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drawings/drawing12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3.xml" ContentType="application/vnd.openxmlformats-officedocument.drawing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5FA4C38-F2D3-4FC6-BAA8-EB80EA04E26B}" xr6:coauthVersionLast="47" xr6:coauthVersionMax="47" xr10:uidLastSave="{00000000-0000-0000-0000-000000000000}"/>
  <bookViews>
    <workbookView xWindow="-120" yWindow="-120" windowWidth="20730" windowHeight="11040" tabRatio="813" activeTab="7" xr2:uid="{00000000-000D-0000-FFFF-FFFF00000000}"/>
  </bookViews>
  <sheets>
    <sheet name="total" sheetId="1" r:id="rId1"/>
    <sheet name="month wise 2025-26" sheetId="51" r:id="rId2"/>
    <sheet name="Agreement" sheetId="32" r:id="rId3"/>
    <sheet name="Sheet2" sheetId="55" r:id="rId4"/>
    <sheet name="Sheet1" sheetId="54" r:id="rId5"/>
    <sheet name="Equity" sheetId="53" r:id="rId6"/>
    <sheet name="Debt funds" sheetId="37" r:id="rId7"/>
    <sheet name="covered call" sheetId="41" r:id="rId8"/>
    <sheet name="month wise 2024-25" sheetId="17" r:id="rId9"/>
    <sheet name="Strategic Indices" sheetId="47" r:id="rId10"/>
    <sheet name="Momentum" sheetId="49" r:id="rId11"/>
    <sheet name="Crypto" sheetId="33" r:id="rId12"/>
    <sheet name="tax-regime FY2025-26" sheetId="45" r:id="rId13"/>
    <sheet name="tax-regime FY2024-25" sheetId="46" r:id="rId14"/>
    <sheet name="covered call-old" sheetId="12" r:id="rId15"/>
    <sheet name="Amruta" sheetId="52" r:id="rId16"/>
    <sheet name="P-bfly+Call" sheetId="19" r:id="rId17"/>
    <sheet name="All Weekly Fly" sheetId="16" r:id="rId18"/>
    <sheet name="Nifty Daily Range" sheetId="23" r:id="rId19"/>
    <sheet name="NF Weekly Range" sheetId="34" r:id="rId20"/>
    <sheet name="BNF Daily Range" sheetId="24" r:id="rId21"/>
    <sheet name="NF Weekly Fly" sheetId="28" r:id="rId22"/>
    <sheet name="month wise 2023-24" sheetId="5" r:id="rId23"/>
    <sheet name="laptops" sheetId="9" r:id="rId24"/>
    <sheet name="Sheet7" sheetId="13" r:id="rId25"/>
    <sheet name="graphs 2023-24" sheetId="7" r:id="rId26"/>
    <sheet name="graphs 2024-25" sheetId="18" r:id="rId27"/>
  </sheets>
  <definedNames>
    <definedName name="_xlnm._FilterDatabase" localSheetId="7" hidden="1">'covered call'!$A$1:$AD$8</definedName>
    <definedName name="_xlnm._FilterDatabase" localSheetId="14" hidden="1">'covered call-old'!$A$1:$AQ$8</definedName>
    <definedName name="_xlnm._FilterDatabase" localSheetId="25" hidden="1">'graphs 2023-24'!$A$1:$B$100</definedName>
    <definedName name="_xlnm._FilterDatabase" localSheetId="26" hidden="1">'graphs 2024-25'!$A$1:$B$100</definedName>
    <definedName name="_xlnm._FilterDatabase" localSheetId="23" hidden="1">laptops!$A$1:$J$24</definedName>
    <definedName name="_xlnm._FilterDatabase" localSheetId="18" hidden="1">'Nifty Daily Range'!$A$1:$K$1033</definedName>
    <definedName name="_xlnm._FilterDatabase" localSheetId="3" hidden="1">Sheet2!$A$1:$F$21</definedName>
    <definedName name="_xlnm._FilterDatabase" localSheetId="9" hidden="1">'Strategic Indices'!$A$1:$Z$2484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71" i="1" l="1"/>
  <c r="AX94" i="1" s="1"/>
  <c r="BE80" i="1"/>
  <c r="AX91" i="1"/>
  <c r="BG27" i="1"/>
  <c r="BG30" i="1"/>
  <c r="AX88" i="1"/>
  <c r="AX85" i="1"/>
  <c r="AN23" i="51"/>
  <c r="BJ29" i="1"/>
  <c r="BJ27" i="1"/>
  <c r="BJ22" i="1"/>
  <c r="BJ19" i="1"/>
  <c r="BJ17" i="1"/>
  <c r="BC85" i="1"/>
  <c r="BJ10" i="1"/>
  <c r="BJ18" i="1"/>
  <c r="I24" i="32"/>
  <c r="BB85" i="1"/>
  <c r="BJ3" i="1"/>
  <c r="BJ2" i="1"/>
  <c r="BG26" i="1"/>
  <c r="BG23" i="1"/>
  <c r="BD26" i="1"/>
  <c r="BG12" i="1"/>
  <c r="AZ24" i="51"/>
  <c r="AZ23" i="51"/>
  <c r="AZ22" i="51"/>
  <c r="AZ21" i="51"/>
  <c r="AZ25" i="51" s="1"/>
  <c r="G25" i="41"/>
  <c r="L19" i="55"/>
  <c r="L17" i="55"/>
  <c r="BE9" i="1"/>
  <c r="BG11" i="1"/>
  <c r="BG25" i="1" s="1"/>
  <c r="BG9" i="1"/>
  <c r="BG2" i="1"/>
  <c r="BD19" i="1"/>
  <c r="BD27" i="1"/>
  <c r="BD11" i="1"/>
  <c r="E12" i="54"/>
  <c r="E13" i="54"/>
  <c r="K3" i="54"/>
  <c r="K4" i="54"/>
  <c r="K5" i="54"/>
  <c r="K6" i="54"/>
  <c r="K8" i="54"/>
  <c r="K9" i="54"/>
  <c r="K10" i="54"/>
  <c r="K11" i="54"/>
  <c r="K2" i="54"/>
  <c r="H13" i="54"/>
  <c r="I13" i="54"/>
  <c r="J13" i="54"/>
  <c r="G3" i="54"/>
  <c r="G4" i="54"/>
  <c r="G5" i="54"/>
  <c r="G6" i="54"/>
  <c r="G7" i="54"/>
  <c r="G8" i="54"/>
  <c r="G9" i="54"/>
  <c r="G10" i="54"/>
  <c r="G11" i="54"/>
  <c r="G2" i="54"/>
  <c r="F3" i="54"/>
  <c r="F4" i="54"/>
  <c r="F5" i="54"/>
  <c r="F6" i="54"/>
  <c r="F7" i="54"/>
  <c r="K7" i="54" s="1"/>
  <c r="F8" i="54"/>
  <c r="F9" i="54"/>
  <c r="F10" i="54"/>
  <c r="F11" i="54"/>
  <c r="F2" i="54"/>
  <c r="BC87" i="1"/>
  <c r="BC79" i="1"/>
  <c r="BB93" i="1"/>
  <c r="BF62" i="1"/>
  <c r="BF63" i="1"/>
  <c r="BK41" i="1"/>
  <c r="AN22" i="51"/>
  <c r="BB4" i="51"/>
  <c r="BH80" i="1"/>
  <c r="BG79" i="1"/>
  <c r="BI67" i="1"/>
  <c r="BI66" i="1"/>
  <c r="BM41" i="1"/>
  <c r="BI65" i="1"/>
  <c r="BK47" i="1"/>
  <c r="BG74" i="1"/>
  <c r="BI64" i="1"/>
  <c r="BI63" i="1"/>
  <c r="BI62" i="1"/>
  <c r="BI61" i="1"/>
  <c r="BI60" i="1"/>
  <c r="BI59" i="1"/>
  <c r="BI58" i="1"/>
  <c r="BI46" i="1"/>
  <c r="BH46" i="1"/>
  <c r="BI51" i="1"/>
  <c r="BI40" i="1"/>
  <c r="BI53" i="1"/>
  <c r="BI54" i="1"/>
  <c r="BI55" i="1"/>
  <c r="BI56" i="1"/>
  <c r="BI57" i="1"/>
  <c r="BI52" i="1"/>
  <c r="D11" i="53"/>
  <c r="BI50" i="1"/>
  <c r="BK44" i="1"/>
  <c r="BL47" i="1"/>
  <c r="BL41" i="1"/>
  <c r="BE41" i="1"/>
  <c r="BI42" i="1"/>
  <c r="BI47" i="1"/>
  <c r="BI48" i="1"/>
  <c r="BI49" i="1"/>
  <c r="BH47" i="1"/>
  <c r="BH48" i="1"/>
  <c r="BH41" i="1"/>
  <c r="BG41" i="1"/>
  <c r="BE42" i="1"/>
  <c r="AR47" i="51"/>
  <c r="BD29" i="1"/>
  <c r="BD12" i="1"/>
  <c r="BC93" i="1" l="1"/>
  <c r="G12" i="54"/>
  <c r="G13" i="54" s="1"/>
  <c r="F12" i="54"/>
  <c r="BI41" i="1"/>
  <c r="BD2" i="1"/>
  <c r="BD9" i="1"/>
  <c r="BD25" i="1"/>
  <c r="AR29" i="51"/>
  <c r="AR23" i="51"/>
  <c r="BD22" i="1"/>
  <c r="I23" i="32"/>
  <c r="I21" i="32"/>
  <c r="I22" i="32" s="1"/>
  <c r="G83" i="32"/>
  <c r="D83" i="32"/>
  <c r="AR7" i="51"/>
  <c r="BA12" i="1"/>
  <c r="BA11" i="1" s="1"/>
  <c r="BA25" i="1" s="1"/>
  <c r="BB9" i="1"/>
  <c r="S21" i="32"/>
  <c r="R21" i="32"/>
  <c r="BA27" i="1"/>
  <c r="BA22" i="1"/>
  <c r="BA9" i="1"/>
  <c r="Q27" i="32"/>
  <c r="Q26" i="32"/>
  <c r="Q25" i="32"/>
  <c r="Q24" i="32"/>
  <c r="R27" i="32"/>
  <c r="N27" i="32"/>
  <c r="O27" i="32"/>
  <c r="P26" i="32"/>
  <c r="D15" i="32"/>
  <c r="D13" i="32"/>
  <c r="AX27" i="1"/>
  <c r="I3" i="32"/>
  <c r="AX26" i="1"/>
  <c r="AX11" i="1"/>
  <c r="AX12" i="1"/>
  <c r="AX25" i="1" s="1"/>
  <c r="AY9" i="1"/>
  <c r="AX5" i="1"/>
  <c r="AX22" i="1"/>
  <c r="AX9" i="1"/>
  <c r="G26" i="41"/>
  <c r="AU27" i="1"/>
  <c r="AU23" i="1"/>
  <c r="AR21" i="1"/>
  <c r="AU11" i="1"/>
  <c r="AU12" i="1"/>
  <c r="AU26" i="1"/>
  <c r="AU5" i="1"/>
  <c r="AU9" i="1" s="1"/>
  <c r="AU22" i="1"/>
  <c r="T2" i="41"/>
  <c r="S21" i="41"/>
  <c r="S22" i="41"/>
  <c r="V9" i="41"/>
  <c r="V10" i="41"/>
  <c r="S18" i="41"/>
  <c r="Q2" i="41"/>
  <c r="O28" i="41"/>
  <c r="O29" i="41"/>
  <c r="O30" i="41"/>
  <c r="O31" i="41"/>
  <c r="O32" i="41"/>
  <c r="O33" i="41"/>
  <c r="O34" i="41"/>
  <c r="O35" i="41"/>
  <c r="O36" i="41"/>
  <c r="O37" i="41"/>
  <c r="O38" i="41"/>
  <c r="O39" i="41"/>
  <c r="O40" i="41"/>
  <c r="O41" i="41"/>
  <c r="O42" i="41"/>
  <c r="O43" i="41"/>
  <c r="O44" i="41"/>
  <c r="O45" i="41"/>
  <c r="O46" i="41"/>
  <c r="D25" i="41"/>
  <c r="S2" i="41" s="1"/>
  <c r="O19" i="37"/>
  <c r="P16" i="37"/>
  <c r="R24" i="37"/>
  <c r="C11" i="53"/>
  <c r="K12" i="54" l="1"/>
  <c r="K13" i="54" s="1"/>
  <c r="F13" i="54"/>
  <c r="BD23" i="1"/>
  <c r="S22" i="32"/>
  <c r="P2" i="41"/>
  <c r="R2" i="41" s="1"/>
  <c r="BA26" i="1"/>
  <c r="BA29" i="1" s="1"/>
  <c r="BA23" i="1"/>
  <c r="AX29" i="1"/>
  <c r="AX23" i="1"/>
  <c r="AU25" i="1"/>
  <c r="AU29" i="1" s="1"/>
  <c r="AV9" i="1"/>
  <c r="F118" i="53"/>
  <c r="G118" i="53"/>
  <c r="H118" i="53"/>
  <c r="S124" i="53"/>
  <c r="T124" i="53"/>
  <c r="U124" i="53"/>
  <c r="U41" i="53"/>
  <c r="T41" i="53"/>
  <c r="S41" i="53"/>
  <c r="AR11" i="1"/>
  <c r="G24" i="32" l="1"/>
  <c r="G22" i="32"/>
  <c r="AR25" i="1"/>
  <c r="AR24" i="1"/>
  <c r="AR12" i="1"/>
  <c r="AR23" i="1"/>
  <c r="AR5" i="1"/>
  <c r="AR9" i="1" s="1"/>
  <c r="AR20" i="1"/>
  <c r="AR27" i="1" l="1"/>
  <c r="AS9" i="1"/>
  <c r="T24" i="37"/>
  <c r="G22" i="33"/>
  <c r="G24" i="33"/>
  <c r="K96" i="51" l="1"/>
  <c r="K97" i="51"/>
  <c r="K98" i="51"/>
  <c r="K99" i="51"/>
  <c r="K100" i="51"/>
  <c r="K101" i="51"/>
  <c r="K102" i="51"/>
  <c r="K103" i="51"/>
  <c r="K104" i="51"/>
  <c r="K95" i="51"/>
  <c r="M101" i="51"/>
  <c r="M102" i="51"/>
  <c r="M103" i="51"/>
  <c r="M98" i="51"/>
  <c r="M99" i="51"/>
  <c r="M97" i="51"/>
  <c r="M95" i="51"/>
  <c r="M96" i="51"/>
  <c r="M105" i="51"/>
  <c r="M100" i="51"/>
  <c r="I74" i="51"/>
  <c r="I73" i="51"/>
  <c r="H71" i="51"/>
  <c r="H72" i="51" s="1"/>
  <c r="AO25" i="1"/>
  <c r="AO24" i="1"/>
  <c r="AM9" i="1"/>
  <c r="AP9" i="1"/>
  <c r="AO5" i="1"/>
  <c r="AO9" i="1" s="1"/>
  <c r="AO12" i="1"/>
  <c r="AO11" i="1"/>
  <c r="AO23" i="1" s="1"/>
  <c r="AO20" i="1"/>
  <c r="AL12" i="1"/>
  <c r="AL11" i="1"/>
  <c r="AL23" i="1" s="1"/>
  <c r="Q8" i="32"/>
  <c r="M18" i="51"/>
  <c r="G25" i="33"/>
  <c r="G23" i="33"/>
  <c r="P10" i="33"/>
  <c r="AL25" i="1"/>
  <c r="AL20" i="1"/>
  <c r="AL9" i="1"/>
  <c r="AL24" i="1" s="1"/>
  <c r="BN11" i="32"/>
  <c r="BN5" i="32"/>
  <c r="BN6" i="32" s="1"/>
  <c r="BN7" i="32" s="1"/>
  <c r="BK11" i="32"/>
  <c r="BK5" i="32"/>
  <c r="BK6" i="32" s="1"/>
  <c r="BK7" i="32" s="1"/>
  <c r="BJ49" i="32"/>
  <c r="BJ46" i="32"/>
  <c r="BJ47" i="32" s="1"/>
  <c r="BJ50" i="32" s="1"/>
  <c r="BJ51" i="32" s="1"/>
  <c r="BJ44" i="32"/>
  <c r="BJ45" i="32" s="1"/>
  <c r="BK41" i="32"/>
  <c r="BI37" i="32"/>
  <c r="BE11" i="32"/>
  <c r="BB11" i="32"/>
  <c r="BE5" i="32"/>
  <c r="BE6" i="32" s="1"/>
  <c r="BE7" i="32" s="1"/>
  <c r="BB5" i="32"/>
  <c r="BB6" i="32" s="1"/>
  <c r="BB7" i="32" s="1"/>
  <c r="AY11" i="32"/>
  <c r="AV11" i="32"/>
  <c r="AV12" i="32" s="1"/>
  <c r="AY5" i="32"/>
  <c r="AY6" i="32" s="1"/>
  <c r="AY7" i="32" s="1"/>
  <c r="AV5" i="32"/>
  <c r="AV6" i="32" s="1"/>
  <c r="AV7" i="32" s="1"/>
  <c r="AS11" i="32"/>
  <c r="AS5" i="32"/>
  <c r="AP11" i="32"/>
  <c r="AP5" i="32"/>
  <c r="AP6" i="32" s="1"/>
  <c r="AP7" i="32" s="1"/>
  <c r="AO27" i="1" l="1"/>
  <c r="AO21" i="1"/>
  <c r="AL27" i="1"/>
  <c r="AL21" i="1"/>
  <c r="BN8" i="32"/>
  <c r="BN16" i="32"/>
  <c r="BN12" i="32"/>
  <c r="BN13" i="32" s="1"/>
  <c r="BN14" i="32" s="1"/>
  <c r="BK8" i="32"/>
  <c r="BK16" i="32" s="1"/>
  <c r="BK17" i="32" s="1"/>
  <c r="BK18" i="32" s="1"/>
  <c r="BK12" i="32"/>
  <c r="BK13" i="32" s="1"/>
  <c r="AP8" i="32"/>
  <c r="AP16" i="32" s="1"/>
  <c r="AP12" i="32"/>
  <c r="AP13" i="32" s="1"/>
  <c r="AP14" i="32" s="1"/>
  <c r="AS6" i="32"/>
  <c r="AS7" i="32" s="1"/>
  <c r="BB8" i="32"/>
  <c r="BB16" i="32" s="1"/>
  <c r="BE8" i="32"/>
  <c r="BE16" i="32" s="1"/>
  <c r="BB12" i="32"/>
  <c r="BB13" i="32" s="1"/>
  <c r="BB14" i="32" s="1"/>
  <c r="BE12" i="32"/>
  <c r="BE13" i="32" s="1"/>
  <c r="BE14" i="32" s="1"/>
  <c r="AV8" i="32"/>
  <c r="AV16" i="32" s="1"/>
  <c r="AY8" i="32"/>
  <c r="AY16" i="32" s="1"/>
  <c r="AY12" i="32"/>
  <c r="AY13" i="32" s="1"/>
  <c r="AY14" i="32" s="1"/>
  <c r="AV13" i="32"/>
  <c r="AV14" i="32" s="1"/>
  <c r="AS12" i="32"/>
  <c r="AS13" i="32" s="1"/>
  <c r="AS14" i="32" s="1"/>
  <c r="AM5" i="32"/>
  <c r="AJ5" i="32"/>
  <c r="P12" i="33"/>
  <c r="P13" i="33" s="1"/>
  <c r="AI12" i="1"/>
  <c r="AI25" i="1"/>
  <c r="AI20" i="1"/>
  <c r="AI11" i="1"/>
  <c r="AI23" i="1" s="1"/>
  <c r="AI9" i="1"/>
  <c r="H5" i="51"/>
  <c r="Y17" i="32"/>
  <c r="Y19" i="32"/>
  <c r="Y21" i="32"/>
  <c r="Y20" i="32"/>
  <c r="U14" i="32"/>
  <c r="U15" i="32" s="1"/>
  <c r="U26" i="32"/>
  <c r="X26" i="32"/>
  <c r="X27" i="32" s="1"/>
  <c r="AF25" i="1"/>
  <c r="AF24" i="1"/>
  <c r="E5" i="45"/>
  <c r="AF12" i="1"/>
  <c r="AF20" i="1"/>
  <c r="AF9" i="1"/>
  <c r="BB61" i="51"/>
  <c r="BC58" i="51"/>
  <c r="BC57" i="51"/>
  <c r="BC56" i="51"/>
  <c r="BC55" i="51"/>
  <c r="BD54" i="51"/>
  <c r="BE54" i="51" s="1"/>
  <c r="BC54" i="51"/>
  <c r="BC53" i="51"/>
  <c r="BC52" i="51"/>
  <c r="BC51" i="51"/>
  <c r="BC50" i="51"/>
  <c r="BD49" i="51"/>
  <c r="BE49" i="51" s="1"/>
  <c r="BC49" i="51"/>
  <c r="BC48" i="51"/>
  <c r="BC47" i="51"/>
  <c r="BC46" i="51"/>
  <c r="BC45" i="51"/>
  <c r="BD44" i="51"/>
  <c r="BE44" i="51" s="1"/>
  <c r="BC44" i="51"/>
  <c r="BC43" i="51"/>
  <c r="BC42" i="51"/>
  <c r="BC41" i="51"/>
  <c r="BC40" i="51"/>
  <c r="BD39" i="51"/>
  <c r="BE39" i="51" s="1"/>
  <c r="BC39" i="51"/>
  <c r="BC38" i="51"/>
  <c r="BC37" i="51"/>
  <c r="BC36" i="51"/>
  <c r="BC35" i="51"/>
  <c r="BD34" i="51"/>
  <c r="BE34" i="51" s="1"/>
  <c r="BC34" i="51"/>
  <c r="BB29" i="51"/>
  <c r="BG4" i="51" s="1"/>
  <c r="BI6" i="51" s="1"/>
  <c r="BC26" i="51"/>
  <c r="BC25" i="51"/>
  <c r="BC24" i="51"/>
  <c r="BC23" i="51"/>
  <c r="BD22" i="51"/>
  <c r="BE22" i="51" s="1"/>
  <c r="BC22" i="51"/>
  <c r="BC21" i="51"/>
  <c r="BC20" i="51"/>
  <c r="BC19" i="51"/>
  <c r="BC18" i="51"/>
  <c r="BD17" i="51"/>
  <c r="BE17" i="51" s="1"/>
  <c r="BC17" i="51"/>
  <c r="BC16" i="51"/>
  <c r="BC15" i="51"/>
  <c r="BC14" i="51"/>
  <c r="BC13" i="51"/>
  <c r="BD12" i="51"/>
  <c r="BE12" i="51" s="1"/>
  <c r="BC12" i="51"/>
  <c r="BC11" i="51"/>
  <c r="BC10" i="51"/>
  <c r="BC9" i="51"/>
  <c r="BC8" i="51"/>
  <c r="BD7" i="51"/>
  <c r="BE7" i="51" s="1"/>
  <c r="BC7" i="51"/>
  <c r="BC6" i="51"/>
  <c r="BC5" i="51"/>
  <c r="BC4" i="51"/>
  <c r="BC3" i="51"/>
  <c r="BD2" i="51"/>
  <c r="BE2" i="51" s="1"/>
  <c r="BC2" i="51"/>
  <c r="AR61" i="51"/>
  <c r="AS58" i="51"/>
  <c r="AS57" i="51"/>
  <c r="AS56" i="51"/>
  <c r="AS55" i="51"/>
  <c r="AT54" i="51"/>
  <c r="AU54" i="51" s="1"/>
  <c r="AS54" i="51"/>
  <c r="AS53" i="51"/>
  <c r="AS52" i="51"/>
  <c r="AS51" i="51"/>
  <c r="AS50" i="51"/>
  <c r="AT49" i="51"/>
  <c r="AU49" i="51" s="1"/>
  <c r="AS49" i="51"/>
  <c r="AS48" i="51"/>
  <c r="AS47" i="51"/>
  <c r="AS46" i="51"/>
  <c r="AS45" i="51"/>
  <c r="AT44" i="51"/>
  <c r="AU44" i="51" s="1"/>
  <c r="AS44" i="51"/>
  <c r="AS43" i="51"/>
  <c r="AS42" i="51"/>
  <c r="AS41" i="51"/>
  <c r="AS40" i="51"/>
  <c r="AT39" i="51"/>
  <c r="AU39" i="51" s="1"/>
  <c r="AS39" i="51"/>
  <c r="AS38" i="51"/>
  <c r="AS37" i="51"/>
  <c r="AS36" i="51"/>
  <c r="AS35" i="51"/>
  <c r="AT34" i="51"/>
  <c r="AU34" i="51" s="1"/>
  <c r="AS34" i="51"/>
  <c r="AS26" i="51"/>
  <c r="AS25" i="51"/>
  <c r="AS24" i="51"/>
  <c r="AS23" i="51"/>
  <c r="AT22" i="51"/>
  <c r="AU22" i="51" s="1"/>
  <c r="AS22" i="51"/>
  <c r="AS21" i="51"/>
  <c r="AS20" i="51"/>
  <c r="AS19" i="51"/>
  <c r="AS18" i="51"/>
  <c r="AT17" i="51"/>
  <c r="AU17" i="51" s="1"/>
  <c r="AS17" i="51"/>
  <c r="AS16" i="51"/>
  <c r="AS15" i="51"/>
  <c r="AS14" i="51"/>
  <c r="AS13" i="51"/>
  <c r="AT12" i="51"/>
  <c r="AU12" i="51" s="1"/>
  <c r="AS12" i="51"/>
  <c r="AS11" i="51"/>
  <c r="AS10" i="51"/>
  <c r="AS9" i="51"/>
  <c r="AS8" i="51"/>
  <c r="AT7" i="51"/>
  <c r="AU7" i="51" s="1"/>
  <c r="AS7" i="51"/>
  <c r="AS6" i="51"/>
  <c r="AS5" i="51"/>
  <c r="AS4" i="51"/>
  <c r="AS3" i="51"/>
  <c r="AT2" i="51"/>
  <c r="AU2" i="51" s="1"/>
  <c r="AS2" i="51"/>
  <c r="AH61" i="51"/>
  <c r="AI58" i="51"/>
  <c r="AI57" i="51"/>
  <c r="AI56" i="51"/>
  <c r="AI55" i="51"/>
  <c r="AJ54" i="51"/>
  <c r="AK54" i="51" s="1"/>
  <c r="AI54" i="51"/>
  <c r="AI53" i="51"/>
  <c r="AI52" i="51"/>
  <c r="AI51" i="51"/>
  <c r="AI50" i="51"/>
  <c r="AJ49" i="51"/>
  <c r="AK49" i="51" s="1"/>
  <c r="AI49" i="51"/>
  <c r="AI48" i="51"/>
  <c r="AI47" i="51"/>
  <c r="AI46" i="51"/>
  <c r="AI45" i="51"/>
  <c r="AJ44" i="51"/>
  <c r="AK44" i="51" s="1"/>
  <c r="AI44" i="51"/>
  <c r="AI43" i="51"/>
  <c r="AI42" i="51"/>
  <c r="AI41" i="51"/>
  <c r="AI40" i="51"/>
  <c r="AJ39" i="51"/>
  <c r="AK39" i="51" s="1"/>
  <c r="AI39" i="51"/>
  <c r="AI38" i="51"/>
  <c r="AI37" i="51"/>
  <c r="AI36" i="51"/>
  <c r="AI35" i="51"/>
  <c r="AJ34" i="51"/>
  <c r="AK34" i="51" s="1"/>
  <c r="AI34" i="51"/>
  <c r="AH29" i="51"/>
  <c r="AI26" i="51"/>
  <c r="AI25" i="51"/>
  <c r="AI24" i="51"/>
  <c r="AI23" i="51"/>
  <c r="AJ22" i="51"/>
  <c r="AK22" i="51" s="1"/>
  <c r="AI22" i="51"/>
  <c r="AI21" i="51"/>
  <c r="AI20" i="51"/>
  <c r="AI19" i="51"/>
  <c r="AI18" i="51"/>
  <c r="AJ17" i="51"/>
  <c r="AK17" i="51" s="1"/>
  <c r="AI17" i="51"/>
  <c r="AI16" i="51"/>
  <c r="AI15" i="51"/>
  <c r="AI14" i="51"/>
  <c r="AI13" i="51"/>
  <c r="AJ12" i="51"/>
  <c r="AK12" i="51" s="1"/>
  <c r="AI12" i="51"/>
  <c r="AI11" i="51"/>
  <c r="AI10" i="51"/>
  <c r="AI9" i="51"/>
  <c r="AI8" i="51"/>
  <c r="AJ7" i="51"/>
  <c r="AK7" i="51" s="1"/>
  <c r="AI7" i="51"/>
  <c r="AI6" i="51"/>
  <c r="AI5" i="51"/>
  <c r="AI4" i="51"/>
  <c r="AI3" i="51"/>
  <c r="AJ2" i="51"/>
  <c r="AK2" i="51" s="1"/>
  <c r="AI2" i="51"/>
  <c r="W61" i="51"/>
  <c r="AB36" i="51" s="1"/>
  <c r="AD38" i="51" s="1"/>
  <c r="X58" i="51"/>
  <c r="X57" i="51"/>
  <c r="X56" i="51"/>
  <c r="X55" i="51"/>
  <c r="Y54" i="51"/>
  <c r="Z54" i="51" s="1"/>
  <c r="X54" i="51"/>
  <c r="X53" i="51"/>
  <c r="X52" i="51"/>
  <c r="X51" i="51"/>
  <c r="X50" i="51"/>
  <c r="Y49" i="51"/>
  <c r="Z49" i="51" s="1"/>
  <c r="X49" i="51"/>
  <c r="X48" i="51"/>
  <c r="X47" i="51"/>
  <c r="X46" i="51"/>
  <c r="X45" i="51"/>
  <c r="Y44" i="51"/>
  <c r="Z44" i="51" s="1"/>
  <c r="X44" i="51"/>
  <c r="X43" i="51"/>
  <c r="X42" i="51"/>
  <c r="X41" i="51"/>
  <c r="X40" i="51"/>
  <c r="Y39" i="51"/>
  <c r="Z39" i="51" s="1"/>
  <c r="X39" i="51"/>
  <c r="X38" i="51"/>
  <c r="X37" i="51"/>
  <c r="X36" i="51"/>
  <c r="X35" i="51"/>
  <c r="Y34" i="51"/>
  <c r="Z34" i="51" s="1"/>
  <c r="X34" i="51"/>
  <c r="W29" i="51"/>
  <c r="X26" i="51"/>
  <c r="X25" i="51"/>
  <c r="X24" i="51"/>
  <c r="X23" i="51"/>
  <c r="Y22" i="51"/>
  <c r="Z22" i="51" s="1"/>
  <c r="X22" i="51"/>
  <c r="X21" i="51"/>
  <c r="X20" i="51"/>
  <c r="X19" i="51"/>
  <c r="X18" i="51"/>
  <c r="Y17" i="51"/>
  <c r="Z17" i="51" s="1"/>
  <c r="X17" i="51"/>
  <c r="X16" i="51"/>
  <c r="X15" i="51"/>
  <c r="X14" i="51"/>
  <c r="X13" i="51"/>
  <c r="Y12" i="51"/>
  <c r="Z12" i="51" s="1"/>
  <c r="X12" i="51"/>
  <c r="X11" i="51"/>
  <c r="X10" i="51"/>
  <c r="X9" i="51"/>
  <c r="X8" i="51"/>
  <c r="Y7" i="51"/>
  <c r="Z7" i="51" s="1"/>
  <c r="X7" i="51"/>
  <c r="X6" i="51"/>
  <c r="X5" i="51"/>
  <c r="X4" i="51"/>
  <c r="X3" i="51"/>
  <c r="Y2" i="51"/>
  <c r="Z2" i="51" s="1"/>
  <c r="X2" i="51"/>
  <c r="M61" i="51"/>
  <c r="AN16" i="51" s="1"/>
  <c r="N58" i="51"/>
  <c r="N57" i="51"/>
  <c r="N56" i="51"/>
  <c r="N55" i="51"/>
  <c r="O54" i="51"/>
  <c r="P54" i="51" s="1"/>
  <c r="N54" i="51"/>
  <c r="N53" i="51"/>
  <c r="N52" i="51"/>
  <c r="N51" i="51"/>
  <c r="N50" i="51"/>
  <c r="O49" i="51"/>
  <c r="P49" i="51" s="1"/>
  <c r="N49" i="51"/>
  <c r="N48" i="51"/>
  <c r="N47" i="51"/>
  <c r="N46" i="51"/>
  <c r="N45" i="51"/>
  <c r="O44" i="51"/>
  <c r="P44" i="51" s="1"/>
  <c r="N44" i="51"/>
  <c r="N43" i="51"/>
  <c r="N42" i="51"/>
  <c r="N41" i="51"/>
  <c r="N40" i="51"/>
  <c r="O39" i="51"/>
  <c r="P39" i="51" s="1"/>
  <c r="N39" i="51"/>
  <c r="N38" i="51"/>
  <c r="N37" i="51"/>
  <c r="N36" i="51"/>
  <c r="N35" i="51"/>
  <c r="O34" i="51"/>
  <c r="P34" i="51" s="1"/>
  <c r="N34" i="51"/>
  <c r="M29" i="51"/>
  <c r="N26" i="51"/>
  <c r="N25" i="51"/>
  <c r="N24" i="51"/>
  <c r="N23" i="51"/>
  <c r="O22" i="51"/>
  <c r="P22" i="51" s="1"/>
  <c r="N22" i="51"/>
  <c r="N21" i="51"/>
  <c r="N20" i="51"/>
  <c r="N19" i="51"/>
  <c r="N18" i="51"/>
  <c r="O17" i="51"/>
  <c r="P17" i="51" s="1"/>
  <c r="N17" i="51"/>
  <c r="N16" i="51"/>
  <c r="N15" i="51"/>
  <c r="N14" i="51"/>
  <c r="N13" i="51"/>
  <c r="O12" i="51"/>
  <c r="P12" i="51" s="1"/>
  <c r="N12" i="51"/>
  <c r="N11" i="51"/>
  <c r="N10" i="51"/>
  <c r="N9" i="51"/>
  <c r="N8" i="51"/>
  <c r="O7" i="51"/>
  <c r="P7" i="51" s="1"/>
  <c r="N7" i="51"/>
  <c r="N6" i="51"/>
  <c r="N5" i="51"/>
  <c r="N4" i="51"/>
  <c r="N3" i="51"/>
  <c r="O2" i="51"/>
  <c r="P2" i="51" s="1"/>
  <c r="N2" i="51"/>
  <c r="C61" i="51"/>
  <c r="D58" i="51"/>
  <c r="D57" i="51"/>
  <c r="D56" i="51"/>
  <c r="D55" i="51"/>
  <c r="E54" i="51"/>
  <c r="F54" i="51" s="1"/>
  <c r="D54" i="51"/>
  <c r="D53" i="51"/>
  <c r="D52" i="51"/>
  <c r="D51" i="51"/>
  <c r="D50" i="51"/>
  <c r="E49" i="51"/>
  <c r="F49" i="51" s="1"/>
  <c r="D49" i="51"/>
  <c r="D48" i="51"/>
  <c r="D47" i="51"/>
  <c r="D46" i="51"/>
  <c r="D45" i="51"/>
  <c r="E44" i="51"/>
  <c r="F44" i="51" s="1"/>
  <c r="D44" i="51"/>
  <c r="D43" i="51"/>
  <c r="D42" i="51"/>
  <c r="D41" i="51"/>
  <c r="D40" i="51"/>
  <c r="E39" i="51"/>
  <c r="F39" i="51" s="1"/>
  <c r="D39" i="51"/>
  <c r="D38" i="51"/>
  <c r="D37" i="51"/>
  <c r="D36" i="51"/>
  <c r="D35" i="51"/>
  <c r="E34" i="51"/>
  <c r="F34" i="51" s="1"/>
  <c r="D34" i="51"/>
  <c r="C29" i="51"/>
  <c r="D26" i="51"/>
  <c r="D25" i="51"/>
  <c r="D24" i="51"/>
  <c r="D23" i="51"/>
  <c r="E22" i="51"/>
  <c r="F22" i="51" s="1"/>
  <c r="D22" i="51"/>
  <c r="D21" i="51"/>
  <c r="D20" i="51"/>
  <c r="D19" i="51"/>
  <c r="D18" i="51"/>
  <c r="E17" i="51"/>
  <c r="F17" i="51" s="1"/>
  <c r="D17" i="51"/>
  <c r="D16" i="51"/>
  <c r="D15" i="51"/>
  <c r="D14" i="51"/>
  <c r="D13" i="51"/>
  <c r="E12" i="51"/>
  <c r="F12" i="51" s="1"/>
  <c r="D12" i="51"/>
  <c r="D11" i="51"/>
  <c r="D10" i="51"/>
  <c r="D9" i="51"/>
  <c r="D8" i="51"/>
  <c r="E7" i="51"/>
  <c r="F7" i="51" s="1"/>
  <c r="D7" i="51"/>
  <c r="D6" i="51"/>
  <c r="D5" i="51"/>
  <c r="D4" i="51"/>
  <c r="D3" i="51"/>
  <c r="E2" i="51"/>
  <c r="F2" i="51" s="1"/>
  <c r="D2" i="51"/>
  <c r="F82" i="51"/>
  <c r="F83" i="51" s="1"/>
  <c r="AG79" i="51"/>
  <c r="AK79" i="51" s="1"/>
  <c r="AM79" i="51" s="1"/>
  <c r="W79" i="51"/>
  <c r="W80" i="51" s="1"/>
  <c r="W81" i="51" s="1"/>
  <c r="W82" i="51" s="1"/>
  <c r="V79" i="51"/>
  <c r="V80" i="51" s="1"/>
  <c r="V81" i="51" s="1"/>
  <c r="V82" i="51" s="1"/>
  <c r="F78" i="51"/>
  <c r="F79" i="51" s="1"/>
  <c r="T75" i="51"/>
  <c r="S75" i="51" s="1"/>
  <c r="T74" i="51"/>
  <c r="S74" i="51" s="1"/>
  <c r="T73" i="51"/>
  <c r="S73" i="51" s="1"/>
  <c r="T72" i="51"/>
  <c r="S72" i="51"/>
  <c r="T71" i="51"/>
  <c r="S71" i="51" s="1"/>
  <c r="T70" i="51"/>
  <c r="S70" i="51" s="1"/>
  <c r="AB69" i="51"/>
  <c r="AB71" i="51" s="1"/>
  <c r="AB72" i="51" s="1"/>
  <c r="Y69" i="51"/>
  <c r="Y71" i="51" s="1"/>
  <c r="X69" i="51"/>
  <c r="X70" i="51" s="1"/>
  <c r="W69" i="51"/>
  <c r="W72" i="51" s="1"/>
  <c r="T26" i="37"/>
  <c r="O31" i="37"/>
  <c r="O29" i="37"/>
  <c r="G5" i="45"/>
  <c r="P12" i="32"/>
  <c r="AC25" i="1"/>
  <c r="AC12" i="1"/>
  <c r="K18" i="33"/>
  <c r="AC20" i="1"/>
  <c r="AC11" i="1"/>
  <c r="AC23" i="1" s="1"/>
  <c r="AC9" i="1"/>
  <c r="BG5" i="17"/>
  <c r="N42" i="1"/>
  <c r="N43" i="1" s="1"/>
  <c r="N44" i="1" s="1"/>
  <c r="N45" i="1" s="1"/>
  <c r="R43" i="1"/>
  <c r="R44" i="1"/>
  <c r="R45" i="1"/>
  <c r="R46" i="1"/>
  <c r="R42" i="1"/>
  <c r="G11" i="32"/>
  <c r="Y11" i="32"/>
  <c r="Y10" i="32"/>
  <c r="BB63" i="51" l="1"/>
  <c r="AN24" i="51"/>
  <c r="BB31" i="51"/>
  <c r="AN26" i="51"/>
  <c r="W63" i="51"/>
  <c r="AN18" i="51"/>
  <c r="AH31" i="51"/>
  <c r="AN19" i="51"/>
  <c r="AR63" i="51"/>
  <c r="BG36" i="51"/>
  <c r="BI38" i="51" s="1"/>
  <c r="C31" i="51"/>
  <c r="AN13" i="51"/>
  <c r="AH63" i="51"/>
  <c r="AN20" i="51"/>
  <c r="AW36" i="51"/>
  <c r="AY38" i="51" s="1"/>
  <c r="AM4" i="51"/>
  <c r="AO6" i="51" s="1"/>
  <c r="AR31" i="51"/>
  <c r="AN21" i="51"/>
  <c r="C63" i="51"/>
  <c r="AN14" i="51"/>
  <c r="Y72" i="51"/>
  <c r="W31" i="51"/>
  <c r="AN17" i="51"/>
  <c r="AB4" i="51"/>
  <c r="M31" i="51"/>
  <c r="AN15" i="51"/>
  <c r="AI24" i="1"/>
  <c r="M63" i="51"/>
  <c r="AF69" i="51"/>
  <c r="AH69" i="51" s="1"/>
  <c r="BG7" i="51"/>
  <c r="AB39" i="51"/>
  <c r="Y73" i="51"/>
  <c r="S46" i="1"/>
  <c r="W74" i="51"/>
  <c r="R36" i="51"/>
  <c r="AW4" i="51"/>
  <c r="Y70" i="51"/>
  <c r="Y75" i="51"/>
  <c r="AM36" i="51"/>
  <c r="R4" i="51"/>
  <c r="X71" i="51"/>
  <c r="AC24" i="1"/>
  <c r="AC27" i="1" s="1"/>
  <c r="X72" i="51"/>
  <c r="BK14" i="32"/>
  <c r="AS8" i="32"/>
  <c r="AS16" i="32" s="1"/>
  <c r="AS17" i="32" s="1"/>
  <c r="AS18" i="32" s="1"/>
  <c r="AS20" i="32" s="1"/>
  <c r="AP17" i="32"/>
  <c r="AP18" i="32" s="1"/>
  <c r="AP20" i="32" s="1"/>
  <c r="Y22" i="32"/>
  <c r="BE17" i="32"/>
  <c r="BE18" i="32" s="1"/>
  <c r="BE20" i="32" s="1"/>
  <c r="BB17" i="32"/>
  <c r="BB18" i="32" s="1"/>
  <c r="BB20" i="32" s="1"/>
  <c r="AY17" i="32"/>
  <c r="AY18" i="32"/>
  <c r="AY20" i="32" s="1"/>
  <c r="AV17" i="32"/>
  <c r="AV18" i="32" s="1"/>
  <c r="AV20" i="32" s="1"/>
  <c r="AJ7" i="32"/>
  <c r="H36" i="51"/>
  <c r="J38" i="51" s="1"/>
  <c r="AI27" i="1"/>
  <c r="AI21" i="1"/>
  <c r="AF11" i="1"/>
  <c r="AF23" i="1" s="1"/>
  <c r="AF27" i="1" s="1"/>
  <c r="BB62" i="51"/>
  <c r="BB30" i="51"/>
  <c r="AR30" i="51"/>
  <c r="AR62" i="51"/>
  <c r="AH30" i="51"/>
  <c r="AH62" i="51"/>
  <c r="W30" i="51"/>
  <c r="W62" i="51"/>
  <c r="M30" i="51"/>
  <c r="M62" i="51"/>
  <c r="H4" i="51"/>
  <c r="C30" i="51"/>
  <c r="C62" i="51"/>
  <c r="AC75" i="51"/>
  <c r="AB76" i="51" s="1"/>
  <c r="AB78" i="51" s="1"/>
  <c r="AB79" i="51" s="1"/>
  <c r="AC79" i="51" s="1"/>
  <c r="X74" i="51"/>
  <c r="Y74" i="51"/>
  <c r="W71" i="51"/>
  <c r="AG81" i="51"/>
  <c r="AG82" i="51" s="1"/>
  <c r="W73" i="51"/>
  <c r="W75" i="51"/>
  <c r="X73" i="51"/>
  <c r="X75" i="51"/>
  <c r="W70" i="51"/>
  <c r="AC21" i="1"/>
  <c r="K12" i="32"/>
  <c r="L12" i="32"/>
  <c r="M12" i="32"/>
  <c r="M13" i="32" s="1"/>
  <c r="K13" i="32"/>
  <c r="L13" i="32"/>
  <c r="O13" i="32"/>
  <c r="K15" i="32"/>
  <c r="L15" i="32"/>
  <c r="M15" i="32"/>
  <c r="O15" i="32"/>
  <c r="O16" i="32"/>
  <c r="K17" i="32"/>
  <c r="L17" i="32"/>
  <c r="M17" i="32"/>
  <c r="O17" i="32"/>
  <c r="L19" i="32"/>
  <c r="L20" i="32" s="1"/>
  <c r="M19" i="32"/>
  <c r="M20" i="32" s="1"/>
  <c r="O19" i="32"/>
  <c r="O20" i="32" s="1"/>
  <c r="L22" i="32"/>
  <c r="M22" i="32"/>
  <c r="O22" i="32"/>
  <c r="L24" i="32"/>
  <c r="M24" i="32"/>
  <c r="L26" i="32"/>
  <c r="Q11" i="32"/>
  <c r="Q21" i="32"/>
  <c r="AM7" i="51" l="1"/>
  <c r="AW39" i="51"/>
  <c r="BG39" i="51"/>
  <c r="AD6" i="51"/>
  <c r="AB7" i="51"/>
  <c r="AY6" i="51"/>
  <c r="AW7" i="51"/>
  <c r="T38" i="51"/>
  <c r="R39" i="51"/>
  <c r="T6" i="51"/>
  <c r="R7" i="51"/>
  <c r="AO38" i="51"/>
  <c r="AM39" i="51"/>
  <c r="H39" i="51"/>
  <c r="BN18" i="32"/>
  <c r="BN19" i="32"/>
  <c r="BN22" i="32" s="1"/>
  <c r="BK19" i="32"/>
  <c r="BK20" i="32" s="1"/>
  <c r="BK22" i="32" s="1"/>
  <c r="AL9" i="32"/>
  <c r="AL11" i="32" s="1"/>
  <c r="AJ8" i="32"/>
  <c r="AL10" i="32" s="1"/>
  <c r="AF21" i="1"/>
  <c r="J6" i="51"/>
  <c r="H7" i="51"/>
  <c r="AK3" i="49"/>
  <c r="AK4" i="49"/>
  <c r="AK5" i="49"/>
  <c r="AK6" i="49"/>
  <c r="AK7" i="49"/>
  <c r="AK8" i="49"/>
  <c r="AK9" i="49"/>
  <c r="AK10" i="49"/>
  <c r="AK11" i="49"/>
  <c r="AK12" i="49"/>
  <c r="AK13" i="49"/>
  <c r="AK14" i="49"/>
  <c r="AK15" i="49"/>
  <c r="AK16" i="49"/>
  <c r="AK17" i="49"/>
  <c r="AK18" i="49"/>
  <c r="AK19" i="49"/>
  <c r="AK20" i="49"/>
  <c r="AK21" i="49"/>
  <c r="AK22" i="49"/>
  <c r="AK23" i="49"/>
  <c r="AK24" i="49"/>
  <c r="AK25" i="49"/>
  <c r="AK26" i="49"/>
  <c r="AK27" i="49"/>
  <c r="AK28" i="49"/>
  <c r="AK29" i="49"/>
  <c r="AK30" i="49"/>
  <c r="AK31" i="49"/>
  <c r="AK32" i="49"/>
  <c r="AK33" i="49"/>
  <c r="AK34" i="49"/>
  <c r="AK35" i="49"/>
  <c r="AK36" i="49"/>
  <c r="AK37" i="49"/>
  <c r="AK38" i="49"/>
  <c r="AK39" i="49"/>
  <c r="AK40" i="49"/>
  <c r="AK41" i="49"/>
  <c r="AK42" i="49"/>
  <c r="AK43" i="49"/>
  <c r="AK44" i="49"/>
  <c r="AK45" i="49"/>
  <c r="AK46" i="49"/>
  <c r="AK47" i="49"/>
  <c r="AK48" i="49"/>
  <c r="AK49" i="49"/>
  <c r="AK50" i="49"/>
  <c r="AK51" i="49"/>
  <c r="AK52" i="49"/>
  <c r="AK53" i="49"/>
  <c r="AK54" i="49"/>
  <c r="AK55" i="49"/>
  <c r="AK56" i="49"/>
  <c r="AK57" i="49"/>
  <c r="AK58" i="49"/>
  <c r="AK59" i="49"/>
  <c r="AK60" i="49"/>
  <c r="AK61" i="49"/>
  <c r="AK62" i="49"/>
  <c r="AK63" i="49"/>
  <c r="AK64" i="49"/>
  <c r="AK65" i="49"/>
  <c r="AK66" i="49"/>
  <c r="AK67" i="49"/>
  <c r="AK68" i="49"/>
  <c r="AK69" i="49"/>
  <c r="AK70" i="49"/>
  <c r="AK71" i="49"/>
  <c r="AK72" i="49"/>
  <c r="AK73" i="49"/>
  <c r="AK74" i="49"/>
  <c r="AK75" i="49"/>
  <c r="AK76" i="49"/>
  <c r="AK77" i="49"/>
  <c r="AK78" i="49"/>
  <c r="AK79" i="49"/>
  <c r="AK80" i="49"/>
  <c r="AK81" i="49"/>
  <c r="AK82" i="49"/>
  <c r="AK83" i="49"/>
  <c r="AK84" i="49"/>
  <c r="AK85" i="49"/>
  <c r="AK86" i="49"/>
  <c r="AK87" i="49"/>
  <c r="AK88" i="49"/>
  <c r="AK89" i="49"/>
  <c r="AK90" i="49"/>
  <c r="AK91" i="49"/>
  <c r="AK92" i="49"/>
  <c r="AK93" i="49"/>
  <c r="AK94" i="49"/>
  <c r="AK95" i="49"/>
  <c r="AK96" i="49"/>
  <c r="AK97" i="49"/>
  <c r="AK98" i="49"/>
  <c r="AK99" i="49"/>
  <c r="AK100" i="49"/>
  <c r="AK101" i="49"/>
  <c r="AK102" i="49"/>
  <c r="AK103" i="49"/>
  <c r="AK104" i="49"/>
  <c r="AK105" i="49"/>
  <c r="AK106" i="49"/>
  <c r="AK107" i="49"/>
  <c r="AK108" i="49"/>
  <c r="AK109" i="49"/>
  <c r="AK110" i="49"/>
  <c r="AK111" i="49"/>
  <c r="AK112" i="49"/>
  <c r="AK113" i="49"/>
  <c r="AK114" i="49"/>
  <c r="AK115" i="49"/>
  <c r="AK116" i="49"/>
  <c r="AK117" i="49"/>
  <c r="AK118" i="49"/>
  <c r="AK119" i="49"/>
  <c r="AK120" i="49"/>
  <c r="AK121" i="49"/>
  <c r="AK122" i="49"/>
  <c r="AK123" i="49"/>
  <c r="AK124" i="49"/>
  <c r="AK125" i="49"/>
  <c r="AK126" i="49"/>
  <c r="AK127" i="49"/>
  <c r="AK128" i="49"/>
  <c r="AK129" i="49"/>
  <c r="AK130" i="49"/>
  <c r="AK131" i="49"/>
  <c r="AK132" i="49"/>
  <c r="AK133" i="49"/>
  <c r="AK134" i="49"/>
  <c r="AK135" i="49"/>
  <c r="AK136" i="49"/>
  <c r="AK137" i="49"/>
  <c r="AK138" i="49"/>
  <c r="AK139" i="49"/>
  <c r="AK140" i="49"/>
  <c r="AK141" i="49"/>
  <c r="AK142" i="49"/>
  <c r="AK143" i="49"/>
  <c r="AK144" i="49"/>
  <c r="AK145" i="49"/>
  <c r="AK146" i="49"/>
  <c r="AK147" i="49"/>
  <c r="AK148" i="49"/>
  <c r="AK149" i="49"/>
  <c r="AK150" i="49"/>
  <c r="AK151" i="49"/>
  <c r="AK152" i="49"/>
  <c r="AK153" i="49"/>
  <c r="AK154" i="49"/>
  <c r="AK155" i="49"/>
  <c r="AK156" i="49"/>
  <c r="AK157" i="49"/>
  <c r="AK158" i="49"/>
  <c r="AK159" i="49"/>
  <c r="AK160" i="49"/>
  <c r="AK161" i="49"/>
  <c r="AK162" i="49"/>
  <c r="AK163" i="49"/>
  <c r="AK164" i="49"/>
  <c r="AK165" i="49"/>
  <c r="AK166" i="49"/>
  <c r="AK167" i="49"/>
  <c r="AK168" i="49"/>
  <c r="AK169" i="49"/>
  <c r="AK170" i="49"/>
  <c r="AK171" i="49"/>
  <c r="AK172" i="49"/>
  <c r="AK173" i="49"/>
  <c r="AK174" i="49"/>
  <c r="AK175" i="49"/>
  <c r="AK176" i="49"/>
  <c r="AK177" i="49"/>
  <c r="AK178" i="49"/>
  <c r="AK179" i="49"/>
  <c r="AK180" i="49"/>
  <c r="AK181" i="49"/>
  <c r="AK182" i="49"/>
  <c r="AK183" i="49"/>
  <c r="AK184" i="49"/>
  <c r="AK185" i="49"/>
  <c r="AK186" i="49"/>
  <c r="AK187" i="49"/>
  <c r="AK188" i="49"/>
  <c r="AK189" i="49"/>
  <c r="AK190" i="49"/>
  <c r="AK191" i="49"/>
  <c r="AK192" i="49"/>
  <c r="AK193" i="49"/>
  <c r="AK194" i="49"/>
  <c r="AK195" i="49"/>
  <c r="AK196" i="49"/>
  <c r="AK197" i="49"/>
  <c r="AK198" i="49"/>
  <c r="AK199" i="49"/>
  <c r="AK200" i="49"/>
  <c r="AK201" i="49"/>
  <c r="AK202" i="49"/>
  <c r="AK203" i="49"/>
  <c r="AK204" i="49"/>
  <c r="AK205" i="49"/>
  <c r="AK206" i="49"/>
  <c r="AK207" i="49"/>
  <c r="AK208" i="49"/>
  <c r="AK209" i="49"/>
  <c r="AK210" i="49"/>
  <c r="AK211" i="49"/>
  <c r="AK212" i="49"/>
  <c r="AK213" i="49"/>
  <c r="AK214" i="49"/>
  <c r="AK215" i="49"/>
  <c r="AK216" i="49"/>
  <c r="AK217" i="49"/>
  <c r="AK218" i="49"/>
  <c r="AK219" i="49"/>
  <c r="AK220" i="49"/>
  <c r="AK221" i="49"/>
  <c r="AK222" i="49"/>
  <c r="AK223" i="49"/>
  <c r="AK224" i="49"/>
  <c r="AK225" i="49"/>
  <c r="AK226" i="49"/>
  <c r="AK227" i="49"/>
  <c r="AK228" i="49"/>
  <c r="AK229" i="49"/>
  <c r="AK230" i="49"/>
  <c r="AK231" i="49"/>
  <c r="AK232" i="49"/>
  <c r="AK233" i="49"/>
  <c r="AK234" i="49"/>
  <c r="AK235" i="49"/>
  <c r="AK236" i="49"/>
  <c r="AK237" i="49"/>
  <c r="AK238" i="49"/>
  <c r="AK239" i="49"/>
  <c r="AK240" i="49"/>
  <c r="AK241" i="49"/>
  <c r="AK242" i="49"/>
  <c r="AK243" i="49"/>
  <c r="AK244" i="49"/>
  <c r="AK245" i="49"/>
  <c r="AK246" i="49"/>
  <c r="AK247" i="49"/>
  <c r="AK248" i="49"/>
  <c r="AK249" i="49"/>
  <c r="AK250" i="49"/>
  <c r="AK251" i="49"/>
  <c r="AK252" i="49"/>
  <c r="AK253" i="49"/>
  <c r="AK254" i="49"/>
  <c r="AK255" i="49"/>
  <c r="AK256" i="49"/>
  <c r="AK257" i="49"/>
  <c r="AK258" i="49"/>
  <c r="AK259" i="49"/>
  <c r="AK260" i="49"/>
  <c r="AK261" i="49"/>
  <c r="AK262" i="49"/>
  <c r="AK263" i="49"/>
  <c r="AK264" i="49"/>
  <c r="AK265" i="49"/>
  <c r="AK266" i="49"/>
  <c r="AK267" i="49"/>
  <c r="AK268" i="49"/>
  <c r="AK269" i="49"/>
  <c r="AK270" i="49"/>
  <c r="AK271" i="49"/>
  <c r="AK272" i="49"/>
  <c r="AK273" i="49"/>
  <c r="AK274" i="49"/>
  <c r="AK275" i="49"/>
  <c r="AK276" i="49"/>
  <c r="AK277" i="49"/>
  <c r="AK278" i="49"/>
  <c r="AK279" i="49"/>
  <c r="AK280" i="49"/>
  <c r="AK281" i="49"/>
  <c r="AK282" i="49"/>
  <c r="AK283" i="49"/>
  <c r="AK284" i="49"/>
  <c r="AK285" i="49"/>
  <c r="AK286" i="49"/>
  <c r="AK287" i="49"/>
  <c r="AK288" i="49"/>
  <c r="AK289" i="49"/>
  <c r="AK290" i="49"/>
  <c r="AK291" i="49"/>
  <c r="AK292" i="49"/>
  <c r="AK293" i="49"/>
  <c r="AK294" i="49"/>
  <c r="AK295" i="49"/>
  <c r="AK296" i="49"/>
  <c r="AK297" i="49"/>
  <c r="AK298" i="49"/>
  <c r="AK299" i="49"/>
  <c r="AK300" i="49"/>
  <c r="AK301" i="49"/>
  <c r="AK302" i="49"/>
  <c r="AK303" i="49"/>
  <c r="AK304" i="49"/>
  <c r="AK305" i="49"/>
  <c r="AK306" i="49"/>
  <c r="AK307" i="49"/>
  <c r="AK308" i="49"/>
  <c r="AK309" i="49"/>
  <c r="AK310" i="49"/>
  <c r="AK311" i="49"/>
  <c r="AK312" i="49"/>
  <c r="AK313" i="49"/>
  <c r="AK314" i="49"/>
  <c r="AK315" i="49"/>
  <c r="AK316" i="49"/>
  <c r="AK317" i="49"/>
  <c r="AK318" i="49"/>
  <c r="AK319" i="49"/>
  <c r="AK320" i="49"/>
  <c r="AK321" i="49"/>
  <c r="AK322" i="49"/>
  <c r="AK323" i="49"/>
  <c r="AK324" i="49"/>
  <c r="AK325" i="49"/>
  <c r="AK326" i="49"/>
  <c r="AK327" i="49"/>
  <c r="AK328" i="49"/>
  <c r="AK329" i="49"/>
  <c r="AK330" i="49"/>
  <c r="AK331" i="49"/>
  <c r="AK332" i="49"/>
  <c r="AK333" i="49"/>
  <c r="AK334" i="49"/>
  <c r="AK335" i="49"/>
  <c r="AK336" i="49"/>
  <c r="AK337" i="49"/>
  <c r="AK338" i="49"/>
  <c r="AK339" i="49"/>
  <c r="AK340" i="49"/>
  <c r="AK341" i="49"/>
  <c r="AK342" i="49"/>
  <c r="AK343" i="49"/>
  <c r="AK344" i="49"/>
  <c r="AK345" i="49"/>
  <c r="AK346" i="49"/>
  <c r="AK347" i="49"/>
  <c r="AK348" i="49"/>
  <c r="AK349" i="49"/>
  <c r="AK350" i="49"/>
  <c r="AK351" i="49"/>
  <c r="AK352" i="49"/>
  <c r="AK353" i="49"/>
  <c r="AK354" i="49"/>
  <c r="AK355" i="49"/>
  <c r="AK356" i="49"/>
  <c r="AK357" i="49"/>
  <c r="AK358" i="49"/>
  <c r="AK359" i="49"/>
  <c r="AK360" i="49"/>
  <c r="AK361" i="49"/>
  <c r="AK362" i="49"/>
  <c r="AK363" i="49"/>
  <c r="AK364" i="49"/>
  <c r="AK365" i="49"/>
  <c r="AK366" i="49"/>
  <c r="AK367" i="49"/>
  <c r="AK368" i="49"/>
  <c r="AK369" i="49"/>
  <c r="AK370" i="49"/>
  <c r="AK371" i="49"/>
  <c r="AK372" i="49"/>
  <c r="AK373" i="49"/>
  <c r="AK374" i="49"/>
  <c r="AK375" i="49"/>
  <c r="AK376" i="49"/>
  <c r="AK377" i="49"/>
  <c r="AK378" i="49"/>
  <c r="AK379" i="49"/>
  <c r="AK380" i="49"/>
  <c r="AK381" i="49"/>
  <c r="AK382" i="49"/>
  <c r="AK383" i="49"/>
  <c r="AK384" i="49"/>
  <c r="AK385" i="49"/>
  <c r="AK386" i="49"/>
  <c r="AK387" i="49"/>
  <c r="AK388" i="49"/>
  <c r="AK389" i="49"/>
  <c r="AK390" i="49"/>
  <c r="AK391" i="49"/>
  <c r="AK392" i="49"/>
  <c r="AK393" i="49"/>
  <c r="AK394" i="49"/>
  <c r="AK395" i="49"/>
  <c r="AK396" i="49"/>
  <c r="AK397" i="49"/>
  <c r="AK398" i="49"/>
  <c r="AK399" i="49"/>
  <c r="AK400" i="49"/>
  <c r="AK401" i="49"/>
  <c r="AK402" i="49"/>
  <c r="AK403" i="49"/>
  <c r="AK404" i="49"/>
  <c r="AK405" i="49"/>
  <c r="AK406" i="49"/>
  <c r="AK407" i="49"/>
  <c r="AK408" i="49"/>
  <c r="AK409" i="49"/>
  <c r="AK410" i="49"/>
  <c r="AK411" i="49"/>
  <c r="AK412" i="49"/>
  <c r="AK413" i="49"/>
  <c r="AK414" i="49"/>
  <c r="AK415" i="49"/>
  <c r="AK416" i="49"/>
  <c r="AK417" i="49"/>
  <c r="AK418" i="49"/>
  <c r="AK419" i="49"/>
  <c r="AK420" i="49"/>
  <c r="AK421" i="49"/>
  <c r="AK422" i="49"/>
  <c r="AK423" i="49"/>
  <c r="AK424" i="49"/>
  <c r="AK425" i="49"/>
  <c r="AK426" i="49"/>
  <c r="AK427" i="49"/>
  <c r="AK428" i="49"/>
  <c r="AK429" i="49"/>
  <c r="AK430" i="49"/>
  <c r="AK431" i="49"/>
  <c r="AK432" i="49"/>
  <c r="AK433" i="49"/>
  <c r="AK434" i="49"/>
  <c r="AK435" i="49"/>
  <c r="AK436" i="49"/>
  <c r="AK437" i="49"/>
  <c r="AK438" i="49"/>
  <c r="AK439" i="49"/>
  <c r="AK440" i="49"/>
  <c r="AK441" i="49"/>
  <c r="AK442" i="49"/>
  <c r="AK443" i="49"/>
  <c r="AK444" i="49"/>
  <c r="AK445" i="49"/>
  <c r="AK446" i="49"/>
  <c r="AK447" i="49"/>
  <c r="AK448" i="49"/>
  <c r="AK449" i="49"/>
  <c r="AK450" i="49"/>
  <c r="AK451" i="49"/>
  <c r="AK452" i="49"/>
  <c r="AK453" i="49"/>
  <c r="AK454" i="49"/>
  <c r="AK455" i="49"/>
  <c r="AK456" i="49"/>
  <c r="AK457" i="49"/>
  <c r="AK458" i="49"/>
  <c r="AK459" i="49"/>
  <c r="AK460" i="49"/>
  <c r="AK461" i="49"/>
  <c r="AK462" i="49"/>
  <c r="AK463" i="49"/>
  <c r="AK464" i="49"/>
  <c r="AK465" i="49"/>
  <c r="AK466" i="49"/>
  <c r="AK467" i="49"/>
  <c r="AK468" i="49"/>
  <c r="AK469" i="49"/>
  <c r="AK470" i="49"/>
  <c r="AK471" i="49"/>
  <c r="AK472" i="49"/>
  <c r="AK473" i="49"/>
  <c r="AK474" i="49"/>
  <c r="AK475" i="49"/>
  <c r="AK476" i="49"/>
  <c r="AK477" i="49"/>
  <c r="AK478" i="49"/>
  <c r="AK479" i="49"/>
  <c r="AK480" i="49"/>
  <c r="AK481" i="49"/>
  <c r="AK482" i="49"/>
  <c r="AK483" i="49"/>
  <c r="AK484" i="49"/>
  <c r="AK485" i="49"/>
  <c r="AK486" i="49"/>
  <c r="AK487" i="49"/>
  <c r="AK488" i="49"/>
  <c r="AK489" i="49"/>
  <c r="AK490" i="49"/>
  <c r="AK491" i="49"/>
  <c r="AK492" i="49"/>
  <c r="AK493" i="49"/>
  <c r="AK494" i="49"/>
  <c r="AK495" i="49"/>
  <c r="AK496" i="49"/>
  <c r="AK497" i="49"/>
  <c r="AK498" i="49"/>
  <c r="AK499" i="49"/>
  <c r="AK500" i="49"/>
  <c r="AK501" i="49"/>
  <c r="AK502" i="49"/>
  <c r="AK503" i="49"/>
  <c r="AK504" i="49"/>
  <c r="AK505" i="49"/>
  <c r="AK506" i="49"/>
  <c r="AK507" i="49"/>
  <c r="AK508" i="49"/>
  <c r="AK509" i="49"/>
  <c r="AK510" i="49"/>
  <c r="AK511" i="49"/>
  <c r="AK512" i="49"/>
  <c r="AK513" i="49"/>
  <c r="AK514" i="49"/>
  <c r="AK515" i="49"/>
  <c r="AK516" i="49"/>
  <c r="AK517" i="49"/>
  <c r="AK518" i="49"/>
  <c r="AK519" i="49"/>
  <c r="AK520" i="49"/>
  <c r="AK521" i="49"/>
  <c r="AK522" i="49"/>
  <c r="AK523" i="49"/>
  <c r="AK524" i="49"/>
  <c r="AK525" i="49"/>
  <c r="AK526" i="49"/>
  <c r="AK527" i="49"/>
  <c r="AK528" i="49"/>
  <c r="AK529" i="49"/>
  <c r="AK530" i="49"/>
  <c r="AK531" i="49"/>
  <c r="AK532" i="49"/>
  <c r="AK533" i="49"/>
  <c r="AK534" i="49"/>
  <c r="AK535" i="49"/>
  <c r="AK536" i="49"/>
  <c r="AK537" i="49"/>
  <c r="AK538" i="49"/>
  <c r="AK539" i="49"/>
  <c r="AK540" i="49"/>
  <c r="AK541" i="49"/>
  <c r="AK542" i="49"/>
  <c r="AK543" i="49"/>
  <c r="AK544" i="49"/>
  <c r="AK545" i="49"/>
  <c r="AK546" i="49"/>
  <c r="AK547" i="49"/>
  <c r="AK548" i="49"/>
  <c r="AK549" i="49"/>
  <c r="AK550" i="49"/>
  <c r="AK551" i="49"/>
  <c r="AK552" i="49"/>
  <c r="AK553" i="49"/>
  <c r="AK554" i="49"/>
  <c r="AK555" i="49"/>
  <c r="AK556" i="49"/>
  <c r="AK557" i="49"/>
  <c r="AK558" i="49"/>
  <c r="AK559" i="49"/>
  <c r="AK560" i="49"/>
  <c r="AK561" i="49"/>
  <c r="AK562" i="49"/>
  <c r="AK563" i="49"/>
  <c r="AK564" i="49"/>
  <c r="AK565" i="49"/>
  <c r="AK566" i="49"/>
  <c r="AK567" i="49"/>
  <c r="AK568" i="49"/>
  <c r="AK569" i="49"/>
  <c r="AK570" i="49"/>
  <c r="AK571" i="49"/>
  <c r="AK572" i="49"/>
  <c r="AK573" i="49"/>
  <c r="AK574" i="49"/>
  <c r="AK575" i="49"/>
  <c r="AK576" i="49"/>
  <c r="AK577" i="49"/>
  <c r="AK578" i="49"/>
  <c r="AK579" i="49"/>
  <c r="AK580" i="49"/>
  <c r="AK581" i="49"/>
  <c r="AK582" i="49"/>
  <c r="AK583" i="49"/>
  <c r="AK584" i="49"/>
  <c r="AK585" i="49"/>
  <c r="AK586" i="49"/>
  <c r="AK587" i="49"/>
  <c r="AK588" i="49"/>
  <c r="AK589" i="49"/>
  <c r="AK590" i="49"/>
  <c r="AK591" i="49"/>
  <c r="AK592" i="49"/>
  <c r="AK593" i="49"/>
  <c r="AK594" i="49"/>
  <c r="AK595" i="49"/>
  <c r="AK596" i="49"/>
  <c r="AK597" i="49"/>
  <c r="AK598" i="49"/>
  <c r="AK599" i="49"/>
  <c r="AK600" i="49"/>
  <c r="AK601" i="49"/>
  <c r="AK602" i="49"/>
  <c r="AK603" i="49"/>
  <c r="AK604" i="49"/>
  <c r="AK605" i="49"/>
  <c r="AK606" i="49"/>
  <c r="AK607" i="49"/>
  <c r="AK608" i="49"/>
  <c r="AK609" i="49"/>
  <c r="AK610" i="49"/>
  <c r="AK611" i="49"/>
  <c r="AK612" i="49"/>
  <c r="AK613" i="49"/>
  <c r="AK614" i="49"/>
  <c r="AK615" i="49"/>
  <c r="AK616" i="49"/>
  <c r="AK617" i="49"/>
  <c r="AK618" i="49"/>
  <c r="AK619" i="49"/>
  <c r="AK620" i="49"/>
  <c r="AK621" i="49"/>
  <c r="AK622" i="49"/>
  <c r="AK623" i="49"/>
  <c r="AK624" i="49"/>
  <c r="AK625" i="49"/>
  <c r="AK626" i="49"/>
  <c r="AK627" i="49"/>
  <c r="AK628" i="49"/>
  <c r="AK629" i="49"/>
  <c r="AK630" i="49"/>
  <c r="AK631" i="49"/>
  <c r="AK632" i="49"/>
  <c r="AK633" i="49"/>
  <c r="AK634" i="49"/>
  <c r="AK635" i="49"/>
  <c r="AK636" i="49"/>
  <c r="AK637" i="49"/>
  <c r="AK638" i="49"/>
  <c r="AK639" i="49"/>
  <c r="AK640" i="49"/>
  <c r="AK641" i="49"/>
  <c r="AK642" i="49"/>
  <c r="AK643" i="49"/>
  <c r="AK644" i="49"/>
  <c r="AK645" i="49"/>
  <c r="AK646" i="49"/>
  <c r="AK647" i="49"/>
  <c r="AK648" i="49"/>
  <c r="AK649" i="49"/>
  <c r="AK650" i="49"/>
  <c r="AK651" i="49"/>
  <c r="AK652" i="49"/>
  <c r="AK653" i="49"/>
  <c r="AK654" i="49"/>
  <c r="AK655" i="49"/>
  <c r="AK656" i="49"/>
  <c r="AK657" i="49"/>
  <c r="AK658" i="49"/>
  <c r="AK659" i="49"/>
  <c r="AK660" i="49"/>
  <c r="AK661" i="49"/>
  <c r="AK662" i="49"/>
  <c r="AK663" i="49"/>
  <c r="AK664" i="49"/>
  <c r="AK665" i="49"/>
  <c r="AK666" i="49"/>
  <c r="AK667" i="49"/>
  <c r="AK668" i="49"/>
  <c r="AK669" i="49"/>
  <c r="AK670" i="49"/>
  <c r="AK671" i="49"/>
  <c r="AK672" i="49"/>
  <c r="AK673" i="49"/>
  <c r="AK674" i="49"/>
  <c r="AK675" i="49"/>
  <c r="AK676" i="49"/>
  <c r="AK677" i="49"/>
  <c r="AK678" i="49"/>
  <c r="AK679" i="49"/>
  <c r="AK680" i="49"/>
  <c r="AK681" i="49"/>
  <c r="AK682" i="49"/>
  <c r="AK683" i="49"/>
  <c r="AK684" i="49"/>
  <c r="AK685" i="49"/>
  <c r="AK686" i="49"/>
  <c r="AK687" i="49"/>
  <c r="AK688" i="49"/>
  <c r="AK689" i="49"/>
  <c r="AK690" i="49"/>
  <c r="AK691" i="49"/>
  <c r="AK692" i="49"/>
  <c r="AK693" i="49"/>
  <c r="AK694" i="49"/>
  <c r="AK695" i="49"/>
  <c r="AK696" i="49"/>
  <c r="AK697" i="49"/>
  <c r="AK698" i="49"/>
  <c r="AK699" i="49"/>
  <c r="AK700" i="49"/>
  <c r="AK701" i="49"/>
  <c r="AK702" i="49"/>
  <c r="AK703" i="49"/>
  <c r="AK704" i="49"/>
  <c r="AK705" i="49"/>
  <c r="AK706" i="49"/>
  <c r="AK707" i="49"/>
  <c r="AK708" i="49"/>
  <c r="AK709" i="49"/>
  <c r="AK710" i="49"/>
  <c r="AK711" i="49"/>
  <c r="AK712" i="49"/>
  <c r="AK713" i="49"/>
  <c r="AK714" i="49"/>
  <c r="AK715" i="49"/>
  <c r="AK716" i="49"/>
  <c r="AK717" i="49"/>
  <c r="AK718" i="49"/>
  <c r="AK719" i="49"/>
  <c r="AK720" i="49"/>
  <c r="AK721" i="49"/>
  <c r="AK722" i="49"/>
  <c r="AK723" i="49"/>
  <c r="AK724" i="49"/>
  <c r="AK725" i="49"/>
  <c r="AK726" i="49"/>
  <c r="AK727" i="49"/>
  <c r="AK728" i="49"/>
  <c r="AK729" i="49"/>
  <c r="AK730" i="49"/>
  <c r="AK731" i="49"/>
  <c r="AK732" i="49"/>
  <c r="AK733" i="49"/>
  <c r="AK734" i="49"/>
  <c r="AK735" i="49"/>
  <c r="AK736" i="49"/>
  <c r="AK737" i="49"/>
  <c r="AK738" i="49"/>
  <c r="AK739" i="49"/>
  <c r="AK740" i="49"/>
  <c r="AK741" i="49"/>
  <c r="AK742" i="49"/>
  <c r="AK743" i="49"/>
  <c r="AK744" i="49"/>
  <c r="AK745" i="49"/>
  <c r="AK746" i="49"/>
  <c r="AK747" i="49"/>
  <c r="AK748" i="49"/>
  <c r="AK749" i="49"/>
  <c r="AK750" i="49"/>
  <c r="AK751" i="49"/>
  <c r="AK752" i="49"/>
  <c r="AK753" i="49"/>
  <c r="AK754" i="49"/>
  <c r="AK755" i="49"/>
  <c r="AK756" i="49"/>
  <c r="AK757" i="49"/>
  <c r="AK758" i="49"/>
  <c r="AK759" i="49"/>
  <c r="AK760" i="49"/>
  <c r="AK761" i="49"/>
  <c r="AK762" i="49"/>
  <c r="AK763" i="49"/>
  <c r="AK764" i="49"/>
  <c r="AK765" i="49"/>
  <c r="AK766" i="49"/>
  <c r="AK767" i="49"/>
  <c r="AK768" i="49"/>
  <c r="AK769" i="49"/>
  <c r="AK770" i="49"/>
  <c r="AK771" i="49"/>
  <c r="AK772" i="49"/>
  <c r="AK773" i="49"/>
  <c r="AK774" i="49"/>
  <c r="AK775" i="49"/>
  <c r="AK776" i="49"/>
  <c r="AK777" i="49"/>
  <c r="AK778" i="49"/>
  <c r="AK779" i="49"/>
  <c r="AK780" i="49"/>
  <c r="AK781" i="49"/>
  <c r="AK782" i="49"/>
  <c r="AK783" i="49"/>
  <c r="AK784" i="49"/>
  <c r="AK785" i="49"/>
  <c r="AK786" i="49"/>
  <c r="AK787" i="49"/>
  <c r="AK788" i="49"/>
  <c r="AK789" i="49"/>
  <c r="AK790" i="49"/>
  <c r="AK791" i="49"/>
  <c r="AK792" i="49"/>
  <c r="AK793" i="49"/>
  <c r="AK794" i="49"/>
  <c r="AK795" i="49"/>
  <c r="AK796" i="49"/>
  <c r="AK797" i="49"/>
  <c r="AK798" i="49"/>
  <c r="AK799" i="49"/>
  <c r="AK800" i="49"/>
  <c r="AK801" i="49"/>
  <c r="AK802" i="49"/>
  <c r="AK803" i="49"/>
  <c r="AK804" i="49"/>
  <c r="AK805" i="49"/>
  <c r="AK806" i="49"/>
  <c r="AK807" i="49"/>
  <c r="AK808" i="49"/>
  <c r="AK809" i="49"/>
  <c r="AK810" i="49"/>
  <c r="AK811" i="49"/>
  <c r="AK812" i="49"/>
  <c r="AK813" i="49"/>
  <c r="AK814" i="49"/>
  <c r="AK815" i="49"/>
  <c r="AK816" i="49"/>
  <c r="AK817" i="49"/>
  <c r="AK818" i="49"/>
  <c r="AK819" i="49"/>
  <c r="AK820" i="49"/>
  <c r="AK821" i="49"/>
  <c r="AK822" i="49"/>
  <c r="AK823" i="49"/>
  <c r="AK824" i="49"/>
  <c r="AK825" i="49"/>
  <c r="AK826" i="49"/>
  <c r="AK827" i="49"/>
  <c r="AK828" i="49"/>
  <c r="AK829" i="49"/>
  <c r="AK830" i="49"/>
  <c r="AK831" i="49"/>
  <c r="AK832" i="49"/>
  <c r="AK833" i="49"/>
  <c r="AK834" i="49"/>
  <c r="AK835" i="49"/>
  <c r="AK836" i="49"/>
  <c r="AK837" i="49"/>
  <c r="AK838" i="49"/>
  <c r="AK839" i="49"/>
  <c r="AK840" i="49"/>
  <c r="AK841" i="49"/>
  <c r="AK842" i="49"/>
  <c r="AK843" i="49"/>
  <c r="AK844" i="49"/>
  <c r="AK845" i="49"/>
  <c r="AK846" i="49"/>
  <c r="AK847" i="49"/>
  <c r="AK848" i="49"/>
  <c r="AK849" i="49"/>
  <c r="AK850" i="49"/>
  <c r="AK851" i="49"/>
  <c r="AK852" i="49"/>
  <c r="AK853" i="49"/>
  <c r="AK854" i="49"/>
  <c r="AK855" i="49"/>
  <c r="AK856" i="49"/>
  <c r="AK857" i="49"/>
  <c r="AK858" i="49"/>
  <c r="AK859" i="49"/>
  <c r="AK860" i="49"/>
  <c r="AK861" i="49"/>
  <c r="AK862" i="49"/>
  <c r="AK863" i="49"/>
  <c r="AK864" i="49"/>
  <c r="AK865" i="49"/>
  <c r="AK866" i="49"/>
  <c r="AK867" i="49"/>
  <c r="AK868" i="49"/>
  <c r="AK869" i="49"/>
  <c r="AK870" i="49"/>
  <c r="AK871" i="49"/>
  <c r="AK872" i="49"/>
  <c r="AK873" i="49"/>
  <c r="AK874" i="49"/>
  <c r="AK875" i="49"/>
  <c r="AK876" i="49"/>
  <c r="AK877" i="49"/>
  <c r="AK878" i="49"/>
  <c r="AK879" i="49"/>
  <c r="AK880" i="49"/>
  <c r="AK881" i="49"/>
  <c r="AK882" i="49"/>
  <c r="AK883" i="49"/>
  <c r="AK884" i="49"/>
  <c r="AK885" i="49"/>
  <c r="AK886" i="49"/>
  <c r="AK887" i="49"/>
  <c r="AK888" i="49"/>
  <c r="AK889" i="49"/>
  <c r="AK890" i="49"/>
  <c r="AK891" i="49"/>
  <c r="AK892" i="49"/>
  <c r="AK893" i="49"/>
  <c r="AK894" i="49"/>
  <c r="AK895" i="49"/>
  <c r="AK896" i="49"/>
  <c r="AK897" i="49"/>
  <c r="AK898" i="49"/>
  <c r="AK899" i="49"/>
  <c r="AK900" i="49"/>
  <c r="AK901" i="49"/>
  <c r="AK902" i="49"/>
  <c r="AK903" i="49"/>
  <c r="AK904" i="49"/>
  <c r="AK905" i="49"/>
  <c r="AK906" i="49"/>
  <c r="AK907" i="49"/>
  <c r="AK908" i="49"/>
  <c r="AK909" i="49"/>
  <c r="AK910" i="49"/>
  <c r="AK911" i="49"/>
  <c r="AK912" i="49"/>
  <c r="AK913" i="49"/>
  <c r="AK914" i="49"/>
  <c r="AK915" i="49"/>
  <c r="AK916" i="49"/>
  <c r="AK917" i="49"/>
  <c r="AK918" i="49"/>
  <c r="AK919" i="49"/>
  <c r="AK920" i="49"/>
  <c r="AK921" i="49"/>
  <c r="AK922" i="49"/>
  <c r="AK923" i="49"/>
  <c r="AK924" i="49"/>
  <c r="AK925" i="49"/>
  <c r="AK926" i="49"/>
  <c r="AK927" i="49"/>
  <c r="AK928" i="49"/>
  <c r="AK929" i="49"/>
  <c r="AK930" i="49"/>
  <c r="AK931" i="49"/>
  <c r="AK932" i="49"/>
  <c r="AK933" i="49"/>
  <c r="AK934" i="49"/>
  <c r="AK935" i="49"/>
  <c r="AK936" i="49"/>
  <c r="AK937" i="49"/>
  <c r="AK938" i="49"/>
  <c r="AK939" i="49"/>
  <c r="AK940" i="49"/>
  <c r="AK941" i="49"/>
  <c r="AK942" i="49"/>
  <c r="AK943" i="49"/>
  <c r="AK944" i="49"/>
  <c r="AK945" i="49"/>
  <c r="AK946" i="49"/>
  <c r="AK947" i="49"/>
  <c r="AK948" i="49"/>
  <c r="AK949" i="49"/>
  <c r="AK950" i="49"/>
  <c r="AK951" i="49"/>
  <c r="AK952" i="49"/>
  <c r="AK953" i="49"/>
  <c r="AK954" i="49"/>
  <c r="AK955" i="49"/>
  <c r="AK956" i="49"/>
  <c r="AK957" i="49"/>
  <c r="AK958" i="49"/>
  <c r="AK959" i="49"/>
  <c r="AK960" i="49"/>
  <c r="AK961" i="49"/>
  <c r="AK962" i="49"/>
  <c r="AK963" i="49"/>
  <c r="AK964" i="49"/>
  <c r="AK965" i="49"/>
  <c r="AK966" i="49"/>
  <c r="AK967" i="49"/>
  <c r="AK968" i="49"/>
  <c r="AK969" i="49"/>
  <c r="AK970" i="49"/>
  <c r="AK971" i="49"/>
  <c r="AK972" i="49"/>
  <c r="AK973" i="49"/>
  <c r="AK974" i="49"/>
  <c r="AK975" i="49"/>
  <c r="AK976" i="49"/>
  <c r="AK977" i="49"/>
  <c r="AK978" i="49"/>
  <c r="AK979" i="49"/>
  <c r="AK980" i="49"/>
  <c r="AK981" i="49"/>
  <c r="AK982" i="49"/>
  <c r="AK983" i="49"/>
  <c r="AK984" i="49"/>
  <c r="AK985" i="49"/>
  <c r="AK986" i="49"/>
  <c r="AK987" i="49"/>
  <c r="AK988" i="49"/>
  <c r="AK989" i="49"/>
  <c r="AK990" i="49"/>
  <c r="AK991" i="49"/>
  <c r="AK992" i="49"/>
  <c r="AK993" i="49"/>
  <c r="AK994" i="49"/>
  <c r="AK995" i="49"/>
  <c r="AK996" i="49"/>
  <c r="AK997" i="49"/>
  <c r="AK998" i="49"/>
  <c r="AK999" i="49"/>
  <c r="AK1000" i="49"/>
  <c r="AK1001" i="49"/>
  <c r="AK1002" i="49"/>
  <c r="AK1003" i="49"/>
  <c r="AK1004" i="49"/>
  <c r="AK1005" i="49"/>
  <c r="AK1006" i="49"/>
  <c r="AK1007" i="49"/>
  <c r="AK1008" i="49"/>
  <c r="AK1009" i="49"/>
  <c r="AK1010" i="49"/>
  <c r="AK1011" i="49"/>
  <c r="AK1012" i="49"/>
  <c r="AK1013" i="49"/>
  <c r="AK1014" i="49"/>
  <c r="AK1015" i="49"/>
  <c r="AK1016" i="49"/>
  <c r="AK1017" i="49"/>
  <c r="AK1018" i="49"/>
  <c r="AK1019" i="49"/>
  <c r="AK1020" i="49"/>
  <c r="AK1021" i="49"/>
  <c r="AK1022" i="49"/>
  <c r="AK1023" i="49"/>
  <c r="AK1024" i="49"/>
  <c r="AK1025" i="49"/>
  <c r="AK1026" i="49"/>
  <c r="AK1027" i="49"/>
  <c r="AK1028" i="49"/>
  <c r="AK1029" i="49"/>
  <c r="AK1030" i="49"/>
  <c r="AK1031" i="49"/>
  <c r="AK1032" i="49"/>
  <c r="AK1033" i="49"/>
  <c r="AK1034" i="49"/>
  <c r="AK1035" i="49"/>
  <c r="AK1036" i="49"/>
  <c r="AK1037" i="49"/>
  <c r="AK1038" i="49"/>
  <c r="AK1039" i="49"/>
  <c r="AK1040" i="49"/>
  <c r="AK1041" i="49"/>
  <c r="AK1042" i="49"/>
  <c r="AK1043" i="49"/>
  <c r="AK1044" i="49"/>
  <c r="AK1045" i="49"/>
  <c r="AK1046" i="49"/>
  <c r="AK1047" i="49"/>
  <c r="AK1048" i="49"/>
  <c r="AK1049" i="49"/>
  <c r="AK1050" i="49"/>
  <c r="AK1051" i="49"/>
  <c r="AK1052" i="49"/>
  <c r="AK1053" i="49"/>
  <c r="AK1054" i="49"/>
  <c r="AK1055" i="49"/>
  <c r="AK1056" i="49"/>
  <c r="AK1057" i="49"/>
  <c r="AK1058" i="49"/>
  <c r="AK1059" i="49"/>
  <c r="AK1060" i="49"/>
  <c r="AK1061" i="49"/>
  <c r="AK1062" i="49"/>
  <c r="AK1063" i="49"/>
  <c r="AK1064" i="49"/>
  <c r="AK1065" i="49"/>
  <c r="AK1066" i="49"/>
  <c r="AK1067" i="49"/>
  <c r="AK1068" i="49"/>
  <c r="AK1069" i="49"/>
  <c r="AK1070" i="49"/>
  <c r="AK1071" i="49"/>
  <c r="AK1072" i="49"/>
  <c r="AK1073" i="49"/>
  <c r="AK1074" i="49"/>
  <c r="AK1075" i="49"/>
  <c r="AK1076" i="49"/>
  <c r="AK1077" i="49"/>
  <c r="AK1078" i="49"/>
  <c r="AK1079" i="49"/>
  <c r="AK1080" i="49"/>
  <c r="AK1081" i="49"/>
  <c r="AK1082" i="49"/>
  <c r="AK1083" i="49"/>
  <c r="AK1084" i="49"/>
  <c r="AK1085" i="49"/>
  <c r="AK1086" i="49"/>
  <c r="AK1087" i="49"/>
  <c r="AK1088" i="49"/>
  <c r="AK1089" i="49"/>
  <c r="AK1090" i="49"/>
  <c r="AK1091" i="49"/>
  <c r="AK1092" i="49"/>
  <c r="AK1093" i="49"/>
  <c r="AK1094" i="49"/>
  <c r="AK1095" i="49"/>
  <c r="AK1096" i="49"/>
  <c r="AK1097" i="49"/>
  <c r="AK1098" i="49"/>
  <c r="AK1099" i="49"/>
  <c r="AK1100" i="49"/>
  <c r="AK1101" i="49"/>
  <c r="AK1102" i="49"/>
  <c r="AK1103" i="49"/>
  <c r="AK1104" i="49"/>
  <c r="AK2" i="49"/>
  <c r="R3" i="49"/>
  <c r="R4" i="49"/>
  <c r="R5" i="49"/>
  <c r="R6" i="49"/>
  <c r="R7" i="49"/>
  <c r="R8" i="49"/>
  <c r="R9" i="49"/>
  <c r="R10" i="49"/>
  <c r="R11" i="49"/>
  <c r="R12" i="49"/>
  <c r="R13" i="49"/>
  <c r="R14" i="49"/>
  <c r="R15" i="49"/>
  <c r="R16" i="49"/>
  <c r="R17" i="49"/>
  <c r="R18" i="49"/>
  <c r="R19" i="49"/>
  <c r="R20" i="49"/>
  <c r="R21" i="49"/>
  <c r="R22" i="49"/>
  <c r="R23" i="49"/>
  <c r="R24" i="49"/>
  <c r="R25" i="49"/>
  <c r="R26" i="49"/>
  <c r="R27" i="49"/>
  <c r="R28" i="49"/>
  <c r="R29" i="49"/>
  <c r="R30" i="49"/>
  <c r="R31" i="49"/>
  <c r="R32" i="49"/>
  <c r="R33" i="49"/>
  <c r="R34" i="49"/>
  <c r="R35" i="49"/>
  <c r="R36" i="49"/>
  <c r="R37" i="49"/>
  <c r="R38" i="49"/>
  <c r="R39" i="49"/>
  <c r="R40" i="49"/>
  <c r="R41" i="49"/>
  <c r="R42" i="49"/>
  <c r="R43" i="49"/>
  <c r="R44" i="49"/>
  <c r="R45" i="49"/>
  <c r="R46" i="49"/>
  <c r="R47" i="49"/>
  <c r="R48" i="49"/>
  <c r="R49" i="49"/>
  <c r="R50" i="49"/>
  <c r="R51" i="49"/>
  <c r="R52" i="49"/>
  <c r="R53" i="49"/>
  <c r="R54" i="49"/>
  <c r="R55" i="49"/>
  <c r="R56" i="49"/>
  <c r="R57" i="49"/>
  <c r="R58" i="49"/>
  <c r="R59" i="49"/>
  <c r="R60" i="49"/>
  <c r="R61" i="49"/>
  <c r="R62" i="49"/>
  <c r="R63" i="49"/>
  <c r="R64" i="49"/>
  <c r="R65" i="49"/>
  <c r="R66" i="49"/>
  <c r="R67" i="49"/>
  <c r="R68" i="49"/>
  <c r="R69" i="49"/>
  <c r="R70" i="49"/>
  <c r="R71" i="49"/>
  <c r="R72" i="49"/>
  <c r="R73" i="49"/>
  <c r="R74" i="49"/>
  <c r="R75" i="49"/>
  <c r="R76" i="49"/>
  <c r="R77" i="49"/>
  <c r="R78" i="49"/>
  <c r="R79" i="49"/>
  <c r="R80" i="49"/>
  <c r="R81" i="49"/>
  <c r="R82" i="49"/>
  <c r="R83" i="49"/>
  <c r="R84" i="49"/>
  <c r="R85" i="49"/>
  <c r="R86" i="49"/>
  <c r="R87" i="49"/>
  <c r="R88" i="49"/>
  <c r="R89" i="49"/>
  <c r="R90" i="49"/>
  <c r="R91" i="49"/>
  <c r="R92" i="49"/>
  <c r="R93" i="49"/>
  <c r="R94" i="49"/>
  <c r="R95" i="49"/>
  <c r="R96" i="49"/>
  <c r="R97" i="49"/>
  <c r="R98" i="49"/>
  <c r="R99" i="49"/>
  <c r="R100" i="49"/>
  <c r="R101" i="49"/>
  <c r="R102" i="49"/>
  <c r="R103" i="49"/>
  <c r="R104" i="49"/>
  <c r="R105" i="49"/>
  <c r="R106" i="49"/>
  <c r="R107" i="49"/>
  <c r="R108" i="49"/>
  <c r="R109" i="49"/>
  <c r="R110" i="49"/>
  <c r="R111" i="49"/>
  <c r="R112" i="49"/>
  <c r="R113" i="49"/>
  <c r="R114" i="49"/>
  <c r="R115" i="49"/>
  <c r="R116" i="49"/>
  <c r="R117" i="49"/>
  <c r="R118" i="49"/>
  <c r="R119" i="49"/>
  <c r="R120" i="49"/>
  <c r="R121" i="49"/>
  <c r="R122" i="49"/>
  <c r="R123" i="49"/>
  <c r="R124" i="49"/>
  <c r="R125" i="49"/>
  <c r="R126" i="49"/>
  <c r="R127" i="49"/>
  <c r="R128" i="49"/>
  <c r="R129" i="49"/>
  <c r="R130" i="49"/>
  <c r="R131" i="49"/>
  <c r="R132" i="49"/>
  <c r="R133" i="49"/>
  <c r="R134" i="49"/>
  <c r="R135" i="49"/>
  <c r="R136" i="49"/>
  <c r="R137" i="49"/>
  <c r="R138" i="49"/>
  <c r="R139" i="49"/>
  <c r="R140" i="49"/>
  <c r="R141" i="49"/>
  <c r="R142" i="49"/>
  <c r="R143" i="49"/>
  <c r="R144" i="49"/>
  <c r="R145" i="49"/>
  <c r="R146" i="49"/>
  <c r="R147" i="49"/>
  <c r="R148" i="49"/>
  <c r="R149" i="49"/>
  <c r="R150" i="49"/>
  <c r="R151" i="49"/>
  <c r="R152" i="49"/>
  <c r="R153" i="49"/>
  <c r="R154" i="49"/>
  <c r="R155" i="49"/>
  <c r="R156" i="49"/>
  <c r="R157" i="49"/>
  <c r="R158" i="49"/>
  <c r="R159" i="49"/>
  <c r="R160" i="49"/>
  <c r="R161" i="49"/>
  <c r="R162" i="49"/>
  <c r="R163" i="49"/>
  <c r="R164" i="49"/>
  <c r="R165" i="49"/>
  <c r="R166" i="49"/>
  <c r="R167" i="49"/>
  <c r="R168" i="49"/>
  <c r="R169" i="49"/>
  <c r="R170" i="49"/>
  <c r="R171" i="49"/>
  <c r="R172" i="49"/>
  <c r="R173" i="49"/>
  <c r="R174" i="49"/>
  <c r="R175" i="49"/>
  <c r="R176" i="49"/>
  <c r="R177" i="49"/>
  <c r="R178" i="49"/>
  <c r="R179" i="49"/>
  <c r="R180" i="49"/>
  <c r="R181" i="49"/>
  <c r="R182" i="49"/>
  <c r="R183" i="49"/>
  <c r="R184" i="49"/>
  <c r="R185" i="49"/>
  <c r="R186" i="49"/>
  <c r="R187" i="49"/>
  <c r="R188" i="49"/>
  <c r="R189" i="49"/>
  <c r="R190" i="49"/>
  <c r="R191" i="49"/>
  <c r="R192" i="49"/>
  <c r="R193" i="49"/>
  <c r="R194" i="49"/>
  <c r="R195" i="49"/>
  <c r="R196" i="49"/>
  <c r="R197" i="49"/>
  <c r="R198" i="49"/>
  <c r="R199" i="49"/>
  <c r="R200" i="49"/>
  <c r="R201" i="49"/>
  <c r="R202" i="49"/>
  <c r="R203" i="49"/>
  <c r="R204" i="49"/>
  <c r="R205" i="49"/>
  <c r="R206" i="49"/>
  <c r="R207" i="49"/>
  <c r="R208" i="49"/>
  <c r="R209" i="49"/>
  <c r="R210" i="49"/>
  <c r="R211" i="49"/>
  <c r="R212" i="49"/>
  <c r="R213" i="49"/>
  <c r="R214" i="49"/>
  <c r="R215" i="49"/>
  <c r="R216" i="49"/>
  <c r="R217" i="49"/>
  <c r="R218" i="49"/>
  <c r="R219" i="49"/>
  <c r="R220" i="49"/>
  <c r="R221" i="49"/>
  <c r="R222" i="49"/>
  <c r="R223" i="49"/>
  <c r="R224" i="49"/>
  <c r="R225" i="49"/>
  <c r="R226" i="49"/>
  <c r="R227" i="49"/>
  <c r="R228" i="49"/>
  <c r="R229" i="49"/>
  <c r="R230" i="49"/>
  <c r="R231" i="49"/>
  <c r="R232" i="49"/>
  <c r="R233" i="49"/>
  <c r="R234" i="49"/>
  <c r="R235" i="49"/>
  <c r="R236" i="49"/>
  <c r="R237" i="49"/>
  <c r="R238" i="49"/>
  <c r="R239" i="49"/>
  <c r="R240" i="49"/>
  <c r="R241" i="49"/>
  <c r="R242" i="49"/>
  <c r="R243" i="49"/>
  <c r="R244" i="49"/>
  <c r="R245" i="49"/>
  <c r="R246" i="49"/>
  <c r="R247" i="49"/>
  <c r="R248" i="49"/>
  <c r="R249" i="49"/>
  <c r="R250" i="49"/>
  <c r="R251" i="49"/>
  <c r="R252" i="49"/>
  <c r="R253" i="49"/>
  <c r="R254" i="49"/>
  <c r="R255" i="49"/>
  <c r="R256" i="49"/>
  <c r="R257" i="49"/>
  <c r="R258" i="49"/>
  <c r="R259" i="49"/>
  <c r="R260" i="49"/>
  <c r="R261" i="49"/>
  <c r="R262" i="49"/>
  <c r="R263" i="49"/>
  <c r="R264" i="49"/>
  <c r="R265" i="49"/>
  <c r="R266" i="49"/>
  <c r="R267" i="49"/>
  <c r="R268" i="49"/>
  <c r="R269" i="49"/>
  <c r="R270" i="49"/>
  <c r="R271" i="49"/>
  <c r="R272" i="49"/>
  <c r="R273" i="49"/>
  <c r="R274" i="49"/>
  <c r="R275" i="49"/>
  <c r="R276" i="49"/>
  <c r="R277" i="49"/>
  <c r="R278" i="49"/>
  <c r="R279" i="49"/>
  <c r="R280" i="49"/>
  <c r="R281" i="49"/>
  <c r="R282" i="49"/>
  <c r="R283" i="49"/>
  <c r="R284" i="49"/>
  <c r="R285" i="49"/>
  <c r="R286" i="49"/>
  <c r="R287" i="49"/>
  <c r="R288" i="49"/>
  <c r="R289" i="49"/>
  <c r="R290" i="49"/>
  <c r="R291" i="49"/>
  <c r="R292" i="49"/>
  <c r="R293" i="49"/>
  <c r="R294" i="49"/>
  <c r="R295" i="49"/>
  <c r="R296" i="49"/>
  <c r="R297" i="49"/>
  <c r="R298" i="49"/>
  <c r="R299" i="49"/>
  <c r="R300" i="49"/>
  <c r="R301" i="49"/>
  <c r="R302" i="49"/>
  <c r="R303" i="49"/>
  <c r="R304" i="49"/>
  <c r="R305" i="49"/>
  <c r="R306" i="49"/>
  <c r="R307" i="49"/>
  <c r="R308" i="49"/>
  <c r="R309" i="49"/>
  <c r="R310" i="49"/>
  <c r="R311" i="49"/>
  <c r="R312" i="49"/>
  <c r="R313" i="49"/>
  <c r="R314" i="49"/>
  <c r="R315" i="49"/>
  <c r="R316" i="49"/>
  <c r="R317" i="49"/>
  <c r="R318" i="49"/>
  <c r="R319" i="49"/>
  <c r="R320" i="49"/>
  <c r="R321" i="49"/>
  <c r="R322" i="49"/>
  <c r="R323" i="49"/>
  <c r="R324" i="49"/>
  <c r="R325" i="49"/>
  <c r="R326" i="49"/>
  <c r="R327" i="49"/>
  <c r="R328" i="49"/>
  <c r="R329" i="49"/>
  <c r="R330" i="49"/>
  <c r="R331" i="49"/>
  <c r="R332" i="49"/>
  <c r="R333" i="49"/>
  <c r="R334" i="49"/>
  <c r="R335" i="49"/>
  <c r="R336" i="49"/>
  <c r="R337" i="49"/>
  <c r="R338" i="49"/>
  <c r="R339" i="49"/>
  <c r="R340" i="49"/>
  <c r="R341" i="49"/>
  <c r="R342" i="49"/>
  <c r="R343" i="49"/>
  <c r="R344" i="49"/>
  <c r="R345" i="49"/>
  <c r="R346" i="49"/>
  <c r="R347" i="49"/>
  <c r="R348" i="49"/>
  <c r="R349" i="49"/>
  <c r="R350" i="49"/>
  <c r="R351" i="49"/>
  <c r="R352" i="49"/>
  <c r="R353" i="49"/>
  <c r="R354" i="49"/>
  <c r="R355" i="49"/>
  <c r="R356" i="49"/>
  <c r="R357" i="49"/>
  <c r="R358" i="49"/>
  <c r="R359" i="49"/>
  <c r="R360" i="49"/>
  <c r="R361" i="49"/>
  <c r="R362" i="49"/>
  <c r="R363" i="49"/>
  <c r="R364" i="49"/>
  <c r="R365" i="49"/>
  <c r="R366" i="49"/>
  <c r="R367" i="49"/>
  <c r="R368" i="49"/>
  <c r="R369" i="49"/>
  <c r="R370" i="49"/>
  <c r="R371" i="49"/>
  <c r="R372" i="49"/>
  <c r="R373" i="49"/>
  <c r="R374" i="49"/>
  <c r="R375" i="49"/>
  <c r="R376" i="49"/>
  <c r="R377" i="49"/>
  <c r="R378" i="49"/>
  <c r="R379" i="49"/>
  <c r="R380" i="49"/>
  <c r="R381" i="49"/>
  <c r="R382" i="49"/>
  <c r="R383" i="49"/>
  <c r="R384" i="49"/>
  <c r="R385" i="49"/>
  <c r="R386" i="49"/>
  <c r="R387" i="49"/>
  <c r="R388" i="49"/>
  <c r="R389" i="49"/>
  <c r="R390" i="49"/>
  <c r="R391" i="49"/>
  <c r="R392" i="49"/>
  <c r="R393" i="49"/>
  <c r="R394" i="49"/>
  <c r="R395" i="49"/>
  <c r="R396" i="49"/>
  <c r="R397" i="49"/>
  <c r="R398" i="49"/>
  <c r="R399" i="49"/>
  <c r="R400" i="49"/>
  <c r="R401" i="49"/>
  <c r="R402" i="49"/>
  <c r="R403" i="49"/>
  <c r="R404" i="49"/>
  <c r="R405" i="49"/>
  <c r="R406" i="49"/>
  <c r="R407" i="49"/>
  <c r="R408" i="49"/>
  <c r="R409" i="49"/>
  <c r="R410" i="49"/>
  <c r="R411" i="49"/>
  <c r="R412" i="49"/>
  <c r="R413" i="49"/>
  <c r="R414" i="49"/>
  <c r="R415" i="49"/>
  <c r="R416" i="49"/>
  <c r="R417" i="49"/>
  <c r="R418" i="49"/>
  <c r="R419" i="49"/>
  <c r="R420" i="49"/>
  <c r="R421" i="49"/>
  <c r="R422" i="49"/>
  <c r="R423" i="49"/>
  <c r="R424" i="49"/>
  <c r="R425" i="49"/>
  <c r="R426" i="49"/>
  <c r="R427" i="49"/>
  <c r="R428" i="49"/>
  <c r="R429" i="49"/>
  <c r="R430" i="49"/>
  <c r="R431" i="49"/>
  <c r="R432" i="49"/>
  <c r="R433" i="49"/>
  <c r="R434" i="49"/>
  <c r="R435" i="49"/>
  <c r="R436" i="49"/>
  <c r="R437" i="49"/>
  <c r="R438" i="49"/>
  <c r="R439" i="49"/>
  <c r="R440" i="49"/>
  <c r="R441" i="49"/>
  <c r="R442" i="49"/>
  <c r="R443" i="49"/>
  <c r="R444" i="49"/>
  <c r="R445" i="49"/>
  <c r="R446" i="49"/>
  <c r="R447" i="49"/>
  <c r="R448" i="49"/>
  <c r="R449" i="49"/>
  <c r="R450" i="49"/>
  <c r="R451" i="49"/>
  <c r="R452" i="49"/>
  <c r="R453" i="49"/>
  <c r="R454" i="49"/>
  <c r="R455" i="49"/>
  <c r="R456" i="49"/>
  <c r="R457" i="49"/>
  <c r="R458" i="49"/>
  <c r="R459" i="49"/>
  <c r="R460" i="49"/>
  <c r="R461" i="49"/>
  <c r="R462" i="49"/>
  <c r="R463" i="49"/>
  <c r="R464" i="49"/>
  <c r="R465" i="49"/>
  <c r="R466" i="49"/>
  <c r="R467" i="49"/>
  <c r="R468" i="49"/>
  <c r="R469" i="49"/>
  <c r="R470" i="49"/>
  <c r="R471" i="49"/>
  <c r="R472" i="49"/>
  <c r="R473" i="49"/>
  <c r="R474" i="49"/>
  <c r="R475" i="49"/>
  <c r="R476" i="49"/>
  <c r="R477" i="49"/>
  <c r="R478" i="49"/>
  <c r="R479" i="49"/>
  <c r="R480" i="49"/>
  <c r="R481" i="49"/>
  <c r="R482" i="49"/>
  <c r="R483" i="49"/>
  <c r="R484" i="49"/>
  <c r="R485" i="49"/>
  <c r="R486" i="49"/>
  <c r="R487" i="49"/>
  <c r="R488" i="49"/>
  <c r="R489" i="49"/>
  <c r="R490" i="49"/>
  <c r="R491" i="49"/>
  <c r="R492" i="49"/>
  <c r="R493" i="49"/>
  <c r="R494" i="49"/>
  <c r="R495" i="49"/>
  <c r="R496" i="49"/>
  <c r="R497" i="49"/>
  <c r="R498" i="49"/>
  <c r="R499" i="49"/>
  <c r="R500" i="49"/>
  <c r="R501" i="49"/>
  <c r="R502" i="49"/>
  <c r="R503" i="49"/>
  <c r="R504" i="49"/>
  <c r="R505" i="49"/>
  <c r="R506" i="49"/>
  <c r="R507" i="49"/>
  <c r="R508" i="49"/>
  <c r="R509" i="49"/>
  <c r="R510" i="49"/>
  <c r="R511" i="49"/>
  <c r="R512" i="49"/>
  <c r="R513" i="49"/>
  <c r="R514" i="49"/>
  <c r="R515" i="49"/>
  <c r="R516" i="49"/>
  <c r="R517" i="49"/>
  <c r="R518" i="49"/>
  <c r="R519" i="49"/>
  <c r="R520" i="49"/>
  <c r="R521" i="49"/>
  <c r="R522" i="49"/>
  <c r="R523" i="49"/>
  <c r="R524" i="49"/>
  <c r="R525" i="49"/>
  <c r="R526" i="49"/>
  <c r="R527" i="49"/>
  <c r="R528" i="49"/>
  <c r="R529" i="49"/>
  <c r="R530" i="49"/>
  <c r="R531" i="49"/>
  <c r="R532" i="49"/>
  <c r="R533" i="49"/>
  <c r="R534" i="49"/>
  <c r="R535" i="49"/>
  <c r="R536" i="49"/>
  <c r="R537" i="49"/>
  <c r="R538" i="49"/>
  <c r="R539" i="49"/>
  <c r="R540" i="49"/>
  <c r="R541" i="49"/>
  <c r="R542" i="49"/>
  <c r="R543" i="49"/>
  <c r="R544" i="49"/>
  <c r="R545" i="49"/>
  <c r="R546" i="49"/>
  <c r="R547" i="49"/>
  <c r="R548" i="49"/>
  <c r="R549" i="49"/>
  <c r="R550" i="49"/>
  <c r="R551" i="49"/>
  <c r="R552" i="49"/>
  <c r="R553" i="49"/>
  <c r="R554" i="49"/>
  <c r="R555" i="49"/>
  <c r="R556" i="49"/>
  <c r="R557" i="49"/>
  <c r="R558" i="49"/>
  <c r="R559" i="49"/>
  <c r="R560" i="49"/>
  <c r="R561" i="49"/>
  <c r="R562" i="49"/>
  <c r="R563" i="49"/>
  <c r="R564" i="49"/>
  <c r="R565" i="49"/>
  <c r="R566" i="49"/>
  <c r="R567" i="49"/>
  <c r="R568" i="49"/>
  <c r="R569" i="49"/>
  <c r="R570" i="49"/>
  <c r="R571" i="49"/>
  <c r="R572" i="49"/>
  <c r="R573" i="49"/>
  <c r="R574" i="49"/>
  <c r="R575" i="49"/>
  <c r="R576" i="49"/>
  <c r="R577" i="49"/>
  <c r="R578" i="49"/>
  <c r="R579" i="49"/>
  <c r="R580" i="49"/>
  <c r="R581" i="49"/>
  <c r="R582" i="49"/>
  <c r="R583" i="49"/>
  <c r="R584" i="49"/>
  <c r="R585" i="49"/>
  <c r="R586" i="49"/>
  <c r="R587" i="49"/>
  <c r="R588" i="49"/>
  <c r="R589" i="49"/>
  <c r="R590" i="49"/>
  <c r="R591" i="49"/>
  <c r="R592" i="49"/>
  <c r="R593" i="49"/>
  <c r="R594" i="49"/>
  <c r="R595" i="49"/>
  <c r="R596" i="49"/>
  <c r="R597" i="49"/>
  <c r="R598" i="49"/>
  <c r="R599" i="49"/>
  <c r="R600" i="49"/>
  <c r="R601" i="49"/>
  <c r="R602" i="49"/>
  <c r="R603" i="49"/>
  <c r="R604" i="49"/>
  <c r="R605" i="49"/>
  <c r="R606" i="49"/>
  <c r="R607" i="49"/>
  <c r="R608" i="49"/>
  <c r="R609" i="49"/>
  <c r="R610" i="49"/>
  <c r="R611" i="49"/>
  <c r="R612" i="49"/>
  <c r="R613" i="49"/>
  <c r="R614" i="49"/>
  <c r="R615" i="49"/>
  <c r="R616" i="49"/>
  <c r="R617" i="49"/>
  <c r="R618" i="49"/>
  <c r="R619" i="49"/>
  <c r="R620" i="49"/>
  <c r="R621" i="49"/>
  <c r="R622" i="49"/>
  <c r="R623" i="49"/>
  <c r="R624" i="49"/>
  <c r="R625" i="49"/>
  <c r="R626" i="49"/>
  <c r="R627" i="49"/>
  <c r="R628" i="49"/>
  <c r="R629" i="49"/>
  <c r="R630" i="49"/>
  <c r="R631" i="49"/>
  <c r="R632" i="49"/>
  <c r="R633" i="49"/>
  <c r="R634" i="49"/>
  <c r="R635" i="49"/>
  <c r="R636" i="49"/>
  <c r="R637" i="49"/>
  <c r="R638" i="49"/>
  <c r="R639" i="49"/>
  <c r="R640" i="49"/>
  <c r="R641" i="49"/>
  <c r="R642" i="49"/>
  <c r="R643" i="49"/>
  <c r="R644" i="49"/>
  <c r="R645" i="49"/>
  <c r="R646" i="49"/>
  <c r="R647" i="49"/>
  <c r="R648" i="49"/>
  <c r="R649" i="49"/>
  <c r="R650" i="49"/>
  <c r="R651" i="49"/>
  <c r="R652" i="49"/>
  <c r="R653" i="49"/>
  <c r="R654" i="49"/>
  <c r="R655" i="49"/>
  <c r="R656" i="49"/>
  <c r="R657" i="49"/>
  <c r="R658" i="49"/>
  <c r="R659" i="49"/>
  <c r="R660" i="49"/>
  <c r="R661" i="49"/>
  <c r="R662" i="49"/>
  <c r="R663" i="49"/>
  <c r="R664" i="49"/>
  <c r="R665" i="49"/>
  <c r="R666" i="49"/>
  <c r="R667" i="49"/>
  <c r="R668" i="49"/>
  <c r="R669" i="49"/>
  <c r="R670" i="49"/>
  <c r="R671" i="49"/>
  <c r="R672" i="49"/>
  <c r="R673" i="49"/>
  <c r="R674" i="49"/>
  <c r="R675" i="49"/>
  <c r="R676" i="49"/>
  <c r="R677" i="49"/>
  <c r="R678" i="49"/>
  <c r="R679" i="49"/>
  <c r="R680" i="49"/>
  <c r="R681" i="49"/>
  <c r="R682" i="49"/>
  <c r="R683" i="49"/>
  <c r="R684" i="49"/>
  <c r="R685" i="49"/>
  <c r="R686" i="49"/>
  <c r="R687" i="49"/>
  <c r="R688" i="49"/>
  <c r="R689" i="49"/>
  <c r="R690" i="49"/>
  <c r="R691" i="49"/>
  <c r="R692" i="49"/>
  <c r="R693" i="49"/>
  <c r="R694" i="49"/>
  <c r="R695" i="49"/>
  <c r="R696" i="49"/>
  <c r="R697" i="49"/>
  <c r="R698" i="49"/>
  <c r="R699" i="49"/>
  <c r="R700" i="49"/>
  <c r="R701" i="49"/>
  <c r="R702" i="49"/>
  <c r="R703" i="49"/>
  <c r="R704" i="49"/>
  <c r="R705" i="49"/>
  <c r="R706" i="49"/>
  <c r="R707" i="49"/>
  <c r="R708" i="49"/>
  <c r="R709" i="49"/>
  <c r="R710" i="49"/>
  <c r="R711" i="49"/>
  <c r="R712" i="49"/>
  <c r="R713" i="49"/>
  <c r="R714" i="49"/>
  <c r="R715" i="49"/>
  <c r="R716" i="49"/>
  <c r="R717" i="49"/>
  <c r="R718" i="49"/>
  <c r="R719" i="49"/>
  <c r="R720" i="49"/>
  <c r="R721" i="49"/>
  <c r="R722" i="49"/>
  <c r="R723" i="49"/>
  <c r="R724" i="49"/>
  <c r="R725" i="49"/>
  <c r="R726" i="49"/>
  <c r="R727" i="49"/>
  <c r="R728" i="49"/>
  <c r="R729" i="49"/>
  <c r="R730" i="49"/>
  <c r="R731" i="49"/>
  <c r="R732" i="49"/>
  <c r="R733" i="49"/>
  <c r="R734" i="49"/>
  <c r="R735" i="49"/>
  <c r="R736" i="49"/>
  <c r="R737" i="49"/>
  <c r="R738" i="49"/>
  <c r="R739" i="49"/>
  <c r="R740" i="49"/>
  <c r="R741" i="49"/>
  <c r="R742" i="49"/>
  <c r="R743" i="49"/>
  <c r="R744" i="49"/>
  <c r="R745" i="49"/>
  <c r="R746" i="49"/>
  <c r="R747" i="49"/>
  <c r="R748" i="49"/>
  <c r="R749" i="49"/>
  <c r="R750" i="49"/>
  <c r="R751" i="49"/>
  <c r="R752" i="49"/>
  <c r="R753" i="49"/>
  <c r="R754" i="49"/>
  <c r="R755" i="49"/>
  <c r="R756" i="49"/>
  <c r="R757" i="49"/>
  <c r="R758" i="49"/>
  <c r="R759" i="49"/>
  <c r="R760" i="49"/>
  <c r="R761" i="49"/>
  <c r="R762" i="49"/>
  <c r="R763" i="49"/>
  <c r="R764" i="49"/>
  <c r="R765" i="49"/>
  <c r="R766" i="49"/>
  <c r="R767" i="49"/>
  <c r="R768" i="49"/>
  <c r="R769" i="49"/>
  <c r="R770" i="49"/>
  <c r="R771" i="49"/>
  <c r="R772" i="49"/>
  <c r="R773" i="49"/>
  <c r="R774" i="49"/>
  <c r="R775" i="49"/>
  <c r="R776" i="49"/>
  <c r="R777" i="49"/>
  <c r="R778" i="49"/>
  <c r="R779" i="49"/>
  <c r="R780" i="49"/>
  <c r="R781" i="49"/>
  <c r="R782" i="49"/>
  <c r="R783" i="49"/>
  <c r="R784" i="49"/>
  <c r="R785" i="49"/>
  <c r="R786" i="49"/>
  <c r="R787" i="49"/>
  <c r="R788" i="49"/>
  <c r="R789" i="49"/>
  <c r="R790" i="49"/>
  <c r="R791" i="49"/>
  <c r="R792" i="49"/>
  <c r="R793" i="49"/>
  <c r="R794" i="49"/>
  <c r="R795" i="49"/>
  <c r="R796" i="49"/>
  <c r="R797" i="49"/>
  <c r="R798" i="49"/>
  <c r="R799" i="49"/>
  <c r="R800" i="49"/>
  <c r="R801" i="49"/>
  <c r="R802" i="49"/>
  <c r="R803" i="49"/>
  <c r="R804" i="49"/>
  <c r="R805" i="49"/>
  <c r="R806" i="49"/>
  <c r="R807" i="49"/>
  <c r="R808" i="49"/>
  <c r="R809" i="49"/>
  <c r="R810" i="49"/>
  <c r="R811" i="49"/>
  <c r="R812" i="49"/>
  <c r="R813" i="49"/>
  <c r="R814" i="49"/>
  <c r="R815" i="49"/>
  <c r="R816" i="49"/>
  <c r="R817" i="49"/>
  <c r="R818" i="49"/>
  <c r="R819" i="49"/>
  <c r="R820" i="49"/>
  <c r="R821" i="49"/>
  <c r="R822" i="49"/>
  <c r="R823" i="49"/>
  <c r="R824" i="49"/>
  <c r="R825" i="49"/>
  <c r="R826" i="49"/>
  <c r="R827" i="49"/>
  <c r="R828" i="49"/>
  <c r="R829" i="49"/>
  <c r="R830" i="49"/>
  <c r="R831" i="49"/>
  <c r="R832" i="49"/>
  <c r="R833" i="49"/>
  <c r="R834" i="49"/>
  <c r="R835" i="49"/>
  <c r="R836" i="49"/>
  <c r="R837" i="49"/>
  <c r="R838" i="49"/>
  <c r="R839" i="49"/>
  <c r="R840" i="49"/>
  <c r="R841" i="49"/>
  <c r="R842" i="49"/>
  <c r="R843" i="49"/>
  <c r="R844" i="49"/>
  <c r="R845" i="49"/>
  <c r="R846" i="49"/>
  <c r="R847" i="49"/>
  <c r="R848" i="49"/>
  <c r="R849" i="49"/>
  <c r="R850" i="49"/>
  <c r="R851" i="49"/>
  <c r="R852" i="49"/>
  <c r="R853" i="49"/>
  <c r="R854" i="49"/>
  <c r="R855" i="49"/>
  <c r="R856" i="49"/>
  <c r="R857" i="49"/>
  <c r="R858" i="49"/>
  <c r="R859" i="49"/>
  <c r="R860" i="49"/>
  <c r="R861" i="49"/>
  <c r="R862" i="49"/>
  <c r="R863" i="49"/>
  <c r="R864" i="49"/>
  <c r="R865" i="49"/>
  <c r="R866" i="49"/>
  <c r="R867" i="49"/>
  <c r="R868" i="49"/>
  <c r="R869" i="49"/>
  <c r="R870" i="49"/>
  <c r="R871" i="49"/>
  <c r="R872" i="49"/>
  <c r="R873" i="49"/>
  <c r="R874" i="49"/>
  <c r="R875" i="49"/>
  <c r="R876" i="49"/>
  <c r="R877" i="49"/>
  <c r="R878" i="49"/>
  <c r="R879" i="49"/>
  <c r="R880" i="49"/>
  <c r="R881" i="49"/>
  <c r="R882" i="49"/>
  <c r="R883" i="49"/>
  <c r="R884" i="49"/>
  <c r="R885" i="49"/>
  <c r="R886" i="49"/>
  <c r="R887" i="49"/>
  <c r="R888" i="49"/>
  <c r="R889" i="49"/>
  <c r="R890" i="49"/>
  <c r="R891" i="49"/>
  <c r="R892" i="49"/>
  <c r="R893" i="49"/>
  <c r="R894" i="49"/>
  <c r="R895" i="49"/>
  <c r="R896" i="49"/>
  <c r="R897" i="49"/>
  <c r="R898" i="49"/>
  <c r="R899" i="49"/>
  <c r="R900" i="49"/>
  <c r="R901" i="49"/>
  <c r="R902" i="49"/>
  <c r="R903" i="49"/>
  <c r="R904" i="49"/>
  <c r="R905" i="49"/>
  <c r="R906" i="49"/>
  <c r="R907" i="49"/>
  <c r="R908" i="49"/>
  <c r="R909" i="49"/>
  <c r="R910" i="49"/>
  <c r="R911" i="49"/>
  <c r="R912" i="49"/>
  <c r="R913" i="49"/>
  <c r="R914" i="49"/>
  <c r="R915" i="49"/>
  <c r="R916" i="49"/>
  <c r="R917" i="49"/>
  <c r="R918" i="49"/>
  <c r="R919" i="49"/>
  <c r="R920" i="49"/>
  <c r="R921" i="49"/>
  <c r="R922" i="49"/>
  <c r="R923" i="49"/>
  <c r="R924" i="49"/>
  <c r="R925" i="49"/>
  <c r="R926" i="49"/>
  <c r="R927" i="49"/>
  <c r="R928" i="49"/>
  <c r="R929" i="49"/>
  <c r="R930" i="49"/>
  <c r="R931" i="49"/>
  <c r="R932" i="49"/>
  <c r="R933" i="49"/>
  <c r="R934" i="49"/>
  <c r="R935" i="49"/>
  <c r="R936" i="49"/>
  <c r="R937" i="49"/>
  <c r="R938" i="49"/>
  <c r="R939" i="49"/>
  <c r="R940" i="49"/>
  <c r="R941" i="49"/>
  <c r="R942" i="49"/>
  <c r="R943" i="49"/>
  <c r="R944" i="49"/>
  <c r="R945" i="49"/>
  <c r="R946" i="49"/>
  <c r="R947" i="49"/>
  <c r="R948" i="49"/>
  <c r="R949" i="49"/>
  <c r="R950" i="49"/>
  <c r="R951" i="49"/>
  <c r="R952" i="49"/>
  <c r="R953" i="49"/>
  <c r="R954" i="49"/>
  <c r="R955" i="49"/>
  <c r="R956" i="49"/>
  <c r="R957" i="49"/>
  <c r="R958" i="49"/>
  <c r="R959" i="49"/>
  <c r="R960" i="49"/>
  <c r="R961" i="49"/>
  <c r="R962" i="49"/>
  <c r="R963" i="49"/>
  <c r="R964" i="49"/>
  <c r="R965" i="49"/>
  <c r="R966" i="49"/>
  <c r="R967" i="49"/>
  <c r="R968" i="49"/>
  <c r="R969" i="49"/>
  <c r="R970" i="49"/>
  <c r="R971" i="49"/>
  <c r="R972" i="49"/>
  <c r="R973" i="49"/>
  <c r="R974" i="49"/>
  <c r="R975" i="49"/>
  <c r="R976" i="49"/>
  <c r="R977" i="49"/>
  <c r="R978" i="49"/>
  <c r="R979" i="49"/>
  <c r="R980" i="49"/>
  <c r="R981" i="49"/>
  <c r="R982" i="49"/>
  <c r="R983" i="49"/>
  <c r="R984" i="49"/>
  <c r="R985" i="49"/>
  <c r="R986" i="49"/>
  <c r="R987" i="49"/>
  <c r="R988" i="49"/>
  <c r="R989" i="49"/>
  <c r="R990" i="49"/>
  <c r="R991" i="49"/>
  <c r="R992" i="49"/>
  <c r="R993" i="49"/>
  <c r="R994" i="49"/>
  <c r="R995" i="49"/>
  <c r="R996" i="49"/>
  <c r="R997" i="49"/>
  <c r="R998" i="49"/>
  <c r="R999" i="49"/>
  <c r="R1000" i="49"/>
  <c r="R1001" i="49"/>
  <c r="R1002" i="49"/>
  <c r="R1003" i="49"/>
  <c r="R1004" i="49"/>
  <c r="R1005" i="49"/>
  <c r="R1006" i="49"/>
  <c r="R1007" i="49"/>
  <c r="R1008" i="49"/>
  <c r="R1009" i="49"/>
  <c r="R1010" i="49"/>
  <c r="R1011" i="49"/>
  <c r="R1012" i="49"/>
  <c r="R1013" i="49"/>
  <c r="R1014" i="49"/>
  <c r="R1015" i="49"/>
  <c r="R1016" i="49"/>
  <c r="R1017" i="49"/>
  <c r="R1018" i="49"/>
  <c r="R1019" i="49"/>
  <c r="R1020" i="49"/>
  <c r="R1021" i="49"/>
  <c r="R1022" i="49"/>
  <c r="R1023" i="49"/>
  <c r="R1024" i="49"/>
  <c r="R1025" i="49"/>
  <c r="R1026" i="49"/>
  <c r="R1027" i="49"/>
  <c r="R1028" i="49"/>
  <c r="R1029" i="49"/>
  <c r="R1030" i="49"/>
  <c r="R1031" i="49"/>
  <c r="R1032" i="49"/>
  <c r="R1033" i="49"/>
  <c r="R1034" i="49"/>
  <c r="R1035" i="49"/>
  <c r="R1036" i="49"/>
  <c r="R1037" i="49"/>
  <c r="R1038" i="49"/>
  <c r="R1039" i="49"/>
  <c r="R1040" i="49"/>
  <c r="R1041" i="49"/>
  <c r="R1042" i="49"/>
  <c r="R1043" i="49"/>
  <c r="R1044" i="49"/>
  <c r="R1045" i="49"/>
  <c r="R1046" i="49"/>
  <c r="R1047" i="49"/>
  <c r="R1048" i="49"/>
  <c r="R1049" i="49"/>
  <c r="R1050" i="49"/>
  <c r="R1051" i="49"/>
  <c r="R1052" i="49"/>
  <c r="R1053" i="49"/>
  <c r="R1054" i="49"/>
  <c r="R1055" i="49"/>
  <c r="R1056" i="49"/>
  <c r="R1057" i="49"/>
  <c r="R1058" i="49"/>
  <c r="R1059" i="49"/>
  <c r="R1060" i="49"/>
  <c r="R1061" i="49"/>
  <c r="R1062" i="49"/>
  <c r="R1063" i="49"/>
  <c r="R1064" i="49"/>
  <c r="R1065" i="49"/>
  <c r="R1066" i="49"/>
  <c r="R1067" i="49"/>
  <c r="R1068" i="49"/>
  <c r="R1069" i="49"/>
  <c r="R1070" i="49"/>
  <c r="R1071" i="49"/>
  <c r="R1072" i="49"/>
  <c r="R1073" i="49"/>
  <c r="R1074" i="49"/>
  <c r="R1075" i="49"/>
  <c r="R1076" i="49"/>
  <c r="R1077" i="49"/>
  <c r="R1078" i="49"/>
  <c r="R1079" i="49"/>
  <c r="R1080" i="49"/>
  <c r="R1081" i="49"/>
  <c r="R1082" i="49"/>
  <c r="R1083" i="49"/>
  <c r="R1084" i="49"/>
  <c r="R1085" i="49"/>
  <c r="R1086" i="49"/>
  <c r="R1087" i="49"/>
  <c r="R1088" i="49"/>
  <c r="R1089" i="49"/>
  <c r="R1090" i="49"/>
  <c r="R1091" i="49"/>
  <c r="R1092" i="49"/>
  <c r="R1093" i="49"/>
  <c r="R1094" i="49"/>
  <c r="R1095" i="49"/>
  <c r="R1096" i="49"/>
  <c r="R1097" i="49"/>
  <c r="R1098" i="49"/>
  <c r="R1099" i="49"/>
  <c r="R1100" i="49"/>
  <c r="R1101" i="49"/>
  <c r="R1102" i="49"/>
  <c r="R1103" i="49"/>
  <c r="R1104" i="49"/>
  <c r="R1105" i="49"/>
  <c r="R1106" i="49"/>
  <c r="R1107" i="49"/>
  <c r="R1108" i="49"/>
  <c r="R2" i="49"/>
  <c r="AI3" i="49"/>
  <c r="AI4" i="49"/>
  <c r="AI5" i="49"/>
  <c r="AI6" i="49"/>
  <c r="AI7" i="49"/>
  <c r="AI8" i="49"/>
  <c r="AI9" i="49"/>
  <c r="AI10" i="49"/>
  <c r="AI11" i="49"/>
  <c r="AI12" i="49"/>
  <c r="AI13" i="49"/>
  <c r="AI14" i="49"/>
  <c r="AI15" i="49"/>
  <c r="AI16" i="49"/>
  <c r="AI17" i="49"/>
  <c r="AI18" i="49"/>
  <c r="AI19" i="49"/>
  <c r="AI20" i="49"/>
  <c r="AI21" i="49"/>
  <c r="AI22" i="49"/>
  <c r="AI23" i="49"/>
  <c r="AI24" i="49"/>
  <c r="AI25" i="49"/>
  <c r="AI26" i="49"/>
  <c r="AI27" i="49"/>
  <c r="AI28" i="49"/>
  <c r="AI29" i="49"/>
  <c r="AI30" i="49"/>
  <c r="AI31" i="49"/>
  <c r="AI32" i="49"/>
  <c r="AI33" i="49"/>
  <c r="AI34" i="49"/>
  <c r="AI35" i="49"/>
  <c r="AI36" i="49"/>
  <c r="AI37" i="49"/>
  <c r="AI38" i="49"/>
  <c r="AI39" i="49"/>
  <c r="AI40" i="49"/>
  <c r="AI41" i="49"/>
  <c r="AI42" i="49"/>
  <c r="AI43" i="49"/>
  <c r="AI44" i="49"/>
  <c r="AI45" i="49"/>
  <c r="AI46" i="49"/>
  <c r="AI47" i="49"/>
  <c r="AI48" i="49"/>
  <c r="AI49" i="49"/>
  <c r="AI50" i="49"/>
  <c r="AI51" i="49"/>
  <c r="AI52" i="49"/>
  <c r="AI53" i="49"/>
  <c r="AI54" i="49"/>
  <c r="AI55" i="49"/>
  <c r="AI56" i="49"/>
  <c r="AI57" i="49"/>
  <c r="AI58" i="49"/>
  <c r="AI59" i="49"/>
  <c r="AI60" i="49"/>
  <c r="AI61" i="49"/>
  <c r="AI62" i="49"/>
  <c r="AI63" i="49"/>
  <c r="AI64" i="49"/>
  <c r="AI65" i="49"/>
  <c r="AI66" i="49"/>
  <c r="AI67" i="49"/>
  <c r="AI68" i="49"/>
  <c r="AI69" i="49"/>
  <c r="AI70" i="49"/>
  <c r="AI71" i="49"/>
  <c r="AI72" i="49"/>
  <c r="AI73" i="49"/>
  <c r="AI74" i="49"/>
  <c r="AI75" i="49"/>
  <c r="AI76" i="49"/>
  <c r="AI77" i="49"/>
  <c r="AI78" i="49"/>
  <c r="AI79" i="49"/>
  <c r="AI80" i="49"/>
  <c r="AI81" i="49"/>
  <c r="AI82" i="49"/>
  <c r="AI83" i="49"/>
  <c r="AI84" i="49"/>
  <c r="AI85" i="49"/>
  <c r="AI86" i="49"/>
  <c r="AI87" i="49"/>
  <c r="AI88" i="49"/>
  <c r="AI89" i="49"/>
  <c r="AI90" i="49"/>
  <c r="AI91" i="49"/>
  <c r="AI92" i="49"/>
  <c r="AI93" i="49"/>
  <c r="AI94" i="49"/>
  <c r="AI95" i="49"/>
  <c r="AI96" i="49"/>
  <c r="AI97" i="49"/>
  <c r="AI98" i="49"/>
  <c r="AI99" i="49"/>
  <c r="AI100" i="49"/>
  <c r="AI101" i="49"/>
  <c r="AI102" i="49"/>
  <c r="AI103" i="49"/>
  <c r="AI104" i="49"/>
  <c r="AI105" i="49"/>
  <c r="AI106" i="49"/>
  <c r="AI107" i="49"/>
  <c r="AI108" i="49"/>
  <c r="AI109" i="49"/>
  <c r="AI110" i="49"/>
  <c r="AI111" i="49"/>
  <c r="AI112" i="49"/>
  <c r="AI113" i="49"/>
  <c r="AI114" i="49"/>
  <c r="AI115" i="49"/>
  <c r="AI116" i="49"/>
  <c r="AI117" i="49"/>
  <c r="AI118" i="49"/>
  <c r="AI119" i="49"/>
  <c r="AI120" i="49"/>
  <c r="AI121" i="49"/>
  <c r="AI122" i="49"/>
  <c r="AI123" i="49"/>
  <c r="AI124" i="49"/>
  <c r="AI125" i="49"/>
  <c r="AI126" i="49"/>
  <c r="AI127" i="49"/>
  <c r="AI128" i="49"/>
  <c r="AI129" i="49"/>
  <c r="AI130" i="49"/>
  <c r="AI131" i="49"/>
  <c r="AI132" i="49"/>
  <c r="AI133" i="49"/>
  <c r="AI134" i="49"/>
  <c r="AI135" i="49"/>
  <c r="AI136" i="49"/>
  <c r="AI137" i="49"/>
  <c r="AI138" i="49"/>
  <c r="AI139" i="49"/>
  <c r="AI140" i="49"/>
  <c r="AI141" i="49"/>
  <c r="AI142" i="49"/>
  <c r="AI143" i="49"/>
  <c r="AI144" i="49"/>
  <c r="AI145" i="49"/>
  <c r="AI146" i="49"/>
  <c r="AI147" i="49"/>
  <c r="AI148" i="49"/>
  <c r="AI149" i="49"/>
  <c r="AI150" i="49"/>
  <c r="AI151" i="49"/>
  <c r="AI152" i="49"/>
  <c r="AI153" i="49"/>
  <c r="AI154" i="49"/>
  <c r="AI155" i="49"/>
  <c r="AI156" i="49"/>
  <c r="AI157" i="49"/>
  <c r="AI158" i="49"/>
  <c r="AI159" i="49"/>
  <c r="AI160" i="49"/>
  <c r="AI161" i="49"/>
  <c r="AI162" i="49"/>
  <c r="AI163" i="49"/>
  <c r="AI164" i="49"/>
  <c r="AI165" i="49"/>
  <c r="AI166" i="49"/>
  <c r="AI167" i="49"/>
  <c r="AI168" i="49"/>
  <c r="AI169" i="49"/>
  <c r="AI170" i="49"/>
  <c r="AI171" i="49"/>
  <c r="AI172" i="49"/>
  <c r="AI173" i="49"/>
  <c r="AI174" i="49"/>
  <c r="AI175" i="49"/>
  <c r="AI176" i="49"/>
  <c r="AI177" i="49"/>
  <c r="AI178" i="49"/>
  <c r="AI179" i="49"/>
  <c r="AI180" i="49"/>
  <c r="AI181" i="49"/>
  <c r="AI182" i="49"/>
  <c r="AI183" i="49"/>
  <c r="AI184" i="49"/>
  <c r="AI185" i="49"/>
  <c r="AI186" i="49"/>
  <c r="AI187" i="49"/>
  <c r="AI188" i="49"/>
  <c r="AI189" i="49"/>
  <c r="AI190" i="49"/>
  <c r="AI191" i="49"/>
  <c r="AI192" i="49"/>
  <c r="AI193" i="49"/>
  <c r="AI194" i="49"/>
  <c r="AI195" i="49"/>
  <c r="AI196" i="49"/>
  <c r="AI197" i="49"/>
  <c r="AI198" i="49"/>
  <c r="AI199" i="49"/>
  <c r="AI200" i="49"/>
  <c r="AI201" i="49"/>
  <c r="AI202" i="49"/>
  <c r="AI203" i="49"/>
  <c r="AI204" i="49"/>
  <c r="AI205" i="49"/>
  <c r="AI206" i="49"/>
  <c r="AI207" i="49"/>
  <c r="AI208" i="49"/>
  <c r="AI209" i="49"/>
  <c r="AI210" i="49"/>
  <c r="AI211" i="49"/>
  <c r="AI212" i="49"/>
  <c r="AI213" i="49"/>
  <c r="AI214" i="49"/>
  <c r="AI215" i="49"/>
  <c r="AI216" i="49"/>
  <c r="AI217" i="49"/>
  <c r="AI218" i="49"/>
  <c r="AI219" i="49"/>
  <c r="AI220" i="49"/>
  <c r="AI221" i="49"/>
  <c r="AI222" i="49"/>
  <c r="AI223" i="49"/>
  <c r="AI224" i="49"/>
  <c r="AI225" i="49"/>
  <c r="AI226" i="49"/>
  <c r="AI227" i="49"/>
  <c r="AI228" i="49"/>
  <c r="AI229" i="49"/>
  <c r="AI230" i="49"/>
  <c r="AI231" i="49"/>
  <c r="AI232" i="49"/>
  <c r="AI233" i="49"/>
  <c r="AI234" i="49"/>
  <c r="AI235" i="49"/>
  <c r="AI236" i="49"/>
  <c r="AI237" i="49"/>
  <c r="AI238" i="49"/>
  <c r="AI239" i="49"/>
  <c r="AI240" i="49"/>
  <c r="AI241" i="49"/>
  <c r="AI242" i="49"/>
  <c r="AI243" i="49"/>
  <c r="AI244" i="49"/>
  <c r="AI245" i="49"/>
  <c r="AI246" i="49"/>
  <c r="AI247" i="49"/>
  <c r="AI248" i="49"/>
  <c r="AI249" i="49"/>
  <c r="AI250" i="49"/>
  <c r="AI251" i="49"/>
  <c r="AI252" i="49"/>
  <c r="AI253" i="49"/>
  <c r="AI254" i="49"/>
  <c r="AI255" i="49"/>
  <c r="AI256" i="49"/>
  <c r="AI257" i="49"/>
  <c r="AI258" i="49"/>
  <c r="AI259" i="49"/>
  <c r="AI260" i="49"/>
  <c r="AI261" i="49"/>
  <c r="AI262" i="49"/>
  <c r="AI263" i="49"/>
  <c r="AI264" i="49"/>
  <c r="AI265" i="49"/>
  <c r="AI266" i="49"/>
  <c r="AI267" i="49"/>
  <c r="AI268" i="49"/>
  <c r="AI269" i="49"/>
  <c r="AI270" i="49"/>
  <c r="AI271" i="49"/>
  <c r="AI272" i="49"/>
  <c r="AI273" i="49"/>
  <c r="AI274" i="49"/>
  <c r="AI275" i="49"/>
  <c r="AI276" i="49"/>
  <c r="AI277" i="49"/>
  <c r="AI278" i="49"/>
  <c r="AI279" i="49"/>
  <c r="AI280" i="49"/>
  <c r="AI281" i="49"/>
  <c r="AI282" i="49"/>
  <c r="AI283" i="49"/>
  <c r="AI284" i="49"/>
  <c r="AI285" i="49"/>
  <c r="AI286" i="49"/>
  <c r="AI287" i="49"/>
  <c r="AI288" i="49"/>
  <c r="AI289" i="49"/>
  <c r="AI290" i="49"/>
  <c r="AI291" i="49"/>
  <c r="AI292" i="49"/>
  <c r="AI293" i="49"/>
  <c r="AI294" i="49"/>
  <c r="AI295" i="49"/>
  <c r="AI296" i="49"/>
  <c r="AI297" i="49"/>
  <c r="AI298" i="49"/>
  <c r="AI299" i="49"/>
  <c r="AI300" i="49"/>
  <c r="AI301" i="49"/>
  <c r="AI302" i="49"/>
  <c r="AI303" i="49"/>
  <c r="AI304" i="49"/>
  <c r="AI305" i="49"/>
  <c r="AI306" i="49"/>
  <c r="AI307" i="49"/>
  <c r="AI308" i="49"/>
  <c r="AI309" i="49"/>
  <c r="AI310" i="49"/>
  <c r="AI311" i="49"/>
  <c r="AI312" i="49"/>
  <c r="AI313" i="49"/>
  <c r="AI314" i="49"/>
  <c r="AI315" i="49"/>
  <c r="AI316" i="49"/>
  <c r="AI317" i="49"/>
  <c r="AI318" i="49"/>
  <c r="AI319" i="49"/>
  <c r="AI320" i="49"/>
  <c r="AI321" i="49"/>
  <c r="AI322" i="49"/>
  <c r="AI323" i="49"/>
  <c r="AI324" i="49"/>
  <c r="AI325" i="49"/>
  <c r="AI326" i="49"/>
  <c r="AI327" i="49"/>
  <c r="AI328" i="49"/>
  <c r="AI329" i="49"/>
  <c r="AI330" i="49"/>
  <c r="AI331" i="49"/>
  <c r="AI332" i="49"/>
  <c r="AI333" i="49"/>
  <c r="AI334" i="49"/>
  <c r="AI335" i="49"/>
  <c r="AI336" i="49"/>
  <c r="AI337" i="49"/>
  <c r="AI338" i="49"/>
  <c r="AI339" i="49"/>
  <c r="AI340" i="49"/>
  <c r="AI341" i="49"/>
  <c r="AI342" i="49"/>
  <c r="AI343" i="49"/>
  <c r="AI344" i="49"/>
  <c r="AI345" i="49"/>
  <c r="AI346" i="49"/>
  <c r="AI347" i="49"/>
  <c r="AI348" i="49"/>
  <c r="AI349" i="49"/>
  <c r="AI350" i="49"/>
  <c r="AI351" i="49"/>
  <c r="AI352" i="49"/>
  <c r="AI353" i="49"/>
  <c r="AI354" i="49"/>
  <c r="AI355" i="49"/>
  <c r="AI356" i="49"/>
  <c r="AI357" i="49"/>
  <c r="AI358" i="49"/>
  <c r="AI359" i="49"/>
  <c r="AI360" i="49"/>
  <c r="AI361" i="49"/>
  <c r="AI362" i="49"/>
  <c r="AI363" i="49"/>
  <c r="AI364" i="49"/>
  <c r="AI365" i="49"/>
  <c r="AI366" i="49"/>
  <c r="AI367" i="49"/>
  <c r="AI368" i="49"/>
  <c r="AI369" i="49"/>
  <c r="AI370" i="49"/>
  <c r="AI371" i="49"/>
  <c r="AI372" i="49"/>
  <c r="AI373" i="49"/>
  <c r="AI374" i="49"/>
  <c r="AI375" i="49"/>
  <c r="AI376" i="49"/>
  <c r="AI377" i="49"/>
  <c r="AI378" i="49"/>
  <c r="AI379" i="49"/>
  <c r="AI380" i="49"/>
  <c r="AI381" i="49"/>
  <c r="AI382" i="49"/>
  <c r="AI383" i="49"/>
  <c r="AI384" i="49"/>
  <c r="AI385" i="49"/>
  <c r="AI386" i="49"/>
  <c r="AI387" i="49"/>
  <c r="AI388" i="49"/>
  <c r="AI389" i="49"/>
  <c r="AI390" i="49"/>
  <c r="AI391" i="49"/>
  <c r="AI392" i="49"/>
  <c r="AI393" i="49"/>
  <c r="AI394" i="49"/>
  <c r="AI395" i="49"/>
  <c r="AI396" i="49"/>
  <c r="AI397" i="49"/>
  <c r="AI398" i="49"/>
  <c r="AI399" i="49"/>
  <c r="AI400" i="49"/>
  <c r="AI401" i="49"/>
  <c r="AI402" i="49"/>
  <c r="AI403" i="49"/>
  <c r="AI404" i="49"/>
  <c r="AI405" i="49"/>
  <c r="AI406" i="49"/>
  <c r="AI407" i="49"/>
  <c r="AI408" i="49"/>
  <c r="AI409" i="49"/>
  <c r="AI410" i="49"/>
  <c r="AI411" i="49"/>
  <c r="AI412" i="49"/>
  <c r="AI413" i="49"/>
  <c r="AI414" i="49"/>
  <c r="AI415" i="49"/>
  <c r="AI416" i="49"/>
  <c r="AI417" i="49"/>
  <c r="AI418" i="49"/>
  <c r="AI419" i="49"/>
  <c r="AI420" i="49"/>
  <c r="AI421" i="49"/>
  <c r="AI422" i="49"/>
  <c r="AI423" i="49"/>
  <c r="AI424" i="49"/>
  <c r="AI425" i="49"/>
  <c r="AI426" i="49"/>
  <c r="AI427" i="49"/>
  <c r="AI428" i="49"/>
  <c r="AI429" i="49"/>
  <c r="AI430" i="49"/>
  <c r="AI431" i="49"/>
  <c r="AI432" i="49"/>
  <c r="AI433" i="49"/>
  <c r="AI434" i="49"/>
  <c r="AI435" i="49"/>
  <c r="AI436" i="49"/>
  <c r="AI437" i="49"/>
  <c r="AI438" i="49"/>
  <c r="AI439" i="49"/>
  <c r="AI440" i="49"/>
  <c r="AI441" i="49"/>
  <c r="AI442" i="49"/>
  <c r="AI443" i="49"/>
  <c r="AI444" i="49"/>
  <c r="AI445" i="49"/>
  <c r="AI446" i="49"/>
  <c r="AI447" i="49"/>
  <c r="AI448" i="49"/>
  <c r="AI449" i="49"/>
  <c r="AI450" i="49"/>
  <c r="AI451" i="49"/>
  <c r="AI452" i="49"/>
  <c r="AI453" i="49"/>
  <c r="AI454" i="49"/>
  <c r="AI455" i="49"/>
  <c r="AI456" i="49"/>
  <c r="AI457" i="49"/>
  <c r="AI458" i="49"/>
  <c r="AI459" i="49"/>
  <c r="AI460" i="49"/>
  <c r="AI461" i="49"/>
  <c r="AI462" i="49"/>
  <c r="AI463" i="49"/>
  <c r="AI464" i="49"/>
  <c r="AI465" i="49"/>
  <c r="AI466" i="49"/>
  <c r="AI467" i="49"/>
  <c r="AI468" i="49"/>
  <c r="AI469" i="49"/>
  <c r="AI470" i="49"/>
  <c r="AI471" i="49"/>
  <c r="AI472" i="49"/>
  <c r="AI473" i="49"/>
  <c r="AI474" i="49"/>
  <c r="AI475" i="49"/>
  <c r="AI476" i="49"/>
  <c r="AI477" i="49"/>
  <c r="AI478" i="49"/>
  <c r="AI479" i="49"/>
  <c r="AI480" i="49"/>
  <c r="AI481" i="49"/>
  <c r="AI482" i="49"/>
  <c r="AI483" i="49"/>
  <c r="AI484" i="49"/>
  <c r="AI485" i="49"/>
  <c r="AI486" i="49"/>
  <c r="AI487" i="49"/>
  <c r="AI488" i="49"/>
  <c r="AI489" i="49"/>
  <c r="AI490" i="49"/>
  <c r="AI491" i="49"/>
  <c r="AI492" i="49"/>
  <c r="AI493" i="49"/>
  <c r="AI494" i="49"/>
  <c r="AI495" i="49"/>
  <c r="AI496" i="49"/>
  <c r="AI497" i="49"/>
  <c r="AI498" i="49"/>
  <c r="AI499" i="49"/>
  <c r="AI500" i="49"/>
  <c r="AI501" i="49"/>
  <c r="AI502" i="49"/>
  <c r="AI503" i="49"/>
  <c r="AI504" i="49"/>
  <c r="AI505" i="49"/>
  <c r="AI506" i="49"/>
  <c r="AI507" i="49"/>
  <c r="AI508" i="49"/>
  <c r="AI509" i="49"/>
  <c r="AI510" i="49"/>
  <c r="AI511" i="49"/>
  <c r="AI512" i="49"/>
  <c r="AI513" i="49"/>
  <c r="AI514" i="49"/>
  <c r="AI515" i="49"/>
  <c r="AI516" i="49"/>
  <c r="AI517" i="49"/>
  <c r="AI518" i="49"/>
  <c r="AI519" i="49"/>
  <c r="AI520" i="49"/>
  <c r="AI521" i="49"/>
  <c r="AI522" i="49"/>
  <c r="AI523" i="49"/>
  <c r="AI524" i="49"/>
  <c r="AI525" i="49"/>
  <c r="AI526" i="49"/>
  <c r="AI527" i="49"/>
  <c r="AI528" i="49"/>
  <c r="AI529" i="49"/>
  <c r="AI530" i="49"/>
  <c r="AI531" i="49"/>
  <c r="AI532" i="49"/>
  <c r="AI533" i="49"/>
  <c r="AI534" i="49"/>
  <c r="AI535" i="49"/>
  <c r="AI536" i="49"/>
  <c r="AI537" i="49"/>
  <c r="AI538" i="49"/>
  <c r="AI539" i="49"/>
  <c r="AI540" i="49"/>
  <c r="AI541" i="49"/>
  <c r="AI542" i="49"/>
  <c r="AI543" i="49"/>
  <c r="AI544" i="49"/>
  <c r="AI545" i="49"/>
  <c r="AI546" i="49"/>
  <c r="AI547" i="49"/>
  <c r="AI548" i="49"/>
  <c r="AI549" i="49"/>
  <c r="AI550" i="49"/>
  <c r="AI551" i="49"/>
  <c r="AI552" i="49"/>
  <c r="AI553" i="49"/>
  <c r="AI554" i="49"/>
  <c r="AI555" i="49"/>
  <c r="AI556" i="49"/>
  <c r="AI557" i="49"/>
  <c r="AI558" i="49"/>
  <c r="AI559" i="49"/>
  <c r="AI560" i="49"/>
  <c r="AI561" i="49"/>
  <c r="AI562" i="49"/>
  <c r="AI563" i="49"/>
  <c r="AI564" i="49"/>
  <c r="AI565" i="49"/>
  <c r="AI566" i="49"/>
  <c r="AI567" i="49"/>
  <c r="AI568" i="49"/>
  <c r="AI569" i="49"/>
  <c r="AI570" i="49"/>
  <c r="AI571" i="49"/>
  <c r="AI572" i="49"/>
  <c r="AI573" i="49"/>
  <c r="AI574" i="49"/>
  <c r="AI575" i="49"/>
  <c r="AI576" i="49"/>
  <c r="AI577" i="49"/>
  <c r="AI578" i="49"/>
  <c r="AI579" i="49"/>
  <c r="AI580" i="49"/>
  <c r="AI581" i="49"/>
  <c r="AI582" i="49"/>
  <c r="AI583" i="49"/>
  <c r="AI584" i="49"/>
  <c r="AI585" i="49"/>
  <c r="AI586" i="49"/>
  <c r="AI587" i="49"/>
  <c r="AI588" i="49"/>
  <c r="AI589" i="49"/>
  <c r="AI590" i="49"/>
  <c r="AI591" i="49"/>
  <c r="AI592" i="49"/>
  <c r="AI593" i="49"/>
  <c r="AI594" i="49"/>
  <c r="AI595" i="49"/>
  <c r="AI596" i="49"/>
  <c r="AI597" i="49"/>
  <c r="AI598" i="49"/>
  <c r="AI599" i="49"/>
  <c r="AI600" i="49"/>
  <c r="AI601" i="49"/>
  <c r="AI602" i="49"/>
  <c r="AI603" i="49"/>
  <c r="AI604" i="49"/>
  <c r="AI605" i="49"/>
  <c r="AI606" i="49"/>
  <c r="AI607" i="49"/>
  <c r="AI608" i="49"/>
  <c r="AI609" i="49"/>
  <c r="AI610" i="49"/>
  <c r="AI611" i="49"/>
  <c r="AI612" i="49"/>
  <c r="AI613" i="49"/>
  <c r="AI614" i="49"/>
  <c r="AI615" i="49"/>
  <c r="AI616" i="49"/>
  <c r="AI617" i="49"/>
  <c r="AI618" i="49"/>
  <c r="AI619" i="49"/>
  <c r="AI620" i="49"/>
  <c r="AI621" i="49"/>
  <c r="AI622" i="49"/>
  <c r="AI623" i="49"/>
  <c r="AI624" i="49"/>
  <c r="AI625" i="49"/>
  <c r="AI626" i="49"/>
  <c r="AI627" i="49"/>
  <c r="AI628" i="49"/>
  <c r="AI629" i="49"/>
  <c r="AI630" i="49"/>
  <c r="AI631" i="49"/>
  <c r="AI632" i="49"/>
  <c r="AI633" i="49"/>
  <c r="AI634" i="49"/>
  <c r="AI635" i="49"/>
  <c r="AI636" i="49"/>
  <c r="AI637" i="49"/>
  <c r="AI638" i="49"/>
  <c r="AI639" i="49"/>
  <c r="AI640" i="49"/>
  <c r="AI641" i="49"/>
  <c r="AI642" i="49"/>
  <c r="AI643" i="49"/>
  <c r="AI644" i="49"/>
  <c r="AI645" i="49"/>
  <c r="AI646" i="49"/>
  <c r="AI647" i="49"/>
  <c r="AI648" i="49"/>
  <c r="AI649" i="49"/>
  <c r="AI650" i="49"/>
  <c r="AI651" i="49"/>
  <c r="AI652" i="49"/>
  <c r="AI653" i="49"/>
  <c r="AI654" i="49"/>
  <c r="AI655" i="49"/>
  <c r="AI656" i="49"/>
  <c r="AI657" i="49"/>
  <c r="AI658" i="49"/>
  <c r="AI659" i="49"/>
  <c r="AI660" i="49"/>
  <c r="AI661" i="49"/>
  <c r="AI662" i="49"/>
  <c r="AI663" i="49"/>
  <c r="AI664" i="49"/>
  <c r="AI665" i="49"/>
  <c r="AI666" i="49"/>
  <c r="AI667" i="49"/>
  <c r="AI668" i="49"/>
  <c r="AI669" i="49"/>
  <c r="AI670" i="49"/>
  <c r="AI671" i="49"/>
  <c r="AI672" i="49"/>
  <c r="AI673" i="49"/>
  <c r="AI674" i="49"/>
  <c r="AI675" i="49"/>
  <c r="AI676" i="49"/>
  <c r="AI677" i="49"/>
  <c r="AI678" i="49"/>
  <c r="AI679" i="49"/>
  <c r="AI680" i="49"/>
  <c r="AI681" i="49"/>
  <c r="AI682" i="49"/>
  <c r="AI683" i="49"/>
  <c r="AI684" i="49"/>
  <c r="AI685" i="49"/>
  <c r="AI686" i="49"/>
  <c r="AI687" i="49"/>
  <c r="AI688" i="49"/>
  <c r="AI689" i="49"/>
  <c r="AI690" i="49"/>
  <c r="AI691" i="49"/>
  <c r="AI692" i="49"/>
  <c r="AI693" i="49"/>
  <c r="AI694" i="49"/>
  <c r="AI695" i="49"/>
  <c r="AI696" i="49"/>
  <c r="AI697" i="49"/>
  <c r="AI698" i="49"/>
  <c r="AI699" i="49"/>
  <c r="AI700" i="49"/>
  <c r="AI701" i="49"/>
  <c r="AI702" i="49"/>
  <c r="AI703" i="49"/>
  <c r="AI704" i="49"/>
  <c r="AI705" i="49"/>
  <c r="AI706" i="49"/>
  <c r="AI707" i="49"/>
  <c r="AI708" i="49"/>
  <c r="AI709" i="49"/>
  <c r="AI710" i="49"/>
  <c r="AI711" i="49"/>
  <c r="AI712" i="49"/>
  <c r="AI713" i="49"/>
  <c r="AI714" i="49"/>
  <c r="AI715" i="49"/>
  <c r="AI716" i="49"/>
  <c r="AI717" i="49"/>
  <c r="AI718" i="49"/>
  <c r="AI719" i="49"/>
  <c r="AI720" i="49"/>
  <c r="AI721" i="49"/>
  <c r="AI722" i="49"/>
  <c r="AI723" i="49"/>
  <c r="AI724" i="49"/>
  <c r="AI725" i="49"/>
  <c r="AI726" i="49"/>
  <c r="AI727" i="49"/>
  <c r="AI728" i="49"/>
  <c r="AI729" i="49"/>
  <c r="AI730" i="49"/>
  <c r="AI731" i="49"/>
  <c r="AI732" i="49"/>
  <c r="AI733" i="49"/>
  <c r="AI734" i="49"/>
  <c r="AI735" i="49"/>
  <c r="AI736" i="49"/>
  <c r="AI737" i="49"/>
  <c r="AI738" i="49"/>
  <c r="AI739" i="49"/>
  <c r="AI740" i="49"/>
  <c r="AI741" i="49"/>
  <c r="AI742" i="49"/>
  <c r="AI743" i="49"/>
  <c r="AI744" i="49"/>
  <c r="AI745" i="49"/>
  <c r="AI746" i="49"/>
  <c r="AI747" i="49"/>
  <c r="AI748" i="49"/>
  <c r="AI749" i="49"/>
  <c r="AI750" i="49"/>
  <c r="AI751" i="49"/>
  <c r="AI752" i="49"/>
  <c r="AI753" i="49"/>
  <c r="AI754" i="49"/>
  <c r="AI755" i="49"/>
  <c r="AI756" i="49"/>
  <c r="AI757" i="49"/>
  <c r="AI758" i="49"/>
  <c r="AI759" i="49"/>
  <c r="AI760" i="49"/>
  <c r="AI761" i="49"/>
  <c r="AI762" i="49"/>
  <c r="AI763" i="49"/>
  <c r="AI764" i="49"/>
  <c r="AI765" i="49"/>
  <c r="AI766" i="49"/>
  <c r="AI767" i="49"/>
  <c r="AI768" i="49"/>
  <c r="AI769" i="49"/>
  <c r="AI770" i="49"/>
  <c r="AI771" i="49"/>
  <c r="AI772" i="49"/>
  <c r="AI773" i="49"/>
  <c r="AI774" i="49"/>
  <c r="AI775" i="49"/>
  <c r="AI776" i="49"/>
  <c r="AI777" i="49"/>
  <c r="AI778" i="49"/>
  <c r="AI779" i="49"/>
  <c r="AI780" i="49"/>
  <c r="AI781" i="49"/>
  <c r="AI782" i="49"/>
  <c r="AI783" i="49"/>
  <c r="AI784" i="49"/>
  <c r="AI785" i="49"/>
  <c r="AI786" i="49"/>
  <c r="AI787" i="49"/>
  <c r="AI788" i="49"/>
  <c r="AI789" i="49"/>
  <c r="AI790" i="49"/>
  <c r="AI791" i="49"/>
  <c r="AI792" i="49"/>
  <c r="AI793" i="49"/>
  <c r="AI794" i="49"/>
  <c r="AI795" i="49"/>
  <c r="AI796" i="49"/>
  <c r="AI797" i="49"/>
  <c r="AI798" i="49"/>
  <c r="AI799" i="49"/>
  <c r="AI800" i="49"/>
  <c r="AI801" i="49"/>
  <c r="AI802" i="49"/>
  <c r="AI803" i="49"/>
  <c r="AI804" i="49"/>
  <c r="AI805" i="49"/>
  <c r="AI806" i="49"/>
  <c r="AI807" i="49"/>
  <c r="AI808" i="49"/>
  <c r="AI809" i="49"/>
  <c r="AI810" i="49"/>
  <c r="AI811" i="49"/>
  <c r="AI812" i="49"/>
  <c r="AI813" i="49"/>
  <c r="AI814" i="49"/>
  <c r="AI815" i="49"/>
  <c r="AI816" i="49"/>
  <c r="AI817" i="49"/>
  <c r="AI818" i="49"/>
  <c r="AI819" i="49"/>
  <c r="AI820" i="49"/>
  <c r="AI821" i="49"/>
  <c r="AI822" i="49"/>
  <c r="AI823" i="49"/>
  <c r="AI824" i="49"/>
  <c r="AI825" i="49"/>
  <c r="AI826" i="49"/>
  <c r="AI827" i="49"/>
  <c r="AI828" i="49"/>
  <c r="AI829" i="49"/>
  <c r="AI830" i="49"/>
  <c r="AI831" i="49"/>
  <c r="AI832" i="49"/>
  <c r="AI833" i="49"/>
  <c r="AI834" i="49"/>
  <c r="AI835" i="49"/>
  <c r="AI836" i="49"/>
  <c r="AI837" i="49"/>
  <c r="AI838" i="49"/>
  <c r="AI839" i="49"/>
  <c r="AI840" i="49"/>
  <c r="AI841" i="49"/>
  <c r="AI842" i="49"/>
  <c r="AI843" i="49"/>
  <c r="AI844" i="49"/>
  <c r="AI845" i="49"/>
  <c r="AI846" i="49"/>
  <c r="AI847" i="49"/>
  <c r="AI848" i="49"/>
  <c r="AI849" i="49"/>
  <c r="AI850" i="49"/>
  <c r="AI851" i="49"/>
  <c r="AI852" i="49"/>
  <c r="AI853" i="49"/>
  <c r="AI854" i="49"/>
  <c r="AI855" i="49"/>
  <c r="AI856" i="49"/>
  <c r="AI857" i="49"/>
  <c r="AI858" i="49"/>
  <c r="AI859" i="49"/>
  <c r="AI860" i="49"/>
  <c r="AI861" i="49"/>
  <c r="AI862" i="49"/>
  <c r="AI863" i="49"/>
  <c r="AI864" i="49"/>
  <c r="AI865" i="49"/>
  <c r="AI866" i="49"/>
  <c r="AI867" i="49"/>
  <c r="AI868" i="49"/>
  <c r="AI869" i="49"/>
  <c r="AI870" i="49"/>
  <c r="AI871" i="49"/>
  <c r="AI872" i="49"/>
  <c r="AI873" i="49"/>
  <c r="AI874" i="49"/>
  <c r="AI875" i="49"/>
  <c r="AI876" i="49"/>
  <c r="AI877" i="49"/>
  <c r="AI878" i="49"/>
  <c r="AI879" i="49"/>
  <c r="AI880" i="49"/>
  <c r="AI881" i="49"/>
  <c r="AI882" i="49"/>
  <c r="AI883" i="49"/>
  <c r="AI884" i="49"/>
  <c r="AI885" i="49"/>
  <c r="AI886" i="49"/>
  <c r="AI887" i="49"/>
  <c r="AI888" i="49"/>
  <c r="AI889" i="49"/>
  <c r="AI890" i="49"/>
  <c r="AI891" i="49"/>
  <c r="AI892" i="49"/>
  <c r="AI893" i="49"/>
  <c r="AI894" i="49"/>
  <c r="AI895" i="49"/>
  <c r="AI896" i="49"/>
  <c r="AI897" i="49"/>
  <c r="AI898" i="49"/>
  <c r="AI899" i="49"/>
  <c r="AI900" i="49"/>
  <c r="AI901" i="49"/>
  <c r="AI902" i="49"/>
  <c r="AI903" i="49"/>
  <c r="AI904" i="49"/>
  <c r="AI905" i="49"/>
  <c r="AI906" i="49"/>
  <c r="AI907" i="49"/>
  <c r="AI908" i="49"/>
  <c r="AI909" i="49"/>
  <c r="AI910" i="49"/>
  <c r="AI911" i="49"/>
  <c r="AI912" i="49"/>
  <c r="AI913" i="49"/>
  <c r="AI914" i="49"/>
  <c r="AI915" i="49"/>
  <c r="AI916" i="49"/>
  <c r="AI917" i="49"/>
  <c r="AI918" i="49"/>
  <c r="AI919" i="49"/>
  <c r="AI920" i="49"/>
  <c r="AI921" i="49"/>
  <c r="AI922" i="49"/>
  <c r="AI923" i="49"/>
  <c r="AI924" i="49"/>
  <c r="AI925" i="49"/>
  <c r="AI926" i="49"/>
  <c r="AI927" i="49"/>
  <c r="AI928" i="49"/>
  <c r="AI929" i="49"/>
  <c r="AI930" i="49"/>
  <c r="AI931" i="49"/>
  <c r="AI932" i="49"/>
  <c r="AI933" i="49"/>
  <c r="AI934" i="49"/>
  <c r="AI935" i="49"/>
  <c r="AI936" i="49"/>
  <c r="AI937" i="49"/>
  <c r="AI938" i="49"/>
  <c r="AI939" i="49"/>
  <c r="AI940" i="49"/>
  <c r="AI941" i="49"/>
  <c r="AI942" i="49"/>
  <c r="AI943" i="49"/>
  <c r="AI944" i="49"/>
  <c r="AI945" i="49"/>
  <c r="AI946" i="49"/>
  <c r="AI947" i="49"/>
  <c r="AI948" i="49"/>
  <c r="AI949" i="49"/>
  <c r="AI950" i="49"/>
  <c r="AI951" i="49"/>
  <c r="AI952" i="49"/>
  <c r="AI953" i="49"/>
  <c r="AI954" i="49"/>
  <c r="AI955" i="49"/>
  <c r="AI956" i="49"/>
  <c r="AI957" i="49"/>
  <c r="AI958" i="49"/>
  <c r="AI959" i="49"/>
  <c r="AI960" i="49"/>
  <c r="AI961" i="49"/>
  <c r="AI962" i="49"/>
  <c r="AI963" i="49"/>
  <c r="AI964" i="49"/>
  <c r="AI965" i="49"/>
  <c r="AI966" i="49"/>
  <c r="AI967" i="49"/>
  <c r="AI968" i="49"/>
  <c r="AI969" i="49"/>
  <c r="AI970" i="49"/>
  <c r="AI971" i="49"/>
  <c r="AI972" i="49"/>
  <c r="AI973" i="49"/>
  <c r="AI974" i="49"/>
  <c r="AI975" i="49"/>
  <c r="AI976" i="49"/>
  <c r="AI977" i="49"/>
  <c r="AI978" i="49"/>
  <c r="AI979" i="49"/>
  <c r="AI980" i="49"/>
  <c r="AI981" i="49"/>
  <c r="AI982" i="49"/>
  <c r="AI983" i="49"/>
  <c r="AI984" i="49"/>
  <c r="AI985" i="49"/>
  <c r="AI986" i="49"/>
  <c r="AI987" i="49"/>
  <c r="AI988" i="49"/>
  <c r="AI989" i="49"/>
  <c r="AI990" i="49"/>
  <c r="AI991" i="49"/>
  <c r="AI992" i="49"/>
  <c r="AI993" i="49"/>
  <c r="AI994" i="49"/>
  <c r="AI995" i="49"/>
  <c r="AI996" i="49"/>
  <c r="AI997" i="49"/>
  <c r="AI998" i="49"/>
  <c r="AI999" i="49"/>
  <c r="AI1000" i="49"/>
  <c r="AI1001" i="49"/>
  <c r="AI1002" i="49"/>
  <c r="AI1003" i="49"/>
  <c r="AI1004" i="49"/>
  <c r="AI1005" i="49"/>
  <c r="AI1006" i="49"/>
  <c r="AI1007" i="49"/>
  <c r="AI1008" i="49"/>
  <c r="AI1009" i="49"/>
  <c r="AI1010" i="49"/>
  <c r="AI1011" i="49"/>
  <c r="AI1012" i="49"/>
  <c r="AI1013" i="49"/>
  <c r="AI1014" i="49"/>
  <c r="AI1015" i="49"/>
  <c r="AI1016" i="49"/>
  <c r="AI1017" i="49"/>
  <c r="AI1018" i="49"/>
  <c r="AI1019" i="49"/>
  <c r="AI1020" i="49"/>
  <c r="AI1021" i="49"/>
  <c r="AI1022" i="49"/>
  <c r="AI1023" i="49"/>
  <c r="AI1024" i="49"/>
  <c r="AI1025" i="49"/>
  <c r="AI1026" i="49"/>
  <c r="AI1027" i="49"/>
  <c r="AI1028" i="49"/>
  <c r="AI1029" i="49"/>
  <c r="AI1030" i="49"/>
  <c r="AI1031" i="49"/>
  <c r="AI1032" i="49"/>
  <c r="AI1033" i="49"/>
  <c r="AI1034" i="49"/>
  <c r="AI1035" i="49"/>
  <c r="AI1036" i="49"/>
  <c r="AI1037" i="49"/>
  <c r="AI1038" i="49"/>
  <c r="AI1039" i="49"/>
  <c r="AI1040" i="49"/>
  <c r="AI1041" i="49"/>
  <c r="AI1042" i="49"/>
  <c r="AI1043" i="49"/>
  <c r="AI1044" i="49"/>
  <c r="AI1045" i="49"/>
  <c r="AI1046" i="49"/>
  <c r="AI1047" i="49"/>
  <c r="AI1048" i="49"/>
  <c r="AI1049" i="49"/>
  <c r="AI1050" i="49"/>
  <c r="AI1051" i="49"/>
  <c r="AI1052" i="49"/>
  <c r="AI1053" i="49"/>
  <c r="AI1054" i="49"/>
  <c r="AI1055" i="49"/>
  <c r="AI1056" i="49"/>
  <c r="AI1057" i="49"/>
  <c r="AI1058" i="49"/>
  <c r="AI1059" i="49"/>
  <c r="AI1060" i="49"/>
  <c r="AI1061" i="49"/>
  <c r="AI1062" i="49"/>
  <c r="AI1063" i="49"/>
  <c r="AI1064" i="49"/>
  <c r="AI1065" i="49"/>
  <c r="AI1066" i="49"/>
  <c r="AI1067" i="49"/>
  <c r="AI1068" i="49"/>
  <c r="AI1069" i="49"/>
  <c r="AI1070" i="49"/>
  <c r="AI1071" i="49"/>
  <c r="AI1072" i="49"/>
  <c r="AI1073" i="49"/>
  <c r="AI1074" i="49"/>
  <c r="AI1075" i="49"/>
  <c r="AI1076" i="49"/>
  <c r="AI1077" i="49"/>
  <c r="AI1078" i="49"/>
  <c r="AI1079" i="49"/>
  <c r="AI1080" i="49"/>
  <c r="AI1081" i="49"/>
  <c r="AI1082" i="49"/>
  <c r="AI1083" i="49"/>
  <c r="AI1084" i="49"/>
  <c r="AI1085" i="49"/>
  <c r="AI1086" i="49"/>
  <c r="AI1087" i="49"/>
  <c r="AI1088" i="49"/>
  <c r="AI1089" i="49"/>
  <c r="AI1090" i="49"/>
  <c r="AI1091" i="49"/>
  <c r="AI1092" i="49"/>
  <c r="AI1093" i="49"/>
  <c r="AI1094" i="49"/>
  <c r="AI1095" i="49"/>
  <c r="AI1096" i="49"/>
  <c r="AI1097" i="49"/>
  <c r="AI1098" i="49"/>
  <c r="AI1099" i="49"/>
  <c r="AI1100" i="49"/>
  <c r="AI1101" i="49"/>
  <c r="AI1102" i="49"/>
  <c r="AI1103" i="49"/>
  <c r="AI1104" i="49"/>
  <c r="AI2" i="49"/>
  <c r="P3" i="49"/>
  <c r="P4" i="49"/>
  <c r="P5" i="49"/>
  <c r="P6" i="49"/>
  <c r="P7" i="49"/>
  <c r="P8" i="49"/>
  <c r="P9" i="49"/>
  <c r="P10" i="49"/>
  <c r="P11" i="49"/>
  <c r="P12" i="49"/>
  <c r="P13" i="49"/>
  <c r="P14" i="49"/>
  <c r="P15" i="49"/>
  <c r="P16" i="49"/>
  <c r="P17" i="49"/>
  <c r="P18" i="49"/>
  <c r="P19" i="49"/>
  <c r="P20" i="49"/>
  <c r="P21" i="49"/>
  <c r="P22" i="49"/>
  <c r="P23" i="49"/>
  <c r="P24" i="49"/>
  <c r="P25" i="49"/>
  <c r="P26" i="49"/>
  <c r="P27" i="49"/>
  <c r="P28" i="49"/>
  <c r="P29" i="49"/>
  <c r="P30" i="49"/>
  <c r="P31" i="49"/>
  <c r="P32" i="49"/>
  <c r="P33" i="49"/>
  <c r="P34" i="49"/>
  <c r="P35" i="49"/>
  <c r="P36" i="49"/>
  <c r="P37" i="49"/>
  <c r="P38" i="49"/>
  <c r="P39" i="49"/>
  <c r="P40" i="49"/>
  <c r="P41" i="49"/>
  <c r="P42" i="49"/>
  <c r="P43" i="49"/>
  <c r="P44" i="49"/>
  <c r="P45" i="49"/>
  <c r="P46" i="49"/>
  <c r="P47" i="49"/>
  <c r="P48" i="49"/>
  <c r="P49" i="49"/>
  <c r="P50" i="49"/>
  <c r="P51" i="49"/>
  <c r="P52" i="49"/>
  <c r="P53" i="49"/>
  <c r="P54" i="49"/>
  <c r="P55" i="49"/>
  <c r="P56" i="49"/>
  <c r="P57" i="49"/>
  <c r="P58" i="49"/>
  <c r="P59" i="49"/>
  <c r="P60" i="49"/>
  <c r="P61" i="49"/>
  <c r="P62" i="49"/>
  <c r="P63" i="49"/>
  <c r="P64" i="49"/>
  <c r="P65" i="49"/>
  <c r="P66" i="49"/>
  <c r="P67" i="49"/>
  <c r="P68" i="49"/>
  <c r="P69" i="49"/>
  <c r="P70" i="49"/>
  <c r="P71" i="49"/>
  <c r="P72" i="49"/>
  <c r="P73" i="49"/>
  <c r="P74" i="49"/>
  <c r="P75" i="49"/>
  <c r="P76" i="49"/>
  <c r="P77" i="49"/>
  <c r="P78" i="49"/>
  <c r="P79" i="49"/>
  <c r="P80" i="49"/>
  <c r="P81" i="49"/>
  <c r="P82" i="49"/>
  <c r="P83" i="49"/>
  <c r="P84" i="49"/>
  <c r="P85" i="49"/>
  <c r="P86" i="49"/>
  <c r="P87" i="49"/>
  <c r="P88" i="49"/>
  <c r="P89" i="49"/>
  <c r="P90" i="49"/>
  <c r="P91" i="49"/>
  <c r="P92" i="49"/>
  <c r="P93" i="49"/>
  <c r="P94" i="49"/>
  <c r="P95" i="49"/>
  <c r="P96" i="49"/>
  <c r="P97" i="49"/>
  <c r="P98" i="49"/>
  <c r="P99" i="49"/>
  <c r="P100" i="49"/>
  <c r="P101" i="49"/>
  <c r="P102" i="49"/>
  <c r="P103" i="49"/>
  <c r="P104" i="49"/>
  <c r="P105" i="49"/>
  <c r="P106" i="49"/>
  <c r="P107" i="49"/>
  <c r="P108" i="49"/>
  <c r="P109" i="49"/>
  <c r="P110" i="49"/>
  <c r="P111" i="49"/>
  <c r="P112" i="49"/>
  <c r="P113" i="49"/>
  <c r="P114" i="49"/>
  <c r="P115" i="49"/>
  <c r="P116" i="49"/>
  <c r="P117" i="49"/>
  <c r="P118" i="49"/>
  <c r="P119" i="49"/>
  <c r="P120" i="49"/>
  <c r="P121" i="49"/>
  <c r="P122" i="49"/>
  <c r="P123" i="49"/>
  <c r="P124" i="49"/>
  <c r="P125" i="49"/>
  <c r="P126" i="49"/>
  <c r="P127" i="49"/>
  <c r="P128" i="49"/>
  <c r="P129" i="49"/>
  <c r="P130" i="49"/>
  <c r="P131" i="49"/>
  <c r="P132" i="49"/>
  <c r="P133" i="49"/>
  <c r="P134" i="49"/>
  <c r="P135" i="49"/>
  <c r="P136" i="49"/>
  <c r="P137" i="49"/>
  <c r="P138" i="49"/>
  <c r="P139" i="49"/>
  <c r="P140" i="49"/>
  <c r="P141" i="49"/>
  <c r="P142" i="49"/>
  <c r="P143" i="49"/>
  <c r="P144" i="49"/>
  <c r="P145" i="49"/>
  <c r="P146" i="49"/>
  <c r="P147" i="49"/>
  <c r="P148" i="49"/>
  <c r="P149" i="49"/>
  <c r="P150" i="49"/>
  <c r="P151" i="49"/>
  <c r="P152" i="49"/>
  <c r="P153" i="49"/>
  <c r="P154" i="49"/>
  <c r="P155" i="49"/>
  <c r="P156" i="49"/>
  <c r="P157" i="49"/>
  <c r="P158" i="49"/>
  <c r="P159" i="49"/>
  <c r="P160" i="49"/>
  <c r="P161" i="49"/>
  <c r="P162" i="49"/>
  <c r="P163" i="49"/>
  <c r="P164" i="49"/>
  <c r="P165" i="49"/>
  <c r="P166" i="49"/>
  <c r="P167" i="49"/>
  <c r="P168" i="49"/>
  <c r="P169" i="49"/>
  <c r="P170" i="49"/>
  <c r="P171" i="49"/>
  <c r="P172" i="49"/>
  <c r="P173" i="49"/>
  <c r="P174" i="49"/>
  <c r="P175" i="49"/>
  <c r="P176" i="49"/>
  <c r="P177" i="49"/>
  <c r="P178" i="49"/>
  <c r="P179" i="49"/>
  <c r="P180" i="49"/>
  <c r="P181" i="49"/>
  <c r="P182" i="49"/>
  <c r="P183" i="49"/>
  <c r="P184" i="49"/>
  <c r="P185" i="49"/>
  <c r="P186" i="49"/>
  <c r="P187" i="49"/>
  <c r="P188" i="49"/>
  <c r="P189" i="49"/>
  <c r="P190" i="49"/>
  <c r="P191" i="49"/>
  <c r="P192" i="49"/>
  <c r="P193" i="49"/>
  <c r="P194" i="49"/>
  <c r="P195" i="49"/>
  <c r="P196" i="49"/>
  <c r="P197" i="49"/>
  <c r="P198" i="49"/>
  <c r="P199" i="49"/>
  <c r="P200" i="49"/>
  <c r="P201" i="49"/>
  <c r="P202" i="49"/>
  <c r="P203" i="49"/>
  <c r="P204" i="49"/>
  <c r="P205" i="49"/>
  <c r="P206" i="49"/>
  <c r="P207" i="49"/>
  <c r="P208" i="49"/>
  <c r="P209" i="49"/>
  <c r="P210" i="49"/>
  <c r="P211" i="49"/>
  <c r="P212" i="49"/>
  <c r="P213" i="49"/>
  <c r="P214" i="49"/>
  <c r="P215" i="49"/>
  <c r="P216" i="49"/>
  <c r="P217" i="49"/>
  <c r="P218" i="49"/>
  <c r="P219" i="49"/>
  <c r="P220" i="49"/>
  <c r="P221" i="49"/>
  <c r="P222" i="49"/>
  <c r="P223" i="49"/>
  <c r="P224" i="49"/>
  <c r="P225" i="49"/>
  <c r="P226" i="49"/>
  <c r="P227" i="49"/>
  <c r="P228" i="49"/>
  <c r="P229" i="49"/>
  <c r="P230" i="49"/>
  <c r="P231" i="49"/>
  <c r="P232" i="49"/>
  <c r="P233" i="49"/>
  <c r="P234" i="49"/>
  <c r="P235" i="49"/>
  <c r="P236" i="49"/>
  <c r="P237" i="49"/>
  <c r="P238" i="49"/>
  <c r="P239" i="49"/>
  <c r="P240" i="49"/>
  <c r="P241" i="49"/>
  <c r="P242" i="49"/>
  <c r="P243" i="49"/>
  <c r="P244" i="49"/>
  <c r="P245" i="49"/>
  <c r="P246" i="49"/>
  <c r="P247" i="49"/>
  <c r="P248" i="49"/>
  <c r="P249" i="49"/>
  <c r="P250" i="49"/>
  <c r="P251" i="49"/>
  <c r="P252" i="49"/>
  <c r="P253" i="49"/>
  <c r="P254" i="49"/>
  <c r="P255" i="49"/>
  <c r="P256" i="49"/>
  <c r="P257" i="49"/>
  <c r="P258" i="49"/>
  <c r="P259" i="49"/>
  <c r="P260" i="49"/>
  <c r="P261" i="49"/>
  <c r="P262" i="49"/>
  <c r="P263" i="49"/>
  <c r="P264" i="49"/>
  <c r="P265" i="49"/>
  <c r="P266" i="49"/>
  <c r="P267" i="49"/>
  <c r="P268" i="49"/>
  <c r="P269" i="49"/>
  <c r="P270" i="49"/>
  <c r="P271" i="49"/>
  <c r="P272" i="49"/>
  <c r="P273" i="49"/>
  <c r="P274" i="49"/>
  <c r="P275" i="49"/>
  <c r="P276" i="49"/>
  <c r="P277" i="49"/>
  <c r="P278" i="49"/>
  <c r="P279" i="49"/>
  <c r="P280" i="49"/>
  <c r="P281" i="49"/>
  <c r="P282" i="49"/>
  <c r="P283" i="49"/>
  <c r="P284" i="49"/>
  <c r="P285" i="49"/>
  <c r="P286" i="49"/>
  <c r="P287" i="49"/>
  <c r="P288" i="49"/>
  <c r="P289" i="49"/>
  <c r="P290" i="49"/>
  <c r="P291" i="49"/>
  <c r="P292" i="49"/>
  <c r="P293" i="49"/>
  <c r="P294" i="49"/>
  <c r="P295" i="49"/>
  <c r="P296" i="49"/>
  <c r="P297" i="49"/>
  <c r="P298" i="49"/>
  <c r="P299" i="49"/>
  <c r="P300" i="49"/>
  <c r="P301" i="49"/>
  <c r="P302" i="49"/>
  <c r="P303" i="49"/>
  <c r="P304" i="49"/>
  <c r="P305" i="49"/>
  <c r="P306" i="49"/>
  <c r="P307" i="49"/>
  <c r="P308" i="49"/>
  <c r="P309" i="49"/>
  <c r="P310" i="49"/>
  <c r="P311" i="49"/>
  <c r="P312" i="49"/>
  <c r="P313" i="49"/>
  <c r="P314" i="49"/>
  <c r="P315" i="49"/>
  <c r="P316" i="49"/>
  <c r="P317" i="49"/>
  <c r="P318" i="49"/>
  <c r="P319" i="49"/>
  <c r="P320" i="49"/>
  <c r="P321" i="49"/>
  <c r="P322" i="49"/>
  <c r="P323" i="49"/>
  <c r="P324" i="49"/>
  <c r="P325" i="49"/>
  <c r="P326" i="49"/>
  <c r="P327" i="49"/>
  <c r="P328" i="49"/>
  <c r="P329" i="49"/>
  <c r="P330" i="49"/>
  <c r="P331" i="49"/>
  <c r="P332" i="49"/>
  <c r="P333" i="49"/>
  <c r="P334" i="49"/>
  <c r="P335" i="49"/>
  <c r="P336" i="49"/>
  <c r="P337" i="49"/>
  <c r="P338" i="49"/>
  <c r="P339" i="49"/>
  <c r="P340" i="49"/>
  <c r="P341" i="49"/>
  <c r="P342" i="49"/>
  <c r="P343" i="49"/>
  <c r="P344" i="49"/>
  <c r="P345" i="49"/>
  <c r="P346" i="49"/>
  <c r="P347" i="49"/>
  <c r="P348" i="49"/>
  <c r="P349" i="49"/>
  <c r="P350" i="49"/>
  <c r="P351" i="49"/>
  <c r="P352" i="49"/>
  <c r="P353" i="49"/>
  <c r="P354" i="49"/>
  <c r="P355" i="49"/>
  <c r="P356" i="49"/>
  <c r="P357" i="49"/>
  <c r="P358" i="49"/>
  <c r="P359" i="49"/>
  <c r="P360" i="49"/>
  <c r="P361" i="49"/>
  <c r="P362" i="49"/>
  <c r="P363" i="49"/>
  <c r="P364" i="49"/>
  <c r="P365" i="49"/>
  <c r="P366" i="49"/>
  <c r="P367" i="49"/>
  <c r="P368" i="49"/>
  <c r="P369" i="49"/>
  <c r="P370" i="49"/>
  <c r="P371" i="49"/>
  <c r="P372" i="49"/>
  <c r="P373" i="49"/>
  <c r="P374" i="49"/>
  <c r="P375" i="49"/>
  <c r="P376" i="49"/>
  <c r="P377" i="49"/>
  <c r="P378" i="49"/>
  <c r="P379" i="49"/>
  <c r="P380" i="49"/>
  <c r="P381" i="49"/>
  <c r="P382" i="49"/>
  <c r="P383" i="49"/>
  <c r="P384" i="49"/>
  <c r="P385" i="49"/>
  <c r="P386" i="49"/>
  <c r="P387" i="49"/>
  <c r="P388" i="49"/>
  <c r="P389" i="49"/>
  <c r="P390" i="49"/>
  <c r="P391" i="49"/>
  <c r="P392" i="49"/>
  <c r="P393" i="49"/>
  <c r="P394" i="49"/>
  <c r="P395" i="49"/>
  <c r="P396" i="49"/>
  <c r="P397" i="49"/>
  <c r="P398" i="49"/>
  <c r="P399" i="49"/>
  <c r="P400" i="49"/>
  <c r="P401" i="49"/>
  <c r="P402" i="49"/>
  <c r="P403" i="49"/>
  <c r="P404" i="49"/>
  <c r="P405" i="49"/>
  <c r="P406" i="49"/>
  <c r="P407" i="49"/>
  <c r="P408" i="49"/>
  <c r="P409" i="49"/>
  <c r="P410" i="49"/>
  <c r="P411" i="49"/>
  <c r="P412" i="49"/>
  <c r="P413" i="49"/>
  <c r="P414" i="49"/>
  <c r="P415" i="49"/>
  <c r="P416" i="49"/>
  <c r="P417" i="49"/>
  <c r="P418" i="49"/>
  <c r="P419" i="49"/>
  <c r="P420" i="49"/>
  <c r="P421" i="49"/>
  <c r="P422" i="49"/>
  <c r="P423" i="49"/>
  <c r="P424" i="49"/>
  <c r="P425" i="49"/>
  <c r="P426" i="49"/>
  <c r="P427" i="49"/>
  <c r="P428" i="49"/>
  <c r="P429" i="49"/>
  <c r="P430" i="49"/>
  <c r="P431" i="49"/>
  <c r="P432" i="49"/>
  <c r="P433" i="49"/>
  <c r="P434" i="49"/>
  <c r="P435" i="49"/>
  <c r="P436" i="49"/>
  <c r="P437" i="49"/>
  <c r="P438" i="49"/>
  <c r="P439" i="49"/>
  <c r="P440" i="49"/>
  <c r="P441" i="49"/>
  <c r="P442" i="49"/>
  <c r="P443" i="49"/>
  <c r="P444" i="49"/>
  <c r="P445" i="49"/>
  <c r="P446" i="49"/>
  <c r="P447" i="49"/>
  <c r="P448" i="49"/>
  <c r="P449" i="49"/>
  <c r="P450" i="49"/>
  <c r="P451" i="49"/>
  <c r="P452" i="49"/>
  <c r="P453" i="49"/>
  <c r="P454" i="49"/>
  <c r="P455" i="49"/>
  <c r="P456" i="49"/>
  <c r="P457" i="49"/>
  <c r="P458" i="49"/>
  <c r="P459" i="49"/>
  <c r="P460" i="49"/>
  <c r="P461" i="49"/>
  <c r="P462" i="49"/>
  <c r="P463" i="49"/>
  <c r="P464" i="49"/>
  <c r="P465" i="49"/>
  <c r="P466" i="49"/>
  <c r="P467" i="49"/>
  <c r="P468" i="49"/>
  <c r="P469" i="49"/>
  <c r="P470" i="49"/>
  <c r="P471" i="49"/>
  <c r="P472" i="49"/>
  <c r="P473" i="49"/>
  <c r="P474" i="49"/>
  <c r="P475" i="49"/>
  <c r="P476" i="49"/>
  <c r="P477" i="49"/>
  <c r="P478" i="49"/>
  <c r="P479" i="49"/>
  <c r="P480" i="49"/>
  <c r="P481" i="49"/>
  <c r="P482" i="49"/>
  <c r="P483" i="49"/>
  <c r="P484" i="49"/>
  <c r="P485" i="49"/>
  <c r="P486" i="49"/>
  <c r="P487" i="49"/>
  <c r="P488" i="49"/>
  <c r="P489" i="49"/>
  <c r="P490" i="49"/>
  <c r="P491" i="49"/>
  <c r="P492" i="49"/>
  <c r="P493" i="49"/>
  <c r="P494" i="49"/>
  <c r="P495" i="49"/>
  <c r="P496" i="49"/>
  <c r="P497" i="49"/>
  <c r="P498" i="49"/>
  <c r="P499" i="49"/>
  <c r="P500" i="49"/>
  <c r="P501" i="49"/>
  <c r="P502" i="49"/>
  <c r="P503" i="49"/>
  <c r="P504" i="49"/>
  <c r="P505" i="49"/>
  <c r="P506" i="49"/>
  <c r="P507" i="49"/>
  <c r="P508" i="49"/>
  <c r="P509" i="49"/>
  <c r="P510" i="49"/>
  <c r="P511" i="49"/>
  <c r="P512" i="49"/>
  <c r="P513" i="49"/>
  <c r="P514" i="49"/>
  <c r="P515" i="49"/>
  <c r="P516" i="49"/>
  <c r="P517" i="49"/>
  <c r="P518" i="49"/>
  <c r="P519" i="49"/>
  <c r="P520" i="49"/>
  <c r="P521" i="49"/>
  <c r="P522" i="49"/>
  <c r="P523" i="49"/>
  <c r="P524" i="49"/>
  <c r="P525" i="49"/>
  <c r="P526" i="49"/>
  <c r="P527" i="49"/>
  <c r="P528" i="49"/>
  <c r="P529" i="49"/>
  <c r="P530" i="49"/>
  <c r="P531" i="49"/>
  <c r="P532" i="49"/>
  <c r="P533" i="49"/>
  <c r="P534" i="49"/>
  <c r="P535" i="49"/>
  <c r="P536" i="49"/>
  <c r="P537" i="49"/>
  <c r="P538" i="49"/>
  <c r="P539" i="49"/>
  <c r="P540" i="49"/>
  <c r="P541" i="49"/>
  <c r="P542" i="49"/>
  <c r="P543" i="49"/>
  <c r="P544" i="49"/>
  <c r="P545" i="49"/>
  <c r="P546" i="49"/>
  <c r="P547" i="49"/>
  <c r="P548" i="49"/>
  <c r="P549" i="49"/>
  <c r="P550" i="49"/>
  <c r="P551" i="49"/>
  <c r="P552" i="49"/>
  <c r="P553" i="49"/>
  <c r="P554" i="49"/>
  <c r="P555" i="49"/>
  <c r="P556" i="49"/>
  <c r="P557" i="49"/>
  <c r="P558" i="49"/>
  <c r="P559" i="49"/>
  <c r="P560" i="49"/>
  <c r="P561" i="49"/>
  <c r="P562" i="49"/>
  <c r="P563" i="49"/>
  <c r="P564" i="49"/>
  <c r="P565" i="49"/>
  <c r="P566" i="49"/>
  <c r="P567" i="49"/>
  <c r="P568" i="49"/>
  <c r="P569" i="49"/>
  <c r="P570" i="49"/>
  <c r="P571" i="49"/>
  <c r="P572" i="49"/>
  <c r="P573" i="49"/>
  <c r="P574" i="49"/>
  <c r="P575" i="49"/>
  <c r="P576" i="49"/>
  <c r="P577" i="49"/>
  <c r="P578" i="49"/>
  <c r="P579" i="49"/>
  <c r="P580" i="49"/>
  <c r="P581" i="49"/>
  <c r="P582" i="49"/>
  <c r="P583" i="49"/>
  <c r="P584" i="49"/>
  <c r="P585" i="49"/>
  <c r="P586" i="49"/>
  <c r="P587" i="49"/>
  <c r="P588" i="49"/>
  <c r="P589" i="49"/>
  <c r="P590" i="49"/>
  <c r="P591" i="49"/>
  <c r="P592" i="49"/>
  <c r="P593" i="49"/>
  <c r="P594" i="49"/>
  <c r="P595" i="49"/>
  <c r="P596" i="49"/>
  <c r="P597" i="49"/>
  <c r="P598" i="49"/>
  <c r="P599" i="49"/>
  <c r="P600" i="49"/>
  <c r="P601" i="49"/>
  <c r="P602" i="49"/>
  <c r="P603" i="49"/>
  <c r="P604" i="49"/>
  <c r="P605" i="49"/>
  <c r="P606" i="49"/>
  <c r="P607" i="49"/>
  <c r="P608" i="49"/>
  <c r="P609" i="49"/>
  <c r="P610" i="49"/>
  <c r="P611" i="49"/>
  <c r="P612" i="49"/>
  <c r="P613" i="49"/>
  <c r="P614" i="49"/>
  <c r="P615" i="49"/>
  <c r="P616" i="49"/>
  <c r="P617" i="49"/>
  <c r="P618" i="49"/>
  <c r="P619" i="49"/>
  <c r="P620" i="49"/>
  <c r="P621" i="49"/>
  <c r="P622" i="49"/>
  <c r="P623" i="49"/>
  <c r="P624" i="49"/>
  <c r="P625" i="49"/>
  <c r="P626" i="49"/>
  <c r="P627" i="49"/>
  <c r="P628" i="49"/>
  <c r="P629" i="49"/>
  <c r="P630" i="49"/>
  <c r="P631" i="49"/>
  <c r="P632" i="49"/>
  <c r="P633" i="49"/>
  <c r="P634" i="49"/>
  <c r="P635" i="49"/>
  <c r="P636" i="49"/>
  <c r="P637" i="49"/>
  <c r="P638" i="49"/>
  <c r="P639" i="49"/>
  <c r="P640" i="49"/>
  <c r="P641" i="49"/>
  <c r="P642" i="49"/>
  <c r="P643" i="49"/>
  <c r="P644" i="49"/>
  <c r="P645" i="49"/>
  <c r="P646" i="49"/>
  <c r="P647" i="49"/>
  <c r="P648" i="49"/>
  <c r="P649" i="49"/>
  <c r="P650" i="49"/>
  <c r="P651" i="49"/>
  <c r="P652" i="49"/>
  <c r="P653" i="49"/>
  <c r="P654" i="49"/>
  <c r="P655" i="49"/>
  <c r="P656" i="49"/>
  <c r="P657" i="49"/>
  <c r="P658" i="49"/>
  <c r="P659" i="49"/>
  <c r="P660" i="49"/>
  <c r="P661" i="49"/>
  <c r="P662" i="49"/>
  <c r="P663" i="49"/>
  <c r="P664" i="49"/>
  <c r="P665" i="49"/>
  <c r="P666" i="49"/>
  <c r="P667" i="49"/>
  <c r="P668" i="49"/>
  <c r="P669" i="49"/>
  <c r="P670" i="49"/>
  <c r="P671" i="49"/>
  <c r="P672" i="49"/>
  <c r="P673" i="49"/>
  <c r="P674" i="49"/>
  <c r="P675" i="49"/>
  <c r="P676" i="49"/>
  <c r="P677" i="49"/>
  <c r="P678" i="49"/>
  <c r="P679" i="49"/>
  <c r="P680" i="49"/>
  <c r="P681" i="49"/>
  <c r="P682" i="49"/>
  <c r="P683" i="49"/>
  <c r="P684" i="49"/>
  <c r="P685" i="49"/>
  <c r="P686" i="49"/>
  <c r="P687" i="49"/>
  <c r="P688" i="49"/>
  <c r="P689" i="49"/>
  <c r="P690" i="49"/>
  <c r="P691" i="49"/>
  <c r="P692" i="49"/>
  <c r="P693" i="49"/>
  <c r="P694" i="49"/>
  <c r="P695" i="49"/>
  <c r="P696" i="49"/>
  <c r="P697" i="49"/>
  <c r="P698" i="49"/>
  <c r="P699" i="49"/>
  <c r="P700" i="49"/>
  <c r="P701" i="49"/>
  <c r="P702" i="49"/>
  <c r="P703" i="49"/>
  <c r="P704" i="49"/>
  <c r="P705" i="49"/>
  <c r="P706" i="49"/>
  <c r="P707" i="49"/>
  <c r="P708" i="49"/>
  <c r="P709" i="49"/>
  <c r="P710" i="49"/>
  <c r="P711" i="49"/>
  <c r="P712" i="49"/>
  <c r="P713" i="49"/>
  <c r="P714" i="49"/>
  <c r="P715" i="49"/>
  <c r="P716" i="49"/>
  <c r="P717" i="49"/>
  <c r="P718" i="49"/>
  <c r="P719" i="49"/>
  <c r="P720" i="49"/>
  <c r="P721" i="49"/>
  <c r="P722" i="49"/>
  <c r="P723" i="49"/>
  <c r="P724" i="49"/>
  <c r="P725" i="49"/>
  <c r="P726" i="49"/>
  <c r="P727" i="49"/>
  <c r="P728" i="49"/>
  <c r="P729" i="49"/>
  <c r="P730" i="49"/>
  <c r="P731" i="49"/>
  <c r="P732" i="49"/>
  <c r="P733" i="49"/>
  <c r="P734" i="49"/>
  <c r="P735" i="49"/>
  <c r="P736" i="49"/>
  <c r="P737" i="49"/>
  <c r="P738" i="49"/>
  <c r="P739" i="49"/>
  <c r="P740" i="49"/>
  <c r="P741" i="49"/>
  <c r="P742" i="49"/>
  <c r="P743" i="49"/>
  <c r="P744" i="49"/>
  <c r="P745" i="49"/>
  <c r="P746" i="49"/>
  <c r="P747" i="49"/>
  <c r="P748" i="49"/>
  <c r="P749" i="49"/>
  <c r="P750" i="49"/>
  <c r="P751" i="49"/>
  <c r="P752" i="49"/>
  <c r="P753" i="49"/>
  <c r="P754" i="49"/>
  <c r="P755" i="49"/>
  <c r="P756" i="49"/>
  <c r="P757" i="49"/>
  <c r="P758" i="49"/>
  <c r="P759" i="49"/>
  <c r="P760" i="49"/>
  <c r="P761" i="49"/>
  <c r="P762" i="49"/>
  <c r="P763" i="49"/>
  <c r="P764" i="49"/>
  <c r="P765" i="49"/>
  <c r="P766" i="49"/>
  <c r="P767" i="49"/>
  <c r="P768" i="49"/>
  <c r="P769" i="49"/>
  <c r="P770" i="49"/>
  <c r="P771" i="49"/>
  <c r="P772" i="49"/>
  <c r="P773" i="49"/>
  <c r="P774" i="49"/>
  <c r="P775" i="49"/>
  <c r="P776" i="49"/>
  <c r="P777" i="49"/>
  <c r="P778" i="49"/>
  <c r="P779" i="49"/>
  <c r="P780" i="49"/>
  <c r="P781" i="49"/>
  <c r="P782" i="49"/>
  <c r="P783" i="49"/>
  <c r="P784" i="49"/>
  <c r="P785" i="49"/>
  <c r="P786" i="49"/>
  <c r="P787" i="49"/>
  <c r="P788" i="49"/>
  <c r="P789" i="49"/>
  <c r="P790" i="49"/>
  <c r="P791" i="49"/>
  <c r="P792" i="49"/>
  <c r="P793" i="49"/>
  <c r="P794" i="49"/>
  <c r="P795" i="49"/>
  <c r="P796" i="49"/>
  <c r="P797" i="49"/>
  <c r="P798" i="49"/>
  <c r="P799" i="49"/>
  <c r="P800" i="49"/>
  <c r="P801" i="49"/>
  <c r="P802" i="49"/>
  <c r="P803" i="49"/>
  <c r="P804" i="49"/>
  <c r="P805" i="49"/>
  <c r="P806" i="49"/>
  <c r="P807" i="49"/>
  <c r="P808" i="49"/>
  <c r="P809" i="49"/>
  <c r="P810" i="49"/>
  <c r="P811" i="49"/>
  <c r="P812" i="49"/>
  <c r="P813" i="49"/>
  <c r="P814" i="49"/>
  <c r="P815" i="49"/>
  <c r="P816" i="49"/>
  <c r="P817" i="49"/>
  <c r="P818" i="49"/>
  <c r="P819" i="49"/>
  <c r="P820" i="49"/>
  <c r="P821" i="49"/>
  <c r="P822" i="49"/>
  <c r="P823" i="49"/>
  <c r="P824" i="49"/>
  <c r="P825" i="49"/>
  <c r="P826" i="49"/>
  <c r="P827" i="49"/>
  <c r="P828" i="49"/>
  <c r="P829" i="49"/>
  <c r="P830" i="49"/>
  <c r="P831" i="49"/>
  <c r="P832" i="49"/>
  <c r="P833" i="49"/>
  <c r="P834" i="49"/>
  <c r="P835" i="49"/>
  <c r="P836" i="49"/>
  <c r="P837" i="49"/>
  <c r="P838" i="49"/>
  <c r="P839" i="49"/>
  <c r="P840" i="49"/>
  <c r="P841" i="49"/>
  <c r="P842" i="49"/>
  <c r="P843" i="49"/>
  <c r="P844" i="49"/>
  <c r="P845" i="49"/>
  <c r="P846" i="49"/>
  <c r="P847" i="49"/>
  <c r="P848" i="49"/>
  <c r="P849" i="49"/>
  <c r="P850" i="49"/>
  <c r="P851" i="49"/>
  <c r="P852" i="49"/>
  <c r="P853" i="49"/>
  <c r="P854" i="49"/>
  <c r="P855" i="49"/>
  <c r="P856" i="49"/>
  <c r="P857" i="49"/>
  <c r="P858" i="49"/>
  <c r="P859" i="49"/>
  <c r="P860" i="49"/>
  <c r="P861" i="49"/>
  <c r="P862" i="49"/>
  <c r="P863" i="49"/>
  <c r="P864" i="49"/>
  <c r="P865" i="49"/>
  <c r="P866" i="49"/>
  <c r="P867" i="49"/>
  <c r="P868" i="49"/>
  <c r="P869" i="49"/>
  <c r="P870" i="49"/>
  <c r="P871" i="49"/>
  <c r="P872" i="49"/>
  <c r="P873" i="49"/>
  <c r="P874" i="49"/>
  <c r="P875" i="49"/>
  <c r="P876" i="49"/>
  <c r="P877" i="49"/>
  <c r="P878" i="49"/>
  <c r="P879" i="49"/>
  <c r="P880" i="49"/>
  <c r="P881" i="49"/>
  <c r="P882" i="49"/>
  <c r="P883" i="49"/>
  <c r="P884" i="49"/>
  <c r="P885" i="49"/>
  <c r="P886" i="49"/>
  <c r="P887" i="49"/>
  <c r="P888" i="49"/>
  <c r="P889" i="49"/>
  <c r="P890" i="49"/>
  <c r="P891" i="49"/>
  <c r="P892" i="49"/>
  <c r="P893" i="49"/>
  <c r="P894" i="49"/>
  <c r="P895" i="49"/>
  <c r="P896" i="49"/>
  <c r="P897" i="49"/>
  <c r="P898" i="49"/>
  <c r="P899" i="49"/>
  <c r="P900" i="49"/>
  <c r="P901" i="49"/>
  <c r="P902" i="49"/>
  <c r="P903" i="49"/>
  <c r="P904" i="49"/>
  <c r="P905" i="49"/>
  <c r="P906" i="49"/>
  <c r="P907" i="49"/>
  <c r="P908" i="49"/>
  <c r="P909" i="49"/>
  <c r="P910" i="49"/>
  <c r="P911" i="49"/>
  <c r="P912" i="49"/>
  <c r="P913" i="49"/>
  <c r="P914" i="49"/>
  <c r="P915" i="49"/>
  <c r="P916" i="49"/>
  <c r="P917" i="49"/>
  <c r="P918" i="49"/>
  <c r="P919" i="49"/>
  <c r="P920" i="49"/>
  <c r="P921" i="49"/>
  <c r="P922" i="49"/>
  <c r="P923" i="49"/>
  <c r="P924" i="49"/>
  <c r="P925" i="49"/>
  <c r="P926" i="49"/>
  <c r="P927" i="49"/>
  <c r="P928" i="49"/>
  <c r="P929" i="49"/>
  <c r="P930" i="49"/>
  <c r="P931" i="49"/>
  <c r="P932" i="49"/>
  <c r="P933" i="49"/>
  <c r="P934" i="49"/>
  <c r="P935" i="49"/>
  <c r="P936" i="49"/>
  <c r="P937" i="49"/>
  <c r="P938" i="49"/>
  <c r="P939" i="49"/>
  <c r="P940" i="49"/>
  <c r="P941" i="49"/>
  <c r="P942" i="49"/>
  <c r="P943" i="49"/>
  <c r="P944" i="49"/>
  <c r="P945" i="49"/>
  <c r="P946" i="49"/>
  <c r="P947" i="49"/>
  <c r="P948" i="49"/>
  <c r="P949" i="49"/>
  <c r="P950" i="49"/>
  <c r="P951" i="49"/>
  <c r="P952" i="49"/>
  <c r="P953" i="49"/>
  <c r="P954" i="49"/>
  <c r="P955" i="49"/>
  <c r="P956" i="49"/>
  <c r="P957" i="49"/>
  <c r="P958" i="49"/>
  <c r="P959" i="49"/>
  <c r="P960" i="49"/>
  <c r="P961" i="49"/>
  <c r="P962" i="49"/>
  <c r="P963" i="49"/>
  <c r="P964" i="49"/>
  <c r="P965" i="49"/>
  <c r="P966" i="49"/>
  <c r="P967" i="49"/>
  <c r="P968" i="49"/>
  <c r="P969" i="49"/>
  <c r="P970" i="49"/>
  <c r="P971" i="49"/>
  <c r="P972" i="49"/>
  <c r="P973" i="49"/>
  <c r="P974" i="49"/>
  <c r="P975" i="49"/>
  <c r="P976" i="49"/>
  <c r="P977" i="49"/>
  <c r="P978" i="49"/>
  <c r="P979" i="49"/>
  <c r="P980" i="49"/>
  <c r="P981" i="49"/>
  <c r="P982" i="49"/>
  <c r="P983" i="49"/>
  <c r="P984" i="49"/>
  <c r="P985" i="49"/>
  <c r="P986" i="49"/>
  <c r="P987" i="49"/>
  <c r="P988" i="49"/>
  <c r="P989" i="49"/>
  <c r="P990" i="49"/>
  <c r="P991" i="49"/>
  <c r="P992" i="49"/>
  <c r="P993" i="49"/>
  <c r="P994" i="49"/>
  <c r="P995" i="49"/>
  <c r="P996" i="49"/>
  <c r="P997" i="49"/>
  <c r="P998" i="49"/>
  <c r="P999" i="49"/>
  <c r="P1000" i="49"/>
  <c r="P1001" i="49"/>
  <c r="P1002" i="49"/>
  <c r="P1003" i="49"/>
  <c r="P1004" i="49"/>
  <c r="P1005" i="49"/>
  <c r="P1006" i="49"/>
  <c r="P1007" i="49"/>
  <c r="P1008" i="49"/>
  <c r="P1009" i="49"/>
  <c r="P1010" i="49"/>
  <c r="P1011" i="49"/>
  <c r="P1012" i="49"/>
  <c r="P1013" i="49"/>
  <c r="P1014" i="49"/>
  <c r="P1015" i="49"/>
  <c r="P1016" i="49"/>
  <c r="P1017" i="49"/>
  <c r="P1018" i="49"/>
  <c r="P1019" i="49"/>
  <c r="P1020" i="49"/>
  <c r="P1021" i="49"/>
  <c r="P1022" i="49"/>
  <c r="P1023" i="49"/>
  <c r="P1024" i="49"/>
  <c r="P1025" i="49"/>
  <c r="P1026" i="49"/>
  <c r="P1027" i="49"/>
  <c r="P1028" i="49"/>
  <c r="P1029" i="49"/>
  <c r="P1030" i="49"/>
  <c r="P1031" i="49"/>
  <c r="P1032" i="49"/>
  <c r="P1033" i="49"/>
  <c r="P1034" i="49"/>
  <c r="P1035" i="49"/>
  <c r="P1036" i="49"/>
  <c r="P1037" i="49"/>
  <c r="P1038" i="49"/>
  <c r="P1039" i="49"/>
  <c r="P1040" i="49"/>
  <c r="P1041" i="49"/>
  <c r="P1042" i="49"/>
  <c r="P1043" i="49"/>
  <c r="P1044" i="49"/>
  <c r="P1045" i="49"/>
  <c r="P1046" i="49"/>
  <c r="P1047" i="49"/>
  <c r="P1048" i="49"/>
  <c r="P1049" i="49"/>
  <c r="P1050" i="49"/>
  <c r="P1051" i="49"/>
  <c r="P1052" i="49"/>
  <c r="P1053" i="49"/>
  <c r="P1054" i="49"/>
  <c r="P1055" i="49"/>
  <c r="P1056" i="49"/>
  <c r="P1057" i="49"/>
  <c r="P1058" i="49"/>
  <c r="P1059" i="49"/>
  <c r="P1060" i="49"/>
  <c r="P1061" i="49"/>
  <c r="P1062" i="49"/>
  <c r="P1063" i="49"/>
  <c r="P1064" i="49"/>
  <c r="P1065" i="49"/>
  <c r="P1066" i="49"/>
  <c r="P1067" i="49"/>
  <c r="P1068" i="49"/>
  <c r="P1069" i="49"/>
  <c r="P1070" i="49"/>
  <c r="P1071" i="49"/>
  <c r="P1072" i="49"/>
  <c r="P1073" i="49"/>
  <c r="P1074" i="49"/>
  <c r="P1075" i="49"/>
  <c r="P1076" i="49"/>
  <c r="P1077" i="49"/>
  <c r="P1078" i="49"/>
  <c r="P1079" i="49"/>
  <c r="P1080" i="49"/>
  <c r="P1081" i="49"/>
  <c r="P1082" i="49"/>
  <c r="P1083" i="49"/>
  <c r="P1084" i="49"/>
  <c r="P1085" i="49"/>
  <c r="P1086" i="49"/>
  <c r="P1087" i="49"/>
  <c r="P1088" i="49"/>
  <c r="P1089" i="49"/>
  <c r="P1090" i="49"/>
  <c r="P1091" i="49"/>
  <c r="P1092" i="49"/>
  <c r="P1093" i="49"/>
  <c r="P1094" i="49"/>
  <c r="P1095" i="49"/>
  <c r="P1096" i="49"/>
  <c r="P1097" i="49"/>
  <c r="P1098" i="49"/>
  <c r="P1099" i="49"/>
  <c r="P1100" i="49"/>
  <c r="P1101" i="49"/>
  <c r="P1102" i="49"/>
  <c r="P1103" i="49"/>
  <c r="P1104" i="49"/>
  <c r="P1105" i="49"/>
  <c r="P1106" i="49"/>
  <c r="P1107" i="49"/>
  <c r="P1108" i="49"/>
  <c r="P2" i="49"/>
  <c r="AC2484" i="47" l="1"/>
  <c r="AC2483" i="47"/>
  <c r="AC2482" i="47"/>
  <c r="AC2481" i="47"/>
  <c r="AC2480" i="47"/>
  <c r="AC2479" i="47"/>
  <c r="AC2478" i="47"/>
  <c r="AC2477" i="47"/>
  <c r="AC2476" i="47"/>
  <c r="AC2475" i="47"/>
  <c r="AC2474" i="47"/>
  <c r="AC2473" i="47"/>
  <c r="AC2472" i="47"/>
  <c r="AC2471" i="47"/>
  <c r="AC2470" i="47"/>
  <c r="AC2469" i="47"/>
  <c r="AC2468" i="47"/>
  <c r="AC2467" i="47"/>
  <c r="AC2466" i="47"/>
  <c r="AC2465" i="47"/>
  <c r="AC2464" i="47"/>
  <c r="AC2463" i="47"/>
  <c r="AC2462" i="47"/>
  <c r="AC2461" i="47"/>
  <c r="AC2460" i="47"/>
  <c r="AC2459" i="47"/>
  <c r="AC2458" i="47"/>
  <c r="AC2457" i="47"/>
  <c r="AC2456" i="47"/>
  <c r="AC2455" i="47"/>
  <c r="AC2454" i="47"/>
  <c r="AC2453" i="47"/>
  <c r="AC2452" i="47"/>
  <c r="AC2451" i="47"/>
  <c r="AC2450" i="47"/>
  <c r="AC2449" i="47"/>
  <c r="AC2448" i="47"/>
  <c r="AC2447" i="47"/>
  <c r="AC2446" i="47"/>
  <c r="AC2445" i="47"/>
  <c r="AC2444" i="47"/>
  <c r="AC2443" i="47"/>
  <c r="AC2442" i="47"/>
  <c r="AC2441" i="47"/>
  <c r="AC2440" i="47"/>
  <c r="AC2439" i="47"/>
  <c r="AC2438" i="47"/>
  <c r="AC2437" i="47"/>
  <c r="AC2436" i="47"/>
  <c r="AC2435" i="47"/>
  <c r="AC2434" i="47"/>
  <c r="AC2433" i="47"/>
  <c r="AC2432" i="47"/>
  <c r="AC2431" i="47"/>
  <c r="AC2430" i="47"/>
  <c r="AC2429" i="47"/>
  <c r="AC2428" i="47"/>
  <c r="AC2427" i="47"/>
  <c r="AC2426" i="47"/>
  <c r="AC2425" i="47"/>
  <c r="AC2424" i="47"/>
  <c r="AC2423" i="47"/>
  <c r="AC2422" i="47"/>
  <c r="AC2421" i="47"/>
  <c r="AC2420" i="47"/>
  <c r="AC2419" i="47"/>
  <c r="AC2418" i="47"/>
  <c r="AC2417" i="47"/>
  <c r="AC2416" i="47"/>
  <c r="AC2415" i="47"/>
  <c r="AC2414" i="47"/>
  <c r="AC2413" i="47"/>
  <c r="AC2412" i="47"/>
  <c r="AC2411" i="47"/>
  <c r="AC2410" i="47"/>
  <c r="AC2409" i="47"/>
  <c r="AC2408" i="47"/>
  <c r="AC2407" i="47"/>
  <c r="AC2406" i="47"/>
  <c r="AC2405" i="47"/>
  <c r="AC2404" i="47"/>
  <c r="AC2403" i="47"/>
  <c r="AC2402" i="47"/>
  <c r="AC2401" i="47"/>
  <c r="AC2400" i="47"/>
  <c r="AC2399" i="47"/>
  <c r="AC2398" i="47"/>
  <c r="AC2397" i="47"/>
  <c r="AC2396" i="47"/>
  <c r="AC2395" i="47"/>
  <c r="AC2394" i="47"/>
  <c r="AC2393" i="47"/>
  <c r="AC2392" i="47"/>
  <c r="AC2391" i="47"/>
  <c r="AC2390" i="47"/>
  <c r="AC2389" i="47"/>
  <c r="AC2388" i="47"/>
  <c r="AC2387" i="47"/>
  <c r="AC2386" i="47"/>
  <c r="AC2385" i="47"/>
  <c r="AC2384" i="47"/>
  <c r="AC2383" i="47"/>
  <c r="AC2382" i="47"/>
  <c r="AC2381" i="47"/>
  <c r="AC2380" i="47"/>
  <c r="AC2379" i="47"/>
  <c r="AC2378" i="47"/>
  <c r="AC2377" i="47"/>
  <c r="AC2376" i="47"/>
  <c r="AC2375" i="47"/>
  <c r="AC2374" i="47"/>
  <c r="AC2373" i="47"/>
  <c r="AC2372" i="47"/>
  <c r="AC2371" i="47"/>
  <c r="AC2370" i="47"/>
  <c r="AC2369" i="47"/>
  <c r="AC2368" i="47"/>
  <c r="AC2367" i="47"/>
  <c r="AC2366" i="47"/>
  <c r="AC2365" i="47"/>
  <c r="AC2364" i="47"/>
  <c r="AC2363" i="47"/>
  <c r="AC2362" i="47"/>
  <c r="AC2361" i="47"/>
  <c r="AC2360" i="47"/>
  <c r="AC2359" i="47"/>
  <c r="AC2358" i="47"/>
  <c r="AC2357" i="47"/>
  <c r="AC2356" i="47"/>
  <c r="AC2355" i="47"/>
  <c r="AC2354" i="47"/>
  <c r="AC2353" i="47"/>
  <c r="AC2352" i="47"/>
  <c r="AC2351" i="47"/>
  <c r="AC2350" i="47"/>
  <c r="AC2349" i="47"/>
  <c r="AC2348" i="47"/>
  <c r="AC2347" i="47"/>
  <c r="AC2346" i="47"/>
  <c r="AC2345" i="47"/>
  <c r="AC2344" i="47"/>
  <c r="AC2343" i="47"/>
  <c r="AC2342" i="47"/>
  <c r="AC2341" i="47"/>
  <c r="AC2340" i="47"/>
  <c r="AC2339" i="47"/>
  <c r="AC2338" i="47"/>
  <c r="AC2337" i="47"/>
  <c r="AC2336" i="47"/>
  <c r="AC2335" i="47"/>
  <c r="AC2334" i="47"/>
  <c r="AC2333" i="47"/>
  <c r="AC2332" i="47"/>
  <c r="AC2331" i="47"/>
  <c r="AC2330" i="47"/>
  <c r="AC2329" i="47"/>
  <c r="AC2328" i="47"/>
  <c r="AC2327" i="47"/>
  <c r="AC2326" i="47"/>
  <c r="AC2325" i="47"/>
  <c r="AC2324" i="47"/>
  <c r="AC2323" i="47"/>
  <c r="AC2322" i="47"/>
  <c r="AC2321" i="47"/>
  <c r="AC2320" i="47"/>
  <c r="AC2319" i="47"/>
  <c r="AC2318" i="47"/>
  <c r="AC2317" i="47"/>
  <c r="AC2316" i="47"/>
  <c r="AC2315" i="47"/>
  <c r="AC2314" i="47"/>
  <c r="AC2313" i="47"/>
  <c r="AC2312" i="47"/>
  <c r="AC2311" i="47"/>
  <c r="AC2310" i="47"/>
  <c r="AC2309" i="47"/>
  <c r="AC2308" i="47"/>
  <c r="AC2307" i="47"/>
  <c r="AC2306" i="47"/>
  <c r="AC2305" i="47"/>
  <c r="AC2304" i="47"/>
  <c r="AC2303" i="47"/>
  <c r="AC2302" i="47"/>
  <c r="AC2301" i="47"/>
  <c r="AC2300" i="47"/>
  <c r="AC2299" i="47"/>
  <c r="AC2298" i="47"/>
  <c r="AC2297" i="47"/>
  <c r="AC2296" i="47"/>
  <c r="AC2295" i="47"/>
  <c r="AC2294" i="47"/>
  <c r="AC2293" i="47"/>
  <c r="AC2292" i="47"/>
  <c r="AC2291" i="47"/>
  <c r="AC2290" i="47"/>
  <c r="AC2289" i="47"/>
  <c r="AC2288" i="47"/>
  <c r="AC2287" i="47"/>
  <c r="AC2286" i="47"/>
  <c r="AC2285" i="47"/>
  <c r="AC2284" i="47"/>
  <c r="AC2283" i="47"/>
  <c r="AC2282" i="47"/>
  <c r="AC2281" i="47"/>
  <c r="AC2280" i="47"/>
  <c r="AC2279" i="47"/>
  <c r="AC2278" i="47"/>
  <c r="AC2277" i="47"/>
  <c r="AC2276" i="47"/>
  <c r="AC2275" i="47"/>
  <c r="AC2274" i="47"/>
  <c r="AC2273" i="47"/>
  <c r="AC2272" i="47"/>
  <c r="AC2271" i="47"/>
  <c r="AC2270" i="47"/>
  <c r="AC2269" i="47"/>
  <c r="AC2268" i="47"/>
  <c r="AC2267" i="47"/>
  <c r="AC2266" i="47"/>
  <c r="AC2265" i="47"/>
  <c r="AC2264" i="47"/>
  <c r="AC2263" i="47"/>
  <c r="AC2262" i="47"/>
  <c r="AC2261" i="47"/>
  <c r="AC2260" i="47"/>
  <c r="AC2259" i="47"/>
  <c r="AC2258" i="47"/>
  <c r="AC2257" i="47"/>
  <c r="AC2256" i="47"/>
  <c r="AC2255" i="47"/>
  <c r="AC2254" i="47"/>
  <c r="AC2253" i="47"/>
  <c r="AC2252" i="47"/>
  <c r="AC2251" i="47"/>
  <c r="AC2250" i="47"/>
  <c r="AC2249" i="47"/>
  <c r="AC2248" i="47"/>
  <c r="AC2247" i="47"/>
  <c r="AC2246" i="47"/>
  <c r="AC2245" i="47"/>
  <c r="AC2244" i="47"/>
  <c r="AC2243" i="47"/>
  <c r="AC2242" i="47"/>
  <c r="AC2241" i="47"/>
  <c r="AC2240" i="47"/>
  <c r="AC2239" i="47"/>
  <c r="AC2238" i="47"/>
  <c r="AC2237" i="47"/>
  <c r="AC2236" i="47"/>
  <c r="AC2235" i="47"/>
  <c r="AC2234" i="47"/>
  <c r="AC2233" i="47"/>
  <c r="AC2232" i="47"/>
  <c r="AC2231" i="47"/>
  <c r="AC2230" i="47"/>
  <c r="AC2229" i="47"/>
  <c r="AC2228" i="47"/>
  <c r="AC2227" i="47"/>
  <c r="AC2226" i="47"/>
  <c r="AC2225" i="47"/>
  <c r="AC2224" i="47"/>
  <c r="AC2223" i="47"/>
  <c r="AC2222" i="47"/>
  <c r="AC2221" i="47"/>
  <c r="AC2220" i="47"/>
  <c r="AC2219" i="47"/>
  <c r="AC2218" i="47"/>
  <c r="AC2217" i="47"/>
  <c r="AC2216" i="47"/>
  <c r="AC2215" i="47"/>
  <c r="AC2214" i="47"/>
  <c r="AC2213" i="47"/>
  <c r="AC2212" i="47"/>
  <c r="AC2211" i="47"/>
  <c r="AC2210" i="47"/>
  <c r="AC2209" i="47"/>
  <c r="AC2208" i="47"/>
  <c r="AC2207" i="47"/>
  <c r="AC2206" i="47"/>
  <c r="AC2205" i="47"/>
  <c r="AC2204" i="47"/>
  <c r="AC2203" i="47"/>
  <c r="AC2202" i="47"/>
  <c r="AC2201" i="47"/>
  <c r="AC2200" i="47"/>
  <c r="AC2199" i="47"/>
  <c r="AC2198" i="47"/>
  <c r="AC2197" i="47"/>
  <c r="AC2196" i="47"/>
  <c r="AC2195" i="47"/>
  <c r="AC2194" i="47"/>
  <c r="AC2193" i="47"/>
  <c r="AC2192" i="47"/>
  <c r="AC2191" i="47"/>
  <c r="AC2190" i="47"/>
  <c r="AC2189" i="47"/>
  <c r="AC2188" i="47"/>
  <c r="AC2187" i="47"/>
  <c r="AC2186" i="47"/>
  <c r="AC2185" i="47"/>
  <c r="AC2184" i="47"/>
  <c r="AC2183" i="47"/>
  <c r="AC2182" i="47"/>
  <c r="AC2181" i="47"/>
  <c r="AC2180" i="47"/>
  <c r="AC2179" i="47"/>
  <c r="AC2178" i="47"/>
  <c r="AC2177" i="47"/>
  <c r="AC2176" i="47"/>
  <c r="AC2175" i="47"/>
  <c r="AC2174" i="47"/>
  <c r="AC2173" i="47"/>
  <c r="AC2172" i="47"/>
  <c r="AC2171" i="47"/>
  <c r="AC2170" i="47"/>
  <c r="AC2169" i="47"/>
  <c r="AC2168" i="47"/>
  <c r="AC2167" i="47"/>
  <c r="AC2166" i="47"/>
  <c r="AC2165" i="47"/>
  <c r="AC2164" i="47"/>
  <c r="AC2163" i="47"/>
  <c r="AC2162" i="47"/>
  <c r="AC2161" i="47"/>
  <c r="AC2160" i="47"/>
  <c r="AC2159" i="47"/>
  <c r="AC2158" i="47"/>
  <c r="AC2157" i="47"/>
  <c r="AC2156" i="47"/>
  <c r="AC2155" i="47"/>
  <c r="AC2154" i="47"/>
  <c r="AC2153" i="47"/>
  <c r="AC2152" i="47"/>
  <c r="AC2151" i="47"/>
  <c r="AC2150" i="47"/>
  <c r="AC2149" i="47"/>
  <c r="AC2148" i="47"/>
  <c r="AC2147" i="47"/>
  <c r="AC2146" i="47"/>
  <c r="AC2145" i="47"/>
  <c r="AC2144" i="47"/>
  <c r="AC2143" i="47"/>
  <c r="AC2142" i="47"/>
  <c r="AC2141" i="47"/>
  <c r="AC2140" i="47"/>
  <c r="AC2139" i="47"/>
  <c r="AC2138" i="47"/>
  <c r="AC2137" i="47"/>
  <c r="AC2136" i="47"/>
  <c r="AC2135" i="47"/>
  <c r="AC2134" i="47"/>
  <c r="AC2133" i="47"/>
  <c r="AC2132" i="47"/>
  <c r="AC2131" i="47"/>
  <c r="AC2130" i="47"/>
  <c r="AC2129" i="47"/>
  <c r="AC2128" i="47"/>
  <c r="AC2127" i="47"/>
  <c r="AC2126" i="47"/>
  <c r="AC2125" i="47"/>
  <c r="AC2124" i="47"/>
  <c r="AC2123" i="47"/>
  <c r="AC2122" i="47"/>
  <c r="AC2121" i="47"/>
  <c r="AC2120" i="47"/>
  <c r="AC2119" i="47"/>
  <c r="AC2118" i="47"/>
  <c r="AC2117" i="47"/>
  <c r="AC2116" i="47"/>
  <c r="AC2115" i="47"/>
  <c r="AC2114" i="47"/>
  <c r="AC2113" i="47"/>
  <c r="AC2112" i="47"/>
  <c r="AC2111" i="47"/>
  <c r="AC2110" i="47"/>
  <c r="AC2109" i="47"/>
  <c r="AC2108" i="47"/>
  <c r="AC2107" i="47"/>
  <c r="AC2106" i="47"/>
  <c r="AC2105" i="47"/>
  <c r="AC2104" i="47"/>
  <c r="AC2103" i="47"/>
  <c r="AC2102" i="47"/>
  <c r="AC2101" i="47"/>
  <c r="AC2100" i="47"/>
  <c r="AC2099" i="47"/>
  <c r="AC2098" i="47"/>
  <c r="AC2097" i="47"/>
  <c r="AC2096" i="47"/>
  <c r="AC2095" i="47"/>
  <c r="AC2094" i="47"/>
  <c r="AC2093" i="47"/>
  <c r="AC2092" i="47"/>
  <c r="AC2091" i="47"/>
  <c r="AC2090" i="47"/>
  <c r="AC2089" i="47"/>
  <c r="AC2088" i="47"/>
  <c r="AC2087" i="47"/>
  <c r="AC2086" i="47"/>
  <c r="AC2085" i="47"/>
  <c r="AC2084" i="47"/>
  <c r="AC2083" i="47"/>
  <c r="AC2082" i="47"/>
  <c r="AC2081" i="47"/>
  <c r="AC2080" i="47"/>
  <c r="AC2079" i="47"/>
  <c r="AC2078" i="47"/>
  <c r="AC2077" i="47"/>
  <c r="AC2076" i="47"/>
  <c r="AC2075" i="47"/>
  <c r="AC2074" i="47"/>
  <c r="AC2073" i="47"/>
  <c r="AC2072" i="47"/>
  <c r="AC2071" i="47"/>
  <c r="AC2070" i="47"/>
  <c r="AC2069" i="47"/>
  <c r="AC2068" i="47"/>
  <c r="AC2067" i="47"/>
  <c r="AC2066" i="47"/>
  <c r="AC2065" i="47"/>
  <c r="AC2064" i="47"/>
  <c r="AC2063" i="47"/>
  <c r="AC2062" i="47"/>
  <c r="AC2061" i="47"/>
  <c r="AC2060" i="47"/>
  <c r="AC2059" i="47"/>
  <c r="AC2058" i="47"/>
  <c r="AC2057" i="47"/>
  <c r="AC2056" i="47"/>
  <c r="AC2055" i="47"/>
  <c r="AC2054" i="47"/>
  <c r="AC2053" i="47"/>
  <c r="AC2052" i="47"/>
  <c r="AC2051" i="47"/>
  <c r="AC2050" i="47"/>
  <c r="AC2049" i="47"/>
  <c r="AC2048" i="47"/>
  <c r="AC2047" i="47"/>
  <c r="AC2046" i="47"/>
  <c r="AC2045" i="47"/>
  <c r="AC2044" i="47"/>
  <c r="AC2043" i="47"/>
  <c r="AC2042" i="47"/>
  <c r="AC2041" i="47"/>
  <c r="AC2040" i="47"/>
  <c r="AC2039" i="47"/>
  <c r="AC2038" i="47"/>
  <c r="AC2037" i="47"/>
  <c r="AC2036" i="47"/>
  <c r="AC2035" i="47"/>
  <c r="AC2034" i="47"/>
  <c r="AC2033" i="47"/>
  <c r="AC2032" i="47"/>
  <c r="AC2031" i="47"/>
  <c r="AC2030" i="47"/>
  <c r="AC2029" i="47"/>
  <c r="AC2028" i="47"/>
  <c r="AC2027" i="47"/>
  <c r="AC2026" i="47"/>
  <c r="AC2025" i="47"/>
  <c r="AC2024" i="47"/>
  <c r="AC2023" i="47"/>
  <c r="AC2022" i="47"/>
  <c r="AC2021" i="47"/>
  <c r="AC2020" i="47"/>
  <c r="AC2019" i="47"/>
  <c r="AC2018" i="47"/>
  <c r="AC2017" i="47"/>
  <c r="AC2016" i="47"/>
  <c r="AC2015" i="47"/>
  <c r="AC2014" i="47"/>
  <c r="AC2013" i="47"/>
  <c r="AC2012" i="47"/>
  <c r="AC2011" i="47"/>
  <c r="AC2010" i="47"/>
  <c r="AC2009" i="47"/>
  <c r="AC2008" i="47"/>
  <c r="AC2007" i="47"/>
  <c r="AC2006" i="47"/>
  <c r="AC2005" i="47"/>
  <c r="AC2004" i="47"/>
  <c r="AC2003" i="47"/>
  <c r="AC2002" i="47"/>
  <c r="AC2001" i="47"/>
  <c r="AC2000" i="47"/>
  <c r="AC1999" i="47"/>
  <c r="AC1998" i="47"/>
  <c r="AC1997" i="47"/>
  <c r="AC1996" i="47"/>
  <c r="AC1995" i="47"/>
  <c r="AC1994" i="47"/>
  <c r="AC1993" i="47"/>
  <c r="AC1992" i="47"/>
  <c r="AC1991" i="47"/>
  <c r="AC1990" i="47"/>
  <c r="AC1989" i="47"/>
  <c r="AC1988" i="47"/>
  <c r="AC1987" i="47"/>
  <c r="AC1986" i="47"/>
  <c r="AC1985" i="47"/>
  <c r="AC1984" i="47"/>
  <c r="AC1983" i="47"/>
  <c r="AC1982" i="47"/>
  <c r="AC1981" i="47"/>
  <c r="AC1980" i="47"/>
  <c r="AC1979" i="47"/>
  <c r="AC1978" i="47"/>
  <c r="AC1977" i="47"/>
  <c r="AC1976" i="47"/>
  <c r="AC1975" i="47"/>
  <c r="AC1974" i="47"/>
  <c r="AC1973" i="47"/>
  <c r="AC1972" i="47"/>
  <c r="AC1971" i="47"/>
  <c r="AC1970" i="47"/>
  <c r="AC1969" i="47"/>
  <c r="AC1968" i="47"/>
  <c r="AC1967" i="47"/>
  <c r="AC1966" i="47"/>
  <c r="AC1965" i="47"/>
  <c r="AC1964" i="47"/>
  <c r="AC1963" i="47"/>
  <c r="AC1962" i="47"/>
  <c r="AC1961" i="47"/>
  <c r="AC1960" i="47"/>
  <c r="AC1959" i="47"/>
  <c r="AC1958" i="47"/>
  <c r="AC1957" i="47"/>
  <c r="AC1956" i="47"/>
  <c r="AC1955" i="47"/>
  <c r="AC1954" i="47"/>
  <c r="AC1953" i="47"/>
  <c r="AC1952" i="47"/>
  <c r="AC1951" i="47"/>
  <c r="AC1950" i="47"/>
  <c r="AC1949" i="47"/>
  <c r="AC1948" i="47"/>
  <c r="AC1947" i="47"/>
  <c r="AC1946" i="47"/>
  <c r="AC1945" i="47"/>
  <c r="AC1944" i="47"/>
  <c r="AC1943" i="47"/>
  <c r="AC1942" i="47"/>
  <c r="AC1941" i="47"/>
  <c r="AC1940" i="47"/>
  <c r="AC1939" i="47"/>
  <c r="AC1938" i="47"/>
  <c r="AC1937" i="47"/>
  <c r="AC1936" i="47"/>
  <c r="AC1935" i="47"/>
  <c r="AC1934" i="47"/>
  <c r="AC1933" i="47"/>
  <c r="AC1932" i="47"/>
  <c r="AC1931" i="47"/>
  <c r="AC1930" i="47"/>
  <c r="AC1929" i="47"/>
  <c r="AC1928" i="47"/>
  <c r="AC1927" i="47"/>
  <c r="AC1926" i="47"/>
  <c r="AC1925" i="47"/>
  <c r="AC1924" i="47"/>
  <c r="AC1923" i="47"/>
  <c r="AC1922" i="47"/>
  <c r="AC1921" i="47"/>
  <c r="AC1920" i="47"/>
  <c r="AC1919" i="47"/>
  <c r="AC1918" i="47"/>
  <c r="AC1917" i="47"/>
  <c r="AC1916" i="47"/>
  <c r="AC1915" i="47"/>
  <c r="AC1914" i="47"/>
  <c r="AC1913" i="47"/>
  <c r="AC1912" i="47"/>
  <c r="AC1911" i="47"/>
  <c r="AC1910" i="47"/>
  <c r="AC1909" i="47"/>
  <c r="AC1908" i="47"/>
  <c r="AC1907" i="47"/>
  <c r="AC1906" i="47"/>
  <c r="AC1905" i="47"/>
  <c r="AC1904" i="47"/>
  <c r="AC1903" i="47"/>
  <c r="AC1902" i="47"/>
  <c r="AC1901" i="47"/>
  <c r="AC1900" i="47"/>
  <c r="AC1899" i="47"/>
  <c r="AC1898" i="47"/>
  <c r="AC1897" i="47"/>
  <c r="AC1896" i="47"/>
  <c r="AC1895" i="47"/>
  <c r="AC1894" i="47"/>
  <c r="AC1893" i="47"/>
  <c r="AC1892" i="47"/>
  <c r="AC1891" i="47"/>
  <c r="AC1890" i="47"/>
  <c r="AC1889" i="47"/>
  <c r="AC1888" i="47"/>
  <c r="AC1887" i="47"/>
  <c r="AC1886" i="47"/>
  <c r="AC1885" i="47"/>
  <c r="AC1884" i="47"/>
  <c r="AC1883" i="47"/>
  <c r="AC1882" i="47"/>
  <c r="AC1881" i="47"/>
  <c r="AC1880" i="47"/>
  <c r="AC1879" i="47"/>
  <c r="AC1878" i="47"/>
  <c r="AC1877" i="47"/>
  <c r="AC1876" i="47"/>
  <c r="AC1875" i="47"/>
  <c r="AC1874" i="47"/>
  <c r="AC1873" i="47"/>
  <c r="AC1872" i="47"/>
  <c r="AC1871" i="47"/>
  <c r="AC1870" i="47"/>
  <c r="AC1869" i="47"/>
  <c r="AC1868" i="47"/>
  <c r="AC1867" i="47"/>
  <c r="AC1866" i="47"/>
  <c r="AC1865" i="47"/>
  <c r="AC1864" i="47"/>
  <c r="AC1863" i="47"/>
  <c r="AC1862" i="47"/>
  <c r="AC1861" i="47"/>
  <c r="AC1860" i="47"/>
  <c r="AC1859" i="47"/>
  <c r="AC1858" i="47"/>
  <c r="AC1857" i="47"/>
  <c r="AC1856" i="47"/>
  <c r="AC1855" i="47"/>
  <c r="AC1854" i="47"/>
  <c r="AC1853" i="47"/>
  <c r="AC1852" i="47"/>
  <c r="AC1851" i="47"/>
  <c r="AC1850" i="47"/>
  <c r="AC1849" i="47"/>
  <c r="AC1848" i="47"/>
  <c r="AC1847" i="47"/>
  <c r="AC1846" i="47"/>
  <c r="AC1845" i="47"/>
  <c r="AC1844" i="47"/>
  <c r="AC1843" i="47"/>
  <c r="AC1842" i="47"/>
  <c r="AC1841" i="47"/>
  <c r="AC1840" i="47"/>
  <c r="AC1839" i="47"/>
  <c r="AC1838" i="47"/>
  <c r="AC1837" i="47"/>
  <c r="AC1836" i="47"/>
  <c r="AC1835" i="47"/>
  <c r="AC1834" i="47"/>
  <c r="AC1833" i="47"/>
  <c r="AC1832" i="47"/>
  <c r="AC1831" i="47"/>
  <c r="AC1830" i="47"/>
  <c r="AC1829" i="47"/>
  <c r="AC1828" i="47"/>
  <c r="AC1827" i="47"/>
  <c r="AC1826" i="47"/>
  <c r="AC1825" i="47"/>
  <c r="AC1824" i="47"/>
  <c r="AC1823" i="47"/>
  <c r="AC1822" i="47"/>
  <c r="AC1821" i="47"/>
  <c r="AC1820" i="47"/>
  <c r="AC1819" i="47"/>
  <c r="AC1818" i="47"/>
  <c r="AC1817" i="47"/>
  <c r="AC1816" i="47"/>
  <c r="AC1815" i="47"/>
  <c r="AC1814" i="47"/>
  <c r="AC1813" i="47"/>
  <c r="AC1812" i="47"/>
  <c r="AC1811" i="47"/>
  <c r="AC1810" i="47"/>
  <c r="AC1809" i="47"/>
  <c r="AC1808" i="47"/>
  <c r="AC1807" i="47"/>
  <c r="AC1806" i="47"/>
  <c r="AC1805" i="47"/>
  <c r="AC1804" i="47"/>
  <c r="AC1803" i="47"/>
  <c r="AC1802" i="47"/>
  <c r="AC1801" i="47"/>
  <c r="AC1800" i="47"/>
  <c r="AC1799" i="47"/>
  <c r="AC1798" i="47"/>
  <c r="AC1797" i="47"/>
  <c r="AC1796" i="47"/>
  <c r="AC1795" i="47"/>
  <c r="AC1794" i="47"/>
  <c r="AC1793" i="47"/>
  <c r="AC1792" i="47"/>
  <c r="AC1791" i="47"/>
  <c r="AC1790" i="47"/>
  <c r="AC1789" i="47"/>
  <c r="AC1788" i="47"/>
  <c r="AC1787" i="47"/>
  <c r="AC1786" i="47"/>
  <c r="AC1785" i="47"/>
  <c r="AC1784" i="47"/>
  <c r="AC1783" i="47"/>
  <c r="AC1782" i="47"/>
  <c r="AC1781" i="47"/>
  <c r="AC1780" i="47"/>
  <c r="AC1779" i="47"/>
  <c r="AC1778" i="47"/>
  <c r="AC1777" i="47"/>
  <c r="AC1776" i="47"/>
  <c r="AC1775" i="47"/>
  <c r="AC1774" i="47"/>
  <c r="AC1773" i="47"/>
  <c r="AC1772" i="47"/>
  <c r="AC1771" i="47"/>
  <c r="AC1770" i="47"/>
  <c r="AC1769" i="47"/>
  <c r="AC1768" i="47"/>
  <c r="AC1767" i="47"/>
  <c r="AC1766" i="47"/>
  <c r="AC1765" i="47"/>
  <c r="AC1764" i="47"/>
  <c r="AC1763" i="47"/>
  <c r="AC1762" i="47"/>
  <c r="AC1761" i="47"/>
  <c r="AC1760" i="47"/>
  <c r="AC1759" i="47"/>
  <c r="AC1758" i="47"/>
  <c r="AC1757" i="47"/>
  <c r="AC1756" i="47"/>
  <c r="AC1755" i="47"/>
  <c r="AC1754" i="47"/>
  <c r="AC1753" i="47"/>
  <c r="AC1752" i="47"/>
  <c r="AC1751" i="47"/>
  <c r="AC1750" i="47"/>
  <c r="AC1749" i="47"/>
  <c r="AC1748" i="47"/>
  <c r="AC1747" i="47"/>
  <c r="AC1746" i="47"/>
  <c r="AC1745" i="47"/>
  <c r="AC1744" i="47"/>
  <c r="AC1743" i="47"/>
  <c r="AC1742" i="47"/>
  <c r="AC1741" i="47"/>
  <c r="AC1740" i="47"/>
  <c r="AC1739" i="47"/>
  <c r="AC1738" i="47"/>
  <c r="AC1737" i="47"/>
  <c r="AC1736" i="47"/>
  <c r="AC1735" i="47"/>
  <c r="AC1734" i="47"/>
  <c r="AC1733" i="47"/>
  <c r="AC1732" i="47"/>
  <c r="AC1731" i="47"/>
  <c r="AC1730" i="47"/>
  <c r="AC1729" i="47"/>
  <c r="AC1728" i="47"/>
  <c r="AC1727" i="47"/>
  <c r="AC1726" i="47"/>
  <c r="AC1725" i="47"/>
  <c r="AC1724" i="47"/>
  <c r="AC1723" i="47"/>
  <c r="AC1722" i="47"/>
  <c r="AC1721" i="47"/>
  <c r="AC1720" i="47"/>
  <c r="AC1719" i="47"/>
  <c r="AC1718" i="47"/>
  <c r="AC1717" i="47"/>
  <c r="AC1716" i="47"/>
  <c r="AC1715" i="47"/>
  <c r="AC1714" i="47"/>
  <c r="AC1713" i="47"/>
  <c r="AC1712" i="47"/>
  <c r="AC1711" i="47"/>
  <c r="AC1710" i="47"/>
  <c r="AC1709" i="47"/>
  <c r="AC1708" i="47"/>
  <c r="AC1707" i="47"/>
  <c r="AC1706" i="47"/>
  <c r="AC1705" i="47"/>
  <c r="AC1704" i="47"/>
  <c r="AC1703" i="47"/>
  <c r="AC1702" i="47"/>
  <c r="AC1701" i="47"/>
  <c r="AC1700" i="47"/>
  <c r="AC1699" i="47"/>
  <c r="AC1698" i="47"/>
  <c r="AC1697" i="47"/>
  <c r="AC1696" i="47"/>
  <c r="AC1695" i="47"/>
  <c r="AC1694" i="47"/>
  <c r="AC1693" i="47"/>
  <c r="AC1692" i="47"/>
  <c r="AC1691" i="47"/>
  <c r="AC1690" i="47"/>
  <c r="AC1689" i="47"/>
  <c r="AC1688" i="47"/>
  <c r="AC1687" i="47"/>
  <c r="AC1686" i="47"/>
  <c r="AC1685" i="47"/>
  <c r="AC1684" i="47"/>
  <c r="AC1683" i="47"/>
  <c r="AC1682" i="47"/>
  <c r="AC1681" i="47"/>
  <c r="AC1680" i="47"/>
  <c r="AC1679" i="47"/>
  <c r="AC1678" i="47"/>
  <c r="AC1677" i="47"/>
  <c r="AC1676" i="47"/>
  <c r="AC1675" i="47"/>
  <c r="AC1674" i="47"/>
  <c r="AC1673" i="47"/>
  <c r="AC1672" i="47"/>
  <c r="AC1671" i="47"/>
  <c r="AC1670" i="47"/>
  <c r="AC1669" i="47"/>
  <c r="AC1668" i="47"/>
  <c r="AC1667" i="47"/>
  <c r="AC1666" i="47"/>
  <c r="AC1665" i="47"/>
  <c r="AC1664" i="47"/>
  <c r="AC1663" i="47"/>
  <c r="AC1662" i="47"/>
  <c r="AC1661" i="47"/>
  <c r="AC1660" i="47"/>
  <c r="AC1659" i="47"/>
  <c r="AC1658" i="47"/>
  <c r="AC1657" i="47"/>
  <c r="AC1656" i="47"/>
  <c r="AC1655" i="47"/>
  <c r="AC1654" i="47"/>
  <c r="AC1653" i="47"/>
  <c r="AC1652" i="47"/>
  <c r="AC1651" i="47"/>
  <c r="AC1650" i="47"/>
  <c r="AC1649" i="47"/>
  <c r="AC1648" i="47"/>
  <c r="AC1647" i="47"/>
  <c r="AC1646" i="47"/>
  <c r="AC1645" i="47"/>
  <c r="AC1644" i="47"/>
  <c r="AC1643" i="47"/>
  <c r="AC1642" i="47"/>
  <c r="AC1641" i="47"/>
  <c r="AC1640" i="47"/>
  <c r="AC1639" i="47"/>
  <c r="AC1638" i="47"/>
  <c r="AC1637" i="47"/>
  <c r="AC1636" i="47"/>
  <c r="AC1635" i="47"/>
  <c r="AC1634" i="47"/>
  <c r="AC1633" i="47"/>
  <c r="AC1632" i="47"/>
  <c r="AC1631" i="47"/>
  <c r="AC1630" i="47"/>
  <c r="AC1629" i="47"/>
  <c r="AC1628" i="47"/>
  <c r="AC1627" i="47"/>
  <c r="AC1626" i="47"/>
  <c r="AC1625" i="47"/>
  <c r="AC1624" i="47"/>
  <c r="AC1623" i="47"/>
  <c r="AC1622" i="47"/>
  <c r="AC1621" i="47"/>
  <c r="AC1620" i="47"/>
  <c r="AC1619" i="47"/>
  <c r="AC1618" i="47"/>
  <c r="AC1617" i="47"/>
  <c r="AC1616" i="47"/>
  <c r="AC1615" i="47"/>
  <c r="AC1614" i="47"/>
  <c r="AC1613" i="47"/>
  <c r="AC1612" i="47"/>
  <c r="AC1611" i="47"/>
  <c r="AC1610" i="47"/>
  <c r="AC1609" i="47"/>
  <c r="AC1608" i="47"/>
  <c r="AC1607" i="47"/>
  <c r="AC1606" i="47"/>
  <c r="AC1605" i="47"/>
  <c r="AC1604" i="47"/>
  <c r="AC1603" i="47"/>
  <c r="AC1602" i="47"/>
  <c r="AC1601" i="47"/>
  <c r="AC1600" i="47"/>
  <c r="AC1599" i="47"/>
  <c r="AC1598" i="47"/>
  <c r="AC1597" i="47"/>
  <c r="AC1596" i="47"/>
  <c r="AC1595" i="47"/>
  <c r="AC1594" i="47"/>
  <c r="AC1593" i="47"/>
  <c r="AC1592" i="47"/>
  <c r="AC1591" i="47"/>
  <c r="AC1590" i="47"/>
  <c r="AC1589" i="47"/>
  <c r="AC1588" i="47"/>
  <c r="AC1587" i="47"/>
  <c r="AC1586" i="47"/>
  <c r="AC1585" i="47"/>
  <c r="AC1584" i="47"/>
  <c r="AC1583" i="47"/>
  <c r="AC1582" i="47"/>
  <c r="AC1581" i="47"/>
  <c r="AC1580" i="47"/>
  <c r="AC1579" i="47"/>
  <c r="AC1578" i="47"/>
  <c r="AC1577" i="47"/>
  <c r="AC1576" i="47"/>
  <c r="AC1575" i="47"/>
  <c r="AC1574" i="47"/>
  <c r="AC1573" i="47"/>
  <c r="AC1572" i="47"/>
  <c r="AC1571" i="47"/>
  <c r="AC1570" i="47"/>
  <c r="AC1569" i="47"/>
  <c r="AC1568" i="47"/>
  <c r="AC1567" i="47"/>
  <c r="AC1566" i="47"/>
  <c r="AC1565" i="47"/>
  <c r="AC1564" i="47"/>
  <c r="AC1563" i="47"/>
  <c r="AC1562" i="47"/>
  <c r="AC1561" i="47"/>
  <c r="AC1560" i="47"/>
  <c r="AC1559" i="47"/>
  <c r="AC1558" i="47"/>
  <c r="AC1557" i="47"/>
  <c r="AC1556" i="47"/>
  <c r="AC1555" i="47"/>
  <c r="AC1554" i="47"/>
  <c r="AC1553" i="47"/>
  <c r="AC1552" i="47"/>
  <c r="AC1551" i="47"/>
  <c r="AC1550" i="47"/>
  <c r="AC1549" i="47"/>
  <c r="AC1548" i="47"/>
  <c r="AC1547" i="47"/>
  <c r="AC1546" i="47"/>
  <c r="AC1545" i="47"/>
  <c r="AC1544" i="47"/>
  <c r="AC1543" i="47"/>
  <c r="AC1542" i="47"/>
  <c r="AC1541" i="47"/>
  <c r="AC1540" i="47"/>
  <c r="AC1539" i="47"/>
  <c r="AC1538" i="47"/>
  <c r="AC1537" i="47"/>
  <c r="AC1536" i="47"/>
  <c r="AC1535" i="47"/>
  <c r="AC1534" i="47"/>
  <c r="AC1533" i="47"/>
  <c r="AC1532" i="47"/>
  <c r="AC1531" i="47"/>
  <c r="AC1530" i="47"/>
  <c r="AC1529" i="47"/>
  <c r="AC1528" i="47"/>
  <c r="AC1527" i="47"/>
  <c r="AC1526" i="47"/>
  <c r="AC1525" i="47"/>
  <c r="AC1524" i="47"/>
  <c r="AC1523" i="47"/>
  <c r="AC1522" i="47"/>
  <c r="AC1521" i="47"/>
  <c r="AC1520" i="47"/>
  <c r="AC1519" i="47"/>
  <c r="AC1518" i="47"/>
  <c r="AC1517" i="47"/>
  <c r="AC1516" i="47"/>
  <c r="AC1515" i="47"/>
  <c r="AC1514" i="47"/>
  <c r="AC1513" i="47"/>
  <c r="AC1512" i="47"/>
  <c r="AC1511" i="47"/>
  <c r="AC1510" i="47"/>
  <c r="AC1509" i="47"/>
  <c r="AC1508" i="47"/>
  <c r="AC1507" i="47"/>
  <c r="AC1506" i="47"/>
  <c r="AC1505" i="47"/>
  <c r="AC1504" i="47"/>
  <c r="AC1503" i="47"/>
  <c r="AC1502" i="47"/>
  <c r="AC1501" i="47"/>
  <c r="AC1500" i="47"/>
  <c r="AC1499" i="47"/>
  <c r="AC1498" i="47"/>
  <c r="AC1497" i="47"/>
  <c r="AC1496" i="47"/>
  <c r="AC1495" i="47"/>
  <c r="AC1494" i="47"/>
  <c r="AC1493" i="47"/>
  <c r="AC1492" i="47"/>
  <c r="AC1491" i="47"/>
  <c r="AC1490" i="47"/>
  <c r="AC1489" i="47"/>
  <c r="AC1488" i="47"/>
  <c r="AC1487" i="47"/>
  <c r="AC1486" i="47"/>
  <c r="AC1485" i="47"/>
  <c r="AC1484" i="47"/>
  <c r="AC1483" i="47"/>
  <c r="AC1482" i="47"/>
  <c r="AC1481" i="47"/>
  <c r="AC1480" i="47"/>
  <c r="AC1479" i="47"/>
  <c r="AC1478" i="47"/>
  <c r="AC1477" i="47"/>
  <c r="AC1476" i="47"/>
  <c r="AC1475" i="47"/>
  <c r="AC1474" i="47"/>
  <c r="AC1473" i="47"/>
  <c r="AC1472" i="47"/>
  <c r="AC1471" i="47"/>
  <c r="AC1470" i="47"/>
  <c r="AC1469" i="47"/>
  <c r="AC1468" i="47"/>
  <c r="AC1467" i="47"/>
  <c r="AC1466" i="47"/>
  <c r="AC1465" i="47"/>
  <c r="AC1464" i="47"/>
  <c r="AC1463" i="47"/>
  <c r="AC1462" i="47"/>
  <c r="AC1461" i="47"/>
  <c r="AC1460" i="47"/>
  <c r="AC1459" i="47"/>
  <c r="AC1458" i="47"/>
  <c r="AC1457" i="47"/>
  <c r="AC1456" i="47"/>
  <c r="AC1455" i="47"/>
  <c r="AC1454" i="47"/>
  <c r="AC1453" i="47"/>
  <c r="AC1452" i="47"/>
  <c r="AC1451" i="47"/>
  <c r="AC1450" i="47"/>
  <c r="AC1449" i="47"/>
  <c r="AC1448" i="47"/>
  <c r="AC1447" i="47"/>
  <c r="AC1446" i="47"/>
  <c r="AC1445" i="47"/>
  <c r="AC1444" i="47"/>
  <c r="AC1443" i="47"/>
  <c r="AC1442" i="47"/>
  <c r="AC1441" i="47"/>
  <c r="AC1440" i="47"/>
  <c r="AC1439" i="47"/>
  <c r="AC1438" i="47"/>
  <c r="AC1437" i="47"/>
  <c r="AC1436" i="47"/>
  <c r="AC1435" i="47"/>
  <c r="AC1434" i="47"/>
  <c r="AC1433" i="47"/>
  <c r="AC1432" i="47"/>
  <c r="AC1431" i="47"/>
  <c r="AC1430" i="47"/>
  <c r="AC1429" i="47"/>
  <c r="AC1428" i="47"/>
  <c r="AC1427" i="47"/>
  <c r="AC1426" i="47"/>
  <c r="AC1425" i="47"/>
  <c r="AC1424" i="47"/>
  <c r="AC1423" i="47"/>
  <c r="AC1422" i="47"/>
  <c r="AC1421" i="47"/>
  <c r="AC1420" i="47"/>
  <c r="AC1419" i="47"/>
  <c r="AC1418" i="47"/>
  <c r="AC1417" i="47"/>
  <c r="AC1416" i="47"/>
  <c r="AC1415" i="47"/>
  <c r="AC1414" i="47"/>
  <c r="AC1413" i="47"/>
  <c r="AC1412" i="47"/>
  <c r="AC1411" i="47"/>
  <c r="AC1410" i="47"/>
  <c r="AC1409" i="47"/>
  <c r="AC1408" i="47"/>
  <c r="AC1407" i="47"/>
  <c r="AC1406" i="47"/>
  <c r="AC1405" i="47"/>
  <c r="AC1404" i="47"/>
  <c r="AC1403" i="47"/>
  <c r="AC1402" i="47"/>
  <c r="AC1401" i="47"/>
  <c r="AC1400" i="47"/>
  <c r="AC1399" i="47"/>
  <c r="AC1398" i="47"/>
  <c r="AC1397" i="47"/>
  <c r="AC1396" i="47"/>
  <c r="AC1395" i="47"/>
  <c r="AC1394" i="47"/>
  <c r="AC1393" i="47"/>
  <c r="AC1392" i="47"/>
  <c r="AC1391" i="47"/>
  <c r="AC1390" i="47"/>
  <c r="AC1389" i="47"/>
  <c r="AC1388" i="47"/>
  <c r="AC1387" i="47"/>
  <c r="AC1386" i="47"/>
  <c r="AC1385" i="47"/>
  <c r="AC1384" i="47"/>
  <c r="AC1383" i="47"/>
  <c r="AC1382" i="47"/>
  <c r="AC1381" i="47"/>
  <c r="AC1380" i="47"/>
  <c r="AC1379" i="47"/>
  <c r="AC1378" i="47"/>
  <c r="AC1377" i="47"/>
  <c r="AC1376" i="47"/>
  <c r="AC1375" i="47"/>
  <c r="AC1374" i="47"/>
  <c r="AC1373" i="47"/>
  <c r="AC1372" i="47"/>
  <c r="AC1371" i="47"/>
  <c r="AC1370" i="47"/>
  <c r="AC1369" i="47"/>
  <c r="AC1368" i="47"/>
  <c r="AC1367" i="47"/>
  <c r="AC1366" i="47"/>
  <c r="AC1365" i="47"/>
  <c r="AC1364" i="47"/>
  <c r="AC1363" i="47"/>
  <c r="AC1362" i="47"/>
  <c r="AC1361" i="47"/>
  <c r="AC1360" i="47"/>
  <c r="AC1359" i="47"/>
  <c r="AC1358" i="47"/>
  <c r="AC1357" i="47"/>
  <c r="AC1356" i="47"/>
  <c r="AC1355" i="47"/>
  <c r="AC1354" i="47"/>
  <c r="AC1353" i="47"/>
  <c r="AC1352" i="47"/>
  <c r="AC1351" i="47"/>
  <c r="AC1350" i="47"/>
  <c r="AC1349" i="47"/>
  <c r="AC1348" i="47"/>
  <c r="AC1347" i="47"/>
  <c r="AC1346" i="47"/>
  <c r="AC1345" i="47"/>
  <c r="AC1344" i="47"/>
  <c r="AC1343" i="47"/>
  <c r="AC1342" i="47"/>
  <c r="AC1341" i="47"/>
  <c r="AC1340" i="47"/>
  <c r="AC1339" i="47"/>
  <c r="AC1338" i="47"/>
  <c r="AC1337" i="47"/>
  <c r="AC1336" i="47"/>
  <c r="AC1335" i="47"/>
  <c r="AC1334" i="47"/>
  <c r="AC1333" i="47"/>
  <c r="AC1332" i="47"/>
  <c r="AC1331" i="47"/>
  <c r="AC1330" i="47"/>
  <c r="AC1329" i="47"/>
  <c r="AC1328" i="47"/>
  <c r="AC1327" i="47"/>
  <c r="AC1326" i="47"/>
  <c r="AC1325" i="47"/>
  <c r="AC1324" i="47"/>
  <c r="AC1323" i="47"/>
  <c r="AC1322" i="47"/>
  <c r="AC1321" i="47"/>
  <c r="AC1320" i="47"/>
  <c r="AC1319" i="47"/>
  <c r="AC1318" i="47"/>
  <c r="AC1317" i="47"/>
  <c r="AC1316" i="47"/>
  <c r="AC1315" i="47"/>
  <c r="AC1314" i="47"/>
  <c r="AC1313" i="47"/>
  <c r="AC1312" i="47"/>
  <c r="AC1311" i="47"/>
  <c r="AC1310" i="47"/>
  <c r="AC1309" i="47"/>
  <c r="AC1308" i="47"/>
  <c r="AC1307" i="47"/>
  <c r="AC1306" i="47"/>
  <c r="AC1305" i="47"/>
  <c r="AC1304" i="47"/>
  <c r="AC1303" i="47"/>
  <c r="AC1302" i="47"/>
  <c r="AC1301" i="47"/>
  <c r="AC1300" i="47"/>
  <c r="AC1299" i="47"/>
  <c r="AC1298" i="47"/>
  <c r="AC1297" i="47"/>
  <c r="AC1296" i="47"/>
  <c r="AC1295" i="47"/>
  <c r="AC1294" i="47"/>
  <c r="AC1293" i="47"/>
  <c r="AC1292" i="47"/>
  <c r="AC1291" i="47"/>
  <c r="AC1290" i="47"/>
  <c r="AC1289" i="47"/>
  <c r="AC1288" i="47"/>
  <c r="AC1287" i="47"/>
  <c r="AC1286" i="47"/>
  <c r="AC1285" i="47"/>
  <c r="AC1284" i="47"/>
  <c r="AC1283" i="47"/>
  <c r="AC1282" i="47"/>
  <c r="AC1281" i="47"/>
  <c r="AC1280" i="47"/>
  <c r="AC1279" i="47"/>
  <c r="AC1278" i="47"/>
  <c r="AC1277" i="47"/>
  <c r="AC1276" i="47"/>
  <c r="AC1275" i="47"/>
  <c r="AC1274" i="47"/>
  <c r="AC1273" i="47"/>
  <c r="AC1272" i="47"/>
  <c r="AC1271" i="47"/>
  <c r="AC1270" i="47"/>
  <c r="AC1269" i="47"/>
  <c r="AC1268" i="47"/>
  <c r="AC1267" i="47"/>
  <c r="AC1266" i="47"/>
  <c r="AC1265" i="47"/>
  <c r="AC1264" i="47"/>
  <c r="AC1263" i="47"/>
  <c r="AC1262" i="47"/>
  <c r="AC1261" i="47"/>
  <c r="AC1260" i="47"/>
  <c r="AC1259" i="47"/>
  <c r="AC1258" i="47"/>
  <c r="AC1257" i="47"/>
  <c r="AC1256" i="47"/>
  <c r="AC1255" i="47"/>
  <c r="AC1254" i="47"/>
  <c r="AC1253" i="47"/>
  <c r="AC1252" i="47"/>
  <c r="AC1251" i="47"/>
  <c r="AC1250" i="47"/>
  <c r="AC1249" i="47"/>
  <c r="AC1248" i="47"/>
  <c r="AC1247" i="47"/>
  <c r="AC1246" i="47"/>
  <c r="AC1245" i="47"/>
  <c r="AC1244" i="47"/>
  <c r="AC1243" i="47"/>
  <c r="AC1242" i="47"/>
  <c r="AC1241" i="47"/>
  <c r="AC1240" i="47"/>
  <c r="AC1239" i="47"/>
  <c r="AC1238" i="47"/>
  <c r="AC1237" i="47"/>
  <c r="AC1236" i="47"/>
  <c r="AC1235" i="47"/>
  <c r="AC1234" i="47"/>
  <c r="AC1233" i="47"/>
  <c r="AC1232" i="47"/>
  <c r="AC1231" i="47"/>
  <c r="AC1230" i="47"/>
  <c r="AC1229" i="47"/>
  <c r="AC1228" i="47"/>
  <c r="AC1227" i="47"/>
  <c r="AC1226" i="47"/>
  <c r="AC1225" i="47"/>
  <c r="AC1224" i="47"/>
  <c r="AC1223" i="47"/>
  <c r="AC1222" i="47"/>
  <c r="AC1221" i="47"/>
  <c r="AC1220" i="47"/>
  <c r="AC1219" i="47"/>
  <c r="AC1218" i="47"/>
  <c r="AC1217" i="47"/>
  <c r="AC1216" i="47"/>
  <c r="AC1215" i="47"/>
  <c r="AC1214" i="47"/>
  <c r="AC1213" i="47"/>
  <c r="AC1212" i="47"/>
  <c r="AC1211" i="47"/>
  <c r="AC1210" i="47"/>
  <c r="AC1209" i="47"/>
  <c r="AC1208" i="47"/>
  <c r="AC1207" i="47"/>
  <c r="AC1206" i="47"/>
  <c r="AC1205" i="47"/>
  <c r="AC1204" i="47"/>
  <c r="AC1203" i="47"/>
  <c r="AC1202" i="47"/>
  <c r="AC1201" i="47"/>
  <c r="AC1200" i="47"/>
  <c r="AC1199" i="47"/>
  <c r="AC1198" i="47"/>
  <c r="AC1197" i="47"/>
  <c r="AC1196" i="47"/>
  <c r="AC1195" i="47"/>
  <c r="AC1194" i="47"/>
  <c r="AC1193" i="47"/>
  <c r="AC1192" i="47"/>
  <c r="AC1191" i="47"/>
  <c r="AC1190" i="47"/>
  <c r="AC1189" i="47"/>
  <c r="AC1188" i="47"/>
  <c r="AC1187" i="47"/>
  <c r="AC1186" i="47"/>
  <c r="AC1185" i="47"/>
  <c r="AC1184" i="47"/>
  <c r="AC1183" i="47"/>
  <c r="AC1182" i="47"/>
  <c r="AC1181" i="47"/>
  <c r="AC1180" i="47"/>
  <c r="AC1179" i="47"/>
  <c r="AC1178" i="47"/>
  <c r="AC1177" i="47"/>
  <c r="AC1176" i="47"/>
  <c r="AC1175" i="47"/>
  <c r="AC1174" i="47"/>
  <c r="AC1173" i="47"/>
  <c r="AC1172" i="47"/>
  <c r="AC1171" i="47"/>
  <c r="AC1170" i="47"/>
  <c r="AC1169" i="47"/>
  <c r="AC1168" i="47"/>
  <c r="AC1167" i="47"/>
  <c r="AC1166" i="47"/>
  <c r="AC1165" i="47"/>
  <c r="AC1164" i="47"/>
  <c r="AC1163" i="47"/>
  <c r="AC1162" i="47"/>
  <c r="AC1161" i="47"/>
  <c r="AC1160" i="47"/>
  <c r="AC1159" i="47"/>
  <c r="AC1158" i="47"/>
  <c r="AC1157" i="47"/>
  <c r="AC1156" i="47"/>
  <c r="AC1155" i="47"/>
  <c r="AC1154" i="47"/>
  <c r="AC1153" i="47"/>
  <c r="AC1152" i="47"/>
  <c r="AC1151" i="47"/>
  <c r="AC1150" i="47"/>
  <c r="AC1149" i="47"/>
  <c r="AC1148" i="47"/>
  <c r="AC1147" i="47"/>
  <c r="AC1146" i="47"/>
  <c r="AC1145" i="47"/>
  <c r="AC1144" i="47"/>
  <c r="AC1143" i="47"/>
  <c r="AC1142" i="47"/>
  <c r="AC1141" i="47"/>
  <c r="AC1140" i="47"/>
  <c r="AC1139" i="47"/>
  <c r="AC1138" i="47"/>
  <c r="AC1137" i="47"/>
  <c r="AC1136" i="47"/>
  <c r="AC1135" i="47"/>
  <c r="AC1134" i="47"/>
  <c r="AC1133" i="47"/>
  <c r="AC1132" i="47"/>
  <c r="AC1131" i="47"/>
  <c r="AC1130" i="47"/>
  <c r="AC1129" i="47"/>
  <c r="AC1128" i="47"/>
  <c r="AC1127" i="47"/>
  <c r="AC1126" i="47"/>
  <c r="AC1125" i="47"/>
  <c r="AC1124" i="47"/>
  <c r="AC1123" i="47"/>
  <c r="AC1122" i="47"/>
  <c r="AC1121" i="47"/>
  <c r="AC1120" i="47"/>
  <c r="AC1119" i="47"/>
  <c r="AC1118" i="47"/>
  <c r="AC1117" i="47"/>
  <c r="AC1116" i="47"/>
  <c r="AC1115" i="47"/>
  <c r="AC1114" i="47"/>
  <c r="AC1113" i="47"/>
  <c r="AC1112" i="47"/>
  <c r="AC1111" i="47"/>
  <c r="AC1110" i="47"/>
  <c r="AC1109" i="47"/>
  <c r="AC1108" i="47"/>
  <c r="AC1107" i="47"/>
  <c r="AC1106" i="47"/>
  <c r="AC1105" i="47"/>
  <c r="AC1104" i="47"/>
  <c r="AC1103" i="47"/>
  <c r="AC1102" i="47"/>
  <c r="AC1101" i="47"/>
  <c r="AC1100" i="47"/>
  <c r="AC1099" i="47"/>
  <c r="AC1098" i="47"/>
  <c r="AC1097" i="47"/>
  <c r="AC1096" i="47"/>
  <c r="AC1095" i="47"/>
  <c r="AC1094" i="47"/>
  <c r="AC1093" i="47"/>
  <c r="AC1092" i="47"/>
  <c r="AC1091" i="47"/>
  <c r="AC1090" i="47"/>
  <c r="AC1089" i="47"/>
  <c r="AC1088" i="47"/>
  <c r="AC1087" i="47"/>
  <c r="AC1086" i="47"/>
  <c r="AC1085" i="47"/>
  <c r="AC1084" i="47"/>
  <c r="AC1083" i="47"/>
  <c r="AC1082" i="47"/>
  <c r="AC1081" i="47"/>
  <c r="AC1080" i="47"/>
  <c r="AC1079" i="47"/>
  <c r="AC1078" i="47"/>
  <c r="AC1077" i="47"/>
  <c r="AC1076" i="47"/>
  <c r="AC1075" i="47"/>
  <c r="AC1074" i="47"/>
  <c r="AC1073" i="47"/>
  <c r="AC1072" i="47"/>
  <c r="AC1071" i="47"/>
  <c r="AC1070" i="47"/>
  <c r="AC1069" i="47"/>
  <c r="AC1068" i="47"/>
  <c r="AC1067" i="47"/>
  <c r="AC1066" i="47"/>
  <c r="AC1065" i="47"/>
  <c r="AC1064" i="47"/>
  <c r="AC1063" i="47"/>
  <c r="AC1062" i="47"/>
  <c r="AC1061" i="47"/>
  <c r="AC1060" i="47"/>
  <c r="AC1059" i="47"/>
  <c r="AC1058" i="47"/>
  <c r="AC1057" i="47"/>
  <c r="AC1056" i="47"/>
  <c r="AC1055" i="47"/>
  <c r="AC1054" i="47"/>
  <c r="AC1053" i="47"/>
  <c r="AC1052" i="47"/>
  <c r="AC1051" i="47"/>
  <c r="AC1050" i="47"/>
  <c r="AC1049" i="47"/>
  <c r="AC1048" i="47"/>
  <c r="AC1047" i="47"/>
  <c r="AC1046" i="47"/>
  <c r="AC1045" i="47"/>
  <c r="AC1044" i="47"/>
  <c r="AC1043" i="47"/>
  <c r="AC1042" i="47"/>
  <c r="AC1041" i="47"/>
  <c r="AC1040" i="47"/>
  <c r="AC1039" i="47"/>
  <c r="AC1038" i="47"/>
  <c r="AC1037" i="47"/>
  <c r="AC1036" i="47"/>
  <c r="AC1035" i="47"/>
  <c r="AC1034" i="47"/>
  <c r="AC1033" i="47"/>
  <c r="AC1032" i="47"/>
  <c r="AC1031" i="47"/>
  <c r="AC1030" i="47"/>
  <c r="AC1029" i="47"/>
  <c r="AC1028" i="47"/>
  <c r="AC1027" i="47"/>
  <c r="AC1026" i="47"/>
  <c r="AC1025" i="47"/>
  <c r="AC1024" i="47"/>
  <c r="AC1023" i="47"/>
  <c r="AC1022" i="47"/>
  <c r="AC1021" i="47"/>
  <c r="AC1020" i="47"/>
  <c r="AC1019" i="47"/>
  <c r="AC1018" i="47"/>
  <c r="AC1017" i="47"/>
  <c r="AC1016" i="47"/>
  <c r="AC1015" i="47"/>
  <c r="AC1014" i="47"/>
  <c r="AC1013" i="47"/>
  <c r="AC1012" i="47"/>
  <c r="AC1011" i="47"/>
  <c r="AC1010" i="47"/>
  <c r="AC1009" i="47"/>
  <c r="AC1008" i="47"/>
  <c r="AC1007" i="47"/>
  <c r="AC1006" i="47"/>
  <c r="AC1005" i="47"/>
  <c r="AC1004" i="47"/>
  <c r="AC1003" i="47"/>
  <c r="AC1002" i="47"/>
  <c r="AC1001" i="47"/>
  <c r="AC1000" i="47"/>
  <c r="AC999" i="47"/>
  <c r="AC998" i="47"/>
  <c r="AC997" i="47"/>
  <c r="AC996" i="47"/>
  <c r="AC995" i="47"/>
  <c r="AC994" i="47"/>
  <c r="AC993" i="47"/>
  <c r="AC992" i="47"/>
  <c r="AC991" i="47"/>
  <c r="AC990" i="47"/>
  <c r="AC989" i="47"/>
  <c r="AC988" i="47"/>
  <c r="AC987" i="47"/>
  <c r="AC986" i="47"/>
  <c r="AC985" i="47"/>
  <c r="AC984" i="47"/>
  <c r="AC983" i="47"/>
  <c r="AC982" i="47"/>
  <c r="AC981" i="47"/>
  <c r="AC980" i="47"/>
  <c r="AC979" i="47"/>
  <c r="AC978" i="47"/>
  <c r="AC977" i="47"/>
  <c r="AC976" i="47"/>
  <c r="AC975" i="47"/>
  <c r="AC974" i="47"/>
  <c r="AC973" i="47"/>
  <c r="AC972" i="47"/>
  <c r="AC971" i="47"/>
  <c r="AC970" i="47"/>
  <c r="AC969" i="47"/>
  <c r="AC968" i="47"/>
  <c r="AC967" i="47"/>
  <c r="AC966" i="47"/>
  <c r="AC965" i="47"/>
  <c r="AC964" i="47"/>
  <c r="AC963" i="47"/>
  <c r="AC962" i="47"/>
  <c r="AC961" i="47"/>
  <c r="AC960" i="47"/>
  <c r="AC959" i="47"/>
  <c r="AC958" i="47"/>
  <c r="AC957" i="47"/>
  <c r="AC956" i="47"/>
  <c r="AC955" i="47"/>
  <c r="AC954" i="47"/>
  <c r="AC953" i="47"/>
  <c r="AC952" i="47"/>
  <c r="AC951" i="47"/>
  <c r="AC950" i="47"/>
  <c r="AC949" i="47"/>
  <c r="AC948" i="47"/>
  <c r="AC947" i="47"/>
  <c r="AC946" i="47"/>
  <c r="AC945" i="47"/>
  <c r="AC944" i="47"/>
  <c r="AC943" i="47"/>
  <c r="AC942" i="47"/>
  <c r="AC941" i="47"/>
  <c r="AC940" i="47"/>
  <c r="AC939" i="47"/>
  <c r="AC938" i="47"/>
  <c r="AC937" i="47"/>
  <c r="AC936" i="47"/>
  <c r="AC935" i="47"/>
  <c r="AC934" i="47"/>
  <c r="AC933" i="47"/>
  <c r="AC932" i="47"/>
  <c r="AC931" i="47"/>
  <c r="AC930" i="47"/>
  <c r="AC929" i="47"/>
  <c r="AC928" i="47"/>
  <c r="AC927" i="47"/>
  <c r="AC926" i="47"/>
  <c r="AC925" i="47"/>
  <c r="AC924" i="47"/>
  <c r="AC923" i="47"/>
  <c r="AC922" i="47"/>
  <c r="AC921" i="47"/>
  <c r="AC920" i="47"/>
  <c r="AC919" i="47"/>
  <c r="AC918" i="47"/>
  <c r="AC917" i="47"/>
  <c r="AC916" i="47"/>
  <c r="AC915" i="47"/>
  <c r="AC914" i="47"/>
  <c r="AC913" i="47"/>
  <c r="AC912" i="47"/>
  <c r="AC911" i="47"/>
  <c r="AC910" i="47"/>
  <c r="AC909" i="47"/>
  <c r="AC908" i="47"/>
  <c r="AC907" i="47"/>
  <c r="AC906" i="47"/>
  <c r="AC905" i="47"/>
  <c r="AC904" i="47"/>
  <c r="AC903" i="47"/>
  <c r="AC902" i="47"/>
  <c r="AC901" i="47"/>
  <c r="AC900" i="47"/>
  <c r="AC899" i="47"/>
  <c r="AC898" i="47"/>
  <c r="AC897" i="47"/>
  <c r="AC896" i="47"/>
  <c r="AC895" i="47"/>
  <c r="AC894" i="47"/>
  <c r="AC893" i="47"/>
  <c r="AC892" i="47"/>
  <c r="AC891" i="47"/>
  <c r="AC890" i="47"/>
  <c r="AC889" i="47"/>
  <c r="AC888" i="47"/>
  <c r="AC887" i="47"/>
  <c r="AC886" i="47"/>
  <c r="AC885" i="47"/>
  <c r="AC884" i="47"/>
  <c r="AC883" i="47"/>
  <c r="AC882" i="47"/>
  <c r="AC881" i="47"/>
  <c r="AC880" i="47"/>
  <c r="AC879" i="47"/>
  <c r="AC878" i="47"/>
  <c r="AC877" i="47"/>
  <c r="AC876" i="47"/>
  <c r="AC875" i="47"/>
  <c r="AC874" i="47"/>
  <c r="AC873" i="47"/>
  <c r="AC872" i="47"/>
  <c r="AC871" i="47"/>
  <c r="AC870" i="47"/>
  <c r="AC869" i="47"/>
  <c r="AC868" i="47"/>
  <c r="AC867" i="47"/>
  <c r="AC866" i="47"/>
  <c r="AC865" i="47"/>
  <c r="AC864" i="47"/>
  <c r="AC863" i="47"/>
  <c r="AC862" i="47"/>
  <c r="AC861" i="47"/>
  <c r="AC860" i="47"/>
  <c r="AC859" i="47"/>
  <c r="AC858" i="47"/>
  <c r="AC857" i="47"/>
  <c r="AC856" i="47"/>
  <c r="AC855" i="47"/>
  <c r="AC854" i="47"/>
  <c r="AC853" i="47"/>
  <c r="AC852" i="47"/>
  <c r="AC851" i="47"/>
  <c r="AC850" i="47"/>
  <c r="AC849" i="47"/>
  <c r="AC848" i="47"/>
  <c r="AC847" i="47"/>
  <c r="AC846" i="47"/>
  <c r="AC845" i="47"/>
  <c r="AC844" i="47"/>
  <c r="AC843" i="47"/>
  <c r="AC842" i="47"/>
  <c r="AC841" i="47"/>
  <c r="AC840" i="47"/>
  <c r="AC839" i="47"/>
  <c r="AC838" i="47"/>
  <c r="AC837" i="47"/>
  <c r="AC836" i="47"/>
  <c r="AC835" i="47"/>
  <c r="AC834" i="47"/>
  <c r="AC833" i="47"/>
  <c r="AC832" i="47"/>
  <c r="AC831" i="47"/>
  <c r="AC830" i="47"/>
  <c r="AC829" i="47"/>
  <c r="AC828" i="47"/>
  <c r="AC827" i="47"/>
  <c r="AC826" i="47"/>
  <c r="AC825" i="47"/>
  <c r="AC824" i="47"/>
  <c r="AC823" i="47"/>
  <c r="AC822" i="47"/>
  <c r="AC821" i="47"/>
  <c r="AC820" i="47"/>
  <c r="AC819" i="47"/>
  <c r="AC818" i="47"/>
  <c r="AC817" i="47"/>
  <c r="AC816" i="47"/>
  <c r="AC815" i="47"/>
  <c r="AC814" i="47"/>
  <c r="AC813" i="47"/>
  <c r="AC812" i="47"/>
  <c r="AC811" i="47"/>
  <c r="AC810" i="47"/>
  <c r="AC809" i="47"/>
  <c r="AC808" i="47"/>
  <c r="AC807" i="47"/>
  <c r="AC806" i="47"/>
  <c r="AC805" i="47"/>
  <c r="AC804" i="47"/>
  <c r="AC803" i="47"/>
  <c r="AC802" i="47"/>
  <c r="AC801" i="47"/>
  <c r="AC800" i="47"/>
  <c r="AC799" i="47"/>
  <c r="AC798" i="47"/>
  <c r="AC797" i="47"/>
  <c r="AC796" i="47"/>
  <c r="AC795" i="47"/>
  <c r="AC794" i="47"/>
  <c r="AC793" i="47"/>
  <c r="AC792" i="47"/>
  <c r="AC791" i="47"/>
  <c r="AC790" i="47"/>
  <c r="AC789" i="47"/>
  <c r="AC788" i="47"/>
  <c r="AC787" i="47"/>
  <c r="AC786" i="47"/>
  <c r="AC785" i="47"/>
  <c r="AC784" i="47"/>
  <c r="AC783" i="47"/>
  <c r="AC782" i="47"/>
  <c r="AC781" i="47"/>
  <c r="AC780" i="47"/>
  <c r="AC779" i="47"/>
  <c r="AC778" i="47"/>
  <c r="AC777" i="47"/>
  <c r="AC776" i="47"/>
  <c r="AC775" i="47"/>
  <c r="AC774" i="47"/>
  <c r="AC773" i="47"/>
  <c r="AC772" i="47"/>
  <c r="AC771" i="47"/>
  <c r="AC770" i="47"/>
  <c r="AC769" i="47"/>
  <c r="AC768" i="47"/>
  <c r="AC767" i="47"/>
  <c r="AC766" i="47"/>
  <c r="AC765" i="47"/>
  <c r="AC764" i="47"/>
  <c r="AC763" i="47"/>
  <c r="AC762" i="47"/>
  <c r="AC761" i="47"/>
  <c r="AC760" i="47"/>
  <c r="AC759" i="47"/>
  <c r="AC758" i="47"/>
  <c r="AC757" i="47"/>
  <c r="AC756" i="47"/>
  <c r="AC755" i="47"/>
  <c r="AC754" i="47"/>
  <c r="AC753" i="47"/>
  <c r="AC752" i="47"/>
  <c r="AC751" i="47"/>
  <c r="AC750" i="47"/>
  <c r="AC749" i="47"/>
  <c r="AC748" i="47"/>
  <c r="AC747" i="47"/>
  <c r="AC746" i="47"/>
  <c r="AC745" i="47"/>
  <c r="AC744" i="47"/>
  <c r="AC743" i="47"/>
  <c r="AC742" i="47"/>
  <c r="AC741" i="47"/>
  <c r="AC740" i="47"/>
  <c r="AC739" i="47"/>
  <c r="AC738" i="47"/>
  <c r="AC737" i="47"/>
  <c r="AC736" i="47"/>
  <c r="AC735" i="47"/>
  <c r="AC734" i="47"/>
  <c r="AC733" i="47"/>
  <c r="AC732" i="47"/>
  <c r="AC731" i="47"/>
  <c r="AC730" i="47"/>
  <c r="AC729" i="47"/>
  <c r="AC728" i="47"/>
  <c r="AC727" i="47"/>
  <c r="AC726" i="47"/>
  <c r="AC725" i="47"/>
  <c r="AC724" i="47"/>
  <c r="AC723" i="47"/>
  <c r="AC722" i="47"/>
  <c r="AC721" i="47"/>
  <c r="AC720" i="47"/>
  <c r="AC719" i="47"/>
  <c r="AC718" i="47"/>
  <c r="AC717" i="47"/>
  <c r="AC716" i="47"/>
  <c r="AC715" i="47"/>
  <c r="AC714" i="47"/>
  <c r="AC713" i="47"/>
  <c r="AC712" i="47"/>
  <c r="AC711" i="47"/>
  <c r="AC710" i="47"/>
  <c r="AC709" i="47"/>
  <c r="AC708" i="47"/>
  <c r="AC707" i="47"/>
  <c r="AC706" i="47"/>
  <c r="AC705" i="47"/>
  <c r="AC704" i="47"/>
  <c r="AC703" i="47"/>
  <c r="AC702" i="47"/>
  <c r="AC701" i="47"/>
  <c r="AC700" i="47"/>
  <c r="AC699" i="47"/>
  <c r="AC698" i="47"/>
  <c r="AC697" i="47"/>
  <c r="AC696" i="47"/>
  <c r="AC695" i="47"/>
  <c r="AC694" i="47"/>
  <c r="AC693" i="47"/>
  <c r="AC692" i="47"/>
  <c r="AC691" i="47"/>
  <c r="AC690" i="47"/>
  <c r="AC689" i="47"/>
  <c r="AC688" i="47"/>
  <c r="AC687" i="47"/>
  <c r="AC686" i="47"/>
  <c r="AC685" i="47"/>
  <c r="AC684" i="47"/>
  <c r="AC683" i="47"/>
  <c r="AC682" i="47"/>
  <c r="AC681" i="47"/>
  <c r="AC680" i="47"/>
  <c r="AC679" i="47"/>
  <c r="AC678" i="47"/>
  <c r="AC677" i="47"/>
  <c r="AC676" i="47"/>
  <c r="AC675" i="47"/>
  <c r="AC674" i="47"/>
  <c r="AC673" i="47"/>
  <c r="AC672" i="47"/>
  <c r="AC671" i="47"/>
  <c r="AC670" i="47"/>
  <c r="AC669" i="47"/>
  <c r="AC668" i="47"/>
  <c r="AC667" i="47"/>
  <c r="AC666" i="47"/>
  <c r="AC665" i="47"/>
  <c r="AC664" i="47"/>
  <c r="AC663" i="47"/>
  <c r="AC662" i="47"/>
  <c r="AC661" i="47"/>
  <c r="AC660" i="47"/>
  <c r="AC659" i="47"/>
  <c r="AC658" i="47"/>
  <c r="AC657" i="47"/>
  <c r="AC656" i="47"/>
  <c r="AC655" i="47"/>
  <c r="AC654" i="47"/>
  <c r="AC653" i="47"/>
  <c r="AC652" i="47"/>
  <c r="AC651" i="47"/>
  <c r="AC650" i="47"/>
  <c r="AC649" i="47"/>
  <c r="AC648" i="47"/>
  <c r="AC647" i="47"/>
  <c r="AC646" i="47"/>
  <c r="AC645" i="47"/>
  <c r="AC644" i="47"/>
  <c r="AC643" i="47"/>
  <c r="AC642" i="47"/>
  <c r="AC641" i="47"/>
  <c r="AC640" i="47"/>
  <c r="AC639" i="47"/>
  <c r="AC638" i="47"/>
  <c r="AC637" i="47"/>
  <c r="AC636" i="47"/>
  <c r="AC635" i="47"/>
  <c r="AC634" i="47"/>
  <c r="AC633" i="47"/>
  <c r="AC632" i="47"/>
  <c r="AC631" i="47"/>
  <c r="AC630" i="47"/>
  <c r="AC629" i="47"/>
  <c r="AC628" i="47"/>
  <c r="AC627" i="47"/>
  <c r="AC626" i="47"/>
  <c r="AC625" i="47"/>
  <c r="AC624" i="47"/>
  <c r="AC623" i="47"/>
  <c r="AC622" i="47"/>
  <c r="AC621" i="47"/>
  <c r="AC620" i="47"/>
  <c r="AC619" i="47"/>
  <c r="AC618" i="47"/>
  <c r="AC617" i="47"/>
  <c r="AC616" i="47"/>
  <c r="AC615" i="47"/>
  <c r="AC614" i="47"/>
  <c r="AC613" i="47"/>
  <c r="AC612" i="47"/>
  <c r="AC611" i="47"/>
  <c r="AC610" i="47"/>
  <c r="AC609" i="47"/>
  <c r="AC608" i="47"/>
  <c r="AC607" i="47"/>
  <c r="AC606" i="47"/>
  <c r="AC605" i="47"/>
  <c r="AC604" i="47"/>
  <c r="AC603" i="47"/>
  <c r="AC602" i="47"/>
  <c r="AC601" i="47"/>
  <c r="AC600" i="47"/>
  <c r="AC599" i="47"/>
  <c r="AC598" i="47"/>
  <c r="AC597" i="47"/>
  <c r="AC596" i="47"/>
  <c r="AC595" i="47"/>
  <c r="AC594" i="47"/>
  <c r="AC593" i="47"/>
  <c r="AC592" i="47"/>
  <c r="AC591" i="47"/>
  <c r="AC590" i="47"/>
  <c r="AC589" i="47"/>
  <c r="AC588" i="47"/>
  <c r="AC587" i="47"/>
  <c r="AC586" i="47"/>
  <c r="AC585" i="47"/>
  <c r="AC584" i="47"/>
  <c r="AC583" i="47"/>
  <c r="AC582" i="47"/>
  <c r="AC581" i="47"/>
  <c r="AC580" i="47"/>
  <c r="AC579" i="47"/>
  <c r="AC578" i="47"/>
  <c r="AC577" i="47"/>
  <c r="AC576" i="47"/>
  <c r="AC575" i="47"/>
  <c r="AC574" i="47"/>
  <c r="AC573" i="47"/>
  <c r="AC572" i="47"/>
  <c r="AC571" i="47"/>
  <c r="AC570" i="47"/>
  <c r="AC569" i="47"/>
  <c r="AC568" i="47"/>
  <c r="AC567" i="47"/>
  <c r="AC566" i="47"/>
  <c r="AC565" i="47"/>
  <c r="AC564" i="47"/>
  <c r="AC563" i="47"/>
  <c r="AC562" i="47"/>
  <c r="AC561" i="47"/>
  <c r="AC560" i="47"/>
  <c r="AC559" i="47"/>
  <c r="AC558" i="47"/>
  <c r="AC557" i="47"/>
  <c r="AC556" i="47"/>
  <c r="AC555" i="47"/>
  <c r="AC554" i="47"/>
  <c r="AC553" i="47"/>
  <c r="AC552" i="47"/>
  <c r="AC551" i="47"/>
  <c r="AC550" i="47"/>
  <c r="AC549" i="47"/>
  <c r="AC548" i="47"/>
  <c r="AC547" i="47"/>
  <c r="AC546" i="47"/>
  <c r="AC545" i="47"/>
  <c r="AC544" i="47"/>
  <c r="AC543" i="47"/>
  <c r="AC542" i="47"/>
  <c r="AC541" i="47"/>
  <c r="AC540" i="47"/>
  <c r="AC539" i="47"/>
  <c r="AC538" i="47"/>
  <c r="AC537" i="47"/>
  <c r="AC536" i="47"/>
  <c r="AC535" i="47"/>
  <c r="AC534" i="47"/>
  <c r="AC533" i="47"/>
  <c r="AC532" i="47"/>
  <c r="AC531" i="47"/>
  <c r="AC530" i="47"/>
  <c r="AC529" i="47"/>
  <c r="AC528" i="47"/>
  <c r="AC527" i="47"/>
  <c r="AC526" i="47"/>
  <c r="AC525" i="47"/>
  <c r="AC524" i="47"/>
  <c r="AC523" i="47"/>
  <c r="AC522" i="47"/>
  <c r="AC521" i="47"/>
  <c r="AC520" i="47"/>
  <c r="AC519" i="47"/>
  <c r="AC518" i="47"/>
  <c r="AC517" i="47"/>
  <c r="AC516" i="47"/>
  <c r="AC515" i="47"/>
  <c r="AC514" i="47"/>
  <c r="AC513" i="47"/>
  <c r="AC512" i="47"/>
  <c r="AC511" i="47"/>
  <c r="AC510" i="47"/>
  <c r="AC509" i="47"/>
  <c r="AC508" i="47"/>
  <c r="AC507" i="47"/>
  <c r="AC506" i="47"/>
  <c r="AC505" i="47"/>
  <c r="AC504" i="47"/>
  <c r="AC503" i="47"/>
  <c r="AC502" i="47"/>
  <c r="AC501" i="47"/>
  <c r="AC500" i="47"/>
  <c r="AC499" i="47"/>
  <c r="AC498" i="47"/>
  <c r="AC497" i="47"/>
  <c r="AC496" i="47"/>
  <c r="AC495" i="47"/>
  <c r="AC494" i="47"/>
  <c r="AC493" i="47"/>
  <c r="AC492" i="47"/>
  <c r="AC491" i="47"/>
  <c r="AC490" i="47"/>
  <c r="AC489" i="47"/>
  <c r="AC488" i="47"/>
  <c r="AC487" i="47"/>
  <c r="AC486" i="47"/>
  <c r="AC485" i="47"/>
  <c r="AC484" i="47"/>
  <c r="AC483" i="47"/>
  <c r="AC482" i="47"/>
  <c r="AC481" i="47"/>
  <c r="AC480" i="47"/>
  <c r="AC479" i="47"/>
  <c r="AC478" i="47"/>
  <c r="AC477" i="47"/>
  <c r="AC476" i="47"/>
  <c r="AC475" i="47"/>
  <c r="AC474" i="47"/>
  <c r="AC473" i="47"/>
  <c r="AC472" i="47"/>
  <c r="AC471" i="47"/>
  <c r="AC470" i="47"/>
  <c r="AC469" i="47"/>
  <c r="AC468" i="47"/>
  <c r="AC467" i="47"/>
  <c r="AC466" i="47"/>
  <c r="AC465" i="47"/>
  <c r="AC464" i="47"/>
  <c r="AC463" i="47"/>
  <c r="AC462" i="47"/>
  <c r="AC461" i="47"/>
  <c r="AC460" i="47"/>
  <c r="AC459" i="47"/>
  <c r="AC458" i="47"/>
  <c r="AC457" i="47"/>
  <c r="AC456" i="47"/>
  <c r="AC455" i="47"/>
  <c r="AC454" i="47"/>
  <c r="AC453" i="47"/>
  <c r="AC452" i="47"/>
  <c r="AC451" i="47"/>
  <c r="AC450" i="47"/>
  <c r="AC449" i="47"/>
  <c r="AC448" i="47"/>
  <c r="AC447" i="47"/>
  <c r="AC446" i="47"/>
  <c r="AC445" i="47"/>
  <c r="AC444" i="47"/>
  <c r="AC443" i="47"/>
  <c r="AC442" i="47"/>
  <c r="AC441" i="47"/>
  <c r="AC440" i="47"/>
  <c r="AC439" i="47"/>
  <c r="AC438" i="47"/>
  <c r="AC437" i="47"/>
  <c r="AC436" i="47"/>
  <c r="AC435" i="47"/>
  <c r="AC434" i="47"/>
  <c r="AC433" i="47"/>
  <c r="AC432" i="47"/>
  <c r="AC431" i="47"/>
  <c r="AC430" i="47"/>
  <c r="AC429" i="47"/>
  <c r="AC428" i="47"/>
  <c r="AC427" i="47"/>
  <c r="AC426" i="47"/>
  <c r="AC425" i="47"/>
  <c r="AC424" i="47"/>
  <c r="AC423" i="47"/>
  <c r="AC422" i="47"/>
  <c r="AC421" i="47"/>
  <c r="AC420" i="47"/>
  <c r="AC419" i="47"/>
  <c r="AC418" i="47"/>
  <c r="AC417" i="47"/>
  <c r="AC416" i="47"/>
  <c r="AC415" i="47"/>
  <c r="AC414" i="47"/>
  <c r="AC413" i="47"/>
  <c r="AC412" i="47"/>
  <c r="AC411" i="47"/>
  <c r="AC410" i="47"/>
  <c r="AC409" i="47"/>
  <c r="AC408" i="47"/>
  <c r="AC407" i="47"/>
  <c r="AC406" i="47"/>
  <c r="AC405" i="47"/>
  <c r="AC404" i="47"/>
  <c r="AC403" i="47"/>
  <c r="AC402" i="47"/>
  <c r="AC401" i="47"/>
  <c r="AC400" i="47"/>
  <c r="AC399" i="47"/>
  <c r="AC398" i="47"/>
  <c r="AC397" i="47"/>
  <c r="AC396" i="47"/>
  <c r="AC395" i="47"/>
  <c r="AC394" i="47"/>
  <c r="AC393" i="47"/>
  <c r="AC392" i="47"/>
  <c r="AC391" i="47"/>
  <c r="AC390" i="47"/>
  <c r="AC389" i="47"/>
  <c r="AC388" i="47"/>
  <c r="AC387" i="47"/>
  <c r="AC386" i="47"/>
  <c r="AC385" i="47"/>
  <c r="AC384" i="47"/>
  <c r="AC383" i="47"/>
  <c r="AC382" i="47"/>
  <c r="AC381" i="47"/>
  <c r="AC380" i="47"/>
  <c r="AC379" i="47"/>
  <c r="AC378" i="47"/>
  <c r="AC377" i="47"/>
  <c r="AC376" i="47"/>
  <c r="AC375" i="47"/>
  <c r="AC374" i="47"/>
  <c r="AC373" i="47"/>
  <c r="AC372" i="47"/>
  <c r="AC371" i="47"/>
  <c r="AC370" i="47"/>
  <c r="AC369" i="47"/>
  <c r="AC368" i="47"/>
  <c r="AC367" i="47"/>
  <c r="AC366" i="47"/>
  <c r="AC365" i="47"/>
  <c r="AC364" i="47"/>
  <c r="AC363" i="47"/>
  <c r="AC362" i="47"/>
  <c r="AC361" i="47"/>
  <c r="AC360" i="47"/>
  <c r="AC359" i="47"/>
  <c r="AC358" i="47"/>
  <c r="AC357" i="47"/>
  <c r="AC356" i="47"/>
  <c r="AC355" i="47"/>
  <c r="AC354" i="47"/>
  <c r="AC353" i="47"/>
  <c r="AC352" i="47"/>
  <c r="AC351" i="47"/>
  <c r="AC350" i="47"/>
  <c r="AC349" i="47"/>
  <c r="AC348" i="47"/>
  <c r="AC347" i="47"/>
  <c r="AC346" i="47"/>
  <c r="AC345" i="47"/>
  <c r="AC344" i="47"/>
  <c r="AC343" i="47"/>
  <c r="AC342" i="47"/>
  <c r="AC341" i="47"/>
  <c r="AC340" i="47"/>
  <c r="AC339" i="47"/>
  <c r="AC338" i="47"/>
  <c r="AC337" i="47"/>
  <c r="AC336" i="47"/>
  <c r="AC335" i="47"/>
  <c r="AC334" i="47"/>
  <c r="AC333" i="47"/>
  <c r="AC332" i="47"/>
  <c r="AC331" i="47"/>
  <c r="AC330" i="47"/>
  <c r="AC329" i="47"/>
  <c r="AC328" i="47"/>
  <c r="AC327" i="47"/>
  <c r="AC326" i="47"/>
  <c r="AC325" i="47"/>
  <c r="AC324" i="47"/>
  <c r="AC323" i="47"/>
  <c r="AC322" i="47"/>
  <c r="AC321" i="47"/>
  <c r="AC320" i="47"/>
  <c r="AC319" i="47"/>
  <c r="AC318" i="47"/>
  <c r="AC317" i="47"/>
  <c r="AC316" i="47"/>
  <c r="AC315" i="47"/>
  <c r="AC314" i="47"/>
  <c r="AC313" i="47"/>
  <c r="AC312" i="47"/>
  <c r="AC311" i="47"/>
  <c r="AC310" i="47"/>
  <c r="AC309" i="47"/>
  <c r="AC308" i="47"/>
  <c r="AC307" i="47"/>
  <c r="AC306" i="47"/>
  <c r="AC305" i="47"/>
  <c r="AC304" i="47"/>
  <c r="AC303" i="47"/>
  <c r="AC302" i="47"/>
  <c r="AC301" i="47"/>
  <c r="AC300" i="47"/>
  <c r="AC299" i="47"/>
  <c r="AC298" i="47"/>
  <c r="AC297" i="47"/>
  <c r="AC296" i="47"/>
  <c r="AC295" i="47"/>
  <c r="AC294" i="47"/>
  <c r="AC293" i="47"/>
  <c r="AC292" i="47"/>
  <c r="AC291" i="47"/>
  <c r="AC290" i="47"/>
  <c r="AC289" i="47"/>
  <c r="AC288" i="47"/>
  <c r="AC287" i="47"/>
  <c r="AC286" i="47"/>
  <c r="AC285" i="47"/>
  <c r="AC284" i="47"/>
  <c r="AC283" i="47"/>
  <c r="AC282" i="47"/>
  <c r="AC281" i="47"/>
  <c r="AC280" i="47"/>
  <c r="AC279" i="47"/>
  <c r="AC278" i="47"/>
  <c r="AC277" i="47"/>
  <c r="AC276" i="47"/>
  <c r="AC275" i="47"/>
  <c r="AC274" i="47"/>
  <c r="AC273" i="47"/>
  <c r="AC272" i="47"/>
  <c r="AC271" i="47"/>
  <c r="AC270" i="47"/>
  <c r="AC269" i="47"/>
  <c r="AC268" i="47"/>
  <c r="AC267" i="47"/>
  <c r="AC266" i="47"/>
  <c r="AC265" i="47"/>
  <c r="AC264" i="47"/>
  <c r="AC263" i="47"/>
  <c r="AC262" i="47"/>
  <c r="AC261" i="47"/>
  <c r="AC260" i="47"/>
  <c r="AC259" i="47"/>
  <c r="AC258" i="47"/>
  <c r="AC257" i="47"/>
  <c r="AC256" i="47"/>
  <c r="AC255" i="47"/>
  <c r="AC254" i="47"/>
  <c r="AC253" i="47"/>
  <c r="AC252" i="47"/>
  <c r="AC251" i="47"/>
  <c r="AC250" i="47"/>
  <c r="AC249" i="47"/>
  <c r="AC248" i="47"/>
  <c r="AC247" i="47"/>
  <c r="AC246" i="47"/>
  <c r="AC245" i="47"/>
  <c r="AC244" i="47"/>
  <c r="AC243" i="47"/>
  <c r="AC242" i="47"/>
  <c r="AC241" i="47"/>
  <c r="AC240" i="47"/>
  <c r="AC239" i="47"/>
  <c r="AC238" i="47"/>
  <c r="AC237" i="47"/>
  <c r="AC236" i="47"/>
  <c r="AC235" i="47"/>
  <c r="AC234" i="47"/>
  <c r="AC233" i="47"/>
  <c r="AC232" i="47"/>
  <c r="AC231" i="47"/>
  <c r="AC230" i="47"/>
  <c r="AC229" i="47"/>
  <c r="AC228" i="47"/>
  <c r="AC227" i="47"/>
  <c r="AC226" i="47"/>
  <c r="AC225" i="47"/>
  <c r="AC224" i="47"/>
  <c r="AC223" i="47"/>
  <c r="AC222" i="47"/>
  <c r="AC221" i="47"/>
  <c r="AC220" i="47"/>
  <c r="AC219" i="47"/>
  <c r="AC218" i="47"/>
  <c r="AC217" i="47"/>
  <c r="AC216" i="47"/>
  <c r="AC215" i="47"/>
  <c r="AC214" i="47"/>
  <c r="AC213" i="47"/>
  <c r="AC212" i="47"/>
  <c r="AC211" i="47"/>
  <c r="AC210" i="47"/>
  <c r="AC209" i="47"/>
  <c r="AC208" i="47"/>
  <c r="AC207" i="47"/>
  <c r="AC206" i="47"/>
  <c r="AC205" i="47"/>
  <c r="AC204" i="47"/>
  <c r="AC203" i="47"/>
  <c r="AC202" i="47"/>
  <c r="AC201" i="47"/>
  <c r="AC200" i="47"/>
  <c r="AC199" i="47"/>
  <c r="AC198" i="47"/>
  <c r="AC197" i="47"/>
  <c r="AC196" i="47"/>
  <c r="AC195" i="47"/>
  <c r="AC194" i="47"/>
  <c r="AC193" i="47"/>
  <c r="AC192" i="47"/>
  <c r="AC191" i="47"/>
  <c r="AC190" i="47"/>
  <c r="AC189" i="47"/>
  <c r="AC188" i="47"/>
  <c r="AC187" i="47"/>
  <c r="AC186" i="47"/>
  <c r="AC185" i="47"/>
  <c r="AC184" i="47"/>
  <c r="AC183" i="47"/>
  <c r="AC182" i="47"/>
  <c r="AC181" i="47"/>
  <c r="AC180" i="47"/>
  <c r="AC179" i="47"/>
  <c r="AC178" i="47"/>
  <c r="AC177" i="47"/>
  <c r="AC176" i="47"/>
  <c r="AC175" i="47"/>
  <c r="AC174" i="47"/>
  <c r="AC173" i="47"/>
  <c r="AC172" i="47"/>
  <c r="AC171" i="47"/>
  <c r="AC170" i="47"/>
  <c r="AC169" i="47"/>
  <c r="AC168" i="47"/>
  <c r="AC167" i="47"/>
  <c r="AC166" i="47"/>
  <c r="AC165" i="47"/>
  <c r="AC164" i="47"/>
  <c r="AC163" i="47"/>
  <c r="AC162" i="47"/>
  <c r="AC161" i="47"/>
  <c r="AC160" i="47"/>
  <c r="AC159" i="47"/>
  <c r="AC158" i="47"/>
  <c r="AC157" i="47"/>
  <c r="AC156" i="47"/>
  <c r="AC155" i="47"/>
  <c r="AC154" i="47"/>
  <c r="AC153" i="47"/>
  <c r="AC152" i="47"/>
  <c r="AC151" i="47"/>
  <c r="AC150" i="47"/>
  <c r="AC149" i="47"/>
  <c r="AC148" i="47"/>
  <c r="AC147" i="47"/>
  <c r="AC146" i="47"/>
  <c r="AC145" i="47"/>
  <c r="AC144" i="47"/>
  <c r="AC143" i="47"/>
  <c r="AC142" i="47"/>
  <c r="AC141" i="47"/>
  <c r="AC140" i="47"/>
  <c r="AC139" i="47"/>
  <c r="AC138" i="47"/>
  <c r="AC137" i="47"/>
  <c r="AC136" i="47"/>
  <c r="AC135" i="47"/>
  <c r="AC134" i="47"/>
  <c r="AC133" i="47"/>
  <c r="AC132" i="47"/>
  <c r="AC131" i="47"/>
  <c r="AC130" i="47"/>
  <c r="AC129" i="47"/>
  <c r="AC128" i="47"/>
  <c r="AC127" i="47"/>
  <c r="AC126" i="47"/>
  <c r="AC125" i="47"/>
  <c r="AC124" i="47"/>
  <c r="AC123" i="47"/>
  <c r="AC122" i="47"/>
  <c r="AC121" i="47"/>
  <c r="AC120" i="47"/>
  <c r="AC119" i="47"/>
  <c r="AC118" i="47"/>
  <c r="AC117" i="47"/>
  <c r="AC116" i="47"/>
  <c r="AC115" i="47"/>
  <c r="AC114" i="47"/>
  <c r="AC113" i="47"/>
  <c r="AC112" i="47"/>
  <c r="AC111" i="47"/>
  <c r="AC110" i="47"/>
  <c r="AC109" i="47"/>
  <c r="AC108" i="47"/>
  <c r="AC107" i="47"/>
  <c r="AC106" i="47"/>
  <c r="AC105" i="47"/>
  <c r="AC104" i="47"/>
  <c r="AC103" i="47"/>
  <c r="AC102" i="47"/>
  <c r="AC101" i="47"/>
  <c r="AC100" i="47"/>
  <c r="AC99" i="47"/>
  <c r="AC98" i="47"/>
  <c r="AC97" i="47"/>
  <c r="AC96" i="47"/>
  <c r="AC95" i="47"/>
  <c r="AC94" i="47"/>
  <c r="AC93" i="47"/>
  <c r="AC92" i="47"/>
  <c r="AC91" i="47"/>
  <c r="AC90" i="47"/>
  <c r="AC89" i="47"/>
  <c r="AC88" i="47"/>
  <c r="AC87" i="47"/>
  <c r="AC86" i="47"/>
  <c r="AC85" i="47"/>
  <c r="AC84" i="47"/>
  <c r="AC83" i="47"/>
  <c r="AC82" i="47"/>
  <c r="AC81" i="47"/>
  <c r="AC80" i="47"/>
  <c r="AC79" i="47"/>
  <c r="AC78" i="47"/>
  <c r="AC77" i="47"/>
  <c r="AC76" i="47"/>
  <c r="AC75" i="47"/>
  <c r="AC74" i="47"/>
  <c r="AC73" i="47"/>
  <c r="AC72" i="47"/>
  <c r="AC71" i="47"/>
  <c r="AC70" i="47"/>
  <c r="AC69" i="47"/>
  <c r="AC68" i="47"/>
  <c r="AC67" i="47"/>
  <c r="AC66" i="47"/>
  <c r="AC65" i="47"/>
  <c r="AC64" i="47"/>
  <c r="AC63" i="47"/>
  <c r="AC62" i="47"/>
  <c r="AC61" i="47"/>
  <c r="AC60" i="47"/>
  <c r="AC59" i="47"/>
  <c r="AC58" i="47"/>
  <c r="AC57" i="47"/>
  <c r="AC56" i="47"/>
  <c r="AC55" i="47"/>
  <c r="AC54" i="47"/>
  <c r="AC53" i="47"/>
  <c r="AC52" i="47"/>
  <c r="AC51" i="47"/>
  <c r="AC50" i="47"/>
  <c r="AC49" i="47"/>
  <c r="AC48" i="47"/>
  <c r="AC47" i="47"/>
  <c r="AC46" i="47"/>
  <c r="AC45" i="47"/>
  <c r="AC44" i="47"/>
  <c r="AC43" i="47"/>
  <c r="AC42" i="47"/>
  <c r="AC41" i="47"/>
  <c r="AC40" i="47"/>
  <c r="AC39" i="47"/>
  <c r="AC38" i="47"/>
  <c r="AC37" i="47"/>
  <c r="AC36" i="47"/>
  <c r="AC35" i="47"/>
  <c r="AC34" i="47"/>
  <c r="AC33" i="47"/>
  <c r="AC32" i="47"/>
  <c r="AC31" i="47"/>
  <c r="AC30" i="47"/>
  <c r="AC29" i="47"/>
  <c r="AC28" i="47"/>
  <c r="AC27" i="47"/>
  <c r="AC26" i="47"/>
  <c r="AC25" i="47"/>
  <c r="AC24" i="47"/>
  <c r="AC23" i="47"/>
  <c r="AC22" i="47"/>
  <c r="AC21" i="47"/>
  <c r="AC20" i="47"/>
  <c r="AC19" i="47"/>
  <c r="AC18" i="47"/>
  <c r="AC17" i="47"/>
  <c r="AC16" i="47"/>
  <c r="AC15" i="47"/>
  <c r="AC14" i="47"/>
  <c r="AC13" i="47"/>
  <c r="AC12" i="47"/>
  <c r="AC11" i="47"/>
  <c r="AC10" i="47"/>
  <c r="AC9" i="47"/>
  <c r="AC8" i="47"/>
  <c r="AC7" i="47"/>
  <c r="AC6" i="47"/>
  <c r="AC5" i="47"/>
  <c r="AC4" i="47"/>
  <c r="AC3" i="47"/>
  <c r="AC2" i="47"/>
  <c r="AA2484" i="47"/>
  <c r="AA2483" i="47"/>
  <c r="AA2482" i="47"/>
  <c r="AA2481" i="47"/>
  <c r="AA2480" i="47"/>
  <c r="AA2479" i="47"/>
  <c r="AA2478" i="47"/>
  <c r="AA2477" i="47"/>
  <c r="AA2476" i="47"/>
  <c r="AA2475" i="47"/>
  <c r="AA2474" i="47"/>
  <c r="AA2473" i="47"/>
  <c r="AA2472" i="47"/>
  <c r="AA2471" i="47"/>
  <c r="AA2470" i="47"/>
  <c r="AA2469" i="47"/>
  <c r="AA2468" i="47"/>
  <c r="AA2467" i="47"/>
  <c r="AA2466" i="47"/>
  <c r="AA2465" i="47"/>
  <c r="AA2464" i="47"/>
  <c r="AA2463" i="47"/>
  <c r="AA2462" i="47"/>
  <c r="AA2461" i="47"/>
  <c r="AA2460" i="47"/>
  <c r="AA2459" i="47"/>
  <c r="AA2458" i="47"/>
  <c r="AA2457" i="47"/>
  <c r="AA2456" i="47"/>
  <c r="AA2455" i="47"/>
  <c r="AA2454" i="47"/>
  <c r="AA2453" i="47"/>
  <c r="AA2452" i="47"/>
  <c r="AA2451" i="47"/>
  <c r="AA2450" i="47"/>
  <c r="AA2449" i="47"/>
  <c r="AA2448" i="47"/>
  <c r="AA2447" i="47"/>
  <c r="AA2446" i="47"/>
  <c r="AA2445" i="47"/>
  <c r="AA2444" i="47"/>
  <c r="AA2443" i="47"/>
  <c r="AA2442" i="47"/>
  <c r="AA2441" i="47"/>
  <c r="AA2440" i="47"/>
  <c r="AA2439" i="47"/>
  <c r="AA2438" i="47"/>
  <c r="AA2437" i="47"/>
  <c r="AA2436" i="47"/>
  <c r="AA2435" i="47"/>
  <c r="AA2434" i="47"/>
  <c r="AA2433" i="47"/>
  <c r="AA2432" i="47"/>
  <c r="AA2431" i="47"/>
  <c r="AA2430" i="47"/>
  <c r="AA2429" i="47"/>
  <c r="AA2428" i="47"/>
  <c r="AA2427" i="47"/>
  <c r="AA2426" i="47"/>
  <c r="AA2425" i="47"/>
  <c r="AA2424" i="47"/>
  <c r="AA2423" i="47"/>
  <c r="AA2422" i="47"/>
  <c r="AA2421" i="47"/>
  <c r="AA2420" i="47"/>
  <c r="AA2419" i="47"/>
  <c r="AA2418" i="47"/>
  <c r="AA2417" i="47"/>
  <c r="AA2416" i="47"/>
  <c r="AA2415" i="47"/>
  <c r="AA2414" i="47"/>
  <c r="AA2413" i="47"/>
  <c r="AA2412" i="47"/>
  <c r="AA2411" i="47"/>
  <c r="AA2410" i="47"/>
  <c r="AA2409" i="47"/>
  <c r="AA2408" i="47"/>
  <c r="AA2407" i="47"/>
  <c r="AA2406" i="47"/>
  <c r="AA2405" i="47"/>
  <c r="AA2404" i="47"/>
  <c r="AA2403" i="47"/>
  <c r="AA2402" i="47"/>
  <c r="AA2401" i="47"/>
  <c r="AA2400" i="47"/>
  <c r="AA2399" i="47"/>
  <c r="AA2398" i="47"/>
  <c r="AA2397" i="47"/>
  <c r="AA2396" i="47"/>
  <c r="AA2395" i="47"/>
  <c r="AA2394" i="47"/>
  <c r="AA2393" i="47"/>
  <c r="AA2392" i="47"/>
  <c r="AA2391" i="47"/>
  <c r="AA2390" i="47"/>
  <c r="AA2389" i="47"/>
  <c r="AA2388" i="47"/>
  <c r="AA2387" i="47"/>
  <c r="AA2386" i="47"/>
  <c r="AA2385" i="47"/>
  <c r="AA2384" i="47"/>
  <c r="AA2383" i="47"/>
  <c r="AA2382" i="47"/>
  <c r="AA2381" i="47"/>
  <c r="AA2380" i="47"/>
  <c r="AA2379" i="47"/>
  <c r="AA2378" i="47"/>
  <c r="AA2377" i="47"/>
  <c r="AA2376" i="47"/>
  <c r="AA2375" i="47"/>
  <c r="AA2374" i="47"/>
  <c r="AA2373" i="47"/>
  <c r="AA2372" i="47"/>
  <c r="AA2371" i="47"/>
  <c r="AA2370" i="47"/>
  <c r="AA2369" i="47"/>
  <c r="AA2368" i="47"/>
  <c r="AA2367" i="47"/>
  <c r="AA2366" i="47"/>
  <c r="AA2365" i="47"/>
  <c r="AA2364" i="47"/>
  <c r="AA2363" i="47"/>
  <c r="AA2362" i="47"/>
  <c r="AA2361" i="47"/>
  <c r="AA2360" i="47"/>
  <c r="AA2359" i="47"/>
  <c r="AA2358" i="47"/>
  <c r="AA2357" i="47"/>
  <c r="AA2356" i="47"/>
  <c r="AA2355" i="47"/>
  <c r="AA2354" i="47"/>
  <c r="AA2353" i="47"/>
  <c r="AA2352" i="47"/>
  <c r="AA2351" i="47"/>
  <c r="AA2350" i="47"/>
  <c r="AA2349" i="47"/>
  <c r="AA2348" i="47"/>
  <c r="AA2347" i="47"/>
  <c r="AA2346" i="47"/>
  <c r="AA2345" i="47"/>
  <c r="AA2344" i="47"/>
  <c r="AA2343" i="47"/>
  <c r="AA2342" i="47"/>
  <c r="AA2341" i="47"/>
  <c r="AA2340" i="47"/>
  <c r="AA2339" i="47"/>
  <c r="AA2338" i="47"/>
  <c r="AA2337" i="47"/>
  <c r="AA2336" i="47"/>
  <c r="AA2335" i="47"/>
  <c r="AA2334" i="47"/>
  <c r="AA2333" i="47"/>
  <c r="AA2332" i="47"/>
  <c r="AA2331" i="47"/>
  <c r="AA2330" i="47"/>
  <c r="AA2329" i="47"/>
  <c r="AA2328" i="47"/>
  <c r="AA2327" i="47"/>
  <c r="AA2326" i="47"/>
  <c r="AA2325" i="47"/>
  <c r="AA2324" i="47"/>
  <c r="AA2323" i="47"/>
  <c r="AA2322" i="47"/>
  <c r="AA2321" i="47"/>
  <c r="AA2320" i="47"/>
  <c r="AA2319" i="47"/>
  <c r="AA2318" i="47"/>
  <c r="AA2317" i="47"/>
  <c r="AA2316" i="47"/>
  <c r="AA2315" i="47"/>
  <c r="AA2314" i="47"/>
  <c r="AA2313" i="47"/>
  <c r="AA2312" i="47"/>
  <c r="AA2311" i="47"/>
  <c r="AA2310" i="47"/>
  <c r="AA2309" i="47"/>
  <c r="AA2308" i="47"/>
  <c r="AA2307" i="47"/>
  <c r="AA2306" i="47"/>
  <c r="AA2305" i="47"/>
  <c r="AA2304" i="47"/>
  <c r="AA2303" i="47"/>
  <c r="AA2302" i="47"/>
  <c r="AA2301" i="47"/>
  <c r="AA2300" i="47"/>
  <c r="AA2299" i="47"/>
  <c r="AA2298" i="47"/>
  <c r="AA2297" i="47"/>
  <c r="AA2296" i="47"/>
  <c r="AA2295" i="47"/>
  <c r="AA2294" i="47"/>
  <c r="AA2293" i="47"/>
  <c r="AA2292" i="47"/>
  <c r="AA2291" i="47"/>
  <c r="AA2290" i="47"/>
  <c r="AA2289" i="47"/>
  <c r="AA2288" i="47"/>
  <c r="AA2287" i="47"/>
  <c r="AA2286" i="47"/>
  <c r="AA2285" i="47"/>
  <c r="AA2284" i="47"/>
  <c r="AA2283" i="47"/>
  <c r="AA2282" i="47"/>
  <c r="AA2281" i="47"/>
  <c r="AA2280" i="47"/>
  <c r="AA2279" i="47"/>
  <c r="AA2278" i="47"/>
  <c r="AA2277" i="47"/>
  <c r="AA2276" i="47"/>
  <c r="AA2275" i="47"/>
  <c r="AA2274" i="47"/>
  <c r="AA2273" i="47"/>
  <c r="AA2272" i="47"/>
  <c r="AA2271" i="47"/>
  <c r="AA2270" i="47"/>
  <c r="AA2269" i="47"/>
  <c r="AA2268" i="47"/>
  <c r="AA2267" i="47"/>
  <c r="AA2266" i="47"/>
  <c r="AA2265" i="47"/>
  <c r="AA2264" i="47"/>
  <c r="AA2263" i="47"/>
  <c r="AA2262" i="47"/>
  <c r="AA2261" i="47"/>
  <c r="AA2260" i="47"/>
  <c r="AA2259" i="47"/>
  <c r="AA2258" i="47"/>
  <c r="AA2257" i="47"/>
  <c r="AA2256" i="47"/>
  <c r="AA2255" i="47"/>
  <c r="AA2254" i="47"/>
  <c r="AA2253" i="47"/>
  <c r="AA2252" i="47"/>
  <c r="AA2251" i="47"/>
  <c r="AA2250" i="47"/>
  <c r="AA2249" i="47"/>
  <c r="AA2248" i="47"/>
  <c r="AA2247" i="47"/>
  <c r="AA2246" i="47"/>
  <c r="AA2245" i="47"/>
  <c r="AA2244" i="47"/>
  <c r="AA2243" i="47"/>
  <c r="AA2242" i="47"/>
  <c r="AA2241" i="47"/>
  <c r="AA2240" i="47"/>
  <c r="AA2239" i="47"/>
  <c r="AA2238" i="47"/>
  <c r="AA2237" i="47"/>
  <c r="AA2236" i="47"/>
  <c r="AA2235" i="47"/>
  <c r="AA2234" i="47"/>
  <c r="AA2233" i="47"/>
  <c r="AA2232" i="47"/>
  <c r="AA2231" i="47"/>
  <c r="AA2230" i="47"/>
  <c r="AA2229" i="47"/>
  <c r="AA2228" i="47"/>
  <c r="AA2227" i="47"/>
  <c r="AA2226" i="47"/>
  <c r="AA2225" i="47"/>
  <c r="AA2224" i="47"/>
  <c r="AA2223" i="47"/>
  <c r="AA2222" i="47"/>
  <c r="AA2221" i="47"/>
  <c r="AA2220" i="47"/>
  <c r="AA2219" i="47"/>
  <c r="AA2218" i="47"/>
  <c r="AA2217" i="47"/>
  <c r="AA2216" i="47"/>
  <c r="AA2215" i="47"/>
  <c r="AA2214" i="47"/>
  <c r="AA2213" i="47"/>
  <c r="AA2212" i="47"/>
  <c r="AA2211" i="47"/>
  <c r="AA2210" i="47"/>
  <c r="AA2209" i="47"/>
  <c r="AA2208" i="47"/>
  <c r="AA2207" i="47"/>
  <c r="AA2206" i="47"/>
  <c r="AA2205" i="47"/>
  <c r="AA2204" i="47"/>
  <c r="AA2203" i="47"/>
  <c r="AA2202" i="47"/>
  <c r="AA2201" i="47"/>
  <c r="AA2200" i="47"/>
  <c r="AA2199" i="47"/>
  <c r="AA2198" i="47"/>
  <c r="AA2197" i="47"/>
  <c r="AA2196" i="47"/>
  <c r="AA2195" i="47"/>
  <c r="AA2194" i="47"/>
  <c r="AA2193" i="47"/>
  <c r="AA2192" i="47"/>
  <c r="AA2191" i="47"/>
  <c r="AA2190" i="47"/>
  <c r="AA2189" i="47"/>
  <c r="AA2188" i="47"/>
  <c r="AA2187" i="47"/>
  <c r="AA2186" i="47"/>
  <c r="AA2185" i="47"/>
  <c r="AA2184" i="47"/>
  <c r="AA2183" i="47"/>
  <c r="AA2182" i="47"/>
  <c r="AA2181" i="47"/>
  <c r="AA2180" i="47"/>
  <c r="AA2179" i="47"/>
  <c r="AA2178" i="47"/>
  <c r="AA2177" i="47"/>
  <c r="AA2176" i="47"/>
  <c r="AA2175" i="47"/>
  <c r="AA2174" i="47"/>
  <c r="AA2173" i="47"/>
  <c r="AA2172" i="47"/>
  <c r="AA2171" i="47"/>
  <c r="AA2170" i="47"/>
  <c r="AA2169" i="47"/>
  <c r="AA2168" i="47"/>
  <c r="AA2167" i="47"/>
  <c r="AA2166" i="47"/>
  <c r="AA2165" i="47"/>
  <c r="AA2164" i="47"/>
  <c r="AA2163" i="47"/>
  <c r="AA2162" i="47"/>
  <c r="AA2161" i="47"/>
  <c r="AA2160" i="47"/>
  <c r="AA2159" i="47"/>
  <c r="AA2158" i="47"/>
  <c r="AA2157" i="47"/>
  <c r="AA2156" i="47"/>
  <c r="AA2155" i="47"/>
  <c r="AA2154" i="47"/>
  <c r="AA2153" i="47"/>
  <c r="AA2152" i="47"/>
  <c r="AA2151" i="47"/>
  <c r="AA2150" i="47"/>
  <c r="AA2149" i="47"/>
  <c r="AA2148" i="47"/>
  <c r="AA2147" i="47"/>
  <c r="AA2146" i="47"/>
  <c r="AA2145" i="47"/>
  <c r="AA2144" i="47"/>
  <c r="AA2143" i="47"/>
  <c r="AA2142" i="47"/>
  <c r="AA2141" i="47"/>
  <c r="AA2140" i="47"/>
  <c r="AA2139" i="47"/>
  <c r="AA2138" i="47"/>
  <c r="AA2137" i="47"/>
  <c r="AA2136" i="47"/>
  <c r="AA2135" i="47"/>
  <c r="AA2134" i="47"/>
  <c r="AA2133" i="47"/>
  <c r="AA2132" i="47"/>
  <c r="AA2131" i="47"/>
  <c r="AA2130" i="47"/>
  <c r="AA2129" i="47"/>
  <c r="AA2128" i="47"/>
  <c r="AA2127" i="47"/>
  <c r="AA2126" i="47"/>
  <c r="AA2125" i="47"/>
  <c r="AA2124" i="47"/>
  <c r="AA2123" i="47"/>
  <c r="AA2122" i="47"/>
  <c r="AA2121" i="47"/>
  <c r="AA2120" i="47"/>
  <c r="AA2119" i="47"/>
  <c r="AA2118" i="47"/>
  <c r="AA2117" i="47"/>
  <c r="AA2116" i="47"/>
  <c r="AA2115" i="47"/>
  <c r="AA2114" i="47"/>
  <c r="AA2113" i="47"/>
  <c r="AA2112" i="47"/>
  <c r="AA2111" i="47"/>
  <c r="AA2110" i="47"/>
  <c r="AA2109" i="47"/>
  <c r="AA2108" i="47"/>
  <c r="AA2107" i="47"/>
  <c r="AA2106" i="47"/>
  <c r="AA2105" i="47"/>
  <c r="AA2104" i="47"/>
  <c r="AA2103" i="47"/>
  <c r="AA2102" i="47"/>
  <c r="AA2101" i="47"/>
  <c r="AA2100" i="47"/>
  <c r="AA2099" i="47"/>
  <c r="AA2098" i="47"/>
  <c r="AA2097" i="47"/>
  <c r="AA2096" i="47"/>
  <c r="AA2095" i="47"/>
  <c r="AA2094" i="47"/>
  <c r="AA2093" i="47"/>
  <c r="AA2092" i="47"/>
  <c r="AA2091" i="47"/>
  <c r="AA2090" i="47"/>
  <c r="AA2089" i="47"/>
  <c r="AA2088" i="47"/>
  <c r="AA2087" i="47"/>
  <c r="AA2086" i="47"/>
  <c r="AA2085" i="47"/>
  <c r="AA2084" i="47"/>
  <c r="AA2083" i="47"/>
  <c r="AA2082" i="47"/>
  <c r="AA2081" i="47"/>
  <c r="AA2080" i="47"/>
  <c r="AA2079" i="47"/>
  <c r="AA2078" i="47"/>
  <c r="AA2077" i="47"/>
  <c r="AA2076" i="47"/>
  <c r="AA2075" i="47"/>
  <c r="AA2074" i="47"/>
  <c r="AA2073" i="47"/>
  <c r="AA2072" i="47"/>
  <c r="AA2071" i="47"/>
  <c r="AA2070" i="47"/>
  <c r="AA2069" i="47"/>
  <c r="AA2068" i="47"/>
  <c r="AA2067" i="47"/>
  <c r="AA2066" i="47"/>
  <c r="AA2065" i="47"/>
  <c r="AA2064" i="47"/>
  <c r="AA2063" i="47"/>
  <c r="AA2062" i="47"/>
  <c r="AA2061" i="47"/>
  <c r="AA2060" i="47"/>
  <c r="AA2059" i="47"/>
  <c r="AA2058" i="47"/>
  <c r="AA2057" i="47"/>
  <c r="AA2056" i="47"/>
  <c r="AA2055" i="47"/>
  <c r="AA2054" i="47"/>
  <c r="AA2053" i="47"/>
  <c r="AA2052" i="47"/>
  <c r="AA2051" i="47"/>
  <c r="AA2050" i="47"/>
  <c r="AA2049" i="47"/>
  <c r="AA2048" i="47"/>
  <c r="AA2047" i="47"/>
  <c r="AA2046" i="47"/>
  <c r="AA2045" i="47"/>
  <c r="AA2044" i="47"/>
  <c r="AA2043" i="47"/>
  <c r="AA2042" i="47"/>
  <c r="AA2041" i="47"/>
  <c r="AA2040" i="47"/>
  <c r="AA2039" i="47"/>
  <c r="AA2038" i="47"/>
  <c r="AA2037" i="47"/>
  <c r="AA2036" i="47"/>
  <c r="AA2035" i="47"/>
  <c r="AA2034" i="47"/>
  <c r="AA2033" i="47"/>
  <c r="AA2032" i="47"/>
  <c r="AA2031" i="47"/>
  <c r="AA2030" i="47"/>
  <c r="AA2029" i="47"/>
  <c r="AA2028" i="47"/>
  <c r="AA2027" i="47"/>
  <c r="AA2026" i="47"/>
  <c r="AA2025" i="47"/>
  <c r="AA2024" i="47"/>
  <c r="AA2023" i="47"/>
  <c r="AA2022" i="47"/>
  <c r="AA2021" i="47"/>
  <c r="AA2020" i="47"/>
  <c r="AA2019" i="47"/>
  <c r="AA2018" i="47"/>
  <c r="AA2017" i="47"/>
  <c r="AA2016" i="47"/>
  <c r="AA2015" i="47"/>
  <c r="AA2014" i="47"/>
  <c r="AA2013" i="47"/>
  <c r="AA2012" i="47"/>
  <c r="AA2011" i="47"/>
  <c r="AA2010" i="47"/>
  <c r="AA2009" i="47"/>
  <c r="AA2008" i="47"/>
  <c r="AA2007" i="47"/>
  <c r="AA2006" i="47"/>
  <c r="AA2005" i="47"/>
  <c r="AA2004" i="47"/>
  <c r="AA2003" i="47"/>
  <c r="AA2002" i="47"/>
  <c r="AA2001" i="47"/>
  <c r="AA2000" i="47"/>
  <c r="AA1999" i="47"/>
  <c r="AA1998" i="47"/>
  <c r="AA1997" i="47"/>
  <c r="AA1996" i="47"/>
  <c r="AA1995" i="47"/>
  <c r="AA1994" i="47"/>
  <c r="AA1993" i="47"/>
  <c r="AA1992" i="47"/>
  <c r="AA1991" i="47"/>
  <c r="AA1990" i="47"/>
  <c r="AA1989" i="47"/>
  <c r="AA1988" i="47"/>
  <c r="AA1987" i="47"/>
  <c r="AA1986" i="47"/>
  <c r="AA1985" i="47"/>
  <c r="AA1984" i="47"/>
  <c r="AA1983" i="47"/>
  <c r="AA1982" i="47"/>
  <c r="AA1981" i="47"/>
  <c r="AA1980" i="47"/>
  <c r="AA1979" i="47"/>
  <c r="AA1978" i="47"/>
  <c r="AA1977" i="47"/>
  <c r="AA1976" i="47"/>
  <c r="AA1975" i="47"/>
  <c r="AA1974" i="47"/>
  <c r="AA1973" i="47"/>
  <c r="AA1972" i="47"/>
  <c r="AA1971" i="47"/>
  <c r="AA1970" i="47"/>
  <c r="AA1969" i="47"/>
  <c r="AA1968" i="47"/>
  <c r="AA1967" i="47"/>
  <c r="AA1966" i="47"/>
  <c r="AA1965" i="47"/>
  <c r="AA1964" i="47"/>
  <c r="AA1963" i="47"/>
  <c r="AA1962" i="47"/>
  <c r="AA1961" i="47"/>
  <c r="AA1960" i="47"/>
  <c r="AA1959" i="47"/>
  <c r="AA1958" i="47"/>
  <c r="AA1957" i="47"/>
  <c r="AA1956" i="47"/>
  <c r="AA1955" i="47"/>
  <c r="AA1954" i="47"/>
  <c r="AA1953" i="47"/>
  <c r="AA1952" i="47"/>
  <c r="AA1951" i="47"/>
  <c r="AA1950" i="47"/>
  <c r="AA1949" i="47"/>
  <c r="AA1948" i="47"/>
  <c r="AA1947" i="47"/>
  <c r="AA1946" i="47"/>
  <c r="AA1945" i="47"/>
  <c r="AA1944" i="47"/>
  <c r="AA1943" i="47"/>
  <c r="AA1942" i="47"/>
  <c r="AA1941" i="47"/>
  <c r="AA1940" i="47"/>
  <c r="AA1939" i="47"/>
  <c r="AA1938" i="47"/>
  <c r="AA1937" i="47"/>
  <c r="AA1936" i="47"/>
  <c r="AA1935" i="47"/>
  <c r="AA1934" i="47"/>
  <c r="AA1933" i="47"/>
  <c r="AA1932" i="47"/>
  <c r="AA1931" i="47"/>
  <c r="AA1930" i="47"/>
  <c r="AA1929" i="47"/>
  <c r="AA1928" i="47"/>
  <c r="AA1927" i="47"/>
  <c r="AA1926" i="47"/>
  <c r="AA1925" i="47"/>
  <c r="AA1924" i="47"/>
  <c r="AA1923" i="47"/>
  <c r="AA1922" i="47"/>
  <c r="AA1921" i="47"/>
  <c r="AA1920" i="47"/>
  <c r="AA1919" i="47"/>
  <c r="AA1918" i="47"/>
  <c r="AA1917" i="47"/>
  <c r="AA1916" i="47"/>
  <c r="AA1915" i="47"/>
  <c r="AA1914" i="47"/>
  <c r="AA1913" i="47"/>
  <c r="AA1912" i="47"/>
  <c r="AA1911" i="47"/>
  <c r="AA1910" i="47"/>
  <c r="AA1909" i="47"/>
  <c r="AA1908" i="47"/>
  <c r="AA1907" i="47"/>
  <c r="AA1906" i="47"/>
  <c r="AA1905" i="47"/>
  <c r="AA1904" i="47"/>
  <c r="AA1903" i="47"/>
  <c r="AA1902" i="47"/>
  <c r="AA1901" i="47"/>
  <c r="AA1900" i="47"/>
  <c r="AA1899" i="47"/>
  <c r="AA1898" i="47"/>
  <c r="AA1897" i="47"/>
  <c r="AA1896" i="47"/>
  <c r="AA1895" i="47"/>
  <c r="AA1894" i="47"/>
  <c r="AA1893" i="47"/>
  <c r="AA1892" i="47"/>
  <c r="AA1891" i="47"/>
  <c r="AA1890" i="47"/>
  <c r="AA1889" i="47"/>
  <c r="AA1888" i="47"/>
  <c r="AA1887" i="47"/>
  <c r="AA1886" i="47"/>
  <c r="AA1885" i="47"/>
  <c r="AA1884" i="47"/>
  <c r="AA1883" i="47"/>
  <c r="AA1882" i="47"/>
  <c r="AA1881" i="47"/>
  <c r="AA1880" i="47"/>
  <c r="AA1879" i="47"/>
  <c r="AA1878" i="47"/>
  <c r="AA1877" i="47"/>
  <c r="AA1876" i="47"/>
  <c r="AA1875" i="47"/>
  <c r="AA1874" i="47"/>
  <c r="AA1873" i="47"/>
  <c r="AA1872" i="47"/>
  <c r="AA1871" i="47"/>
  <c r="AA1870" i="47"/>
  <c r="AA1869" i="47"/>
  <c r="AA1868" i="47"/>
  <c r="AA1867" i="47"/>
  <c r="AA1866" i="47"/>
  <c r="AA1865" i="47"/>
  <c r="AA1864" i="47"/>
  <c r="AA1863" i="47"/>
  <c r="AA1862" i="47"/>
  <c r="AA1861" i="47"/>
  <c r="AA1860" i="47"/>
  <c r="AA1859" i="47"/>
  <c r="AA1858" i="47"/>
  <c r="AA1857" i="47"/>
  <c r="AA1856" i="47"/>
  <c r="AA1855" i="47"/>
  <c r="AA1854" i="47"/>
  <c r="AA1853" i="47"/>
  <c r="AA1852" i="47"/>
  <c r="AA1851" i="47"/>
  <c r="AA1850" i="47"/>
  <c r="AA1849" i="47"/>
  <c r="AA1848" i="47"/>
  <c r="AA1847" i="47"/>
  <c r="AA1846" i="47"/>
  <c r="AA1845" i="47"/>
  <c r="AA1844" i="47"/>
  <c r="AA1843" i="47"/>
  <c r="AA1842" i="47"/>
  <c r="AA1841" i="47"/>
  <c r="AA1840" i="47"/>
  <c r="AA1839" i="47"/>
  <c r="AA1838" i="47"/>
  <c r="AA1837" i="47"/>
  <c r="AA1836" i="47"/>
  <c r="AA1835" i="47"/>
  <c r="AA1834" i="47"/>
  <c r="AA1833" i="47"/>
  <c r="AA1832" i="47"/>
  <c r="AA1831" i="47"/>
  <c r="AA1830" i="47"/>
  <c r="AA1829" i="47"/>
  <c r="AA1828" i="47"/>
  <c r="AA1827" i="47"/>
  <c r="AA1826" i="47"/>
  <c r="AA1825" i="47"/>
  <c r="AA1824" i="47"/>
  <c r="AA1823" i="47"/>
  <c r="AA1822" i="47"/>
  <c r="AA1821" i="47"/>
  <c r="AA1820" i="47"/>
  <c r="AA1819" i="47"/>
  <c r="AA1818" i="47"/>
  <c r="AA1817" i="47"/>
  <c r="AA1816" i="47"/>
  <c r="AA1815" i="47"/>
  <c r="AA1814" i="47"/>
  <c r="AA1813" i="47"/>
  <c r="AA1812" i="47"/>
  <c r="AA1811" i="47"/>
  <c r="AA1810" i="47"/>
  <c r="AA1809" i="47"/>
  <c r="AA1808" i="47"/>
  <c r="AA1807" i="47"/>
  <c r="AA1806" i="47"/>
  <c r="AA1805" i="47"/>
  <c r="AA1804" i="47"/>
  <c r="AA1803" i="47"/>
  <c r="AA1802" i="47"/>
  <c r="AA1801" i="47"/>
  <c r="AA1800" i="47"/>
  <c r="AA1799" i="47"/>
  <c r="AA1798" i="47"/>
  <c r="AA1797" i="47"/>
  <c r="AA1796" i="47"/>
  <c r="AA1795" i="47"/>
  <c r="AA1794" i="47"/>
  <c r="AA1793" i="47"/>
  <c r="AA1792" i="47"/>
  <c r="AA1791" i="47"/>
  <c r="AA1790" i="47"/>
  <c r="AA1789" i="47"/>
  <c r="AA1788" i="47"/>
  <c r="AA1787" i="47"/>
  <c r="AA1786" i="47"/>
  <c r="AA1785" i="47"/>
  <c r="AA1784" i="47"/>
  <c r="AA1783" i="47"/>
  <c r="AA1782" i="47"/>
  <c r="AA1781" i="47"/>
  <c r="AA1780" i="47"/>
  <c r="AA1779" i="47"/>
  <c r="AA1778" i="47"/>
  <c r="AA1777" i="47"/>
  <c r="AA1776" i="47"/>
  <c r="AA1775" i="47"/>
  <c r="AA1774" i="47"/>
  <c r="AA1773" i="47"/>
  <c r="AA1772" i="47"/>
  <c r="AA1771" i="47"/>
  <c r="AA1770" i="47"/>
  <c r="AA1769" i="47"/>
  <c r="AA1768" i="47"/>
  <c r="AA1767" i="47"/>
  <c r="AA1766" i="47"/>
  <c r="AA1765" i="47"/>
  <c r="AA1764" i="47"/>
  <c r="AA1763" i="47"/>
  <c r="AA1762" i="47"/>
  <c r="AA1761" i="47"/>
  <c r="AA1760" i="47"/>
  <c r="AA1759" i="47"/>
  <c r="AA1758" i="47"/>
  <c r="AA1757" i="47"/>
  <c r="AA1756" i="47"/>
  <c r="AA1755" i="47"/>
  <c r="AA1754" i="47"/>
  <c r="AA1753" i="47"/>
  <c r="AA1752" i="47"/>
  <c r="AA1751" i="47"/>
  <c r="AA1750" i="47"/>
  <c r="AA1749" i="47"/>
  <c r="AA1748" i="47"/>
  <c r="AA1747" i="47"/>
  <c r="AA1746" i="47"/>
  <c r="AA1745" i="47"/>
  <c r="AA1744" i="47"/>
  <c r="AA1743" i="47"/>
  <c r="AA1742" i="47"/>
  <c r="AA1741" i="47"/>
  <c r="AA1740" i="47"/>
  <c r="AA1739" i="47"/>
  <c r="AA1738" i="47"/>
  <c r="AA1737" i="47"/>
  <c r="AA1736" i="47"/>
  <c r="AA1735" i="47"/>
  <c r="AA1734" i="47"/>
  <c r="AA1733" i="47"/>
  <c r="AA1732" i="47"/>
  <c r="AA1731" i="47"/>
  <c r="AA1730" i="47"/>
  <c r="AA1729" i="47"/>
  <c r="AA1728" i="47"/>
  <c r="AA1727" i="47"/>
  <c r="AA1726" i="47"/>
  <c r="AA1725" i="47"/>
  <c r="AA1724" i="47"/>
  <c r="AA1723" i="47"/>
  <c r="AA1722" i="47"/>
  <c r="AA1721" i="47"/>
  <c r="AA1720" i="47"/>
  <c r="AA1719" i="47"/>
  <c r="AA1718" i="47"/>
  <c r="AA1717" i="47"/>
  <c r="AA1716" i="47"/>
  <c r="AA1715" i="47"/>
  <c r="AA1714" i="47"/>
  <c r="AA1713" i="47"/>
  <c r="AA1712" i="47"/>
  <c r="AA1711" i="47"/>
  <c r="AA1710" i="47"/>
  <c r="AA1709" i="47"/>
  <c r="AA1708" i="47"/>
  <c r="AA1707" i="47"/>
  <c r="AA1706" i="47"/>
  <c r="AA1705" i="47"/>
  <c r="AA1704" i="47"/>
  <c r="AA1703" i="47"/>
  <c r="AA1702" i="47"/>
  <c r="AA1701" i="47"/>
  <c r="AA1700" i="47"/>
  <c r="AA1699" i="47"/>
  <c r="AA1698" i="47"/>
  <c r="AA1697" i="47"/>
  <c r="AA1696" i="47"/>
  <c r="AA1695" i="47"/>
  <c r="AA1694" i="47"/>
  <c r="AA1693" i="47"/>
  <c r="AA1692" i="47"/>
  <c r="AA1691" i="47"/>
  <c r="AA1690" i="47"/>
  <c r="AA1689" i="47"/>
  <c r="AA1688" i="47"/>
  <c r="AA1687" i="47"/>
  <c r="AA1686" i="47"/>
  <c r="AA1685" i="47"/>
  <c r="AA1684" i="47"/>
  <c r="AA1683" i="47"/>
  <c r="AA1682" i="47"/>
  <c r="AA1681" i="47"/>
  <c r="AA1680" i="47"/>
  <c r="AA1679" i="47"/>
  <c r="AA1678" i="47"/>
  <c r="AA1677" i="47"/>
  <c r="AA1676" i="47"/>
  <c r="AA1675" i="47"/>
  <c r="AA1674" i="47"/>
  <c r="AA1673" i="47"/>
  <c r="AA1672" i="47"/>
  <c r="AA1671" i="47"/>
  <c r="AA1670" i="47"/>
  <c r="AA1669" i="47"/>
  <c r="AA1668" i="47"/>
  <c r="AA1667" i="47"/>
  <c r="AA1666" i="47"/>
  <c r="AA1665" i="47"/>
  <c r="AA1664" i="47"/>
  <c r="AA1663" i="47"/>
  <c r="AA1662" i="47"/>
  <c r="AA1661" i="47"/>
  <c r="AA1660" i="47"/>
  <c r="AA1659" i="47"/>
  <c r="AA1658" i="47"/>
  <c r="AA1657" i="47"/>
  <c r="AA1656" i="47"/>
  <c r="AA1655" i="47"/>
  <c r="AA1654" i="47"/>
  <c r="AA1653" i="47"/>
  <c r="AA1652" i="47"/>
  <c r="AA1651" i="47"/>
  <c r="AA1650" i="47"/>
  <c r="AA1649" i="47"/>
  <c r="AA1648" i="47"/>
  <c r="AA1647" i="47"/>
  <c r="AA1646" i="47"/>
  <c r="AA1645" i="47"/>
  <c r="AA1644" i="47"/>
  <c r="AA1643" i="47"/>
  <c r="AA1642" i="47"/>
  <c r="AA1641" i="47"/>
  <c r="AA1640" i="47"/>
  <c r="AA1639" i="47"/>
  <c r="AA1638" i="47"/>
  <c r="AA1637" i="47"/>
  <c r="AA1636" i="47"/>
  <c r="AA1635" i="47"/>
  <c r="AA1634" i="47"/>
  <c r="AA1633" i="47"/>
  <c r="AA1632" i="47"/>
  <c r="AA1631" i="47"/>
  <c r="AA1630" i="47"/>
  <c r="AA1629" i="47"/>
  <c r="AA1628" i="47"/>
  <c r="AA1627" i="47"/>
  <c r="AA1626" i="47"/>
  <c r="AA1625" i="47"/>
  <c r="AA1624" i="47"/>
  <c r="AA1623" i="47"/>
  <c r="AA1622" i="47"/>
  <c r="AA1621" i="47"/>
  <c r="AA1620" i="47"/>
  <c r="AA1619" i="47"/>
  <c r="AA1618" i="47"/>
  <c r="AA1617" i="47"/>
  <c r="AA1616" i="47"/>
  <c r="AA1615" i="47"/>
  <c r="AA1614" i="47"/>
  <c r="AA1613" i="47"/>
  <c r="AA1612" i="47"/>
  <c r="AA1611" i="47"/>
  <c r="AA1610" i="47"/>
  <c r="AA1609" i="47"/>
  <c r="AA1608" i="47"/>
  <c r="AA1607" i="47"/>
  <c r="AA1606" i="47"/>
  <c r="AA1605" i="47"/>
  <c r="AA1604" i="47"/>
  <c r="AA1603" i="47"/>
  <c r="AA1602" i="47"/>
  <c r="AA1601" i="47"/>
  <c r="AA1600" i="47"/>
  <c r="AA1599" i="47"/>
  <c r="AA1598" i="47"/>
  <c r="AA1597" i="47"/>
  <c r="AA1596" i="47"/>
  <c r="AA1595" i="47"/>
  <c r="AA1594" i="47"/>
  <c r="AA1593" i="47"/>
  <c r="AA1592" i="47"/>
  <c r="AA1591" i="47"/>
  <c r="AA1590" i="47"/>
  <c r="AA1589" i="47"/>
  <c r="AA1588" i="47"/>
  <c r="AA1587" i="47"/>
  <c r="AA1586" i="47"/>
  <c r="AA1585" i="47"/>
  <c r="AA1584" i="47"/>
  <c r="AA1583" i="47"/>
  <c r="AA1582" i="47"/>
  <c r="AA1581" i="47"/>
  <c r="AA1580" i="47"/>
  <c r="AA1579" i="47"/>
  <c r="AA1578" i="47"/>
  <c r="AA1577" i="47"/>
  <c r="AA1576" i="47"/>
  <c r="AA1575" i="47"/>
  <c r="AA1574" i="47"/>
  <c r="AA1573" i="47"/>
  <c r="AA1572" i="47"/>
  <c r="AA1571" i="47"/>
  <c r="AA1570" i="47"/>
  <c r="AA1569" i="47"/>
  <c r="AA1568" i="47"/>
  <c r="AA1567" i="47"/>
  <c r="AA1566" i="47"/>
  <c r="AA1565" i="47"/>
  <c r="AA1564" i="47"/>
  <c r="AA1563" i="47"/>
  <c r="AA1562" i="47"/>
  <c r="AA1561" i="47"/>
  <c r="AA1560" i="47"/>
  <c r="AA1559" i="47"/>
  <c r="AA1558" i="47"/>
  <c r="AA1557" i="47"/>
  <c r="AA1556" i="47"/>
  <c r="AA1555" i="47"/>
  <c r="AA1554" i="47"/>
  <c r="AA1553" i="47"/>
  <c r="AA1552" i="47"/>
  <c r="AA1551" i="47"/>
  <c r="AA1550" i="47"/>
  <c r="AA1549" i="47"/>
  <c r="AA1548" i="47"/>
  <c r="AA1547" i="47"/>
  <c r="AA1546" i="47"/>
  <c r="AA1545" i="47"/>
  <c r="AA1544" i="47"/>
  <c r="AA1543" i="47"/>
  <c r="AA1542" i="47"/>
  <c r="AA1541" i="47"/>
  <c r="AA1540" i="47"/>
  <c r="AA1539" i="47"/>
  <c r="AA1538" i="47"/>
  <c r="AA1537" i="47"/>
  <c r="AA1536" i="47"/>
  <c r="AA1535" i="47"/>
  <c r="AA1534" i="47"/>
  <c r="AA1533" i="47"/>
  <c r="AA1532" i="47"/>
  <c r="AA1531" i="47"/>
  <c r="AA1530" i="47"/>
  <c r="AA1529" i="47"/>
  <c r="AA1528" i="47"/>
  <c r="AA1527" i="47"/>
  <c r="AA1526" i="47"/>
  <c r="AA1525" i="47"/>
  <c r="AA1524" i="47"/>
  <c r="AA1523" i="47"/>
  <c r="AA1522" i="47"/>
  <c r="AA1521" i="47"/>
  <c r="AA1520" i="47"/>
  <c r="AA1519" i="47"/>
  <c r="AA1518" i="47"/>
  <c r="AA1517" i="47"/>
  <c r="AA1516" i="47"/>
  <c r="AA1515" i="47"/>
  <c r="AA1514" i="47"/>
  <c r="AA1513" i="47"/>
  <c r="AA1512" i="47"/>
  <c r="AA1511" i="47"/>
  <c r="AA1510" i="47"/>
  <c r="AA1509" i="47"/>
  <c r="AA1508" i="47"/>
  <c r="AA1507" i="47"/>
  <c r="AA1506" i="47"/>
  <c r="AA1505" i="47"/>
  <c r="AA1504" i="47"/>
  <c r="AA1503" i="47"/>
  <c r="AA1502" i="47"/>
  <c r="AA1501" i="47"/>
  <c r="AA1500" i="47"/>
  <c r="AA1499" i="47"/>
  <c r="AA1498" i="47"/>
  <c r="AA1497" i="47"/>
  <c r="AA1496" i="47"/>
  <c r="AA1495" i="47"/>
  <c r="AA1494" i="47"/>
  <c r="AA1493" i="47"/>
  <c r="AA1492" i="47"/>
  <c r="AA1491" i="47"/>
  <c r="AA1490" i="47"/>
  <c r="AA1489" i="47"/>
  <c r="AA1488" i="47"/>
  <c r="AA1487" i="47"/>
  <c r="AA1486" i="47"/>
  <c r="AA1485" i="47"/>
  <c r="AA1484" i="47"/>
  <c r="AA1483" i="47"/>
  <c r="AA1482" i="47"/>
  <c r="AA1481" i="47"/>
  <c r="AA1480" i="47"/>
  <c r="AA1479" i="47"/>
  <c r="AA1478" i="47"/>
  <c r="AA1477" i="47"/>
  <c r="AA1476" i="47"/>
  <c r="AA1475" i="47"/>
  <c r="AA1474" i="47"/>
  <c r="AA1473" i="47"/>
  <c r="AA1472" i="47"/>
  <c r="AA1471" i="47"/>
  <c r="AA1470" i="47"/>
  <c r="AA1469" i="47"/>
  <c r="AA1468" i="47"/>
  <c r="AA1467" i="47"/>
  <c r="AA1466" i="47"/>
  <c r="AA1465" i="47"/>
  <c r="AA1464" i="47"/>
  <c r="AA1463" i="47"/>
  <c r="AA1462" i="47"/>
  <c r="AA1461" i="47"/>
  <c r="AA1460" i="47"/>
  <c r="AA1459" i="47"/>
  <c r="AA1458" i="47"/>
  <c r="AA1457" i="47"/>
  <c r="AA1456" i="47"/>
  <c r="AA1455" i="47"/>
  <c r="AA1454" i="47"/>
  <c r="AA1453" i="47"/>
  <c r="AA1452" i="47"/>
  <c r="AA1451" i="47"/>
  <c r="AA1450" i="47"/>
  <c r="AA1449" i="47"/>
  <c r="AA1448" i="47"/>
  <c r="AA1447" i="47"/>
  <c r="AA1446" i="47"/>
  <c r="AA1445" i="47"/>
  <c r="AA1444" i="47"/>
  <c r="AA1443" i="47"/>
  <c r="AA1442" i="47"/>
  <c r="AA1441" i="47"/>
  <c r="AA1440" i="47"/>
  <c r="AA1439" i="47"/>
  <c r="AA1438" i="47"/>
  <c r="AA1437" i="47"/>
  <c r="AA1436" i="47"/>
  <c r="AA1435" i="47"/>
  <c r="AA1434" i="47"/>
  <c r="AA1433" i="47"/>
  <c r="AA1432" i="47"/>
  <c r="AA1431" i="47"/>
  <c r="AA1430" i="47"/>
  <c r="AA1429" i="47"/>
  <c r="AA1428" i="47"/>
  <c r="AA1427" i="47"/>
  <c r="AA1426" i="47"/>
  <c r="AA1425" i="47"/>
  <c r="AA1424" i="47"/>
  <c r="AA1423" i="47"/>
  <c r="AA1422" i="47"/>
  <c r="AA1421" i="47"/>
  <c r="AA1420" i="47"/>
  <c r="AA1419" i="47"/>
  <c r="AA1418" i="47"/>
  <c r="AA1417" i="47"/>
  <c r="AA1416" i="47"/>
  <c r="AA1415" i="47"/>
  <c r="AA1414" i="47"/>
  <c r="AA1413" i="47"/>
  <c r="AA1412" i="47"/>
  <c r="AA1411" i="47"/>
  <c r="AA1410" i="47"/>
  <c r="AA1409" i="47"/>
  <c r="AA1408" i="47"/>
  <c r="AA1407" i="47"/>
  <c r="AA1406" i="47"/>
  <c r="AA1405" i="47"/>
  <c r="AA1404" i="47"/>
  <c r="AA1403" i="47"/>
  <c r="AA1402" i="47"/>
  <c r="AA1401" i="47"/>
  <c r="AA1400" i="47"/>
  <c r="AA1399" i="47"/>
  <c r="AA1398" i="47"/>
  <c r="AA1397" i="47"/>
  <c r="AA1396" i="47"/>
  <c r="AA1395" i="47"/>
  <c r="AA1394" i="47"/>
  <c r="AA1393" i="47"/>
  <c r="AA1392" i="47"/>
  <c r="AA1391" i="47"/>
  <c r="AA1390" i="47"/>
  <c r="AA1389" i="47"/>
  <c r="AA1388" i="47"/>
  <c r="AA1387" i="47"/>
  <c r="AA1386" i="47"/>
  <c r="AA1385" i="47"/>
  <c r="AA1384" i="47"/>
  <c r="AA1383" i="47"/>
  <c r="AA1382" i="47"/>
  <c r="AA1381" i="47"/>
  <c r="AA1380" i="47"/>
  <c r="AA1379" i="47"/>
  <c r="AA1378" i="47"/>
  <c r="AA1377" i="47"/>
  <c r="AA1376" i="47"/>
  <c r="AA1375" i="47"/>
  <c r="AA1374" i="47"/>
  <c r="AA1373" i="47"/>
  <c r="AA1372" i="47"/>
  <c r="AA1371" i="47"/>
  <c r="AA1370" i="47"/>
  <c r="AA1369" i="47"/>
  <c r="AA1368" i="47"/>
  <c r="AA1367" i="47"/>
  <c r="AA1366" i="47"/>
  <c r="AA1365" i="47"/>
  <c r="AA1364" i="47"/>
  <c r="AA1363" i="47"/>
  <c r="AA1362" i="47"/>
  <c r="AA1361" i="47"/>
  <c r="AA1360" i="47"/>
  <c r="AA1359" i="47"/>
  <c r="AA1358" i="47"/>
  <c r="AA1357" i="47"/>
  <c r="AA1356" i="47"/>
  <c r="AA1355" i="47"/>
  <c r="AA1354" i="47"/>
  <c r="AA1353" i="47"/>
  <c r="AA1352" i="47"/>
  <c r="AA1351" i="47"/>
  <c r="AA1350" i="47"/>
  <c r="AA1349" i="47"/>
  <c r="AA1348" i="47"/>
  <c r="AA1347" i="47"/>
  <c r="AA1346" i="47"/>
  <c r="AA1345" i="47"/>
  <c r="AA1344" i="47"/>
  <c r="AA1343" i="47"/>
  <c r="AA1342" i="47"/>
  <c r="AA1341" i="47"/>
  <c r="AA1340" i="47"/>
  <c r="AA1339" i="47"/>
  <c r="AA1338" i="47"/>
  <c r="AA1337" i="47"/>
  <c r="AA1336" i="47"/>
  <c r="AA1335" i="47"/>
  <c r="AA1334" i="47"/>
  <c r="AA1333" i="47"/>
  <c r="AA1332" i="47"/>
  <c r="AA1331" i="47"/>
  <c r="AA1330" i="47"/>
  <c r="AA1329" i="47"/>
  <c r="AA1328" i="47"/>
  <c r="AA1327" i="47"/>
  <c r="AA1326" i="47"/>
  <c r="AA1325" i="47"/>
  <c r="AA1324" i="47"/>
  <c r="AA1323" i="47"/>
  <c r="AA1322" i="47"/>
  <c r="AA1321" i="47"/>
  <c r="AA1320" i="47"/>
  <c r="AA1319" i="47"/>
  <c r="AA1318" i="47"/>
  <c r="AA1317" i="47"/>
  <c r="AA1316" i="47"/>
  <c r="AA1315" i="47"/>
  <c r="AA1314" i="47"/>
  <c r="AA1313" i="47"/>
  <c r="AA1312" i="47"/>
  <c r="AA1311" i="47"/>
  <c r="AA1310" i="47"/>
  <c r="AA1309" i="47"/>
  <c r="AA1308" i="47"/>
  <c r="AA1307" i="47"/>
  <c r="AA1306" i="47"/>
  <c r="AA1305" i="47"/>
  <c r="AA1304" i="47"/>
  <c r="AA1303" i="47"/>
  <c r="AA1302" i="47"/>
  <c r="AA1301" i="47"/>
  <c r="AA1300" i="47"/>
  <c r="AA1299" i="47"/>
  <c r="AA1298" i="47"/>
  <c r="AA1297" i="47"/>
  <c r="AA1296" i="47"/>
  <c r="AA1295" i="47"/>
  <c r="AA1294" i="47"/>
  <c r="AA1293" i="47"/>
  <c r="AA1292" i="47"/>
  <c r="AA1291" i="47"/>
  <c r="AA1290" i="47"/>
  <c r="AA1289" i="47"/>
  <c r="AA1288" i="47"/>
  <c r="AA1287" i="47"/>
  <c r="AA1286" i="47"/>
  <c r="AA1285" i="47"/>
  <c r="AA1284" i="47"/>
  <c r="AA1283" i="47"/>
  <c r="AA1282" i="47"/>
  <c r="AA1281" i="47"/>
  <c r="AA1280" i="47"/>
  <c r="AA1279" i="47"/>
  <c r="AA1278" i="47"/>
  <c r="AA1277" i="47"/>
  <c r="AA1276" i="47"/>
  <c r="AA1275" i="47"/>
  <c r="AA1274" i="47"/>
  <c r="AA1273" i="47"/>
  <c r="AA1272" i="47"/>
  <c r="AA1271" i="47"/>
  <c r="AA1270" i="47"/>
  <c r="AA1269" i="47"/>
  <c r="AA1268" i="47"/>
  <c r="AA1267" i="47"/>
  <c r="AA1266" i="47"/>
  <c r="AA1265" i="47"/>
  <c r="AA1264" i="47"/>
  <c r="AA1263" i="47"/>
  <c r="AA1262" i="47"/>
  <c r="AA1261" i="47"/>
  <c r="AA1260" i="47"/>
  <c r="AA1259" i="47"/>
  <c r="AA1258" i="47"/>
  <c r="AA1257" i="47"/>
  <c r="AA1256" i="47"/>
  <c r="AA1255" i="47"/>
  <c r="AA1254" i="47"/>
  <c r="AA1253" i="47"/>
  <c r="AA1252" i="47"/>
  <c r="AA1251" i="47"/>
  <c r="AA1250" i="47"/>
  <c r="AA1249" i="47"/>
  <c r="AA1248" i="47"/>
  <c r="AA1247" i="47"/>
  <c r="AA1246" i="47"/>
  <c r="AA1245" i="47"/>
  <c r="AA1244" i="47"/>
  <c r="AA1243" i="47"/>
  <c r="AA1242" i="47"/>
  <c r="AA1241" i="47"/>
  <c r="AA1240" i="47"/>
  <c r="AA1239" i="47"/>
  <c r="AA1238" i="47"/>
  <c r="AA1237" i="47"/>
  <c r="AA1236" i="47"/>
  <c r="AA1235" i="47"/>
  <c r="AA1234" i="47"/>
  <c r="AA1233" i="47"/>
  <c r="AA1232" i="47"/>
  <c r="AA1231" i="47"/>
  <c r="AA1230" i="47"/>
  <c r="AA1229" i="47"/>
  <c r="AA1228" i="47"/>
  <c r="AA1227" i="47"/>
  <c r="AA1226" i="47"/>
  <c r="AA1225" i="47"/>
  <c r="AA1224" i="47"/>
  <c r="AA1223" i="47"/>
  <c r="AA1222" i="47"/>
  <c r="AA1221" i="47"/>
  <c r="AA1220" i="47"/>
  <c r="AA1219" i="47"/>
  <c r="AA1218" i="47"/>
  <c r="AA1217" i="47"/>
  <c r="AA1216" i="47"/>
  <c r="AA1215" i="47"/>
  <c r="AA1214" i="47"/>
  <c r="AA1213" i="47"/>
  <c r="AA1212" i="47"/>
  <c r="AA1211" i="47"/>
  <c r="AA1210" i="47"/>
  <c r="AA1209" i="47"/>
  <c r="AA1208" i="47"/>
  <c r="AA1207" i="47"/>
  <c r="AA1206" i="47"/>
  <c r="AA1205" i="47"/>
  <c r="AA1204" i="47"/>
  <c r="AA1203" i="47"/>
  <c r="AA1202" i="47"/>
  <c r="AA1201" i="47"/>
  <c r="AA1200" i="47"/>
  <c r="AA1199" i="47"/>
  <c r="AA1198" i="47"/>
  <c r="AA1197" i="47"/>
  <c r="AA1196" i="47"/>
  <c r="AA1195" i="47"/>
  <c r="AA1194" i="47"/>
  <c r="AA1193" i="47"/>
  <c r="AA1192" i="47"/>
  <c r="AA1191" i="47"/>
  <c r="AA1190" i="47"/>
  <c r="AA1189" i="47"/>
  <c r="AA1188" i="47"/>
  <c r="AA1187" i="47"/>
  <c r="AA1186" i="47"/>
  <c r="AA1185" i="47"/>
  <c r="AA1184" i="47"/>
  <c r="AA1183" i="47"/>
  <c r="AA1182" i="47"/>
  <c r="AA1181" i="47"/>
  <c r="AA1180" i="47"/>
  <c r="AA1179" i="47"/>
  <c r="AA1178" i="47"/>
  <c r="AA1177" i="47"/>
  <c r="AA1176" i="47"/>
  <c r="AA1175" i="47"/>
  <c r="AA1174" i="47"/>
  <c r="AA1173" i="47"/>
  <c r="AA1172" i="47"/>
  <c r="AA1171" i="47"/>
  <c r="AA1170" i="47"/>
  <c r="AA1169" i="47"/>
  <c r="AA1168" i="47"/>
  <c r="AA1167" i="47"/>
  <c r="AA1166" i="47"/>
  <c r="AA1165" i="47"/>
  <c r="AA1164" i="47"/>
  <c r="AA1163" i="47"/>
  <c r="AA1162" i="47"/>
  <c r="AA1161" i="47"/>
  <c r="AA1160" i="47"/>
  <c r="AA1159" i="47"/>
  <c r="AA1158" i="47"/>
  <c r="AA1157" i="47"/>
  <c r="AA1156" i="47"/>
  <c r="AA1155" i="47"/>
  <c r="AA1154" i="47"/>
  <c r="AA1153" i="47"/>
  <c r="AA1152" i="47"/>
  <c r="AA1151" i="47"/>
  <c r="AA1150" i="47"/>
  <c r="AA1149" i="47"/>
  <c r="AA1148" i="47"/>
  <c r="AA1147" i="47"/>
  <c r="AA1146" i="47"/>
  <c r="AA1145" i="47"/>
  <c r="AA1144" i="47"/>
  <c r="AA1143" i="47"/>
  <c r="AA1142" i="47"/>
  <c r="AA1141" i="47"/>
  <c r="AA1140" i="47"/>
  <c r="AA1139" i="47"/>
  <c r="AA1138" i="47"/>
  <c r="AA1137" i="47"/>
  <c r="AA1136" i="47"/>
  <c r="AA1135" i="47"/>
  <c r="AA1134" i="47"/>
  <c r="AA1133" i="47"/>
  <c r="AA1132" i="47"/>
  <c r="AA1131" i="47"/>
  <c r="AA1130" i="47"/>
  <c r="AA1129" i="47"/>
  <c r="AA1128" i="47"/>
  <c r="AA1127" i="47"/>
  <c r="AA1126" i="47"/>
  <c r="AA1125" i="47"/>
  <c r="AA1124" i="47"/>
  <c r="AA1123" i="47"/>
  <c r="AA1122" i="47"/>
  <c r="AA1121" i="47"/>
  <c r="AA1120" i="47"/>
  <c r="AA1119" i="47"/>
  <c r="AA1118" i="47"/>
  <c r="AA1117" i="47"/>
  <c r="AA1116" i="47"/>
  <c r="AA1115" i="47"/>
  <c r="AA1114" i="47"/>
  <c r="AA1113" i="47"/>
  <c r="AA1112" i="47"/>
  <c r="AA1111" i="47"/>
  <c r="AA1110" i="47"/>
  <c r="AA1109" i="47"/>
  <c r="AA1108" i="47"/>
  <c r="AA1107" i="47"/>
  <c r="AA1106" i="47"/>
  <c r="AA1105" i="47"/>
  <c r="AA1104" i="47"/>
  <c r="AA1103" i="47"/>
  <c r="AA1102" i="47"/>
  <c r="AA1101" i="47"/>
  <c r="AA1100" i="47"/>
  <c r="AA1099" i="47"/>
  <c r="AA1098" i="47"/>
  <c r="AA1097" i="47"/>
  <c r="AA1096" i="47"/>
  <c r="AA1095" i="47"/>
  <c r="AA1094" i="47"/>
  <c r="AA1093" i="47"/>
  <c r="AA1092" i="47"/>
  <c r="AA1091" i="47"/>
  <c r="AA1090" i="47"/>
  <c r="AA1089" i="47"/>
  <c r="AA1088" i="47"/>
  <c r="AA1087" i="47"/>
  <c r="AA1086" i="47"/>
  <c r="AA1085" i="47"/>
  <c r="AA1084" i="47"/>
  <c r="AA1083" i="47"/>
  <c r="AA1082" i="47"/>
  <c r="AA1081" i="47"/>
  <c r="AA1080" i="47"/>
  <c r="AA1079" i="47"/>
  <c r="AA1078" i="47"/>
  <c r="AA1077" i="47"/>
  <c r="AA1076" i="47"/>
  <c r="AA1075" i="47"/>
  <c r="AA1074" i="47"/>
  <c r="AA1073" i="47"/>
  <c r="AA1072" i="47"/>
  <c r="AA1071" i="47"/>
  <c r="AA1070" i="47"/>
  <c r="AA1069" i="47"/>
  <c r="AA1068" i="47"/>
  <c r="AA1067" i="47"/>
  <c r="AA1066" i="47"/>
  <c r="AA1065" i="47"/>
  <c r="AA1064" i="47"/>
  <c r="AA1063" i="47"/>
  <c r="AA1062" i="47"/>
  <c r="AA1061" i="47"/>
  <c r="AA1060" i="47"/>
  <c r="AA1059" i="47"/>
  <c r="AA1058" i="47"/>
  <c r="AA1057" i="47"/>
  <c r="AA1056" i="47"/>
  <c r="AA1055" i="47"/>
  <c r="AA1054" i="47"/>
  <c r="AA1053" i="47"/>
  <c r="AA1052" i="47"/>
  <c r="AA1051" i="47"/>
  <c r="AA1050" i="47"/>
  <c r="AA1049" i="47"/>
  <c r="AA1048" i="47"/>
  <c r="AA1047" i="47"/>
  <c r="AA1046" i="47"/>
  <c r="AA1045" i="47"/>
  <c r="AA1044" i="47"/>
  <c r="AA1043" i="47"/>
  <c r="AA1042" i="47"/>
  <c r="AA1041" i="47"/>
  <c r="AA1040" i="47"/>
  <c r="AA1039" i="47"/>
  <c r="AA1038" i="47"/>
  <c r="AA1037" i="47"/>
  <c r="AA1036" i="47"/>
  <c r="AA1035" i="47"/>
  <c r="AA1034" i="47"/>
  <c r="AA1033" i="47"/>
  <c r="AA1032" i="47"/>
  <c r="AA1031" i="47"/>
  <c r="AA1030" i="47"/>
  <c r="AA1029" i="47"/>
  <c r="AA1028" i="47"/>
  <c r="AA1027" i="47"/>
  <c r="AA1026" i="47"/>
  <c r="AA1025" i="47"/>
  <c r="AA1024" i="47"/>
  <c r="AA1023" i="47"/>
  <c r="AA1022" i="47"/>
  <c r="AA1021" i="47"/>
  <c r="AA1020" i="47"/>
  <c r="AA1019" i="47"/>
  <c r="AA1018" i="47"/>
  <c r="AA1017" i="47"/>
  <c r="AA1016" i="47"/>
  <c r="AA1015" i="47"/>
  <c r="AA1014" i="47"/>
  <c r="AA1013" i="47"/>
  <c r="AA1012" i="47"/>
  <c r="AA1011" i="47"/>
  <c r="AA1010" i="47"/>
  <c r="AA1009" i="47"/>
  <c r="AA1008" i="47"/>
  <c r="AA1007" i="47"/>
  <c r="AA1006" i="47"/>
  <c r="AA1005" i="47"/>
  <c r="AA1004" i="47"/>
  <c r="AA1003" i="47"/>
  <c r="AA1002" i="47"/>
  <c r="AA1001" i="47"/>
  <c r="AA1000" i="47"/>
  <c r="AA999" i="47"/>
  <c r="AA998" i="47"/>
  <c r="AA997" i="47"/>
  <c r="AA996" i="47"/>
  <c r="AA995" i="47"/>
  <c r="AA994" i="47"/>
  <c r="AA993" i="47"/>
  <c r="AA992" i="47"/>
  <c r="AA991" i="47"/>
  <c r="AA990" i="47"/>
  <c r="AA989" i="47"/>
  <c r="AA988" i="47"/>
  <c r="AA987" i="47"/>
  <c r="AA986" i="47"/>
  <c r="AA985" i="47"/>
  <c r="AA984" i="47"/>
  <c r="AA983" i="47"/>
  <c r="AA982" i="47"/>
  <c r="AA981" i="47"/>
  <c r="AA980" i="47"/>
  <c r="AA979" i="47"/>
  <c r="AA978" i="47"/>
  <c r="AA977" i="47"/>
  <c r="AA976" i="47"/>
  <c r="AA975" i="47"/>
  <c r="AA974" i="47"/>
  <c r="AA973" i="47"/>
  <c r="AA972" i="47"/>
  <c r="AA971" i="47"/>
  <c r="AA970" i="47"/>
  <c r="AA969" i="47"/>
  <c r="AA968" i="47"/>
  <c r="AA967" i="47"/>
  <c r="AA966" i="47"/>
  <c r="AA965" i="47"/>
  <c r="AA964" i="47"/>
  <c r="AA963" i="47"/>
  <c r="AA962" i="47"/>
  <c r="AA961" i="47"/>
  <c r="AA960" i="47"/>
  <c r="AA959" i="47"/>
  <c r="AA958" i="47"/>
  <c r="AA957" i="47"/>
  <c r="AA956" i="47"/>
  <c r="AA955" i="47"/>
  <c r="AA954" i="47"/>
  <c r="AA953" i="47"/>
  <c r="AA952" i="47"/>
  <c r="AA951" i="47"/>
  <c r="AA950" i="47"/>
  <c r="AA949" i="47"/>
  <c r="AA948" i="47"/>
  <c r="AA947" i="47"/>
  <c r="AA946" i="47"/>
  <c r="AA945" i="47"/>
  <c r="AA944" i="47"/>
  <c r="AA943" i="47"/>
  <c r="AA942" i="47"/>
  <c r="AA941" i="47"/>
  <c r="AA940" i="47"/>
  <c r="AA939" i="47"/>
  <c r="AA938" i="47"/>
  <c r="AA937" i="47"/>
  <c r="AA936" i="47"/>
  <c r="AA935" i="47"/>
  <c r="AA934" i="47"/>
  <c r="AA933" i="47"/>
  <c r="AA932" i="47"/>
  <c r="AA931" i="47"/>
  <c r="AA930" i="47"/>
  <c r="AA929" i="47"/>
  <c r="AA928" i="47"/>
  <c r="AA927" i="47"/>
  <c r="AA926" i="47"/>
  <c r="AA925" i="47"/>
  <c r="AA924" i="47"/>
  <c r="AA923" i="47"/>
  <c r="AA922" i="47"/>
  <c r="AA921" i="47"/>
  <c r="AA920" i="47"/>
  <c r="AA919" i="47"/>
  <c r="AA918" i="47"/>
  <c r="AA917" i="47"/>
  <c r="AA916" i="47"/>
  <c r="AA915" i="47"/>
  <c r="AA914" i="47"/>
  <c r="AA913" i="47"/>
  <c r="AA912" i="47"/>
  <c r="AA911" i="47"/>
  <c r="AA910" i="47"/>
  <c r="AA909" i="47"/>
  <c r="AA908" i="47"/>
  <c r="AA907" i="47"/>
  <c r="AA906" i="47"/>
  <c r="AA905" i="47"/>
  <c r="AA904" i="47"/>
  <c r="AA903" i="47"/>
  <c r="AA902" i="47"/>
  <c r="AA901" i="47"/>
  <c r="AA900" i="47"/>
  <c r="AA899" i="47"/>
  <c r="AA898" i="47"/>
  <c r="AA897" i="47"/>
  <c r="AA896" i="47"/>
  <c r="AA895" i="47"/>
  <c r="AA894" i="47"/>
  <c r="AA893" i="47"/>
  <c r="AA892" i="47"/>
  <c r="AA891" i="47"/>
  <c r="AA890" i="47"/>
  <c r="AA889" i="47"/>
  <c r="AA888" i="47"/>
  <c r="AA887" i="47"/>
  <c r="AA886" i="47"/>
  <c r="AA885" i="47"/>
  <c r="AA884" i="47"/>
  <c r="AA883" i="47"/>
  <c r="AA882" i="47"/>
  <c r="AA881" i="47"/>
  <c r="AA880" i="47"/>
  <c r="AA879" i="47"/>
  <c r="AA878" i="47"/>
  <c r="AA877" i="47"/>
  <c r="AA876" i="47"/>
  <c r="AA875" i="47"/>
  <c r="AA874" i="47"/>
  <c r="AA873" i="47"/>
  <c r="AA872" i="47"/>
  <c r="AA871" i="47"/>
  <c r="AA870" i="47"/>
  <c r="AA869" i="47"/>
  <c r="AA868" i="47"/>
  <c r="AA867" i="47"/>
  <c r="AA866" i="47"/>
  <c r="AA865" i="47"/>
  <c r="AA864" i="47"/>
  <c r="AA863" i="47"/>
  <c r="AA862" i="47"/>
  <c r="AA861" i="47"/>
  <c r="AA860" i="47"/>
  <c r="AA859" i="47"/>
  <c r="AA858" i="47"/>
  <c r="AA857" i="47"/>
  <c r="AA856" i="47"/>
  <c r="AA855" i="47"/>
  <c r="AA854" i="47"/>
  <c r="AA853" i="47"/>
  <c r="AA852" i="47"/>
  <c r="AA851" i="47"/>
  <c r="AA850" i="47"/>
  <c r="AA849" i="47"/>
  <c r="AA848" i="47"/>
  <c r="AA847" i="47"/>
  <c r="AA846" i="47"/>
  <c r="AA845" i="47"/>
  <c r="AA844" i="47"/>
  <c r="AA843" i="47"/>
  <c r="AA842" i="47"/>
  <c r="AA841" i="47"/>
  <c r="AA840" i="47"/>
  <c r="AA839" i="47"/>
  <c r="AA838" i="47"/>
  <c r="AA837" i="47"/>
  <c r="AA836" i="47"/>
  <c r="AA835" i="47"/>
  <c r="AA834" i="47"/>
  <c r="AA833" i="47"/>
  <c r="AA832" i="47"/>
  <c r="AA831" i="47"/>
  <c r="AA830" i="47"/>
  <c r="AA829" i="47"/>
  <c r="AA828" i="47"/>
  <c r="AA827" i="47"/>
  <c r="AA826" i="47"/>
  <c r="AA825" i="47"/>
  <c r="AA824" i="47"/>
  <c r="AA823" i="47"/>
  <c r="AA822" i="47"/>
  <c r="AA821" i="47"/>
  <c r="AA820" i="47"/>
  <c r="AA819" i="47"/>
  <c r="AA818" i="47"/>
  <c r="AA817" i="47"/>
  <c r="AA816" i="47"/>
  <c r="AA815" i="47"/>
  <c r="AA814" i="47"/>
  <c r="AA813" i="47"/>
  <c r="AA812" i="47"/>
  <c r="AA811" i="47"/>
  <c r="AA810" i="47"/>
  <c r="AA809" i="47"/>
  <c r="AA808" i="47"/>
  <c r="AA807" i="47"/>
  <c r="AA806" i="47"/>
  <c r="AA805" i="47"/>
  <c r="AA804" i="47"/>
  <c r="AA803" i="47"/>
  <c r="AA802" i="47"/>
  <c r="AA801" i="47"/>
  <c r="AA800" i="47"/>
  <c r="AA799" i="47"/>
  <c r="AA798" i="47"/>
  <c r="AA797" i="47"/>
  <c r="AA796" i="47"/>
  <c r="AA795" i="47"/>
  <c r="AA794" i="47"/>
  <c r="AA793" i="47"/>
  <c r="AA792" i="47"/>
  <c r="AA791" i="47"/>
  <c r="AA790" i="47"/>
  <c r="AA789" i="47"/>
  <c r="AA788" i="47"/>
  <c r="AA787" i="47"/>
  <c r="AA786" i="47"/>
  <c r="AA785" i="47"/>
  <c r="AA784" i="47"/>
  <c r="AA783" i="47"/>
  <c r="AA782" i="47"/>
  <c r="AA781" i="47"/>
  <c r="AA780" i="47"/>
  <c r="AA779" i="47"/>
  <c r="AA778" i="47"/>
  <c r="AA777" i="47"/>
  <c r="AA776" i="47"/>
  <c r="AA775" i="47"/>
  <c r="AA774" i="47"/>
  <c r="AA773" i="47"/>
  <c r="AA772" i="47"/>
  <c r="AA771" i="47"/>
  <c r="AA770" i="47"/>
  <c r="AA769" i="47"/>
  <c r="AA768" i="47"/>
  <c r="AA767" i="47"/>
  <c r="AA766" i="47"/>
  <c r="AA765" i="47"/>
  <c r="AA764" i="47"/>
  <c r="AA763" i="47"/>
  <c r="AA762" i="47"/>
  <c r="AA761" i="47"/>
  <c r="AA760" i="47"/>
  <c r="AA759" i="47"/>
  <c r="AA758" i="47"/>
  <c r="AA757" i="47"/>
  <c r="AA756" i="47"/>
  <c r="AA755" i="47"/>
  <c r="AA754" i="47"/>
  <c r="AA753" i="47"/>
  <c r="AA752" i="47"/>
  <c r="AA751" i="47"/>
  <c r="AA750" i="47"/>
  <c r="AA749" i="47"/>
  <c r="AA748" i="47"/>
  <c r="AA747" i="47"/>
  <c r="AA746" i="47"/>
  <c r="AA745" i="47"/>
  <c r="AA744" i="47"/>
  <c r="AA743" i="47"/>
  <c r="AA742" i="47"/>
  <c r="AA741" i="47"/>
  <c r="AA740" i="47"/>
  <c r="AA739" i="47"/>
  <c r="AA738" i="47"/>
  <c r="AA737" i="47"/>
  <c r="AA736" i="47"/>
  <c r="AA735" i="47"/>
  <c r="AA734" i="47"/>
  <c r="AA733" i="47"/>
  <c r="AA732" i="47"/>
  <c r="AA731" i="47"/>
  <c r="AA730" i="47"/>
  <c r="AA729" i="47"/>
  <c r="AA728" i="47"/>
  <c r="AA727" i="47"/>
  <c r="AA726" i="47"/>
  <c r="AA725" i="47"/>
  <c r="AA724" i="47"/>
  <c r="AA723" i="47"/>
  <c r="AA722" i="47"/>
  <c r="AA721" i="47"/>
  <c r="AA720" i="47"/>
  <c r="AA719" i="47"/>
  <c r="AA718" i="47"/>
  <c r="AA717" i="47"/>
  <c r="AA716" i="47"/>
  <c r="AA715" i="47"/>
  <c r="AA714" i="47"/>
  <c r="AA713" i="47"/>
  <c r="AA712" i="47"/>
  <c r="AA711" i="47"/>
  <c r="AA710" i="47"/>
  <c r="AA709" i="47"/>
  <c r="AA708" i="47"/>
  <c r="AA707" i="47"/>
  <c r="AA706" i="47"/>
  <c r="AA705" i="47"/>
  <c r="AA704" i="47"/>
  <c r="AA703" i="47"/>
  <c r="AA702" i="47"/>
  <c r="AA701" i="47"/>
  <c r="AA700" i="47"/>
  <c r="AA699" i="47"/>
  <c r="AA698" i="47"/>
  <c r="AA697" i="47"/>
  <c r="AA696" i="47"/>
  <c r="AA695" i="47"/>
  <c r="AA694" i="47"/>
  <c r="AA693" i="47"/>
  <c r="AA692" i="47"/>
  <c r="AA691" i="47"/>
  <c r="AA690" i="47"/>
  <c r="AA689" i="47"/>
  <c r="AA688" i="47"/>
  <c r="AA687" i="47"/>
  <c r="AA686" i="47"/>
  <c r="AA685" i="47"/>
  <c r="AA684" i="47"/>
  <c r="AA683" i="47"/>
  <c r="AA682" i="47"/>
  <c r="AA681" i="47"/>
  <c r="AA680" i="47"/>
  <c r="AA679" i="47"/>
  <c r="AA678" i="47"/>
  <c r="AA677" i="47"/>
  <c r="AA676" i="47"/>
  <c r="AA675" i="47"/>
  <c r="AA674" i="47"/>
  <c r="AA673" i="47"/>
  <c r="AA672" i="47"/>
  <c r="AA671" i="47"/>
  <c r="AA670" i="47"/>
  <c r="AA669" i="47"/>
  <c r="AA668" i="47"/>
  <c r="AA667" i="47"/>
  <c r="AA666" i="47"/>
  <c r="AA665" i="47"/>
  <c r="AA664" i="47"/>
  <c r="AA663" i="47"/>
  <c r="AA662" i="47"/>
  <c r="AA661" i="47"/>
  <c r="AA660" i="47"/>
  <c r="AA659" i="47"/>
  <c r="AA658" i="47"/>
  <c r="AA657" i="47"/>
  <c r="AA656" i="47"/>
  <c r="AA655" i="47"/>
  <c r="AA654" i="47"/>
  <c r="AA653" i="47"/>
  <c r="AA652" i="47"/>
  <c r="AA651" i="47"/>
  <c r="AA650" i="47"/>
  <c r="AA649" i="47"/>
  <c r="AA648" i="47"/>
  <c r="AA647" i="47"/>
  <c r="AA646" i="47"/>
  <c r="AA645" i="47"/>
  <c r="AA644" i="47"/>
  <c r="AA643" i="47"/>
  <c r="AA642" i="47"/>
  <c r="AA641" i="47"/>
  <c r="AA640" i="47"/>
  <c r="AA639" i="47"/>
  <c r="AA638" i="47"/>
  <c r="AA637" i="47"/>
  <c r="AA636" i="47"/>
  <c r="AA635" i="47"/>
  <c r="AA634" i="47"/>
  <c r="AA633" i="47"/>
  <c r="AA632" i="47"/>
  <c r="AA631" i="47"/>
  <c r="AA630" i="47"/>
  <c r="AA629" i="47"/>
  <c r="AA628" i="47"/>
  <c r="AA627" i="47"/>
  <c r="AA626" i="47"/>
  <c r="AA625" i="47"/>
  <c r="AA624" i="47"/>
  <c r="AA623" i="47"/>
  <c r="AA622" i="47"/>
  <c r="AA621" i="47"/>
  <c r="AA620" i="47"/>
  <c r="AA619" i="47"/>
  <c r="AA618" i="47"/>
  <c r="AA617" i="47"/>
  <c r="AA616" i="47"/>
  <c r="AA615" i="47"/>
  <c r="AA614" i="47"/>
  <c r="AA613" i="47"/>
  <c r="AA612" i="47"/>
  <c r="AA611" i="47"/>
  <c r="AA610" i="47"/>
  <c r="AA609" i="47"/>
  <c r="AA608" i="47"/>
  <c r="AA607" i="47"/>
  <c r="AA606" i="47"/>
  <c r="AA605" i="47"/>
  <c r="AA604" i="47"/>
  <c r="AA603" i="47"/>
  <c r="AA602" i="47"/>
  <c r="AA601" i="47"/>
  <c r="AA600" i="47"/>
  <c r="AA599" i="47"/>
  <c r="AA598" i="47"/>
  <c r="AA597" i="47"/>
  <c r="AA596" i="47"/>
  <c r="AA595" i="47"/>
  <c r="AA594" i="47"/>
  <c r="AA593" i="47"/>
  <c r="AA592" i="47"/>
  <c r="AA591" i="47"/>
  <c r="AA590" i="47"/>
  <c r="AA589" i="47"/>
  <c r="AA588" i="47"/>
  <c r="AA587" i="47"/>
  <c r="AA586" i="47"/>
  <c r="AA585" i="47"/>
  <c r="AA584" i="47"/>
  <c r="AA583" i="47"/>
  <c r="AA582" i="47"/>
  <c r="AA581" i="47"/>
  <c r="AA580" i="47"/>
  <c r="AA579" i="47"/>
  <c r="AA578" i="47"/>
  <c r="AA577" i="47"/>
  <c r="AA576" i="47"/>
  <c r="AA575" i="47"/>
  <c r="AA574" i="47"/>
  <c r="AA573" i="47"/>
  <c r="AA572" i="47"/>
  <c r="AA571" i="47"/>
  <c r="AA570" i="47"/>
  <c r="AA569" i="47"/>
  <c r="AA568" i="47"/>
  <c r="AA567" i="47"/>
  <c r="AA566" i="47"/>
  <c r="AA565" i="47"/>
  <c r="AA564" i="47"/>
  <c r="AA563" i="47"/>
  <c r="AA562" i="47"/>
  <c r="AA561" i="47"/>
  <c r="AA560" i="47"/>
  <c r="AA559" i="47"/>
  <c r="AA558" i="47"/>
  <c r="AA557" i="47"/>
  <c r="AA556" i="47"/>
  <c r="AA555" i="47"/>
  <c r="AA554" i="47"/>
  <c r="AA553" i="47"/>
  <c r="AA552" i="47"/>
  <c r="AA551" i="47"/>
  <c r="AA550" i="47"/>
  <c r="AA549" i="47"/>
  <c r="AA548" i="47"/>
  <c r="AA547" i="47"/>
  <c r="AA546" i="47"/>
  <c r="AA545" i="47"/>
  <c r="AA544" i="47"/>
  <c r="AA543" i="47"/>
  <c r="AA542" i="47"/>
  <c r="AA541" i="47"/>
  <c r="AA540" i="47"/>
  <c r="AA539" i="47"/>
  <c r="AA538" i="47"/>
  <c r="AA537" i="47"/>
  <c r="AA536" i="47"/>
  <c r="AA535" i="47"/>
  <c r="AA534" i="47"/>
  <c r="AA533" i="47"/>
  <c r="AA532" i="47"/>
  <c r="AA531" i="47"/>
  <c r="AA530" i="47"/>
  <c r="AA529" i="47"/>
  <c r="AA528" i="47"/>
  <c r="AA527" i="47"/>
  <c r="AA526" i="47"/>
  <c r="AA525" i="47"/>
  <c r="AA524" i="47"/>
  <c r="AA523" i="47"/>
  <c r="AA522" i="47"/>
  <c r="AA521" i="47"/>
  <c r="AA520" i="47"/>
  <c r="AA519" i="47"/>
  <c r="AA518" i="47"/>
  <c r="AA517" i="47"/>
  <c r="AA516" i="47"/>
  <c r="AA515" i="47"/>
  <c r="AA514" i="47"/>
  <c r="AA513" i="47"/>
  <c r="AA512" i="47"/>
  <c r="AA511" i="47"/>
  <c r="AA510" i="47"/>
  <c r="AA509" i="47"/>
  <c r="AA508" i="47"/>
  <c r="AA507" i="47"/>
  <c r="AA506" i="47"/>
  <c r="AA505" i="47"/>
  <c r="AA504" i="47"/>
  <c r="AA503" i="47"/>
  <c r="AA502" i="47"/>
  <c r="AA501" i="47"/>
  <c r="AA500" i="47"/>
  <c r="AA499" i="47"/>
  <c r="AA498" i="47"/>
  <c r="AA497" i="47"/>
  <c r="AA496" i="47"/>
  <c r="AA495" i="47"/>
  <c r="AA494" i="47"/>
  <c r="AA493" i="47"/>
  <c r="AA492" i="47"/>
  <c r="AA491" i="47"/>
  <c r="AA490" i="47"/>
  <c r="AA489" i="47"/>
  <c r="AA488" i="47"/>
  <c r="AA487" i="47"/>
  <c r="AA486" i="47"/>
  <c r="AA485" i="47"/>
  <c r="AA484" i="47"/>
  <c r="AA483" i="47"/>
  <c r="AA482" i="47"/>
  <c r="AA481" i="47"/>
  <c r="AA480" i="47"/>
  <c r="AA479" i="47"/>
  <c r="AA478" i="47"/>
  <c r="AA477" i="47"/>
  <c r="AA476" i="47"/>
  <c r="AA475" i="47"/>
  <c r="AA474" i="47"/>
  <c r="AA473" i="47"/>
  <c r="AA472" i="47"/>
  <c r="AA471" i="47"/>
  <c r="AA470" i="47"/>
  <c r="AA469" i="47"/>
  <c r="AA468" i="47"/>
  <c r="AA467" i="47"/>
  <c r="AA466" i="47"/>
  <c r="AA465" i="47"/>
  <c r="AA464" i="47"/>
  <c r="AA463" i="47"/>
  <c r="AA462" i="47"/>
  <c r="AA461" i="47"/>
  <c r="AA460" i="47"/>
  <c r="AA459" i="47"/>
  <c r="AA458" i="47"/>
  <c r="AA457" i="47"/>
  <c r="AA456" i="47"/>
  <c r="AA455" i="47"/>
  <c r="AA454" i="47"/>
  <c r="AA453" i="47"/>
  <c r="AA452" i="47"/>
  <c r="AA451" i="47"/>
  <c r="AA450" i="47"/>
  <c r="AA449" i="47"/>
  <c r="AA448" i="47"/>
  <c r="AA447" i="47"/>
  <c r="AA446" i="47"/>
  <c r="AA445" i="47"/>
  <c r="AA444" i="47"/>
  <c r="AA443" i="47"/>
  <c r="AA442" i="47"/>
  <c r="AA441" i="47"/>
  <c r="AA440" i="47"/>
  <c r="AA439" i="47"/>
  <c r="AA438" i="47"/>
  <c r="AA437" i="47"/>
  <c r="AA436" i="47"/>
  <c r="AA435" i="47"/>
  <c r="AA434" i="47"/>
  <c r="AA433" i="47"/>
  <c r="AA432" i="47"/>
  <c r="AA431" i="47"/>
  <c r="AA430" i="47"/>
  <c r="AA429" i="47"/>
  <c r="AA428" i="47"/>
  <c r="AA427" i="47"/>
  <c r="AA426" i="47"/>
  <c r="AA425" i="47"/>
  <c r="AA424" i="47"/>
  <c r="AA423" i="47"/>
  <c r="AA422" i="47"/>
  <c r="AA421" i="47"/>
  <c r="AA420" i="47"/>
  <c r="AA419" i="47"/>
  <c r="AA418" i="47"/>
  <c r="AA417" i="47"/>
  <c r="AA416" i="47"/>
  <c r="AA415" i="47"/>
  <c r="AA414" i="47"/>
  <c r="AA413" i="47"/>
  <c r="AA412" i="47"/>
  <c r="AA411" i="47"/>
  <c r="AA410" i="47"/>
  <c r="AA409" i="47"/>
  <c r="AA408" i="47"/>
  <c r="AA407" i="47"/>
  <c r="AA406" i="47"/>
  <c r="AA405" i="47"/>
  <c r="AA404" i="47"/>
  <c r="AA403" i="47"/>
  <c r="AA402" i="47"/>
  <c r="AA401" i="47"/>
  <c r="AA400" i="47"/>
  <c r="AA399" i="47"/>
  <c r="AA398" i="47"/>
  <c r="AA397" i="47"/>
  <c r="AA396" i="47"/>
  <c r="AA395" i="47"/>
  <c r="AA394" i="47"/>
  <c r="AA393" i="47"/>
  <c r="AA392" i="47"/>
  <c r="AA391" i="47"/>
  <c r="AA390" i="47"/>
  <c r="AA389" i="47"/>
  <c r="AA388" i="47"/>
  <c r="AA387" i="47"/>
  <c r="AA386" i="47"/>
  <c r="AA385" i="47"/>
  <c r="AA384" i="47"/>
  <c r="AA383" i="47"/>
  <c r="AA382" i="47"/>
  <c r="AA381" i="47"/>
  <c r="AA380" i="47"/>
  <c r="AA379" i="47"/>
  <c r="AA378" i="47"/>
  <c r="AA377" i="47"/>
  <c r="AA376" i="47"/>
  <c r="AA375" i="47"/>
  <c r="AA374" i="47"/>
  <c r="AA373" i="47"/>
  <c r="AA372" i="47"/>
  <c r="AA371" i="47"/>
  <c r="AA370" i="47"/>
  <c r="AA369" i="47"/>
  <c r="AA368" i="47"/>
  <c r="AA367" i="47"/>
  <c r="AA366" i="47"/>
  <c r="AA365" i="47"/>
  <c r="AA364" i="47"/>
  <c r="AA363" i="47"/>
  <c r="AA362" i="47"/>
  <c r="AA361" i="47"/>
  <c r="AA360" i="47"/>
  <c r="AA359" i="47"/>
  <c r="AA358" i="47"/>
  <c r="AA357" i="47"/>
  <c r="AA356" i="47"/>
  <c r="AA355" i="47"/>
  <c r="AA354" i="47"/>
  <c r="AA353" i="47"/>
  <c r="AA352" i="47"/>
  <c r="AA351" i="47"/>
  <c r="AA350" i="47"/>
  <c r="AA349" i="47"/>
  <c r="AA348" i="47"/>
  <c r="AA347" i="47"/>
  <c r="AA346" i="47"/>
  <c r="AA345" i="47"/>
  <c r="AA344" i="47"/>
  <c r="AA343" i="47"/>
  <c r="AA342" i="47"/>
  <c r="AA341" i="47"/>
  <c r="AA340" i="47"/>
  <c r="AA339" i="47"/>
  <c r="AA338" i="47"/>
  <c r="AA337" i="47"/>
  <c r="AA336" i="47"/>
  <c r="AA335" i="47"/>
  <c r="AA334" i="47"/>
  <c r="AA333" i="47"/>
  <c r="AA332" i="47"/>
  <c r="AA331" i="47"/>
  <c r="AA330" i="47"/>
  <c r="AA329" i="47"/>
  <c r="AA328" i="47"/>
  <c r="AA327" i="47"/>
  <c r="AA326" i="47"/>
  <c r="AA325" i="47"/>
  <c r="AA324" i="47"/>
  <c r="AA323" i="47"/>
  <c r="AA322" i="47"/>
  <c r="AA321" i="47"/>
  <c r="AA320" i="47"/>
  <c r="AA319" i="47"/>
  <c r="AA318" i="47"/>
  <c r="AA317" i="47"/>
  <c r="AA316" i="47"/>
  <c r="AA315" i="47"/>
  <c r="AA314" i="47"/>
  <c r="AA313" i="47"/>
  <c r="AA312" i="47"/>
  <c r="AA311" i="47"/>
  <c r="AA310" i="47"/>
  <c r="AA309" i="47"/>
  <c r="AA308" i="47"/>
  <c r="AA307" i="47"/>
  <c r="AA306" i="47"/>
  <c r="AA305" i="47"/>
  <c r="AA304" i="47"/>
  <c r="AA303" i="47"/>
  <c r="AA302" i="47"/>
  <c r="AA301" i="47"/>
  <c r="AA300" i="47"/>
  <c r="AA299" i="47"/>
  <c r="AA298" i="47"/>
  <c r="AA297" i="47"/>
  <c r="AA296" i="47"/>
  <c r="AA295" i="47"/>
  <c r="AA294" i="47"/>
  <c r="AA293" i="47"/>
  <c r="AA292" i="47"/>
  <c r="AA291" i="47"/>
  <c r="AA290" i="47"/>
  <c r="AA289" i="47"/>
  <c r="AA288" i="47"/>
  <c r="AA287" i="47"/>
  <c r="AA286" i="47"/>
  <c r="AA285" i="47"/>
  <c r="AA284" i="47"/>
  <c r="AA283" i="47"/>
  <c r="AA282" i="47"/>
  <c r="AA281" i="47"/>
  <c r="AA280" i="47"/>
  <c r="AA279" i="47"/>
  <c r="AA278" i="47"/>
  <c r="AA277" i="47"/>
  <c r="AA276" i="47"/>
  <c r="AA275" i="47"/>
  <c r="AA274" i="47"/>
  <c r="AA273" i="47"/>
  <c r="AA272" i="47"/>
  <c r="AA271" i="47"/>
  <c r="AA270" i="47"/>
  <c r="AA269" i="47"/>
  <c r="AA268" i="47"/>
  <c r="AA267" i="47"/>
  <c r="AA266" i="47"/>
  <c r="AA265" i="47"/>
  <c r="AA264" i="47"/>
  <c r="AA263" i="47"/>
  <c r="AA262" i="47"/>
  <c r="AA261" i="47"/>
  <c r="AA260" i="47"/>
  <c r="AA259" i="47"/>
  <c r="AA258" i="47"/>
  <c r="AA257" i="47"/>
  <c r="AA256" i="47"/>
  <c r="AA255" i="47"/>
  <c r="AA254" i="47"/>
  <c r="AA253" i="47"/>
  <c r="AA252" i="47"/>
  <c r="AA251" i="47"/>
  <c r="AA250" i="47"/>
  <c r="AA249" i="47"/>
  <c r="AA248" i="47"/>
  <c r="AA247" i="47"/>
  <c r="AA246" i="47"/>
  <c r="AA245" i="47"/>
  <c r="AA244" i="47"/>
  <c r="AA243" i="47"/>
  <c r="AA242" i="47"/>
  <c r="AA241" i="47"/>
  <c r="AA240" i="47"/>
  <c r="AA239" i="47"/>
  <c r="AA238" i="47"/>
  <c r="AA237" i="47"/>
  <c r="AA236" i="47"/>
  <c r="AA235" i="47"/>
  <c r="AA234" i="47"/>
  <c r="AA233" i="47"/>
  <c r="AA232" i="47"/>
  <c r="AA231" i="47"/>
  <c r="AA230" i="47"/>
  <c r="AA229" i="47"/>
  <c r="AA228" i="47"/>
  <c r="AA227" i="47"/>
  <c r="AA226" i="47"/>
  <c r="AA225" i="47"/>
  <c r="AA224" i="47"/>
  <c r="AA223" i="47"/>
  <c r="AA222" i="47"/>
  <c r="AA221" i="47"/>
  <c r="AA220" i="47"/>
  <c r="AA219" i="47"/>
  <c r="AA218" i="47"/>
  <c r="AA217" i="47"/>
  <c r="AA216" i="47"/>
  <c r="AA215" i="47"/>
  <c r="AA214" i="47"/>
  <c r="AA213" i="47"/>
  <c r="AA212" i="47"/>
  <c r="AA211" i="47"/>
  <c r="AA210" i="47"/>
  <c r="AA209" i="47"/>
  <c r="AA208" i="47"/>
  <c r="AA207" i="47"/>
  <c r="AA206" i="47"/>
  <c r="AA205" i="47"/>
  <c r="AA204" i="47"/>
  <c r="AA203" i="47"/>
  <c r="AA202" i="47"/>
  <c r="AA201" i="47"/>
  <c r="AA200" i="47"/>
  <c r="AA199" i="47"/>
  <c r="AA198" i="47"/>
  <c r="AA197" i="47"/>
  <c r="AA196" i="47"/>
  <c r="AA195" i="47"/>
  <c r="AA194" i="47"/>
  <c r="AA193" i="47"/>
  <c r="AA192" i="47"/>
  <c r="AA191" i="47"/>
  <c r="AA190" i="47"/>
  <c r="AA189" i="47"/>
  <c r="AA188" i="47"/>
  <c r="AA187" i="47"/>
  <c r="AA186" i="47"/>
  <c r="AA185" i="47"/>
  <c r="AA184" i="47"/>
  <c r="AA183" i="47"/>
  <c r="AA182" i="47"/>
  <c r="AA181" i="47"/>
  <c r="AA180" i="47"/>
  <c r="AA179" i="47"/>
  <c r="AA178" i="47"/>
  <c r="AA177" i="47"/>
  <c r="AA176" i="47"/>
  <c r="AA175" i="47"/>
  <c r="AA174" i="47"/>
  <c r="AA173" i="47"/>
  <c r="AA172" i="47"/>
  <c r="AA171" i="47"/>
  <c r="AA170" i="47"/>
  <c r="AA169" i="47"/>
  <c r="AA168" i="47"/>
  <c r="AA167" i="47"/>
  <c r="AA166" i="47"/>
  <c r="AA165" i="47"/>
  <c r="AA164" i="47"/>
  <c r="AA163" i="47"/>
  <c r="AA162" i="47"/>
  <c r="AA161" i="47"/>
  <c r="AA160" i="47"/>
  <c r="AA159" i="47"/>
  <c r="AA158" i="47"/>
  <c r="AA157" i="47"/>
  <c r="AA156" i="47"/>
  <c r="AA155" i="47"/>
  <c r="AA154" i="47"/>
  <c r="AA153" i="47"/>
  <c r="AA152" i="47"/>
  <c r="AA151" i="47"/>
  <c r="AA150" i="47"/>
  <c r="AA149" i="47"/>
  <c r="AA148" i="47"/>
  <c r="AA147" i="47"/>
  <c r="AA146" i="47"/>
  <c r="AA145" i="47"/>
  <c r="AA144" i="47"/>
  <c r="AA143" i="47"/>
  <c r="AA142" i="47"/>
  <c r="AA141" i="47"/>
  <c r="AA140" i="47"/>
  <c r="AA139" i="47"/>
  <c r="AA138" i="47"/>
  <c r="AA137" i="47"/>
  <c r="AA136" i="47"/>
  <c r="AA135" i="47"/>
  <c r="AA134" i="47"/>
  <c r="AA133" i="47"/>
  <c r="AA132" i="47"/>
  <c r="AA131" i="47"/>
  <c r="AA130" i="47"/>
  <c r="AA129" i="47"/>
  <c r="AA128" i="47"/>
  <c r="AA127" i="47"/>
  <c r="AA126" i="47"/>
  <c r="AA125" i="47"/>
  <c r="AA124" i="47"/>
  <c r="AA123" i="47"/>
  <c r="AA122" i="47"/>
  <c r="AA121" i="47"/>
  <c r="AA120" i="47"/>
  <c r="AA119" i="47"/>
  <c r="AA118" i="47"/>
  <c r="AA117" i="47"/>
  <c r="AA116" i="47"/>
  <c r="AA115" i="47"/>
  <c r="AA114" i="47"/>
  <c r="AA113" i="47"/>
  <c r="AA112" i="47"/>
  <c r="AA111" i="47"/>
  <c r="AA110" i="47"/>
  <c r="AA109" i="47"/>
  <c r="AA108" i="47"/>
  <c r="AA107" i="47"/>
  <c r="AA106" i="47"/>
  <c r="AA105" i="47"/>
  <c r="AA104" i="47"/>
  <c r="AA103" i="47"/>
  <c r="AA102" i="47"/>
  <c r="AA101" i="47"/>
  <c r="AA100" i="47"/>
  <c r="AA99" i="47"/>
  <c r="AA98" i="47"/>
  <c r="AA97" i="47"/>
  <c r="AA96" i="47"/>
  <c r="AA95" i="47"/>
  <c r="AA94" i="47"/>
  <c r="AA93" i="47"/>
  <c r="AA92" i="47"/>
  <c r="AA91" i="47"/>
  <c r="AA90" i="47"/>
  <c r="AA89" i="47"/>
  <c r="AA88" i="47"/>
  <c r="AA87" i="47"/>
  <c r="AA86" i="47"/>
  <c r="AA85" i="47"/>
  <c r="AA84" i="47"/>
  <c r="AA83" i="47"/>
  <c r="AA82" i="47"/>
  <c r="AA81" i="47"/>
  <c r="AA80" i="47"/>
  <c r="AA79" i="47"/>
  <c r="AA78" i="47"/>
  <c r="AA77" i="47"/>
  <c r="AA76" i="47"/>
  <c r="AA75" i="47"/>
  <c r="AA74" i="47"/>
  <c r="AA73" i="47"/>
  <c r="AA72" i="47"/>
  <c r="AA71" i="47"/>
  <c r="AA70" i="47"/>
  <c r="AA69" i="47"/>
  <c r="AA68" i="47"/>
  <c r="AA67" i="47"/>
  <c r="AA66" i="47"/>
  <c r="AA65" i="47"/>
  <c r="AA64" i="47"/>
  <c r="AA63" i="47"/>
  <c r="AA62" i="47"/>
  <c r="AA61" i="47"/>
  <c r="AA60" i="47"/>
  <c r="AA59" i="47"/>
  <c r="AA58" i="47"/>
  <c r="AA57" i="47"/>
  <c r="AA56" i="47"/>
  <c r="AA55" i="47"/>
  <c r="AA54" i="47"/>
  <c r="AA53" i="47"/>
  <c r="AA52" i="47"/>
  <c r="AA51" i="47"/>
  <c r="AA50" i="47"/>
  <c r="AA49" i="47"/>
  <c r="AA48" i="47"/>
  <c r="AA47" i="47"/>
  <c r="AA46" i="47"/>
  <c r="AA45" i="47"/>
  <c r="AA44" i="47"/>
  <c r="AA43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25" i="47"/>
  <c r="AA24" i="47"/>
  <c r="AA23" i="47"/>
  <c r="AA22" i="47"/>
  <c r="AA21" i="47"/>
  <c r="AA20" i="47"/>
  <c r="AA19" i="47"/>
  <c r="AA18" i="47"/>
  <c r="AA17" i="47"/>
  <c r="AA16" i="47"/>
  <c r="AA15" i="47"/>
  <c r="AA14" i="47"/>
  <c r="AA13" i="47"/>
  <c r="AA12" i="47"/>
  <c r="AA11" i="47"/>
  <c r="AA10" i="47"/>
  <c r="AA9" i="47"/>
  <c r="AA8" i="47"/>
  <c r="AA7" i="47"/>
  <c r="AA6" i="47"/>
  <c r="AA5" i="47"/>
  <c r="AA4" i="47"/>
  <c r="AA3" i="47"/>
  <c r="AA2" i="47"/>
  <c r="Y2484" i="47"/>
  <c r="Y2483" i="47"/>
  <c r="Y2482" i="47"/>
  <c r="Y2481" i="47"/>
  <c r="Y2480" i="47"/>
  <c r="Y2479" i="47"/>
  <c r="Y2478" i="47"/>
  <c r="Y2477" i="47"/>
  <c r="Y2476" i="47"/>
  <c r="Y2475" i="47"/>
  <c r="Y2474" i="47"/>
  <c r="Y2473" i="47"/>
  <c r="Y2472" i="47"/>
  <c r="Y2471" i="47"/>
  <c r="Y2470" i="47"/>
  <c r="Y2469" i="47"/>
  <c r="Y2468" i="47"/>
  <c r="Y2467" i="47"/>
  <c r="Y2466" i="47"/>
  <c r="Y2465" i="47"/>
  <c r="Y2464" i="47"/>
  <c r="Y2463" i="47"/>
  <c r="Y2462" i="47"/>
  <c r="Y2461" i="47"/>
  <c r="Y2460" i="47"/>
  <c r="Y2459" i="47"/>
  <c r="Y2458" i="47"/>
  <c r="Y2457" i="47"/>
  <c r="Y2456" i="47"/>
  <c r="Y2455" i="47"/>
  <c r="Y2454" i="47"/>
  <c r="Y2453" i="47"/>
  <c r="Y2452" i="47"/>
  <c r="Y2451" i="47"/>
  <c r="Y2450" i="47"/>
  <c r="Y2449" i="47"/>
  <c r="Y2448" i="47"/>
  <c r="Y2447" i="47"/>
  <c r="Y2446" i="47"/>
  <c r="Y2445" i="47"/>
  <c r="Y2444" i="47"/>
  <c r="Y2443" i="47"/>
  <c r="Y2442" i="47"/>
  <c r="Y2441" i="47"/>
  <c r="Y2440" i="47"/>
  <c r="Y2439" i="47"/>
  <c r="Y2438" i="47"/>
  <c r="Y2437" i="47"/>
  <c r="Y2436" i="47"/>
  <c r="Y2435" i="47"/>
  <c r="Y2434" i="47"/>
  <c r="Y2433" i="47"/>
  <c r="Y2432" i="47"/>
  <c r="Y2431" i="47"/>
  <c r="Y2430" i="47"/>
  <c r="Y2429" i="47"/>
  <c r="Y2428" i="47"/>
  <c r="Y2427" i="47"/>
  <c r="Y2426" i="47"/>
  <c r="Y2425" i="47"/>
  <c r="Y2424" i="47"/>
  <c r="Y2423" i="47"/>
  <c r="Y2422" i="47"/>
  <c r="Y2421" i="47"/>
  <c r="Y2420" i="47"/>
  <c r="Y2419" i="47"/>
  <c r="Y2418" i="47"/>
  <c r="Y2417" i="47"/>
  <c r="Y2416" i="47"/>
  <c r="Y2415" i="47"/>
  <c r="Y2414" i="47"/>
  <c r="Y2413" i="47"/>
  <c r="Y2412" i="47"/>
  <c r="Y2411" i="47"/>
  <c r="Y2410" i="47"/>
  <c r="Y2409" i="47"/>
  <c r="Y2408" i="47"/>
  <c r="Y2407" i="47"/>
  <c r="Y2406" i="47"/>
  <c r="Y2405" i="47"/>
  <c r="Y2404" i="47"/>
  <c r="Y2403" i="47"/>
  <c r="Y2402" i="47"/>
  <c r="Y2401" i="47"/>
  <c r="Y2400" i="47"/>
  <c r="Y2399" i="47"/>
  <c r="Y2398" i="47"/>
  <c r="Y2397" i="47"/>
  <c r="Y2396" i="47"/>
  <c r="Y2395" i="47"/>
  <c r="Y2394" i="47"/>
  <c r="Y2393" i="47"/>
  <c r="Y2392" i="47"/>
  <c r="Y2391" i="47"/>
  <c r="Y2390" i="47"/>
  <c r="Y2389" i="47"/>
  <c r="Y2388" i="47"/>
  <c r="Y2387" i="47"/>
  <c r="Y2386" i="47"/>
  <c r="Y2385" i="47"/>
  <c r="Y2384" i="47"/>
  <c r="Y2383" i="47"/>
  <c r="Y2382" i="47"/>
  <c r="Y2381" i="47"/>
  <c r="Y2380" i="47"/>
  <c r="Y2379" i="47"/>
  <c r="Y2378" i="47"/>
  <c r="Y2377" i="47"/>
  <c r="Y2376" i="47"/>
  <c r="Y2375" i="47"/>
  <c r="Y2374" i="47"/>
  <c r="Y2373" i="47"/>
  <c r="Y2372" i="47"/>
  <c r="Y2371" i="47"/>
  <c r="Y2370" i="47"/>
  <c r="Y2369" i="47"/>
  <c r="Y2368" i="47"/>
  <c r="Y2367" i="47"/>
  <c r="Y2366" i="47"/>
  <c r="Y2365" i="47"/>
  <c r="Y2364" i="47"/>
  <c r="Y2363" i="47"/>
  <c r="Y2362" i="47"/>
  <c r="Y2361" i="47"/>
  <c r="Y2360" i="47"/>
  <c r="Y2359" i="47"/>
  <c r="Y2358" i="47"/>
  <c r="Y2357" i="47"/>
  <c r="Y2356" i="47"/>
  <c r="Y2355" i="47"/>
  <c r="Y2354" i="47"/>
  <c r="Y2353" i="47"/>
  <c r="Y2352" i="47"/>
  <c r="Y2351" i="47"/>
  <c r="Y2350" i="47"/>
  <c r="Y2349" i="47"/>
  <c r="Y2348" i="47"/>
  <c r="Y2347" i="47"/>
  <c r="Y2346" i="47"/>
  <c r="Y2345" i="47"/>
  <c r="Y2344" i="47"/>
  <c r="Y2343" i="47"/>
  <c r="Y2342" i="47"/>
  <c r="Y2341" i="47"/>
  <c r="Y2340" i="47"/>
  <c r="Y2339" i="47"/>
  <c r="Y2338" i="47"/>
  <c r="Y2337" i="47"/>
  <c r="Y2336" i="47"/>
  <c r="Y2335" i="47"/>
  <c r="Y2334" i="47"/>
  <c r="Y2333" i="47"/>
  <c r="Y2332" i="47"/>
  <c r="Y2331" i="47"/>
  <c r="Y2330" i="47"/>
  <c r="Y2329" i="47"/>
  <c r="Y2328" i="47"/>
  <c r="Y2327" i="47"/>
  <c r="Y2326" i="47"/>
  <c r="Y2325" i="47"/>
  <c r="Y2324" i="47"/>
  <c r="Y2323" i="47"/>
  <c r="Y2322" i="47"/>
  <c r="Y2321" i="47"/>
  <c r="Y2320" i="47"/>
  <c r="Y2319" i="47"/>
  <c r="Y2318" i="47"/>
  <c r="Y2317" i="47"/>
  <c r="Y2316" i="47"/>
  <c r="Y2315" i="47"/>
  <c r="Y2314" i="47"/>
  <c r="Y2313" i="47"/>
  <c r="Y2312" i="47"/>
  <c r="Y2311" i="47"/>
  <c r="Y2310" i="47"/>
  <c r="Y2309" i="47"/>
  <c r="Y2308" i="47"/>
  <c r="Y2307" i="47"/>
  <c r="Y2306" i="47"/>
  <c r="Y2305" i="47"/>
  <c r="Y2304" i="47"/>
  <c r="Y2303" i="47"/>
  <c r="Y2302" i="47"/>
  <c r="Y2301" i="47"/>
  <c r="Y2300" i="47"/>
  <c r="Y2299" i="47"/>
  <c r="Y2298" i="47"/>
  <c r="Y2297" i="47"/>
  <c r="Y2296" i="47"/>
  <c r="Y2295" i="47"/>
  <c r="Y2294" i="47"/>
  <c r="Y2293" i="47"/>
  <c r="Y2292" i="47"/>
  <c r="Y2291" i="47"/>
  <c r="Y2290" i="47"/>
  <c r="Y2289" i="47"/>
  <c r="Y2288" i="47"/>
  <c r="Y2287" i="47"/>
  <c r="Y2286" i="47"/>
  <c r="Y2285" i="47"/>
  <c r="Y2284" i="47"/>
  <c r="Y2283" i="47"/>
  <c r="Y2282" i="47"/>
  <c r="Y2281" i="47"/>
  <c r="Y2280" i="47"/>
  <c r="Y2279" i="47"/>
  <c r="Y2278" i="47"/>
  <c r="Y2277" i="47"/>
  <c r="Y2276" i="47"/>
  <c r="Y2275" i="47"/>
  <c r="Y2274" i="47"/>
  <c r="Y2273" i="47"/>
  <c r="Y2272" i="47"/>
  <c r="Y2271" i="47"/>
  <c r="Y2270" i="47"/>
  <c r="Y2269" i="47"/>
  <c r="Y2268" i="47"/>
  <c r="Y2267" i="47"/>
  <c r="Y2266" i="47"/>
  <c r="Y2265" i="47"/>
  <c r="Y2264" i="47"/>
  <c r="Y2263" i="47"/>
  <c r="Y2262" i="47"/>
  <c r="Y2261" i="47"/>
  <c r="Y2260" i="47"/>
  <c r="Y2259" i="47"/>
  <c r="Y2258" i="47"/>
  <c r="Y2257" i="47"/>
  <c r="Y2256" i="47"/>
  <c r="Y2255" i="47"/>
  <c r="Y2254" i="47"/>
  <c r="Y2253" i="47"/>
  <c r="Y2252" i="47"/>
  <c r="Y2251" i="47"/>
  <c r="Y2250" i="47"/>
  <c r="Y2249" i="47"/>
  <c r="Y2248" i="47"/>
  <c r="Y2247" i="47"/>
  <c r="Y2246" i="47"/>
  <c r="Y2245" i="47"/>
  <c r="Y2244" i="47"/>
  <c r="Y2243" i="47"/>
  <c r="Y2242" i="47"/>
  <c r="Y2241" i="47"/>
  <c r="Y2240" i="47"/>
  <c r="Y2239" i="47"/>
  <c r="Y2238" i="47"/>
  <c r="Y2237" i="47"/>
  <c r="Y2236" i="47"/>
  <c r="Y2235" i="47"/>
  <c r="Y2234" i="47"/>
  <c r="Y2233" i="47"/>
  <c r="Y2232" i="47"/>
  <c r="Y2231" i="47"/>
  <c r="Y2230" i="47"/>
  <c r="Y2229" i="47"/>
  <c r="Y2228" i="47"/>
  <c r="Y2227" i="47"/>
  <c r="Y2226" i="47"/>
  <c r="Y2225" i="47"/>
  <c r="Y2224" i="47"/>
  <c r="Y2223" i="47"/>
  <c r="Y2222" i="47"/>
  <c r="Y2221" i="47"/>
  <c r="Y2220" i="47"/>
  <c r="Y2219" i="47"/>
  <c r="Y2218" i="47"/>
  <c r="Y2217" i="47"/>
  <c r="Y2216" i="47"/>
  <c r="Y2215" i="47"/>
  <c r="Y2214" i="47"/>
  <c r="Y2213" i="47"/>
  <c r="Y2212" i="47"/>
  <c r="Y2211" i="47"/>
  <c r="Y2210" i="47"/>
  <c r="Y2209" i="47"/>
  <c r="Y2208" i="47"/>
  <c r="Y2207" i="47"/>
  <c r="Y2206" i="47"/>
  <c r="Y2205" i="47"/>
  <c r="Y2204" i="47"/>
  <c r="Y2203" i="47"/>
  <c r="Y2202" i="47"/>
  <c r="Y2201" i="47"/>
  <c r="Y2200" i="47"/>
  <c r="Y2199" i="47"/>
  <c r="Y2198" i="47"/>
  <c r="Y2197" i="47"/>
  <c r="Y2196" i="47"/>
  <c r="Y2195" i="47"/>
  <c r="Y2194" i="47"/>
  <c r="Y2193" i="47"/>
  <c r="Y2192" i="47"/>
  <c r="Y2191" i="47"/>
  <c r="Y2190" i="47"/>
  <c r="Y2189" i="47"/>
  <c r="Y2188" i="47"/>
  <c r="Y2187" i="47"/>
  <c r="Y2186" i="47"/>
  <c r="Y2185" i="47"/>
  <c r="Y2184" i="47"/>
  <c r="Y2183" i="47"/>
  <c r="Y2182" i="47"/>
  <c r="Y2181" i="47"/>
  <c r="Y2180" i="47"/>
  <c r="Y2179" i="47"/>
  <c r="Y2178" i="47"/>
  <c r="Y2177" i="47"/>
  <c r="Y2176" i="47"/>
  <c r="Y2175" i="47"/>
  <c r="Y2174" i="47"/>
  <c r="Y2173" i="47"/>
  <c r="Y2172" i="47"/>
  <c r="Y2171" i="47"/>
  <c r="Y2170" i="47"/>
  <c r="Y2169" i="47"/>
  <c r="Y2168" i="47"/>
  <c r="Y2167" i="47"/>
  <c r="Y2166" i="47"/>
  <c r="Y2165" i="47"/>
  <c r="Y2164" i="47"/>
  <c r="Y2163" i="47"/>
  <c r="Y2162" i="47"/>
  <c r="Y2161" i="47"/>
  <c r="Y2160" i="47"/>
  <c r="Y2159" i="47"/>
  <c r="Y2158" i="47"/>
  <c r="Y2157" i="47"/>
  <c r="Y2156" i="47"/>
  <c r="Y2155" i="47"/>
  <c r="Y2154" i="47"/>
  <c r="Y2153" i="47"/>
  <c r="Y2152" i="47"/>
  <c r="Y2151" i="47"/>
  <c r="Y2150" i="47"/>
  <c r="Y2149" i="47"/>
  <c r="Y2148" i="47"/>
  <c r="Y2147" i="47"/>
  <c r="Y2146" i="47"/>
  <c r="Y2145" i="47"/>
  <c r="Y2144" i="47"/>
  <c r="Y2143" i="47"/>
  <c r="Y2142" i="47"/>
  <c r="Y2141" i="47"/>
  <c r="Y2140" i="47"/>
  <c r="Y2139" i="47"/>
  <c r="Y2138" i="47"/>
  <c r="Y2137" i="47"/>
  <c r="Y2136" i="47"/>
  <c r="Y2135" i="47"/>
  <c r="Y2134" i="47"/>
  <c r="Y2133" i="47"/>
  <c r="Y2132" i="47"/>
  <c r="Y2131" i="47"/>
  <c r="Y2130" i="47"/>
  <c r="Y2129" i="47"/>
  <c r="Y2128" i="47"/>
  <c r="Y2127" i="47"/>
  <c r="Y2126" i="47"/>
  <c r="Y2125" i="47"/>
  <c r="Y2124" i="47"/>
  <c r="Y2123" i="47"/>
  <c r="Y2122" i="47"/>
  <c r="Y2121" i="47"/>
  <c r="Y2120" i="47"/>
  <c r="Y2119" i="47"/>
  <c r="Y2118" i="47"/>
  <c r="Y2117" i="47"/>
  <c r="Y2116" i="47"/>
  <c r="Y2115" i="47"/>
  <c r="Y2114" i="47"/>
  <c r="Y2113" i="47"/>
  <c r="Y2112" i="47"/>
  <c r="Y2111" i="47"/>
  <c r="Y2110" i="47"/>
  <c r="Y2109" i="47"/>
  <c r="Y2108" i="47"/>
  <c r="Y2107" i="47"/>
  <c r="Y2106" i="47"/>
  <c r="Y2105" i="47"/>
  <c r="Y2104" i="47"/>
  <c r="Y2103" i="47"/>
  <c r="Y2102" i="47"/>
  <c r="Y2101" i="47"/>
  <c r="Y2100" i="47"/>
  <c r="Y2099" i="47"/>
  <c r="Y2098" i="47"/>
  <c r="Y2097" i="47"/>
  <c r="Y2096" i="47"/>
  <c r="Y2095" i="47"/>
  <c r="Y2094" i="47"/>
  <c r="Y2093" i="47"/>
  <c r="Y2092" i="47"/>
  <c r="Y2091" i="47"/>
  <c r="Y2090" i="47"/>
  <c r="Y2089" i="47"/>
  <c r="Y2088" i="47"/>
  <c r="Y2087" i="47"/>
  <c r="Y2086" i="47"/>
  <c r="Y2085" i="47"/>
  <c r="Y2084" i="47"/>
  <c r="Y2083" i="47"/>
  <c r="Y2082" i="47"/>
  <c r="Y2081" i="47"/>
  <c r="Y2080" i="47"/>
  <c r="Y2079" i="47"/>
  <c r="Y2078" i="47"/>
  <c r="Y2077" i="47"/>
  <c r="Y2076" i="47"/>
  <c r="Y2075" i="47"/>
  <c r="Y2074" i="47"/>
  <c r="Y2073" i="47"/>
  <c r="Y2072" i="47"/>
  <c r="Y2071" i="47"/>
  <c r="Y2070" i="47"/>
  <c r="Y2069" i="47"/>
  <c r="Y2068" i="47"/>
  <c r="Y2067" i="47"/>
  <c r="Y2066" i="47"/>
  <c r="Y2065" i="47"/>
  <c r="Y2064" i="47"/>
  <c r="Y2063" i="47"/>
  <c r="Y2062" i="47"/>
  <c r="Y2061" i="47"/>
  <c r="Y2060" i="47"/>
  <c r="Y2059" i="47"/>
  <c r="Y2058" i="47"/>
  <c r="Y2057" i="47"/>
  <c r="Y2056" i="47"/>
  <c r="Y2055" i="47"/>
  <c r="Y2054" i="47"/>
  <c r="Y2053" i="47"/>
  <c r="Y2052" i="47"/>
  <c r="Y2051" i="47"/>
  <c r="Y2050" i="47"/>
  <c r="Y2049" i="47"/>
  <c r="Y2048" i="47"/>
  <c r="Y2047" i="47"/>
  <c r="Y2046" i="47"/>
  <c r="Y2045" i="47"/>
  <c r="Y2044" i="47"/>
  <c r="Y2043" i="47"/>
  <c r="Y2042" i="47"/>
  <c r="Y2041" i="47"/>
  <c r="Y2040" i="47"/>
  <c r="Y2039" i="47"/>
  <c r="Y2038" i="47"/>
  <c r="Y2037" i="47"/>
  <c r="Y2036" i="47"/>
  <c r="Y2035" i="47"/>
  <c r="Y2034" i="47"/>
  <c r="Y2033" i="47"/>
  <c r="Y2032" i="47"/>
  <c r="Y2031" i="47"/>
  <c r="Y2030" i="47"/>
  <c r="Y2029" i="47"/>
  <c r="Y2028" i="47"/>
  <c r="Y2027" i="47"/>
  <c r="Y2026" i="47"/>
  <c r="Y2025" i="47"/>
  <c r="Y2024" i="47"/>
  <c r="Y2023" i="47"/>
  <c r="Y2022" i="47"/>
  <c r="Y2021" i="47"/>
  <c r="Y2020" i="47"/>
  <c r="Y2019" i="47"/>
  <c r="Y2018" i="47"/>
  <c r="Y2017" i="47"/>
  <c r="Y2016" i="47"/>
  <c r="Y2015" i="47"/>
  <c r="Y2014" i="47"/>
  <c r="Y2013" i="47"/>
  <c r="Y2012" i="47"/>
  <c r="Y2011" i="47"/>
  <c r="Y2010" i="47"/>
  <c r="Y2009" i="47"/>
  <c r="Y2008" i="47"/>
  <c r="Y2007" i="47"/>
  <c r="Y2006" i="47"/>
  <c r="Y2005" i="47"/>
  <c r="Y2004" i="47"/>
  <c r="Y2003" i="47"/>
  <c r="Y2002" i="47"/>
  <c r="Y2001" i="47"/>
  <c r="Y2000" i="47"/>
  <c r="Y1999" i="47"/>
  <c r="Y1998" i="47"/>
  <c r="Y1997" i="47"/>
  <c r="Y1996" i="47"/>
  <c r="Y1995" i="47"/>
  <c r="Y1994" i="47"/>
  <c r="Y1993" i="47"/>
  <c r="Y1992" i="47"/>
  <c r="Y1991" i="47"/>
  <c r="Y1990" i="47"/>
  <c r="Y1989" i="47"/>
  <c r="Y1988" i="47"/>
  <c r="Y1987" i="47"/>
  <c r="Y1986" i="47"/>
  <c r="Y1985" i="47"/>
  <c r="Y1984" i="47"/>
  <c r="Y1983" i="47"/>
  <c r="Y1982" i="47"/>
  <c r="Y1981" i="47"/>
  <c r="Y1980" i="47"/>
  <c r="Y1979" i="47"/>
  <c r="Y1978" i="47"/>
  <c r="Y1977" i="47"/>
  <c r="Y1976" i="47"/>
  <c r="Y1975" i="47"/>
  <c r="Y1974" i="47"/>
  <c r="Y1973" i="47"/>
  <c r="Y1972" i="47"/>
  <c r="Y1971" i="47"/>
  <c r="Y1970" i="47"/>
  <c r="Y1969" i="47"/>
  <c r="Y1968" i="47"/>
  <c r="Y1967" i="47"/>
  <c r="Y1966" i="47"/>
  <c r="Y1965" i="47"/>
  <c r="Y1964" i="47"/>
  <c r="Y1963" i="47"/>
  <c r="Y1962" i="47"/>
  <c r="Y1961" i="47"/>
  <c r="Y1960" i="47"/>
  <c r="Y1959" i="47"/>
  <c r="Y1958" i="47"/>
  <c r="Y1957" i="47"/>
  <c r="Y1956" i="47"/>
  <c r="Y1955" i="47"/>
  <c r="Y1954" i="47"/>
  <c r="Y1953" i="47"/>
  <c r="Y1952" i="47"/>
  <c r="Y1951" i="47"/>
  <c r="Y1950" i="47"/>
  <c r="Y1949" i="47"/>
  <c r="Y1948" i="47"/>
  <c r="Y1947" i="47"/>
  <c r="Y1946" i="47"/>
  <c r="Y1945" i="47"/>
  <c r="Y1944" i="47"/>
  <c r="Y1943" i="47"/>
  <c r="Y1942" i="47"/>
  <c r="Y1941" i="47"/>
  <c r="Y1940" i="47"/>
  <c r="Y1939" i="47"/>
  <c r="Y1938" i="47"/>
  <c r="Y1937" i="47"/>
  <c r="Y1936" i="47"/>
  <c r="Y1935" i="47"/>
  <c r="Y1934" i="47"/>
  <c r="Y1933" i="47"/>
  <c r="Y1932" i="47"/>
  <c r="Y1931" i="47"/>
  <c r="Y1930" i="47"/>
  <c r="Y1929" i="47"/>
  <c r="Y1928" i="47"/>
  <c r="Y1927" i="47"/>
  <c r="Y1926" i="47"/>
  <c r="Y1925" i="47"/>
  <c r="Y1924" i="47"/>
  <c r="Y1923" i="47"/>
  <c r="Y1922" i="47"/>
  <c r="Y1921" i="47"/>
  <c r="Y1920" i="47"/>
  <c r="Y1919" i="47"/>
  <c r="Y1918" i="47"/>
  <c r="Y1917" i="47"/>
  <c r="Y1916" i="47"/>
  <c r="Y1915" i="47"/>
  <c r="Y1914" i="47"/>
  <c r="Y1913" i="47"/>
  <c r="Y1912" i="47"/>
  <c r="Y1911" i="47"/>
  <c r="Y1910" i="47"/>
  <c r="Y1909" i="47"/>
  <c r="Y1908" i="47"/>
  <c r="Y1907" i="47"/>
  <c r="Y1906" i="47"/>
  <c r="Y1905" i="47"/>
  <c r="Y1904" i="47"/>
  <c r="Y1903" i="47"/>
  <c r="Y1902" i="47"/>
  <c r="Y1901" i="47"/>
  <c r="Y1900" i="47"/>
  <c r="Y1899" i="47"/>
  <c r="Y1898" i="47"/>
  <c r="Y1897" i="47"/>
  <c r="Y1896" i="47"/>
  <c r="Y1895" i="47"/>
  <c r="Y1894" i="47"/>
  <c r="Y1893" i="47"/>
  <c r="Y1892" i="47"/>
  <c r="Y1891" i="47"/>
  <c r="Y1890" i="47"/>
  <c r="Y1889" i="47"/>
  <c r="Y1888" i="47"/>
  <c r="Y1887" i="47"/>
  <c r="Y1886" i="47"/>
  <c r="Y1885" i="47"/>
  <c r="Y1884" i="47"/>
  <c r="Y1883" i="47"/>
  <c r="Y1882" i="47"/>
  <c r="Y1881" i="47"/>
  <c r="Y1880" i="47"/>
  <c r="Y1879" i="47"/>
  <c r="Y1878" i="47"/>
  <c r="Y1877" i="47"/>
  <c r="Y1876" i="47"/>
  <c r="Y1875" i="47"/>
  <c r="Y1874" i="47"/>
  <c r="Y1873" i="47"/>
  <c r="Y1872" i="47"/>
  <c r="Y1871" i="47"/>
  <c r="Y1870" i="47"/>
  <c r="Y1869" i="47"/>
  <c r="Y1868" i="47"/>
  <c r="Y1867" i="47"/>
  <c r="Y1866" i="47"/>
  <c r="Y1865" i="47"/>
  <c r="Y1864" i="47"/>
  <c r="Y1863" i="47"/>
  <c r="Y1862" i="47"/>
  <c r="Y1861" i="47"/>
  <c r="Y1860" i="47"/>
  <c r="Y1859" i="47"/>
  <c r="Y1858" i="47"/>
  <c r="Y1857" i="47"/>
  <c r="Y1856" i="47"/>
  <c r="Y1855" i="47"/>
  <c r="Y1854" i="47"/>
  <c r="Y1853" i="47"/>
  <c r="Y1852" i="47"/>
  <c r="Y1851" i="47"/>
  <c r="Y1850" i="47"/>
  <c r="Y1849" i="47"/>
  <c r="Y1848" i="47"/>
  <c r="Y1847" i="47"/>
  <c r="Y1846" i="47"/>
  <c r="Y1845" i="47"/>
  <c r="Y1844" i="47"/>
  <c r="Y1843" i="47"/>
  <c r="Y1842" i="47"/>
  <c r="Y1841" i="47"/>
  <c r="Y1840" i="47"/>
  <c r="Y1839" i="47"/>
  <c r="Y1838" i="47"/>
  <c r="Y1837" i="47"/>
  <c r="Y1836" i="47"/>
  <c r="Y1835" i="47"/>
  <c r="Y1834" i="47"/>
  <c r="Y1833" i="47"/>
  <c r="Y1832" i="47"/>
  <c r="Y1831" i="47"/>
  <c r="Y1830" i="47"/>
  <c r="Y1829" i="47"/>
  <c r="Y1828" i="47"/>
  <c r="Y1827" i="47"/>
  <c r="Y1826" i="47"/>
  <c r="Y1825" i="47"/>
  <c r="Y1824" i="47"/>
  <c r="Y1823" i="47"/>
  <c r="Y1822" i="47"/>
  <c r="Y1821" i="47"/>
  <c r="Y1820" i="47"/>
  <c r="Y1819" i="47"/>
  <c r="Y1818" i="47"/>
  <c r="Y1817" i="47"/>
  <c r="Y1816" i="47"/>
  <c r="Y1815" i="47"/>
  <c r="Y1814" i="47"/>
  <c r="Y1813" i="47"/>
  <c r="Y1812" i="47"/>
  <c r="Y1811" i="47"/>
  <c r="Y1810" i="47"/>
  <c r="Y1809" i="47"/>
  <c r="Y1808" i="47"/>
  <c r="Y1807" i="47"/>
  <c r="Y1806" i="47"/>
  <c r="Y1805" i="47"/>
  <c r="Y1804" i="47"/>
  <c r="Y1803" i="47"/>
  <c r="Y1802" i="47"/>
  <c r="Y1801" i="47"/>
  <c r="Y1800" i="47"/>
  <c r="Y1799" i="47"/>
  <c r="Y1798" i="47"/>
  <c r="Y1797" i="47"/>
  <c r="Y1796" i="47"/>
  <c r="Y1795" i="47"/>
  <c r="Y1794" i="47"/>
  <c r="Y1793" i="47"/>
  <c r="Y1792" i="47"/>
  <c r="Y1791" i="47"/>
  <c r="Y1790" i="47"/>
  <c r="Y1789" i="47"/>
  <c r="Y1788" i="47"/>
  <c r="Y1787" i="47"/>
  <c r="Y1786" i="47"/>
  <c r="Y1785" i="47"/>
  <c r="Y1784" i="47"/>
  <c r="Y1783" i="47"/>
  <c r="Y1782" i="47"/>
  <c r="Y1781" i="47"/>
  <c r="Y1780" i="47"/>
  <c r="Y1779" i="47"/>
  <c r="Y1778" i="47"/>
  <c r="Y1777" i="47"/>
  <c r="Y1776" i="47"/>
  <c r="Y1775" i="47"/>
  <c r="Y1774" i="47"/>
  <c r="Y1773" i="47"/>
  <c r="Y1772" i="47"/>
  <c r="Y1771" i="47"/>
  <c r="Y1770" i="47"/>
  <c r="Y1769" i="47"/>
  <c r="Y1768" i="47"/>
  <c r="Y1767" i="47"/>
  <c r="Y1766" i="47"/>
  <c r="Y1765" i="47"/>
  <c r="Y1764" i="47"/>
  <c r="Y1763" i="47"/>
  <c r="Y1762" i="47"/>
  <c r="Y1761" i="47"/>
  <c r="Y1760" i="47"/>
  <c r="Y1759" i="47"/>
  <c r="Y1758" i="47"/>
  <c r="Y1757" i="47"/>
  <c r="Y1756" i="47"/>
  <c r="Y1755" i="47"/>
  <c r="Y1754" i="47"/>
  <c r="Y1753" i="47"/>
  <c r="Y1752" i="47"/>
  <c r="Y1751" i="47"/>
  <c r="Y1750" i="47"/>
  <c r="Y1749" i="47"/>
  <c r="Y1748" i="47"/>
  <c r="Y1747" i="47"/>
  <c r="Y1746" i="47"/>
  <c r="Y1745" i="47"/>
  <c r="Y1744" i="47"/>
  <c r="Y1743" i="47"/>
  <c r="Y1742" i="47"/>
  <c r="Y1741" i="47"/>
  <c r="Y1740" i="47"/>
  <c r="Y1739" i="47"/>
  <c r="Y1738" i="47"/>
  <c r="Y1737" i="47"/>
  <c r="Y1736" i="47"/>
  <c r="Y1735" i="47"/>
  <c r="Y1734" i="47"/>
  <c r="Y1733" i="47"/>
  <c r="Y1732" i="47"/>
  <c r="Y1731" i="47"/>
  <c r="Y1730" i="47"/>
  <c r="Y1729" i="47"/>
  <c r="Y1728" i="47"/>
  <c r="Y1727" i="47"/>
  <c r="Y1726" i="47"/>
  <c r="Y1725" i="47"/>
  <c r="Y1724" i="47"/>
  <c r="Y1723" i="47"/>
  <c r="Y1722" i="47"/>
  <c r="Y1721" i="47"/>
  <c r="Y1720" i="47"/>
  <c r="Y1719" i="47"/>
  <c r="Y1718" i="47"/>
  <c r="Y1717" i="47"/>
  <c r="Y1716" i="47"/>
  <c r="Y1715" i="47"/>
  <c r="Y1714" i="47"/>
  <c r="Y1713" i="47"/>
  <c r="Y1712" i="47"/>
  <c r="Y1711" i="47"/>
  <c r="Y1710" i="47"/>
  <c r="Y1709" i="47"/>
  <c r="Y1708" i="47"/>
  <c r="Y1707" i="47"/>
  <c r="Y1706" i="47"/>
  <c r="Y1705" i="47"/>
  <c r="Y1704" i="47"/>
  <c r="Y1703" i="47"/>
  <c r="Y1702" i="47"/>
  <c r="Y1701" i="47"/>
  <c r="Y1700" i="47"/>
  <c r="Y1699" i="47"/>
  <c r="Y1698" i="47"/>
  <c r="Y1697" i="47"/>
  <c r="Y1696" i="47"/>
  <c r="Y1695" i="47"/>
  <c r="Y1694" i="47"/>
  <c r="Y1693" i="47"/>
  <c r="Y1692" i="47"/>
  <c r="Y1691" i="47"/>
  <c r="Y1690" i="47"/>
  <c r="Y1689" i="47"/>
  <c r="Y1688" i="47"/>
  <c r="Y1687" i="47"/>
  <c r="Y1686" i="47"/>
  <c r="Y1685" i="47"/>
  <c r="Y1684" i="47"/>
  <c r="Y1683" i="47"/>
  <c r="Y1682" i="47"/>
  <c r="Y1681" i="47"/>
  <c r="Y1680" i="47"/>
  <c r="Y1679" i="47"/>
  <c r="Y1678" i="47"/>
  <c r="Y1677" i="47"/>
  <c r="Y1676" i="47"/>
  <c r="Y1675" i="47"/>
  <c r="Y1674" i="47"/>
  <c r="Y1673" i="47"/>
  <c r="Y1672" i="47"/>
  <c r="Y1671" i="47"/>
  <c r="Y1670" i="47"/>
  <c r="Y1669" i="47"/>
  <c r="Y1668" i="47"/>
  <c r="Y1667" i="47"/>
  <c r="Y1666" i="47"/>
  <c r="Y1665" i="47"/>
  <c r="Y1664" i="47"/>
  <c r="Y1663" i="47"/>
  <c r="Y1662" i="47"/>
  <c r="Y1661" i="47"/>
  <c r="Y1660" i="47"/>
  <c r="Y1659" i="47"/>
  <c r="Y1658" i="47"/>
  <c r="Y1657" i="47"/>
  <c r="Y1656" i="47"/>
  <c r="Y1655" i="47"/>
  <c r="Y1654" i="47"/>
  <c r="Y1653" i="47"/>
  <c r="Y1652" i="47"/>
  <c r="Y1651" i="47"/>
  <c r="Y1650" i="47"/>
  <c r="Y1649" i="47"/>
  <c r="Y1648" i="47"/>
  <c r="Y1647" i="47"/>
  <c r="Y1646" i="47"/>
  <c r="Y1645" i="47"/>
  <c r="Y1644" i="47"/>
  <c r="Y1643" i="47"/>
  <c r="Y1642" i="47"/>
  <c r="Y1641" i="47"/>
  <c r="Y1640" i="47"/>
  <c r="Y1639" i="47"/>
  <c r="Y1638" i="47"/>
  <c r="Y1637" i="47"/>
  <c r="Y1636" i="47"/>
  <c r="Y1635" i="47"/>
  <c r="Y1634" i="47"/>
  <c r="Y1633" i="47"/>
  <c r="Y1632" i="47"/>
  <c r="Y1631" i="47"/>
  <c r="Y1630" i="47"/>
  <c r="Y1629" i="47"/>
  <c r="Y1628" i="47"/>
  <c r="Y1627" i="47"/>
  <c r="Y1626" i="47"/>
  <c r="Y1625" i="47"/>
  <c r="Y1624" i="47"/>
  <c r="Y1623" i="47"/>
  <c r="Y1622" i="47"/>
  <c r="Y1621" i="47"/>
  <c r="Y1620" i="47"/>
  <c r="Y1619" i="47"/>
  <c r="Y1618" i="47"/>
  <c r="Y1617" i="47"/>
  <c r="Y1616" i="47"/>
  <c r="Y1615" i="47"/>
  <c r="Y1614" i="47"/>
  <c r="Y1613" i="47"/>
  <c r="Y1612" i="47"/>
  <c r="Y1611" i="47"/>
  <c r="Y1610" i="47"/>
  <c r="Y1609" i="47"/>
  <c r="Y1608" i="47"/>
  <c r="Y1607" i="47"/>
  <c r="Y1606" i="47"/>
  <c r="Y1605" i="47"/>
  <c r="Y1604" i="47"/>
  <c r="Y1603" i="47"/>
  <c r="Y1602" i="47"/>
  <c r="Y1601" i="47"/>
  <c r="Y1600" i="47"/>
  <c r="Y1599" i="47"/>
  <c r="Y1598" i="47"/>
  <c r="Y1597" i="47"/>
  <c r="Y1596" i="47"/>
  <c r="Y1595" i="47"/>
  <c r="Y1594" i="47"/>
  <c r="Y1593" i="47"/>
  <c r="Y1592" i="47"/>
  <c r="Y1591" i="47"/>
  <c r="Y1590" i="47"/>
  <c r="Y1589" i="47"/>
  <c r="Y1588" i="47"/>
  <c r="Y1587" i="47"/>
  <c r="Y1586" i="47"/>
  <c r="Y1585" i="47"/>
  <c r="Y1584" i="47"/>
  <c r="Y1583" i="47"/>
  <c r="Y1582" i="47"/>
  <c r="Y1581" i="47"/>
  <c r="Y1580" i="47"/>
  <c r="Y1579" i="47"/>
  <c r="Y1578" i="47"/>
  <c r="Y1577" i="47"/>
  <c r="Y1576" i="47"/>
  <c r="Y1575" i="47"/>
  <c r="Y1574" i="47"/>
  <c r="Y1573" i="47"/>
  <c r="Y1572" i="47"/>
  <c r="Y1571" i="47"/>
  <c r="Y1570" i="47"/>
  <c r="Y1569" i="47"/>
  <c r="Y1568" i="47"/>
  <c r="Y1567" i="47"/>
  <c r="Y1566" i="47"/>
  <c r="Y1565" i="47"/>
  <c r="Y1564" i="47"/>
  <c r="Y1563" i="47"/>
  <c r="Y1562" i="47"/>
  <c r="Y1561" i="47"/>
  <c r="Y1560" i="47"/>
  <c r="Y1559" i="47"/>
  <c r="Y1558" i="47"/>
  <c r="Y1557" i="47"/>
  <c r="Y1556" i="47"/>
  <c r="Y1555" i="47"/>
  <c r="Y1554" i="47"/>
  <c r="Y1553" i="47"/>
  <c r="Y1552" i="47"/>
  <c r="Y1551" i="47"/>
  <c r="Y1550" i="47"/>
  <c r="Y1549" i="47"/>
  <c r="Y1548" i="47"/>
  <c r="Y1547" i="47"/>
  <c r="Y1546" i="47"/>
  <c r="Y1545" i="47"/>
  <c r="Y1544" i="47"/>
  <c r="Y1543" i="47"/>
  <c r="Y1542" i="47"/>
  <c r="Y1541" i="47"/>
  <c r="Y1540" i="47"/>
  <c r="Y1539" i="47"/>
  <c r="Y1538" i="47"/>
  <c r="Y1537" i="47"/>
  <c r="Y1536" i="47"/>
  <c r="Y1535" i="47"/>
  <c r="Y1534" i="47"/>
  <c r="Y1533" i="47"/>
  <c r="Y1532" i="47"/>
  <c r="Y1531" i="47"/>
  <c r="Y1530" i="47"/>
  <c r="Y1529" i="47"/>
  <c r="Y1528" i="47"/>
  <c r="Y1527" i="47"/>
  <c r="Y1526" i="47"/>
  <c r="Y1525" i="47"/>
  <c r="Y1524" i="47"/>
  <c r="Y1523" i="47"/>
  <c r="Y1522" i="47"/>
  <c r="Y1521" i="47"/>
  <c r="Y1520" i="47"/>
  <c r="Y1519" i="47"/>
  <c r="Y1518" i="47"/>
  <c r="Y1517" i="47"/>
  <c r="Y1516" i="47"/>
  <c r="Y1515" i="47"/>
  <c r="Y1514" i="47"/>
  <c r="Y1513" i="47"/>
  <c r="Y1512" i="47"/>
  <c r="Y1511" i="47"/>
  <c r="Y1510" i="47"/>
  <c r="Y1509" i="47"/>
  <c r="Y1508" i="47"/>
  <c r="Y1507" i="47"/>
  <c r="Y1506" i="47"/>
  <c r="Y1505" i="47"/>
  <c r="Y1504" i="47"/>
  <c r="Y1503" i="47"/>
  <c r="Y1502" i="47"/>
  <c r="Y1501" i="47"/>
  <c r="Y1500" i="47"/>
  <c r="Y1499" i="47"/>
  <c r="Y1498" i="47"/>
  <c r="Y1497" i="47"/>
  <c r="Y1496" i="47"/>
  <c r="Y1495" i="47"/>
  <c r="Y1494" i="47"/>
  <c r="Y1493" i="47"/>
  <c r="Y1492" i="47"/>
  <c r="Y1491" i="47"/>
  <c r="Y1490" i="47"/>
  <c r="Y1489" i="47"/>
  <c r="Y1488" i="47"/>
  <c r="Y1487" i="47"/>
  <c r="Y1486" i="47"/>
  <c r="Y1485" i="47"/>
  <c r="Y1484" i="47"/>
  <c r="Y1483" i="47"/>
  <c r="Y1482" i="47"/>
  <c r="Y1481" i="47"/>
  <c r="Y1480" i="47"/>
  <c r="Y1479" i="47"/>
  <c r="Y1478" i="47"/>
  <c r="Y1477" i="47"/>
  <c r="Y1476" i="47"/>
  <c r="Y1475" i="47"/>
  <c r="Y1474" i="47"/>
  <c r="Y1473" i="47"/>
  <c r="Y1472" i="47"/>
  <c r="Y1471" i="47"/>
  <c r="Y1470" i="47"/>
  <c r="Y1469" i="47"/>
  <c r="Y1468" i="47"/>
  <c r="Y1467" i="47"/>
  <c r="Y1466" i="47"/>
  <c r="Y1465" i="47"/>
  <c r="Y1464" i="47"/>
  <c r="Y1463" i="47"/>
  <c r="Y1462" i="47"/>
  <c r="Y1461" i="47"/>
  <c r="Y1460" i="47"/>
  <c r="Y1459" i="47"/>
  <c r="Y1458" i="47"/>
  <c r="Y1457" i="47"/>
  <c r="Y1456" i="47"/>
  <c r="Y1455" i="47"/>
  <c r="Y1454" i="47"/>
  <c r="Y1453" i="47"/>
  <c r="Y1452" i="47"/>
  <c r="Y1451" i="47"/>
  <c r="Y1450" i="47"/>
  <c r="Y1449" i="47"/>
  <c r="Y1448" i="47"/>
  <c r="Y1447" i="47"/>
  <c r="Y1446" i="47"/>
  <c r="Y1445" i="47"/>
  <c r="Y1444" i="47"/>
  <c r="Y1443" i="47"/>
  <c r="Y1442" i="47"/>
  <c r="Y1441" i="47"/>
  <c r="Y1440" i="47"/>
  <c r="Y1439" i="47"/>
  <c r="Y1438" i="47"/>
  <c r="Y1437" i="47"/>
  <c r="Y1436" i="47"/>
  <c r="Y1435" i="47"/>
  <c r="Y1434" i="47"/>
  <c r="Y1433" i="47"/>
  <c r="Y1432" i="47"/>
  <c r="Y1431" i="47"/>
  <c r="Y1430" i="47"/>
  <c r="Y1429" i="47"/>
  <c r="Y1428" i="47"/>
  <c r="Y1427" i="47"/>
  <c r="Y1426" i="47"/>
  <c r="Y1425" i="47"/>
  <c r="Y1424" i="47"/>
  <c r="Y1423" i="47"/>
  <c r="Y1422" i="47"/>
  <c r="Y1421" i="47"/>
  <c r="Y1420" i="47"/>
  <c r="Y1419" i="47"/>
  <c r="Y1418" i="47"/>
  <c r="Y1417" i="47"/>
  <c r="Y1416" i="47"/>
  <c r="Y1415" i="47"/>
  <c r="Y1414" i="47"/>
  <c r="Y1413" i="47"/>
  <c r="Y1412" i="47"/>
  <c r="Y1411" i="47"/>
  <c r="Y1410" i="47"/>
  <c r="Y1409" i="47"/>
  <c r="Y1408" i="47"/>
  <c r="Y1407" i="47"/>
  <c r="Y1406" i="47"/>
  <c r="Y1405" i="47"/>
  <c r="Y1404" i="47"/>
  <c r="Y1403" i="47"/>
  <c r="Y1402" i="47"/>
  <c r="Y1401" i="47"/>
  <c r="Y1400" i="47"/>
  <c r="Y1399" i="47"/>
  <c r="Y1398" i="47"/>
  <c r="Y1397" i="47"/>
  <c r="Y1396" i="47"/>
  <c r="Y1395" i="47"/>
  <c r="Y1394" i="47"/>
  <c r="Y1393" i="47"/>
  <c r="Y1392" i="47"/>
  <c r="Y1391" i="47"/>
  <c r="Y1390" i="47"/>
  <c r="Y1389" i="47"/>
  <c r="Y1388" i="47"/>
  <c r="Y1387" i="47"/>
  <c r="Y1386" i="47"/>
  <c r="Y1385" i="47"/>
  <c r="Y1384" i="47"/>
  <c r="Y1383" i="47"/>
  <c r="Y1382" i="47"/>
  <c r="Y1381" i="47"/>
  <c r="Y1380" i="47"/>
  <c r="Y1379" i="47"/>
  <c r="Y1378" i="47"/>
  <c r="Y1377" i="47"/>
  <c r="Y1376" i="47"/>
  <c r="Y1375" i="47"/>
  <c r="Y1374" i="47"/>
  <c r="Y1373" i="47"/>
  <c r="Y1372" i="47"/>
  <c r="Y1371" i="47"/>
  <c r="Y1370" i="47"/>
  <c r="Y1369" i="47"/>
  <c r="Y1368" i="47"/>
  <c r="Y1367" i="47"/>
  <c r="Y1366" i="47"/>
  <c r="Y1365" i="47"/>
  <c r="Y1364" i="47"/>
  <c r="Y1363" i="47"/>
  <c r="Y1362" i="47"/>
  <c r="Y1361" i="47"/>
  <c r="Y1360" i="47"/>
  <c r="Y1359" i="47"/>
  <c r="Y1358" i="47"/>
  <c r="Y1357" i="47"/>
  <c r="Y1356" i="47"/>
  <c r="Y1355" i="47"/>
  <c r="Y1354" i="47"/>
  <c r="Y1353" i="47"/>
  <c r="Y1352" i="47"/>
  <c r="Y1351" i="47"/>
  <c r="Y1350" i="47"/>
  <c r="Y1349" i="47"/>
  <c r="Y1348" i="47"/>
  <c r="Y1347" i="47"/>
  <c r="Y1346" i="47"/>
  <c r="Y1345" i="47"/>
  <c r="Y1344" i="47"/>
  <c r="Y1343" i="47"/>
  <c r="Y1342" i="47"/>
  <c r="Y1341" i="47"/>
  <c r="Y1340" i="47"/>
  <c r="Y1339" i="47"/>
  <c r="Y1338" i="47"/>
  <c r="Y1337" i="47"/>
  <c r="Y1336" i="47"/>
  <c r="Y1335" i="47"/>
  <c r="Y1334" i="47"/>
  <c r="Y1333" i="47"/>
  <c r="Y1332" i="47"/>
  <c r="Y1331" i="47"/>
  <c r="Y1330" i="47"/>
  <c r="Y1329" i="47"/>
  <c r="Y1328" i="47"/>
  <c r="Y1327" i="47"/>
  <c r="Y1326" i="47"/>
  <c r="Y1325" i="47"/>
  <c r="Y1324" i="47"/>
  <c r="Y1323" i="47"/>
  <c r="Y1322" i="47"/>
  <c r="Y1321" i="47"/>
  <c r="Y1320" i="47"/>
  <c r="Y1319" i="47"/>
  <c r="Y1318" i="47"/>
  <c r="Y1317" i="47"/>
  <c r="Y1316" i="47"/>
  <c r="Y1315" i="47"/>
  <c r="Y1314" i="47"/>
  <c r="Y1313" i="47"/>
  <c r="Y1312" i="47"/>
  <c r="Y1311" i="47"/>
  <c r="Y1310" i="47"/>
  <c r="Y1309" i="47"/>
  <c r="Y1308" i="47"/>
  <c r="Y1307" i="47"/>
  <c r="Y1306" i="47"/>
  <c r="Y1305" i="47"/>
  <c r="Y1304" i="47"/>
  <c r="Y1303" i="47"/>
  <c r="Y1302" i="47"/>
  <c r="Y1301" i="47"/>
  <c r="Y1300" i="47"/>
  <c r="Y1299" i="47"/>
  <c r="Y1298" i="47"/>
  <c r="Y1297" i="47"/>
  <c r="Y1296" i="47"/>
  <c r="Y1295" i="47"/>
  <c r="Y1294" i="47"/>
  <c r="Y1293" i="47"/>
  <c r="Y1292" i="47"/>
  <c r="Y1291" i="47"/>
  <c r="Y1290" i="47"/>
  <c r="Y1289" i="47"/>
  <c r="Y1288" i="47"/>
  <c r="Y1287" i="47"/>
  <c r="Y1286" i="47"/>
  <c r="Y1285" i="47"/>
  <c r="Y1284" i="47"/>
  <c r="Y1283" i="47"/>
  <c r="Y1282" i="47"/>
  <c r="Y1281" i="47"/>
  <c r="Y1280" i="47"/>
  <c r="Y1279" i="47"/>
  <c r="Y1278" i="47"/>
  <c r="Y1277" i="47"/>
  <c r="Y1276" i="47"/>
  <c r="Y1275" i="47"/>
  <c r="Y1274" i="47"/>
  <c r="Y1273" i="47"/>
  <c r="Y1272" i="47"/>
  <c r="Y1271" i="47"/>
  <c r="Y1270" i="47"/>
  <c r="Y1269" i="47"/>
  <c r="Y1268" i="47"/>
  <c r="Y1267" i="47"/>
  <c r="Y1266" i="47"/>
  <c r="Y1265" i="47"/>
  <c r="Y1264" i="47"/>
  <c r="Y1263" i="47"/>
  <c r="Y1262" i="47"/>
  <c r="Y1261" i="47"/>
  <c r="Y1260" i="47"/>
  <c r="Y1259" i="47"/>
  <c r="Y1258" i="47"/>
  <c r="Y1257" i="47"/>
  <c r="Y1256" i="47"/>
  <c r="Y1255" i="47"/>
  <c r="Y1254" i="47"/>
  <c r="Y1253" i="47"/>
  <c r="Y1252" i="47"/>
  <c r="Y1251" i="47"/>
  <c r="Y1250" i="47"/>
  <c r="Y1249" i="47"/>
  <c r="Y1248" i="47"/>
  <c r="Y1247" i="47"/>
  <c r="Y1246" i="47"/>
  <c r="Y1245" i="47"/>
  <c r="Y1244" i="47"/>
  <c r="Y1243" i="47"/>
  <c r="Y1242" i="47"/>
  <c r="Y1241" i="47"/>
  <c r="Y1240" i="47"/>
  <c r="Y1239" i="47"/>
  <c r="Y1238" i="47"/>
  <c r="Y1237" i="47"/>
  <c r="Y1236" i="47"/>
  <c r="Y1235" i="47"/>
  <c r="Y1234" i="47"/>
  <c r="Y1233" i="47"/>
  <c r="Y1232" i="47"/>
  <c r="Y1231" i="47"/>
  <c r="Y1230" i="47"/>
  <c r="Y1229" i="47"/>
  <c r="Y1228" i="47"/>
  <c r="Y1227" i="47"/>
  <c r="Y1226" i="47"/>
  <c r="Y1225" i="47"/>
  <c r="Y1224" i="47"/>
  <c r="Y1223" i="47"/>
  <c r="Y1222" i="47"/>
  <c r="Y1221" i="47"/>
  <c r="Y1220" i="47"/>
  <c r="Y1219" i="47"/>
  <c r="Y1218" i="47"/>
  <c r="Y1217" i="47"/>
  <c r="Y1216" i="47"/>
  <c r="Y1215" i="47"/>
  <c r="Y1214" i="47"/>
  <c r="Y1213" i="47"/>
  <c r="Y1212" i="47"/>
  <c r="Y1211" i="47"/>
  <c r="Y1210" i="47"/>
  <c r="Y1209" i="47"/>
  <c r="Y1208" i="47"/>
  <c r="Y1207" i="47"/>
  <c r="Y1206" i="47"/>
  <c r="Y1205" i="47"/>
  <c r="Y1204" i="47"/>
  <c r="Y1203" i="47"/>
  <c r="Y1202" i="47"/>
  <c r="Y1201" i="47"/>
  <c r="Y1200" i="47"/>
  <c r="Y1199" i="47"/>
  <c r="Y1198" i="47"/>
  <c r="Y1197" i="47"/>
  <c r="Y1196" i="47"/>
  <c r="Y1195" i="47"/>
  <c r="Y1194" i="47"/>
  <c r="Y1193" i="47"/>
  <c r="Y1192" i="47"/>
  <c r="Y1191" i="47"/>
  <c r="Y1190" i="47"/>
  <c r="Y1189" i="47"/>
  <c r="Y1188" i="47"/>
  <c r="Y1187" i="47"/>
  <c r="Y1186" i="47"/>
  <c r="Y1185" i="47"/>
  <c r="Y1184" i="47"/>
  <c r="Y1183" i="47"/>
  <c r="Y1182" i="47"/>
  <c r="Y1181" i="47"/>
  <c r="Y1180" i="47"/>
  <c r="Y1179" i="47"/>
  <c r="Y1178" i="47"/>
  <c r="Y1177" i="47"/>
  <c r="Y1176" i="47"/>
  <c r="Y1175" i="47"/>
  <c r="Y1174" i="47"/>
  <c r="Y1173" i="47"/>
  <c r="Y1172" i="47"/>
  <c r="Y1171" i="47"/>
  <c r="Y1170" i="47"/>
  <c r="Y1169" i="47"/>
  <c r="Y1168" i="47"/>
  <c r="Y1167" i="47"/>
  <c r="Y1166" i="47"/>
  <c r="Y1165" i="47"/>
  <c r="Y1164" i="47"/>
  <c r="Y1163" i="47"/>
  <c r="Y1162" i="47"/>
  <c r="Y1161" i="47"/>
  <c r="Y1160" i="47"/>
  <c r="Y1159" i="47"/>
  <c r="Y1158" i="47"/>
  <c r="Y1157" i="47"/>
  <c r="Y1156" i="47"/>
  <c r="Y1155" i="47"/>
  <c r="Y1154" i="47"/>
  <c r="Y1153" i="47"/>
  <c r="Y1152" i="47"/>
  <c r="Y1151" i="47"/>
  <c r="Y1150" i="47"/>
  <c r="Y1149" i="47"/>
  <c r="Y1148" i="47"/>
  <c r="Y1147" i="47"/>
  <c r="Y1146" i="47"/>
  <c r="Y1145" i="47"/>
  <c r="Y1144" i="47"/>
  <c r="Y1143" i="47"/>
  <c r="Y1142" i="47"/>
  <c r="Y1141" i="47"/>
  <c r="Y1140" i="47"/>
  <c r="Y1139" i="47"/>
  <c r="Y1138" i="47"/>
  <c r="Y1137" i="47"/>
  <c r="Y1136" i="47"/>
  <c r="Y1135" i="47"/>
  <c r="Y1134" i="47"/>
  <c r="Y1133" i="47"/>
  <c r="Y1132" i="47"/>
  <c r="Y1131" i="47"/>
  <c r="Y1130" i="47"/>
  <c r="Y1129" i="47"/>
  <c r="Y1128" i="47"/>
  <c r="Y1127" i="47"/>
  <c r="Y1126" i="47"/>
  <c r="Y1125" i="47"/>
  <c r="Y1124" i="47"/>
  <c r="Y1123" i="47"/>
  <c r="Y1122" i="47"/>
  <c r="Y1121" i="47"/>
  <c r="Y1120" i="47"/>
  <c r="Y1119" i="47"/>
  <c r="Y1118" i="47"/>
  <c r="Y1117" i="47"/>
  <c r="Y1116" i="47"/>
  <c r="Y1115" i="47"/>
  <c r="Y1114" i="47"/>
  <c r="Y1113" i="47"/>
  <c r="Y1112" i="47"/>
  <c r="Y1111" i="47"/>
  <c r="Y1110" i="47"/>
  <c r="Y1109" i="47"/>
  <c r="Y1108" i="47"/>
  <c r="Y1107" i="47"/>
  <c r="Y1106" i="47"/>
  <c r="Y1105" i="47"/>
  <c r="Y1104" i="47"/>
  <c r="Y1103" i="47"/>
  <c r="Y1102" i="47"/>
  <c r="Y1101" i="47"/>
  <c r="Y1100" i="47"/>
  <c r="Y1099" i="47"/>
  <c r="Y1098" i="47"/>
  <c r="Y1097" i="47"/>
  <c r="Y1096" i="47"/>
  <c r="Y1095" i="47"/>
  <c r="Y1094" i="47"/>
  <c r="Y1093" i="47"/>
  <c r="Y1092" i="47"/>
  <c r="Y1091" i="47"/>
  <c r="Y1090" i="47"/>
  <c r="Y1089" i="47"/>
  <c r="Y1088" i="47"/>
  <c r="Y1087" i="47"/>
  <c r="Y1086" i="47"/>
  <c r="Y1085" i="47"/>
  <c r="Y1084" i="47"/>
  <c r="Y1083" i="47"/>
  <c r="Y1082" i="47"/>
  <c r="Y1081" i="47"/>
  <c r="Y1080" i="47"/>
  <c r="Y1079" i="47"/>
  <c r="Y1078" i="47"/>
  <c r="Y1077" i="47"/>
  <c r="Y1076" i="47"/>
  <c r="Y1075" i="47"/>
  <c r="Y1074" i="47"/>
  <c r="Y1073" i="47"/>
  <c r="Y1072" i="47"/>
  <c r="Y1071" i="47"/>
  <c r="Y1070" i="47"/>
  <c r="Y1069" i="47"/>
  <c r="Y1068" i="47"/>
  <c r="Y1067" i="47"/>
  <c r="Y1066" i="47"/>
  <c r="Y1065" i="47"/>
  <c r="Y1064" i="47"/>
  <c r="Y1063" i="47"/>
  <c r="Y1062" i="47"/>
  <c r="Y1061" i="47"/>
  <c r="Y1060" i="47"/>
  <c r="Y1059" i="47"/>
  <c r="Y1058" i="47"/>
  <c r="Y1057" i="47"/>
  <c r="Y1056" i="47"/>
  <c r="Y1055" i="47"/>
  <c r="Y1054" i="47"/>
  <c r="Y1053" i="47"/>
  <c r="Y1052" i="47"/>
  <c r="Y1051" i="47"/>
  <c r="Y1050" i="47"/>
  <c r="Y1049" i="47"/>
  <c r="Y1048" i="47"/>
  <c r="Y1047" i="47"/>
  <c r="Y1046" i="47"/>
  <c r="Y1045" i="47"/>
  <c r="Y1044" i="47"/>
  <c r="Y1043" i="47"/>
  <c r="Y1042" i="47"/>
  <c r="Y1041" i="47"/>
  <c r="Y1040" i="47"/>
  <c r="Y1039" i="47"/>
  <c r="Y1038" i="47"/>
  <c r="Y1037" i="47"/>
  <c r="Y1036" i="47"/>
  <c r="Y1035" i="47"/>
  <c r="Y1034" i="47"/>
  <c r="Y1033" i="47"/>
  <c r="Y1032" i="47"/>
  <c r="Y1031" i="47"/>
  <c r="Y1030" i="47"/>
  <c r="Y1029" i="47"/>
  <c r="Y1028" i="47"/>
  <c r="Y1027" i="47"/>
  <c r="Y1026" i="47"/>
  <c r="Y1025" i="47"/>
  <c r="Y1024" i="47"/>
  <c r="Y1023" i="47"/>
  <c r="Y1022" i="47"/>
  <c r="Y1021" i="47"/>
  <c r="Y1020" i="47"/>
  <c r="Y1019" i="47"/>
  <c r="Y1018" i="47"/>
  <c r="Y1017" i="47"/>
  <c r="Y1016" i="47"/>
  <c r="Y1015" i="47"/>
  <c r="Y1014" i="47"/>
  <c r="Y1013" i="47"/>
  <c r="Y1012" i="47"/>
  <c r="Y1011" i="47"/>
  <c r="Y1010" i="47"/>
  <c r="Y1009" i="47"/>
  <c r="Y1008" i="47"/>
  <c r="Y1007" i="47"/>
  <c r="Y1006" i="47"/>
  <c r="Y1005" i="47"/>
  <c r="Y1004" i="47"/>
  <c r="Y1003" i="47"/>
  <c r="Y1002" i="47"/>
  <c r="Y1001" i="47"/>
  <c r="Y1000" i="47"/>
  <c r="Y999" i="47"/>
  <c r="Y998" i="47"/>
  <c r="Y997" i="47"/>
  <c r="Y996" i="47"/>
  <c r="Y995" i="47"/>
  <c r="Y994" i="47"/>
  <c r="Y993" i="47"/>
  <c r="Y992" i="47"/>
  <c r="Y991" i="47"/>
  <c r="Y990" i="47"/>
  <c r="Y989" i="47"/>
  <c r="Y988" i="47"/>
  <c r="Y987" i="47"/>
  <c r="Y986" i="47"/>
  <c r="Y985" i="47"/>
  <c r="Y984" i="47"/>
  <c r="Y983" i="47"/>
  <c r="Y982" i="47"/>
  <c r="Y981" i="47"/>
  <c r="Y980" i="47"/>
  <c r="Y979" i="47"/>
  <c r="Y978" i="47"/>
  <c r="Y977" i="47"/>
  <c r="Y976" i="47"/>
  <c r="Y975" i="47"/>
  <c r="Y974" i="47"/>
  <c r="Y973" i="47"/>
  <c r="Y972" i="47"/>
  <c r="Y971" i="47"/>
  <c r="Y970" i="47"/>
  <c r="Y969" i="47"/>
  <c r="Y968" i="47"/>
  <c r="Y967" i="47"/>
  <c r="Y966" i="47"/>
  <c r="Y965" i="47"/>
  <c r="Y964" i="47"/>
  <c r="Y963" i="47"/>
  <c r="Y962" i="47"/>
  <c r="Y961" i="47"/>
  <c r="Y960" i="47"/>
  <c r="Y959" i="47"/>
  <c r="Y958" i="47"/>
  <c r="Y957" i="47"/>
  <c r="Y956" i="47"/>
  <c r="Y955" i="47"/>
  <c r="Y954" i="47"/>
  <c r="Y953" i="47"/>
  <c r="Y952" i="47"/>
  <c r="Y951" i="47"/>
  <c r="Y950" i="47"/>
  <c r="Y949" i="47"/>
  <c r="Y948" i="47"/>
  <c r="Y947" i="47"/>
  <c r="Y946" i="47"/>
  <c r="Y945" i="47"/>
  <c r="Y944" i="47"/>
  <c r="Y943" i="47"/>
  <c r="Y942" i="47"/>
  <c r="Y941" i="47"/>
  <c r="Y940" i="47"/>
  <c r="Y939" i="47"/>
  <c r="Y938" i="47"/>
  <c r="Y937" i="47"/>
  <c r="Y936" i="47"/>
  <c r="Y935" i="47"/>
  <c r="Y934" i="47"/>
  <c r="Y933" i="47"/>
  <c r="Y932" i="47"/>
  <c r="Y931" i="47"/>
  <c r="Y930" i="47"/>
  <c r="Y929" i="47"/>
  <c r="Y928" i="47"/>
  <c r="Y927" i="47"/>
  <c r="Y926" i="47"/>
  <c r="Y925" i="47"/>
  <c r="Y924" i="47"/>
  <c r="Y923" i="47"/>
  <c r="Y922" i="47"/>
  <c r="Y921" i="47"/>
  <c r="Y920" i="47"/>
  <c r="Y919" i="47"/>
  <c r="Y918" i="47"/>
  <c r="Y917" i="47"/>
  <c r="Y916" i="47"/>
  <c r="Y915" i="47"/>
  <c r="Y914" i="47"/>
  <c r="Y913" i="47"/>
  <c r="Y912" i="47"/>
  <c r="Y911" i="47"/>
  <c r="Y910" i="47"/>
  <c r="Y909" i="47"/>
  <c r="Y908" i="47"/>
  <c r="Y907" i="47"/>
  <c r="Y906" i="47"/>
  <c r="Y905" i="47"/>
  <c r="Y904" i="47"/>
  <c r="Y903" i="47"/>
  <c r="Y902" i="47"/>
  <c r="Y901" i="47"/>
  <c r="Y900" i="47"/>
  <c r="Y899" i="47"/>
  <c r="Y898" i="47"/>
  <c r="Y897" i="47"/>
  <c r="Y896" i="47"/>
  <c r="Y895" i="47"/>
  <c r="Y894" i="47"/>
  <c r="Y893" i="47"/>
  <c r="Y892" i="47"/>
  <c r="Y891" i="47"/>
  <c r="Y890" i="47"/>
  <c r="Y889" i="47"/>
  <c r="Y888" i="47"/>
  <c r="Y887" i="47"/>
  <c r="Y886" i="47"/>
  <c r="Y885" i="47"/>
  <c r="Y884" i="47"/>
  <c r="Y883" i="47"/>
  <c r="Y882" i="47"/>
  <c r="Y881" i="47"/>
  <c r="Y880" i="47"/>
  <c r="Y879" i="47"/>
  <c r="Y878" i="47"/>
  <c r="Y877" i="47"/>
  <c r="Y876" i="47"/>
  <c r="Y875" i="47"/>
  <c r="Y874" i="47"/>
  <c r="Y873" i="47"/>
  <c r="Y872" i="47"/>
  <c r="Y871" i="47"/>
  <c r="Y870" i="47"/>
  <c r="Y869" i="47"/>
  <c r="Y868" i="47"/>
  <c r="Y867" i="47"/>
  <c r="Y866" i="47"/>
  <c r="Y865" i="47"/>
  <c r="Y864" i="47"/>
  <c r="Y863" i="47"/>
  <c r="Y862" i="47"/>
  <c r="Y861" i="47"/>
  <c r="Y860" i="47"/>
  <c r="Y859" i="47"/>
  <c r="Y858" i="47"/>
  <c r="Y857" i="47"/>
  <c r="Y856" i="47"/>
  <c r="Y855" i="47"/>
  <c r="Y854" i="47"/>
  <c r="Y853" i="47"/>
  <c r="Y852" i="47"/>
  <c r="Y851" i="47"/>
  <c r="Y850" i="47"/>
  <c r="Y849" i="47"/>
  <c r="Y848" i="47"/>
  <c r="Y847" i="47"/>
  <c r="Y846" i="47"/>
  <c r="Y845" i="47"/>
  <c r="Y844" i="47"/>
  <c r="Y843" i="47"/>
  <c r="Y842" i="47"/>
  <c r="Y841" i="47"/>
  <c r="Y840" i="47"/>
  <c r="Y839" i="47"/>
  <c r="Y838" i="47"/>
  <c r="Y837" i="47"/>
  <c r="Y836" i="47"/>
  <c r="Y835" i="47"/>
  <c r="Y834" i="47"/>
  <c r="Y833" i="47"/>
  <c r="Y832" i="47"/>
  <c r="Y831" i="47"/>
  <c r="Y830" i="47"/>
  <c r="Y829" i="47"/>
  <c r="Y828" i="47"/>
  <c r="Y827" i="47"/>
  <c r="Y826" i="47"/>
  <c r="Y825" i="47"/>
  <c r="Y824" i="47"/>
  <c r="Y823" i="47"/>
  <c r="Y822" i="47"/>
  <c r="Y821" i="47"/>
  <c r="Y820" i="47"/>
  <c r="Y819" i="47"/>
  <c r="Y818" i="47"/>
  <c r="Y817" i="47"/>
  <c r="Y816" i="47"/>
  <c r="Y815" i="47"/>
  <c r="Y814" i="47"/>
  <c r="Y813" i="47"/>
  <c r="Y812" i="47"/>
  <c r="Y811" i="47"/>
  <c r="Y810" i="47"/>
  <c r="Y809" i="47"/>
  <c r="Y808" i="47"/>
  <c r="Y807" i="47"/>
  <c r="Y806" i="47"/>
  <c r="Y805" i="47"/>
  <c r="Y804" i="47"/>
  <c r="Y803" i="47"/>
  <c r="Y802" i="47"/>
  <c r="Y801" i="47"/>
  <c r="Y800" i="47"/>
  <c r="Y799" i="47"/>
  <c r="Y798" i="47"/>
  <c r="Y797" i="47"/>
  <c r="Y796" i="47"/>
  <c r="Y795" i="47"/>
  <c r="Y794" i="47"/>
  <c r="Y793" i="47"/>
  <c r="Y792" i="47"/>
  <c r="Y791" i="47"/>
  <c r="Y790" i="47"/>
  <c r="Y789" i="47"/>
  <c r="Y788" i="47"/>
  <c r="Y787" i="47"/>
  <c r="Y786" i="47"/>
  <c r="Y785" i="47"/>
  <c r="Y784" i="47"/>
  <c r="Y783" i="47"/>
  <c r="Y782" i="47"/>
  <c r="Y781" i="47"/>
  <c r="Y780" i="47"/>
  <c r="Y779" i="47"/>
  <c r="Y778" i="47"/>
  <c r="Y777" i="47"/>
  <c r="Y776" i="47"/>
  <c r="Y775" i="47"/>
  <c r="Y774" i="47"/>
  <c r="Y773" i="47"/>
  <c r="Y772" i="47"/>
  <c r="Y771" i="47"/>
  <c r="Y770" i="47"/>
  <c r="Y769" i="47"/>
  <c r="Y768" i="47"/>
  <c r="Y767" i="47"/>
  <c r="Y766" i="47"/>
  <c r="Y765" i="47"/>
  <c r="Y764" i="47"/>
  <c r="Y763" i="47"/>
  <c r="Y762" i="47"/>
  <c r="Y761" i="47"/>
  <c r="Y760" i="47"/>
  <c r="Y759" i="47"/>
  <c r="Y758" i="47"/>
  <c r="Y757" i="47"/>
  <c r="Y756" i="47"/>
  <c r="Y755" i="47"/>
  <c r="Y754" i="47"/>
  <c r="Y753" i="47"/>
  <c r="Y752" i="47"/>
  <c r="Y751" i="47"/>
  <c r="Y750" i="47"/>
  <c r="Y749" i="47"/>
  <c r="Y748" i="47"/>
  <c r="Y747" i="47"/>
  <c r="Y746" i="47"/>
  <c r="Y745" i="47"/>
  <c r="Y744" i="47"/>
  <c r="Y743" i="47"/>
  <c r="Y742" i="47"/>
  <c r="Y741" i="47"/>
  <c r="Y740" i="47"/>
  <c r="Y739" i="47"/>
  <c r="Y738" i="47"/>
  <c r="Y737" i="47"/>
  <c r="Y736" i="47"/>
  <c r="Y735" i="47"/>
  <c r="Y734" i="47"/>
  <c r="Y733" i="47"/>
  <c r="Y732" i="47"/>
  <c r="Y731" i="47"/>
  <c r="Y730" i="47"/>
  <c r="Y729" i="47"/>
  <c r="Y728" i="47"/>
  <c r="Y727" i="47"/>
  <c r="Y726" i="47"/>
  <c r="Y725" i="47"/>
  <c r="Y724" i="47"/>
  <c r="Y723" i="47"/>
  <c r="Y722" i="47"/>
  <c r="Y721" i="47"/>
  <c r="Y720" i="47"/>
  <c r="Y719" i="47"/>
  <c r="Y718" i="47"/>
  <c r="Y717" i="47"/>
  <c r="Y716" i="47"/>
  <c r="Y715" i="47"/>
  <c r="Y714" i="47"/>
  <c r="Y713" i="47"/>
  <c r="Y712" i="47"/>
  <c r="Y711" i="47"/>
  <c r="Y710" i="47"/>
  <c r="Y709" i="47"/>
  <c r="Y708" i="47"/>
  <c r="Y707" i="47"/>
  <c r="Y706" i="47"/>
  <c r="Y705" i="47"/>
  <c r="Y704" i="47"/>
  <c r="Y703" i="47"/>
  <c r="Y702" i="47"/>
  <c r="Y701" i="47"/>
  <c r="Y700" i="47"/>
  <c r="Y699" i="47"/>
  <c r="Y698" i="47"/>
  <c r="Y697" i="47"/>
  <c r="Y696" i="47"/>
  <c r="Y695" i="47"/>
  <c r="Y694" i="47"/>
  <c r="Y693" i="47"/>
  <c r="Y692" i="47"/>
  <c r="Y691" i="47"/>
  <c r="Y690" i="47"/>
  <c r="Y689" i="47"/>
  <c r="Y688" i="47"/>
  <c r="Y687" i="47"/>
  <c r="Y686" i="47"/>
  <c r="Y685" i="47"/>
  <c r="Y684" i="47"/>
  <c r="Y683" i="47"/>
  <c r="Y682" i="47"/>
  <c r="Y681" i="47"/>
  <c r="Y680" i="47"/>
  <c r="Y679" i="47"/>
  <c r="Y678" i="47"/>
  <c r="Y677" i="47"/>
  <c r="Y676" i="47"/>
  <c r="Y675" i="47"/>
  <c r="Y674" i="47"/>
  <c r="Y673" i="47"/>
  <c r="Y672" i="47"/>
  <c r="Y671" i="47"/>
  <c r="Y670" i="47"/>
  <c r="Y669" i="47"/>
  <c r="Y668" i="47"/>
  <c r="Y667" i="47"/>
  <c r="Y666" i="47"/>
  <c r="Y665" i="47"/>
  <c r="Y664" i="47"/>
  <c r="Y663" i="47"/>
  <c r="Y662" i="47"/>
  <c r="Y661" i="47"/>
  <c r="Y660" i="47"/>
  <c r="Y659" i="47"/>
  <c r="Y658" i="47"/>
  <c r="Y657" i="47"/>
  <c r="Y656" i="47"/>
  <c r="Y655" i="47"/>
  <c r="Y654" i="47"/>
  <c r="Y653" i="47"/>
  <c r="Y652" i="47"/>
  <c r="Y651" i="47"/>
  <c r="Y650" i="47"/>
  <c r="Y649" i="47"/>
  <c r="Y648" i="47"/>
  <c r="Y647" i="47"/>
  <c r="Y646" i="47"/>
  <c r="Y645" i="47"/>
  <c r="Y644" i="47"/>
  <c r="Y643" i="47"/>
  <c r="Y642" i="47"/>
  <c r="Y641" i="47"/>
  <c r="Y640" i="47"/>
  <c r="Y639" i="47"/>
  <c r="Y638" i="47"/>
  <c r="Y637" i="47"/>
  <c r="Y636" i="47"/>
  <c r="Y635" i="47"/>
  <c r="Y634" i="47"/>
  <c r="Y633" i="47"/>
  <c r="Y632" i="47"/>
  <c r="Y631" i="47"/>
  <c r="Y630" i="47"/>
  <c r="Y629" i="47"/>
  <c r="Y628" i="47"/>
  <c r="Y627" i="47"/>
  <c r="Y626" i="47"/>
  <c r="Y625" i="47"/>
  <c r="Y624" i="47"/>
  <c r="Y623" i="47"/>
  <c r="Y622" i="47"/>
  <c r="Y621" i="47"/>
  <c r="Y620" i="47"/>
  <c r="Y619" i="47"/>
  <c r="Y618" i="47"/>
  <c r="Y617" i="47"/>
  <c r="Y616" i="47"/>
  <c r="Y615" i="47"/>
  <c r="Y614" i="47"/>
  <c r="Y613" i="47"/>
  <c r="Y612" i="47"/>
  <c r="Y611" i="47"/>
  <c r="Y610" i="47"/>
  <c r="Y609" i="47"/>
  <c r="Y608" i="47"/>
  <c r="Y607" i="47"/>
  <c r="Y606" i="47"/>
  <c r="Y605" i="47"/>
  <c r="Y604" i="47"/>
  <c r="Y603" i="47"/>
  <c r="Y602" i="47"/>
  <c r="Y601" i="47"/>
  <c r="Y600" i="47"/>
  <c r="Y599" i="47"/>
  <c r="Y598" i="47"/>
  <c r="Y597" i="47"/>
  <c r="Y596" i="47"/>
  <c r="Y595" i="47"/>
  <c r="Y594" i="47"/>
  <c r="Y593" i="47"/>
  <c r="Y592" i="47"/>
  <c r="Y591" i="47"/>
  <c r="Y590" i="47"/>
  <c r="Y589" i="47"/>
  <c r="Y588" i="47"/>
  <c r="Y587" i="47"/>
  <c r="Y586" i="47"/>
  <c r="Y585" i="47"/>
  <c r="Y584" i="47"/>
  <c r="Y583" i="47"/>
  <c r="Y582" i="47"/>
  <c r="Y581" i="47"/>
  <c r="Y580" i="47"/>
  <c r="Y579" i="47"/>
  <c r="Y578" i="47"/>
  <c r="Y577" i="47"/>
  <c r="Y576" i="47"/>
  <c r="Y575" i="47"/>
  <c r="Y574" i="47"/>
  <c r="Y573" i="47"/>
  <c r="Y572" i="47"/>
  <c r="Y571" i="47"/>
  <c r="Y570" i="47"/>
  <c r="Y569" i="47"/>
  <c r="Y568" i="47"/>
  <c r="Y567" i="47"/>
  <c r="Y566" i="47"/>
  <c r="Y565" i="47"/>
  <c r="Y564" i="47"/>
  <c r="Y563" i="47"/>
  <c r="Y562" i="47"/>
  <c r="Y561" i="47"/>
  <c r="Y560" i="47"/>
  <c r="Y559" i="47"/>
  <c r="Y558" i="47"/>
  <c r="Y557" i="47"/>
  <c r="Y556" i="47"/>
  <c r="Y555" i="47"/>
  <c r="Y554" i="47"/>
  <c r="Y553" i="47"/>
  <c r="Y552" i="47"/>
  <c r="Y551" i="47"/>
  <c r="Y550" i="47"/>
  <c r="Y549" i="47"/>
  <c r="Y548" i="47"/>
  <c r="Y547" i="47"/>
  <c r="Y546" i="47"/>
  <c r="Y545" i="47"/>
  <c r="Y544" i="47"/>
  <c r="Y543" i="47"/>
  <c r="Y542" i="47"/>
  <c r="Y541" i="47"/>
  <c r="Y540" i="47"/>
  <c r="Y539" i="47"/>
  <c r="Y538" i="47"/>
  <c r="Y537" i="47"/>
  <c r="Y536" i="47"/>
  <c r="Y535" i="47"/>
  <c r="Y534" i="47"/>
  <c r="Y533" i="47"/>
  <c r="Y532" i="47"/>
  <c r="Y531" i="47"/>
  <c r="Y530" i="47"/>
  <c r="Y529" i="47"/>
  <c r="Y528" i="47"/>
  <c r="Y527" i="47"/>
  <c r="Y526" i="47"/>
  <c r="Y525" i="47"/>
  <c r="Y524" i="47"/>
  <c r="Y523" i="47"/>
  <c r="Y522" i="47"/>
  <c r="Y521" i="47"/>
  <c r="Y520" i="47"/>
  <c r="Y519" i="47"/>
  <c r="Y518" i="47"/>
  <c r="Y517" i="47"/>
  <c r="Y516" i="47"/>
  <c r="Y515" i="47"/>
  <c r="Y514" i="47"/>
  <c r="Y513" i="47"/>
  <c r="Y512" i="47"/>
  <c r="Y511" i="47"/>
  <c r="Y510" i="47"/>
  <c r="Y509" i="47"/>
  <c r="Y508" i="47"/>
  <c r="Y507" i="47"/>
  <c r="Y506" i="47"/>
  <c r="Y505" i="47"/>
  <c r="Y504" i="47"/>
  <c r="Y503" i="47"/>
  <c r="Y502" i="47"/>
  <c r="Y501" i="47"/>
  <c r="Y500" i="47"/>
  <c r="Y499" i="47"/>
  <c r="Y498" i="47"/>
  <c r="Y497" i="47"/>
  <c r="Y496" i="47"/>
  <c r="Y495" i="47"/>
  <c r="Y494" i="47"/>
  <c r="Y493" i="47"/>
  <c r="Y492" i="47"/>
  <c r="Y491" i="47"/>
  <c r="Y490" i="47"/>
  <c r="Y489" i="47"/>
  <c r="Y488" i="47"/>
  <c r="Y487" i="47"/>
  <c r="Y486" i="47"/>
  <c r="Y485" i="47"/>
  <c r="Y484" i="47"/>
  <c r="Y483" i="47"/>
  <c r="Y482" i="47"/>
  <c r="Y481" i="47"/>
  <c r="Y480" i="47"/>
  <c r="Y479" i="47"/>
  <c r="Y478" i="47"/>
  <c r="Y477" i="47"/>
  <c r="Y476" i="47"/>
  <c r="Y475" i="47"/>
  <c r="Y474" i="47"/>
  <c r="Y473" i="47"/>
  <c r="Y472" i="47"/>
  <c r="Y471" i="47"/>
  <c r="Y470" i="47"/>
  <c r="Y469" i="47"/>
  <c r="Y468" i="47"/>
  <c r="Y467" i="47"/>
  <c r="Y466" i="47"/>
  <c r="Y465" i="47"/>
  <c r="Y464" i="47"/>
  <c r="Y463" i="47"/>
  <c r="Y462" i="47"/>
  <c r="Y461" i="47"/>
  <c r="Y460" i="47"/>
  <c r="Y459" i="47"/>
  <c r="Y458" i="47"/>
  <c r="Y457" i="47"/>
  <c r="Y456" i="47"/>
  <c r="Y455" i="47"/>
  <c r="Y454" i="47"/>
  <c r="Y453" i="47"/>
  <c r="Y452" i="47"/>
  <c r="Y451" i="47"/>
  <c r="Y450" i="47"/>
  <c r="Y449" i="47"/>
  <c r="Y448" i="47"/>
  <c r="Y447" i="47"/>
  <c r="Y446" i="47"/>
  <c r="Y445" i="47"/>
  <c r="Y444" i="47"/>
  <c r="Y443" i="47"/>
  <c r="Y442" i="47"/>
  <c r="Y441" i="47"/>
  <c r="Y440" i="47"/>
  <c r="Y439" i="47"/>
  <c r="Y438" i="47"/>
  <c r="Y437" i="47"/>
  <c r="Y436" i="47"/>
  <c r="Y435" i="47"/>
  <c r="Y434" i="47"/>
  <c r="Y433" i="47"/>
  <c r="Y432" i="47"/>
  <c r="Y431" i="47"/>
  <c r="Y430" i="47"/>
  <c r="Y429" i="47"/>
  <c r="Y428" i="47"/>
  <c r="Y427" i="47"/>
  <c r="Y426" i="47"/>
  <c r="Y425" i="47"/>
  <c r="Y424" i="47"/>
  <c r="Y423" i="47"/>
  <c r="Y422" i="47"/>
  <c r="Y421" i="47"/>
  <c r="Y420" i="47"/>
  <c r="Y419" i="47"/>
  <c r="Y418" i="47"/>
  <c r="Y417" i="47"/>
  <c r="Y416" i="47"/>
  <c r="Y415" i="47"/>
  <c r="Y414" i="47"/>
  <c r="Y413" i="47"/>
  <c r="Y412" i="47"/>
  <c r="Y411" i="47"/>
  <c r="Y410" i="47"/>
  <c r="Y409" i="47"/>
  <c r="Y408" i="47"/>
  <c r="Y407" i="47"/>
  <c r="Y406" i="47"/>
  <c r="Y405" i="47"/>
  <c r="Y404" i="47"/>
  <c r="Y403" i="47"/>
  <c r="Y402" i="47"/>
  <c r="Y401" i="47"/>
  <c r="Y400" i="47"/>
  <c r="Y399" i="47"/>
  <c r="Y398" i="47"/>
  <c r="Y397" i="47"/>
  <c r="Y396" i="47"/>
  <c r="Y395" i="47"/>
  <c r="Y394" i="47"/>
  <c r="Y393" i="47"/>
  <c r="Y392" i="47"/>
  <c r="Y391" i="47"/>
  <c r="Y390" i="47"/>
  <c r="Y389" i="47"/>
  <c r="Y388" i="47"/>
  <c r="Y387" i="47"/>
  <c r="Y386" i="47"/>
  <c r="Y385" i="47"/>
  <c r="Y384" i="47"/>
  <c r="Y383" i="47"/>
  <c r="Y382" i="47"/>
  <c r="Y381" i="47"/>
  <c r="Y380" i="47"/>
  <c r="Y379" i="47"/>
  <c r="Y378" i="47"/>
  <c r="Y377" i="47"/>
  <c r="Y376" i="47"/>
  <c r="Y375" i="47"/>
  <c r="Y374" i="47"/>
  <c r="Y373" i="47"/>
  <c r="Y372" i="47"/>
  <c r="Y371" i="47"/>
  <c r="Y370" i="47"/>
  <c r="Y369" i="47"/>
  <c r="Y368" i="47"/>
  <c r="Y367" i="47"/>
  <c r="Y366" i="47"/>
  <c r="Y365" i="47"/>
  <c r="Y364" i="47"/>
  <c r="Y363" i="47"/>
  <c r="Y362" i="47"/>
  <c r="Y361" i="47"/>
  <c r="Y360" i="47"/>
  <c r="Y359" i="47"/>
  <c r="Y358" i="47"/>
  <c r="Y357" i="47"/>
  <c r="Y356" i="47"/>
  <c r="Y355" i="47"/>
  <c r="Y354" i="47"/>
  <c r="Y353" i="47"/>
  <c r="Y352" i="47"/>
  <c r="Y351" i="47"/>
  <c r="Y350" i="47"/>
  <c r="Y349" i="47"/>
  <c r="Y348" i="47"/>
  <c r="Y347" i="47"/>
  <c r="Y346" i="47"/>
  <c r="Y345" i="47"/>
  <c r="Y344" i="47"/>
  <c r="Y343" i="47"/>
  <c r="Y342" i="47"/>
  <c r="Y341" i="47"/>
  <c r="Y340" i="47"/>
  <c r="Y339" i="47"/>
  <c r="Y338" i="47"/>
  <c r="Y337" i="47"/>
  <c r="Y336" i="47"/>
  <c r="Y335" i="47"/>
  <c r="Y334" i="47"/>
  <c r="Y333" i="47"/>
  <c r="Y332" i="47"/>
  <c r="Y331" i="47"/>
  <c r="Y330" i="47"/>
  <c r="Y329" i="47"/>
  <c r="Y328" i="47"/>
  <c r="Y327" i="47"/>
  <c r="Y326" i="47"/>
  <c r="Y325" i="47"/>
  <c r="Y324" i="47"/>
  <c r="Y323" i="47"/>
  <c r="Y322" i="47"/>
  <c r="Y321" i="47"/>
  <c r="Y320" i="47"/>
  <c r="Y319" i="47"/>
  <c r="Y318" i="47"/>
  <c r="Y317" i="47"/>
  <c r="Y316" i="47"/>
  <c r="Y315" i="47"/>
  <c r="Y314" i="47"/>
  <c r="Y313" i="47"/>
  <c r="Y312" i="47"/>
  <c r="Y311" i="47"/>
  <c r="Y310" i="47"/>
  <c r="Y309" i="47"/>
  <c r="Y308" i="47"/>
  <c r="Y307" i="47"/>
  <c r="Y306" i="47"/>
  <c r="Y305" i="47"/>
  <c r="Y304" i="47"/>
  <c r="Y303" i="47"/>
  <c r="Y302" i="47"/>
  <c r="Y301" i="47"/>
  <c r="Y300" i="47"/>
  <c r="Y299" i="47"/>
  <c r="Y298" i="47"/>
  <c r="Y297" i="47"/>
  <c r="Y296" i="47"/>
  <c r="Y295" i="47"/>
  <c r="Y294" i="47"/>
  <c r="Y293" i="47"/>
  <c r="Y292" i="47"/>
  <c r="Y291" i="47"/>
  <c r="Y290" i="47"/>
  <c r="Y289" i="47"/>
  <c r="Y288" i="47"/>
  <c r="Y287" i="47"/>
  <c r="Y286" i="47"/>
  <c r="Y285" i="47"/>
  <c r="Y284" i="47"/>
  <c r="Y283" i="47"/>
  <c r="Y282" i="47"/>
  <c r="Y281" i="47"/>
  <c r="Y280" i="47"/>
  <c r="Y279" i="47"/>
  <c r="Y278" i="47"/>
  <c r="Y277" i="47"/>
  <c r="Y276" i="47"/>
  <c r="Y275" i="47"/>
  <c r="Y274" i="47"/>
  <c r="Y273" i="47"/>
  <c r="Y272" i="47"/>
  <c r="Y271" i="47"/>
  <c r="Y270" i="47"/>
  <c r="Y269" i="47"/>
  <c r="Y268" i="47"/>
  <c r="Y267" i="47"/>
  <c r="Y266" i="47"/>
  <c r="Y265" i="47"/>
  <c r="Y264" i="47"/>
  <c r="Y263" i="47"/>
  <c r="Y262" i="47"/>
  <c r="Y261" i="47"/>
  <c r="Y260" i="47"/>
  <c r="Y259" i="47"/>
  <c r="Y258" i="47"/>
  <c r="Y257" i="47"/>
  <c r="Y256" i="47"/>
  <c r="Y255" i="47"/>
  <c r="Y254" i="47"/>
  <c r="Y253" i="47"/>
  <c r="Y252" i="47"/>
  <c r="Y251" i="47"/>
  <c r="Y250" i="47"/>
  <c r="Y249" i="47"/>
  <c r="Y248" i="47"/>
  <c r="Y247" i="47"/>
  <c r="Y246" i="47"/>
  <c r="Y245" i="47"/>
  <c r="Y244" i="47"/>
  <c r="Y243" i="47"/>
  <c r="Y242" i="47"/>
  <c r="Y241" i="47"/>
  <c r="Y240" i="47"/>
  <c r="Y239" i="47"/>
  <c r="Y238" i="47"/>
  <c r="Y237" i="47"/>
  <c r="Y236" i="47"/>
  <c r="Y235" i="47"/>
  <c r="Y234" i="47"/>
  <c r="Y233" i="47"/>
  <c r="Y232" i="47"/>
  <c r="Y231" i="47"/>
  <c r="Y230" i="47"/>
  <c r="Y229" i="47"/>
  <c r="Y228" i="47"/>
  <c r="Y227" i="47"/>
  <c r="Y226" i="47"/>
  <c r="Y225" i="47"/>
  <c r="Y224" i="47"/>
  <c r="Y223" i="47"/>
  <c r="Y222" i="47"/>
  <c r="Y221" i="47"/>
  <c r="Y220" i="47"/>
  <c r="Y219" i="47"/>
  <c r="Y218" i="47"/>
  <c r="Y217" i="47"/>
  <c r="Y216" i="47"/>
  <c r="Y215" i="47"/>
  <c r="Y214" i="47"/>
  <c r="Y213" i="47"/>
  <c r="Y212" i="47"/>
  <c r="Y211" i="47"/>
  <c r="Y210" i="47"/>
  <c r="Y209" i="47"/>
  <c r="Y208" i="47"/>
  <c r="Y207" i="47"/>
  <c r="Y206" i="47"/>
  <c r="Y205" i="47"/>
  <c r="Y204" i="47"/>
  <c r="Y203" i="47"/>
  <c r="Y202" i="47"/>
  <c r="Y201" i="47"/>
  <c r="Y200" i="47"/>
  <c r="Y199" i="47"/>
  <c r="Y198" i="47"/>
  <c r="Y197" i="47"/>
  <c r="Y196" i="47"/>
  <c r="Y195" i="47"/>
  <c r="Y194" i="47"/>
  <c r="Y193" i="47"/>
  <c r="Y192" i="47"/>
  <c r="Y191" i="47"/>
  <c r="Y190" i="47"/>
  <c r="Y189" i="47"/>
  <c r="Y188" i="47"/>
  <c r="Y187" i="47"/>
  <c r="Y186" i="47"/>
  <c r="Y185" i="47"/>
  <c r="Y184" i="47"/>
  <c r="Y183" i="47"/>
  <c r="Y182" i="47"/>
  <c r="Y181" i="47"/>
  <c r="Y180" i="47"/>
  <c r="Y179" i="47"/>
  <c r="Y178" i="47"/>
  <c r="Y177" i="47"/>
  <c r="Y176" i="47"/>
  <c r="Y175" i="47"/>
  <c r="Y174" i="47"/>
  <c r="Y173" i="47"/>
  <c r="Y172" i="47"/>
  <c r="Y171" i="47"/>
  <c r="Y170" i="47"/>
  <c r="Y169" i="47"/>
  <c r="Y168" i="47"/>
  <c r="Y167" i="47"/>
  <c r="Y166" i="47"/>
  <c r="Y165" i="47"/>
  <c r="Y164" i="47"/>
  <c r="Y163" i="47"/>
  <c r="Y162" i="47"/>
  <c r="Y161" i="47"/>
  <c r="Y160" i="47"/>
  <c r="Y159" i="47"/>
  <c r="Y158" i="47"/>
  <c r="Y157" i="47"/>
  <c r="Y156" i="47"/>
  <c r="Y155" i="47"/>
  <c r="Y154" i="47"/>
  <c r="Y153" i="47"/>
  <c r="Y152" i="47"/>
  <c r="Y151" i="47"/>
  <c r="Y150" i="47"/>
  <c r="Y149" i="47"/>
  <c r="Y148" i="47"/>
  <c r="Y147" i="47"/>
  <c r="Y146" i="47"/>
  <c r="Y145" i="47"/>
  <c r="Y144" i="47"/>
  <c r="Y143" i="47"/>
  <c r="Y142" i="47"/>
  <c r="Y141" i="47"/>
  <c r="Y140" i="47"/>
  <c r="Y139" i="47"/>
  <c r="Y138" i="47"/>
  <c r="Y137" i="47"/>
  <c r="Y136" i="47"/>
  <c r="Y135" i="47"/>
  <c r="Y134" i="47"/>
  <c r="Y133" i="47"/>
  <c r="Y132" i="47"/>
  <c r="Y131" i="47"/>
  <c r="Y130" i="47"/>
  <c r="Y129" i="47"/>
  <c r="Y128" i="47"/>
  <c r="Y127" i="47"/>
  <c r="Y126" i="47"/>
  <c r="Y125" i="47"/>
  <c r="Y124" i="47"/>
  <c r="Y123" i="47"/>
  <c r="Y122" i="47"/>
  <c r="Y121" i="47"/>
  <c r="Y120" i="47"/>
  <c r="Y119" i="47"/>
  <c r="Y118" i="47"/>
  <c r="Y117" i="47"/>
  <c r="Y116" i="47"/>
  <c r="Y115" i="47"/>
  <c r="Y114" i="47"/>
  <c r="Y113" i="47"/>
  <c r="Y112" i="47"/>
  <c r="Y111" i="47"/>
  <c r="Y110" i="47"/>
  <c r="Y109" i="47"/>
  <c r="Y108" i="47"/>
  <c r="Y107" i="47"/>
  <c r="Y106" i="47"/>
  <c r="Y105" i="47"/>
  <c r="Y104" i="47"/>
  <c r="Y103" i="47"/>
  <c r="Y102" i="47"/>
  <c r="Y101" i="47"/>
  <c r="Y100" i="47"/>
  <c r="Y99" i="47"/>
  <c r="Y98" i="47"/>
  <c r="Y97" i="47"/>
  <c r="Y96" i="47"/>
  <c r="Y95" i="47"/>
  <c r="Y94" i="47"/>
  <c r="Y93" i="47"/>
  <c r="Y92" i="47"/>
  <c r="Y91" i="47"/>
  <c r="Y90" i="47"/>
  <c r="Y89" i="47"/>
  <c r="Y88" i="47"/>
  <c r="Y87" i="47"/>
  <c r="Y86" i="47"/>
  <c r="Y85" i="47"/>
  <c r="Y84" i="47"/>
  <c r="Y83" i="47"/>
  <c r="Y82" i="47"/>
  <c r="Y81" i="47"/>
  <c r="Y80" i="47"/>
  <c r="Y79" i="47"/>
  <c r="Y78" i="47"/>
  <c r="Y77" i="47"/>
  <c r="Y76" i="47"/>
  <c r="Y75" i="47"/>
  <c r="Y74" i="47"/>
  <c r="Y73" i="47"/>
  <c r="Y72" i="47"/>
  <c r="Y71" i="47"/>
  <c r="Y70" i="47"/>
  <c r="Y69" i="47"/>
  <c r="Y68" i="47"/>
  <c r="Y67" i="47"/>
  <c r="Y66" i="47"/>
  <c r="Y65" i="47"/>
  <c r="Y64" i="47"/>
  <c r="Y63" i="47"/>
  <c r="Y62" i="47"/>
  <c r="Y61" i="47"/>
  <c r="Y60" i="47"/>
  <c r="Y59" i="47"/>
  <c r="Y58" i="47"/>
  <c r="Y57" i="47"/>
  <c r="Y56" i="47"/>
  <c r="Y55" i="47"/>
  <c r="Y54" i="47"/>
  <c r="Y53" i="47"/>
  <c r="Y52" i="47"/>
  <c r="Y51" i="47"/>
  <c r="Y50" i="47"/>
  <c r="Y49" i="47"/>
  <c r="Y48" i="47"/>
  <c r="Y47" i="47"/>
  <c r="Y46" i="47"/>
  <c r="Y45" i="47"/>
  <c r="Y44" i="47"/>
  <c r="Y43" i="47"/>
  <c r="Y42" i="47"/>
  <c r="Y41" i="47"/>
  <c r="Y40" i="47"/>
  <c r="Y39" i="47"/>
  <c r="Y38" i="47"/>
  <c r="Y37" i="47"/>
  <c r="Y36" i="47"/>
  <c r="Y35" i="47"/>
  <c r="Y34" i="47"/>
  <c r="Y33" i="47"/>
  <c r="Y32" i="47"/>
  <c r="Y31" i="47"/>
  <c r="Y30" i="47"/>
  <c r="Y29" i="47"/>
  <c r="Y28" i="47"/>
  <c r="Y27" i="47"/>
  <c r="Y26" i="47"/>
  <c r="Y25" i="47"/>
  <c r="Y24" i="47"/>
  <c r="Y23" i="47"/>
  <c r="Y22" i="47"/>
  <c r="Y21" i="47"/>
  <c r="Y20" i="47"/>
  <c r="Y19" i="47"/>
  <c r="Y18" i="47"/>
  <c r="Y17" i="47"/>
  <c r="Y16" i="47"/>
  <c r="Y15" i="47"/>
  <c r="Y14" i="47"/>
  <c r="Y13" i="47"/>
  <c r="Y12" i="47"/>
  <c r="Y11" i="47"/>
  <c r="Y10" i="47"/>
  <c r="Y9" i="47"/>
  <c r="Y8" i="47"/>
  <c r="Y7" i="47"/>
  <c r="Y6" i="47"/>
  <c r="Y5" i="47"/>
  <c r="Y4" i="47"/>
  <c r="Y3" i="47"/>
  <c r="Y2" i="47"/>
  <c r="W2484" i="47"/>
  <c r="W2483" i="47"/>
  <c r="W2482" i="47"/>
  <c r="W2481" i="47"/>
  <c r="W2480" i="47"/>
  <c r="W2479" i="47"/>
  <c r="W2478" i="47"/>
  <c r="W2477" i="47"/>
  <c r="W2476" i="47"/>
  <c r="W2475" i="47"/>
  <c r="W2474" i="47"/>
  <c r="W2473" i="47"/>
  <c r="W2472" i="47"/>
  <c r="W2471" i="47"/>
  <c r="W2470" i="47"/>
  <c r="W2469" i="47"/>
  <c r="W2468" i="47"/>
  <c r="W2467" i="47"/>
  <c r="W2466" i="47"/>
  <c r="W2465" i="47"/>
  <c r="W2464" i="47"/>
  <c r="W2463" i="47"/>
  <c r="W2462" i="47"/>
  <c r="W2461" i="47"/>
  <c r="W2460" i="47"/>
  <c r="W2459" i="47"/>
  <c r="W2458" i="47"/>
  <c r="W2457" i="47"/>
  <c r="W2456" i="47"/>
  <c r="W2455" i="47"/>
  <c r="W2454" i="47"/>
  <c r="W2453" i="47"/>
  <c r="W2452" i="47"/>
  <c r="W2451" i="47"/>
  <c r="W2450" i="47"/>
  <c r="W2449" i="47"/>
  <c r="W2448" i="47"/>
  <c r="W2447" i="47"/>
  <c r="W2446" i="47"/>
  <c r="W2445" i="47"/>
  <c r="W2444" i="47"/>
  <c r="W2443" i="47"/>
  <c r="W2442" i="47"/>
  <c r="W2441" i="47"/>
  <c r="W2440" i="47"/>
  <c r="W2439" i="47"/>
  <c r="W2438" i="47"/>
  <c r="W2437" i="47"/>
  <c r="W2436" i="47"/>
  <c r="W2435" i="47"/>
  <c r="W2434" i="47"/>
  <c r="W2433" i="47"/>
  <c r="W2432" i="47"/>
  <c r="W2431" i="47"/>
  <c r="W2430" i="47"/>
  <c r="W2429" i="47"/>
  <c r="W2428" i="47"/>
  <c r="W2427" i="47"/>
  <c r="W2426" i="47"/>
  <c r="W2425" i="47"/>
  <c r="W2424" i="47"/>
  <c r="W2423" i="47"/>
  <c r="W2422" i="47"/>
  <c r="W2421" i="47"/>
  <c r="W2420" i="47"/>
  <c r="W2419" i="47"/>
  <c r="W2418" i="47"/>
  <c r="W2417" i="47"/>
  <c r="W2416" i="47"/>
  <c r="W2415" i="47"/>
  <c r="W2414" i="47"/>
  <c r="W2413" i="47"/>
  <c r="W2412" i="47"/>
  <c r="W2411" i="47"/>
  <c r="W2410" i="47"/>
  <c r="W2409" i="47"/>
  <c r="W2408" i="47"/>
  <c r="W2407" i="47"/>
  <c r="W2406" i="47"/>
  <c r="W2405" i="47"/>
  <c r="W2404" i="47"/>
  <c r="W2403" i="47"/>
  <c r="W2402" i="47"/>
  <c r="W2401" i="47"/>
  <c r="W2400" i="47"/>
  <c r="W2399" i="47"/>
  <c r="W2398" i="47"/>
  <c r="W2397" i="47"/>
  <c r="W2396" i="47"/>
  <c r="W2395" i="47"/>
  <c r="W2394" i="47"/>
  <c r="W2393" i="47"/>
  <c r="W2392" i="47"/>
  <c r="W2391" i="47"/>
  <c r="W2390" i="47"/>
  <c r="W2389" i="47"/>
  <c r="W2388" i="47"/>
  <c r="W2387" i="47"/>
  <c r="W2386" i="47"/>
  <c r="W2385" i="47"/>
  <c r="W2384" i="47"/>
  <c r="W2383" i="47"/>
  <c r="W2382" i="47"/>
  <c r="W2381" i="47"/>
  <c r="W2380" i="47"/>
  <c r="W2379" i="47"/>
  <c r="W2378" i="47"/>
  <c r="W2377" i="47"/>
  <c r="W2376" i="47"/>
  <c r="W2375" i="47"/>
  <c r="W2374" i="47"/>
  <c r="W2373" i="47"/>
  <c r="W2372" i="47"/>
  <c r="W2371" i="47"/>
  <c r="W2370" i="47"/>
  <c r="W2369" i="47"/>
  <c r="W2368" i="47"/>
  <c r="W2367" i="47"/>
  <c r="W2366" i="47"/>
  <c r="W2365" i="47"/>
  <c r="W2364" i="47"/>
  <c r="W2363" i="47"/>
  <c r="W2362" i="47"/>
  <c r="W2361" i="47"/>
  <c r="W2360" i="47"/>
  <c r="W2359" i="47"/>
  <c r="W2358" i="47"/>
  <c r="W2357" i="47"/>
  <c r="W2356" i="47"/>
  <c r="W2355" i="47"/>
  <c r="W2354" i="47"/>
  <c r="W2353" i="47"/>
  <c r="W2352" i="47"/>
  <c r="W2351" i="47"/>
  <c r="W2350" i="47"/>
  <c r="W2349" i="47"/>
  <c r="W2348" i="47"/>
  <c r="W2347" i="47"/>
  <c r="W2346" i="47"/>
  <c r="W2345" i="47"/>
  <c r="W2344" i="47"/>
  <c r="W2343" i="47"/>
  <c r="W2342" i="47"/>
  <c r="W2341" i="47"/>
  <c r="W2340" i="47"/>
  <c r="W2339" i="47"/>
  <c r="W2338" i="47"/>
  <c r="W2337" i="47"/>
  <c r="W2336" i="47"/>
  <c r="W2335" i="47"/>
  <c r="W2334" i="47"/>
  <c r="W2333" i="47"/>
  <c r="W2332" i="47"/>
  <c r="W2331" i="47"/>
  <c r="W2330" i="47"/>
  <c r="W2329" i="47"/>
  <c r="W2328" i="47"/>
  <c r="W2327" i="47"/>
  <c r="W2326" i="47"/>
  <c r="W2325" i="47"/>
  <c r="W2324" i="47"/>
  <c r="W2323" i="47"/>
  <c r="W2322" i="47"/>
  <c r="W2321" i="47"/>
  <c r="W2320" i="47"/>
  <c r="W2319" i="47"/>
  <c r="W2318" i="47"/>
  <c r="W2317" i="47"/>
  <c r="W2316" i="47"/>
  <c r="W2315" i="47"/>
  <c r="W2314" i="47"/>
  <c r="W2313" i="47"/>
  <c r="W2312" i="47"/>
  <c r="W2311" i="47"/>
  <c r="W2310" i="47"/>
  <c r="W2309" i="47"/>
  <c r="W2308" i="47"/>
  <c r="W2307" i="47"/>
  <c r="W2306" i="47"/>
  <c r="W2305" i="47"/>
  <c r="W2304" i="47"/>
  <c r="W2303" i="47"/>
  <c r="W2302" i="47"/>
  <c r="W2301" i="47"/>
  <c r="W2300" i="47"/>
  <c r="W2299" i="47"/>
  <c r="W2298" i="47"/>
  <c r="W2297" i="47"/>
  <c r="W2296" i="47"/>
  <c r="W2295" i="47"/>
  <c r="W2294" i="47"/>
  <c r="W2293" i="47"/>
  <c r="W2292" i="47"/>
  <c r="W2291" i="47"/>
  <c r="W2290" i="47"/>
  <c r="W2289" i="47"/>
  <c r="W2288" i="47"/>
  <c r="W2287" i="47"/>
  <c r="W2286" i="47"/>
  <c r="W2285" i="47"/>
  <c r="W2284" i="47"/>
  <c r="W2283" i="47"/>
  <c r="W2282" i="47"/>
  <c r="W2281" i="47"/>
  <c r="W2280" i="47"/>
  <c r="W2279" i="47"/>
  <c r="W2278" i="47"/>
  <c r="W2277" i="47"/>
  <c r="W2276" i="47"/>
  <c r="W2275" i="47"/>
  <c r="W2274" i="47"/>
  <c r="W2273" i="47"/>
  <c r="W2272" i="47"/>
  <c r="W2271" i="47"/>
  <c r="W2270" i="47"/>
  <c r="W2269" i="47"/>
  <c r="W2268" i="47"/>
  <c r="W2267" i="47"/>
  <c r="W2266" i="47"/>
  <c r="W2265" i="47"/>
  <c r="W2264" i="47"/>
  <c r="W2263" i="47"/>
  <c r="W2262" i="47"/>
  <c r="W2261" i="47"/>
  <c r="W2260" i="47"/>
  <c r="W2259" i="47"/>
  <c r="W2258" i="47"/>
  <c r="W2257" i="47"/>
  <c r="W2256" i="47"/>
  <c r="W2255" i="47"/>
  <c r="W2254" i="47"/>
  <c r="W2253" i="47"/>
  <c r="W2252" i="47"/>
  <c r="W2251" i="47"/>
  <c r="W2250" i="47"/>
  <c r="W2249" i="47"/>
  <c r="W2248" i="47"/>
  <c r="W2247" i="47"/>
  <c r="W2246" i="47"/>
  <c r="W2245" i="47"/>
  <c r="W2244" i="47"/>
  <c r="W2243" i="47"/>
  <c r="W2242" i="47"/>
  <c r="W2241" i="47"/>
  <c r="W2240" i="47"/>
  <c r="W2239" i="47"/>
  <c r="W2238" i="47"/>
  <c r="W2237" i="47"/>
  <c r="W2236" i="47"/>
  <c r="W2235" i="47"/>
  <c r="W2234" i="47"/>
  <c r="W2233" i="47"/>
  <c r="W2232" i="47"/>
  <c r="W2231" i="47"/>
  <c r="W2230" i="47"/>
  <c r="W2229" i="47"/>
  <c r="W2228" i="47"/>
  <c r="W2227" i="47"/>
  <c r="W2226" i="47"/>
  <c r="W2225" i="47"/>
  <c r="W2224" i="47"/>
  <c r="W2223" i="47"/>
  <c r="W2222" i="47"/>
  <c r="W2221" i="47"/>
  <c r="W2220" i="47"/>
  <c r="W2219" i="47"/>
  <c r="W2218" i="47"/>
  <c r="W2217" i="47"/>
  <c r="W2216" i="47"/>
  <c r="W2215" i="47"/>
  <c r="W2214" i="47"/>
  <c r="W2213" i="47"/>
  <c r="W2212" i="47"/>
  <c r="W2211" i="47"/>
  <c r="W2210" i="47"/>
  <c r="W2209" i="47"/>
  <c r="W2208" i="47"/>
  <c r="W2207" i="47"/>
  <c r="W2206" i="47"/>
  <c r="W2205" i="47"/>
  <c r="W2204" i="47"/>
  <c r="W2203" i="47"/>
  <c r="W2202" i="47"/>
  <c r="W2201" i="47"/>
  <c r="W2200" i="47"/>
  <c r="W2199" i="47"/>
  <c r="W2198" i="47"/>
  <c r="W2197" i="47"/>
  <c r="W2196" i="47"/>
  <c r="W2195" i="47"/>
  <c r="W2194" i="47"/>
  <c r="W2193" i="47"/>
  <c r="W2192" i="47"/>
  <c r="W2191" i="47"/>
  <c r="W2190" i="47"/>
  <c r="W2189" i="47"/>
  <c r="W2188" i="47"/>
  <c r="W2187" i="47"/>
  <c r="W2186" i="47"/>
  <c r="W2185" i="47"/>
  <c r="W2184" i="47"/>
  <c r="W2183" i="47"/>
  <c r="W2182" i="47"/>
  <c r="W2181" i="47"/>
  <c r="W2180" i="47"/>
  <c r="W2179" i="47"/>
  <c r="W2178" i="47"/>
  <c r="W2177" i="47"/>
  <c r="W2176" i="47"/>
  <c r="W2175" i="47"/>
  <c r="W2174" i="47"/>
  <c r="W2173" i="47"/>
  <c r="W2172" i="47"/>
  <c r="W2171" i="47"/>
  <c r="W2170" i="47"/>
  <c r="W2169" i="47"/>
  <c r="W2168" i="47"/>
  <c r="W2167" i="47"/>
  <c r="W2166" i="47"/>
  <c r="W2165" i="47"/>
  <c r="W2164" i="47"/>
  <c r="W2163" i="47"/>
  <c r="W2162" i="47"/>
  <c r="W2161" i="47"/>
  <c r="W2160" i="47"/>
  <c r="W2159" i="47"/>
  <c r="W2158" i="47"/>
  <c r="W2157" i="47"/>
  <c r="W2156" i="47"/>
  <c r="W2155" i="47"/>
  <c r="W2154" i="47"/>
  <c r="W2153" i="47"/>
  <c r="W2152" i="47"/>
  <c r="W2151" i="47"/>
  <c r="W2150" i="47"/>
  <c r="W2149" i="47"/>
  <c r="W2148" i="47"/>
  <c r="W2147" i="47"/>
  <c r="W2146" i="47"/>
  <c r="W2145" i="47"/>
  <c r="W2144" i="47"/>
  <c r="W2143" i="47"/>
  <c r="W2142" i="47"/>
  <c r="W2141" i="47"/>
  <c r="W2140" i="47"/>
  <c r="W2139" i="47"/>
  <c r="W2138" i="47"/>
  <c r="W2137" i="47"/>
  <c r="W2136" i="47"/>
  <c r="W2135" i="47"/>
  <c r="W2134" i="47"/>
  <c r="W2133" i="47"/>
  <c r="W2132" i="47"/>
  <c r="W2131" i="47"/>
  <c r="W2130" i="47"/>
  <c r="W2129" i="47"/>
  <c r="W2128" i="47"/>
  <c r="W2127" i="47"/>
  <c r="W2126" i="47"/>
  <c r="W2125" i="47"/>
  <c r="W2124" i="47"/>
  <c r="W2123" i="47"/>
  <c r="W2122" i="47"/>
  <c r="W2121" i="47"/>
  <c r="W2120" i="47"/>
  <c r="W2119" i="47"/>
  <c r="W2118" i="47"/>
  <c r="W2117" i="47"/>
  <c r="W2116" i="47"/>
  <c r="W2115" i="47"/>
  <c r="W2114" i="47"/>
  <c r="W2113" i="47"/>
  <c r="W2112" i="47"/>
  <c r="W2111" i="47"/>
  <c r="W2110" i="47"/>
  <c r="W2109" i="47"/>
  <c r="W2108" i="47"/>
  <c r="W2107" i="47"/>
  <c r="W2106" i="47"/>
  <c r="W2105" i="47"/>
  <c r="W2104" i="47"/>
  <c r="W2103" i="47"/>
  <c r="W2102" i="47"/>
  <c r="W2101" i="47"/>
  <c r="W2100" i="47"/>
  <c r="W2099" i="47"/>
  <c r="W2098" i="47"/>
  <c r="W2097" i="47"/>
  <c r="W2096" i="47"/>
  <c r="W2095" i="47"/>
  <c r="W2094" i="47"/>
  <c r="W2093" i="47"/>
  <c r="W2092" i="47"/>
  <c r="W2091" i="47"/>
  <c r="W2090" i="47"/>
  <c r="W2089" i="47"/>
  <c r="W2088" i="47"/>
  <c r="W2087" i="47"/>
  <c r="W2086" i="47"/>
  <c r="W2085" i="47"/>
  <c r="W2084" i="47"/>
  <c r="W2083" i="47"/>
  <c r="W2082" i="47"/>
  <c r="W2081" i="47"/>
  <c r="W2080" i="47"/>
  <c r="W2079" i="47"/>
  <c r="W2078" i="47"/>
  <c r="W2077" i="47"/>
  <c r="W2076" i="47"/>
  <c r="W2075" i="47"/>
  <c r="W2074" i="47"/>
  <c r="W2073" i="47"/>
  <c r="W2072" i="47"/>
  <c r="W2071" i="47"/>
  <c r="W2070" i="47"/>
  <c r="W2069" i="47"/>
  <c r="W2068" i="47"/>
  <c r="W2067" i="47"/>
  <c r="W2066" i="47"/>
  <c r="W2065" i="47"/>
  <c r="W2064" i="47"/>
  <c r="W2063" i="47"/>
  <c r="W2062" i="47"/>
  <c r="W2061" i="47"/>
  <c r="W2060" i="47"/>
  <c r="W2059" i="47"/>
  <c r="W2058" i="47"/>
  <c r="W2057" i="47"/>
  <c r="W2056" i="47"/>
  <c r="W2055" i="47"/>
  <c r="W2054" i="47"/>
  <c r="W2053" i="47"/>
  <c r="W2052" i="47"/>
  <c r="W2051" i="47"/>
  <c r="W2050" i="47"/>
  <c r="W2049" i="47"/>
  <c r="W2048" i="47"/>
  <c r="W2047" i="47"/>
  <c r="W2046" i="47"/>
  <c r="W2045" i="47"/>
  <c r="W2044" i="47"/>
  <c r="W2043" i="47"/>
  <c r="W2042" i="47"/>
  <c r="W2041" i="47"/>
  <c r="W2040" i="47"/>
  <c r="W2039" i="47"/>
  <c r="W2038" i="47"/>
  <c r="W2037" i="47"/>
  <c r="W2036" i="47"/>
  <c r="W2035" i="47"/>
  <c r="W2034" i="47"/>
  <c r="W2033" i="47"/>
  <c r="W2032" i="47"/>
  <c r="W2031" i="47"/>
  <c r="W2030" i="47"/>
  <c r="W2029" i="47"/>
  <c r="W2028" i="47"/>
  <c r="W2027" i="47"/>
  <c r="W2026" i="47"/>
  <c r="W2025" i="47"/>
  <c r="W2024" i="47"/>
  <c r="W2023" i="47"/>
  <c r="W2022" i="47"/>
  <c r="W2021" i="47"/>
  <c r="W2020" i="47"/>
  <c r="W2019" i="47"/>
  <c r="W2018" i="47"/>
  <c r="W2017" i="47"/>
  <c r="W2016" i="47"/>
  <c r="W2015" i="47"/>
  <c r="W2014" i="47"/>
  <c r="W2013" i="47"/>
  <c r="W2012" i="47"/>
  <c r="W2011" i="47"/>
  <c r="W2010" i="47"/>
  <c r="W2009" i="47"/>
  <c r="W2008" i="47"/>
  <c r="W2007" i="47"/>
  <c r="W2006" i="47"/>
  <c r="W2005" i="47"/>
  <c r="W2004" i="47"/>
  <c r="W2003" i="47"/>
  <c r="W2002" i="47"/>
  <c r="W2001" i="47"/>
  <c r="W2000" i="47"/>
  <c r="W1999" i="47"/>
  <c r="W1998" i="47"/>
  <c r="W1997" i="47"/>
  <c r="W1996" i="47"/>
  <c r="W1995" i="47"/>
  <c r="W1994" i="47"/>
  <c r="W1993" i="47"/>
  <c r="W1992" i="47"/>
  <c r="W1991" i="47"/>
  <c r="W1990" i="47"/>
  <c r="W1989" i="47"/>
  <c r="W1988" i="47"/>
  <c r="W1987" i="47"/>
  <c r="W1986" i="47"/>
  <c r="W1985" i="47"/>
  <c r="W1984" i="47"/>
  <c r="W1983" i="47"/>
  <c r="W1982" i="47"/>
  <c r="W1981" i="47"/>
  <c r="W1980" i="47"/>
  <c r="W1979" i="47"/>
  <c r="W1978" i="47"/>
  <c r="W1977" i="47"/>
  <c r="W1976" i="47"/>
  <c r="W1975" i="47"/>
  <c r="W1974" i="47"/>
  <c r="W1973" i="47"/>
  <c r="W1972" i="47"/>
  <c r="W1971" i="47"/>
  <c r="W1970" i="47"/>
  <c r="W1969" i="47"/>
  <c r="W1968" i="47"/>
  <c r="W1967" i="47"/>
  <c r="W1966" i="47"/>
  <c r="W1965" i="47"/>
  <c r="W1964" i="47"/>
  <c r="W1963" i="47"/>
  <c r="W1962" i="47"/>
  <c r="W1961" i="47"/>
  <c r="W1960" i="47"/>
  <c r="W1959" i="47"/>
  <c r="W1958" i="47"/>
  <c r="W1957" i="47"/>
  <c r="W1956" i="47"/>
  <c r="W1955" i="47"/>
  <c r="W1954" i="47"/>
  <c r="W1953" i="47"/>
  <c r="W1952" i="47"/>
  <c r="W1951" i="47"/>
  <c r="W1950" i="47"/>
  <c r="W1949" i="47"/>
  <c r="W1948" i="47"/>
  <c r="W1947" i="47"/>
  <c r="W1946" i="47"/>
  <c r="W1945" i="47"/>
  <c r="W1944" i="47"/>
  <c r="W1943" i="47"/>
  <c r="W1942" i="47"/>
  <c r="W1941" i="47"/>
  <c r="W1940" i="47"/>
  <c r="W1939" i="47"/>
  <c r="W1938" i="47"/>
  <c r="W1937" i="47"/>
  <c r="W1936" i="47"/>
  <c r="W1935" i="47"/>
  <c r="W1934" i="47"/>
  <c r="W1933" i="47"/>
  <c r="W1932" i="47"/>
  <c r="W1931" i="47"/>
  <c r="W1930" i="47"/>
  <c r="W1929" i="47"/>
  <c r="W1928" i="47"/>
  <c r="W1927" i="47"/>
  <c r="W1926" i="47"/>
  <c r="W1925" i="47"/>
  <c r="W1924" i="47"/>
  <c r="W1923" i="47"/>
  <c r="W1922" i="47"/>
  <c r="W1921" i="47"/>
  <c r="W1920" i="47"/>
  <c r="W1919" i="47"/>
  <c r="W1918" i="47"/>
  <c r="W1917" i="47"/>
  <c r="W1916" i="47"/>
  <c r="W1915" i="47"/>
  <c r="W1914" i="47"/>
  <c r="W1913" i="47"/>
  <c r="W1912" i="47"/>
  <c r="W1911" i="47"/>
  <c r="W1910" i="47"/>
  <c r="W1909" i="47"/>
  <c r="W1908" i="47"/>
  <c r="W1907" i="47"/>
  <c r="W1906" i="47"/>
  <c r="W1905" i="47"/>
  <c r="W1904" i="47"/>
  <c r="W1903" i="47"/>
  <c r="W1902" i="47"/>
  <c r="W1901" i="47"/>
  <c r="W1900" i="47"/>
  <c r="W1899" i="47"/>
  <c r="W1898" i="47"/>
  <c r="W1897" i="47"/>
  <c r="W1896" i="47"/>
  <c r="W1895" i="47"/>
  <c r="W1894" i="47"/>
  <c r="W1893" i="47"/>
  <c r="W1892" i="47"/>
  <c r="W1891" i="47"/>
  <c r="W1890" i="47"/>
  <c r="W1889" i="47"/>
  <c r="W1888" i="47"/>
  <c r="W1887" i="47"/>
  <c r="W1886" i="47"/>
  <c r="W1885" i="47"/>
  <c r="W1884" i="47"/>
  <c r="W1883" i="47"/>
  <c r="W1882" i="47"/>
  <c r="W1881" i="47"/>
  <c r="W1880" i="47"/>
  <c r="W1879" i="47"/>
  <c r="W1878" i="47"/>
  <c r="W1877" i="47"/>
  <c r="W1876" i="47"/>
  <c r="W1875" i="47"/>
  <c r="W1874" i="47"/>
  <c r="W1873" i="47"/>
  <c r="W1872" i="47"/>
  <c r="W1871" i="47"/>
  <c r="W1870" i="47"/>
  <c r="W1869" i="47"/>
  <c r="W1868" i="47"/>
  <c r="W1867" i="47"/>
  <c r="W1866" i="47"/>
  <c r="W1865" i="47"/>
  <c r="W1864" i="47"/>
  <c r="W1863" i="47"/>
  <c r="W1862" i="47"/>
  <c r="W1861" i="47"/>
  <c r="W1860" i="47"/>
  <c r="W1859" i="47"/>
  <c r="W1858" i="47"/>
  <c r="W1857" i="47"/>
  <c r="W1856" i="47"/>
  <c r="W1855" i="47"/>
  <c r="W1854" i="47"/>
  <c r="W1853" i="47"/>
  <c r="W1852" i="47"/>
  <c r="W1851" i="47"/>
  <c r="W1850" i="47"/>
  <c r="W1849" i="47"/>
  <c r="W1848" i="47"/>
  <c r="W1847" i="47"/>
  <c r="W1846" i="47"/>
  <c r="W1845" i="47"/>
  <c r="W1844" i="47"/>
  <c r="W1843" i="47"/>
  <c r="W1842" i="47"/>
  <c r="W1841" i="47"/>
  <c r="W1840" i="47"/>
  <c r="W1839" i="47"/>
  <c r="W1838" i="47"/>
  <c r="W1837" i="47"/>
  <c r="W1836" i="47"/>
  <c r="W1835" i="47"/>
  <c r="W1834" i="47"/>
  <c r="W1833" i="47"/>
  <c r="W1832" i="47"/>
  <c r="W1831" i="47"/>
  <c r="W1830" i="47"/>
  <c r="W1829" i="47"/>
  <c r="W1828" i="47"/>
  <c r="W1827" i="47"/>
  <c r="W1826" i="47"/>
  <c r="W1825" i="47"/>
  <c r="W1824" i="47"/>
  <c r="W1823" i="47"/>
  <c r="W1822" i="47"/>
  <c r="W1821" i="47"/>
  <c r="W1820" i="47"/>
  <c r="W1819" i="47"/>
  <c r="W1818" i="47"/>
  <c r="W1817" i="47"/>
  <c r="W1816" i="47"/>
  <c r="W1815" i="47"/>
  <c r="W1814" i="47"/>
  <c r="W1813" i="47"/>
  <c r="W1812" i="47"/>
  <c r="W1811" i="47"/>
  <c r="W1810" i="47"/>
  <c r="W1809" i="47"/>
  <c r="W1808" i="47"/>
  <c r="W1807" i="47"/>
  <c r="W1806" i="47"/>
  <c r="W1805" i="47"/>
  <c r="W1804" i="47"/>
  <c r="W1803" i="47"/>
  <c r="W1802" i="47"/>
  <c r="W1801" i="47"/>
  <c r="W1800" i="47"/>
  <c r="W1799" i="47"/>
  <c r="W1798" i="47"/>
  <c r="W1797" i="47"/>
  <c r="W1796" i="47"/>
  <c r="W1795" i="47"/>
  <c r="W1794" i="47"/>
  <c r="W1793" i="47"/>
  <c r="W1792" i="47"/>
  <c r="W1791" i="47"/>
  <c r="W1790" i="47"/>
  <c r="W1789" i="47"/>
  <c r="W1788" i="47"/>
  <c r="W1787" i="47"/>
  <c r="W1786" i="47"/>
  <c r="W1785" i="47"/>
  <c r="W1784" i="47"/>
  <c r="W1783" i="47"/>
  <c r="W1782" i="47"/>
  <c r="W1781" i="47"/>
  <c r="W1780" i="47"/>
  <c r="W1779" i="47"/>
  <c r="W1778" i="47"/>
  <c r="W1777" i="47"/>
  <c r="W1776" i="47"/>
  <c r="W1775" i="47"/>
  <c r="W1774" i="47"/>
  <c r="W1773" i="47"/>
  <c r="W1772" i="47"/>
  <c r="W1771" i="47"/>
  <c r="W1770" i="47"/>
  <c r="W1769" i="47"/>
  <c r="W1768" i="47"/>
  <c r="W1767" i="47"/>
  <c r="W1766" i="47"/>
  <c r="W1765" i="47"/>
  <c r="W1764" i="47"/>
  <c r="W1763" i="47"/>
  <c r="W1762" i="47"/>
  <c r="W1761" i="47"/>
  <c r="W1760" i="47"/>
  <c r="W1759" i="47"/>
  <c r="W1758" i="47"/>
  <c r="W1757" i="47"/>
  <c r="W1756" i="47"/>
  <c r="W1755" i="47"/>
  <c r="W1754" i="47"/>
  <c r="W1753" i="47"/>
  <c r="W1752" i="47"/>
  <c r="W1751" i="47"/>
  <c r="W1750" i="47"/>
  <c r="W1749" i="47"/>
  <c r="W1748" i="47"/>
  <c r="W1747" i="47"/>
  <c r="W1746" i="47"/>
  <c r="W1745" i="47"/>
  <c r="W1744" i="47"/>
  <c r="W1743" i="47"/>
  <c r="W1742" i="47"/>
  <c r="W1741" i="47"/>
  <c r="W1740" i="47"/>
  <c r="W1739" i="47"/>
  <c r="W1738" i="47"/>
  <c r="W1737" i="47"/>
  <c r="W1736" i="47"/>
  <c r="W1735" i="47"/>
  <c r="W1734" i="47"/>
  <c r="W1733" i="47"/>
  <c r="W1732" i="47"/>
  <c r="W1731" i="47"/>
  <c r="W1730" i="47"/>
  <c r="W1729" i="47"/>
  <c r="W1728" i="47"/>
  <c r="W1727" i="47"/>
  <c r="W1726" i="47"/>
  <c r="W1725" i="47"/>
  <c r="W1724" i="47"/>
  <c r="W1723" i="47"/>
  <c r="W1722" i="47"/>
  <c r="W1721" i="47"/>
  <c r="W1720" i="47"/>
  <c r="W1719" i="47"/>
  <c r="W1718" i="47"/>
  <c r="W1717" i="47"/>
  <c r="W1716" i="47"/>
  <c r="W1715" i="47"/>
  <c r="W1714" i="47"/>
  <c r="W1713" i="47"/>
  <c r="W1712" i="47"/>
  <c r="W1711" i="47"/>
  <c r="W1710" i="47"/>
  <c r="W1709" i="47"/>
  <c r="W1708" i="47"/>
  <c r="W1707" i="47"/>
  <c r="W1706" i="47"/>
  <c r="W1705" i="47"/>
  <c r="W1704" i="47"/>
  <c r="W1703" i="47"/>
  <c r="W1702" i="47"/>
  <c r="W1701" i="47"/>
  <c r="W1700" i="47"/>
  <c r="W1699" i="47"/>
  <c r="W1698" i="47"/>
  <c r="W1697" i="47"/>
  <c r="W1696" i="47"/>
  <c r="W1695" i="47"/>
  <c r="W1694" i="47"/>
  <c r="W1693" i="47"/>
  <c r="W1692" i="47"/>
  <c r="W1691" i="47"/>
  <c r="W1690" i="47"/>
  <c r="W1689" i="47"/>
  <c r="W1688" i="47"/>
  <c r="W1687" i="47"/>
  <c r="W1686" i="47"/>
  <c r="W1685" i="47"/>
  <c r="W1684" i="47"/>
  <c r="W1683" i="47"/>
  <c r="W1682" i="47"/>
  <c r="W1681" i="47"/>
  <c r="W1680" i="47"/>
  <c r="W1679" i="47"/>
  <c r="W1678" i="47"/>
  <c r="W1677" i="47"/>
  <c r="W1676" i="47"/>
  <c r="W1675" i="47"/>
  <c r="W1674" i="47"/>
  <c r="W1673" i="47"/>
  <c r="W1672" i="47"/>
  <c r="W1671" i="47"/>
  <c r="W1670" i="47"/>
  <c r="W1669" i="47"/>
  <c r="W1668" i="47"/>
  <c r="W1667" i="47"/>
  <c r="W1666" i="47"/>
  <c r="W1665" i="47"/>
  <c r="W1664" i="47"/>
  <c r="W1663" i="47"/>
  <c r="W1662" i="47"/>
  <c r="W1661" i="47"/>
  <c r="W1660" i="47"/>
  <c r="W1659" i="47"/>
  <c r="W1658" i="47"/>
  <c r="W1657" i="47"/>
  <c r="W1656" i="47"/>
  <c r="W1655" i="47"/>
  <c r="W1654" i="47"/>
  <c r="W1653" i="47"/>
  <c r="W1652" i="47"/>
  <c r="W1651" i="47"/>
  <c r="W1650" i="47"/>
  <c r="W1649" i="47"/>
  <c r="W1648" i="47"/>
  <c r="W1647" i="47"/>
  <c r="W1646" i="47"/>
  <c r="W1645" i="47"/>
  <c r="W1644" i="47"/>
  <c r="W1643" i="47"/>
  <c r="W1642" i="47"/>
  <c r="W1641" i="47"/>
  <c r="W1640" i="47"/>
  <c r="W1639" i="47"/>
  <c r="W1638" i="47"/>
  <c r="W1637" i="47"/>
  <c r="W1636" i="47"/>
  <c r="W1635" i="47"/>
  <c r="W1634" i="47"/>
  <c r="W1633" i="47"/>
  <c r="W1632" i="47"/>
  <c r="W1631" i="47"/>
  <c r="W1630" i="47"/>
  <c r="W1629" i="47"/>
  <c r="W1628" i="47"/>
  <c r="W1627" i="47"/>
  <c r="W1626" i="47"/>
  <c r="W1625" i="47"/>
  <c r="W1624" i="47"/>
  <c r="W1623" i="47"/>
  <c r="W1622" i="47"/>
  <c r="W1621" i="47"/>
  <c r="W1620" i="47"/>
  <c r="W1619" i="47"/>
  <c r="W1618" i="47"/>
  <c r="W1617" i="47"/>
  <c r="W1616" i="47"/>
  <c r="W1615" i="47"/>
  <c r="W1614" i="47"/>
  <c r="W1613" i="47"/>
  <c r="W1612" i="47"/>
  <c r="W1611" i="47"/>
  <c r="W1610" i="47"/>
  <c r="W1609" i="47"/>
  <c r="W1608" i="47"/>
  <c r="W1607" i="47"/>
  <c r="W1606" i="47"/>
  <c r="W1605" i="47"/>
  <c r="W1604" i="47"/>
  <c r="W1603" i="47"/>
  <c r="W1602" i="47"/>
  <c r="W1601" i="47"/>
  <c r="W1600" i="47"/>
  <c r="W1599" i="47"/>
  <c r="W1598" i="47"/>
  <c r="W1597" i="47"/>
  <c r="W1596" i="47"/>
  <c r="W1595" i="47"/>
  <c r="W1594" i="47"/>
  <c r="W1593" i="47"/>
  <c r="W1592" i="47"/>
  <c r="W1591" i="47"/>
  <c r="W1590" i="47"/>
  <c r="W1589" i="47"/>
  <c r="W1588" i="47"/>
  <c r="W1587" i="47"/>
  <c r="W1586" i="47"/>
  <c r="W1585" i="47"/>
  <c r="W1584" i="47"/>
  <c r="W1583" i="47"/>
  <c r="W1582" i="47"/>
  <c r="W1581" i="47"/>
  <c r="W1580" i="47"/>
  <c r="W1579" i="47"/>
  <c r="W1578" i="47"/>
  <c r="W1577" i="47"/>
  <c r="W1576" i="47"/>
  <c r="W1575" i="47"/>
  <c r="W1574" i="47"/>
  <c r="W1573" i="47"/>
  <c r="W1572" i="47"/>
  <c r="W1571" i="47"/>
  <c r="W1570" i="47"/>
  <c r="W1569" i="47"/>
  <c r="W1568" i="47"/>
  <c r="W1567" i="47"/>
  <c r="W1566" i="47"/>
  <c r="W1565" i="47"/>
  <c r="W1564" i="47"/>
  <c r="W1563" i="47"/>
  <c r="W1562" i="47"/>
  <c r="W1561" i="47"/>
  <c r="W1560" i="47"/>
  <c r="W1559" i="47"/>
  <c r="W1558" i="47"/>
  <c r="W1557" i="47"/>
  <c r="W1556" i="47"/>
  <c r="W1555" i="47"/>
  <c r="W1554" i="47"/>
  <c r="W1553" i="47"/>
  <c r="W1552" i="47"/>
  <c r="W1551" i="47"/>
  <c r="W1550" i="47"/>
  <c r="W1549" i="47"/>
  <c r="W1548" i="47"/>
  <c r="W1547" i="47"/>
  <c r="W1546" i="47"/>
  <c r="W1545" i="47"/>
  <c r="W1544" i="47"/>
  <c r="W1543" i="47"/>
  <c r="W1542" i="47"/>
  <c r="W1541" i="47"/>
  <c r="W1540" i="47"/>
  <c r="W1539" i="47"/>
  <c r="W1538" i="47"/>
  <c r="W1537" i="47"/>
  <c r="W1536" i="47"/>
  <c r="W1535" i="47"/>
  <c r="W1534" i="47"/>
  <c r="W1533" i="47"/>
  <c r="W1532" i="47"/>
  <c r="W1531" i="47"/>
  <c r="W1530" i="47"/>
  <c r="W1529" i="47"/>
  <c r="W1528" i="47"/>
  <c r="W1527" i="47"/>
  <c r="W1526" i="47"/>
  <c r="W1525" i="47"/>
  <c r="W1524" i="47"/>
  <c r="W1523" i="47"/>
  <c r="W1522" i="47"/>
  <c r="W1521" i="47"/>
  <c r="W1520" i="47"/>
  <c r="W1519" i="47"/>
  <c r="W1518" i="47"/>
  <c r="W1517" i="47"/>
  <c r="W1516" i="47"/>
  <c r="W1515" i="47"/>
  <c r="W1514" i="47"/>
  <c r="W1513" i="47"/>
  <c r="W1512" i="47"/>
  <c r="W1511" i="47"/>
  <c r="W1510" i="47"/>
  <c r="W1509" i="47"/>
  <c r="W1508" i="47"/>
  <c r="W1507" i="47"/>
  <c r="W1506" i="47"/>
  <c r="W1505" i="47"/>
  <c r="W1504" i="47"/>
  <c r="W1503" i="47"/>
  <c r="W1502" i="47"/>
  <c r="W1501" i="47"/>
  <c r="W1500" i="47"/>
  <c r="W1499" i="47"/>
  <c r="W1498" i="47"/>
  <c r="W1497" i="47"/>
  <c r="W1496" i="47"/>
  <c r="W1495" i="47"/>
  <c r="W1494" i="47"/>
  <c r="W1493" i="47"/>
  <c r="W1492" i="47"/>
  <c r="W1491" i="47"/>
  <c r="W1490" i="47"/>
  <c r="W1489" i="47"/>
  <c r="W1488" i="47"/>
  <c r="W1487" i="47"/>
  <c r="W1486" i="47"/>
  <c r="W1485" i="47"/>
  <c r="W1484" i="47"/>
  <c r="W1483" i="47"/>
  <c r="W1482" i="47"/>
  <c r="W1481" i="47"/>
  <c r="W1480" i="47"/>
  <c r="W1479" i="47"/>
  <c r="W1478" i="47"/>
  <c r="W1477" i="47"/>
  <c r="W1476" i="47"/>
  <c r="W1475" i="47"/>
  <c r="W1474" i="47"/>
  <c r="W1473" i="47"/>
  <c r="W1472" i="47"/>
  <c r="W1471" i="47"/>
  <c r="W1470" i="47"/>
  <c r="W1469" i="47"/>
  <c r="W1468" i="47"/>
  <c r="W1467" i="47"/>
  <c r="W1466" i="47"/>
  <c r="W1465" i="47"/>
  <c r="W1464" i="47"/>
  <c r="W1463" i="47"/>
  <c r="W1462" i="47"/>
  <c r="W1461" i="47"/>
  <c r="W1460" i="47"/>
  <c r="W1459" i="47"/>
  <c r="W1458" i="47"/>
  <c r="W1457" i="47"/>
  <c r="W1456" i="47"/>
  <c r="W1455" i="47"/>
  <c r="W1454" i="47"/>
  <c r="W1453" i="47"/>
  <c r="W1452" i="47"/>
  <c r="W1451" i="47"/>
  <c r="W1450" i="47"/>
  <c r="W1449" i="47"/>
  <c r="W1448" i="47"/>
  <c r="W1447" i="47"/>
  <c r="W1446" i="47"/>
  <c r="W1445" i="47"/>
  <c r="W1444" i="47"/>
  <c r="W1443" i="47"/>
  <c r="W1442" i="47"/>
  <c r="W1441" i="47"/>
  <c r="W1440" i="47"/>
  <c r="W1439" i="47"/>
  <c r="W1438" i="47"/>
  <c r="W1437" i="47"/>
  <c r="W1436" i="47"/>
  <c r="W1435" i="47"/>
  <c r="W1434" i="47"/>
  <c r="W1433" i="47"/>
  <c r="W1432" i="47"/>
  <c r="W1431" i="47"/>
  <c r="W1430" i="47"/>
  <c r="W1429" i="47"/>
  <c r="W1428" i="47"/>
  <c r="W1427" i="47"/>
  <c r="W1426" i="47"/>
  <c r="W1425" i="47"/>
  <c r="W1424" i="47"/>
  <c r="W1423" i="47"/>
  <c r="W1422" i="47"/>
  <c r="W1421" i="47"/>
  <c r="W1420" i="47"/>
  <c r="W1419" i="47"/>
  <c r="W1418" i="47"/>
  <c r="W1417" i="47"/>
  <c r="W1416" i="47"/>
  <c r="W1415" i="47"/>
  <c r="W1414" i="47"/>
  <c r="W1413" i="47"/>
  <c r="W1412" i="47"/>
  <c r="W1411" i="47"/>
  <c r="W1410" i="47"/>
  <c r="W1409" i="47"/>
  <c r="W1408" i="47"/>
  <c r="W1407" i="47"/>
  <c r="W1406" i="47"/>
  <c r="W1405" i="47"/>
  <c r="W1404" i="47"/>
  <c r="W1403" i="47"/>
  <c r="W1402" i="47"/>
  <c r="W1401" i="47"/>
  <c r="W1400" i="47"/>
  <c r="W1399" i="47"/>
  <c r="W1398" i="47"/>
  <c r="W1397" i="47"/>
  <c r="W1396" i="47"/>
  <c r="W1395" i="47"/>
  <c r="W1394" i="47"/>
  <c r="W1393" i="47"/>
  <c r="W1392" i="47"/>
  <c r="W1391" i="47"/>
  <c r="W1390" i="47"/>
  <c r="W1389" i="47"/>
  <c r="W1388" i="47"/>
  <c r="W1387" i="47"/>
  <c r="W1386" i="47"/>
  <c r="W1385" i="47"/>
  <c r="W1384" i="47"/>
  <c r="W1383" i="47"/>
  <c r="W1382" i="47"/>
  <c r="W1381" i="47"/>
  <c r="W1380" i="47"/>
  <c r="W1379" i="47"/>
  <c r="W1378" i="47"/>
  <c r="W1377" i="47"/>
  <c r="W1376" i="47"/>
  <c r="W1375" i="47"/>
  <c r="W1374" i="47"/>
  <c r="W1373" i="47"/>
  <c r="W1372" i="47"/>
  <c r="W1371" i="47"/>
  <c r="W1370" i="47"/>
  <c r="W1369" i="47"/>
  <c r="W1368" i="47"/>
  <c r="W1367" i="47"/>
  <c r="W1366" i="47"/>
  <c r="W1365" i="47"/>
  <c r="W1364" i="47"/>
  <c r="W1363" i="47"/>
  <c r="W1362" i="47"/>
  <c r="W1361" i="47"/>
  <c r="W1360" i="47"/>
  <c r="W1359" i="47"/>
  <c r="W1358" i="47"/>
  <c r="W1357" i="47"/>
  <c r="W1356" i="47"/>
  <c r="W1355" i="47"/>
  <c r="W1354" i="47"/>
  <c r="W1353" i="47"/>
  <c r="W1352" i="47"/>
  <c r="W1351" i="47"/>
  <c r="W1350" i="47"/>
  <c r="W1349" i="47"/>
  <c r="W1348" i="47"/>
  <c r="W1347" i="47"/>
  <c r="W1346" i="47"/>
  <c r="W1345" i="47"/>
  <c r="W1344" i="47"/>
  <c r="W1343" i="47"/>
  <c r="W1342" i="47"/>
  <c r="W1341" i="47"/>
  <c r="W1340" i="47"/>
  <c r="W1339" i="47"/>
  <c r="W1338" i="47"/>
  <c r="W1337" i="47"/>
  <c r="W1336" i="47"/>
  <c r="W1335" i="47"/>
  <c r="W1334" i="47"/>
  <c r="W1333" i="47"/>
  <c r="W1332" i="47"/>
  <c r="W1331" i="47"/>
  <c r="W1330" i="47"/>
  <c r="W1329" i="47"/>
  <c r="W1328" i="47"/>
  <c r="W1327" i="47"/>
  <c r="W1326" i="47"/>
  <c r="W1325" i="47"/>
  <c r="W1324" i="47"/>
  <c r="W1323" i="47"/>
  <c r="W1322" i="47"/>
  <c r="W1321" i="47"/>
  <c r="W1320" i="47"/>
  <c r="W1319" i="47"/>
  <c r="W1318" i="47"/>
  <c r="W1317" i="47"/>
  <c r="W1316" i="47"/>
  <c r="W1315" i="47"/>
  <c r="W1314" i="47"/>
  <c r="W1313" i="47"/>
  <c r="W1312" i="47"/>
  <c r="W1311" i="47"/>
  <c r="W1310" i="47"/>
  <c r="W1309" i="47"/>
  <c r="W1308" i="47"/>
  <c r="W1307" i="47"/>
  <c r="W1306" i="47"/>
  <c r="W1305" i="47"/>
  <c r="W1304" i="47"/>
  <c r="W1303" i="47"/>
  <c r="W1302" i="47"/>
  <c r="W1301" i="47"/>
  <c r="W1300" i="47"/>
  <c r="W1299" i="47"/>
  <c r="W1298" i="47"/>
  <c r="W1297" i="47"/>
  <c r="W1296" i="47"/>
  <c r="W1295" i="47"/>
  <c r="W1294" i="47"/>
  <c r="W1293" i="47"/>
  <c r="W1292" i="47"/>
  <c r="W1291" i="47"/>
  <c r="W1290" i="47"/>
  <c r="W1289" i="47"/>
  <c r="W1288" i="47"/>
  <c r="W1287" i="47"/>
  <c r="W1286" i="47"/>
  <c r="W1285" i="47"/>
  <c r="W1284" i="47"/>
  <c r="W1283" i="47"/>
  <c r="W1282" i="47"/>
  <c r="W1281" i="47"/>
  <c r="W1280" i="47"/>
  <c r="W1279" i="47"/>
  <c r="W1278" i="47"/>
  <c r="W1277" i="47"/>
  <c r="W1276" i="47"/>
  <c r="W1275" i="47"/>
  <c r="W1274" i="47"/>
  <c r="W1273" i="47"/>
  <c r="W1272" i="47"/>
  <c r="W1271" i="47"/>
  <c r="W1270" i="47"/>
  <c r="W1269" i="47"/>
  <c r="W1268" i="47"/>
  <c r="W1267" i="47"/>
  <c r="W1266" i="47"/>
  <c r="W1265" i="47"/>
  <c r="W1264" i="47"/>
  <c r="W1263" i="47"/>
  <c r="W1262" i="47"/>
  <c r="W1261" i="47"/>
  <c r="W1260" i="47"/>
  <c r="W1259" i="47"/>
  <c r="W1258" i="47"/>
  <c r="W1257" i="47"/>
  <c r="W1256" i="47"/>
  <c r="W1255" i="47"/>
  <c r="W1254" i="47"/>
  <c r="W1253" i="47"/>
  <c r="W1252" i="47"/>
  <c r="W1251" i="47"/>
  <c r="W1250" i="47"/>
  <c r="W1249" i="47"/>
  <c r="W1248" i="47"/>
  <c r="W1247" i="47"/>
  <c r="W1246" i="47"/>
  <c r="W1245" i="47"/>
  <c r="W1244" i="47"/>
  <c r="W1243" i="47"/>
  <c r="W1242" i="47"/>
  <c r="W1241" i="47"/>
  <c r="W1240" i="47"/>
  <c r="W1239" i="47"/>
  <c r="W1238" i="47"/>
  <c r="W1237" i="47"/>
  <c r="W1236" i="47"/>
  <c r="W1235" i="47"/>
  <c r="W1234" i="47"/>
  <c r="W1233" i="47"/>
  <c r="W1232" i="47"/>
  <c r="W1231" i="47"/>
  <c r="W1230" i="47"/>
  <c r="W1229" i="47"/>
  <c r="W1228" i="47"/>
  <c r="W1227" i="47"/>
  <c r="W1226" i="47"/>
  <c r="W1225" i="47"/>
  <c r="W1224" i="47"/>
  <c r="W1223" i="47"/>
  <c r="W1222" i="47"/>
  <c r="W1221" i="47"/>
  <c r="W1220" i="47"/>
  <c r="W1219" i="47"/>
  <c r="W1218" i="47"/>
  <c r="W1217" i="47"/>
  <c r="W1216" i="47"/>
  <c r="W1215" i="47"/>
  <c r="W1214" i="47"/>
  <c r="W1213" i="47"/>
  <c r="W1212" i="47"/>
  <c r="W1211" i="47"/>
  <c r="W1210" i="47"/>
  <c r="W1209" i="47"/>
  <c r="W1208" i="47"/>
  <c r="W1207" i="47"/>
  <c r="W1206" i="47"/>
  <c r="W1205" i="47"/>
  <c r="W1204" i="47"/>
  <c r="W1203" i="47"/>
  <c r="W1202" i="47"/>
  <c r="W1201" i="47"/>
  <c r="W1200" i="47"/>
  <c r="W1199" i="47"/>
  <c r="W1198" i="47"/>
  <c r="W1197" i="47"/>
  <c r="W1196" i="47"/>
  <c r="W1195" i="47"/>
  <c r="W1194" i="47"/>
  <c r="W1193" i="47"/>
  <c r="W1192" i="47"/>
  <c r="W1191" i="47"/>
  <c r="W1190" i="47"/>
  <c r="W1189" i="47"/>
  <c r="W1188" i="47"/>
  <c r="W1187" i="47"/>
  <c r="W1186" i="47"/>
  <c r="W1185" i="47"/>
  <c r="W1184" i="47"/>
  <c r="W1183" i="47"/>
  <c r="W1182" i="47"/>
  <c r="W1181" i="47"/>
  <c r="W1180" i="47"/>
  <c r="W1179" i="47"/>
  <c r="W1178" i="47"/>
  <c r="W1177" i="47"/>
  <c r="W1176" i="47"/>
  <c r="W1175" i="47"/>
  <c r="W1174" i="47"/>
  <c r="W1173" i="47"/>
  <c r="W1172" i="47"/>
  <c r="W1171" i="47"/>
  <c r="W1170" i="47"/>
  <c r="W1169" i="47"/>
  <c r="W1168" i="47"/>
  <c r="W1167" i="47"/>
  <c r="W1166" i="47"/>
  <c r="W1165" i="47"/>
  <c r="W1164" i="47"/>
  <c r="W1163" i="47"/>
  <c r="W1162" i="47"/>
  <c r="W1161" i="47"/>
  <c r="W1160" i="47"/>
  <c r="W1159" i="47"/>
  <c r="W1158" i="47"/>
  <c r="W1157" i="47"/>
  <c r="W1156" i="47"/>
  <c r="W1155" i="47"/>
  <c r="W1154" i="47"/>
  <c r="W1153" i="47"/>
  <c r="W1152" i="47"/>
  <c r="W1151" i="47"/>
  <c r="W1150" i="47"/>
  <c r="W1149" i="47"/>
  <c r="W1148" i="47"/>
  <c r="W1147" i="47"/>
  <c r="W1146" i="47"/>
  <c r="W1145" i="47"/>
  <c r="W1144" i="47"/>
  <c r="W1143" i="47"/>
  <c r="W1142" i="47"/>
  <c r="W1141" i="47"/>
  <c r="W1140" i="47"/>
  <c r="W1139" i="47"/>
  <c r="W1138" i="47"/>
  <c r="W1137" i="47"/>
  <c r="W1136" i="47"/>
  <c r="W1135" i="47"/>
  <c r="W1134" i="47"/>
  <c r="W1133" i="47"/>
  <c r="W1132" i="47"/>
  <c r="W1131" i="47"/>
  <c r="W1130" i="47"/>
  <c r="W1129" i="47"/>
  <c r="W1128" i="47"/>
  <c r="W1127" i="47"/>
  <c r="W1126" i="47"/>
  <c r="W1125" i="47"/>
  <c r="W1124" i="47"/>
  <c r="W1123" i="47"/>
  <c r="W1122" i="47"/>
  <c r="W1121" i="47"/>
  <c r="W1120" i="47"/>
  <c r="W1119" i="47"/>
  <c r="W1118" i="47"/>
  <c r="W1117" i="47"/>
  <c r="W1116" i="47"/>
  <c r="W1115" i="47"/>
  <c r="W1114" i="47"/>
  <c r="W1113" i="47"/>
  <c r="W1112" i="47"/>
  <c r="W1111" i="47"/>
  <c r="W1110" i="47"/>
  <c r="W1109" i="47"/>
  <c r="W1108" i="47"/>
  <c r="W1107" i="47"/>
  <c r="W1106" i="47"/>
  <c r="W1105" i="47"/>
  <c r="W1104" i="47"/>
  <c r="W1103" i="47"/>
  <c r="W1102" i="47"/>
  <c r="W1101" i="47"/>
  <c r="W1100" i="47"/>
  <c r="W1099" i="47"/>
  <c r="W1098" i="47"/>
  <c r="W1097" i="47"/>
  <c r="W1096" i="47"/>
  <c r="W1095" i="47"/>
  <c r="W1094" i="47"/>
  <c r="W1093" i="47"/>
  <c r="W1092" i="47"/>
  <c r="W1091" i="47"/>
  <c r="W1090" i="47"/>
  <c r="W1089" i="47"/>
  <c r="W1088" i="47"/>
  <c r="W1087" i="47"/>
  <c r="W1086" i="47"/>
  <c r="W1085" i="47"/>
  <c r="W1084" i="47"/>
  <c r="W1083" i="47"/>
  <c r="W1082" i="47"/>
  <c r="W1081" i="47"/>
  <c r="W1080" i="47"/>
  <c r="W1079" i="47"/>
  <c r="W1078" i="47"/>
  <c r="W1077" i="47"/>
  <c r="W1076" i="47"/>
  <c r="W1075" i="47"/>
  <c r="W1074" i="47"/>
  <c r="W1073" i="47"/>
  <c r="W1072" i="47"/>
  <c r="W1071" i="47"/>
  <c r="W1070" i="47"/>
  <c r="W1069" i="47"/>
  <c r="W1068" i="47"/>
  <c r="W1067" i="47"/>
  <c r="W1066" i="47"/>
  <c r="W1065" i="47"/>
  <c r="W1064" i="47"/>
  <c r="W1063" i="47"/>
  <c r="W1062" i="47"/>
  <c r="W1061" i="47"/>
  <c r="W1060" i="47"/>
  <c r="W1059" i="47"/>
  <c r="W1058" i="47"/>
  <c r="W1057" i="47"/>
  <c r="W1056" i="47"/>
  <c r="W1055" i="47"/>
  <c r="W1054" i="47"/>
  <c r="W1053" i="47"/>
  <c r="W1052" i="47"/>
  <c r="W1051" i="47"/>
  <c r="W1050" i="47"/>
  <c r="W1049" i="47"/>
  <c r="W1048" i="47"/>
  <c r="W1047" i="47"/>
  <c r="W1046" i="47"/>
  <c r="W1045" i="47"/>
  <c r="W1044" i="47"/>
  <c r="W1043" i="47"/>
  <c r="W1042" i="47"/>
  <c r="W1041" i="47"/>
  <c r="W1040" i="47"/>
  <c r="W1039" i="47"/>
  <c r="W1038" i="47"/>
  <c r="W1037" i="47"/>
  <c r="W1036" i="47"/>
  <c r="W1035" i="47"/>
  <c r="W1034" i="47"/>
  <c r="W1033" i="47"/>
  <c r="W1032" i="47"/>
  <c r="W1031" i="47"/>
  <c r="W1030" i="47"/>
  <c r="W1029" i="47"/>
  <c r="W1028" i="47"/>
  <c r="W1027" i="47"/>
  <c r="W1026" i="47"/>
  <c r="W1025" i="47"/>
  <c r="W1024" i="47"/>
  <c r="W1023" i="47"/>
  <c r="W1022" i="47"/>
  <c r="W1021" i="47"/>
  <c r="W1020" i="47"/>
  <c r="W1019" i="47"/>
  <c r="W1018" i="47"/>
  <c r="W1017" i="47"/>
  <c r="W1016" i="47"/>
  <c r="W1015" i="47"/>
  <c r="W1014" i="47"/>
  <c r="W1013" i="47"/>
  <c r="W1012" i="47"/>
  <c r="W1011" i="47"/>
  <c r="W1010" i="47"/>
  <c r="W1009" i="47"/>
  <c r="W1008" i="47"/>
  <c r="W1007" i="47"/>
  <c r="W1006" i="47"/>
  <c r="W1005" i="47"/>
  <c r="W1004" i="47"/>
  <c r="W1003" i="47"/>
  <c r="W1002" i="47"/>
  <c r="W1001" i="47"/>
  <c r="W1000" i="47"/>
  <c r="W999" i="47"/>
  <c r="W998" i="47"/>
  <c r="W997" i="47"/>
  <c r="W996" i="47"/>
  <c r="W995" i="47"/>
  <c r="W994" i="47"/>
  <c r="W993" i="47"/>
  <c r="W992" i="47"/>
  <c r="W991" i="47"/>
  <c r="W990" i="47"/>
  <c r="W989" i="47"/>
  <c r="W988" i="47"/>
  <c r="W987" i="47"/>
  <c r="W986" i="47"/>
  <c r="W985" i="47"/>
  <c r="W984" i="47"/>
  <c r="W983" i="47"/>
  <c r="W982" i="47"/>
  <c r="W981" i="47"/>
  <c r="W980" i="47"/>
  <c r="W979" i="47"/>
  <c r="W978" i="47"/>
  <c r="W977" i="47"/>
  <c r="W976" i="47"/>
  <c r="W975" i="47"/>
  <c r="W974" i="47"/>
  <c r="W973" i="47"/>
  <c r="W972" i="47"/>
  <c r="W971" i="47"/>
  <c r="W970" i="47"/>
  <c r="W969" i="47"/>
  <c r="W968" i="47"/>
  <c r="W967" i="47"/>
  <c r="W966" i="47"/>
  <c r="W965" i="47"/>
  <c r="W964" i="47"/>
  <c r="W963" i="47"/>
  <c r="W962" i="47"/>
  <c r="W961" i="47"/>
  <c r="W960" i="47"/>
  <c r="W959" i="47"/>
  <c r="W958" i="47"/>
  <c r="W957" i="47"/>
  <c r="W956" i="47"/>
  <c r="W955" i="47"/>
  <c r="W954" i="47"/>
  <c r="W953" i="47"/>
  <c r="W952" i="47"/>
  <c r="W951" i="47"/>
  <c r="W950" i="47"/>
  <c r="W949" i="47"/>
  <c r="W948" i="47"/>
  <c r="W947" i="47"/>
  <c r="W946" i="47"/>
  <c r="W945" i="47"/>
  <c r="W944" i="47"/>
  <c r="W943" i="47"/>
  <c r="W942" i="47"/>
  <c r="W941" i="47"/>
  <c r="W940" i="47"/>
  <c r="W939" i="47"/>
  <c r="W938" i="47"/>
  <c r="W937" i="47"/>
  <c r="W936" i="47"/>
  <c r="W935" i="47"/>
  <c r="W934" i="47"/>
  <c r="W933" i="47"/>
  <c r="W932" i="47"/>
  <c r="W931" i="47"/>
  <c r="W930" i="47"/>
  <c r="W929" i="47"/>
  <c r="W928" i="47"/>
  <c r="W927" i="47"/>
  <c r="W926" i="47"/>
  <c r="W925" i="47"/>
  <c r="W924" i="47"/>
  <c r="W923" i="47"/>
  <c r="W922" i="47"/>
  <c r="W921" i="47"/>
  <c r="W920" i="47"/>
  <c r="W919" i="47"/>
  <c r="W918" i="47"/>
  <c r="W917" i="47"/>
  <c r="W916" i="47"/>
  <c r="W915" i="47"/>
  <c r="W914" i="47"/>
  <c r="W913" i="47"/>
  <c r="W912" i="47"/>
  <c r="W911" i="47"/>
  <c r="W910" i="47"/>
  <c r="W909" i="47"/>
  <c r="W908" i="47"/>
  <c r="W907" i="47"/>
  <c r="W906" i="47"/>
  <c r="W905" i="47"/>
  <c r="W904" i="47"/>
  <c r="W903" i="47"/>
  <c r="W902" i="47"/>
  <c r="W901" i="47"/>
  <c r="W900" i="47"/>
  <c r="W899" i="47"/>
  <c r="W898" i="47"/>
  <c r="W897" i="47"/>
  <c r="W896" i="47"/>
  <c r="W895" i="47"/>
  <c r="W894" i="47"/>
  <c r="W893" i="47"/>
  <c r="W892" i="47"/>
  <c r="W891" i="47"/>
  <c r="W890" i="47"/>
  <c r="W889" i="47"/>
  <c r="W888" i="47"/>
  <c r="W887" i="47"/>
  <c r="W886" i="47"/>
  <c r="W885" i="47"/>
  <c r="W884" i="47"/>
  <c r="W883" i="47"/>
  <c r="W882" i="47"/>
  <c r="W881" i="47"/>
  <c r="W880" i="47"/>
  <c r="W879" i="47"/>
  <c r="W878" i="47"/>
  <c r="W877" i="47"/>
  <c r="W876" i="47"/>
  <c r="W875" i="47"/>
  <c r="W874" i="47"/>
  <c r="W873" i="47"/>
  <c r="W872" i="47"/>
  <c r="W871" i="47"/>
  <c r="W870" i="47"/>
  <c r="W869" i="47"/>
  <c r="W868" i="47"/>
  <c r="W867" i="47"/>
  <c r="W866" i="47"/>
  <c r="W865" i="47"/>
  <c r="W864" i="47"/>
  <c r="W863" i="47"/>
  <c r="W862" i="47"/>
  <c r="W861" i="47"/>
  <c r="W860" i="47"/>
  <c r="W859" i="47"/>
  <c r="W858" i="47"/>
  <c r="W857" i="47"/>
  <c r="W856" i="47"/>
  <c r="W855" i="47"/>
  <c r="W854" i="47"/>
  <c r="W853" i="47"/>
  <c r="W852" i="47"/>
  <c r="W851" i="47"/>
  <c r="W850" i="47"/>
  <c r="W849" i="47"/>
  <c r="W848" i="47"/>
  <c r="W847" i="47"/>
  <c r="W846" i="47"/>
  <c r="W845" i="47"/>
  <c r="W844" i="47"/>
  <c r="W843" i="47"/>
  <c r="W842" i="47"/>
  <c r="W841" i="47"/>
  <c r="W840" i="47"/>
  <c r="W839" i="47"/>
  <c r="W838" i="47"/>
  <c r="W837" i="47"/>
  <c r="W836" i="47"/>
  <c r="W835" i="47"/>
  <c r="W834" i="47"/>
  <c r="W833" i="47"/>
  <c r="W832" i="47"/>
  <c r="W831" i="47"/>
  <c r="W830" i="47"/>
  <c r="W829" i="47"/>
  <c r="W828" i="47"/>
  <c r="W827" i="47"/>
  <c r="W826" i="47"/>
  <c r="W825" i="47"/>
  <c r="W824" i="47"/>
  <c r="W823" i="47"/>
  <c r="W822" i="47"/>
  <c r="W821" i="47"/>
  <c r="W820" i="47"/>
  <c r="W819" i="47"/>
  <c r="W818" i="47"/>
  <c r="W817" i="47"/>
  <c r="W816" i="47"/>
  <c r="W815" i="47"/>
  <c r="W814" i="47"/>
  <c r="W813" i="47"/>
  <c r="W812" i="47"/>
  <c r="W811" i="47"/>
  <c r="W810" i="47"/>
  <c r="W809" i="47"/>
  <c r="W808" i="47"/>
  <c r="W807" i="47"/>
  <c r="W806" i="47"/>
  <c r="W805" i="47"/>
  <c r="W804" i="47"/>
  <c r="W803" i="47"/>
  <c r="W802" i="47"/>
  <c r="W801" i="47"/>
  <c r="W800" i="47"/>
  <c r="W799" i="47"/>
  <c r="W798" i="47"/>
  <c r="W797" i="47"/>
  <c r="W796" i="47"/>
  <c r="W795" i="47"/>
  <c r="W794" i="47"/>
  <c r="W793" i="47"/>
  <c r="W792" i="47"/>
  <c r="W791" i="47"/>
  <c r="W790" i="47"/>
  <c r="W789" i="47"/>
  <c r="W788" i="47"/>
  <c r="W787" i="47"/>
  <c r="W786" i="47"/>
  <c r="W785" i="47"/>
  <c r="W784" i="47"/>
  <c r="W783" i="47"/>
  <c r="W782" i="47"/>
  <c r="W781" i="47"/>
  <c r="W780" i="47"/>
  <c r="W779" i="47"/>
  <c r="W778" i="47"/>
  <c r="W777" i="47"/>
  <c r="W776" i="47"/>
  <c r="W775" i="47"/>
  <c r="W774" i="47"/>
  <c r="W773" i="47"/>
  <c r="W772" i="47"/>
  <c r="W771" i="47"/>
  <c r="W770" i="47"/>
  <c r="W769" i="47"/>
  <c r="W768" i="47"/>
  <c r="W767" i="47"/>
  <c r="W766" i="47"/>
  <c r="W765" i="47"/>
  <c r="W764" i="47"/>
  <c r="W763" i="47"/>
  <c r="W762" i="47"/>
  <c r="W761" i="47"/>
  <c r="W760" i="47"/>
  <c r="W759" i="47"/>
  <c r="W758" i="47"/>
  <c r="W757" i="47"/>
  <c r="W756" i="47"/>
  <c r="W755" i="47"/>
  <c r="W754" i="47"/>
  <c r="W753" i="47"/>
  <c r="W752" i="47"/>
  <c r="W751" i="47"/>
  <c r="W750" i="47"/>
  <c r="W749" i="47"/>
  <c r="W748" i="47"/>
  <c r="W747" i="47"/>
  <c r="W746" i="47"/>
  <c r="W745" i="47"/>
  <c r="W744" i="47"/>
  <c r="W743" i="47"/>
  <c r="W742" i="47"/>
  <c r="W741" i="47"/>
  <c r="W740" i="47"/>
  <c r="W739" i="47"/>
  <c r="W738" i="47"/>
  <c r="W737" i="47"/>
  <c r="W736" i="47"/>
  <c r="W735" i="47"/>
  <c r="W734" i="47"/>
  <c r="W733" i="47"/>
  <c r="W732" i="47"/>
  <c r="W731" i="47"/>
  <c r="W730" i="47"/>
  <c r="W729" i="47"/>
  <c r="W728" i="47"/>
  <c r="W727" i="47"/>
  <c r="W726" i="47"/>
  <c r="W725" i="47"/>
  <c r="W724" i="47"/>
  <c r="W723" i="47"/>
  <c r="W722" i="47"/>
  <c r="W721" i="47"/>
  <c r="W720" i="47"/>
  <c r="W719" i="47"/>
  <c r="W718" i="47"/>
  <c r="W717" i="47"/>
  <c r="W716" i="47"/>
  <c r="W715" i="47"/>
  <c r="W714" i="47"/>
  <c r="W713" i="47"/>
  <c r="W712" i="47"/>
  <c r="W711" i="47"/>
  <c r="W710" i="47"/>
  <c r="W709" i="47"/>
  <c r="W708" i="47"/>
  <c r="W707" i="47"/>
  <c r="W706" i="47"/>
  <c r="W705" i="47"/>
  <c r="W704" i="47"/>
  <c r="W703" i="47"/>
  <c r="W702" i="47"/>
  <c r="W701" i="47"/>
  <c r="W700" i="47"/>
  <c r="W699" i="47"/>
  <c r="W698" i="47"/>
  <c r="W697" i="47"/>
  <c r="W696" i="47"/>
  <c r="W695" i="47"/>
  <c r="W694" i="47"/>
  <c r="W693" i="47"/>
  <c r="W692" i="47"/>
  <c r="W691" i="47"/>
  <c r="W690" i="47"/>
  <c r="W689" i="47"/>
  <c r="W688" i="47"/>
  <c r="W687" i="47"/>
  <c r="W686" i="47"/>
  <c r="W685" i="47"/>
  <c r="W684" i="47"/>
  <c r="W683" i="47"/>
  <c r="W682" i="47"/>
  <c r="W681" i="47"/>
  <c r="W680" i="47"/>
  <c r="W679" i="47"/>
  <c r="W678" i="47"/>
  <c r="W677" i="47"/>
  <c r="W676" i="47"/>
  <c r="W675" i="47"/>
  <c r="W674" i="47"/>
  <c r="W673" i="47"/>
  <c r="W672" i="47"/>
  <c r="W671" i="47"/>
  <c r="W670" i="47"/>
  <c r="W669" i="47"/>
  <c r="W668" i="47"/>
  <c r="W667" i="47"/>
  <c r="W666" i="47"/>
  <c r="W665" i="47"/>
  <c r="W664" i="47"/>
  <c r="W663" i="47"/>
  <c r="W662" i="47"/>
  <c r="W661" i="47"/>
  <c r="W660" i="47"/>
  <c r="W659" i="47"/>
  <c r="W658" i="47"/>
  <c r="W657" i="47"/>
  <c r="W656" i="47"/>
  <c r="W655" i="47"/>
  <c r="W654" i="47"/>
  <c r="W653" i="47"/>
  <c r="W652" i="47"/>
  <c r="W651" i="47"/>
  <c r="W650" i="47"/>
  <c r="W649" i="47"/>
  <c r="W648" i="47"/>
  <c r="W647" i="47"/>
  <c r="W646" i="47"/>
  <c r="W645" i="47"/>
  <c r="W644" i="47"/>
  <c r="W643" i="47"/>
  <c r="W642" i="47"/>
  <c r="W641" i="47"/>
  <c r="W640" i="47"/>
  <c r="W639" i="47"/>
  <c r="W638" i="47"/>
  <c r="W637" i="47"/>
  <c r="W636" i="47"/>
  <c r="W635" i="47"/>
  <c r="W634" i="47"/>
  <c r="W633" i="47"/>
  <c r="W632" i="47"/>
  <c r="W631" i="47"/>
  <c r="W630" i="47"/>
  <c r="W629" i="47"/>
  <c r="W628" i="47"/>
  <c r="W627" i="47"/>
  <c r="W626" i="47"/>
  <c r="W625" i="47"/>
  <c r="W624" i="47"/>
  <c r="W623" i="47"/>
  <c r="W622" i="47"/>
  <c r="W621" i="47"/>
  <c r="W620" i="47"/>
  <c r="W619" i="47"/>
  <c r="W618" i="47"/>
  <c r="W617" i="47"/>
  <c r="W616" i="47"/>
  <c r="W615" i="47"/>
  <c r="W614" i="47"/>
  <c r="W613" i="47"/>
  <c r="W612" i="47"/>
  <c r="W611" i="47"/>
  <c r="W610" i="47"/>
  <c r="W609" i="47"/>
  <c r="W608" i="47"/>
  <c r="W607" i="47"/>
  <c r="W606" i="47"/>
  <c r="W605" i="47"/>
  <c r="W604" i="47"/>
  <c r="W603" i="47"/>
  <c r="W602" i="47"/>
  <c r="W601" i="47"/>
  <c r="W600" i="47"/>
  <c r="W599" i="47"/>
  <c r="W598" i="47"/>
  <c r="W597" i="47"/>
  <c r="W596" i="47"/>
  <c r="W595" i="47"/>
  <c r="W594" i="47"/>
  <c r="W593" i="47"/>
  <c r="W592" i="47"/>
  <c r="W591" i="47"/>
  <c r="W590" i="47"/>
  <c r="W589" i="47"/>
  <c r="W588" i="47"/>
  <c r="W587" i="47"/>
  <c r="W586" i="47"/>
  <c r="W585" i="47"/>
  <c r="W584" i="47"/>
  <c r="W583" i="47"/>
  <c r="W582" i="47"/>
  <c r="W581" i="47"/>
  <c r="W580" i="47"/>
  <c r="W579" i="47"/>
  <c r="W578" i="47"/>
  <c r="W577" i="47"/>
  <c r="W576" i="47"/>
  <c r="W575" i="47"/>
  <c r="W574" i="47"/>
  <c r="W573" i="47"/>
  <c r="W572" i="47"/>
  <c r="W571" i="47"/>
  <c r="W570" i="47"/>
  <c r="W569" i="47"/>
  <c r="W568" i="47"/>
  <c r="W567" i="47"/>
  <c r="W566" i="47"/>
  <c r="W565" i="47"/>
  <c r="W564" i="47"/>
  <c r="W563" i="47"/>
  <c r="W562" i="47"/>
  <c r="W561" i="47"/>
  <c r="W560" i="47"/>
  <c r="W559" i="47"/>
  <c r="W558" i="47"/>
  <c r="W557" i="47"/>
  <c r="W556" i="47"/>
  <c r="W555" i="47"/>
  <c r="W554" i="47"/>
  <c r="W553" i="47"/>
  <c r="W552" i="47"/>
  <c r="W551" i="47"/>
  <c r="W550" i="47"/>
  <c r="W549" i="47"/>
  <c r="W548" i="47"/>
  <c r="W547" i="47"/>
  <c r="W546" i="47"/>
  <c r="W545" i="47"/>
  <c r="W544" i="47"/>
  <c r="W543" i="47"/>
  <c r="W542" i="47"/>
  <c r="W541" i="47"/>
  <c r="W540" i="47"/>
  <c r="W539" i="47"/>
  <c r="W538" i="47"/>
  <c r="W537" i="47"/>
  <c r="W536" i="47"/>
  <c r="W535" i="47"/>
  <c r="W534" i="47"/>
  <c r="W533" i="47"/>
  <c r="W532" i="47"/>
  <c r="W531" i="47"/>
  <c r="W530" i="47"/>
  <c r="W529" i="47"/>
  <c r="W528" i="47"/>
  <c r="W527" i="47"/>
  <c r="W526" i="47"/>
  <c r="W525" i="47"/>
  <c r="W524" i="47"/>
  <c r="W523" i="47"/>
  <c r="W522" i="47"/>
  <c r="W521" i="47"/>
  <c r="W520" i="47"/>
  <c r="W519" i="47"/>
  <c r="W518" i="47"/>
  <c r="W517" i="47"/>
  <c r="W516" i="47"/>
  <c r="W515" i="47"/>
  <c r="W514" i="47"/>
  <c r="W513" i="47"/>
  <c r="W512" i="47"/>
  <c r="W511" i="47"/>
  <c r="W510" i="47"/>
  <c r="W509" i="47"/>
  <c r="W508" i="47"/>
  <c r="W507" i="47"/>
  <c r="W506" i="47"/>
  <c r="W505" i="47"/>
  <c r="W504" i="47"/>
  <c r="W503" i="47"/>
  <c r="W502" i="47"/>
  <c r="W501" i="47"/>
  <c r="W500" i="47"/>
  <c r="W499" i="47"/>
  <c r="W498" i="47"/>
  <c r="W497" i="47"/>
  <c r="W496" i="47"/>
  <c r="W495" i="47"/>
  <c r="W494" i="47"/>
  <c r="W493" i="47"/>
  <c r="W492" i="47"/>
  <c r="W491" i="47"/>
  <c r="W490" i="47"/>
  <c r="W489" i="47"/>
  <c r="W488" i="47"/>
  <c r="W487" i="47"/>
  <c r="W486" i="47"/>
  <c r="W485" i="47"/>
  <c r="W484" i="47"/>
  <c r="W483" i="47"/>
  <c r="W482" i="47"/>
  <c r="W481" i="47"/>
  <c r="W480" i="47"/>
  <c r="W479" i="47"/>
  <c r="W478" i="47"/>
  <c r="W477" i="47"/>
  <c r="W476" i="47"/>
  <c r="W475" i="47"/>
  <c r="W474" i="47"/>
  <c r="W473" i="47"/>
  <c r="W472" i="47"/>
  <c r="W471" i="47"/>
  <c r="W470" i="47"/>
  <c r="W469" i="47"/>
  <c r="W468" i="47"/>
  <c r="W467" i="47"/>
  <c r="W466" i="47"/>
  <c r="W465" i="47"/>
  <c r="W464" i="47"/>
  <c r="W463" i="47"/>
  <c r="W462" i="47"/>
  <c r="W461" i="47"/>
  <c r="W460" i="47"/>
  <c r="W459" i="47"/>
  <c r="W458" i="47"/>
  <c r="W457" i="47"/>
  <c r="W456" i="47"/>
  <c r="W455" i="47"/>
  <c r="W454" i="47"/>
  <c r="W453" i="47"/>
  <c r="W452" i="47"/>
  <c r="W451" i="47"/>
  <c r="W450" i="47"/>
  <c r="W449" i="47"/>
  <c r="W448" i="47"/>
  <c r="W447" i="47"/>
  <c r="W446" i="47"/>
  <c r="W445" i="47"/>
  <c r="W444" i="47"/>
  <c r="W443" i="47"/>
  <c r="W442" i="47"/>
  <c r="W441" i="47"/>
  <c r="W440" i="47"/>
  <c r="W439" i="47"/>
  <c r="W438" i="47"/>
  <c r="W437" i="47"/>
  <c r="W436" i="47"/>
  <c r="W435" i="47"/>
  <c r="W434" i="47"/>
  <c r="W433" i="47"/>
  <c r="W432" i="47"/>
  <c r="W431" i="47"/>
  <c r="W430" i="47"/>
  <c r="W429" i="47"/>
  <c r="W428" i="47"/>
  <c r="W427" i="47"/>
  <c r="W426" i="47"/>
  <c r="W425" i="47"/>
  <c r="W424" i="47"/>
  <c r="W423" i="47"/>
  <c r="W422" i="47"/>
  <c r="W421" i="47"/>
  <c r="W420" i="47"/>
  <c r="W419" i="47"/>
  <c r="W418" i="47"/>
  <c r="W417" i="47"/>
  <c r="W416" i="47"/>
  <c r="W415" i="47"/>
  <c r="W414" i="47"/>
  <c r="W413" i="47"/>
  <c r="W412" i="47"/>
  <c r="W411" i="47"/>
  <c r="W410" i="47"/>
  <c r="W409" i="47"/>
  <c r="W408" i="47"/>
  <c r="W407" i="47"/>
  <c r="W406" i="47"/>
  <c r="W405" i="47"/>
  <c r="W404" i="47"/>
  <c r="W403" i="47"/>
  <c r="W402" i="47"/>
  <c r="W401" i="47"/>
  <c r="W400" i="47"/>
  <c r="W399" i="47"/>
  <c r="W398" i="47"/>
  <c r="W397" i="47"/>
  <c r="W396" i="47"/>
  <c r="W395" i="47"/>
  <c r="W394" i="47"/>
  <c r="W393" i="47"/>
  <c r="W392" i="47"/>
  <c r="W391" i="47"/>
  <c r="W390" i="47"/>
  <c r="W389" i="47"/>
  <c r="W388" i="47"/>
  <c r="W387" i="47"/>
  <c r="W386" i="47"/>
  <c r="W385" i="47"/>
  <c r="W384" i="47"/>
  <c r="W383" i="47"/>
  <c r="W382" i="47"/>
  <c r="W381" i="47"/>
  <c r="W380" i="47"/>
  <c r="W379" i="47"/>
  <c r="W378" i="47"/>
  <c r="W377" i="47"/>
  <c r="W376" i="47"/>
  <c r="W375" i="47"/>
  <c r="W374" i="47"/>
  <c r="W373" i="47"/>
  <c r="W372" i="47"/>
  <c r="W371" i="47"/>
  <c r="W370" i="47"/>
  <c r="W369" i="47"/>
  <c r="W368" i="47"/>
  <c r="W367" i="47"/>
  <c r="W366" i="47"/>
  <c r="W365" i="47"/>
  <c r="W364" i="47"/>
  <c r="W363" i="47"/>
  <c r="W362" i="47"/>
  <c r="W361" i="47"/>
  <c r="W360" i="47"/>
  <c r="W359" i="47"/>
  <c r="W358" i="47"/>
  <c r="W357" i="47"/>
  <c r="W356" i="47"/>
  <c r="W355" i="47"/>
  <c r="W354" i="47"/>
  <c r="W353" i="47"/>
  <c r="W352" i="47"/>
  <c r="W351" i="47"/>
  <c r="W350" i="47"/>
  <c r="W349" i="47"/>
  <c r="W348" i="47"/>
  <c r="W347" i="47"/>
  <c r="W346" i="47"/>
  <c r="W345" i="47"/>
  <c r="W344" i="47"/>
  <c r="W343" i="47"/>
  <c r="W342" i="47"/>
  <c r="W341" i="47"/>
  <c r="W340" i="47"/>
  <c r="W339" i="47"/>
  <c r="W338" i="47"/>
  <c r="W337" i="47"/>
  <c r="W336" i="47"/>
  <c r="W335" i="47"/>
  <c r="W334" i="47"/>
  <c r="W333" i="47"/>
  <c r="W332" i="47"/>
  <c r="W331" i="47"/>
  <c r="W330" i="47"/>
  <c r="W329" i="47"/>
  <c r="W328" i="47"/>
  <c r="W327" i="47"/>
  <c r="W326" i="47"/>
  <c r="W325" i="47"/>
  <c r="W324" i="47"/>
  <c r="W323" i="47"/>
  <c r="W322" i="47"/>
  <c r="W321" i="47"/>
  <c r="W320" i="47"/>
  <c r="W319" i="47"/>
  <c r="W318" i="47"/>
  <c r="W317" i="47"/>
  <c r="W316" i="47"/>
  <c r="W315" i="47"/>
  <c r="W314" i="47"/>
  <c r="W313" i="47"/>
  <c r="W312" i="47"/>
  <c r="W311" i="47"/>
  <c r="W310" i="47"/>
  <c r="W309" i="47"/>
  <c r="W308" i="47"/>
  <c r="W307" i="47"/>
  <c r="W306" i="47"/>
  <c r="W305" i="47"/>
  <c r="W304" i="47"/>
  <c r="W303" i="47"/>
  <c r="W302" i="47"/>
  <c r="W301" i="47"/>
  <c r="W300" i="47"/>
  <c r="W299" i="47"/>
  <c r="W298" i="47"/>
  <c r="W297" i="47"/>
  <c r="W296" i="47"/>
  <c r="W295" i="47"/>
  <c r="W294" i="47"/>
  <c r="W293" i="47"/>
  <c r="W292" i="47"/>
  <c r="W291" i="47"/>
  <c r="W290" i="47"/>
  <c r="W289" i="47"/>
  <c r="W288" i="47"/>
  <c r="W287" i="47"/>
  <c r="W286" i="47"/>
  <c r="W285" i="47"/>
  <c r="W284" i="47"/>
  <c r="W283" i="47"/>
  <c r="W282" i="47"/>
  <c r="W281" i="47"/>
  <c r="W280" i="47"/>
  <c r="W279" i="47"/>
  <c r="W278" i="47"/>
  <c r="W277" i="47"/>
  <c r="W276" i="47"/>
  <c r="W275" i="47"/>
  <c r="W274" i="47"/>
  <c r="W273" i="47"/>
  <c r="W272" i="47"/>
  <c r="W271" i="47"/>
  <c r="W270" i="47"/>
  <c r="W269" i="47"/>
  <c r="W268" i="47"/>
  <c r="W267" i="47"/>
  <c r="W266" i="47"/>
  <c r="W265" i="47"/>
  <c r="W264" i="47"/>
  <c r="W263" i="47"/>
  <c r="W262" i="47"/>
  <c r="W261" i="47"/>
  <c r="W260" i="47"/>
  <c r="W259" i="47"/>
  <c r="W258" i="47"/>
  <c r="W257" i="47"/>
  <c r="W256" i="47"/>
  <c r="W255" i="47"/>
  <c r="W254" i="47"/>
  <c r="W253" i="47"/>
  <c r="W252" i="47"/>
  <c r="W251" i="47"/>
  <c r="W250" i="47"/>
  <c r="W249" i="47"/>
  <c r="W248" i="47"/>
  <c r="W247" i="47"/>
  <c r="W246" i="47"/>
  <c r="W245" i="47"/>
  <c r="W244" i="47"/>
  <c r="W243" i="47"/>
  <c r="W242" i="47"/>
  <c r="W241" i="47"/>
  <c r="W240" i="47"/>
  <c r="W239" i="47"/>
  <c r="W238" i="47"/>
  <c r="W237" i="47"/>
  <c r="W236" i="47"/>
  <c r="W235" i="47"/>
  <c r="W234" i="47"/>
  <c r="W233" i="47"/>
  <c r="W232" i="47"/>
  <c r="W231" i="47"/>
  <c r="W230" i="47"/>
  <c r="W229" i="47"/>
  <c r="W228" i="47"/>
  <c r="W227" i="47"/>
  <c r="W226" i="47"/>
  <c r="W225" i="47"/>
  <c r="W224" i="47"/>
  <c r="W223" i="47"/>
  <c r="W222" i="47"/>
  <c r="W221" i="47"/>
  <c r="W220" i="47"/>
  <c r="W219" i="47"/>
  <c r="W218" i="47"/>
  <c r="W217" i="47"/>
  <c r="W216" i="47"/>
  <c r="W215" i="47"/>
  <c r="W214" i="47"/>
  <c r="W213" i="47"/>
  <c r="W212" i="47"/>
  <c r="W211" i="47"/>
  <c r="W210" i="47"/>
  <c r="W209" i="47"/>
  <c r="W208" i="47"/>
  <c r="W207" i="47"/>
  <c r="W206" i="47"/>
  <c r="W205" i="47"/>
  <c r="W204" i="47"/>
  <c r="W203" i="47"/>
  <c r="W202" i="47"/>
  <c r="W201" i="47"/>
  <c r="W200" i="47"/>
  <c r="W199" i="47"/>
  <c r="W198" i="47"/>
  <c r="W197" i="47"/>
  <c r="W196" i="47"/>
  <c r="W195" i="47"/>
  <c r="W194" i="47"/>
  <c r="W193" i="47"/>
  <c r="W192" i="47"/>
  <c r="W191" i="47"/>
  <c r="W190" i="47"/>
  <c r="W189" i="47"/>
  <c r="W188" i="47"/>
  <c r="W187" i="47"/>
  <c r="W186" i="47"/>
  <c r="W185" i="47"/>
  <c r="W184" i="47"/>
  <c r="W183" i="47"/>
  <c r="W182" i="47"/>
  <c r="W181" i="47"/>
  <c r="W180" i="47"/>
  <c r="W179" i="47"/>
  <c r="W178" i="47"/>
  <c r="W177" i="47"/>
  <c r="W176" i="47"/>
  <c r="W175" i="47"/>
  <c r="W174" i="47"/>
  <c r="W173" i="47"/>
  <c r="W172" i="47"/>
  <c r="W171" i="47"/>
  <c r="W170" i="47"/>
  <c r="W169" i="47"/>
  <c r="W168" i="47"/>
  <c r="W167" i="47"/>
  <c r="W166" i="47"/>
  <c r="W165" i="47"/>
  <c r="W164" i="47"/>
  <c r="W163" i="47"/>
  <c r="W162" i="47"/>
  <c r="W161" i="47"/>
  <c r="W160" i="47"/>
  <c r="W159" i="47"/>
  <c r="W158" i="47"/>
  <c r="W157" i="47"/>
  <c r="W156" i="47"/>
  <c r="W155" i="47"/>
  <c r="W154" i="47"/>
  <c r="W153" i="47"/>
  <c r="W152" i="47"/>
  <c r="W151" i="47"/>
  <c r="W150" i="47"/>
  <c r="W149" i="47"/>
  <c r="W148" i="47"/>
  <c r="W147" i="47"/>
  <c r="W146" i="47"/>
  <c r="W145" i="47"/>
  <c r="W144" i="47"/>
  <c r="W143" i="47"/>
  <c r="W142" i="47"/>
  <c r="W141" i="47"/>
  <c r="W140" i="47"/>
  <c r="W139" i="47"/>
  <c r="W138" i="47"/>
  <c r="W137" i="47"/>
  <c r="W136" i="47"/>
  <c r="W135" i="47"/>
  <c r="W134" i="47"/>
  <c r="W133" i="47"/>
  <c r="W132" i="47"/>
  <c r="W131" i="47"/>
  <c r="W130" i="47"/>
  <c r="W129" i="47"/>
  <c r="W128" i="47"/>
  <c r="W127" i="47"/>
  <c r="W126" i="47"/>
  <c r="W125" i="47"/>
  <c r="W124" i="47"/>
  <c r="W123" i="47"/>
  <c r="W122" i="47"/>
  <c r="W121" i="47"/>
  <c r="W120" i="47"/>
  <c r="W119" i="47"/>
  <c r="W118" i="47"/>
  <c r="W117" i="47"/>
  <c r="W116" i="47"/>
  <c r="W115" i="47"/>
  <c r="W114" i="47"/>
  <c r="W113" i="47"/>
  <c r="W112" i="47"/>
  <c r="W111" i="47"/>
  <c r="W110" i="47"/>
  <c r="W109" i="47"/>
  <c r="W108" i="47"/>
  <c r="W107" i="47"/>
  <c r="W106" i="47"/>
  <c r="W105" i="47"/>
  <c r="W104" i="47"/>
  <c r="W103" i="47"/>
  <c r="W102" i="47"/>
  <c r="W101" i="47"/>
  <c r="W100" i="47"/>
  <c r="W99" i="47"/>
  <c r="W98" i="47"/>
  <c r="W97" i="47"/>
  <c r="W96" i="47"/>
  <c r="W95" i="47"/>
  <c r="W94" i="47"/>
  <c r="W93" i="47"/>
  <c r="W92" i="47"/>
  <c r="W91" i="47"/>
  <c r="W90" i="47"/>
  <c r="W89" i="47"/>
  <c r="W88" i="47"/>
  <c r="W87" i="47"/>
  <c r="W86" i="47"/>
  <c r="W85" i="47"/>
  <c r="W84" i="47"/>
  <c r="W83" i="47"/>
  <c r="W82" i="47"/>
  <c r="W81" i="47"/>
  <c r="W80" i="47"/>
  <c r="W79" i="47"/>
  <c r="W78" i="47"/>
  <c r="W77" i="47"/>
  <c r="W76" i="47"/>
  <c r="W75" i="47"/>
  <c r="W74" i="47"/>
  <c r="W73" i="47"/>
  <c r="W72" i="47"/>
  <c r="W71" i="47"/>
  <c r="W70" i="47"/>
  <c r="W69" i="47"/>
  <c r="W68" i="47"/>
  <c r="W67" i="47"/>
  <c r="W66" i="47"/>
  <c r="W65" i="47"/>
  <c r="W64" i="47"/>
  <c r="W63" i="47"/>
  <c r="W62" i="47"/>
  <c r="W61" i="47"/>
  <c r="W60" i="47"/>
  <c r="W59" i="47"/>
  <c r="W58" i="47"/>
  <c r="W57" i="47"/>
  <c r="W56" i="47"/>
  <c r="W55" i="47"/>
  <c r="W54" i="47"/>
  <c r="W53" i="47"/>
  <c r="W52" i="47"/>
  <c r="W51" i="47"/>
  <c r="W50" i="47"/>
  <c r="W49" i="47"/>
  <c r="W48" i="47"/>
  <c r="W47" i="47"/>
  <c r="W46" i="47"/>
  <c r="W45" i="47"/>
  <c r="W44" i="47"/>
  <c r="W43" i="47"/>
  <c r="W42" i="47"/>
  <c r="W41" i="47"/>
  <c r="W40" i="47"/>
  <c r="W39" i="47"/>
  <c r="W38" i="47"/>
  <c r="W37" i="47"/>
  <c r="W36" i="47"/>
  <c r="W35" i="47"/>
  <c r="W34" i="47"/>
  <c r="W33" i="47"/>
  <c r="W32" i="47"/>
  <c r="W31" i="47"/>
  <c r="W30" i="47"/>
  <c r="W29" i="47"/>
  <c r="W28" i="47"/>
  <c r="W27" i="47"/>
  <c r="W26" i="47"/>
  <c r="W25" i="47"/>
  <c r="W24" i="47"/>
  <c r="W23" i="47"/>
  <c r="W22" i="47"/>
  <c r="W21" i="47"/>
  <c r="W20" i="47"/>
  <c r="W19" i="47"/>
  <c r="W18" i="47"/>
  <c r="W17" i="47"/>
  <c r="W16" i="47"/>
  <c r="W15" i="47"/>
  <c r="W14" i="47"/>
  <c r="W13" i="47"/>
  <c r="W12" i="47"/>
  <c r="W11" i="47"/>
  <c r="W10" i="47"/>
  <c r="W9" i="47"/>
  <c r="W8" i="47"/>
  <c r="W7" i="47"/>
  <c r="W6" i="47"/>
  <c r="W5" i="47"/>
  <c r="W4" i="47"/>
  <c r="W3" i="47"/>
  <c r="W2" i="47"/>
  <c r="U2484" i="47"/>
  <c r="U2483" i="47"/>
  <c r="U2482" i="47"/>
  <c r="U2481" i="47"/>
  <c r="U2480" i="47"/>
  <c r="U2479" i="47"/>
  <c r="U2478" i="47"/>
  <c r="U2477" i="47"/>
  <c r="U2476" i="47"/>
  <c r="U2475" i="47"/>
  <c r="U2474" i="47"/>
  <c r="U2473" i="47"/>
  <c r="U2472" i="47"/>
  <c r="U2471" i="47"/>
  <c r="U2470" i="47"/>
  <c r="U2469" i="47"/>
  <c r="U2468" i="47"/>
  <c r="U2467" i="47"/>
  <c r="U2466" i="47"/>
  <c r="U2465" i="47"/>
  <c r="U2464" i="47"/>
  <c r="U2463" i="47"/>
  <c r="U2462" i="47"/>
  <c r="U2461" i="47"/>
  <c r="U2460" i="47"/>
  <c r="U2459" i="47"/>
  <c r="U2458" i="47"/>
  <c r="U2457" i="47"/>
  <c r="U2456" i="47"/>
  <c r="U2455" i="47"/>
  <c r="U2454" i="47"/>
  <c r="U2453" i="47"/>
  <c r="U2452" i="47"/>
  <c r="U2451" i="47"/>
  <c r="U2450" i="47"/>
  <c r="U2449" i="47"/>
  <c r="U2448" i="47"/>
  <c r="U2447" i="47"/>
  <c r="U2446" i="47"/>
  <c r="U2445" i="47"/>
  <c r="U2444" i="47"/>
  <c r="U2443" i="47"/>
  <c r="U2442" i="47"/>
  <c r="U2441" i="47"/>
  <c r="U2440" i="47"/>
  <c r="U2439" i="47"/>
  <c r="U2438" i="47"/>
  <c r="U2437" i="47"/>
  <c r="U2436" i="47"/>
  <c r="U2435" i="47"/>
  <c r="U2434" i="47"/>
  <c r="U2433" i="47"/>
  <c r="U2432" i="47"/>
  <c r="U2431" i="47"/>
  <c r="U2430" i="47"/>
  <c r="U2429" i="47"/>
  <c r="U2428" i="47"/>
  <c r="U2427" i="47"/>
  <c r="U2426" i="47"/>
  <c r="U2425" i="47"/>
  <c r="U2424" i="47"/>
  <c r="U2423" i="47"/>
  <c r="U2422" i="47"/>
  <c r="U2421" i="47"/>
  <c r="U2420" i="47"/>
  <c r="U2419" i="47"/>
  <c r="U2418" i="47"/>
  <c r="U2417" i="47"/>
  <c r="U2416" i="47"/>
  <c r="U2415" i="47"/>
  <c r="U2414" i="47"/>
  <c r="U2413" i="47"/>
  <c r="U2412" i="47"/>
  <c r="U2411" i="47"/>
  <c r="U2410" i="47"/>
  <c r="U2409" i="47"/>
  <c r="U2408" i="47"/>
  <c r="U2407" i="47"/>
  <c r="U2406" i="47"/>
  <c r="U2405" i="47"/>
  <c r="U2404" i="47"/>
  <c r="U2403" i="47"/>
  <c r="U2402" i="47"/>
  <c r="U2401" i="47"/>
  <c r="U2400" i="47"/>
  <c r="U2399" i="47"/>
  <c r="U2398" i="47"/>
  <c r="U2397" i="47"/>
  <c r="U2396" i="47"/>
  <c r="U2395" i="47"/>
  <c r="U2394" i="47"/>
  <c r="U2393" i="47"/>
  <c r="U2392" i="47"/>
  <c r="U2391" i="47"/>
  <c r="U2390" i="47"/>
  <c r="U2389" i="47"/>
  <c r="U2388" i="47"/>
  <c r="U2387" i="47"/>
  <c r="U2386" i="47"/>
  <c r="U2385" i="47"/>
  <c r="U2384" i="47"/>
  <c r="U2383" i="47"/>
  <c r="U2382" i="47"/>
  <c r="U2381" i="47"/>
  <c r="U2380" i="47"/>
  <c r="U2379" i="47"/>
  <c r="U2378" i="47"/>
  <c r="U2377" i="47"/>
  <c r="U2376" i="47"/>
  <c r="U2375" i="47"/>
  <c r="U2374" i="47"/>
  <c r="U2373" i="47"/>
  <c r="U2372" i="47"/>
  <c r="U2371" i="47"/>
  <c r="U2370" i="47"/>
  <c r="U2369" i="47"/>
  <c r="U2368" i="47"/>
  <c r="U2367" i="47"/>
  <c r="U2366" i="47"/>
  <c r="U2365" i="47"/>
  <c r="U2364" i="47"/>
  <c r="U2363" i="47"/>
  <c r="U2362" i="47"/>
  <c r="U2361" i="47"/>
  <c r="U2360" i="47"/>
  <c r="U2359" i="47"/>
  <c r="U2358" i="47"/>
  <c r="U2357" i="47"/>
  <c r="U2356" i="47"/>
  <c r="U2355" i="47"/>
  <c r="U2354" i="47"/>
  <c r="U2353" i="47"/>
  <c r="U2352" i="47"/>
  <c r="U2351" i="47"/>
  <c r="U2350" i="47"/>
  <c r="U2349" i="47"/>
  <c r="U2348" i="47"/>
  <c r="U2347" i="47"/>
  <c r="U2346" i="47"/>
  <c r="U2345" i="47"/>
  <c r="U2344" i="47"/>
  <c r="U2343" i="47"/>
  <c r="U2342" i="47"/>
  <c r="U2341" i="47"/>
  <c r="U2340" i="47"/>
  <c r="U2339" i="47"/>
  <c r="U2338" i="47"/>
  <c r="U2337" i="47"/>
  <c r="U2336" i="47"/>
  <c r="U2335" i="47"/>
  <c r="U2334" i="47"/>
  <c r="U2333" i="47"/>
  <c r="U2332" i="47"/>
  <c r="U2331" i="47"/>
  <c r="U2330" i="47"/>
  <c r="U2329" i="47"/>
  <c r="U2328" i="47"/>
  <c r="U2327" i="47"/>
  <c r="U2326" i="47"/>
  <c r="U2325" i="47"/>
  <c r="U2324" i="47"/>
  <c r="U2323" i="47"/>
  <c r="U2322" i="47"/>
  <c r="U2321" i="47"/>
  <c r="U2320" i="47"/>
  <c r="U2319" i="47"/>
  <c r="U2318" i="47"/>
  <c r="U2317" i="47"/>
  <c r="U2316" i="47"/>
  <c r="U2315" i="47"/>
  <c r="U2314" i="47"/>
  <c r="U2313" i="47"/>
  <c r="U2312" i="47"/>
  <c r="U2311" i="47"/>
  <c r="U2310" i="47"/>
  <c r="U2309" i="47"/>
  <c r="U2308" i="47"/>
  <c r="U2307" i="47"/>
  <c r="U2306" i="47"/>
  <c r="U2305" i="47"/>
  <c r="U2304" i="47"/>
  <c r="U2303" i="47"/>
  <c r="U2302" i="47"/>
  <c r="U2301" i="47"/>
  <c r="U2300" i="47"/>
  <c r="U2299" i="47"/>
  <c r="U2298" i="47"/>
  <c r="U2297" i="47"/>
  <c r="U2296" i="47"/>
  <c r="U2295" i="47"/>
  <c r="U2294" i="47"/>
  <c r="U2293" i="47"/>
  <c r="U2292" i="47"/>
  <c r="U2291" i="47"/>
  <c r="U2290" i="47"/>
  <c r="U2289" i="47"/>
  <c r="U2288" i="47"/>
  <c r="U2287" i="47"/>
  <c r="U2286" i="47"/>
  <c r="U2285" i="47"/>
  <c r="U2284" i="47"/>
  <c r="U2283" i="47"/>
  <c r="U2282" i="47"/>
  <c r="U2281" i="47"/>
  <c r="U2280" i="47"/>
  <c r="U2279" i="47"/>
  <c r="U2278" i="47"/>
  <c r="U2277" i="47"/>
  <c r="U2276" i="47"/>
  <c r="U2275" i="47"/>
  <c r="U2274" i="47"/>
  <c r="U2273" i="47"/>
  <c r="U2272" i="47"/>
  <c r="U2271" i="47"/>
  <c r="U2270" i="47"/>
  <c r="U2269" i="47"/>
  <c r="U2268" i="47"/>
  <c r="U2267" i="47"/>
  <c r="U2266" i="47"/>
  <c r="U2265" i="47"/>
  <c r="U2264" i="47"/>
  <c r="U2263" i="47"/>
  <c r="U2262" i="47"/>
  <c r="U2261" i="47"/>
  <c r="U2260" i="47"/>
  <c r="U2259" i="47"/>
  <c r="U2258" i="47"/>
  <c r="U2257" i="47"/>
  <c r="U2256" i="47"/>
  <c r="U2255" i="47"/>
  <c r="U2254" i="47"/>
  <c r="U2253" i="47"/>
  <c r="U2252" i="47"/>
  <c r="U2251" i="47"/>
  <c r="U2250" i="47"/>
  <c r="U2249" i="47"/>
  <c r="U2248" i="47"/>
  <c r="U2247" i="47"/>
  <c r="U2246" i="47"/>
  <c r="U2245" i="47"/>
  <c r="U2244" i="47"/>
  <c r="U2243" i="47"/>
  <c r="U2242" i="47"/>
  <c r="U2241" i="47"/>
  <c r="U2240" i="47"/>
  <c r="U2239" i="47"/>
  <c r="U2238" i="47"/>
  <c r="U2237" i="47"/>
  <c r="U2236" i="47"/>
  <c r="U2235" i="47"/>
  <c r="U2234" i="47"/>
  <c r="U2233" i="47"/>
  <c r="U2232" i="47"/>
  <c r="U2231" i="47"/>
  <c r="U2230" i="47"/>
  <c r="U2229" i="47"/>
  <c r="U2228" i="47"/>
  <c r="U2227" i="47"/>
  <c r="U2226" i="47"/>
  <c r="U2225" i="47"/>
  <c r="U2224" i="47"/>
  <c r="U2223" i="47"/>
  <c r="U2222" i="47"/>
  <c r="U2221" i="47"/>
  <c r="U2220" i="47"/>
  <c r="U2219" i="47"/>
  <c r="U2218" i="47"/>
  <c r="U2217" i="47"/>
  <c r="U2216" i="47"/>
  <c r="U2215" i="47"/>
  <c r="U2214" i="47"/>
  <c r="U2213" i="47"/>
  <c r="U2212" i="47"/>
  <c r="U2211" i="47"/>
  <c r="U2210" i="47"/>
  <c r="U2209" i="47"/>
  <c r="U2208" i="47"/>
  <c r="U2207" i="47"/>
  <c r="U2206" i="47"/>
  <c r="U2205" i="47"/>
  <c r="U2204" i="47"/>
  <c r="U2203" i="47"/>
  <c r="U2202" i="47"/>
  <c r="U2201" i="47"/>
  <c r="U2200" i="47"/>
  <c r="U2199" i="47"/>
  <c r="U2198" i="47"/>
  <c r="U2197" i="47"/>
  <c r="U2196" i="47"/>
  <c r="U2195" i="47"/>
  <c r="U2194" i="47"/>
  <c r="U2193" i="47"/>
  <c r="U2192" i="47"/>
  <c r="U2191" i="47"/>
  <c r="U2190" i="47"/>
  <c r="U2189" i="47"/>
  <c r="U2188" i="47"/>
  <c r="U2187" i="47"/>
  <c r="U2186" i="47"/>
  <c r="U2185" i="47"/>
  <c r="U2184" i="47"/>
  <c r="U2183" i="47"/>
  <c r="U2182" i="47"/>
  <c r="U2181" i="47"/>
  <c r="U2180" i="47"/>
  <c r="U2179" i="47"/>
  <c r="U2178" i="47"/>
  <c r="U2177" i="47"/>
  <c r="U2176" i="47"/>
  <c r="U2175" i="47"/>
  <c r="U2174" i="47"/>
  <c r="U2173" i="47"/>
  <c r="U2172" i="47"/>
  <c r="U2171" i="47"/>
  <c r="U2170" i="47"/>
  <c r="U2169" i="47"/>
  <c r="U2168" i="47"/>
  <c r="U2167" i="47"/>
  <c r="U2166" i="47"/>
  <c r="U2165" i="47"/>
  <c r="U2164" i="47"/>
  <c r="U2163" i="47"/>
  <c r="U2162" i="47"/>
  <c r="U2161" i="47"/>
  <c r="U2160" i="47"/>
  <c r="U2159" i="47"/>
  <c r="U2158" i="47"/>
  <c r="U2157" i="47"/>
  <c r="U2156" i="47"/>
  <c r="U2155" i="47"/>
  <c r="U2154" i="47"/>
  <c r="U2153" i="47"/>
  <c r="U2152" i="47"/>
  <c r="U2151" i="47"/>
  <c r="U2150" i="47"/>
  <c r="U2149" i="47"/>
  <c r="U2148" i="47"/>
  <c r="U2147" i="47"/>
  <c r="U2146" i="47"/>
  <c r="U2145" i="47"/>
  <c r="U2144" i="47"/>
  <c r="U2143" i="47"/>
  <c r="U2142" i="47"/>
  <c r="U2141" i="47"/>
  <c r="U2140" i="47"/>
  <c r="U2139" i="47"/>
  <c r="U2138" i="47"/>
  <c r="U2137" i="47"/>
  <c r="U2136" i="47"/>
  <c r="U2135" i="47"/>
  <c r="U2134" i="47"/>
  <c r="U2133" i="47"/>
  <c r="U2132" i="47"/>
  <c r="U2131" i="47"/>
  <c r="U2130" i="47"/>
  <c r="U2129" i="47"/>
  <c r="U2128" i="47"/>
  <c r="U2127" i="47"/>
  <c r="U2126" i="47"/>
  <c r="U2125" i="47"/>
  <c r="U2124" i="47"/>
  <c r="U2123" i="47"/>
  <c r="U2122" i="47"/>
  <c r="U2121" i="47"/>
  <c r="U2120" i="47"/>
  <c r="U2119" i="47"/>
  <c r="U2118" i="47"/>
  <c r="U2117" i="47"/>
  <c r="U2116" i="47"/>
  <c r="U2115" i="47"/>
  <c r="U2114" i="47"/>
  <c r="U2113" i="47"/>
  <c r="U2112" i="47"/>
  <c r="U2111" i="47"/>
  <c r="U2110" i="47"/>
  <c r="U2109" i="47"/>
  <c r="U2108" i="47"/>
  <c r="U2107" i="47"/>
  <c r="U2106" i="47"/>
  <c r="U2105" i="47"/>
  <c r="U2104" i="47"/>
  <c r="U2103" i="47"/>
  <c r="U2102" i="47"/>
  <c r="U2101" i="47"/>
  <c r="U2100" i="47"/>
  <c r="U2099" i="47"/>
  <c r="U2098" i="47"/>
  <c r="U2097" i="47"/>
  <c r="U2096" i="47"/>
  <c r="U2095" i="47"/>
  <c r="U2094" i="47"/>
  <c r="U2093" i="47"/>
  <c r="U2092" i="47"/>
  <c r="U2091" i="47"/>
  <c r="U2090" i="47"/>
  <c r="U2089" i="47"/>
  <c r="U2088" i="47"/>
  <c r="U2087" i="47"/>
  <c r="U2086" i="47"/>
  <c r="U2085" i="47"/>
  <c r="U2084" i="47"/>
  <c r="U2083" i="47"/>
  <c r="U2082" i="47"/>
  <c r="U2081" i="47"/>
  <c r="U2080" i="47"/>
  <c r="U2079" i="47"/>
  <c r="U2078" i="47"/>
  <c r="U2077" i="47"/>
  <c r="U2076" i="47"/>
  <c r="U2075" i="47"/>
  <c r="U2074" i="47"/>
  <c r="U2073" i="47"/>
  <c r="U2072" i="47"/>
  <c r="U2071" i="47"/>
  <c r="U2070" i="47"/>
  <c r="U2069" i="47"/>
  <c r="U2068" i="47"/>
  <c r="U2067" i="47"/>
  <c r="U2066" i="47"/>
  <c r="U2065" i="47"/>
  <c r="U2064" i="47"/>
  <c r="U2063" i="47"/>
  <c r="U2062" i="47"/>
  <c r="U2061" i="47"/>
  <c r="U2060" i="47"/>
  <c r="U2059" i="47"/>
  <c r="U2058" i="47"/>
  <c r="U2057" i="47"/>
  <c r="U2056" i="47"/>
  <c r="U2055" i="47"/>
  <c r="U2054" i="47"/>
  <c r="U2053" i="47"/>
  <c r="U2052" i="47"/>
  <c r="U2051" i="47"/>
  <c r="U2050" i="47"/>
  <c r="U2049" i="47"/>
  <c r="U2048" i="47"/>
  <c r="U2047" i="47"/>
  <c r="U2046" i="47"/>
  <c r="U2045" i="47"/>
  <c r="U2044" i="47"/>
  <c r="U2043" i="47"/>
  <c r="U2042" i="47"/>
  <c r="U2041" i="47"/>
  <c r="U2040" i="47"/>
  <c r="U2039" i="47"/>
  <c r="U2038" i="47"/>
  <c r="U2037" i="47"/>
  <c r="U2036" i="47"/>
  <c r="U2035" i="47"/>
  <c r="U2034" i="47"/>
  <c r="U2033" i="47"/>
  <c r="U2032" i="47"/>
  <c r="U2031" i="47"/>
  <c r="U2030" i="47"/>
  <c r="U2029" i="47"/>
  <c r="U2028" i="47"/>
  <c r="U2027" i="47"/>
  <c r="U2026" i="47"/>
  <c r="U2025" i="47"/>
  <c r="U2024" i="47"/>
  <c r="U2023" i="47"/>
  <c r="U2022" i="47"/>
  <c r="U2021" i="47"/>
  <c r="U2020" i="47"/>
  <c r="U2019" i="47"/>
  <c r="U2018" i="47"/>
  <c r="U2017" i="47"/>
  <c r="U2016" i="47"/>
  <c r="U2015" i="47"/>
  <c r="U2014" i="47"/>
  <c r="U2013" i="47"/>
  <c r="U2012" i="47"/>
  <c r="U2011" i="47"/>
  <c r="U2010" i="47"/>
  <c r="U2009" i="47"/>
  <c r="U2008" i="47"/>
  <c r="U2007" i="47"/>
  <c r="U2006" i="47"/>
  <c r="U2005" i="47"/>
  <c r="U2004" i="47"/>
  <c r="U2003" i="47"/>
  <c r="U2002" i="47"/>
  <c r="U2001" i="47"/>
  <c r="U2000" i="47"/>
  <c r="U1999" i="47"/>
  <c r="U1998" i="47"/>
  <c r="U1997" i="47"/>
  <c r="U1996" i="47"/>
  <c r="U1995" i="47"/>
  <c r="U1994" i="47"/>
  <c r="U1993" i="47"/>
  <c r="U1992" i="47"/>
  <c r="U1991" i="47"/>
  <c r="U1990" i="47"/>
  <c r="U1989" i="47"/>
  <c r="U1988" i="47"/>
  <c r="U1987" i="47"/>
  <c r="U1986" i="47"/>
  <c r="U1985" i="47"/>
  <c r="U1984" i="47"/>
  <c r="U1983" i="47"/>
  <c r="U1982" i="47"/>
  <c r="U1981" i="47"/>
  <c r="U1980" i="47"/>
  <c r="U1979" i="47"/>
  <c r="U1978" i="47"/>
  <c r="U1977" i="47"/>
  <c r="U1976" i="47"/>
  <c r="U1975" i="47"/>
  <c r="U1974" i="47"/>
  <c r="U1973" i="47"/>
  <c r="U1972" i="47"/>
  <c r="U1971" i="47"/>
  <c r="U1970" i="47"/>
  <c r="U1969" i="47"/>
  <c r="U1968" i="47"/>
  <c r="U1967" i="47"/>
  <c r="U1966" i="47"/>
  <c r="U1965" i="47"/>
  <c r="U1964" i="47"/>
  <c r="U1963" i="47"/>
  <c r="U1962" i="47"/>
  <c r="U1961" i="47"/>
  <c r="U1960" i="47"/>
  <c r="U1959" i="47"/>
  <c r="U1958" i="47"/>
  <c r="U1957" i="47"/>
  <c r="U1956" i="47"/>
  <c r="U1955" i="47"/>
  <c r="U1954" i="47"/>
  <c r="U1953" i="47"/>
  <c r="U1952" i="47"/>
  <c r="U1951" i="47"/>
  <c r="U1950" i="47"/>
  <c r="U1949" i="47"/>
  <c r="U1948" i="47"/>
  <c r="U1947" i="47"/>
  <c r="U1946" i="47"/>
  <c r="U1945" i="47"/>
  <c r="U1944" i="47"/>
  <c r="U1943" i="47"/>
  <c r="U1942" i="47"/>
  <c r="U1941" i="47"/>
  <c r="U1940" i="47"/>
  <c r="U1939" i="47"/>
  <c r="U1938" i="47"/>
  <c r="U1937" i="47"/>
  <c r="U1936" i="47"/>
  <c r="U1935" i="47"/>
  <c r="U1934" i="47"/>
  <c r="U1933" i="47"/>
  <c r="U1932" i="47"/>
  <c r="U1931" i="47"/>
  <c r="U1930" i="47"/>
  <c r="U1929" i="47"/>
  <c r="U1928" i="47"/>
  <c r="U1927" i="47"/>
  <c r="U1926" i="47"/>
  <c r="U1925" i="47"/>
  <c r="U1924" i="47"/>
  <c r="U1923" i="47"/>
  <c r="U1922" i="47"/>
  <c r="U1921" i="47"/>
  <c r="U1920" i="47"/>
  <c r="U1919" i="47"/>
  <c r="U1918" i="47"/>
  <c r="U1917" i="47"/>
  <c r="U1916" i="47"/>
  <c r="U1915" i="47"/>
  <c r="U1914" i="47"/>
  <c r="U1913" i="47"/>
  <c r="U1912" i="47"/>
  <c r="U1911" i="47"/>
  <c r="U1910" i="47"/>
  <c r="U1909" i="47"/>
  <c r="U1908" i="47"/>
  <c r="U1907" i="47"/>
  <c r="U1906" i="47"/>
  <c r="U1905" i="47"/>
  <c r="U1904" i="47"/>
  <c r="U1903" i="47"/>
  <c r="U1902" i="47"/>
  <c r="U1901" i="47"/>
  <c r="U1900" i="47"/>
  <c r="U1899" i="47"/>
  <c r="U1898" i="47"/>
  <c r="U1897" i="47"/>
  <c r="U1896" i="47"/>
  <c r="U1895" i="47"/>
  <c r="U1894" i="47"/>
  <c r="U1893" i="47"/>
  <c r="U1892" i="47"/>
  <c r="U1891" i="47"/>
  <c r="U1890" i="47"/>
  <c r="U1889" i="47"/>
  <c r="U1888" i="47"/>
  <c r="U1887" i="47"/>
  <c r="U1886" i="47"/>
  <c r="U1885" i="47"/>
  <c r="U1884" i="47"/>
  <c r="U1883" i="47"/>
  <c r="U1882" i="47"/>
  <c r="U1881" i="47"/>
  <c r="U1880" i="47"/>
  <c r="U1879" i="47"/>
  <c r="U1878" i="47"/>
  <c r="U1877" i="47"/>
  <c r="U1876" i="47"/>
  <c r="U1875" i="47"/>
  <c r="U1874" i="47"/>
  <c r="U1873" i="47"/>
  <c r="U1872" i="47"/>
  <c r="U1871" i="47"/>
  <c r="U1870" i="47"/>
  <c r="U1869" i="47"/>
  <c r="U1868" i="47"/>
  <c r="U1867" i="47"/>
  <c r="U1866" i="47"/>
  <c r="U1865" i="47"/>
  <c r="U1864" i="47"/>
  <c r="U1863" i="47"/>
  <c r="U1862" i="47"/>
  <c r="U1861" i="47"/>
  <c r="U1860" i="47"/>
  <c r="U1859" i="47"/>
  <c r="U1858" i="47"/>
  <c r="U1857" i="47"/>
  <c r="U1856" i="47"/>
  <c r="U1855" i="47"/>
  <c r="U1854" i="47"/>
  <c r="U1853" i="47"/>
  <c r="U1852" i="47"/>
  <c r="U1851" i="47"/>
  <c r="U1850" i="47"/>
  <c r="U1849" i="47"/>
  <c r="U1848" i="47"/>
  <c r="U1847" i="47"/>
  <c r="U1846" i="47"/>
  <c r="U1845" i="47"/>
  <c r="U1844" i="47"/>
  <c r="U1843" i="47"/>
  <c r="U1842" i="47"/>
  <c r="U1841" i="47"/>
  <c r="U1840" i="47"/>
  <c r="U1839" i="47"/>
  <c r="U1838" i="47"/>
  <c r="U1837" i="47"/>
  <c r="U1836" i="47"/>
  <c r="U1835" i="47"/>
  <c r="U1834" i="47"/>
  <c r="U1833" i="47"/>
  <c r="U1832" i="47"/>
  <c r="U1831" i="47"/>
  <c r="U1830" i="47"/>
  <c r="U1829" i="47"/>
  <c r="U1828" i="47"/>
  <c r="U1827" i="47"/>
  <c r="U1826" i="47"/>
  <c r="U1825" i="47"/>
  <c r="U1824" i="47"/>
  <c r="U1823" i="47"/>
  <c r="U1822" i="47"/>
  <c r="U1821" i="47"/>
  <c r="U1820" i="47"/>
  <c r="U1819" i="47"/>
  <c r="U1818" i="47"/>
  <c r="U1817" i="47"/>
  <c r="U1816" i="47"/>
  <c r="U1815" i="47"/>
  <c r="U1814" i="47"/>
  <c r="U1813" i="47"/>
  <c r="U1812" i="47"/>
  <c r="U1811" i="47"/>
  <c r="U1810" i="47"/>
  <c r="U1809" i="47"/>
  <c r="U1808" i="47"/>
  <c r="U1807" i="47"/>
  <c r="U1806" i="47"/>
  <c r="U1805" i="47"/>
  <c r="U1804" i="47"/>
  <c r="U1803" i="47"/>
  <c r="U1802" i="47"/>
  <c r="U1801" i="47"/>
  <c r="U1800" i="47"/>
  <c r="U1799" i="47"/>
  <c r="U1798" i="47"/>
  <c r="U1797" i="47"/>
  <c r="U1796" i="47"/>
  <c r="U1795" i="47"/>
  <c r="U1794" i="47"/>
  <c r="U1793" i="47"/>
  <c r="U1792" i="47"/>
  <c r="U1791" i="47"/>
  <c r="U1790" i="47"/>
  <c r="U1789" i="47"/>
  <c r="U1788" i="47"/>
  <c r="U1787" i="47"/>
  <c r="U1786" i="47"/>
  <c r="U1785" i="47"/>
  <c r="U1784" i="47"/>
  <c r="U1783" i="47"/>
  <c r="U1782" i="47"/>
  <c r="U1781" i="47"/>
  <c r="U1780" i="47"/>
  <c r="U1779" i="47"/>
  <c r="U1778" i="47"/>
  <c r="U1777" i="47"/>
  <c r="U1776" i="47"/>
  <c r="U1775" i="47"/>
  <c r="U1774" i="47"/>
  <c r="U1773" i="47"/>
  <c r="U1772" i="47"/>
  <c r="U1771" i="47"/>
  <c r="U1770" i="47"/>
  <c r="U1769" i="47"/>
  <c r="U1768" i="47"/>
  <c r="U1767" i="47"/>
  <c r="U1766" i="47"/>
  <c r="U1765" i="47"/>
  <c r="U1764" i="47"/>
  <c r="U1763" i="47"/>
  <c r="U1762" i="47"/>
  <c r="U1761" i="47"/>
  <c r="U1760" i="47"/>
  <c r="U1759" i="47"/>
  <c r="U1758" i="47"/>
  <c r="U1757" i="47"/>
  <c r="U1756" i="47"/>
  <c r="U1755" i="47"/>
  <c r="U1754" i="47"/>
  <c r="U1753" i="47"/>
  <c r="U1752" i="47"/>
  <c r="U1751" i="47"/>
  <c r="U1750" i="47"/>
  <c r="U1749" i="47"/>
  <c r="U1748" i="47"/>
  <c r="U1747" i="47"/>
  <c r="U1746" i="47"/>
  <c r="U1745" i="47"/>
  <c r="U1744" i="47"/>
  <c r="U1743" i="47"/>
  <c r="U1742" i="47"/>
  <c r="U1741" i="47"/>
  <c r="U1740" i="47"/>
  <c r="U1739" i="47"/>
  <c r="U1738" i="47"/>
  <c r="U1737" i="47"/>
  <c r="U1736" i="47"/>
  <c r="U1735" i="47"/>
  <c r="U1734" i="47"/>
  <c r="U1733" i="47"/>
  <c r="U1732" i="47"/>
  <c r="U1731" i="47"/>
  <c r="U1730" i="47"/>
  <c r="U1729" i="47"/>
  <c r="U1728" i="47"/>
  <c r="U1727" i="47"/>
  <c r="U1726" i="47"/>
  <c r="U1725" i="47"/>
  <c r="U1724" i="47"/>
  <c r="U1723" i="47"/>
  <c r="U1722" i="47"/>
  <c r="U1721" i="47"/>
  <c r="U1720" i="47"/>
  <c r="U1719" i="47"/>
  <c r="U1718" i="47"/>
  <c r="U1717" i="47"/>
  <c r="U1716" i="47"/>
  <c r="U1715" i="47"/>
  <c r="U1714" i="47"/>
  <c r="U1713" i="47"/>
  <c r="U1712" i="47"/>
  <c r="U1711" i="47"/>
  <c r="U1710" i="47"/>
  <c r="U1709" i="47"/>
  <c r="U1708" i="47"/>
  <c r="U1707" i="47"/>
  <c r="U1706" i="47"/>
  <c r="U1705" i="47"/>
  <c r="U1704" i="47"/>
  <c r="U1703" i="47"/>
  <c r="U1702" i="47"/>
  <c r="U1701" i="47"/>
  <c r="U1700" i="47"/>
  <c r="U1699" i="47"/>
  <c r="U1698" i="47"/>
  <c r="U1697" i="47"/>
  <c r="U1696" i="47"/>
  <c r="U1695" i="47"/>
  <c r="U1694" i="47"/>
  <c r="U1693" i="47"/>
  <c r="U1692" i="47"/>
  <c r="U1691" i="47"/>
  <c r="U1690" i="47"/>
  <c r="U1689" i="47"/>
  <c r="U1688" i="47"/>
  <c r="U1687" i="47"/>
  <c r="U1686" i="47"/>
  <c r="U1685" i="47"/>
  <c r="U1684" i="47"/>
  <c r="U1683" i="47"/>
  <c r="U1682" i="47"/>
  <c r="U1681" i="47"/>
  <c r="U1680" i="47"/>
  <c r="U1679" i="47"/>
  <c r="U1678" i="47"/>
  <c r="U1677" i="47"/>
  <c r="U1676" i="47"/>
  <c r="U1675" i="47"/>
  <c r="U1674" i="47"/>
  <c r="U1673" i="47"/>
  <c r="U1672" i="47"/>
  <c r="U1671" i="47"/>
  <c r="U1670" i="47"/>
  <c r="U1669" i="47"/>
  <c r="U1668" i="47"/>
  <c r="U1667" i="47"/>
  <c r="U1666" i="47"/>
  <c r="U1665" i="47"/>
  <c r="U1664" i="47"/>
  <c r="U1663" i="47"/>
  <c r="U1662" i="47"/>
  <c r="U1661" i="47"/>
  <c r="U1660" i="47"/>
  <c r="U1659" i="47"/>
  <c r="U1658" i="47"/>
  <c r="U1657" i="47"/>
  <c r="U1656" i="47"/>
  <c r="U1655" i="47"/>
  <c r="U1654" i="47"/>
  <c r="U1653" i="47"/>
  <c r="U1652" i="47"/>
  <c r="U1651" i="47"/>
  <c r="U1650" i="47"/>
  <c r="U1649" i="47"/>
  <c r="U1648" i="47"/>
  <c r="U1647" i="47"/>
  <c r="U1646" i="47"/>
  <c r="U1645" i="47"/>
  <c r="U1644" i="47"/>
  <c r="U1643" i="47"/>
  <c r="U1642" i="47"/>
  <c r="U1641" i="47"/>
  <c r="U1640" i="47"/>
  <c r="U1639" i="47"/>
  <c r="U1638" i="47"/>
  <c r="U1637" i="47"/>
  <c r="U1636" i="47"/>
  <c r="U1635" i="47"/>
  <c r="U1634" i="47"/>
  <c r="U1633" i="47"/>
  <c r="U1632" i="47"/>
  <c r="U1631" i="47"/>
  <c r="U1630" i="47"/>
  <c r="U1629" i="47"/>
  <c r="U1628" i="47"/>
  <c r="U1627" i="47"/>
  <c r="U1626" i="47"/>
  <c r="U1625" i="47"/>
  <c r="U1624" i="47"/>
  <c r="U1623" i="47"/>
  <c r="U1622" i="47"/>
  <c r="U1621" i="47"/>
  <c r="U1620" i="47"/>
  <c r="U1619" i="47"/>
  <c r="U1618" i="47"/>
  <c r="U1617" i="47"/>
  <c r="U1616" i="47"/>
  <c r="U1615" i="47"/>
  <c r="U1614" i="47"/>
  <c r="U1613" i="47"/>
  <c r="U1612" i="47"/>
  <c r="U1611" i="47"/>
  <c r="U1610" i="47"/>
  <c r="U1609" i="47"/>
  <c r="U1608" i="47"/>
  <c r="U1607" i="47"/>
  <c r="U1606" i="47"/>
  <c r="U1605" i="47"/>
  <c r="U1604" i="47"/>
  <c r="U1603" i="47"/>
  <c r="U1602" i="47"/>
  <c r="U1601" i="47"/>
  <c r="U1600" i="47"/>
  <c r="U1599" i="47"/>
  <c r="U1598" i="47"/>
  <c r="U1597" i="47"/>
  <c r="U1596" i="47"/>
  <c r="U1595" i="47"/>
  <c r="U1594" i="47"/>
  <c r="U1593" i="47"/>
  <c r="U1592" i="47"/>
  <c r="U1591" i="47"/>
  <c r="U1590" i="47"/>
  <c r="U1589" i="47"/>
  <c r="U1588" i="47"/>
  <c r="U1587" i="47"/>
  <c r="U1586" i="47"/>
  <c r="U1585" i="47"/>
  <c r="U1584" i="47"/>
  <c r="U1583" i="47"/>
  <c r="U1582" i="47"/>
  <c r="U1581" i="47"/>
  <c r="U1580" i="47"/>
  <c r="U1579" i="47"/>
  <c r="U1578" i="47"/>
  <c r="U1577" i="47"/>
  <c r="U1576" i="47"/>
  <c r="U1575" i="47"/>
  <c r="U1574" i="47"/>
  <c r="U1573" i="47"/>
  <c r="U1572" i="47"/>
  <c r="U1571" i="47"/>
  <c r="U1570" i="47"/>
  <c r="U1569" i="47"/>
  <c r="U1568" i="47"/>
  <c r="U1567" i="47"/>
  <c r="U1566" i="47"/>
  <c r="U1565" i="47"/>
  <c r="U1564" i="47"/>
  <c r="U1563" i="47"/>
  <c r="U1562" i="47"/>
  <c r="U1561" i="47"/>
  <c r="U1560" i="47"/>
  <c r="U1559" i="47"/>
  <c r="U1558" i="47"/>
  <c r="U1557" i="47"/>
  <c r="U1556" i="47"/>
  <c r="U1555" i="47"/>
  <c r="U1554" i="47"/>
  <c r="U1553" i="47"/>
  <c r="U1552" i="47"/>
  <c r="U1551" i="47"/>
  <c r="U1550" i="47"/>
  <c r="U1549" i="47"/>
  <c r="U1548" i="47"/>
  <c r="U1547" i="47"/>
  <c r="U1546" i="47"/>
  <c r="U1545" i="47"/>
  <c r="U1544" i="47"/>
  <c r="U1543" i="47"/>
  <c r="U1542" i="47"/>
  <c r="U1541" i="47"/>
  <c r="U1540" i="47"/>
  <c r="U1539" i="47"/>
  <c r="U1538" i="47"/>
  <c r="U1537" i="47"/>
  <c r="U1536" i="47"/>
  <c r="U1535" i="47"/>
  <c r="U1534" i="47"/>
  <c r="U1533" i="47"/>
  <c r="U1532" i="47"/>
  <c r="U1531" i="47"/>
  <c r="U1530" i="47"/>
  <c r="U1529" i="47"/>
  <c r="U1528" i="47"/>
  <c r="U1527" i="47"/>
  <c r="U1526" i="47"/>
  <c r="U1525" i="47"/>
  <c r="U1524" i="47"/>
  <c r="U1523" i="47"/>
  <c r="U1522" i="47"/>
  <c r="U1521" i="47"/>
  <c r="U1520" i="47"/>
  <c r="U1519" i="47"/>
  <c r="U1518" i="47"/>
  <c r="U1517" i="47"/>
  <c r="U1516" i="47"/>
  <c r="U1515" i="47"/>
  <c r="U1514" i="47"/>
  <c r="U1513" i="47"/>
  <c r="U1512" i="47"/>
  <c r="U1511" i="47"/>
  <c r="U1510" i="47"/>
  <c r="U1509" i="47"/>
  <c r="U1508" i="47"/>
  <c r="U1507" i="47"/>
  <c r="U1506" i="47"/>
  <c r="U1505" i="47"/>
  <c r="U1504" i="47"/>
  <c r="U1503" i="47"/>
  <c r="U1502" i="47"/>
  <c r="U1501" i="47"/>
  <c r="U1500" i="47"/>
  <c r="U1499" i="47"/>
  <c r="U1498" i="47"/>
  <c r="U1497" i="47"/>
  <c r="U1496" i="47"/>
  <c r="U1495" i="47"/>
  <c r="U1494" i="47"/>
  <c r="U1493" i="47"/>
  <c r="U1492" i="47"/>
  <c r="U1491" i="47"/>
  <c r="U1490" i="47"/>
  <c r="U1489" i="47"/>
  <c r="U1488" i="47"/>
  <c r="U1487" i="47"/>
  <c r="U1486" i="47"/>
  <c r="U1485" i="47"/>
  <c r="U1484" i="47"/>
  <c r="U1483" i="47"/>
  <c r="U1482" i="47"/>
  <c r="U1481" i="47"/>
  <c r="U1480" i="47"/>
  <c r="U1479" i="47"/>
  <c r="U1478" i="47"/>
  <c r="U1477" i="47"/>
  <c r="U1476" i="47"/>
  <c r="U1475" i="47"/>
  <c r="U1474" i="47"/>
  <c r="U1473" i="47"/>
  <c r="U1472" i="47"/>
  <c r="U1471" i="47"/>
  <c r="U1470" i="47"/>
  <c r="U1469" i="47"/>
  <c r="U1468" i="47"/>
  <c r="U1467" i="47"/>
  <c r="U1466" i="47"/>
  <c r="U1465" i="47"/>
  <c r="U1464" i="47"/>
  <c r="U1463" i="47"/>
  <c r="U1462" i="47"/>
  <c r="U1461" i="47"/>
  <c r="U1460" i="47"/>
  <c r="U1459" i="47"/>
  <c r="U1458" i="47"/>
  <c r="U1457" i="47"/>
  <c r="U1456" i="47"/>
  <c r="U1455" i="47"/>
  <c r="U1454" i="47"/>
  <c r="U1453" i="47"/>
  <c r="U1452" i="47"/>
  <c r="U1451" i="47"/>
  <c r="U1450" i="47"/>
  <c r="U1449" i="47"/>
  <c r="U1448" i="47"/>
  <c r="U1447" i="47"/>
  <c r="U1446" i="47"/>
  <c r="U1445" i="47"/>
  <c r="U1444" i="47"/>
  <c r="U1443" i="47"/>
  <c r="U1442" i="47"/>
  <c r="U1441" i="47"/>
  <c r="U1440" i="47"/>
  <c r="U1439" i="47"/>
  <c r="U1438" i="47"/>
  <c r="U1437" i="47"/>
  <c r="U1436" i="47"/>
  <c r="U1435" i="47"/>
  <c r="U1434" i="47"/>
  <c r="U1433" i="47"/>
  <c r="U1432" i="47"/>
  <c r="U1431" i="47"/>
  <c r="U1430" i="47"/>
  <c r="U1429" i="47"/>
  <c r="U1428" i="47"/>
  <c r="U1427" i="47"/>
  <c r="U1426" i="47"/>
  <c r="U1425" i="47"/>
  <c r="U1424" i="47"/>
  <c r="U1423" i="47"/>
  <c r="U1422" i="47"/>
  <c r="U1421" i="47"/>
  <c r="U1420" i="47"/>
  <c r="U1419" i="47"/>
  <c r="U1418" i="47"/>
  <c r="U1417" i="47"/>
  <c r="U1416" i="47"/>
  <c r="U1415" i="47"/>
  <c r="U1414" i="47"/>
  <c r="U1413" i="47"/>
  <c r="U1412" i="47"/>
  <c r="U1411" i="47"/>
  <c r="U1410" i="47"/>
  <c r="U1409" i="47"/>
  <c r="U1408" i="47"/>
  <c r="U1407" i="47"/>
  <c r="U1406" i="47"/>
  <c r="U1405" i="47"/>
  <c r="U1404" i="47"/>
  <c r="U1403" i="47"/>
  <c r="U1402" i="47"/>
  <c r="U1401" i="47"/>
  <c r="U1400" i="47"/>
  <c r="U1399" i="47"/>
  <c r="U1398" i="47"/>
  <c r="U1397" i="47"/>
  <c r="U1396" i="47"/>
  <c r="U1395" i="47"/>
  <c r="U1394" i="47"/>
  <c r="U1393" i="47"/>
  <c r="U1392" i="47"/>
  <c r="U1391" i="47"/>
  <c r="U1390" i="47"/>
  <c r="U1389" i="47"/>
  <c r="U1388" i="47"/>
  <c r="U1387" i="47"/>
  <c r="U1386" i="47"/>
  <c r="U1385" i="47"/>
  <c r="U1384" i="47"/>
  <c r="U1383" i="47"/>
  <c r="U1382" i="47"/>
  <c r="U1381" i="47"/>
  <c r="U1380" i="47"/>
  <c r="U1379" i="47"/>
  <c r="U1378" i="47"/>
  <c r="U1377" i="47"/>
  <c r="U1376" i="47"/>
  <c r="U1375" i="47"/>
  <c r="U1374" i="47"/>
  <c r="U1373" i="47"/>
  <c r="U1372" i="47"/>
  <c r="U1371" i="47"/>
  <c r="U1370" i="47"/>
  <c r="U1369" i="47"/>
  <c r="U1368" i="47"/>
  <c r="U1367" i="47"/>
  <c r="U1366" i="47"/>
  <c r="U1365" i="47"/>
  <c r="U1364" i="47"/>
  <c r="U1363" i="47"/>
  <c r="U1362" i="47"/>
  <c r="U1361" i="47"/>
  <c r="U1360" i="47"/>
  <c r="U1359" i="47"/>
  <c r="U1358" i="47"/>
  <c r="U1357" i="47"/>
  <c r="U1356" i="47"/>
  <c r="U1355" i="47"/>
  <c r="U1354" i="47"/>
  <c r="U1353" i="47"/>
  <c r="U1352" i="47"/>
  <c r="U1351" i="47"/>
  <c r="U1350" i="47"/>
  <c r="U1349" i="47"/>
  <c r="U1348" i="47"/>
  <c r="U1347" i="47"/>
  <c r="U1346" i="47"/>
  <c r="U1345" i="47"/>
  <c r="U1344" i="47"/>
  <c r="U1343" i="47"/>
  <c r="U1342" i="47"/>
  <c r="U1341" i="47"/>
  <c r="U1340" i="47"/>
  <c r="U1339" i="47"/>
  <c r="U1338" i="47"/>
  <c r="U1337" i="47"/>
  <c r="U1336" i="47"/>
  <c r="U1335" i="47"/>
  <c r="U1334" i="47"/>
  <c r="U1333" i="47"/>
  <c r="U1332" i="47"/>
  <c r="U1331" i="47"/>
  <c r="U1330" i="47"/>
  <c r="U1329" i="47"/>
  <c r="U1328" i="47"/>
  <c r="U1327" i="47"/>
  <c r="U1326" i="47"/>
  <c r="U1325" i="47"/>
  <c r="U1324" i="47"/>
  <c r="U1323" i="47"/>
  <c r="U1322" i="47"/>
  <c r="U1321" i="47"/>
  <c r="U1320" i="47"/>
  <c r="U1319" i="47"/>
  <c r="U1318" i="47"/>
  <c r="U1317" i="47"/>
  <c r="U1316" i="47"/>
  <c r="U1315" i="47"/>
  <c r="U1314" i="47"/>
  <c r="U1313" i="47"/>
  <c r="U1312" i="47"/>
  <c r="U1311" i="47"/>
  <c r="U1310" i="47"/>
  <c r="U1309" i="47"/>
  <c r="U1308" i="47"/>
  <c r="U1307" i="47"/>
  <c r="U1306" i="47"/>
  <c r="U1305" i="47"/>
  <c r="U1304" i="47"/>
  <c r="U1303" i="47"/>
  <c r="U1302" i="47"/>
  <c r="U1301" i="47"/>
  <c r="U1300" i="47"/>
  <c r="U1299" i="47"/>
  <c r="U1298" i="47"/>
  <c r="U1297" i="47"/>
  <c r="U1296" i="47"/>
  <c r="U1295" i="47"/>
  <c r="U1294" i="47"/>
  <c r="U1293" i="47"/>
  <c r="U1292" i="47"/>
  <c r="U1291" i="47"/>
  <c r="U1290" i="47"/>
  <c r="U1289" i="47"/>
  <c r="U1288" i="47"/>
  <c r="U1287" i="47"/>
  <c r="U1286" i="47"/>
  <c r="U1285" i="47"/>
  <c r="U1284" i="47"/>
  <c r="U1283" i="47"/>
  <c r="U1282" i="47"/>
  <c r="U1281" i="47"/>
  <c r="U1280" i="47"/>
  <c r="U1279" i="47"/>
  <c r="U1278" i="47"/>
  <c r="U1277" i="47"/>
  <c r="U1276" i="47"/>
  <c r="U1275" i="47"/>
  <c r="U1274" i="47"/>
  <c r="U1273" i="47"/>
  <c r="U1272" i="47"/>
  <c r="U1271" i="47"/>
  <c r="U1270" i="47"/>
  <c r="U1269" i="47"/>
  <c r="U1268" i="47"/>
  <c r="U1267" i="47"/>
  <c r="U1266" i="47"/>
  <c r="U1265" i="47"/>
  <c r="U1264" i="47"/>
  <c r="U1263" i="47"/>
  <c r="U1262" i="47"/>
  <c r="U1261" i="47"/>
  <c r="U1260" i="47"/>
  <c r="U1259" i="47"/>
  <c r="U1258" i="47"/>
  <c r="U1257" i="47"/>
  <c r="U1256" i="47"/>
  <c r="U1255" i="47"/>
  <c r="U1254" i="47"/>
  <c r="U1253" i="47"/>
  <c r="U1252" i="47"/>
  <c r="U1251" i="47"/>
  <c r="U1250" i="47"/>
  <c r="U1249" i="47"/>
  <c r="U1248" i="47"/>
  <c r="U1247" i="47"/>
  <c r="U1246" i="47"/>
  <c r="U1245" i="47"/>
  <c r="U1244" i="47"/>
  <c r="U1243" i="47"/>
  <c r="U1242" i="47"/>
  <c r="U1241" i="47"/>
  <c r="U1240" i="47"/>
  <c r="U1239" i="47"/>
  <c r="U1238" i="47"/>
  <c r="U1237" i="47"/>
  <c r="U1236" i="47"/>
  <c r="U1235" i="47"/>
  <c r="U1234" i="47"/>
  <c r="U1233" i="47"/>
  <c r="U1232" i="47"/>
  <c r="U1231" i="47"/>
  <c r="U1230" i="47"/>
  <c r="U1229" i="47"/>
  <c r="U1228" i="47"/>
  <c r="U1227" i="47"/>
  <c r="U1226" i="47"/>
  <c r="U1225" i="47"/>
  <c r="U1224" i="47"/>
  <c r="U1223" i="47"/>
  <c r="U1222" i="47"/>
  <c r="U1221" i="47"/>
  <c r="U1220" i="47"/>
  <c r="U1219" i="47"/>
  <c r="U1218" i="47"/>
  <c r="U1217" i="47"/>
  <c r="U1216" i="47"/>
  <c r="U1215" i="47"/>
  <c r="U1214" i="47"/>
  <c r="U1213" i="47"/>
  <c r="U1212" i="47"/>
  <c r="U1211" i="47"/>
  <c r="U1210" i="47"/>
  <c r="U1209" i="47"/>
  <c r="U1208" i="47"/>
  <c r="U1207" i="47"/>
  <c r="U1206" i="47"/>
  <c r="U1205" i="47"/>
  <c r="U1204" i="47"/>
  <c r="U1203" i="47"/>
  <c r="U1202" i="47"/>
  <c r="U1201" i="47"/>
  <c r="U1200" i="47"/>
  <c r="U1199" i="47"/>
  <c r="U1198" i="47"/>
  <c r="U1197" i="47"/>
  <c r="U1196" i="47"/>
  <c r="U1195" i="47"/>
  <c r="U1194" i="47"/>
  <c r="U1193" i="47"/>
  <c r="U1192" i="47"/>
  <c r="U1191" i="47"/>
  <c r="U1190" i="47"/>
  <c r="U1189" i="47"/>
  <c r="U1188" i="47"/>
  <c r="U1187" i="47"/>
  <c r="U1186" i="47"/>
  <c r="U1185" i="47"/>
  <c r="U1184" i="47"/>
  <c r="U1183" i="47"/>
  <c r="U1182" i="47"/>
  <c r="U1181" i="47"/>
  <c r="U1180" i="47"/>
  <c r="U1179" i="47"/>
  <c r="U1178" i="47"/>
  <c r="U1177" i="47"/>
  <c r="U1176" i="47"/>
  <c r="U1175" i="47"/>
  <c r="U1174" i="47"/>
  <c r="U1173" i="47"/>
  <c r="U1172" i="47"/>
  <c r="U1171" i="47"/>
  <c r="U1170" i="47"/>
  <c r="U1169" i="47"/>
  <c r="U1168" i="47"/>
  <c r="U1167" i="47"/>
  <c r="U1166" i="47"/>
  <c r="U1165" i="47"/>
  <c r="U1164" i="47"/>
  <c r="U1163" i="47"/>
  <c r="U1162" i="47"/>
  <c r="U1161" i="47"/>
  <c r="U1160" i="47"/>
  <c r="U1159" i="47"/>
  <c r="U1158" i="47"/>
  <c r="U1157" i="47"/>
  <c r="U1156" i="47"/>
  <c r="U1155" i="47"/>
  <c r="U1154" i="47"/>
  <c r="U1153" i="47"/>
  <c r="U1152" i="47"/>
  <c r="U1151" i="47"/>
  <c r="U1150" i="47"/>
  <c r="U1149" i="47"/>
  <c r="U1148" i="47"/>
  <c r="U1147" i="47"/>
  <c r="U1146" i="47"/>
  <c r="U1145" i="47"/>
  <c r="U1144" i="47"/>
  <c r="U1143" i="47"/>
  <c r="U1142" i="47"/>
  <c r="U1141" i="47"/>
  <c r="U1140" i="47"/>
  <c r="U1139" i="47"/>
  <c r="U1138" i="47"/>
  <c r="U1137" i="47"/>
  <c r="U1136" i="47"/>
  <c r="U1135" i="47"/>
  <c r="U1134" i="47"/>
  <c r="U1133" i="47"/>
  <c r="U1132" i="47"/>
  <c r="U1131" i="47"/>
  <c r="U1130" i="47"/>
  <c r="U1129" i="47"/>
  <c r="U1128" i="47"/>
  <c r="U1127" i="47"/>
  <c r="U1126" i="47"/>
  <c r="U1125" i="47"/>
  <c r="U1124" i="47"/>
  <c r="U1123" i="47"/>
  <c r="U1122" i="47"/>
  <c r="U1121" i="47"/>
  <c r="U1120" i="47"/>
  <c r="U1119" i="47"/>
  <c r="U1118" i="47"/>
  <c r="U1117" i="47"/>
  <c r="U1116" i="47"/>
  <c r="U1115" i="47"/>
  <c r="U1114" i="47"/>
  <c r="U1113" i="47"/>
  <c r="U1112" i="47"/>
  <c r="U1111" i="47"/>
  <c r="U1110" i="47"/>
  <c r="U1109" i="47"/>
  <c r="U1108" i="47"/>
  <c r="U1107" i="47"/>
  <c r="U1106" i="47"/>
  <c r="U1105" i="47"/>
  <c r="U1104" i="47"/>
  <c r="U1103" i="47"/>
  <c r="U1102" i="47"/>
  <c r="U1101" i="47"/>
  <c r="U1100" i="47"/>
  <c r="U1099" i="47"/>
  <c r="U1098" i="47"/>
  <c r="U1097" i="47"/>
  <c r="U1096" i="47"/>
  <c r="U1095" i="47"/>
  <c r="U1094" i="47"/>
  <c r="U1093" i="47"/>
  <c r="U1092" i="47"/>
  <c r="U1091" i="47"/>
  <c r="U1090" i="47"/>
  <c r="U1089" i="47"/>
  <c r="U1088" i="47"/>
  <c r="U1087" i="47"/>
  <c r="U1086" i="47"/>
  <c r="U1085" i="47"/>
  <c r="U1084" i="47"/>
  <c r="U1083" i="47"/>
  <c r="U1082" i="47"/>
  <c r="U1081" i="47"/>
  <c r="U1080" i="47"/>
  <c r="U1079" i="47"/>
  <c r="U1078" i="47"/>
  <c r="U1077" i="47"/>
  <c r="U1076" i="47"/>
  <c r="U1075" i="47"/>
  <c r="U1074" i="47"/>
  <c r="U1073" i="47"/>
  <c r="U1072" i="47"/>
  <c r="U1071" i="47"/>
  <c r="U1070" i="47"/>
  <c r="U1069" i="47"/>
  <c r="U1068" i="47"/>
  <c r="U1067" i="47"/>
  <c r="U1066" i="47"/>
  <c r="U1065" i="47"/>
  <c r="U1064" i="47"/>
  <c r="U1063" i="47"/>
  <c r="U1062" i="47"/>
  <c r="U1061" i="47"/>
  <c r="U1060" i="47"/>
  <c r="U1059" i="47"/>
  <c r="U1058" i="47"/>
  <c r="U1057" i="47"/>
  <c r="U1056" i="47"/>
  <c r="U1055" i="47"/>
  <c r="U1054" i="47"/>
  <c r="U1053" i="47"/>
  <c r="U1052" i="47"/>
  <c r="U1051" i="47"/>
  <c r="U1050" i="47"/>
  <c r="U1049" i="47"/>
  <c r="U1048" i="47"/>
  <c r="U1047" i="47"/>
  <c r="U1046" i="47"/>
  <c r="U1045" i="47"/>
  <c r="U1044" i="47"/>
  <c r="U1043" i="47"/>
  <c r="U1042" i="47"/>
  <c r="U1041" i="47"/>
  <c r="U1040" i="47"/>
  <c r="U1039" i="47"/>
  <c r="U1038" i="47"/>
  <c r="U1037" i="47"/>
  <c r="U1036" i="47"/>
  <c r="U1035" i="47"/>
  <c r="U1034" i="47"/>
  <c r="U1033" i="47"/>
  <c r="U1032" i="47"/>
  <c r="U1031" i="47"/>
  <c r="U1030" i="47"/>
  <c r="U1029" i="47"/>
  <c r="U1028" i="47"/>
  <c r="U1027" i="47"/>
  <c r="U1026" i="47"/>
  <c r="U1025" i="47"/>
  <c r="U1024" i="47"/>
  <c r="U1023" i="47"/>
  <c r="U1022" i="47"/>
  <c r="U1021" i="47"/>
  <c r="U1020" i="47"/>
  <c r="U1019" i="47"/>
  <c r="U1018" i="47"/>
  <c r="U1017" i="47"/>
  <c r="U1016" i="47"/>
  <c r="U1015" i="47"/>
  <c r="U1014" i="47"/>
  <c r="U1013" i="47"/>
  <c r="U1012" i="47"/>
  <c r="U1011" i="47"/>
  <c r="U1010" i="47"/>
  <c r="U1009" i="47"/>
  <c r="U1008" i="47"/>
  <c r="U1007" i="47"/>
  <c r="U1006" i="47"/>
  <c r="U1005" i="47"/>
  <c r="U1004" i="47"/>
  <c r="U1003" i="47"/>
  <c r="U1002" i="47"/>
  <c r="U1001" i="47"/>
  <c r="U1000" i="47"/>
  <c r="U999" i="47"/>
  <c r="U998" i="47"/>
  <c r="U997" i="47"/>
  <c r="U996" i="47"/>
  <c r="U995" i="47"/>
  <c r="U994" i="47"/>
  <c r="U993" i="47"/>
  <c r="U992" i="47"/>
  <c r="U991" i="47"/>
  <c r="U990" i="47"/>
  <c r="U989" i="47"/>
  <c r="U988" i="47"/>
  <c r="U987" i="47"/>
  <c r="U986" i="47"/>
  <c r="U985" i="47"/>
  <c r="U984" i="47"/>
  <c r="U983" i="47"/>
  <c r="U982" i="47"/>
  <c r="U981" i="47"/>
  <c r="U980" i="47"/>
  <c r="U979" i="47"/>
  <c r="U978" i="47"/>
  <c r="U977" i="47"/>
  <c r="U976" i="47"/>
  <c r="U975" i="47"/>
  <c r="U974" i="47"/>
  <c r="U973" i="47"/>
  <c r="U972" i="47"/>
  <c r="U971" i="47"/>
  <c r="U970" i="47"/>
  <c r="U969" i="47"/>
  <c r="U968" i="47"/>
  <c r="U967" i="47"/>
  <c r="U966" i="47"/>
  <c r="U965" i="47"/>
  <c r="U964" i="47"/>
  <c r="U963" i="47"/>
  <c r="U962" i="47"/>
  <c r="U961" i="47"/>
  <c r="U960" i="47"/>
  <c r="U959" i="47"/>
  <c r="U958" i="47"/>
  <c r="U957" i="47"/>
  <c r="U956" i="47"/>
  <c r="U955" i="47"/>
  <c r="U954" i="47"/>
  <c r="U953" i="47"/>
  <c r="U952" i="47"/>
  <c r="U951" i="47"/>
  <c r="U950" i="47"/>
  <c r="U949" i="47"/>
  <c r="U948" i="47"/>
  <c r="U947" i="47"/>
  <c r="U946" i="47"/>
  <c r="U945" i="47"/>
  <c r="U944" i="47"/>
  <c r="U943" i="47"/>
  <c r="U942" i="47"/>
  <c r="U941" i="47"/>
  <c r="U940" i="47"/>
  <c r="U939" i="47"/>
  <c r="U938" i="47"/>
  <c r="U937" i="47"/>
  <c r="U936" i="47"/>
  <c r="U935" i="47"/>
  <c r="U934" i="47"/>
  <c r="U933" i="47"/>
  <c r="U932" i="47"/>
  <c r="U931" i="47"/>
  <c r="U930" i="47"/>
  <c r="U929" i="47"/>
  <c r="U928" i="47"/>
  <c r="U927" i="47"/>
  <c r="U926" i="47"/>
  <c r="U925" i="47"/>
  <c r="U924" i="47"/>
  <c r="U923" i="47"/>
  <c r="U922" i="47"/>
  <c r="U921" i="47"/>
  <c r="U920" i="47"/>
  <c r="U919" i="47"/>
  <c r="U918" i="47"/>
  <c r="U917" i="47"/>
  <c r="U916" i="47"/>
  <c r="U915" i="47"/>
  <c r="U914" i="47"/>
  <c r="U913" i="47"/>
  <c r="U912" i="47"/>
  <c r="U911" i="47"/>
  <c r="U910" i="47"/>
  <c r="U909" i="47"/>
  <c r="U908" i="47"/>
  <c r="U907" i="47"/>
  <c r="U906" i="47"/>
  <c r="U905" i="47"/>
  <c r="U904" i="47"/>
  <c r="U903" i="47"/>
  <c r="U902" i="47"/>
  <c r="U901" i="47"/>
  <c r="U900" i="47"/>
  <c r="U899" i="47"/>
  <c r="U898" i="47"/>
  <c r="U897" i="47"/>
  <c r="U896" i="47"/>
  <c r="U895" i="47"/>
  <c r="U894" i="47"/>
  <c r="U893" i="47"/>
  <c r="U892" i="47"/>
  <c r="U891" i="47"/>
  <c r="U890" i="47"/>
  <c r="U889" i="47"/>
  <c r="U888" i="47"/>
  <c r="U887" i="47"/>
  <c r="U886" i="47"/>
  <c r="U885" i="47"/>
  <c r="U884" i="47"/>
  <c r="U883" i="47"/>
  <c r="U882" i="47"/>
  <c r="U881" i="47"/>
  <c r="U880" i="47"/>
  <c r="U879" i="47"/>
  <c r="U878" i="47"/>
  <c r="U877" i="47"/>
  <c r="U876" i="47"/>
  <c r="U875" i="47"/>
  <c r="U874" i="47"/>
  <c r="U873" i="47"/>
  <c r="U872" i="47"/>
  <c r="U871" i="47"/>
  <c r="U870" i="47"/>
  <c r="U869" i="47"/>
  <c r="U868" i="47"/>
  <c r="U867" i="47"/>
  <c r="U866" i="47"/>
  <c r="U865" i="47"/>
  <c r="U864" i="47"/>
  <c r="U863" i="47"/>
  <c r="U862" i="47"/>
  <c r="U861" i="47"/>
  <c r="U860" i="47"/>
  <c r="U859" i="47"/>
  <c r="U858" i="47"/>
  <c r="U857" i="47"/>
  <c r="U856" i="47"/>
  <c r="U855" i="47"/>
  <c r="U854" i="47"/>
  <c r="U853" i="47"/>
  <c r="U852" i="47"/>
  <c r="U851" i="47"/>
  <c r="U850" i="47"/>
  <c r="U849" i="47"/>
  <c r="U848" i="47"/>
  <c r="U847" i="47"/>
  <c r="U846" i="47"/>
  <c r="U845" i="47"/>
  <c r="U844" i="47"/>
  <c r="U843" i="47"/>
  <c r="U842" i="47"/>
  <c r="U841" i="47"/>
  <c r="U840" i="47"/>
  <c r="U839" i="47"/>
  <c r="U838" i="47"/>
  <c r="U837" i="47"/>
  <c r="U836" i="47"/>
  <c r="U835" i="47"/>
  <c r="U834" i="47"/>
  <c r="U833" i="47"/>
  <c r="U832" i="47"/>
  <c r="U831" i="47"/>
  <c r="U830" i="47"/>
  <c r="U829" i="47"/>
  <c r="U828" i="47"/>
  <c r="U827" i="47"/>
  <c r="U826" i="47"/>
  <c r="U825" i="47"/>
  <c r="U824" i="47"/>
  <c r="U823" i="47"/>
  <c r="U822" i="47"/>
  <c r="U821" i="47"/>
  <c r="U820" i="47"/>
  <c r="U819" i="47"/>
  <c r="U818" i="47"/>
  <c r="U817" i="47"/>
  <c r="U816" i="47"/>
  <c r="U815" i="47"/>
  <c r="U814" i="47"/>
  <c r="U813" i="47"/>
  <c r="U812" i="47"/>
  <c r="U811" i="47"/>
  <c r="U810" i="47"/>
  <c r="U809" i="47"/>
  <c r="U808" i="47"/>
  <c r="U807" i="47"/>
  <c r="U806" i="47"/>
  <c r="U805" i="47"/>
  <c r="U804" i="47"/>
  <c r="U803" i="47"/>
  <c r="U802" i="47"/>
  <c r="U801" i="47"/>
  <c r="U800" i="47"/>
  <c r="U799" i="47"/>
  <c r="U798" i="47"/>
  <c r="U797" i="47"/>
  <c r="U796" i="47"/>
  <c r="U795" i="47"/>
  <c r="U794" i="47"/>
  <c r="U793" i="47"/>
  <c r="U792" i="47"/>
  <c r="U791" i="47"/>
  <c r="U790" i="47"/>
  <c r="U789" i="47"/>
  <c r="U788" i="47"/>
  <c r="U787" i="47"/>
  <c r="U786" i="47"/>
  <c r="U785" i="47"/>
  <c r="U784" i="47"/>
  <c r="U783" i="47"/>
  <c r="U782" i="47"/>
  <c r="U781" i="47"/>
  <c r="U780" i="47"/>
  <c r="U779" i="47"/>
  <c r="U778" i="47"/>
  <c r="U777" i="47"/>
  <c r="U776" i="47"/>
  <c r="U775" i="47"/>
  <c r="U774" i="47"/>
  <c r="U773" i="47"/>
  <c r="U772" i="47"/>
  <c r="U771" i="47"/>
  <c r="U770" i="47"/>
  <c r="U769" i="47"/>
  <c r="U768" i="47"/>
  <c r="U767" i="47"/>
  <c r="U766" i="47"/>
  <c r="U765" i="47"/>
  <c r="U764" i="47"/>
  <c r="U763" i="47"/>
  <c r="U762" i="47"/>
  <c r="U761" i="47"/>
  <c r="U760" i="47"/>
  <c r="U759" i="47"/>
  <c r="U758" i="47"/>
  <c r="U757" i="47"/>
  <c r="U756" i="47"/>
  <c r="U755" i="47"/>
  <c r="U754" i="47"/>
  <c r="U753" i="47"/>
  <c r="U752" i="47"/>
  <c r="U751" i="47"/>
  <c r="U750" i="47"/>
  <c r="U749" i="47"/>
  <c r="U748" i="47"/>
  <c r="U747" i="47"/>
  <c r="U746" i="47"/>
  <c r="U745" i="47"/>
  <c r="U744" i="47"/>
  <c r="U743" i="47"/>
  <c r="U742" i="47"/>
  <c r="U741" i="47"/>
  <c r="U740" i="47"/>
  <c r="U739" i="47"/>
  <c r="U738" i="47"/>
  <c r="U737" i="47"/>
  <c r="U736" i="47"/>
  <c r="U735" i="47"/>
  <c r="U734" i="47"/>
  <c r="U733" i="47"/>
  <c r="U732" i="47"/>
  <c r="U731" i="47"/>
  <c r="U730" i="47"/>
  <c r="U729" i="47"/>
  <c r="U728" i="47"/>
  <c r="U727" i="47"/>
  <c r="U726" i="47"/>
  <c r="U725" i="47"/>
  <c r="U724" i="47"/>
  <c r="U723" i="47"/>
  <c r="U722" i="47"/>
  <c r="U721" i="47"/>
  <c r="U720" i="47"/>
  <c r="U719" i="47"/>
  <c r="U718" i="47"/>
  <c r="U717" i="47"/>
  <c r="U716" i="47"/>
  <c r="U715" i="47"/>
  <c r="U714" i="47"/>
  <c r="U713" i="47"/>
  <c r="U712" i="47"/>
  <c r="U711" i="47"/>
  <c r="U710" i="47"/>
  <c r="U709" i="47"/>
  <c r="U708" i="47"/>
  <c r="U707" i="47"/>
  <c r="U706" i="47"/>
  <c r="U705" i="47"/>
  <c r="U704" i="47"/>
  <c r="U703" i="47"/>
  <c r="U702" i="47"/>
  <c r="U701" i="47"/>
  <c r="U700" i="47"/>
  <c r="U699" i="47"/>
  <c r="U698" i="47"/>
  <c r="U697" i="47"/>
  <c r="U696" i="47"/>
  <c r="U695" i="47"/>
  <c r="U694" i="47"/>
  <c r="U693" i="47"/>
  <c r="U692" i="47"/>
  <c r="U691" i="47"/>
  <c r="U690" i="47"/>
  <c r="U689" i="47"/>
  <c r="U688" i="47"/>
  <c r="U687" i="47"/>
  <c r="U686" i="47"/>
  <c r="U685" i="47"/>
  <c r="U684" i="47"/>
  <c r="U683" i="47"/>
  <c r="U682" i="47"/>
  <c r="U681" i="47"/>
  <c r="U680" i="47"/>
  <c r="U679" i="47"/>
  <c r="U678" i="47"/>
  <c r="U677" i="47"/>
  <c r="U676" i="47"/>
  <c r="U675" i="47"/>
  <c r="U674" i="47"/>
  <c r="U673" i="47"/>
  <c r="U672" i="47"/>
  <c r="U671" i="47"/>
  <c r="U670" i="47"/>
  <c r="U669" i="47"/>
  <c r="U668" i="47"/>
  <c r="U667" i="47"/>
  <c r="U666" i="47"/>
  <c r="U665" i="47"/>
  <c r="U664" i="47"/>
  <c r="U663" i="47"/>
  <c r="U662" i="47"/>
  <c r="U661" i="47"/>
  <c r="U660" i="47"/>
  <c r="U659" i="47"/>
  <c r="U658" i="47"/>
  <c r="U657" i="47"/>
  <c r="U656" i="47"/>
  <c r="U655" i="47"/>
  <c r="U654" i="47"/>
  <c r="U653" i="47"/>
  <c r="U652" i="47"/>
  <c r="U651" i="47"/>
  <c r="U650" i="47"/>
  <c r="U649" i="47"/>
  <c r="U648" i="47"/>
  <c r="U647" i="47"/>
  <c r="U646" i="47"/>
  <c r="U645" i="47"/>
  <c r="U644" i="47"/>
  <c r="U643" i="47"/>
  <c r="U642" i="47"/>
  <c r="U641" i="47"/>
  <c r="U640" i="47"/>
  <c r="U639" i="47"/>
  <c r="U638" i="47"/>
  <c r="U637" i="47"/>
  <c r="U636" i="47"/>
  <c r="U635" i="47"/>
  <c r="U634" i="47"/>
  <c r="U633" i="47"/>
  <c r="U632" i="47"/>
  <c r="U631" i="47"/>
  <c r="U630" i="47"/>
  <c r="U629" i="47"/>
  <c r="U628" i="47"/>
  <c r="U627" i="47"/>
  <c r="U626" i="47"/>
  <c r="U625" i="47"/>
  <c r="U624" i="47"/>
  <c r="U623" i="47"/>
  <c r="U622" i="47"/>
  <c r="U621" i="47"/>
  <c r="U620" i="47"/>
  <c r="U619" i="47"/>
  <c r="U618" i="47"/>
  <c r="U617" i="47"/>
  <c r="U616" i="47"/>
  <c r="U615" i="47"/>
  <c r="U614" i="47"/>
  <c r="U613" i="47"/>
  <c r="U612" i="47"/>
  <c r="U611" i="47"/>
  <c r="U610" i="47"/>
  <c r="U609" i="47"/>
  <c r="U608" i="47"/>
  <c r="U607" i="47"/>
  <c r="U606" i="47"/>
  <c r="U605" i="47"/>
  <c r="U604" i="47"/>
  <c r="U603" i="47"/>
  <c r="U602" i="47"/>
  <c r="U601" i="47"/>
  <c r="U600" i="47"/>
  <c r="U599" i="47"/>
  <c r="U598" i="47"/>
  <c r="U597" i="47"/>
  <c r="U596" i="47"/>
  <c r="U595" i="47"/>
  <c r="U594" i="47"/>
  <c r="U593" i="47"/>
  <c r="U592" i="47"/>
  <c r="U591" i="47"/>
  <c r="U590" i="47"/>
  <c r="U589" i="47"/>
  <c r="U588" i="47"/>
  <c r="U587" i="47"/>
  <c r="U586" i="47"/>
  <c r="U585" i="47"/>
  <c r="U584" i="47"/>
  <c r="U583" i="47"/>
  <c r="U582" i="47"/>
  <c r="U581" i="47"/>
  <c r="U580" i="47"/>
  <c r="U579" i="47"/>
  <c r="U578" i="47"/>
  <c r="U577" i="47"/>
  <c r="U576" i="47"/>
  <c r="U575" i="47"/>
  <c r="U574" i="47"/>
  <c r="U573" i="47"/>
  <c r="U572" i="47"/>
  <c r="U571" i="47"/>
  <c r="U570" i="47"/>
  <c r="U569" i="47"/>
  <c r="U568" i="47"/>
  <c r="U567" i="47"/>
  <c r="U566" i="47"/>
  <c r="U565" i="47"/>
  <c r="U564" i="47"/>
  <c r="U563" i="47"/>
  <c r="U562" i="47"/>
  <c r="U561" i="47"/>
  <c r="U560" i="47"/>
  <c r="U559" i="47"/>
  <c r="U558" i="47"/>
  <c r="U557" i="47"/>
  <c r="U556" i="47"/>
  <c r="U555" i="47"/>
  <c r="U554" i="47"/>
  <c r="U553" i="47"/>
  <c r="U552" i="47"/>
  <c r="U551" i="47"/>
  <c r="U550" i="47"/>
  <c r="U549" i="47"/>
  <c r="U548" i="47"/>
  <c r="U547" i="47"/>
  <c r="U546" i="47"/>
  <c r="U545" i="47"/>
  <c r="U544" i="47"/>
  <c r="U543" i="47"/>
  <c r="U542" i="47"/>
  <c r="U541" i="47"/>
  <c r="U540" i="47"/>
  <c r="U539" i="47"/>
  <c r="U538" i="47"/>
  <c r="U537" i="47"/>
  <c r="U536" i="47"/>
  <c r="U535" i="47"/>
  <c r="U534" i="47"/>
  <c r="U533" i="47"/>
  <c r="U532" i="47"/>
  <c r="U531" i="47"/>
  <c r="U530" i="47"/>
  <c r="U529" i="47"/>
  <c r="U528" i="47"/>
  <c r="U527" i="47"/>
  <c r="U526" i="47"/>
  <c r="U525" i="47"/>
  <c r="U524" i="47"/>
  <c r="U523" i="47"/>
  <c r="U522" i="47"/>
  <c r="U521" i="47"/>
  <c r="U520" i="47"/>
  <c r="U519" i="47"/>
  <c r="U518" i="47"/>
  <c r="U517" i="47"/>
  <c r="U516" i="47"/>
  <c r="U515" i="47"/>
  <c r="U514" i="47"/>
  <c r="U513" i="47"/>
  <c r="U512" i="47"/>
  <c r="U511" i="47"/>
  <c r="U510" i="47"/>
  <c r="U509" i="47"/>
  <c r="U508" i="47"/>
  <c r="U507" i="47"/>
  <c r="U506" i="47"/>
  <c r="U505" i="47"/>
  <c r="U504" i="47"/>
  <c r="U503" i="47"/>
  <c r="U502" i="47"/>
  <c r="U501" i="47"/>
  <c r="U500" i="47"/>
  <c r="U499" i="47"/>
  <c r="U498" i="47"/>
  <c r="U497" i="47"/>
  <c r="U496" i="47"/>
  <c r="U495" i="47"/>
  <c r="U494" i="47"/>
  <c r="U493" i="47"/>
  <c r="U492" i="47"/>
  <c r="U491" i="47"/>
  <c r="U490" i="47"/>
  <c r="U489" i="47"/>
  <c r="U488" i="47"/>
  <c r="U487" i="47"/>
  <c r="U486" i="47"/>
  <c r="U485" i="47"/>
  <c r="U484" i="47"/>
  <c r="U483" i="47"/>
  <c r="U482" i="47"/>
  <c r="U481" i="47"/>
  <c r="U480" i="47"/>
  <c r="U479" i="47"/>
  <c r="U478" i="47"/>
  <c r="U477" i="47"/>
  <c r="U476" i="47"/>
  <c r="U475" i="47"/>
  <c r="U474" i="47"/>
  <c r="U473" i="47"/>
  <c r="U472" i="47"/>
  <c r="U471" i="47"/>
  <c r="U470" i="47"/>
  <c r="U469" i="47"/>
  <c r="U468" i="47"/>
  <c r="U467" i="47"/>
  <c r="U466" i="47"/>
  <c r="U465" i="47"/>
  <c r="U464" i="47"/>
  <c r="U463" i="47"/>
  <c r="U462" i="47"/>
  <c r="U461" i="47"/>
  <c r="U460" i="47"/>
  <c r="U459" i="47"/>
  <c r="U458" i="47"/>
  <c r="U457" i="47"/>
  <c r="U456" i="47"/>
  <c r="U455" i="47"/>
  <c r="U454" i="47"/>
  <c r="U453" i="47"/>
  <c r="U452" i="47"/>
  <c r="U451" i="47"/>
  <c r="U450" i="47"/>
  <c r="U449" i="47"/>
  <c r="U448" i="47"/>
  <c r="U447" i="47"/>
  <c r="U446" i="47"/>
  <c r="U445" i="47"/>
  <c r="U444" i="47"/>
  <c r="U443" i="47"/>
  <c r="U442" i="47"/>
  <c r="U441" i="47"/>
  <c r="U440" i="47"/>
  <c r="U439" i="47"/>
  <c r="U438" i="47"/>
  <c r="U437" i="47"/>
  <c r="U436" i="47"/>
  <c r="U435" i="47"/>
  <c r="U434" i="47"/>
  <c r="U433" i="47"/>
  <c r="U432" i="47"/>
  <c r="U431" i="47"/>
  <c r="U430" i="47"/>
  <c r="U429" i="47"/>
  <c r="U428" i="47"/>
  <c r="U427" i="47"/>
  <c r="U426" i="47"/>
  <c r="U425" i="47"/>
  <c r="U424" i="47"/>
  <c r="U423" i="47"/>
  <c r="U422" i="47"/>
  <c r="U421" i="47"/>
  <c r="U420" i="47"/>
  <c r="U419" i="47"/>
  <c r="U418" i="47"/>
  <c r="U417" i="47"/>
  <c r="U416" i="47"/>
  <c r="U415" i="47"/>
  <c r="U414" i="47"/>
  <c r="U413" i="47"/>
  <c r="U412" i="47"/>
  <c r="U411" i="47"/>
  <c r="U410" i="47"/>
  <c r="U409" i="47"/>
  <c r="U408" i="47"/>
  <c r="U407" i="47"/>
  <c r="U406" i="47"/>
  <c r="U405" i="47"/>
  <c r="U404" i="47"/>
  <c r="U403" i="47"/>
  <c r="U402" i="47"/>
  <c r="U401" i="47"/>
  <c r="U400" i="47"/>
  <c r="U399" i="47"/>
  <c r="U398" i="47"/>
  <c r="U397" i="47"/>
  <c r="U396" i="47"/>
  <c r="U395" i="47"/>
  <c r="U394" i="47"/>
  <c r="U393" i="47"/>
  <c r="U392" i="47"/>
  <c r="U391" i="47"/>
  <c r="U390" i="47"/>
  <c r="U389" i="47"/>
  <c r="U388" i="47"/>
  <c r="U387" i="47"/>
  <c r="U386" i="47"/>
  <c r="U385" i="47"/>
  <c r="U384" i="47"/>
  <c r="U383" i="47"/>
  <c r="U382" i="47"/>
  <c r="U381" i="47"/>
  <c r="U380" i="47"/>
  <c r="U379" i="47"/>
  <c r="U378" i="47"/>
  <c r="U377" i="47"/>
  <c r="U376" i="47"/>
  <c r="U375" i="47"/>
  <c r="U374" i="47"/>
  <c r="U373" i="47"/>
  <c r="U372" i="47"/>
  <c r="U371" i="47"/>
  <c r="U370" i="47"/>
  <c r="U369" i="47"/>
  <c r="U368" i="47"/>
  <c r="U367" i="47"/>
  <c r="U366" i="47"/>
  <c r="U365" i="47"/>
  <c r="U364" i="47"/>
  <c r="U363" i="47"/>
  <c r="U362" i="47"/>
  <c r="U361" i="47"/>
  <c r="U360" i="47"/>
  <c r="U359" i="47"/>
  <c r="U358" i="47"/>
  <c r="U357" i="47"/>
  <c r="U356" i="47"/>
  <c r="U355" i="47"/>
  <c r="U354" i="47"/>
  <c r="U353" i="47"/>
  <c r="U352" i="47"/>
  <c r="U351" i="47"/>
  <c r="U350" i="47"/>
  <c r="U349" i="47"/>
  <c r="U348" i="47"/>
  <c r="U347" i="47"/>
  <c r="U346" i="47"/>
  <c r="U345" i="47"/>
  <c r="U344" i="47"/>
  <c r="U343" i="47"/>
  <c r="U342" i="47"/>
  <c r="U341" i="47"/>
  <c r="U340" i="47"/>
  <c r="U339" i="47"/>
  <c r="U338" i="47"/>
  <c r="U337" i="47"/>
  <c r="U336" i="47"/>
  <c r="U335" i="47"/>
  <c r="U334" i="47"/>
  <c r="U333" i="47"/>
  <c r="U332" i="47"/>
  <c r="U331" i="47"/>
  <c r="U330" i="47"/>
  <c r="U329" i="47"/>
  <c r="U328" i="47"/>
  <c r="U327" i="47"/>
  <c r="U326" i="47"/>
  <c r="U325" i="47"/>
  <c r="U324" i="47"/>
  <c r="U323" i="47"/>
  <c r="U322" i="47"/>
  <c r="U321" i="47"/>
  <c r="U320" i="47"/>
  <c r="U319" i="47"/>
  <c r="U318" i="47"/>
  <c r="U317" i="47"/>
  <c r="U316" i="47"/>
  <c r="U315" i="47"/>
  <c r="U314" i="47"/>
  <c r="U313" i="47"/>
  <c r="U312" i="47"/>
  <c r="U311" i="47"/>
  <c r="U310" i="47"/>
  <c r="U309" i="47"/>
  <c r="U308" i="47"/>
  <c r="U307" i="47"/>
  <c r="U306" i="47"/>
  <c r="U305" i="47"/>
  <c r="U304" i="47"/>
  <c r="U303" i="47"/>
  <c r="U302" i="47"/>
  <c r="U301" i="47"/>
  <c r="U300" i="47"/>
  <c r="U299" i="47"/>
  <c r="U298" i="47"/>
  <c r="U297" i="47"/>
  <c r="U296" i="47"/>
  <c r="U295" i="47"/>
  <c r="U294" i="47"/>
  <c r="U293" i="47"/>
  <c r="U292" i="47"/>
  <c r="U291" i="47"/>
  <c r="U290" i="47"/>
  <c r="U289" i="47"/>
  <c r="U288" i="47"/>
  <c r="U287" i="47"/>
  <c r="U286" i="47"/>
  <c r="U285" i="47"/>
  <c r="U284" i="47"/>
  <c r="U283" i="47"/>
  <c r="U282" i="47"/>
  <c r="U281" i="47"/>
  <c r="U280" i="47"/>
  <c r="U279" i="47"/>
  <c r="U278" i="47"/>
  <c r="U277" i="47"/>
  <c r="U276" i="47"/>
  <c r="U275" i="47"/>
  <c r="U274" i="47"/>
  <c r="U273" i="47"/>
  <c r="U272" i="47"/>
  <c r="U271" i="47"/>
  <c r="U270" i="47"/>
  <c r="U269" i="47"/>
  <c r="U268" i="47"/>
  <c r="U267" i="47"/>
  <c r="U266" i="47"/>
  <c r="U265" i="47"/>
  <c r="U264" i="47"/>
  <c r="U263" i="47"/>
  <c r="U262" i="47"/>
  <c r="U261" i="47"/>
  <c r="U260" i="47"/>
  <c r="U259" i="47"/>
  <c r="U258" i="47"/>
  <c r="U257" i="47"/>
  <c r="U256" i="47"/>
  <c r="U255" i="47"/>
  <c r="U254" i="47"/>
  <c r="U253" i="47"/>
  <c r="U252" i="47"/>
  <c r="U251" i="47"/>
  <c r="U250" i="47"/>
  <c r="U249" i="47"/>
  <c r="U248" i="47"/>
  <c r="U247" i="47"/>
  <c r="U246" i="47"/>
  <c r="U245" i="47"/>
  <c r="U244" i="47"/>
  <c r="U243" i="47"/>
  <c r="U242" i="47"/>
  <c r="U241" i="47"/>
  <c r="U240" i="47"/>
  <c r="U239" i="47"/>
  <c r="U238" i="47"/>
  <c r="U237" i="47"/>
  <c r="U236" i="47"/>
  <c r="U235" i="47"/>
  <c r="U234" i="47"/>
  <c r="U233" i="47"/>
  <c r="U232" i="47"/>
  <c r="U231" i="47"/>
  <c r="U230" i="47"/>
  <c r="U229" i="47"/>
  <c r="U228" i="47"/>
  <c r="U227" i="47"/>
  <c r="U226" i="47"/>
  <c r="U225" i="47"/>
  <c r="U224" i="47"/>
  <c r="U223" i="47"/>
  <c r="U222" i="47"/>
  <c r="U221" i="47"/>
  <c r="U220" i="47"/>
  <c r="U219" i="47"/>
  <c r="U218" i="47"/>
  <c r="U217" i="47"/>
  <c r="U216" i="47"/>
  <c r="U215" i="47"/>
  <c r="U214" i="47"/>
  <c r="U213" i="47"/>
  <c r="U212" i="47"/>
  <c r="U211" i="47"/>
  <c r="U210" i="47"/>
  <c r="U209" i="47"/>
  <c r="U208" i="47"/>
  <c r="U207" i="47"/>
  <c r="U206" i="47"/>
  <c r="U205" i="47"/>
  <c r="U204" i="47"/>
  <c r="U203" i="47"/>
  <c r="U202" i="47"/>
  <c r="U201" i="47"/>
  <c r="U200" i="47"/>
  <c r="U199" i="47"/>
  <c r="U198" i="47"/>
  <c r="U197" i="47"/>
  <c r="U196" i="47"/>
  <c r="U195" i="47"/>
  <c r="U194" i="47"/>
  <c r="U193" i="47"/>
  <c r="U192" i="47"/>
  <c r="U191" i="47"/>
  <c r="U190" i="47"/>
  <c r="U189" i="47"/>
  <c r="U188" i="47"/>
  <c r="U187" i="47"/>
  <c r="U186" i="47"/>
  <c r="U185" i="47"/>
  <c r="U184" i="47"/>
  <c r="U183" i="47"/>
  <c r="U182" i="47"/>
  <c r="U181" i="47"/>
  <c r="U180" i="47"/>
  <c r="U179" i="47"/>
  <c r="U178" i="47"/>
  <c r="U177" i="47"/>
  <c r="U176" i="47"/>
  <c r="U175" i="47"/>
  <c r="U174" i="47"/>
  <c r="U173" i="47"/>
  <c r="U172" i="47"/>
  <c r="U171" i="47"/>
  <c r="U170" i="47"/>
  <c r="U169" i="47"/>
  <c r="U168" i="47"/>
  <c r="U167" i="47"/>
  <c r="U166" i="47"/>
  <c r="U165" i="47"/>
  <c r="U164" i="47"/>
  <c r="U163" i="47"/>
  <c r="U162" i="47"/>
  <c r="U161" i="47"/>
  <c r="U160" i="47"/>
  <c r="U159" i="47"/>
  <c r="U158" i="47"/>
  <c r="U157" i="47"/>
  <c r="U156" i="47"/>
  <c r="U155" i="47"/>
  <c r="U154" i="47"/>
  <c r="U153" i="47"/>
  <c r="U152" i="47"/>
  <c r="U151" i="47"/>
  <c r="U150" i="47"/>
  <c r="U149" i="47"/>
  <c r="U148" i="47"/>
  <c r="U147" i="47"/>
  <c r="U146" i="47"/>
  <c r="U145" i="47"/>
  <c r="U144" i="47"/>
  <c r="U143" i="47"/>
  <c r="U142" i="47"/>
  <c r="U141" i="47"/>
  <c r="U140" i="47"/>
  <c r="U139" i="47"/>
  <c r="U138" i="47"/>
  <c r="U137" i="47"/>
  <c r="U136" i="47"/>
  <c r="U135" i="47"/>
  <c r="U134" i="47"/>
  <c r="U133" i="47"/>
  <c r="U132" i="47"/>
  <c r="U131" i="47"/>
  <c r="U130" i="47"/>
  <c r="U129" i="47"/>
  <c r="U128" i="47"/>
  <c r="U127" i="47"/>
  <c r="U126" i="47"/>
  <c r="U125" i="47"/>
  <c r="U124" i="47"/>
  <c r="U123" i="47"/>
  <c r="U122" i="47"/>
  <c r="U121" i="47"/>
  <c r="U120" i="47"/>
  <c r="U119" i="47"/>
  <c r="U118" i="47"/>
  <c r="U117" i="47"/>
  <c r="U116" i="47"/>
  <c r="U115" i="47"/>
  <c r="U114" i="47"/>
  <c r="U113" i="47"/>
  <c r="U112" i="47"/>
  <c r="U111" i="47"/>
  <c r="U110" i="47"/>
  <c r="U109" i="47"/>
  <c r="U108" i="47"/>
  <c r="U107" i="47"/>
  <c r="U106" i="47"/>
  <c r="U105" i="47"/>
  <c r="U104" i="47"/>
  <c r="U103" i="47"/>
  <c r="U102" i="47"/>
  <c r="U101" i="47"/>
  <c r="U100" i="47"/>
  <c r="U99" i="47"/>
  <c r="U98" i="47"/>
  <c r="U97" i="47"/>
  <c r="U96" i="47"/>
  <c r="U95" i="47"/>
  <c r="U94" i="47"/>
  <c r="U93" i="47"/>
  <c r="U92" i="47"/>
  <c r="U91" i="47"/>
  <c r="U90" i="47"/>
  <c r="U89" i="47"/>
  <c r="U88" i="47"/>
  <c r="U87" i="47"/>
  <c r="U86" i="47"/>
  <c r="U85" i="47"/>
  <c r="U84" i="47"/>
  <c r="U83" i="47"/>
  <c r="U82" i="47"/>
  <c r="U81" i="47"/>
  <c r="U80" i="47"/>
  <c r="U79" i="47"/>
  <c r="U78" i="47"/>
  <c r="U77" i="47"/>
  <c r="U76" i="47"/>
  <c r="U75" i="47"/>
  <c r="U74" i="47"/>
  <c r="U73" i="47"/>
  <c r="U72" i="47"/>
  <c r="U71" i="47"/>
  <c r="U70" i="47"/>
  <c r="U69" i="47"/>
  <c r="U68" i="47"/>
  <c r="U67" i="47"/>
  <c r="U66" i="47"/>
  <c r="U65" i="47"/>
  <c r="U64" i="47"/>
  <c r="U63" i="47"/>
  <c r="U62" i="47"/>
  <c r="U61" i="47"/>
  <c r="U60" i="47"/>
  <c r="U59" i="47"/>
  <c r="U58" i="47"/>
  <c r="U57" i="47"/>
  <c r="U56" i="47"/>
  <c r="U55" i="47"/>
  <c r="U54" i="47"/>
  <c r="U53" i="47"/>
  <c r="U52" i="47"/>
  <c r="U51" i="47"/>
  <c r="U50" i="47"/>
  <c r="U49" i="47"/>
  <c r="U48" i="47"/>
  <c r="U47" i="47"/>
  <c r="U46" i="47"/>
  <c r="U45" i="47"/>
  <c r="U44" i="47"/>
  <c r="U43" i="47"/>
  <c r="U42" i="47"/>
  <c r="U41" i="47"/>
  <c r="U40" i="47"/>
  <c r="U39" i="47"/>
  <c r="U38" i="47"/>
  <c r="U37" i="47"/>
  <c r="U36" i="47"/>
  <c r="U35" i="47"/>
  <c r="U34" i="47"/>
  <c r="U33" i="47"/>
  <c r="U32" i="47"/>
  <c r="U31" i="47"/>
  <c r="U30" i="47"/>
  <c r="U29" i="47"/>
  <c r="U28" i="47"/>
  <c r="U27" i="47"/>
  <c r="U26" i="47"/>
  <c r="U25" i="47"/>
  <c r="U24" i="47"/>
  <c r="U23" i="47"/>
  <c r="U22" i="47"/>
  <c r="U21" i="47"/>
  <c r="U20" i="47"/>
  <c r="U19" i="47"/>
  <c r="U18" i="47"/>
  <c r="U17" i="47"/>
  <c r="U16" i="47"/>
  <c r="U15" i="47"/>
  <c r="U14" i="47"/>
  <c r="U13" i="47"/>
  <c r="U12" i="47"/>
  <c r="U11" i="47"/>
  <c r="U10" i="47"/>
  <c r="U9" i="47"/>
  <c r="U8" i="47"/>
  <c r="U7" i="47"/>
  <c r="U6" i="47"/>
  <c r="U5" i="47"/>
  <c r="U4" i="47"/>
  <c r="U3" i="47"/>
  <c r="U2" i="47"/>
  <c r="S2484" i="47"/>
  <c r="S2483" i="47"/>
  <c r="S2482" i="47"/>
  <c r="S2481" i="47"/>
  <c r="S2480" i="47"/>
  <c r="S2479" i="47"/>
  <c r="S2478" i="47"/>
  <c r="S2477" i="47"/>
  <c r="S2476" i="47"/>
  <c r="S2475" i="47"/>
  <c r="S2474" i="47"/>
  <c r="S2473" i="47"/>
  <c r="S2472" i="47"/>
  <c r="S2471" i="47"/>
  <c r="S2470" i="47"/>
  <c r="S2469" i="47"/>
  <c r="S2468" i="47"/>
  <c r="S2467" i="47"/>
  <c r="S2466" i="47"/>
  <c r="S2465" i="47"/>
  <c r="S2464" i="47"/>
  <c r="S2463" i="47"/>
  <c r="S2462" i="47"/>
  <c r="S2461" i="47"/>
  <c r="S2460" i="47"/>
  <c r="S2459" i="47"/>
  <c r="S2458" i="47"/>
  <c r="S2457" i="47"/>
  <c r="S2456" i="47"/>
  <c r="S2455" i="47"/>
  <c r="S2454" i="47"/>
  <c r="S2453" i="47"/>
  <c r="S2452" i="47"/>
  <c r="S2451" i="47"/>
  <c r="S2450" i="47"/>
  <c r="S2449" i="47"/>
  <c r="S2448" i="47"/>
  <c r="S2447" i="47"/>
  <c r="S2446" i="47"/>
  <c r="S2445" i="47"/>
  <c r="S2444" i="47"/>
  <c r="S2443" i="47"/>
  <c r="S2442" i="47"/>
  <c r="S2441" i="47"/>
  <c r="S2440" i="47"/>
  <c r="S2439" i="47"/>
  <c r="S2438" i="47"/>
  <c r="S2437" i="47"/>
  <c r="S2436" i="47"/>
  <c r="S2435" i="47"/>
  <c r="S2434" i="47"/>
  <c r="S2433" i="47"/>
  <c r="S2432" i="47"/>
  <c r="S2431" i="47"/>
  <c r="S2430" i="47"/>
  <c r="S2429" i="47"/>
  <c r="S2428" i="47"/>
  <c r="S2427" i="47"/>
  <c r="S2426" i="47"/>
  <c r="S2425" i="47"/>
  <c r="S2424" i="47"/>
  <c r="S2423" i="47"/>
  <c r="S2422" i="47"/>
  <c r="S2421" i="47"/>
  <c r="S2420" i="47"/>
  <c r="S2419" i="47"/>
  <c r="S2418" i="47"/>
  <c r="S2417" i="47"/>
  <c r="S2416" i="47"/>
  <c r="S2415" i="47"/>
  <c r="S2414" i="47"/>
  <c r="S2413" i="47"/>
  <c r="S2412" i="47"/>
  <c r="S2411" i="47"/>
  <c r="S2410" i="47"/>
  <c r="S2409" i="47"/>
  <c r="S2408" i="47"/>
  <c r="S2407" i="47"/>
  <c r="S2406" i="47"/>
  <c r="S2405" i="47"/>
  <c r="S2404" i="47"/>
  <c r="S2403" i="47"/>
  <c r="S2402" i="47"/>
  <c r="S2401" i="47"/>
  <c r="S2400" i="47"/>
  <c r="S2399" i="47"/>
  <c r="S2398" i="47"/>
  <c r="S2397" i="47"/>
  <c r="S2396" i="47"/>
  <c r="S2395" i="47"/>
  <c r="S2394" i="47"/>
  <c r="S2393" i="47"/>
  <c r="S2392" i="47"/>
  <c r="S2391" i="47"/>
  <c r="S2390" i="47"/>
  <c r="S2389" i="47"/>
  <c r="S2388" i="47"/>
  <c r="S2387" i="47"/>
  <c r="S2386" i="47"/>
  <c r="S2385" i="47"/>
  <c r="S2384" i="47"/>
  <c r="S2383" i="47"/>
  <c r="S2382" i="47"/>
  <c r="S2381" i="47"/>
  <c r="S2380" i="47"/>
  <c r="S2379" i="47"/>
  <c r="S2378" i="47"/>
  <c r="S2377" i="47"/>
  <c r="S2376" i="47"/>
  <c r="S2375" i="47"/>
  <c r="S2374" i="47"/>
  <c r="S2373" i="47"/>
  <c r="S2372" i="47"/>
  <c r="S2371" i="47"/>
  <c r="S2370" i="47"/>
  <c r="S2369" i="47"/>
  <c r="S2368" i="47"/>
  <c r="S2367" i="47"/>
  <c r="S2366" i="47"/>
  <c r="S2365" i="47"/>
  <c r="S2364" i="47"/>
  <c r="S2363" i="47"/>
  <c r="S2362" i="47"/>
  <c r="S2361" i="47"/>
  <c r="S2360" i="47"/>
  <c r="S2359" i="47"/>
  <c r="S2358" i="47"/>
  <c r="S2357" i="47"/>
  <c r="S2356" i="47"/>
  <c r="S2355" i="47"/>
  <c r="S2354" i="47"/>
  <c r="S2353" i="47"/>
  <c r="S2352" i="47"/>
  <c r="S2351" i="47"/>
  <c r="S2350" i="47"/>
  <c r="S2349" i="47"/>
  <c r="S2348" i="47"/>
  <c r="S2347" i="47"/>
  <c r="S2346" i="47"/>
  <c r="S2345" i="47"/>
  <c r="S2344" i="47"/>
  <c r="S2343" i="47"/>
  <c r="S2342" i="47"/>
  <c r="S2341" i="47"/>
  <c r="S2340" i="47"/>
  <c r="S2339" i="47"/>
  <c r="S2338" i="47"/>
  <c r="S2337" i="47"/>
  <c r="S2336" i="47"/>
  <c r="S2335" i="47"/>
  <c r="S2334" i="47"/>
  <c r="S2333" i="47"/>
  <c r="S2332" i="47"/>
  <c r="S2331" i="47"/>
  <c r="S2330" i="47"/>
  <c r="S2329" i="47"/>
  <c r="S2328" i="47"/>
  <c r="S2327" i="47"/>
  <c r="S2326" i="47"/>
  <c r="S2325" i="47"/>
  <c r="S2324" i="47"/>
  <c r="S2323" i="47"/>
  <c r="S2322" i="47"/>
  <c r="S2321" i="47"/>
  <c r="S2320" i="47"/>
  <c r="S2319" i="47"/>
  <c r="S2318" i="47"/>
  <c r="S2317" i="47"/>
  <c r="S2316" i="47"/>
  <c r="S2315" i="47"/>
  <c r="S2314" i="47"/>
  <c r="S2313" i="47"/>
  <c r="S2312" i="47"/>
  <c r="S2311" i="47"/>
  <c r="S2310" i="47"/>
  <c r="S2309" i="47"/>
  <c r="S2308" i="47"/>
  <c r="S2307" i="47"/>
  <c r="S2306" i="47"/>
  <c r="S2305" i="47"/>
  <c r="S2304" i="47"/>
  <c r="S2303" i="47"/>
  <c r="S2302" i="47"/>
  <c r="S2301" i="47"/>
  <c r="S2300" i="47"/>
  <c r="S2299" i="47"/>
  <c r="S2298" i="47"/>
  <c r="S2297" i="47"/>
  <c r="S2296" i="47"/>
  <c r="S2295" i="47"/>
  <c r="S2294" i="47"/>
  <c r="S2293" i="47"/>
  <c r="S2292" i="47"/>
  <c r="S2291" i="47"/>
  <c r="S2290" i="47"/>
  <c r="S2289" i="47"/>
  <c r="S2288" i="47"/>
  <c r="S2287" i="47"/>
  <c r="S2286" i="47"/>
  <c r="S2285" i="47"/>
  <c r="S2284" i="47"/>
  <c r="S2283" i="47"/>
  <c r="S2282" i="47"/>
  <c r="S2281" i="47"/>
  <c r="S2280" i="47"/>
  <c r="S2279" i="47"/>
  <c r="S2278" i="47"/>
  <c r="S2277" i="47"/>
  <c r="S2276" i="47"/>
  <c r="S2275" i="47"/>
  <c r="S2274" i="47"/>
  <c r="S2273" i="47"/>
  <c r="S2272" i="47"/>
  <c r="S2271" i="47"/>
  <c r="S2270" i="47"/>
  <c r="S2269" i="47"/>
  <c r="S2268" i="47"/>
  <c r="S2267" i="47"/>
  <c r="S2266" i="47"/>
  <c r="S2265" i="47"/>
  <c r="S2264" i="47"/>
  <c r="S2263" i="47"/>
  <c r="S2262" i="47"/>
  <c r="S2261" i="47"/>
  <c r="S2260" i="47"/>
  <c r="S2259" i="47"/>
  <c r="S2258" i="47"/>
  <c r="S2257" i="47"/>
  <c r="S2256" i="47"/>
  <c r="S2255" i="47"/>
  <c r="S2254" i="47"/>
  <c r="S2253" i="47"/>
  <c r="S2252" i="47"/>
  <c r="S2251" i="47"/>
  <c r="S2250" i="47"/>
  <c r="S2249" i="47"/>
  <c r="S2248" i="47"/>
  <c r="S2247" i="47"/>
  <c r="S2246" i="47"/>
  <c r="S2245" i="47"/>
  <c r="S2244" i="47"/>
  <c r="S2243" i="47"/>
  <c r="S2242" i="47"/>
  <c r="S2241" i="47"/>
  <c r="S2240" i="47"/>
  <c r="S2239" i="47"/>
  <c r="S2238" i="47"/>
  <c r="S2237" i="47"/>
  <c r="S2236" i="47"/>
  <c r="S2235" i="47"/>
  <c r="S2234" i="47"/>
  <c r="S2233" i="47"/>
  <c r="S2232" i="47"/>
  <c r="S2231" i="47"/>
  <c r="S2230" i="47"/>
  <c r="S2229" i="47"/>
  <c r="S2228" i="47"/>
  <c r="S2227" i="47"/>
  <c r="S2226" i="47"/>
  <c r="S2225" i="47"/>
  <c r="S2224" i="47"/>
  <c r="S2223" i="47"/>
  <c r="S2222" i="47"/>
  <c r="S2221" i="47"/>
  <c r="S2220" i="47"/>
  <c r="S2219" i="47"/>
  <c r="S2218" i="47"/>
  <c r="S2217" i="47"/>
  <c r="S2216" i="47"/>
  <c r="S2215" i="47"/>
  <c r="S2214" i="47"/>
  <c r="S2213" i="47"/>
  <c r="S2212" i="47"/>
  <c r="S2211" i="47"/>
  <c r="S2210" i="47"/>
  <c r="S2209" i="47"/>
  <c r="S2208" i="47"/>
  <c r="S2207" i="47"/>
  <c r="S2206" i="47"/>
  <c r="S2205" i="47"/>
  <c r="S2204" i="47"/>
  <c r="S2203" i="47"/>
  <c r="S2202" i="47"/>
  <c r="S2201" i="47"/>
  <c r="S2200" i="47"/>
  <c r="S2199" i="47"/>
  <c r="S2198" i="47"/>
  <c r="S2197" i="47"/>
  <c r="S2196" i="47"/>
  <c r="S2195" i="47"/>
  <c r="S2194" i="47"/>
  <c r="S2193" i="47"/>
  <c r="S2192" i="47"/>
  <c r="S2191" i="47"/>
  <c r="S2190" i="47"/>
  <c r="S2189" i="47"/>
  <c r="S2188" i="47"/>
  <c r="S2187" i="47"/>
  <c r="S2186" i="47"/>
  <c r="S2185" i="47"/>
  <c r="S2184" i="47"/>
  <c r="S2183" i="47"/>
  <c r="S2182" i="47"/>
  <c r="S2181" i="47"/>
  <c r="S2180" i="47"/>
  <c r="S2179" i="47"/>
  <c r="S2178" i="47"/>
  <c r="S2177" i="47"/>
  <c r="S2176" i="47"/>
  <c r="S2175" i="47"/>
  <c r="S2174" i="47"/>
  <c r="S2173" i="47"/>
  <c r="S2172" i="47"/>
  <c r="S2171" i="47"/>
  <c r="S2170" i="47"/>
  <c r="S2169" i="47"/>
  <c r="S2168" i="47"/>
  <c r="S2167" i="47"/>
  <c r="S2166" i="47"/>
  <c r="S2165" i="47"/>
  <c r="S2164" i="47"/>
  <c r="S2163" i="47"/>
  <c r="S2162" i="47"/>
  <c r="S2161" i="47"/>
  <c r="S2160" i="47"/>
  <c r="S2159" i="47"/>
  <c r="S2158" i="47"/>
  <c r="S2157" i="47"/>
  <c r="S2156" i="47"/>
  <c r="S2155" i="47"/>
  <c r="S2154" i="47"/>
  <c r="S2153" i="47"/>
  <c r="S2152" i="47"/>
  <c r="S2151" i="47"/>
  <c r="S2150" i="47"/>
  <c r="S2149" i="47"/>
  <c r="S2148" i="47"/>
  <c r="S2147" i="47"/>
  <c r="S2146" i="47"/>
  <c r="S2145" i="47"/>
  <c r="S2144" i="47"/>
  <c r="S2143" i="47"/>
  <c r="S2142" i="47"/>
  <c r="S2141" i="47"/>
  <c r="S2140" i="47"/>
  <c r="S2139" i="47"/>
  <c r="S2138" i="47"/>
  <c r="S2137" i="47"/>
  <c r="S2136" i="47"/>
  <c r="S2135" i="47"/>
  <c r="S2134" i="47"/>
  <c r="S2133" i="47"/>
  <c r="S2132" i="47"/>
  <c r="S2131" i="47"/>
  <c r="S2130" i="47"/>
  <c r="S2129" i="47"/>
  <c r="S2128" i="47"/>
  <c r="S2127" i="47"/>
  <c r="S2126" i="47"/>
  <c r="S2125" i="47"/>
  <c r="S2124" i="47"/>
  <c r="S2123" i="47"/>
  <c r="S2122" i="47"/>
  <c r="S2121" i="47"/>
  <c r="S2120" i="47"/>
  <c r="S2119" i="47"/>
  <c r="S2118" i="47"/>
  <c r="S2117" i="47"/>
  <c r="S2116" i="47"/>
  <c r="S2115" i="47"/>
  <c r="S2114" i="47"/>
  <c r="S2113" i="47"/>
  <c r="S2112" i="47"/>
  <c r="S2111" i="47"/>
  <c r="S2110" i="47"/>
  <c r="S2109" i="47"/>
  <c r="S2108" i="47"/>
  <c r="S2107" i="47"/>
  <c r="S2106" i="47"/>
  <c r="S2105" i="47"/>
  <c r="S2104" i="47"/>
  <c r="S2103" i="47"/>
  <c r="S2102" i="47"/>
  <c r="S2101" i="47"/>
  <c r="S2100" i="47"/>
  <c r="S2099" i="47"/>
  <c r="S2098" i="47"/>
  <c r="S2097" i="47"/>
  <c r="S2096" i="47"/>
  <c r="S2095" i="47"/>
  <c r="S2094" i="47"/>
  <c r="S2093" i="47"/>
  <c r="S2092" i="47"/>
  <c r="S2091" i="47"/>
  <c r="S2090" i="47"/>
  <c r="S2089" i="47"/>
  <c r="S2088" i="47"/>
  <c r="S2087" i="47"/>
  <c r="S2086" i="47"/>
  <c r="S2085" i="47"/>
  <c r="S2084" i="47"/>
  <c r="S2083" i="47"/>
  <c r="S2082" i="47"/>
  <c r="S2081" i="47"/>
  <c r="S2080" i="47"/>
  <c r="S2079" i="47"/>
  <c r="S2078" i="47"/>
  <c r="S2077" i="47"/>
  <c r="S2076" i="47"/>
  <c r="S2075" i="47"/>
  <c r="S2074" i="47"/>
  <c r="S2073" i="47"/>
  <c r="S2072" i="47"/>
  <c r="S2071" i="47"/>
  <c r="S2070" i="47"/>
  <c r="S2069" i="47"/>
  <c r="S2068" i="47"/>
  <c r="S2067" i="47"/>
  <c r="S2066" i="47"/>
  <c r="S2065" i="47"/>
  <c r="S2064" i="47"/>
  <c r="S2063" i="47"/>
  <c r="S2062" i="47"/>
  <c r="S2061" i="47"/>
  <c r="S2060" i="47"/>
  <c r="S2059" i="47"/>
  <c r="S2058" i="47"/>
  <c r="S2057" i="47"/>
  <c r="S2056" i="47"/>
  <c r="S2055" i="47"/>
  <c r="S2054" i="47"/>
  <c r="S2053" i="47"/>
  <c r="S2052" i="47"/>
  <c r="S2051" i="47"/>
  <c r="S2050" i="47"/>
  <c r="S2049" i="47"/>
  <c r="S2048" i="47"/>
  <c r="S2047" i="47"/>
  <c r="S2046" i="47"/>
  <c r="S2045" i="47"/>
  <c r="S2044" i="47"/>
  <c r="S2043" i="47"/>
  <c r="S2042" i="47"/>
  <c r="S2041" i="47"/>
  <c r="S2040" i="47"/>
  <c r="S2039" i="47"/>
  <c r="S2038" i="47"/>
  <c r="S2037" i="47"/>
  <c r="S2036" i="47"/>
  <c r="S2035" i="47"/>
  <c r="S2034" i="47"/>
  <c r="S2033" i="47"/>
  <c r="S2032" i="47"/>
  <c r="S2031" i="47"/>
  <c r="S2030" i="47"/>
  <c r="S2029" i="47"/>
  <c r="S2028" i="47"/>
  <c r="S2027" i="47"/>
  <c r="S2026" i="47"/>
  <c r="S2025" i="47"/>
  <c r="S2024" i="47"/>
  <c r="S2023" i="47"/>
  <c r="S2022" i="47"/>
  <c r="S2021" i="47"/>
  <c r="S2020" i="47"/>
  <c r="S2019" i="47"/>
  <c r="S2018" i="47"/>
  <c r="S2017" i="47"/>
  <c r="S2016" i="47"/>
  <c r="S2015" i="47"/>
  <c r="S2014" i="47"/>
  <c r="S2013" i="47"/>
  <c r="S2012" i="47"/>
  <c r="S2011" i="47"/>
  <c r="S2010" i="47"/>
  <c r="S2009" i="47"/>
  <c r="S2008" i="47"/>
  <c r="S2007" i="47"/>
  <c r="S2006" i="47"/>
  <c r="S2005" i="47"/>
  <c r="S2004" i="47"/>
  <c r="S2003" i="47"/>
  <c r="S2002" i="47"/>
  <c r="S2001" i="47"/>
  <c r="S2000" i="47"/>
  <c r="S1999" i="47"/>
  <c r="S1998" i="47"/>
  <c r="S1997" i="47"/>
  <c r="S1996" i="47"/>
  <c r="S1995" i="47"/>
  <c r="S1994" i="47"/>
  <c r="S1993" i="47"/>
  <c r="S1992" i="47"/>
  <c r="S1991" i="47"/>
  <c r="S1990" i="47"/>
  <c r="S1989" i="47"/>
  <c r="S1988" i="47"/>
  <c r="S1987" i="47"/>
  <c r="S1986" i="47"/>
  <c r="S1985" i="47"/>
  <c r="S1984" i="47"/>
  <c r="S1983" i="47"/>
  <c r="S1982" i="47"/>
  <c r="S1981" i="47"/>
  <c r="S1980" i="47"/>
  <c r="S1979" i="47"/>
  <c r="S1978" i="47"/>
  <c r="S1977" i="47"/>
  <c r="S1976" i="47"/>
  <c r="S1975" i="47"/>
  <c r="S1974" i="47"/>
  <c r="S1973" i="47"/>
  <c r="S1972" i="47"/>
  <c r="S1971" i="47"/>
  <c r="S1970" i="47"/>
  <c r="S1969" i="47"/>
  <c r="S1968" i="47"/>
  <c r="S1967" i="47"/>
  <c r="S1966" i="47"/>
  <c r="S1965" i="47"/>
  <c r="S1964" i="47"/>
  <c r="S1963" i="47"/>
  <c r="S1962" i="47"/>
  <c r="S1961" i="47"/>
  <c r="S1960" i="47"/>
  <c r="S1959" i="47"/>
  <c r="S1958" i="47"/>
  <c r="S1957" i="47"/>
  <c r="S1956" i="47"/>
  <c r="S1955" i="47"/>
  <c r="S1954" i="47"/>
  <c r="S1953" i="47"/>
  <c r="S1952" i="47"/>
  <c r="S1951" i="47"/>
  <c r="S1950" i="47"/>
  <c r="S1949" i="47"/>
  <c r="S1948" i="47"/>
  <c r="S1947" i="47"/>
  <c r="S1946" i="47"/>
  <c r="S1945" i="47"/>
  <c r="S1944" i="47"/>
  <c r="S1943" i="47"/>
  <c r="S1942" i="47"/>
  <c r="S1941" i="47"/>
  <c r="S1940" i="47"/>
  <c r="S1939" i="47"/>
  <c r="S1938" i="47"/>
  <c r="S1937" i="47"/>
  <c r="S1936" i="47"/>
  <c r="S1935" i="47"/>
  <c r="S1934" i="47"/>
  <c r="S1933" i="47"/>
  <c r="S1932" i="47"/>
  <c r="S1931" i="47"/>
  <c r="S1930" i="47"/>
  <c r="S1929" i="47"/>
  <c r="S1928" i="47"/>
  <c r="S1927" i="47"/>
  <c r="S1926" i="47"/>
  <c r="S1925" i="47"/>
  <c r="S1924" i="47"/>
  <c r="S1923" i="47"/>
  <c r="S1922" i="47"/>
  <c r="S1921" i="47"/>
  <c r="S1920" i="47"/>
  <c r="S1919" i="47"/>
  <c r="S1918" i="47"/>
  <c r="S1917" i="47"/>
  <c r="S1916" i="47"/>
  <c r="S1915" i="47"/>
  <c r="S1914" i="47"/>
  <c r="S1913" i="47"/>
  <c r="S1912" i="47"/>
  <c r="S1911" i="47"/>
  <c r="S1910" i="47"/>
  <c r="S1909" i="47"/>
  <c r="S1908" i="47"/>
  <c r="S1907" i="47"/>
  <c r="S1906" i="47"/>
  <c r="S1905" i="47"/>
  <c r="S1904" i="47"/>
  <c r="S1903" i="47"/>
  <c r="S1902" i="47"/>
  <c r="S1901" i="47"/>
  <c r="S1900" i="47"/>
  <c r="S1899" i="47"/>
  <c r="S1898" i="47"/>
  <c r="S1897" i="47"/>
  <c r="S1896" i="47"/>
  <c r="S1895" i="47"/>
  <c r="S1894" i="47"/>
  <c r="S1893" i="47"/>
  <c r="S1892" i="47"/>
  <c r="S1891" i="47"/>
  <c r="S1890" i="47"/>
  <c r="S1889" i="47"/>
  <c r="S1888" i="47"/>
  <c r="S1887" i="47"/>
  <c r="S1886" i="47"/>
  <c r="S1885" i="47"/>
  <c r="S1884" i="47"/>
  <c r="S1883" i="47"/>
  <c r="S1882" i="47"/>
  <c r="S1881" i="47"/>
  <c r="S1880" i="47"/>
  <c r="S1879" i="47"/>
  <c r="S1878" i="47"/>
  <c r="S1877" i="47"/>
  <c r="S1876" i="47"/>
  <c r="S1875" i="47"/>
  <c r="S1874" i="47"/>
  <c r="S1873" i="47"/>
  <c r="S1872" i="47"/>
  <c r="S1871" i="47"/>
  <c r="S1870" i="47"/>
  <c r="S1869" i="47"/>
  <c r="S1868" i="47"/>
  <c r="S1867" i="47"/>
  <c r="S1866" i="47"/>
  <c r="S1865" i="47"/>
  <c r="S1864" i="47"/>
  <c r="S1863" i="47"/>
  <c r="S1862" i="47"/>
  <c r="S1861" i="47"/>
  <c r="S1860" i="47"/>
  <c r="S1859" i="47"/>
  <c r="S1858" i="47"/>
  <c r="S1857" i="47"/>
  <c r="S1856" i="47"/>
  <c r="S1855" i="47"/>
  <c r="S1854" i="47"/>
  <c r="S1853" i="47"/>
  <c r="S1852" i="47"/>
  <c r="S1851" i="47"/>
  <c r="S1850" i="47"/>
  <c r="S1849" i="47"/>
  <c r="S1848" i="47"/>
  <c r="S1847" i="47"/>
  <c r="S1846" i="47"/>
  <c r="S1845" i="47"/>
  <c r="S1844" i="47"/>
  <c r="S1843" i="47"/>
  <c r="S1842" i="47"/>
  <c r="S1841" i="47"/>
  <c r="S1840" i="47"/>
  <c r="S1839" i="47"/>
  <c r="S1838" i="47"/>
  <c r="S1837" i="47"/>
  <c r="S1836" i="47"/>
  <c r="S1835" i="47"/>
  <c r="S1834" i="47"/>
  <c r="S1833" i="47"/>
  <c r="S1832" i="47"/>
  <c r="S1831" i="47"/>
  <c r="S1830" i="47"/>
  <c r="S1829" i="47"/>
  <c r="S1828" i="47"/>
  <c r="S1827" i="47"/>
  <c r="S1826" i="47"/>
  <c r="S1825" i="47"/>
  <c r="S1824" i="47"/>
  <c r="S1823" i="47"/>
  <c r="S1822" i="47"/>
  <c r="S1821" i="47"/>
  <c r="S1820" i="47"/>
  <c r="S1819" i="47"/>
  <c r="S1818" i="47"/>
  <c r="S1817" i="47"/>
  <c r="S1816" i="47"/>
  <c r="S1815" i="47"/>
  <c r="S1814" i="47"/>
  <c r="S1813" i="47"/>
  <c r="S1812" i="47"/>
  <c r="S1811" i="47"/>
  <c r="S1810" i="47"/>
  <c r="S1809" i="47"/>
  <c r="S1808" i="47"/>
  <c r="S1807" i="47"/>
  <c r="S1806" i="47"/>
  <c r="S1805" i="47"/>
  <c r="S1804" i="47"/>
  <c r="S1803" i="47"/>
  <c r="S1802" i="47"/>
  <c r="S1801" i="47"/>
  <c r="S1800" i="47"/>
  <c r="S1799" i="47"/>
  <c r="S1798" i="47"/>
  <c r="S1797" i="47"/>
  <c r="S1796" i="47"/>
  <c r="S1795" i="47"/>
  <c r="S1794" i="47"/>
  <c r="S1793" i="47"/>
  <c r="S1792" i="47"/>
  <c r="S1791" i="47"/>
  <c r="S1790" i="47"/>
  <c r="S1789" i="47"/>
  <c r="S1788" i="47"/>
  <c r="S1787" i="47"/>
  <c r="S1786" i="47"/>
  <c r="S1785" i="47"/>
  <c r="S1784" i="47"/>
  <c r="S1783" i="47"/>
  <c r="S1782" i="47"/>
  <c r="S1781" i="47"/>
  <c r="S1780" i="47"/>
  <c r="S1779" i="47"/>
  <c r="S1778" i="47"/>
  <c r="S1777" i="47"/>
  <c r="S1776" i="47"/>
  <c r="S1775" i="47"/>
  <c r="S1774" i="47"/>
  <c r="S1773" i="47"/>
  <c r="S1772" i="47"/>
  <c r="S1771" i="47"/>
  <c r="S1770" i="47"/>
  <c r="S1769" i="47"/>
  <c r="S1768" i="47"/>
  <c r="S1767" i="47"/>
  <c r="S1766" i="47"/>
  <c r="S1765" i="47"/>
  <c r="S1764" i="47"/>
  <c r="S1763" i="47"/>
  <c r="S1762" i="47"/>
  <c r="S1761" i="47"/>
  <c r="S1760" i="47"/>
  <c r="S1759" i="47"/>
  <c r="S1758" i="47"/>
  <c r="S1757" i="47"/>
  <c r="S1756" i="47"/>
  <c r="S1755" i="47"/>
  <c r="S1754" i="47"/>
  <c r="S1753" i="47"/>
  <c r="S1752" i="47"/>
  <c r="S1751" i="47"/>
  <c r="S1750" i="47"/>
  <c r="S1749" i="47"/>
  <c r="S1748" i="47"/>
  <c r="S1747" i="47"/>
  <c r="S1746" i="47"/>
  <c r="S1745" i="47"/>
  <c r="S1744" i="47"/>
  <c r="S1743" i="47"/>
  <c r="S1742" i="47"/>
  <c r="S1741" i="47"/>
  <c r="S1740" i="47"/>
  <c r="S1739" i="47"/>
  <c r="S1738" i="47"/>
  <c r="S1737" i="47"/>
  <c r="S1736" i="47"/>
  <c r="S1735" i="47"/>
  <c r="S1734" i="47"/>
  <c r="S1733" i="47"/>
  <c r="S1732" i="47"/>
  <c r="S1731" i="47"/>
  <c r="S1730" i="47"/>
  <c r="S1729" i="47"/>
  <c r="S1728" i="47"/>
  <c r="S1727" i="47"/>
  <c r="S1726" i="47"/>
  <c r="S1725" i="47"/>
  <c r="S1724" i="47"/>
  <c r="S1723" i="47"/>
  <c r="S1722" i="47"/>
  <c r="S1721" i="47"/>
  <c r="S1720" i="47"/>
  <c r="S1719" i="47"/>
  <c r="S1718" i="47"/>
  <c r="S1717" i="47"/>
  <c r="S1716" i="47"/>
  <c r="S1715" i="47"/>
  <c r="S1714" i="47"/>
  <c r="S1713" i="47"/>
  <c r="S1712" i="47"/>
  <c r="S1711" i="47"/>
  <c r="S1710" i="47"/>
  <c r="S1709" i="47"/>
  <c r="S1708" i="47"/>
  <c r="S1707" i="47"/>
  <c r="S1706" i="47"/>
  <c r="S1705" i="47"/>
  <c r="S1704" i="47"/>
  <c r="S1703" i="47"/>
  <c r="S1702" i="47"/>
  <c r="S1701" i="47"/>
  <c r="S1700" i="47"/>
  <c r="S1699" i="47"/>
  <c r="S1698" i="47"/>
  <c r="S1697" i="47"/>
  <c r="S1696" i="47"/>
  <c r="S1695" i="47"/>
  <c r="S1694" i="47"/>
  <c r="S1693" i="47"/>
  <c r="S1692" i="47"/>
  <c r="S1691" i="47"/>
  <c r="S1690" i="47"/>
  <c r="S1689" i="47"/>
  <c r="S1688" i="47"/>
  <c r="S1687" i="47"/>
  <c r="S1686" i="47"/>
  <c r="S1685" i="47"/>
  <c r="S1684" i="47"/>
  <c r="S1683" i="47"/>
  <c r="S1682" i="47"/>
  <c r="S1681" i="47"/>
  <c r="S1680" i="47"/>
  <c r="S1679" i="47"/>
  <c r="S1678" i="47"/>
  <c r="S1677" i="47"/>
  <c r="S1676" i="47"/>
  <c r="S1675" i="47"/>
  <c r="S1674" i="47"/>
  <c r="S1673" i="47"/>
  <c r="S1672" i="47"/>
  <c r="S1671" i="47"/>
  <c r="S1670" i="47"/>
  <c r="S1669" i="47"/>
  <c r="S1668" i="47"/>
  <c r="S1667" i="47"/>
  <c r="S1666" i="47"/>
  <c r="S1665" i="47"/>
  <c r="S1664" i="47"/>
  <c r="S1663" i="47"/>
  <c r="S1662" i="47"/>
  <c r="S1661" i="47"/>
  <c r="S1660" i="47"/>
  <c r="S1659" i="47"/>
  <c r="S1658" i="47"/>
  <c r="S1657" i="47"/>
  <c r="S1656" i="47"/>
  <c r="S1655" i="47"/>
  <c r="S1654" i="47"/>
  <c r="S1653" i="47"/>
  <c r="S1652" i="47"/>
  <c r="S1651" i="47"/>
  <c r="S1650" i="47"/>
  <c r="S1649" i="47"/>
  <c r="S1648" i="47"/>
  <c r="S1647" i="47"/>
  <c r="S1646" i="47"/>
  <c r="S1645" i="47"/>
  <c r="S1644" i="47"/>
  <c r="S1643" i="47"/>
  <c r="S1642" i="47"/>
  <c r="S1641" i="47"/>
  <c r="S1640" i="47"/>
  <c r="S1639" i="47"/>
  <c r="S1638" i="47"/>
  <c r="S1637" i="47"/>
  <c r="S1636" i="47"/>
  <c r="S1635" i="47"/>
  <c r="S1634" i="47"/>
  <c r="S1633" i="47"/>
  <c r="S1632" i="47"/>
  <c r="S1631" i="47"/>
  <c r="S1630" i="47"/>
  <c r="S1629" i="47"/>
  <c r="S1628" i="47"/>
  <c r="S1627" i="47"/>
  <c r="S1626" i="47"/>
  <c r="S1625" i="47"/>
  <c r="S1624" i="47"/>
  <c r="S1623" i="47"/>
  <c r="S1622" i="47"/>
  <c r="S1621" i="47"/>
  <c r="S1620" i="47"/>
  <c r="S1619" i="47"/>
  <c r="S1618" i="47"/>
  <c r="S1617" i="47"/>
  <c r="S1616" i="47"/>
  <c r="S1615" i="47"/>
  <c r="S1614" i="47"/>
  <c r="S1613" i="47"/>
  <c r="S1612" i="47"/>
  <c r="S1611" i="47"/>
  <c r="S1610" i="47"/>
  <c r="S1609" i="47"/>
  <c r="S1608" i="47"/>
  <c r="S1607" i="47"/>
  <c r="S1606" i="47"/>
  <c r="S1605" i="47"/>
  <c r="S1604" i="47"/>
  <c r="S1603" i="47"/>
  <c r="S1602" i="47"/>
  <c r="S1601" i="47"/>
  <c r="S1600" i="47"/>
  <c r="S1599" i="47"/>
  <c r="S1598" i="47"/>
  <c r="S1597" i="47"/>
  <c r="S1596" i="47"/>
  <c r="S1595" i="47"/>
  <c r="S1594" i="47"/>
  <c r="S1593" i="47"/>
  <c r="S1592" i="47"/>
  <c r="S1591" i="47"/>
  <c r="S1590" i="47"/>
  <c r="S1589" i="47"/>
  <c r="S1588" i="47"/>
  <c r="S1587" i="47"/>
  <c r="S1586" i="47"/>
  <c r="S1585" i="47"/>
  <c r="S1584" i="47"/>
  <c r="S1583" i="47"/>
  <c r="S1582" i="47"/>
  <c r="S1581" i="47"/>
  <c r="S1580" i="47"/>
  <c r="S1579" i="47"/>
  <c r="S1578" i="47"/>
  <c r="S1577" i="47"/>
  <c r="S1576" i="47"/>
  <c r="S1575" i="47"/>
  <c r="S1574" i="47"/>
  <c r="S1573" i="47"/>
  <c r="S1572" i="47"/>
  <c r="S1571" i="47"/>
  <c r="S1570" i="47"/>
  <c r="S1569" i="47"/>
  <c r="S1568" i="47"/>
  <c r="S1567" i="47"/>
  <c r="S1566" i="47"/>
  <c r="S1565" i="47"/>
  <c r="S1564" i="47"/>
  <c r="S1563" i="47"/>
  <c r="S1562" i="47"/>
  <c r="S1561" i="47"/>
  <c r="S1560" i="47"/>
  <c r="S1559" i="47"/>
  <c r="S1558" i="47"/>
  <c r="S1557" i="47"/>
  <c r="S1556" i="47"/>
  <c r="S1555" i="47"/>
  <c r="S1554" i="47"/>
  <c r="S1553" i="47"/>
  <c r="S1552" i="47"/>
  <c r="S1551" i="47"/>
  <c r="S1550" i="47"/>
  <c r="S1549" i="47"/>
  <c r="S1548" i="47"/>
  <c r="S1547" i="47"/>
  <c r="S1546" i="47"/>
  <c r="S1545" i="47"/>
  <c r="S1544" i="47"/>
  <c r="S1543" i="47"/>
  <c r="S1542" i="47"/>
  <c r="S1541" i="47"/>
  <c r="S1540" i="47"/>
  <c r="S1539" i="47"/>
  <c r="S1538" i="47"/>
  <c r="S1537" i="47"/>
  <c r="S1536" i="47"/>
  <c r="S1535" i="47"/>
  <c r="S1534" i="47"/>
  <c r="S1533" i="47"/>
  <c r="S1532" i="47"/>
  <c r="S1531" i="47"/>
  <c r="S1530" i="47"/>
  <c r="S1529" i="47"/>
  <c r="S1528" i="47"/>
  <c r="S1527" i="47"/>
  <c r="S1526" i="47"/>
  <c r="S1525" i="47"/>
  <c r="S1524" i="47"/>
  <c r="S1523" i="47"/>
  <c r="S1522" i="47"/>
  <c r="S1521" i="47"/>
  <c r="S1520" i="47"/>
  <c r="S1519" i="47"/>
  <c r="S1518" i="47"/>
  <c r="S1517" i="47"/>
  <c r="S1516" i="47"/>
  <c r="S1515" i="47"/>
  <c r="S1514" i="47"/>
  <c r="S1513" i="47"/>
  <c r="S1512" i="47"/>
  <c r="S1511" i="47"/>
  <c r="S1510" i="47"/>
  <c r="S1509" i="47"/>
  <c r="S1508" i="47"/>
  <c r="S1507" i="47"/>
  <c r="S1506" i="47"/>
  <c r="S1505" i="47"/>
  <c r="S1504" i="47"/>
  <c r="S1503" i="47"/>
  <c r="S1502" i="47"/>
  <c r="S1501" i="47"/>
  <c r="S1500" i="47"/>
  <c r="S1499" i="47"/>
  <c r="S1498" i="47"/>
  <c r="S1497" i="47"/>
  <c r="S1496" i="47"/>
  <c r="S1495" i="47"/>
  <c r="S1494" i="47"/>
  <c r="S1493" i="47"/>
  <c r="S1492" i="47"/>
  <c r="S1491" i="47"/>
  <c r="S1490" i="47"/>
  <c r="S1489" i="47"/>
  <c r="S1488" i="47"/>
  <c r="S1487" i="47"/>
  <c r="S1486" i="47"/>
  <c r="S1485" i="47"/>
  <c r="S1484" i="47"/>
  <c r="S1483" i="47"/>
  <c r="S1482" i="47"/>
  <c r="S1481" i="47"/>
  <c r="S1480" i="47"/>
  <c r="S1479" i="47"/>
  <c r="S1478" i="47"/>
  <c r="S1477" i="47"/>
  <c r="S1476" i="47"/>
  <c r="S1475" i="47"/>
  <c r="S1474" i="47"/>
  <c r="S1473" i="47"/>
  <c r="S1472" i="47"/>
  <c r="S1471" i="47"/>
  <c r="S1470" i="47"/>
  <c r="S1469" i="47"/>
  <c r="S1468" i="47"/>
  <c r="S1467" i="47"/>
  <c r="S1466" i="47"/>
  <c r="S1465" i="47"/>
  <c r="S1464" i="47"/>
  <c r="S1463" i="47"/>
  <c r="S1462" i="47"/>
  <c r="S1461" i="47"/>
  <c r="S1460" i="47"/>
  <c r="S1459" i="47"/>
  <c r="S1458" i="47"/>
  <c r="S1457" i="47"/>
  <c r="S1456" i="47"/>
  <c r="S1455" i="47"/>
  <c r="S1454" i="47"/>
  <c r="S1453" i="47"/>
  <c r="S1452" i="47"/>
  <c r="S1451" i="47"/>
  <c r="S1450" i="47"/>
  <c r="S1449" i="47"/>
  <c r="S1448" i="47"/>
  <c r="S1447" i="47"/>
  <c r="S1446" i="47"/>
  <c r="S1445" i="47"/>
  <c r="S1444" i="47"/>
  <c r="S1443" i="47"/>
  <c r="S1442" i="47"/>
  <c r="S1441" i="47"/>
  <c r="S1440" i="47"/>
  <c r="S1439" i="47"/>
  <c r="S1438" i="47"/>
  <c r="S1437" i="47"/>
  <c r="S1436" i="47"/>
  <c r="S1435" i="47"/>
  <c r="S1434" i="47"/>
  <c r="S1433" i="47"/>
  <c r="S1432" i="47"/>
  <c r="S1431" i="47"/>
  <c r="S1430" i="47"/>
  <c r="S1429" i="47"/>
  <c r="S1428" i="47"/>
  <c r="S1427" i="47"/>
  <c r="S1426" i="47"/>
  <c r="S1425" i="47"/>
  <c r="S1424" i="47"/>
  <c r="S1423" i="47"/>
  <c r="S1422" i="47"/>
  <c r="S1421" i="47"/>
  <c r="S1420" i="47"/>
  <c r="S1419" i="47"/>
  <c r="S1418" i="47"/>
  <c r="S1417" i="47"/>
  <c r="S1416" i="47"/>
  <c r="S1415" i="47"/>
  <c r="S1414" i="47"/>
  <c r="S1413" i="47"/>
  <c r="S1412" i="47"/>
  <c r="S1411" i="47"/>
  <c r="S1410" i="47"/>
  <c r="S1409" i="47"/>
  <c r="S1408" i="47"/>
  <c r="S1407" i="47"/>
  <c r="S1406" i="47"/>
  <c r="S1405" i="47"/>
  <c r="S1404" i="47"/>
  <c r="S1403" i="47"/>
  <c r="S1402" i="47"/>
  <c r="S1401" i="47"/>
  <c r="S1400" i="47"/>
  <c r="S1399" i="47"/>
  <c r="S1398" i="47"/>
  <c r="S1397" i="47"/>
  <c r="S1396" i="47"/>
  <c r="S1395" i="47"/>
  <c r="S1394" i="47"/>
  <c r="S1393" i="47"/>
  <c r="S1392" i="47"/>
  <c r="S1391" i="47"/>
  <c r="S1390" i="47"/>
  <c r="S1389" i="47"/>
  <c r="S1388" i="47"/>
  <c r="S1387" i="47"/>
  <c r="S1386" i="47"/>
  <c r="S1385" i="47"/>
  <c r="S1384" i="47"/>
  <c r="S1383" i="47"/>
  <c r="S1382" i="47"/>
  <c r="S1381" i="47"/>
  <c r="S1380" i="47"/>
  <c r="S1379" i="47"/>
  <c r="S1378" i="47"/>
  <c r="S1377" i="47"/>
  <c r="S1376" i="47"/>
  <c r="S1375" i="47"/>
  <c r="S1374" i="47"/>
  <c r="S1373" i="47"/>
  <c r="S1372" i="47"/>
  <c r="S1371" i="47"/>
  <c r="S1370" i="47"/>
  <c r="S1369" i="47"/>
  <c r="S1368" i="47"/>
  <c r="S1367" i="47"/>
  <c r="S1366" i="47"/>
  <c r="S1365" i="47"/>
  <c r="S1364" i="47"/>
  <c r="S1363" i="47"/>
  <c r="S1362" i="47"/>
  <c r="S1361" i="47"/>
  <c r="S1360" i="47"/>
  <c r="S1359" i="47"/>
  <c r="S1358" i="47"/>
  <c r="S1357" i="47"/>
  <c r="S1356" i="47"/>
  <c r="S1355" i="47"/>
  <c r="S1354" i="47"/>
  <c r="S1353" i="47"/>
  <c r="S1352" i="47"/>
  <c r="S1351" i="47"/>
  <c r="S1350" i="47"/>
  <c r="S1349" i="47"/>
  <c r="S1348" i="47"/>
  <c r="S1347" i="47"/>
  <c r="S1346" i="47"/>
  <c r="S1345" i="47"/>
  <c r="S1344" i="47"/>
  <c r="S1343" i="47"/>
  <c r="S1342" i="47"/>
  <c r="S1341" i="47"/>
  <c r="S1340" i="47"/>
  <c r="S1339" i="47"/>
  <c r="S1338" i="47"/>
  <c r="S1337" i="47"/>
  <c r="S1336" i="47"/>
  <c r="S1335" i="47"/>
  <c r="S1334" i="47"/>
  <c r="S1333" i="47"/>
  <c r="S1332" i="47"/>
  <c r="S1331" i="47"/>
  <c r="S1330" i="47"/>
  <c r="S1329" i="47"/>
  <c r="S1328" i="47"/>
  <c r="S1327" i="47"/>
  <c r="S1326" i="47"/>
  <c r="S1325" i="47"/>
  <c r="S1324" i="47"/>
  <c r="S1323" i="47"/>
  <c r="S1322" i="47"/>
  <c r="S1321" i="47"/>
  <c r="S1320" i="47"/>
  <c r="S1319" i="47"/>
  <c r="S1318" i="47"/>
  <c r="S1317" i="47"/>
  <c r="S1316" i="47"/>
  <c r="S1315" i="47"/>
  <c r="S1314" i="47"/>
  <c r="S1313" i="47"/>
  <c r="S1312" i="47"/>
  <c r="S1311" i="47"/>
  <c r="S1310" i="47"/>
  <c r="S1309" i="47"/>
  <c r="S1308" i="47"/>
  <c r="S1307" i="47"/>
  <c r="S1306" i="47"/>
  <c r="S1305" i="47"/>
  <c r="S1304" i="47"/>
  <c r="S1303" i="47"/>
  <c r="S1302" i="47"/>
  <c r="S1301" i="47"/>
  <c r="S1300" i="47"/>
  <c r="S1299" i="47"/>
  <c r="S1298" i="47"/>
  <c r="S1297" i="47"/>
  <c r="S1296" i="47"/>
  <c r="S1295" i="47"/>
  <c r="S1294" i="47"/>
  <c r="S1293" i="47"/>
  <c r="S1292" i="47"/>
  <c r="S1291" i="47"/>
  <c r="S1290" i="47"/>
  <c r="S1289" i="47"/>
  <c r="S1288" i="47"/>
  <c r="S1287" i="47"/>
  <c r="S1286" i="47"/>
  <c r="S1285" i="47"/>
  <c r="S1284" i="47"/>
  <c r="S1283" i="47"/>
  <c r="S1282" i="47"/>
  <c r="S1281" i="47"/>
  <c r="S1280" i="47"/>
  <c r="S1279" i="47"/>
  <c r="S1278" i="47"/>
  <c r="S1277" i="47"/>
  <c r="S1276" i="47"/>
  <c r="S1275" i="47"/>
  <c r="S1274" i="47"/>
  <c r="S1273" i="47"/>
  <c r="S1272" i="47"/>
  <c r="S1271" i="47"/>
  <c r="S1270" i="47"/>
  <c r="S1269" i="47"/>
  <c r="S1268" i="47"/>
  <c r="S1267" i="47"/>
  <c r="S1266" i="47"/>
  <c r="S1265" i="47"/>
  <c r="S1264" i="47"/>
  <c r="S1263" i="47"/>
  <c r="S1262" i="47"/>
  <c r="S1261" i="47"/>
  <c r="S1260" i="47"/>
  <c r="S1259" i="47"/>
  <c r="S1258" i="47"/>
  <c r="S1257" i="47"/>
  <c r="S1256" i="47"/>
  <c r="S1255" i="47"/>
  <c r="S1254" i="47"/>
  <c r="S1253" i="47"/>
  <c r="S1252" i="47"/>
  <c r="S1251" i="47"/>
  <c r="S1250" i="47"/>
  <c r="S1249" i="47"/>
  <c r="S1248" i="47"/>
  <c r="S1247" i="47"/>
  <c r="S1246" i="47"/>
  <c r="S1245" i="47"/>
  <c r="S1244" i="47"/>
  <c r="S1243" i="47"/>
  <c r="S1242" i="47"/>
  <c r="S1241" i="47"/>
  <c r="S1240" i="47"/>
  <c r="S1239" i="47"/>
  <c r="S1238" i="47"/>
  <c r="S1237" i="47"/>
  <c r="S1236" i="47"/>
  <c r="S1235" i="47"/>
  <c r="S1234" i="47"/>
  <c r="S1233" i="47"/>
  <c r="S1232" i="47"/>
  <c r="S1231" i="47"/>
  <c r="S1230" i="47"/>
  <c r="S1229" i="47"/>
  <c r="S1228" i="47"/>
  <c r="S1227" i="47"/>
  <c r="S1226" i="47"/>
  <c r="S1225" i="47"/>
  <c r="S1224" i="47"/>
  <c r="S1223" i="47"/>
  <c r="S1222" i="47"/>
  <c r="S1221" i="47"/>
  <c r="S1220" i="47"/>
  <c r="S1219" i="47"/>
  <c r="S1218" i="47"/>
  <c r="S1217" i="47"/>
  <c r="S1216" i="47"/>
  <c r="S1215" i="47"/>
  <c r="S1214" i="47"/>
  <c r="S1213" i="47"/>
  <c r="S1212" i="47"/>
  <c r="S1211" i="47"/>
  <c r="S1210" i="47"/>
  <c r="S1209" i="47"/>
  <c r="S1208" i="47"/>
  <c r="S1207" i="47"/>
  <c r="S1206" i="47"/>
  <c r="S1205" i="47"/>
  <c r="S1204" i="47"/>
  <c r="S1203" i="47"/>
  <c r="S1202" i="47"/>
  <c r="S1201" i="47"/>
  <c r="S1200" i="47"/>
  <c r="S1199" i="47"/>
  <c r="S1198" i="47"/>
  <c r="S1197" i="47"/>
  <c r="S1196" i="47"/>
  <c r="S1195" i="47"/>
  <c r="S1194" i="47"/>
  <c r="S1193" i="47"/>
  <c r="S1192" i="47"/>
  <c r="S1191" i="47"/>
  <c r="S1190" i="47"/>
  <c r="S1189" i="47"/>
  <c r="S1188" i="47"/>
  <c r="S1187" i="47"/>
  <c r="S1186" i="47"/>
  <c r="S1185" i="47"/>
  <c r="S1184" i="47"/>
  <c r="S1183" i="47"/>
  <c r="S1182" i="47"/>
  <c r="S1181" i="47"/>
  <c r="S1180" i="47"/>
  <c r="S1179" i="47"/>
  <c r="S1178" i="47"/>
  <c r="S1177" i="47"/>
  <c r="S1176" i="47"/>
  <c r="S1175" i="47"/>
  <c r="S1174" i="47"/>
  <c r="S1173" i="47"/>
  <c r="S1172" i="47"/>
  <c r="S1171" i="47"/>
  <c r="S1170" i="47"/>
  <c r="S1169" i="47"/>
  <c r="S1168" i="47"/>
  <c r="S1167" i="47"/>
  <c r="S1166" i="47"/>
  <c r="S1165" i="47"/>
  <c r="S1164" i="47"/>
  <c r="S1163" i="47"/>
  <c r="S1162" i="47"/>
  <c r="S1161" i="47"/>
  <c r="S1160" i="47"/>
  <c r="S1159" i="47"/>
  <c r="S1158" i="47"/>
  <c r="S1157" i="47"/>
  <c r="S1156" i="47"/>
  <c r="S1155" i="47"/>
  <c r="S1154" i="47"/>
  <c r="S1153" i="47"/>
  <c r="S1152" i="47"/>
  <c r="S1151" i="47"/>
  <c r="S1150" i="47"/>
  <c r="S1149" i="47"/>
  <c r="S1148" i="47"/>
  <c r="S1147" i="47"/>
  <c r="S1146" i="47"/>
  <c r="S1145" i="47"/>
  <c r="S1144" i="47"/>
  <c r="S1143" i="47"/>
  <c r="S1142" i="47"/>
  <c r="S1141" i="47"/>
  <c r="S1140" i="47"/>
  <c r="S1139" i="47"/>
  <c r="S1138" i="47"/>
  <c r="S1137" i="47"/>
  <c r="S1136" i="47"/>
  <c r="S1135" i="47"/>
  <c r="S1134" i="47"/>
  <c r="S1133" i="47"/>
  <c r="S1132" i="47"/>
  <c r="S1131" i="47"/>
  <c r="S1130" i="47"/>
  <c r="S1129" i="47"/>
  <c r="S1128" i="47"/>
  <c r="S1127" i="47"/>
  <c r="S1126" i="47"/>
  <c r="S1125" i="47"/>
  <c r="S1124" i="47"/>
  <c r="S1123" i="47"/>
  <c r="S1122" i="47"/>
  <c r="S1121" i="47"/>
  <c r="S1120" i="47"/>
  <c r="S1119" i="47"/>
  <c r="S1118" i="47"/>
  <c r="S1117" i="47"/>
  <c r="S1116" i="47"/>
  <c r="S1115" i="47"/>
  <c r="S1114" i="47"/>
  <c r="S1113" i="47"/>
  <c r="S1112" i="47"/>
  <c r="S1111" i="47"/>
  <c r="S1110" i="47"/>
  <c r="S1109" i="47"/>
  <c r="S1108" i="47"/>
  <c r="S1107" i="47"/>
  <c r="S1106" i="47"/>
  <c r="S1105" i="47"/>
  <c r="S1104" i="47"/>
  <c r="S1103" i="47"/>
  <c r="S1102" i="47"/>
  <c r="S1101" i="47"/>
  <c r="S1100" i="47"/>
  <c r="S1099" i="47"/>
  <c r="S1098" i="47"/>
  <c r="S1097" i="47"/>
  <c r="S1096" i="47"/>
  <c r="S1095" i="47"/>
  <c r="S1094" i="47"/>
  <c r="S1093" i="47"/>
  <c r="S1092" i="47"/>
  <c r="S1091" i="47"/>
  <c r="S1090" i="47"/>
  <c r="S1089" i="47"/>
  <c r="S1088" i="47"/>
  <c r="S1087" i="47"/>
  <c r="S1086" i="47"/>
  <c r="S1085" i="47"/>
  <c r="S1084" i="47"/>
  <c r="S1083" i="47"/>
  <c r="S1082" i="47"/>
  <c r="S1081" i="47"/>
  <c r="S1080" i="47"/>
  <c r="S1079" i="47"/>
  <c r="S1078" i="47"/>
  <c r="S1077" i="47"/>
  <c r="S1076" i="47"/>
  <c r="S1075" i="47"/>
  <c r="S1074" i="47"/>
  <c r="S1073" i="47"/>
  <c r="S1072" i="47"/>
  <c r="S1071" i="47"/>
  <c r="S1070" i="47"/>
  <c r="S1069" i="47"/>
  <c r="S1068" i="47"/>
  <c r="S1067" i="47"/>
  <c r="S1066" i="47"/>
  <c r="S1065" i="47"/>
  <c r="S1064" i="47"/>
  <c r="S1063" i="47"/>
  <c r="S1062" i="47"/>
  <c r="S1061" i="47"/>
  <c r="S1060" i="47"/>
  <c r="S1059" i="47"/>
  <c r="S1058" i="47"/>
  <c r="S1057" i="47"/>
  <c r="S1056" i="47"/>
  <c r="S1055" i="47"/>
  <c r="S1054" i="47"/>
  <c r="S1053" i="47"/>
  <c r="S1052" i="47"/>
  <c r="S1051" i="47"/>
  <c r="S1050" i="47"/>
  <c r="S1049" i="47"/>
  <c r="S1048" i="47"/>
  <c r="S1047" i="47"/>
  <c r="S1046" i="47"/>
  <c r="S1045" i="47"/>
  <c r="S1044" i="47"/>
  <c r="S1043" i="47"/>
  <c r="S1042" i="47"/>
  <c r="S1041" i="47"/>
  <c r="S1040" i="47"/>
  <c r="S1039" i="47"/>
  <c r="S1038" i="47"/>
  <c r="S1037" i="47"/>
  <c r="S1036" i="47"/>
  <c r="S1035" i="47"/>
  <c r="S1034" i="47"/>
  <c r="S1033" i="47"/>
  <c r="S1032" i="47"/>
  <c r="S1031" i="47"/>
  <c r="S1030" i="47"/>
  <c r="S1029" i="47"/>
  <c r="S1028" i="47"/>
  <c r="S1027" i="47"/>
  <c r="S1026" i="47"/>
  <c r="S1025" i="47"/>
  <c r="S1024" i="47"/>
  <c r="S1023" i="47"/>
  <c r="S1022" i="47"/>
  <c r="S1021" i="47"/>
  <c r="S1020" i="47"/>
  <c r="S1019" i="47"/>
  <c r="S1018" i="47"/>
  <c r="S1017" i="47"/>
  <c r="S1016" i="47"/>
  <c r="S1015" i="47"/>
  <c r="S1014" i="47"/>
  <c r="S1013" i="47"/>
  <c r="S1012" i="47"/>
  <c r="S1011" i="47"/>
  <c r="S1010" i="47"/>
  <c r="S1009" i="47"/>
  <c r="S1008" i="47"/>
  <c r="S1007" i="47"/>
  <c r="S1006" i="47"/>
  <c r="S1005" i="47"/>
  <c r="S1004" i="47"/>
  <c r="S1003" i="47"/>
  <c r="S1002" i="47"/>
  <c r="S1001" i="47"/>
  <c r="S1000" i="47"/>
  <c r="S999" i="47"/>
  <c r="S998" i="47"/>
  <c r="S997" i="47"/>
  <c r="S996" i="47"/>
  <c r="S995" i="47"/>
  <c r="S994" i="47"/>
  <c r="S993" i="47"/>
  <c r="S992" i="47"/>
  <c r="S991" i="47"/>
  <c r="S990" i="47"/>
  <c r="S989" i="47"/>
  <c r="S988" i="47"/>
  <c r="S987" i="47"/>
  <c r="S986" i="47"/>
  <c r="S985" i="47"/>
  <c r="S984" i="47"/>
  <c r="S983" i="47"/>
  <c r="S982" i="47"/>
  <c r="S981" i="47"/>
  <c r="S980" i="47"/>
  <c r="S979" i="47"/>
  <c r="S978" i="47"/>
  <c r="S977" i="47"/>
  <c r="S976" i="47"/>
  <c r="S975" i="47"/>
  <c r="S974" i="47"/>
  <c r="S973" i="47"/>
  <c r="S972" i="47"/>
  <c r="S971" i="47"/>
  <c r="S970" i="47"/>
  <c r="S969" i="47"/>
  <c r="S968" i="47"/>
  <c r="S967" i="47"/>
  <c r="S966" i="47"/>
  <c r="S965" i="47"/>
  <c r="S964" i="47"/>
  <c r="S963" i="47"/>
  <c r="S962" i="47"/>
  <c r="S961" i="47"/>
  <c r="S960" i="47"/>
  <c r="S959" i="47"/>
  <c r="S958" i="47"/>
  <c r="S957" i="47"/>
  <c r="S956" i="47"/>
  <c r="S955" i="47"/>
  <c r="S954" i="47"/>
  <c r="S953" i="47"/>
  <c r="S952" i="47"/>
  <c r="S951" i="47"/>
  <c r="S950" i="47"/>
  <c r="S949" i="47"/>
  <c r="S948" i="47"/>
  <c r="S947" i="47"/>
  <c r="S946" i="47"/>
  <c r="S945" i="47"/>
  <c r="S944" i="47"/>
  <c r="S943" i="47"/>
  <c r="S942" i="47"/>
  <c r="S941" i="47"/>
  <c r="S940" i="47"/>
  <c r="S939" i="47"/>
  <c r="S938" i="47"/>
  <c r="S937" i="47"/>
  <c r="S936" i="47"/>
  <c r="S935" i="47"/>
  <c r="S934" i="47"/>
  <c r="S933" i="47"/>
  <c r="S932" i="47"/>
  <c r="S931" i="47"/>
  <c r="S930" i="47"/>
  <c r="S929" i="47"/>
  <c r="S928" i="47"/>
  <c r="S927" i="47"/>
  <c r="S926" i="47"/>
  <c r="S925" i="47"/>
  <c r="S924" i="47"/>
  <c r="S923" i="47"/>
  <c r="S922" i="47"/>
  <c r="S921" i="47"/>
  <c r="S920" i="47"/>
  <c r="S919" i="47"/>
  <c r="S918" i="47"/>
  <c r="S917" i="47"/>
  <c r="S916" i="47"/>
  <c r="S915" i="47"/>
  <c r="S914" i="47"/>
  <c r="S913" i="47"/>
  <c r="S912" i="47"/>
  <c r="S911" i="47"/>
  <c r="S910" i="47"/>
  <c r="S909" i="47"/>
  <c r="S908" i="47"/>
  <c r="S907" i="47"/>
  <c r="S906" i="47"/>
  <c r="S905" i="47"/>
  <c r="S904" i="47"/>
  <c r="S903" i="47"/>
  <c r="S902" i="47"/>
  <c r="S901" i="47"/>
  <c r="S900" i="47"/>
  <c r="S899" i="47"/>
  <c r="S898" i="47"/>
  <c r="S897" i="47"/>
  <c r="S896" i="47"/>
  <c r="S895" i="47"/>
  <c r="S894" i="47"/>
  <c r="S893" i="47"/>
  <c r="S892" i="47"/>
  <c r="S891" i="47"/>
  <c r="S890" i="47"/>
  <c r="S889" i="47"/>
  <c r="S888" i="47"/>
  <c r="S887" i="47"/>
  <c r="S886" i="47"/>
  <c r="S885" i="47"/>
  <c r="S884" i="47"/>
  <c r="S883" i="47"/>
  <c r="S882" i="47"/>
  <c r="S881" i="47"/>
  <c r="S880" i="47"/>
  <c r="S879" i="47"/>
  <c r="S878" i="47"/>
  <c r="S877" i="47"/>
  <c r="S876" i="47"/>
  <c r="S875" i="47"/>
  <c r="S874" i="47"/>
  <c r="S873" i="47"/>
  <c r="S872" i="47"/>
  <c r="S871" i="47"/>
  <c r="S870" i="47"/>
  <c r="S869" i="47"/>
  <c r="S868" i="47"/>
  <c r="S867" i="47"/>
  <c r="S866" i="47"/>
  <c r="S865" i="47"/>
  <c r="S864" i="47"/>
  <c r="S863" i="47"/>
  <c r="S862" i="47"/>
  <c r="S861" i="47"/>
  <c r="S860" i="47"/>
  <c r="S859" i="47"/>
  <c r="S858" i="47"/>
  <c r="S857" i="47"/>
  <c r="S856" i="47"/>
  <c r="S855" i="47"/>
  <c r="S854" i="47"/>
  <c r="S853" i="47"/>
  <c r="S852" i="47"/>
  <c r="S851" i="47"/>
  <c r="S850" i="47"/>
  <c r="S849" i="47"/>
  <c r="S848" i="47"/>
  <c r="S847" i="47"/>
  <c r="S846" i="47"/>
  <c r="S845" i="47"/>
  <c r="S844" i="47"/>
  <c r="S843" i="47"/>
  <c r="S842" i="47"/>
  <c r="S841" i="47"/>
  <c r="S840" i="47"/>
  <c r="S839" i="47"/>
  <c r="S838" i="47"/>
  <c r="S837" i="47"/>
  <c r="S836" i="47"/>
  <c r="S835" i="47"/>
  <c r="S834" i="47"/>
  <c r="S833" i="47"/>
  <c r="S832" i="47"/>
  <c r="S831" i="47"/>
  <c r="S830" i="47"/>
  <c r="S829" i="47"/>
  <c r="S828" i="47"/>
  <c r="S827" i="47"/>
  <c r="S826" i="47"/>
  <c r="S825" i="47"/>
  <c r="S824" i="47"/>
  <c r="S823" i="47"/>
  <c r="S822" i="47"/>
  <c r="S821" i="47"/>
  <c r="S820" i="47"/>
  <c r="S819" i="47"/>
  <c r="S818" i="47"/>
  <c r="S817" i="47"/>
  <c r="S816" i="47"/>
  <c r="S815" i="47"/>
  <c r="S814" i="47"/>
  <c r="S813" i="47"/>
  <c r="S812" i="47"/>
  <c r="S811" i="47"/>
  <c r="S810" i="47"/>
  <c r="S809" i="47"/>
  <c r="S808" i="47"/>
  <c r="S807" i="47"/>
  <c r="S806" i="47"/>
  <c r="S805" i="47"/>
  <c r="S804" i="47"/>
  <c r="S803" i="47"/>
  <c r="S802" i="47"/>
  <c r="S801" i="47"/>
  <c r="S800" i="47"/>
  <c r="S799" i="47"/>
  <c r="S798" i="47"/>
  <c r="S797" i="47"/>
  <c r="S796" i="47"/>
  <c r="S795" i="47"/>
  <c r="S794" i="47"/>
  <c r="S793" i="47"/>
  <c r="S792" i="47"/>
  <c r="S791" i="47"/>
  <c r="S790" i="47"/>
  <c r="S789" i="47"/>
  <c r="S788" i="47"/>
  <c r="S787" i="47"/>
  <c r="S786" i="47"/>
  <c r="S785" i="47"/>
  <c r="S784" i="47"/>
  <c r="S783" i="47"/>
  <c r="S782" i="47"/>
  <c r="S781" i="47"/>
  <c r="S780" i="47"/>
  <c r="S779" i="47"/>
  <c r="S778" i="47"/>
  <c r="S777" i="47"/>
  <c r="S776" i="47"/>
  <c r="S775" i="47"/>
  <c r="S774" i="47"/>
  <c r="S773" i="47"/>
  <c r="S772" i="47"/>
  <c r="S771" i="47"/>
  <c r="S770" i="47"/>
  <c r="S769" i="47"/>
  <c r="S768" i="47"/>
  <c r="S767" i="47"/>
  <c r="S766" i="47"/>
  <c r="S765" i="47"/>
  <c r="S764" i="47"/>
  <c r="S763" i="47"/>
  <c r="S762" i="47"/>
  <c r="S761" i="47"/>
  <c r="S760" i="47"/>
  <c r="S759" i="47"/>
  <c r="S758" i="47"/>
  <c r="S757" i="47"/>
  <c r="S756" i="47"/>
  <c r="S755" i="47"/>
  <c r="S754" i="47"/>
  <c r="S753" i="47"/>
  <c r="S752" i="47"/>
  <c r="S751" i="47"/>
  <c r="S750" i="47"/>
  <c r="S749" i="47"/>
  <c r="S748" i="47"/>
  <c r="S747" i="47"/>
  <c r="S746" i="47"/>
  <c r="S745" i="47"/>
  <c r="S744" i="47"/>
  <c r="S743" i="47"/>
  <c r="S742" i="47"/>
  <c r="S741" i="47"/>
  <c r="S740" i="47"/>
  <c r="S739" i="47"/>
  <c r="S738" i="47"/>
  <c r="S737" i="47"/>
  <c r="S736" i="47"/>
  <c r="S735" i="47"/>
  <c r="S734" i="47"/>
  <c r="S733" i="47"/>
  <c r="S732" i="47"/>
  <c r="S731" i="47"/>
  <c r="S730" i="47"/>
  <c r="S729" i="47"/>
  <c r="S728" i="47"/>
  <c r="S727" i="47"/>
  <c r="S726" i="47"/>
  <c r="S725" i="47"/>
  <c r="S724" i="47"/>
  <c r="S723" i="47"/>
  <c r="S722" i="47"/>
  <c r="S721" i="47"/>
  <c r="S720" i="47"/>
  <c r="S719" i="47"/>
  <c r="S718" i="47"/>
  <c r="S717" i="47"/>
  <c r="S716" i="47"/>
  <c r="S715" i="47"/>
  <c r="S714" i="47"/>
  <c r="S713" i="47"/>
  <c r="S712" i="47"/>
  <c r="S711" i="47"/>
  <c r="S710" i="47"/>
  <c r="S709" i="47"/>
  <c r="S708" i="47"/>
  <c r="S707" i="47"/>
  <c r="S706" i="47"/>
  <c r="S705" i="47"/>
  <c r="S704" i="47"/>
  <c r="S703" i="47"/>
  <c r="S702" i="47"/>
  <c r="S701" i="47"/>
  <c r="S700" i="47"/>
  <c r="S699" i="47"/>
  <c r="S698" i="47"/>
  <c r="S697" i="47"/>
  <c r="S696" i="47"/>
  <c r="S695" i="47"/>
  <c r="S694" i="47"/>
  <c r="S693" i="47"/>
  <c r="S692" i="47"/>
  <c r="S691" i="47"/>
  <c r="S690" i="47"/>
  <c r="S689" i="47"/>
  <c r="S688" i="47"/>
  <c r="S687" i="47"/>
  <c r="S686" i="47"/>
  <c r="S685" i="47"/>
  <c r="S684" i="47"/>
  <c r="S683" i="47"/>
  <c r="S682" i="47"/>
  <c r="S681" i="47"/>
  <c r="S680" i="47"/>
  <c r="S679" i="47"/>
  <c r="S678" i="47"/>
  <c r="S677" i="47"/>
  <c r="S676" i="47"/>
  <c r="S675" i="47"/>
  <c r="S674" i="47"/>
  <c r="S673" i="47"/>
  <c r="S672" i="47"/>
  <c r="S671" i="47"/>
  <c r="S670" i="47"/>
  <c r="S669" i="47"/>
  <c r="S668" i="47"/>
  <c r="S667" i="47"/>
  <c r="S666" i="47"/>
  <c r="S665" i="47"/>
  <c r="S664" i="47"/>
  <c r="S663" i="47"/>
  <c r="S662" i="47"/>
  <c r="S661" i="47"/>
  <c r="S660" i="47"/>
  <c r="S659" i="47"/>
  <c r="S658" i="47"/>
  <c r="S657" i="47"/>
  <c r="S656" i="47"/>
  <c r="S655" i="47"/>
  <c r="S654" i="47"/>
  <c r="S653" i="47"/>
  <c r="S652" i="47"/>
  <c r="S651" i="47"/>
  <c r="S650" i="47"/>
  <c r="S649" i="47"/>
  <c r="S648" i="47"/>
  <c r="S647" i="47"/>
  <c r="S646" i="47"/>
  <c r="S645" i="47"/>
  <c r="S644" i="47"/>
  <c r="S643" i="47"/>
  <c r="S642" i="47"/>
  <c r="S641" i="47"/>
  <c r="S640" i="47"/>
  <c r="S639" i="47"/>
  <c r="S638" i="47"/>
  <c r="S637" i="47"/>
  <c r="S636" i="47"/>
  <c r="S635" i="47"/>
  <c r="S634" i="47"/>
  <c r="S633" i="47"/>
  <c r="S632" i="47"/>
  <c r="S631" i="47"/>
  <c r="S630" i="47"/>
  <c r="S629" i="47"/>
  <c r="S628" i="47"/>
  <c r="S627" i="47"/>
  <c r="S626" i="47"/>
  <c r="S625" i="47"/>
  <c r="S624" i="47"/>
  <c r="S623" i="47"/>
  <c r="S622" i="47"/>
  <c r="S621" i="47"/>
  <c r="S620" i="47"/>
  <c r="S619" i="47"/>
  <c r="S618" i="47"/>
  <c r="S617" i="47"/>
  <c r="S616" i="47"/>
  <c r="S615" i="47"/>
  <c r="S614" i="47"/>
  <c r="S613" i="47"/>
  <c r="S612" i="47"/>
  <c r="S611" i="47"/>
  <c r="S610" i="47"/>
  <c r="S609" i="47"/>
  <c r="S608" i="47"/>
  <c r="S607" i="47"/>
  <c r="S606" i="47"/>
  <c r="S605" i="47"/>
  <c r="S604" i="47"/>
  <c r="S603" i="47"/>
  <c r="S602" i="47"/>
  <c r="S601" i="47"/>
  <c r="S600" i="47"/>
  <c r="S599" i="47"/>
  <c r="S598" i="47"/>
  <c r="S597" i="47"/>
  <c r="S596" i="47"/>
  <c r="S595" i="47"/>
  <c r="S594" i="47"/>
  <c r="S593" i="47"/>
  <c r="S592" i="47"/>
  <c r="S591" i="47"/>
  <c r="S590" i="47"/>
  <c r="S589" i="47"/>
  <c r="S588" i="47"/>
  <c r="S587" i="47"/>
  <c r="S586" i="47"/>
  <c r="S585" i="47"/>
  <c r="S584" i="47"/>
  <c r="S583" i="47"/>
  <c r="S582" i="47"/>
  <c r="S581" i="47"/>
  <c r="S580" i="47"/>
  <c r="S579" i="47"/>
  <c r="S578" i="47"/>
  <c r="S577" i="47"/>
  <c r="S576" i="47"/>
  <c r="S575" i="47"/>
  <c r="S574" i="47"/>
  <c r="S573" i="47"/>
  <c r="S572" i="47"/>
  <c r="S571" i="47"/>
  <c r="S570" i="47"/>
  <c r="S569" i="47"/>
  <c r="S568" i="47"/>
  <c r="S567" i="47"/>
  <c r="S566" i="47"/>
  <c r="S565" i="47"/>
  <c r="S564" i="47"/>
  <c r="S563" i="47"/>
  <c r="S562" i="47"/>
  <c r="S561" i="47"/>
  <c r="S560" i="47"/>
  <c r="S559" i="47"/>
  <c r="S558" i="47"/>
  <c r="S557" i="47"/>
  <c r="S556" i="47"/>
  <c r="S555" i="47"/>
  <c r="S554" i="47"/>
  <c r="S553" i="47"/>
  <c r="S552" i="47"/>
  <c r="S551" i="47"/>
  <c r="S550" i="47"/>
  <c r="S549" i="47"/>
  <c r="S548" i="47"/>
  <c r="S547" i="47"/>
  <c r="S546" i="47"/>
  <c r="S545" i="47"/>
  <c r="S544" i="47"/>
  <c r="S543" i="47"/>
  <c r="S542" i="47"/>
  <c r="S541" i="47"/>
  <c r="S540" i="47"/>
  <c r="S539" i="47"/>
  <c r="S538" i="47"/>
  <c r="S537" i="47"/>
  <c r="S536" i="47"/>
  <c r="S535" i="47"/>
  <c r="S534" i="47"/>
  <c r="S533" i="47"/>
  <c r="S532" i="47"/>
  <c r="S531" i="47"/>
  <c r="S530" i="47"/>
  <c r="S529" i="47"/>
  <c r="S528" i="47"/>
  <c r="S527" i="47"/>
  <c r="S526" i="47"/>
  <c r="S525" i="47"/>
  <c r="S524" i="47"/>
  <c r="S523" i="47"/>
  <c r="S522" i="47"/>
  <c r="S521" i="47"/>
  <c r="S520" i="47"/>
  <c r="S519" i="47"/>
  <c r="S518" i="47"/>
  <c r="S517" i="47"/>
  <c r="S516" i="47"/>
  <c r="S515" i="47"/>
  <c r="S514" i="47"/>
  <c r="S513" i="47"/>
  <c r="S512" i="47"/>
  <c r="S511" i="47"/>
  <c r="S510" i="47"/>
  <c r="S509" i="47"/>
  <c r="S508" i="47"/>
  <c r="S507" i="47"/>
  <c r="S506" i="47"/>
  <c r="S505" i="47"/>
  <c r="S504" i="47"/>
  <c r="S503" i="47"/>
  <c r="S502" i="47"/>
  <c r="S501" i="47"/>
  <c r="S500" i="47"/>
  <c r="S499" i="47"/>
  <c r="S498" i="47"/>
  <c r="S497" i="47"/>
  <c r="S496" i="47"/>
  <c r="S495" i="47"/>
  <c r="S494" i="47"/>
  <c r="S493" i="47"/>
  <c r="S492" i="47"/>
  <c r="S491" i="47"/>
  <c r="S490" i="47"/>
  <c r="S489" i="47"/>
  <c r="S488" i="47"/>
  <c r="S487" i="47"/>
  <c r="S486" i="47"/>
  <c r="S485" i="47"/>
  <c r="S484" i="47"/>
  <c r="S483" i="47"/>
  <c r="S482" i="47"/>
  <c r="S481" i="47"/>
  <c r="S480" i="47"/>
  <c r="S479" i="47"/>
  <c r="S478" i="47"/>
  <c r="S477" i="47"/>
  <c r="S476" i="47"/>
  <c r="S475" i="47"/>
  <c r="S474" i="47"/>
  <c r="S473" i="47"/>
  <c r="S472" i="47"/>
  <c r="S471" i="47"/>
  <c r="S470" i="47"/>
  <c r="S469" i="47"/>
  <c r="S468" i="47"/>
  <c r="S467" i="47"/>
  <c r="S466" i="47"/>
  <c r="S465" i="47"/>
  <c r="S464" i="47"/>
  <c r="S463" i="47"/>
  <c r="S462" i="47"/>
  <c r="S461" i="47"/>
  <c r="S460" i="47"/>
  <c r="S459" i="47"/>
  <c r="S458" i="47"/>
  <c r="S457" i="47"/>
  <c r="S456" i="47"/>
  <c r="S455" i="47"/>
  <c r="S454" i="47"/>
  <c r="S453" i="47"/>
  <c r="S452" i="47"/>
  <c r="S451" i="47"/>
  <c r="S450" i="47"/>
  <c r="S449" i="47"/>
  <c r="S448" i="47"/>
  <c r="S447" i="47"/>
  <c r="S446" i="47"/>
  <c r="S445" i="47"/>
  <c r="S444" i="47"/>
  <c r="S443" i="47"/>
  <c r="S442" i="47"/>
  <c r="S441" i="47"/>
  <c r="S440" i="47"/>
  <c r="S439" i="47"/>
  <c r="S438" i="47"/>
  <c r="S437" i="47"/>
  <c r="S436" i="47"/>
  <c r="S435" i="47"/>
  <c r="S434" i="47"/>
  <c r="S433" i="47"/>
  <c r="S432" i="47"/>
  <c r="S431" i="47"/>
  <c r="S430" i="47"/>
  <c r="S429" i="47"/>
  <c r="S428" i="47"/>
  <c r="S427" i="47"/>
  <c r="S426" i="47"/>
  <c r="S425" i="47"/>
  <c r="S424" i="47"/>
  <c r="S423" i="47"/>
  <c r="S422" i="47"/>
  <c r="S421" i="47"/>
  <c r="S420" i="47"/>
  <c r="S419" i="47"/>
  <c r="S418" i="47"/>
  <c r="S417" i="47"/>
  <c r="S416" i="47"/>
  <c r="S415" i="47"/>
  <c r="S414" i="47"/>
  <c r="S413" i="47"/>
  <c r="S412" i="47"/>
  <c r="S411" i="47"/>
  <c r="S410" i="47"/>
  <c r="S409" i="47"/>
  <c r="S408" i="47"/>
  <c r="S407" i="47"/>
  <c r="S406" i="47"/>
  <c r="S405" i="47"/>
  <c r="S404" i="47"/>
  <c r="S403" i="47"/>
  <c r="S402" i="47"/>
  <c r="S401" i="47"/>
  <c r="S400" i="47"/>
  <c r="S399" i="47"/>
  <c r="S398" i="47"/>
  <c r="S397" i="47"/>
  <c r="S396" i="47"/>
  <c r="S395" i="47"/>
  <c r="S394" i="47"/>
  <c r="S393" i="47"/>
  <c r="S392" i="47"/>
  <c r="S391" i="47"/>
  <c r="S390" i="47"/>
  <c r="S389" i="47"/>
  <c r="S388" i="47"/>
  <c r="S387" i="47"/>
  <c r="S386" i="47"/>
  <c r="S385" i="47"/>
  <c r="S384" i="47"/>
  <c r="S383" i="47"/>
  <c r="S382" i="47"/>
  <c r="S381" i="47"/>
  <c r="S380" i="47"/>
  <c r="S379" i="47"/>
  <c r="S378" i="47"/>
  <c r="S377" i="47"/>
  <c r="S376" i="47"/>
  <c r="S375" i="47"/>
  <c r="S374" i="47"/>
  <c r="S373" i="47"/>
  <c r="S372" i="47"/>
  <c r="S371" i="47"/>
  <c r="S370" i="47"/>
  <c r="S369" i="47"/>
  <c r="S368" i="47"/>
  <c r="S367" i="47"/>
  <c r="S366" i="47"/>
  <c r="S365" i="47"/>
  <c r="S364" i="47"/>
  <c r="S363" i="47"/>
  <c r="S362" i="47"/>
  <c r="S361" i="47"/>
  <c r="S360" i="47"/>
  <c r="S359" i="47"/>
  <c r="S358" i="47"/>
  <c r="S357" i="47"/>
  <c r="S356" i="47"/>
  <c r="S355" i="47"/>
  <c r="S354" i="47"/>
  <c r="S353" i="47"/>
  <c r="S352" i="47"/>
  <c r="S351" i="47"/>
  <c r="S350" i="47"/>
  <c r="S349" i="47"/>
  <c r="S348" i="47"/>
  <c r="S347" i="47"/>
  <c r="S346" i="47"/>
  <c r="S345" i="47"/>
  <c r="S344" i="47"/>
  <c r="S343" i="47"/>
  <c r="S342" i="47"/>
  <c r="S341" i="47"/>
  <c r="S340" i="47"/>
  <c r="S339" i="47"/>
  <c r="S338" i="47"/>
  <c r="S337" i="47"/>
  <c r="S336" i="47"/>
  <c r="S335" i="47"/>
  <c r="S334" i="47"/>
  <c r="S333" i="47"/>
  <c r="S332" i="47"/>
  <c r="S331" i="47"/>
  <c r="S330" i="47"/>
  <c r="S329" i="47"/>
  <c r="S328" i="47"/>
  <c r="S327" i="47"/>
  <c r="S326" i="47"/>
  <c r="S325" i="47"/>
  <c r="S324" i="47"/>
  <c r="S323" i="47"/>
  <c r="S322" i="47"/>
  <c r="S321" i="47"/>
  <c r="S320" i="47"/>
  <c r="S319" i="47"/>
  <c r="S318" i="47"/>
  <c r="S317" i="47"/>
  <c r="S316" i="47"/>
  <c r="S315" i="47"/>
  <c r="S314" i="47"/>
  <c r="S313" i="47"/>
  <c r="S312" i="47"/>
  <c r="S311" i="47"/>
  <c r="S310" i="47"/>
  <c r="S309" i="47"/>
  <c r="S308" i="47"/>
  <c r="S307" i="47"/>
  <c r="S306" i="47"/>
  <c r="S305" i="47"/>
  <c r="S304" i="47"/>
  <c r="S303" i="47"/>
  <c r="S302" i="47"/>
  <c r="S301" i="47"/>
  <c r="S300" i="47"/>
  <c r="S299" i="47"/>
  <c r="S298" i="47"/>
  <c r="S297" i="47"/>
  <c r="S296" i="47"/>
  <c r="S295" i="47"/>
  <c r="S294" i="47"/>
  <c r="S293" i="47"/>
  <c r="S292" i="47"/>
  <c r="S291" i="47"/>
  <c r="S290" i="47"/>
  <c r="S289" i="47"/>
  <c r="S288" i="47"/>
  <c r="S287" i="47"/>
  <c r="S286" i="47"/>
  <c r="S285" i="47"/>
  <c r="S284" i="47"/>
  <c r="S283" i="47"/>
  <c r="S282" i="47"/>
  <c r="S281" i="47"/>
  <c r="S280" i="47"/>
  <c r="S279" i="47"/>
  <c r="S278" i="47"/>
  <c r="S277" i="47"/>
  <c r="S276" i="47"/>
  <c r="S275" i="47"/>
  <c r="S274" i="47"/>
  <c r="S273" i="47"/>
  <c r="S272" i="47"/>
  <c r="S271" i="47"/>
  <c r="S270" i="47"/>
  <c r="S269" i="47"/>
  <c r="S268" i="47"/>
  <c r="S267" i="47"/>
  <c r="S266" i="47"/>
  <c r="S265" i="47"/>
  <c r="S264" i="47"/>
  <c r="S263" i="47"/>
  <c r="S262" i="47"/>
  <c r="S261" i="47"/>
  <c r="S260" i="47"/>
  <c r="S259" i="47"/>
  <c r="S258" i="47"/>
  <c r="S257" i="47"/>
  <c r="S256" i="47"/>
  <c r="S255" i="47"/>
  <c r="S254" i="47"/>
  <c r="S253" i="47"/>
  <c r="S252" i="47"/>
  <c r="S251" i="47"/>
  <c r="S250" i="47"/>
  <c r="S249" i="47"/>
  <c r="S248" i="47"/>
  <c r="S247" i="47"/>
  <c r="S246" i="47"/>
  <c r="S245" i="47"/>
  <c r="S244" i="47"/>
  <c r="S243" i="47"/>
  <c r="S242" i="47"/>
  <c r="S241" i="47"/>
  <c r="S240" i="47"/>
  <c r="S239" i="47"/>
  <c r="S238" i="47"/>
  <c r="S237" i="47"/>
  <c r="S236" i="47"/>
  <c r="S235" i="47"/>
  <c r="S234" i="47"/>
  <c r="S233" i="47"/>
  <c r="S232" i="47"/>
  <c r="S231" i="47"/>
  <c r="S230" i="47"/>
  <c r="S229" i="47"/>
  <c r="S228" i="47"/>
  <c r="S227" i="47"/>
  <c r="S226" i="47"/>
  <c r="S225" i="47"/>
  <c r="S224" i="47"/>
  <c r="S223" i="47"/>
  <c r="S222" i="47"/>
  <c r="S221" i="47"/>
  <c r="S220" i="47"/>
  <c r="S219" i="47"/>
  <c r="S218" i="47"/>
  <c r="S217" i="47"/>
  <c r="S216" i="47"/>
  <c r="S215" i="47"/>
  <c r="S214" i="47"/>
  <c r="S213" i="47"/>
  <c r="S212" i="47"/>
  <c r="S211" i="47"/>
  <c r="S210" i="47"/>
  <c r="S209" i="47"/>
  <c r="S208" i="47"/>
  <c r="S207" i="47"/>
  <c r="S206" i="47"/>
  <c r="S205" i="47"/>
  <c r="S204" i="47"/>
  <c r="S203" i="47"/>
  <c r="S202" i="47"/>
  <c r="S201" i="47"/>
  <c r="S200" i="47"/>
  <c r="S199" i="47"/>
  <c r="S198" i="47"/>
  <c r="S197" i="47"/>
  <c r="S196" i="47"/>
  <c r="S195" i="47"/>
  <c r="S194" i="47"/>
  <c r="S193" i="47"/>
  <c r="S192" i="47"/>
  <c r="S191" i="47"/>
  <c r="S190" i="47"/>
  <c r="S189" i="47"/>
  <c r="S188" i="47"/>
  <c r="S187" i="47"/>
  <c r="S186" i="47"/>
  <c r="S185" i="47"/>
  <c r="S184" i="47"/>
  <c r="S183" i="47"/>
  <c r="S182" i="47"/>
  <c r="S181" i="47"/>
  <c r="S180" i="47"/>
  <c r="S179" i="47"/>
  <c r="S178" i="47"/>
  <c r="S177" i="47"/>
  <c r="S176" i="47"/>
  <c r="S175" i="47"/>
  <c r="S174" i="47"/>
  <c r="S173" i="47"/>
  <c r="S172" i="47"/>
  <c r="S171" i="47"/>
  <c r="S170" i="47"/>
  <c r="S169" i="47"/>
  <c r="S168" i="47"/>
  <c r="S167" i="47"/>
  <c r="S166" i="47"/>
  <c r="S165" i="47"/>
  <c r="S164" i="47"/>
  <c r="S163" i="47"/>
  <c r="S162" i="47"/>
  <c r="S161" i="47"/>
  <c r="S160" i="47"/>
  <c r="S159" i="47"/>
  <c r="S158" i="47"/>
  <c r="S157" i="47"/>
  <c r="S156" i="47"/>
  <c r="S155" i="47"/>
  <c r="S154" i="47"/>
  <c r="S153" i="47"/>
  <c r="S152" i="47"/>
  <c r="S151" i="47"/>
  <c r="S150" i="47"/>
  <c r="S149" i="47"/>
  <c r="S148" i="47"/>
  <c r="S147" i="47"/>
  <c r="S146" i="47"/>
  <c r="S145" i="47"/>
  <c r="S144" i="47"/>
  <c r="S143" i="47"/>
  <c r="S142" i="47"/>
  <c r="S141" i="47"/>
  <c r="S140" i="47"/>
  <c r="S139" i="47"/>
  <c r="S138" i="47"/>
  <c r="S137" i="47"/>
  <c r="S136" i="47"/>
  <c r="S135" i="47"/>
  <c r="S134" i="47"/>
  <c r="S133" i="47"/>
  <c r="S132" i="47"/>
  <c r="S131" i="47"/>
  <c r="S130" i="47"/>
  <c r="S129" i="47"/>
  <c r="S128" i="47"/>
  <c r="S127" i="47"/>
  <c r="S126" i="47"/>
  <c r="S125" i="47"/>
  <c r="S124" i="47"/>
  <c r="S123" i="47"/>
  <c r="S122" i="47"/>
  <c r="S121" i="47"/>
  <c r="S120" i="47"/>
  <c r="S119" i="47"/>
  <c r="S118" i="47"/>
  <c r="S117" i="47"/>
  <c r="S116" i="47"/>
  <c r="S115" i="47"/>
  <c r="S114" i="47"/>
  <c r="S113" i="47"/>
  <c r="S112" i="47"/>
  <c r="S111" i="47"/>
  <c r="S110" i="47"/>
  <c r="S109" i="47"/>
  <c r="S108" i="47"/>
  <c r="S107" i="47"/>
  <c r="S106" i="47"/>
  <c r="S105" i="47"/>
  <c r="S104" i="47"/>
  <c r="S103" i="47"/>
  <c r="S102" i="47"/>
  <c r="S101" i="47"/>
  <c r="S100" i="47"/>
  <c r="S99" i="47"/>
  <c r="S98" i="47"/>
  <c r="S97" i="47"/>
  <c r="S96" i="47"/>
  <c r="S95" i="47"/>
  <c r="S94" i="47"/>
  <c r="S93" i="47"/>
  <c r="S92" i="47"/>
  <c r="S91" i="47"/>
  <c r="S90" i="47"/>
  <c r="S89" i="47"/>
  <c r="S88" i="47"/>
  <c r="S87" i="47"/>
  <c r="S86" i="47"/>
  <c r="S85" i="47"/>
  <c r="S84" i="47"/>
  <c r="S83" i="47"/>
  <c r="S82" i="47"/>
  <c r="S81" i="47"/>
  <c r="S80" i="47"/>
  <c r="S79" i="47"/>
  <c r="S78" i="47"/>
  <c r="S77" i="47"/>
  <c r="S76" i="47"/>
  <c r="S75" i="47"/>
  <c r="S74" i="47"/>
  <c r="S73" i="47"/>
  <c r="S72" i="47"/>
  <c r="S71" i="47"/>
  <c r="S70" i="47"/>
  <c r="S69" i="47"/>
  <c r="S68" i="47"/>
  <c r="S67" i="47"/>
  <c r="S66" i="47"/>
  <c r="S65" i="47"/>
  <c r="S64" i="47"/>
  <c r="S63" i="47"/>
  <c r="S62" i="47"/>
  <c r="S61" i="47"/>
  <c r="S60" i="47"/>
  <c r="S59" i="47"/>
  <c r="S58" i="47"/>
  <c r="S57" i="47"/>
  <c r="S56" i="47"/>
  <c r="S55" i="47"/>
  <c r="S54" i="47"/>
  <c r="S53" i="47"/>
  <c r="S52" i="47"/>
  <c r="S51" i="47"/>
  <c r="S50" i="47"/>
  <c r="S49" i="47"/>
  <c r="S48" i="47"/>
  <c r="S47" i="47"/>
  <c r="S46" i="47"/>
  <c r="S45" i="47"/>
  <c r="S44" i="47"/>
  <c r="S43" i="47"/>
  <c r="S42" i="47"/>
  <c r="S41" i="47"/>
  <c r="S40" i="47"/>
  <c r="S39" i="47"/>
  <c r="S38" i="47"/>
  <c r="S37" i="47"/>
  <c r="S36" i="47"/>
  <c r="S35" i="47"/>
  <c r="S34" i="47"/>
  <c r="S33" i="47"/>
  <c r="S32" i="47"/>
  <c r="S31" i="47"/>
  <c r="S30" i="47"/>
  <c r="S29" i="47"/>
  <c r="S28" i="47"/>
  <c r="S27" i="47"/>
  <c r="S26" i="47"/>
  <c r="S25" i="47"/>
  <c r="S24" i="47"/>
  <c r="S23" i="47"/>
  <c r="S22" i="47"/>
  <c r="S21" i="47"/>
  <c r="S20" i="47"/>
  <c r="S19" i="47"/>
  <c r="S18" i="47"/>
  <c r="S17" i="47"/>
  <c r="S16" i="47"/>
  <c r="S15" i="47"/>
  <c r="S14" i="47"/>
  <c r="S13" i="47"/>
  <c r="S12" i="47"/>
  <c r="S11" i="47"/>
  <c r="S10" i="47"/>
  <c r="S9" i="47"/>
  <c r="S8" i="47"/>
  <c r="S7" i="47"/>
  <c r="S6" i="47"/>
  <c r="S5" i="47"/>
  <c r="S4" i="47"/>
  <c r="S3" i="47"/>
  <c r="S2" i="47"/>
  <c r="Q2484" i="47"/>
  <c r="Q2483" i="47"/>
  <c r="Q2482" i="47"/>
  <c r="Q2481" i="47"/>
  <c r="Q2480" i="47"/>
  <c r="Q2479" i="47"/>
  <c r="Q2478" i="47"/>
  <c r="Q2477" i="47"/>
  <c r="Q2476" i="47"/>
  <c r="Q2475" i="47"/>
  <c r="Q2474" i="47"/>
  <c r="Q2473" i="47"/>
  <c r="Q2472" i="47"/>
  <c r="Q2471" i="47"/>
  <c r="Q2470" i="47"/>
  <c r="Q2469" i="47"/>
  <c r="Q2468" i="47"/>
  <c r="Q2467" i="47"/>
  <c r="Q2466" i="47"/>
  <c r="Q2465" i="47"/>
  <c r="Q2464" i="47"/>
  <c r="Q2463" i="47"/>
  <c r="Q2462" i="47"/>
  <c r="Q2461" i="47"/>
  <c r="Q2460" i="47"/>
  <c r="Q2459" i="47"/>
  <c r="Q2458" i="47"/>
  <c r="Q2457" i="47"/>
  <c r="Q2456" i="47"/>
  <c r="Q2455" i="47"/>
  <c r="Q2454" i="47"/>
  <c r="Q2453" i="47"/>
  <c r="Q2452" i="47"/>
  <c r="Q2451" i="47"/>
  <c r="Q2450" i="47"/>
  <c r="Q2449" i="47"/>
  <c r="Q2448" i="47"/>
  <c r="Q2447" i="47"/>
  <c r="Q2446" i="47"/>
  <c r="Q2445" i="47"/>
  <c r="Q2444" i="47"/>
  <c r="Q2443" i="47"/>
  <c r="Q2442" i="47"/>
  <c r="Q2441" i="47"/>
  <c r="Q2440" i="47"/>
  <c r="Q2439" i="47"/>
  <c r="Q2438" i="47"/>
  <c r="Q2437" i="47"/>
  <c r="Q2436" i="47"/>
  <c r="Q2435" i="47"/>
  <c r="Q2434" i="47"/>
  <c r="Q2433" i="47"/>
  <c r="Q2432" i="47"/>
  <c r="Q2431" i="47"/>
  <c r="Q2430" i="47"/>
  <c r="Q2429" i="47"/>
  <c r="Q2428" i="47"/>
  <c r="Q2427" i="47"/>
  <c r="Q2426" i="47"/>
  <c r="Q2425" i="47"/>
  <c r="Q2424" i="47"/>
  <c r="Q2423" i="47"/>
  <c r="Q2422" i="47"/>
  <c r="Q2421" i="47"/>
  <c r="Q2420" i="47"/>
  <c r="Q2419" i="47"/>
  <c r="Q2418" i="47"/>
  <c r="Q2417" i="47"/>
  <c r="Q2416" i="47"/>
  <c r="Q2415" i="47"/>
  <c r="Q2414" i="47"/>
  <c r="Q2413" i="47"/>
  <c r="Q2412" i="47"/>
  <c r="Q2411" i="47"/>
  <c r="Q2410" i="47"/>
  <c r="Q2409" i="47"/>
  <c r="Q2408" i="47"/>
  <c r="Q2407" i="47"/>
  <c r="Q2406" i="47"/>
  <c r="Q2405" i="47"/>
  <c r="Q2404" i="47"/>
  <c r="Q2403" i="47"/>
  <c r="Q2402" i="47"/>
  <c r="Q2401" i="47"/>
  <c r="Q2400" i="47"/>
  <c r="Q2399" i="47"/>
  <c r="Q2398" i="47"/>
  <c r="Q2397" i="47"/>
  <c r="Q2396" i="47"/>
  <c r="Q2395" i="47"/>
  <c r="Q2394" i="47"/>
  <c r="Q2393" i="47"/>
  <c r="Q2392" i="47"/>
  <c r="Q2391" i="47"/>
  <c r="Q2390" i="47"/>
  <c r="Q2389" i="47"/>
  <c r="Q2388" i="47"/>
  <c r="Q2387" i="47"/>
  <c r="Q2386" i="47"/>
  <c r="Q2385" i="47"/>
  <c r="Q2384" i="47"/>
  <c r="Q2383" i="47"/>
  <c r="Q2382" i="47"/>
  <c r="Q2381" i="47"/>
  <c r="Q2380" i="47"/>
  <c r="Q2379" i="47"/>
  <c r="Q2378" i="47"/>
  <c r="Q2377" i="47"/>
  <c r="Q2376" i="47"/>
  <c r="Q2375" i="47"/>
  <c r="Q2374" i="47"/>
  <c r="Q2373" i="47"/>
  <c r="Q2372" i="47"/>
  <c r="Q2371" i="47"/>
  <c r="Q2370" i="47"/>
  <c r="Q2369" i="47"/>
  <c r="Q2368" i="47"/>
  <c r="Q2367" i="47"/>
  <c r="Q2366" i="47"/>
  <c r="Q2365" i="47"/>
  <c r="Q2364" i="47"/>
  <c r="Q2363" i="47"/>
  <c r="Q2362" i="47"/>
  <c r="Q2361" i="47"/>
  <c r="Q2360" i="47"/>
  <c r="Q2359" i="47"/>
  <c r="Q2358" i="47"/>
  <c r="Q2357" i="47"/>
  <c r="Q2356" i="47"/>
  <c r="Q2355" i="47"/>
  <c r="Q2354" i="47"/>
  <c r="Q2353" i="47"/>
  <c r="Q2352" i="47"/>
  <c r="Q2351" i="47"/>
  <c r="Q2350" i="47"/>
  <c r="Q2349" i="47"/>
  <c r="Q2348" i="47"/>
  <c r="Q2347" i="47"/>
  <c r="Q2346" i="47"/>
  <c r="Q2345" i="47"/>
  <c r="Q2344" i="47"/>
  <c r="Q2343" i="47"/>
  <c r="Q2342" i="47"/>
  <c r="Q2341" i="47"/>
  <c r="Q2340" i="47"/>
  <c r="Q2339" i="47"/>
  <c r="Q2338" i="47"/>
  <c r="Q2337" i="47"/>
  <c r="Q2336" i="47"/>
  <c r="Q2335" i="47"/>
  <c r="Q2334" i="47"/>
  <c r="Q2333" i="47"/>
  <c r="Q2332" i="47"/>
  <c r="Q2331" i="47"/>
  <c r="Q2330" i="47"/>
  <c r="Q2329" i="47"/>
  <c r="Q2328" i="47"/>
  <c r="Q2327" i="47"/>
  <c r="Q2326" i="47"/>
  <c r="Q2325" i="47"/>
  <c r="Q2324" i="47"/>
  <c r="Q2323" i="47"/>
  <c r="Q2322" i="47"/>
  <c r="Q2321" i="47"/>
  <c r="Q2320" i="47"/>
  <c r="Q2319" i="47"/>
  <c r="Q2318" i="47"/>
  <c r="Q2317" i="47"/>
  <c r="Q2316" i="47"/>
  <c r="Q2315" i="47"/>
  <c r="Q2314" i="47"/>
  <c r="Q2313" i="47"/>
  <c r="Q2312" i="47"/>
  <c r="Q2311" i="47"/>
  <c r="Q2310" i="47"/>
  <c r="Q2309" i="47"/>
  <c r="Q2308" i="47"/>
  <c r="Q2307" i="47"/>
  <c r="Q2306" i="47"/>
  <c r="Q2305" i="47"/>
  <c r="Q2304" i="47"/>
  <c r="Q2303" i="47"/>
  <c r="Q2302" i="47"/>
  <c r="Q2301" i="47"/>
  <c r="Q2300" i="47"/>
  <c r="Q2299" i="47"/>
  <c r="Q2298" i="47"/>
  <c r="Q2297" i="47"/>
  <c r="Q2296" i="47"/>
  <c r="Q2295" i="47"/>
  <c r="Q2294" i="47"/>
  <c r="Q2293" i="47"/>
  <c r="Q2292" i="47"/>
  <c r="Q2291" i="47"/>
  <c r="Q2290" i="47"/>
  <c r="Q2289" i="47"/>
  <c r="Q2288" i="47"/>
  <c r="Q2287" i="47"/>
  <c r="Q2286" i="47"/>
  <c r="Q2285" i="47"/>
  <c r="Q2284" i="47"/>
  <c r="Q2283" i="47"/>
  <c r="Q2282" i="47"/>
  <c r="Q2281" i="47"/>
  <c r="Q2280" i="47"/>
  <c r="Q2279" i="47"/>
  <c r="Q2278" i="47"/>
  <c r="Q2277" i="47"/>
  <c r="Q2276" i="47"/>
  <c r="Q2275" i="47"/>
  <c r="Q2274" i="47"/>
  <c r="Q2273" i="47"/>
  <c r="Q2272" i="47"/>
  <c r="Q2271" i="47"/>
  <c r="Q2270" i="47"/>
  <c r="Q2269" i="47"/>
  <c r="Q2268" i="47"/>
  <c r="Q2267" i="47"/>
  <c r="Q2266" i="47"/>
  <c r="Q2265" i="47"/>
  <c r="Q2264" i="47"/>
  <c r="Q2263" i="47"/>
  <c r="Q2262" i="47"/>
  <c r="Q2261" i="47"/>
  <c r="Q2260" i="47"/>
  <c r="Q2259" i="47"/>
  <c r="Q2258" i="47"/>
  <c r="Q2257" i="47"/>
  <c r="Q2256" i="47"/>
  <c r="Q2255" i="47"/>
  <c r="Q2254" i="47"/>
  <c r="Q2253" i="47"/>
  <c r="Q2252" i="47"/>
  <c r="Q2251" i="47"/>
  <c r="Q2250" i="47"/>
  <c r="Q2249" i="47"/>
  <c r="Q2248" i="47"/>
  <c r="Q2247" i="47"/>
  <c r="Q2246" i="47"/>
  <c r="Q2245" i="47"/>
  <c r="Q2244" i="47"/>
  <c r="Q2243" i="47"/>
  <c r="Q2242" i="47"/>
  <c r="Q2241" i="47"/>
  <c r="Q2240" i="47"/>
  <c r="Q2239" i="47"/>
  <c r="Q2238" i="47"/>
  <c r="Q2237" i="47"/>
  <c r="Q2236" i="47"/>
  <c r="Q2235" i="47"/>
  <c r="Q2234" i="47"/>
  <c r="Q2233" i="47"/>
  <c r="Q2232" i="47"/>
  <c r="Q2231" i="47"/>
  <c r="Q2230" i="47"/>
  <c r="Q2229" i="47"/>
  <c r="Q2228" i="47"/>
  <c r="Q2227" i="47"/>
  <c r="Q2226" i="47"/>
  <c r="Q2225" i="47"/>
  <c r="Q2224" i="47"/>
  <c r="Q2223" i="47"/>
  <c r="Q2222" i="47"/>
  <c r="Q2221" i="47"/>
  <c r="Q2220" i="47"/>
  <c r="Q2219" i="47"/>
  <c r="Q2218" i="47"/>
  <c r="Q2217" i="47"/>
  <c r="Q2216" i="47"/>
  <c r="Q2215" i="47"/>
  <c r="Q2214" i="47"/>
  <c r="Q2213" i="47"/>
  <c r="Q2212" i="47"/>
  <c r="Q2211" i="47"/>
  <c r="Q2210" i="47"/>
  <c r="Q2209" i="47"/>
  <c r="Q2208" i="47"/>
  <c r="Q2207" i="47"/>
  <c r="Q2206" i="47"/>
  <c r="Q2205" i="47"/>
  <c r="Q2204" i="47"/>
  <c r="Q2203" i="47"/>
  <c r="Q2202" i="47"/>
  <c r="Q2201" i="47"/>
  <c r="Q2200" i="47"/>
  <c r="Q2199" i="47"/>
  <c r="Q2198" i="47"/>
  <c r="Q2197" i="47"/>
  <c r="Q2196" i="47"/>
  <c r="Q2195" i="47"/>
  <c r="Q2194" i="47"/>
  <c r="Q2193" i="47"/>
  <c r="Q2192" i="47"/>
  <c r="Q2191" i="47"/>
  <c r="Q2190" i="47"/>
  <c r="Q2189" i="47"/>
  <c r="Q2188" i="47"/>
  <c r="Q2187" i="47"/>
  <c r="Q2186" i="47"/>
  <c r="Q2185" i="47"/>
  <c r="Q2184" i="47"/>
  <c r="Q2183" i="47"/>
  <c r="Q2182" i="47"/>
  <c r="Q2181" i="47"/>
  <c r="Q2180" i="47"/>
  <c r="Q2179" i="47"/>
  <c r="Q2178" i="47"/>
  <c r="Q2177" i="47"/>
  <c r="Q2176" i="47"/>
  <c r="Q2175" i="47"/>
  <c r="Q2174" i="47"/>
  <c r="Q2173" i="47"/>
  <c r="Q2172" i="47"/>
  <c r="Q2171" i="47"/>
  <c r="Q2170" i="47"/>
  <c r="Q2169" i="47"/>
  <c r="Q2168" i="47"/>
  <c r="Q2167" i="47"/>
  <c r="Q2166" i="47"/>
  <c r="Q2165" i="47"/>
  <c r="Q2164" i="47"/>
  <c r="Q2163" i="47"/>
  <c r="Q2162" i="47"/>
  <c r="Q2161" i="47"/>
  <c r="Q2160" i="47"/>
  <c r="Q2159" i="47"/>
  <c r="Q2158" i="47"/>
  <c r="Q2157" i="47"/>
  <c r="Q2156" i="47"/>
  <c r="Q2155" i="47"/>
  <c r="Q2154" i="47"/>
  <c r="Q2153" i="47"/>
  <c r="Q2152" i="47"/>
  <c r="Q2151" i="47"/>
  <c r="Q2150" i="47"/>
  <c r="Q2149" i="47"/>
  <c r="Q2148" i="47"/>
  <c r="Q2147" i="47"/>
  <c r="Q2146" i="47"/>
  <c r="Q2145" i="47"/>
  <c r="Q2144" i="47"/>
  <c r="Q2143" i="47"/>
  <c r="Q2142" i="47"/>
  <c r="Q2141" i="47"/>
  <c r="Q2140" i="47"/>
  <c r="Q2139" i="47"/>
  <c r="Q2138" i="47"/>
  <c r="Q2137" i="47"/>
  <c r="Q2136" i="47"/>
  <c r="Q2135" i="47"/>
  <c r="Q2134" i="47"/>
  <c r="Q2133" i="47"/>
  <c r="Q2132" i="47"/>
  <c r="Q2131" i="47"/>
  <c r="Q2130" i="47"/>
  <c r="Q2129" i="47"/>
  <c r="Q2128" i="47"/>
  <c r="Q2127" i="47"/>
  <c r="Q2126" i="47"/>
  <c r="Q2125" i="47"/>
  <c r="Q2124" i="47"/>
  <c r="Q2123" i="47"/>
  <c r="Q2122" i="47"/>
  <c r="Q2121" i="47"/>
  <c r="Q2120" i="47"/>
  <c r="Q2119" i="47"/>
  <c r="Q2118" i="47"/>
  <c r="Q2117" i="47"/>
  <c r="Q2116" i="47"/>
  <c r="Q2115" i="47"/>
  <c r="Q2114" i="47"/>
  <c r="Q2113" i="47"/>
  <c r="Q2112" i="47"/>
  <c r="Q2111" i="47"/>
  <c r="Q2110" i="47"/>
  <c r="Q2109" i="47"/>
  <c r="Q2108" i="47"/>
  <c r="Q2107" i="47"/>
  <c r="Q2106" i="47"/>
  <c r="Q2105" i="47"/>
  <c r="Q2104" i="47"/>
  <c r="Q2103" i="47"/>
  <c r="Q2102" i="47"/>
  <c r="Q2101" i="47"/>
  <c r="Q2100" i="47"/>
  <c r="Q2099" i="47"/>
  <c r="Q2098" i="47"/>
  <c r="Q2097" i="47"/>
  <c r="Q2096" i="47"/>
  <c r="Q2095" i="47"/>
  <c r="Q2094" i="47"/>
  <c r="Q2093" i="47"/>
  <c r="Q2092" i="47"/>
  <c r="Q2091" i="47"/>
  <c r="Q2090" i="47"/>
  <c r="Q2089" i="47"/>
  <c r="Q2088" i="47"/>
  <c r="Q2087" i="47"/>
  <c r="Q2086" i="47"/>
  <c r="Q2085" i="47"/>
  <c r="Q2084" i="47"/>
  <c r="Q2083" i="47"/>
  <c r="Q2082" i="47"/>
  <c r="Q2081" i="47"/>
  <c r="Q2080" i="47"/>
  <c r="Q2079" i="47"/>
  <c r="Q2078" i="47"/>
  <c r="Q2077" i="47"/>
  <c r="Q2076" i="47"/>
  <c r="Q2075" i="47"/>
  <c r="Q2074" i="47"/>
  <c r="Q2073" i="47"/>
  <c r="Q2072" i="47"/>
  <c r="Q2071" i="47"/>
  <c r="Q2070" i="47"/>
  <c r="Q2069" i="47"/>
  <c r="Q2068" i="47"/>
  <c r="Q2067" i="47"/>
  <c r="Q2066" i="47"/>
  <c r="Q2065" i="47"/>
  <c r="Q2064" i="47"/>
  <c r="Q2063" i="47"/>
  <c r="Q2062" i="47"/>
  <c r="Q2061" i="47"/>
  <c r="Q2060" i="47"/>
  <c r="Q2059" i="47"/>
  <c r="Q2058" i="47"/>
  <c r="Q2057" i="47"/>
  <c r="Q2056" i="47"/>
  <c r="Q2055" i="47"/>
  <c r="Q2054" i="47"/>
  <c r="Q2053" i="47"/>
  <c r="Q2052" i="47"/>
  <c r="Q2051" i="47"/>
  <c r="Q2050" i="47"/>
  <c r="Q2049" i="47"/>
  <c r="Q2048" i="47"/>
  <c r="Q2047" i="47"/>
  <c r="Q2046" i="47"/>
  <c r="Q2045" i="47"/>
  <c r="Q2044" i="47"/>
  <c r="Q2043" i="47"/>
  <c r="Q2042" i="47"/>
  <c r="Q2041" i="47"/>
  <c r="Q2040" i="47"/>
  <c r="Q2039" i="47"/>
  <c r="Q2038" i="47"/>
  <c r="Q2037" i="47"/>
  <c r="Q2036" i="47"/>
  <c r="Q2035" i="47"/>
  <c r="Q2034" i="47"/>
  <c r="Q2033" i="47"/>
  <c r="Q2032" i="47"/>
  <c r="Q2031" i="47"/>
  <c r="Q2030" i="47"/>
  <c r="Q2029" i="47"/>
  <c r="Q2028" i="47"/>
  <c r="Q2027" i="47"/>
  <c r="Q2026" i="47"/>
  <c r="Q2025" i="47"/>
  <c r="Q2024" i="47"/>
  <c r="Q2023" i="47"/>
  <c r="Q2022" i="47"/>
  <c r="Q2021" i="47"/>
  <c r="Q2020" i="47"/>
  <c r="Q2019" i="47"/>
  <c r="Q2018" i="47"/>
  <c r="Q2017" i="47"/>
  <c r="Q2016" i="47"/>
  <c r="Q2015" i="47"/>
  <c r="Q2014" i="47"/>
  <c r="Q2013" i="47"/>
  <c r="Q2012" i="47"/>
  <c r="Q2011" i="47"/>
  <c r="Q2010" i="47"/>
  <c r="Q2009" i="47"/>
  <c r="Q2008" i="47"/>
  <c r="Q2007" i="47"/>
  <c r="Q2006" i="47"/>
  <c r="Q2005" i="47"/>
  <c r="Q2004" i="47"/>
  <c r="Q2003" i="47"/>
  <c r="Q2002" i="47"/>
  <c r="Q2001" i="47"/>
  <c r="Q2000" i="47"/>
  <c r="Q1999" i="47"/>
  <c r="Q1998" i="47"/>
  <c r="Q1997" i="47"/>
  <c r="Q1996" i="47"/>
  <c r="Q1995" i="47"/>
  <c r="Q1994" i="47"/>
  <c r="Q1993" i="47"/>
  <c r="Q1992" i="47"/>
  <c r="Q1991" i="47"/>
  <c r="Q1990" i="47"/>
  <c r="Q1989" i="47"/>
  <c r="Q1988" i="47"/>
  <c r="Q1987" i="47"/>
  <c r="Q1986" i="47"/>
  <c r="Q1985" i="47"/>
  <c r="Q1984" i="47"/>
  <c r="Q1983" i="47"/>
  <c r="Q1982" i="47"/>
  <c r="Q1981" i="47"/>
  <c r="Q1980" i="47"/>
  <c r="Q1979" i="47"/>
  <c r="Q1978" i="47"/>
  <c r="Q1977" i="47"/>
  <c r="Q1976" i="47"/>
  <c r="Q1975" i="47"/>
  <c r="Q1974" i="47"/>
  <c r="Q1973" i="47"/>
  <c r="Q1972" i="47"/>
  <c r="Q1971" i="47"/>
  <c r="Q1970" i="47"/>
  <c r="Q1969" i="47"/>
  <c r="Q1968" i="47"/>
  <c r="Q1967" i="47"/>
  <c r="Q1966" i="47"/>
  <c r="Q1965" i="47"/>
  <c r="Q1964" i="47"/>
  <c r="Q1963" i="47"/>
  <c r="Q1962" i="47"/>
  <c r="Q1961" i="47"/>
  <c r="Q1960" i="47"/>
  <c r="Q1959" i="47"/>
  <c r="Q1958" i="47"/>
  <c r="Q1957" i="47"/>
  <c r="Q1956" i="47"/>
  <c r="Q1955" i="47"/>
  <c r="Q1954" i="47"/>
  <c r="Q1953" i="47"/>
  <c r="Q1952" i="47"/>
  <c r="Q1951" i="47"/>
  <c r="Q1950" i="47"/>
  <c r="Q1949" i="47"/>
  <c r="Q1948" i="47"/>
  <c r="Q1947" i="47"/>
  <c r="Q1946" i="47"/>
  <c r="Q1945" i="47"/>
  <c r="Q1944" i="47"/>
  <c r="Q1943" i="47"/>
  <c r="Q1942" i="47"/>
  <c r="Q1941" i="47"/>
  <c r="Q1940" i="47"/>
  <c r="Q1939" i="47"/>
  <c r="Q1938" i="47"/>
  <c r="Q1937" i="47"/>
  <c r="Q1936" i="47"/>
  <c r="Q1935" i="47"/>
  <c r="Q1934" i="47"/>
  <c r="Q1933" i="47"/>
  <c r="Q1932" i="47"/>
  <c r="Q1931" i="47"/>
  <c r="Q1930" i="47"/>
  <c r="Q1929" i="47"/>
  <c r="Q1928" i="47"/>
  <c r="Q1927" i="47"/>
  <c r="Q1926" i="47"/>
  <c r="Q1925" i="47"/>
  <c r="Q1924" i="47"/>
  <c r="Q1923" i="47"/>
  <c r="Q1922" i="47"/>
  <c r="Q1921" i="47"/>
  <c r="Q1920" i="47"/>
  <c r="Q1919" i="47"/>
  <c r="Q1918" i="47"/>
  <c r="Q1917" i="47"/>
  <c r="Q1916" i="47"/>
  <c r="Q1915" i="47"/>
  <c r="Q1914" i="47"/>
  <c r="Q1913" i="47"/>
  <c r="Q1912" i="47"/>
  <c r="Q1911" i="47"/>
  <c r="Q1910" i="47"/>
  <c r="Q1909" i="47"/>
  <c r="Q1908" i="47"/>
  <c r="Q1907" i="47"/>
  <c r="Q1906" i="47"/>
  <c r="Q1905" i="47"/>
  <c r="Q1904" i="47"/>
  <c r="Q1903" i="47"/>
  <c r="Q1902" i="47"/>
  <c r="Q1901" i="47"/>
  <c r="Q1900" i="47"/>
  <c r="Q1899" i="47"/>
  <c r="Q1898" i="47"/>
  <c r="Q1897" i="47"/>
  <c r="Q1896" i="47"/>
  <c r="Q1895" i="47"/>
  <c r="Q1894" i="47"/>
  <c r="Q1893" i="47"/>
  <c r="Q1892" i="47"/>
  <c r="Q1891" i="47"/>
  <c r="Q1890" i="47"/>
  <c r="Q1889" i="47"/>
  <c r="Q1888" i="47"/>
  <c r="Q1887" i="47"/>
  <c r="Q1886" i="47"/>
  <c r="Q1885" i="47"/>
  <c r="Q1884" i="47"/>
  <c r="Q1883" i="47"/>
  <c r="Q1882" i="47"/>
  <c r="Q1881" i="47"/>
  <c r="Q1880" i="47"/>
  <c r="Q1879" i="47"/>
  <c r="Q1878" i="47"/>
  <c r="Q1877" i="47"/>
  <c r="Q1876" i="47"/>
  <c r="Q1875" i="47"/>
  <c r="Q1874" i="47"/>
  <c r="Q1873" i="47"/>
  <c r="Q1872" i="47"/>
  <c r="Q1871" i="47"/>
  <c r="Q1870" i="47"/>
  <c r="Q1869" i="47"/>
  <c r="Q1868" i="47"/>
  <c r="Q1867" i="47"/>
  <c r="Q1866" i="47"/>
  <c r="Q1865" i="47"/>
  <c r="Q1864" i="47"/>
  <c r="Q1863" i="47"/>
  <c r="Q1862" i="47"/>
  <c r="Q1861" i="47"/>
  <c r="Q1860" i="47"/>
  <c r="Q1859" i="47"/>
  <c r="Q1858" i="47"/>
  <c r="Q1857" i="47"/>
  <c r="Q1856" i="47"/>
  <c r="Q1855" i="47"/>
  <c r="Q1854" i="47"/>
  <c r="Q1853" i="47"/>
  <c r="Q1852" i="47"/>
  <c r="Q1851" i="47"/>
  <c r="Q1850" i="47"/>
  <c r="Q1849" i="47"/>
  <c r="Q1848" i="47"/>
  <c r="Q1847" i="47"/>
  <c r="Q1846" i="47"/>
  <c r="Q1845" i="47"/>
  <c r="Q1844" i="47"/>
  <c r="Q1843" i="47"/>
  <c r="Q1842" i="47"/>
  <c r="Q1841" i="47"/>
  <c r="Q1840" i="47"/>
  <c r="Q1839" i="47"/>
  <c r="Q1838" i="47"/>
  <c r="Q1837" i="47"/>
  <c r="Q1836" i="47"/>
  <c r="Q1835" i="47"/>
  <c r="Q1834" i="47"/>
  <c r="Q1833" i="47"/>
  <c r="Q1832" i="47"/>
  <c r="Q1831" i="47"/>
  <c r="Q1830" i="47"/>
  <c r="Q1829" i="47"/>
  <c r="Q1828" i="47"/>
  <c r="Q1827" i="47"/>
  <c r="Q1826" i="47"/>
  <c r="Q1825" i="47"/>
  <c r="Q1824" i="47"/>
  <c r="Q1823" i="47"/>
  <c r="Q1822" i="47"/>
  <c r="Q1821" i="47"/>
  <c r="Q1820" i="47"/>
  <c r="Q1819" i="47"/>
  <c r="Q1818" i="47"/>
  <c r="Q1817" i="47"/>
  <c r="Q1816" i="47"/>
  <c r="Q1815" i="47"/>
  <c r="Q1814" i="47"/>
  <c r="Q1813" i="47"/>
  <c r="Q1812" i="47"/>
  <c r="Q1811" i="47"/>
  <c r="Q1810" i="47"/>
  <c r="Q1809" i="47"/>
  <c r="Q1808" i="47"/>
  <c r="Q1807" i="47"/>
  <c r="Q1806" i="47"/>
  <c r="Q1805" i="47"/>
  <c r="Q1804" i="47"/>
  <c r="Q1803" i="47"/>
  <c r="Q1802" i="47"/>
  <c r="Q1801" i="47"/>
  <c r="Q1800" i="47"/>
  <c r="Q1799" i="47"/>
  <c r="Q1798" i="47"/>
  <c r="Q1797" i="47"/>
  <c r="Q1796" i="47"/>
  <c r="Q1795" i="47"/>
  <c r="Q1794" i="47"/>
  <c r="Q1793" i="47"/>
  <c r="Q1792" i="47"/>
  <c r="Q1791" i="47"/>
  <c r="Q1790" i="47"/>
  <c r="Q1789" i="47"/>
  <c r="Q1788" i="47"/>
  <c r="Q1787" i="47"/>
  <c r="Q1786" i="47"/>
  <c r="Q1785" i="47"/>
  <c r="Q1784" i="47"/>
  <c r="Q1783" i="47"/>
  <c r="Q1782" i="47"/>
  <c r="Q1781" i="47"/>
  <c r="Q1780" i="47"/>
  <c r="Q1779" i="47"/>
  <c r="Q1778" i="47"/>
  <c r="Q1777" i="47"/>
  <c r="Q1776" i="47"/>
  <c r="Q1775" i="47"/>
  <c r="Q1774" i="47"/>
  <c r="Q1773" i="47"/>
  <c r="Q1772" i="47"/>
  <c r="Q1771" i="47"/>
  <c r="Q1770" i="47"/>
  <c r="Q1769" i="47"/>
  <c r="Q1768" i="47"/>
  <c r="Q1767" i="47"/>
  <c r="Q1766" i="47"/>
  <c r="Q1765" i="47"/>
  <c r="Q1764" i="47"/>
  <c r="Q1763" i="47"/>
  <c r="Q1762" i="47"/>
  <c r="Q1761" i="47"/>
  <c r="Q1760" i="47"/>
  <c r="Q1759" i="47"/>
  <c r="Q1758" i="47"/>
  <c r="Q1757" i="47"/>
  <c r="Q1756" i="47"/>
  <c r="Q1755" i="47"/>
  <c r="Q1754" i="47"/>
  <c r="Q1753" i="47"/>
  <c r="Q1752" i="47"/>
  <c r="Q1751" i="47"/>
  <c r="Q1750" i="47"/>
  <c r="Q1749" i="47"/>
  <c r="Q1748" i="47"/>
  <c r="Q1747" i="47"/>
  <c r="Q1746" i="47"/>
  <c r="Q1745" i="47"/>
  <c r="Q1744" i="47"/>
  <c r="Q1743" i="47"/>
  <c r="Q1742" i="47"/>
  <c r="Q1741" i="47"/>
  <c r="Q1740" i="47"/>
  <c r="Q1739" i="47"/>
  <c r="Q1738" i="47"/>
  <c r="Q1737" i="47"/>
  <c r="Q1736" i="47"/>
  <c r="Q1735" i="47"/>
  <c r="Q1734" i="47"/>
  <c r="Q1733" i="47"/>
  <c r="Q1732" i="47"/>
  <c r="Q1731" i="47"/>
  <c r="Q1730" i="47"/>
  <c r="Q1729" i="47"/>
  <c r="Q1728" i="47"/>
  <c r="Q1727" i="47"/>
  <c r="Q1726" i="47"/>
  <c r="Q1725" i="47"/>
  <c r="Q1724" i="47"/>
  <c r="Q1723" i="47"/>
  <c r="Q1722" i="47"/>
  <c r="Q1721" i="47"/>
  <c r="Q1720" i="47"/>
  <c r="Q1719" i="47"/>
  <c r="Q1718" i="47"/>
  <c r="Q1717" i="47"/>
  <c r="Q1716" i="47"/>
  <c r="Q1715" i="47"/>
  <c r="Q1714" i="47"/>
  <c r="Q1713" i="47"/>
  <c r="Q1712" i="47"/>
  <c r="Q1711" i="47"/>
  <c r="Q1710" i="47"/>
  <c r="Q1709" i="47"/>
  <c r="Q1708" i="47"/>
  <c r="Q1707" i="47"/>
  <c r="Q1706" i="47"/>
  <c r="Q1705" i="47"/>
  <c r="Q1704" i="47"/>
  <c r="Q1703" i="47"/>
  <c r="Q1702" i="47"/>
  <c r="Q1701" i="47"/>
  <c r="Q1700" i="47"/>
  <c r="Q1699" i="47"/>
  <c r="Q1698" i="47"/>
  <c r="Q1697" i="47"/>
  <c r="Q1696" i="47"/>
  <c r="Q1695" i="47"/>
  <c r="Q1694" i="47"/>
  <c r="Q1693" i="47"/>
  <c r="Q1692" i="47"/>
  <c r="Q1691" i="47"/>
  <c r="Q1690" i="47"/>
  <c r="Q1689" i="47"/>
  <c r="Q1688" i="47"/>
  <c r="Q1687" i="47"/>
  <c r="Q1686" i="47"/>
  <c r="Q1685" i="47"/>
  <c r="Q1684" i="47"/>
  <c r="Q1683" i="47"/>
  <c r="Q1682" i="47"/>
  <c r="Q1681" i="47"/>
  <c r="Q1680" i="47"/>
  <c r="Q1679" i="47"/>
  <c r="Q1678" i="47"/>
  <c r="Q1677" i="47"/>
  <c r="Q1676" i="47"/>
  <c r="Q1675" i="47"/>
  <c r="Q1674" i="47"/>
  <c r="Q1673" i="47"/>
  <c r="Q1672" i="47"/>
  <c r="Q1671" i="47"/>
  <c r="Q1670" i="47"/>
  <c r="Q1669" i="47"/>
  <c r="Q1668" i="47"/>
  <c r="Q1667" i="47"/>
  <c r="Q1666" i="47"/>
  <c r="Q1665" i="47"/>
  <c r="Q1664" i="47"/>
  <c r="Q1663" i="47"/>
  <c r="Q1662" i="47"/>
  <c r="Q1661" i="47"/>
  <c r="Q1660" i="47"/>
  <c r="Q1659" i="47"/>
  <c r="Q1658" i="47"/>
  <c r="Q1657" i="47"/>
  <c r="Q1656" i="47"/>
  <c r="Q1655" i="47"/>
  <c r="Q1654" i="47"/>
  <c r="Q1653" i="47"/>
  <c r="Q1652" i="47"/>
  <c r="Q1651" i="47"/>
  <c r="Q1650" i="47"/>
  <c r="Q1649" i="47"/>
  <c r="Q1648" i="47"/>
  <c r="Q1647" i="47"/>
  <c r="Q1646" i="47"/>
  <c r="Q1645" i="47"/>
  <c r="Q1644" i="47"/>
  <c r="Q1643" i="47"/>
  <c r="Q1642" i="47"/>
  <c r="Q1641" i="47"/>
  <c r="Q1640" i="47"/>
  <c r="Q1639" i="47"/>
  <c r="Q1638" i="47"/>
  <c r="Q1637" i="47"/>
  <c r="Q1636" i="47"/>
  <c r="Q1635" i="47"/>
  <c r="Q1634" i="47"/>
  <c r="Q1633" i="47"/>
  <c r="Q1632" i="47"/>
  <c r="Q1631" i="47"/>
  <c r="Q1630" i="47"/>
  <c r="Q1629" i="47"/>
  <c r="Q1628" i="47"/>
  <c r="Q1627" i="47"/>
  <c r="Q1626" i="47"/>
  <c r="Q1625" i="47"/>
  <c r="Q1624" i="47"/>
  <c r="Q1623" i="47"/>
  <c r="Q1622" i="47"/>
  <c r="Q1621" i="47"/>
  <c r="Q1620" i="47"/>
  <c r="Q1619" i="47"/>
  <c r="Q1618" i="47"/>
  <c r="Q1617" i="47"/>
  <c r="Q1616" i="47"/>
  <c r="Q1615" i="47"/>
  <c r="Q1614" i="47"/>
  <c r="Q1613" i="47"/>
  <c r="Q1612" i="47"/>
  <c r="Q1611" i="47"/>
  <c r="Q1610" i="47"/>
  <c r="Q1609" i="47"/>
  <c r="Q1608" i="47"/>
  <c r="Q1607" i="47"/>
  <c r="Q1606" i="47"/>
  <c r="Q1605" i="47"/>
  <c r="Q1604" i="47"/>
  <c r="Q1603" i="47"/>
  <c r="Q1602" i="47"/>
  <c r="Q1601" i="47"/>
  <c r="Q1600" i="47"/>
  <c r="Q1599" i="47"/>
  <c r="Q1598" i="47"/>
  <c r="Q1597" i="47"/>
  <c r="Q1596" i="47"/>
  <c r="Q1595" i="47"/>
  <c r="Q1594" i="47"/>
  <c r="Q1593" i="47"/>
  <c r="Q1592" i="47"/>
  <c r="Q1591" i="47"/>
  <c r="Q1590" i="47"/>
  <c r="Q1589" i="47"/>
  <c r="Q1588" i="47"/>
  <c r="Q1587" i="47"/>
  <c r="Q1586" i="47"/>
  <c r="Q1585" i="47"/>
  <c r="Q1584" i="47"/>
  <c r="Q1583" i="47"/>
  <c r="Q1582" i="47"/>
  <c r="Q1581" i="47"/>
  <c r="Q1580" i="47"/>
  <c r="Q1579" i="47"/>
  <c r="Q1578" i="47"/>
  <c r="Q1577" i="47"/>
  <c r="Q1576" i="47"/>
  <c r="Q1575" i="47"/>
  <c r="Q1574" i="47"/>
  <c r="Q1573" i="47"/>
  <c r="Q1572" i="47"/>
  <c r="Q1571" i="47"/>
  <c r="Q1570" i="47"/>
  <c r="Q1569" i="47"/>
  <c r="Q1568" i="47"/>
  <c r="Q1567" i="47"/>
  <c r="Q1566" i="47"/>
  <c r="Q1565" i="47"/>
  <c r="Q1564" i="47"/>
  <c r="Q1563" i="47"/>
  <c r="Q1562" i="47"/>
  <c r="Q1561" i="47"/>
  <c r="Q1560" i="47"/>
  <c r="Q1559" i="47"/>
  <c r="Q1558" i="47"/>
  <c r="Q1557" i="47"/>
  <c r="Q1556" i="47"/>
  <c r="Q1555" i="47"/>
  <c r="Q1554" i="47"/>
  <c r="Q1553" i="47"/>
  <c r="Q1552" i="47"/>
  <c r="Q1551" i="47"/>
  <c r="Q1550" i="47"/>
  <c r="Q1549" i="47"/>
  <c r="Q1548" i="47"/>
  <c r="Q1547" i="47"/>
  <c r="Q1546" i="47"/>
  <c r="Q1545" i="47"/>
  <c r="Q1544" i="47"/>
  <c r="Q1543" i="47"/>
  <c r="Q1542" i="47"/>
  <c r="Q1541" i="47"/>
  <c r="Q1540" i="47"/>
  <c r="Q1539" i="47"/>
  <c r="Q1538" i="47"/>
  <c r="Q1537" i="47"/>
  <c r="Q1536" i="47"/>
  <c r="Q1535" i="47"/>
  <c r="Q1534" i="47"/>
  <c r="Q1533" i="47"/>
  <c r="Q1532" i="47"/>
  <c r="Q1531" i="47"/>
  <c r="Q1530" i="47"/>
  <c r="Q1529" i="47"/>
  <c r="Q1528" i="47"/>
  <c r="Q1527" i="47"/>
  <c r="Q1526" i="47"/>
  <c r="Q1525" i="47"/>
  <c r="Q1524" i="47"/>
  <c r="Q1523" i="47"/>
  <c r="Q1522" i="47"/>
  <c r="Q1521" i="47"/>
  <c r="Q1520" i="47"/>
  <c r="Q1519" i="47"/>
  <c r="Q1518" i="47"/>
  <c r="Q1517" i="47"/>
  <c r="Q1516" i="47"/>
  <c r="Q1515" i="47"/>
  <c r="Q1514" i="47"/>
  <c r="Q1513" i="47"/>
  <c r="Q1512" i="47"/>
  <c r="Q1511" i="47"/>
  <c r="Q1510" i="47"/>
  <c r="Q1509" i="47"/>
  <c r="Q1508" i="47"/>
  <c r="Q1507" i="47"/>
  <c r="Q1506" i="47"/>
  <c r="Q1505" i="47"/>
  <c r="Q1504" i="47"/>
  <c r="Q1503" i="47"/>
  <c r="Q1502" i="47"/>
  <c r="Q1501" i="47"/>
  <c r="Q1500" i="47"/>
  <c r="Q1499" i="47"/>
  <c r="Q1498" i="47"/>
  <c r="Q1497" i="47"/>
  <c r="Q1496" i="47"/>
  <c r="Q1495" i="47"/>
  <c r="Q1494" i="47"/>
  <c r="Q1493" i="47"/>
  <c r="Q1492" i="47"/>
  <c r="Q1491" i="47"/>
  <c r="Q1490" i="47"/>
  <c r="Q1489" i="47"/>
  <c r="Q1488" i="47"/>
  <c r="Q1487" i="47"/>
  <c r="Q1486" i="47"/>
  <c r="Q1485" i="47"/>
  <c r="Q1484" i="47"/>
  <c r="Q1483" i="47"/>
  <c r="Q1482" i="47"/>
  <c r="Q1481" i="47"/>
  <c r="Q1480" i="47"/>
  <c r="Q1479" i="47"/>
  <c r="Q1478" i="47"/>
  <c r="Q1477" i="47"/>
  <c r="Q1476" i="47"/>
  <c r="Q1475" i="47"/>
  <c r="Q1474" i="47"/>
  <c r="Q1473" i="47"/>
  <c r="Q1472" i="47"/>
  <c r="Q1471" i="47"/>
  <c r="Q1470" i="47"/>
  <c r="Q1469" i="47"/>
  <c r="Q1468" i="47"/>
  <c r="Q1467" i="47"/>
  <c r="Q1466" i="47"/>
  <c r="Q1465" i="47"/>
  <c r="Q1464" i="47"/>
  <c r="Q1463" i="47"/>
  <c r="Q1462" i="47"/>
  <c r="Q1461" i="47"/>
  <c r="Q1460" i="47"/>
  <c r="Q1459" i="47"/>
  <c r="Q1458" i="47"/>
  <c r="Q1457" i="47"/>
  <c r="Q1456" i="47"/>
  <c r="Q1455" i="47"/>
  <c r="Q1454" i="47"/>
  <c r="Q1453" i="47"/>
  <c r="Q1452" i="47"/>
  <c r="Q1451" i="47"/>
  <c r="Q1450" i="47"/>
  <c r="Q1449" i="47"/>
  <c r="Q1448" i="47"/>
  <c r="Q1447" i="47"/>
  <c r="Q1446" i="47"/>
  <c r="Q1445" i="47"/>
  <c r="Q1444" i="47"/>
  <c r="Q1443" i="47"/>
  <c r="Q1442" i="47"/>
  <c r="Q1441" i="47"/>
  <c r="Q1440" i="47"/>
  <c r="Q1439" i="47"/>
  <c r="Q1438" i="47"/>
  <c r="Q1437" i="47"/>
  <c r="Q1436" i="47"/>
  <c r="Q1435" i="47"/>
  <c r="Q1434" i="47"/>
  <c r="Q1433" i="47"/>
  <c r="Q1432" i="47"/>
  <c r="Q1431" i="47"/>
  <c r="Q1430" i="47"/>
  <c r="Q1429" i="47"/>
  <c r="Q1428" i="47"/>
  <c r="Q1427" i="47"/>
  <c r="Q1426" i="47"/>
  <c r="Q1425" i="47"/>
  <c r="Q1424" i="47"/>
  <c r="Q1423" i="47"/>
  <c r="Q1422" i="47"/>
  <c r="Q1421" i="47"/>
  <c r="Q1420" i="47"/>
  <c r="Q1419" i="47"/>
  <c r="Q1418" i="47"/>
  <c r="Q1417" i="47"/>
  <c r="Q1416" i="47"/>
  <c r="Q1415" i="47"/>
  <c r="Q1414" i="47"/>
  <c r="Q1413" i="47"/>
  <c r="Q1412" i="47"/>
  <c r="Q1411" i="47"/>
  <c r="Q1410" i="47"/>
  <c r="Q1409" i="47"/>
  <c r="Q1408" i="47"/>
  <c r="Q1407" i="47"/>
  <c r="Q1406" i="47"/>
  <c r="Q1405" i="47"/>
  <c r="Q1404" i="47"/>
  <c r="Q1403" i="47"/>
  <c r="Q1402" i="47"/>
  <c r="Q1401" i="47"/>
  <c r="Q1400" i="47"/>
  <c r="Q1399" i="47"/>
  <c r="Q1398" i="47"/>
  <c r="Q1397" i="47"/>
  <c r="Q1396" i="47"/>
  <c r="Q1395" i="47"/>
  <c r="Q1394" i="47"/>
  <c r="Q1393" i="47"/>
  <c r="Q1392" i="47"/>
  <c r="Q1391" i="47"/>
  <c r="Q1390" i="47"/>
  <c r="Q1389" i="47"/>
  <c r="Q1388" i="47"/>
  <c r="Q1387" i="47"/>
  <c r="Q1386" i="47"/>
  <c r="Q1385" i="47"/>
  <c r="Q1384" i="47"/>
  <c r="Q1383" i="47"/>
  <c r="Q1382" i="47"/>
  <c r="Q1381" i="47"/>
  <c r="Q1380" i="47"/>
  <c r="Q1379" i="47"/>
  <c r="Q1378" i="47"/>
  <c r="Q1377" i="47"/>
  <c r="Q1376" i="47"/>
  <c r="Q1375" i="47"/>
  <c r="Q1374" i="47"/>
  <c r="Q1373" i="47"/>
  <c r="Q1372" i="47"/>
  <c r="Q1371" i="47"/>
  <c r="Q1370" i="47"/>
  <c r="Q1369" i="47"/>
  <c r="Q1368" i="47"/>
  <c r="Q1367" i="47"/>
  <c r="Q1366" i="47"/>
  <c r="Q1365" i="47"/>
  <c r="Q1364" i="47"/>
  <c r="Q1363" i="47"/>
  <c r="Q1362" i="47"/>
  <c r="Q1361" i="47"/>
  <c r="Q1360" i="47"/>
  <c r="Q1359" i="47"/>
  <c r="Q1358" i="47"/>
  <c r="Q1357" i="47"/>
  <c r="Q1356" i="47"/>
  <c r="Q1355" i="47"/>
  <c r="Q1354" i="47"/>
  <c r="Q1353" i="47"/>
  <c r="Q1352" i="47"/>
  <c r="Q1351" i="47"/>
  <c r="Q1350" i="47"/>
  <c r="Q1349" i="47"/>
  <c r="Q1348" i="47"/>
  <c r="Q1347" i="47"/>
  <c r="Q1346" i="47"/>
  <c r="Q1345" i="47"/>
  <c r="Q1344" i="47"/>
  <c r="Q1343" i="47"/>
  <c r="Q1342" i="47"/>
  <c r="Q1341" i="47"/>
  <c r="Q1340" i="47"/>
  <c r="Q1339" i="47"/>
  <c r="Q1338" i="47"/>
  <c r="Q1337" i="47"/>
  <c r="Q1336" i="47"/>
  <c r="Q1335" i="47"/>
  <c r="Q1334" i="47"/>
  <c r="Q1333" i="47"/>
  <c r="Q1332" i="47"/>
  <c r="Q1331" i="47"/>
  <c r="Q1330" i="47"/>
  <c r="Q1329" i="47"/>
  <c r="Q1328" i="47"/>
  <c r="Q1327" i="47"/>
  <c r="Q1326" i="47"/>
  <c r="Q1325" i="47"/>
  <c r="Q1324" i="47"/>
  <c r="Q1323" i="47"/>
  <c r="Q1322" i="47"/>
  <c r="Q1321" i="47"/>
  <c r="Q1320" i="47"/>
  <c r="Q1319" i="47"/>
  <c r="Q1318" i="47"/>
  <c r="Q1317" i="47"/>
  <c r="Q1316" i="47"/>
  <c r="Q1315" i="47"/>
  <c r="Q1314" i="47"/>
  <c r="Q1313" i="47"/>
  <c r="Q1312" i="47"/>
  <c r="Q1311" i="47"/>
  <c r="Q1310" i="47"/>
  <c r="Q1309" i="47"/>
  <c r="Q1308" i="47"/>
  <c r="Q1307" i="47"/>
  <c r="Q1306" i="47"/>
  <c r="Q1305" i="47"/>
  <c r="Q1304" i="47"/>
  <c r="Q1303" i="47"/>
  <c r="Q1302" i="47"/>
  <c r="Q1301" i="47"/>
  <c r="Q1300" i="47"/>
  <c r="Q1299" i="47"/>
  <c r="Q1298" i="47"/>
  <c r="Q1297" i="47"/>
  <c r="Q1296" i="47"/>
  <c r="Q1295" i="47"/>
  <c r="Q1294" i="47"/>
  <c r="Q1293" i="47"/>
  <c r="Q1292" i="47"/>
  <c r="Q1291" i="47"/>
  <c r="Q1290" i="47"/>
  <c r="Q1289" i="47"/>
  <c r="Q1288" i="47"/>
  <c r="Q1287" i="47"/>
  <c r="Q1286" i="47"/>
  <c r="Q1285" i="47"/>
  <c r="Q1284" i="47"/>
  <c r="Q1283" i="47"/>
  <c r="Q1282" i="47"/>
  <c r="Q1281" i="47"/>
  <c r="Q1280" i="47"/>
  <c r="Q1279" i="47"/>
  <c r="Q1278" i="47"/>
  <c r="Q1277" i="47"/>
  <c r="Q1276" i="47"/>
  <c r="Q1275" i="47"/>
  <c r="Q1274" i="47"/>
  <c r="Q1273" i="47"/>
  <c r="Q1272" i="47"/>
  <c r="Q1271" i="47"/>
  <c r="Q1270" i="47"/>
  <c r="Q1269" i="47"/>
  <c r="Q1268" i="47"/>
  <c r="Q1267" i="47"/>
  <c r="Q1266" i="47"/>
  <c r="Q1265" i="47"/>
  <c r="Q1264" i="47"/>
  <c r="Q1263" i="47"/>
  <c r="Q1262" i="47"/>
  <c r="Q1261" i="47"/>
  <c r="Q1260" i="47"/>
  <c r="Q1259" i="47"/>
  <c r="Q1258" i="47"/>
  <c r="Q1257" i="47"/>
  <c r="Q1256" i="47"/>
  <c r="Q1255" i="47"/>
  <c r="Q1254" i="47"/>
  <c r="Q1253" i="47"/>
  <c r="Q1252" i="47"/>
  <c r="Q1251" i="47"/>
  <c r="Q1250" i="47"/>
  <c r="Q1249" i="47"/>
  <c r="Q1248" i="47"/>
  <c r="Q1247" i="47"/>
  <c r="Q1246" i="47"/>
  <c r="Q1245" i="47"/>
  <c r="Q1244" i="47"/>
  <c r="Q1243" i="47"/>
  <c r="Q1242" i="47"/>
  <c r="Q1241" i="47"/>
  <c r="Q1240" i="47"/>
  <c r="Q1239" i="47"/>
  <c r="Q1238" i="47"/>
  <c r="Q1237" i="47"/>
  <c r="Q1236" i="47"/>
  <c r="Q1235" i="47"/>
  <c r="Q1234" i="47"/>
  <c r="Q1233" i="47"/>
  <c r="Q1232" i="47"/>
  <c r="Q1231" i="47"/>
  <c r="Q1230" i="47"/>
  <c r="Q1229" i="47"/>
  <c r="Q1228" i="47"/>
  <c r="Q1227" i="47"/>
  <c r="Q1226" i="47"/>
  <c r="Q1225" i="47"/>
  <c r="Q1224" i="47"/>
  <c r="Q1223" i="47"/>
  <c r="Q1222" i="47"/>
  <c r="Q1221" i="47"/>
  <c r="Q1220" i="47"/>
  <c r="Q1219" i="47"/>
  <c r="Q1218" i="47"/>
  <c r="Q1217" i="47"/>
  <c r="Q1216" i="47"/>
  <c r="Q1215" i="47"/>
  <c r="Q1214" i="47"/>
  <c r="Q1213" i="47"/>
  <c r="Q1212" i="47"/>
  <c r="Q1211" i="47"/>
  <c r="Q1210" i="47"/>
  <c r="Q1209" i="47"/>
  <c r="Q1208" i="47"/>
  <c r="Q1207" i="47"/>
  <c r="Q1206" i="47"/>
  <c r="Q1205" i="47"/>
  <c r="Q1204" i="47"/>
  <c r="Q1203" i="47"/>
  <c r="Q1202" i="47"/>
  <c r="Q1201" i="47"/>
  <c r="Q1200" i="47"/>
  <c r="Q1199" i="47"/>
  <c r="Q1198" i="47"/>
  <c r="Q1197" i="47"/>
  <c r="Q1196" i="47"/>
  <c r="Q1195" i="47"/>
  <c r="Q1194" i="47"/>
  <c r="Q1193" i="47"/>
  <c r="Q1192" i="47"/>
  <c r="Q1191" i="47"/>
  <c r="Q1190" i="47"/>
  <c r="Q1189" i="47"/>
  <c r="Q1188" i="47"/>
  <c r="Q1187" i="47"/>
  <c r="Q1186" i="47"/>
  <c r="Q1185" i="47"/>
  <c r="Q1184" i="47"/>
  <c r="Q1183" i="47"/>
  <c r="Q1182" i="47"/>
  <c r="Q1181" i="47"/>
  <c r="Q1180" i="47"/>
  <c r="Q1179" i="47"/>
  <c r="Q1178" i="47"/>
  <c r="Q1177" i="47"/>
  <c r="Q1176" i="47"/>
  <c r="Q1175" i="47"/>
  <c r="Q1174" i="47"/>
  <c r="Q1173" i="47"/>
  <c r="Q1172" i="47"/>
  <c r="Q1171" i="47"/>
  <c r="Q1170" i="47"/>
  <c r="Q1169" i="47"/>
  <c r="Q1168" i="47"/>
  <c r="Q1167" i="47"/>
  <c r="Q1166" i="47"/>
  <c r="Q1165" i="47"/>
  <c r="Q1164" i="47"/>
  <c r="Q1163" i="47"/>
  <c r="Q1162" i="47"/>
  <c r="Q1161" i="47"/>
  <c r="Q1160" i="47"/>
  <c r="Q1159" i="47"/>
  <c r="Q1158" i="47"/>
  <c r="Q1157" i="47"/>
  <c r="Q1156" i="47"/>
  <c r="Q1155" i="47"/>
  <c r="Q1154" i="47"/>
  <c r="Q1153" i="47"/>
  <c r="Q1152" i="47"/>
  <c r="Q1151" i="47"/>
  <c r="Q1150" i="47"/>
  <c r="Q1149" i="47"/>
  <c r="Q1148" i="47"/>
  <c r="Q1147" i="47"/>
  <c r="Q1146" i="47"/>
  <c r="Q1145" i="47"/>
  <c r="Q1144" i="47"/>
  <c r="Q1143" i="47"/>
  <c r="Q1142" i="47"/>
  <c r="Q1141" i="47"/>
  <c r="Q1140" i="47"/>
  <c r="Q1139" i="47"/>
  <c r="Q1138" i="47"/>
  <c r="Q1137" i="47"/>
  <c r="Q1136" i="47"/>
  <c r="Q1135" i="47"/>
  <c r="Q1134" i="47"/>
  <c r="Q1133" i="47"/>
  <c r="Q1132" i="47"/>
  <c r="Q1131" i="47"/>
  <c r="Q1130" i="47"/>
  <c r="Q1129" i="47"/>
  <c r="Q1128" i="47"/>
  <c r="Q1127" i="47"/>
  <c r="Q1126" i="47"/>
  <c r="Q1125" i="47"/>
  <c r="Q1124" i="47"/>
  <c r="Q1123" i="47"/>
  <c r="Q1122" i="47"/>
  <c r="Q1121" i="47"/>
  <c r="Q1120" i="47"/>
  <c r="Q1119" i="47"/>
  <c r="Q1118" i="47"/>
  <c r="Q1117" i="47"/>
  <c r="Q1116" i="47"/>
  <c r="Q1115" i="47"/>
  <c r="Q1114" i="47"/>
  <c r="Q1113" i="47"/>
  <c r="Q1112" i="47"/>
  <c r="Q1111" i="47"/>
  <c r="Q1110" i="47"/>
  <c r="Q1109" i="47"/>
  <c r="Q1108" i="47"/>
  <c r="Q1107" i="47"/>
  <c r="Q1106" i="47"/>
  <c r="Q1105" i="47"/>
  <c r="Q1104" i="47"/>
  <c r="Q1103" i="47"/>
  <c r="Q1102" i="47"/>
  <c r="Q1101" i="47"/>
  <c r="Q1100" i="47"/>
  <c r="Q1099" i="47"/>
  <c r="Q1098" i="47"/>
  <c r="Q1097" i="47"/>
  <c r="Q1096" i="47"/>
  <c r="Q1095" i="47"/>
  <c r="Q1094" i="47"/>
  <c r="Q1093" i="47"/>
  <c r="Q1092" i="47"/>
  <c r="Q1091" i="47"/>
  <c r="Q1090" i="47"/>
  <c r="Q1089" i="47"/>
  <c r="Q1088" i="47"/>
  <c r="Q1087" i="47"/>
  <c r="Q1086" i="47"/>
  <c r="Q1085" i="47"/>
  <c r="Q1084" i="47"/>
  <c r="Q1083" i="47"/>
  <c r="Q1082" i="47"/>
  <c r="Q1081" i="47"/>
  <c r="Q1080" i="47"/>
  <c r="Q1079" i="47"/>
  <c r="Q1078" i="47"/>
  <c r="Q1077" i="47"/>
  <c r="Q1076" i="47"/>
  <c r="Q1075" i="47"/>
  <c r="Q1074" i="47"/>
  <c r="Q1073" i="47"/>
  <c r="Q1072" i="47"/>
  <c r="Q1071" i="47"/>
  <c r="Q1070" i="47"/>
  <c r="Q1069" i="47"/>
  <c r="Q1068" i="47"/>
  <c r="Q1067" i="47"/>
  <c r="Q1066" i="47"/>
  <c r="Q1065" i="47"/>
  <c r="Q1064" i="47"/>
  <c r="Q1063" i="47"/>
  <c r="Q1062" i="47"/>
  <c r="Q1061" i="47"/>
  <c r="Q1060" i="47"/>
  <c r="Q1059" i="47"/>
  <c r="Q1058" i="47"/>
  <c r="Q1057" i="47"/>
  <c r="Q1056" i="47"/>
  <c r="Q1055" i="47"/>
  <c r="Q1054" i="47"/>
  <c r="Q1053" i="47"/>
  <c r="Q1052" i="47"/>
  <c r="Q1051" i="47"/>
  <c r="Q1050" i="47"/>
  <c r="Q1049" i="47"/>
  <c r="Q1048" i="47"/>
  <c r="Q1047" i="47"/>
  <c r="Q1046" i="47"/>
  <c r="Q1045" i="47"/>
  <c r="Q1044" i="47"/>
  <c r="Q1043" i="47"/>
  <c r="Q1042" i="47"/>
  <c r="Q1041" i="47"/>
  <c r="Q1040" i="47"/>
  <c r="Q1039" i="47"/>
  <c r="Q1038" i="47"/>
  <c r="Q1037" i="47"/>
  <c r="Q1036" i="47"/>
  <c r="Q1035" i="47"/>
  <c r="Q1034" i="47"/>
  <c r="Q1033" i="47"/>
  <c r="Q1032" i="47"/>
  <c r="Q1031" i="47"/>
  <c r="Q1030" i="47"/>
  <c r="Q1029" i="47"/>
  <c r="Q1028" i="47"/>
  <c r="Q1027" i="47"/>
  <c r="Q1026" i="47"/>
  <c r="Q1025" i="47"/>
  <c r="Q1024" i="47"/>
  <c r="Q1023" i="47"/>
  <c r="Q1022" i="47"/>
  <c r="Q1021" i="47"/>
  <c r="Q1020" i="47"/>
  <c r="Q1019" i="47"/>
  <c r="Q1018" i="47"/>
  <c r="Q1017" i="47"/>
  <c r="Q1016" i="47"/>
  <c r="Q1015" i="47"/>
  <c r="Q1014" i="47"/>
  <c r="Q1013" i="47"/>
  <c r="Q1012" i="47"/>
  <c r="Q1011" i="47"/>
  <c r="Q1010" i="47"/>
  <c r="Q1009" i="47"/>
  <c r="Q1008" i="47"/>
  <c r="Q1007" i="47"/>
  <c r="Q1006" i="47"/>
  <c r="Q1005" i="47"/>
  <c r="Q1004" i="47"/>
  <c r="Q1003" i="47"/>
  <c r="Q1002" i="47"/>
  <c r="Q1001" i="47"/>
  <c r="Q1000" i="47"/>
  <c r="Q999" i="47"/>
  <c r="Q998" i="47"/>
  <c r="Q997" i="47"/>
  <c r="Q996" i="47"/>
  <c r="Q995" i="47"/>
  <c r="Q994" i="47"/>
  <c r="Q993" i="47"/>
  <c r="Q992" i="47"/>
  <c r="Q991" i="47"/>
  <c r="Q990" i="47"/>
  <c r="Q989" i="47"/>
  <c r="Q988" i="47"/>
  <c r="Q987" i="47"/>
  <c r="Q986" i="47"/>
  <c r="Q985" i="47"/>
  <c r="Q984" i="47"/>
  <c r="Q983" i="47"/>
  <c r="Q982" i="47"/>
  <c r="Q981" i="47"/>
  <c r="Q980" i="47"/>
  <c r="Q979" i="47"/>
  <c r="Q978" i="47"/>
  <c r="Q977" i="47"/>
  <c r="Q976" i="47"/>
  <c r="Q975" i="47"/>
  <c r="Q974" i="47"/>
  <c r="Q973" i="47"/>
  <c r="Q972" i="47"/>
  <c r="Q971" i="47"/>
  <c r="Q970" i="47"/>
  <c r="Q969" i="47"/>
  <c r="Q968" i="47"/>
  <c r="Q967" i="47"/>
  <c r="Q966" i="47"/>
  <c r="Q965" i="47"/>
  <c r="Q964" i="47"/>
  <c r="Q963" i="47"/>
  <c r="Q962" i="47"/>
  <c r="Q961" i="47"/>
  <c r="Q960" i="47"/>
  <c r="Q959" i="47"/>
  <c r="Q958" i="47"/>
  <c r="Q957" i="47"/>
  <c r="Q956" i="47"/>
  <c r="Q955" i="47"/>
  <c r="Q954" i="47"/>
  <c r="Q953" i="47"/>
  <c r="Q952" i="47"/>
  <c r="Q951" i="47"/>
  <c r="Q950" i="47"/>
  <c r="Q949" i="47"/>
  <c r="Q948" i="47"/>
  <c r="Q947" i="47"/>
  <c r="Q946" i="47"/>
  <c r="Q945" i="47"/>
  <c r="Q944" i="47"/>
  <c r="Q943" i="47"/>
  <c r="Q942" i="47"/>
  <c r="Q941" i="47"/>
  <c r="Q940" i="47"/>
  <c r="Q939" i="47"/>
  <c r="Q938" i="47"/>
  <c r="Q937" i="47"/>
  <c r="Q936" i="47"/>
  <c r="Q935" i="47"/>
  <c r="Q934" i="47"/>
  <c r="Q933" i="47"/>
  <c r="Q932" i="47"/>
  <c r="Q931" i="47"/>
  <c r="Q930" i="47"/>
  <c r="Q929" i="47"/>
  <c r="Q928" i="47"/>
  <c r="Q927" i="47"/>
  <c r="Q926" i="47"/>
  <c r="Q925" i="47"/>
  <c r="Q924" i="47"/>
  <c r="Q923" i="47"/>
  <c r="Q922" i="47"/>
  <c r="Q921" i="47"/>
  <c r="Q920" i="47"/>
  <c r="Q919" i="47"/>
  <c r="Q918" i="47"/>
  <c r="Q917" i="47"/>
  <c r="Q916" i="47"/>
  <c r="Q915" i="47"/>
  <c r="Q914" i="47"/>
  <c r="Q913" i="47"/>
  <c r="Q912" i="47"/>
  <c r="Q911" i="47"/>
  <c r="Q910" i="47"/>
  <c r="Q909" i="47"/>
  <c r="Q908" i="47"/>
  <c r="Q907" i="47"/>
  <c r="Q906" i="47"/>
  <c r="Q905" i="47"/>
  <c r="Q904" i="47"/>
  <c r="Q903" i="47"/>
  <c r="Q902" i="47"/>
  <c r="Q901" i="47"/>
  <c r="Q900" i="47"/>
  <c r="Q899" i="47"/>
  <c r="Q898" i="47"/>
  <c r="Q897" i="47"/>
  <c r="Q896" i="47"/>
  <c r="Q895" i="47"/>
  <c r="Q894" i="47"/>
  <c r="Q893" i="47"/>
  <c r="Q892" i="47"/>
  <c r="Q891" i="47"/>
  <c r="Q890" i="47"/>
  <c r="Q889" i="47"/>
  <c r="Q888" i="47"/>
  <c r="Q887" i="47"/>
  <c r="Q886" i="47"/>
  <c r="Q885" i="47"/>
  <c r="Q884" i="47"/>
  <c r="Q883" i="47"/>
  <c r="Q882" i="47"/>
  <c r="Q881" i="47"/>
  <c r="Q880" i="47"/>
  <c r="Q879" i="47"/>
  <c r="Q878" i="47"/>
  <c r="Q877" i="47"/>
  <c r="Q876" i="47"/>
  <c r="Q875" i="47"/>
  <c r="Q874" i="47"/>
  <c r="Q873" i="47"/>
  <c r="Q872" i="47"/>
  <c r="Q871" i="47"/>
  <c r="Q870" i="47"/>
  <c r="Q869" i="47"/>
  <c r="Q868" i="47"/>
  <c r="Q867" i="47"/>
  <c r="Q866" i="47"/>
  <c r="Q865" i="47"/>
  <c r="Q864" i="47"/>
  <c r="Q863" i="47"/>
  <c r="Q862" i="47"/>
  <c r="Q861" i="47"/>
  <c r="Q860" i="47"/>
  <c r="Q859" i="47"/>
  <c r="Q858" i="47"/>
  <c r="Q857" i="47"/>
  <c r="Q856" i="47"/>
  <c r="Q855" i="47"/>
  <c r="Q854" i="47"/>
  <c r="Q853" i="47"/>
  <c r="Q852" i="47"/>
  <c r="Q851" i="47"/>
  <c r="Q850" i="47"/>
  <c r="Q849" i="47"/>
  <c r="Q848" i="47"/>
  <c r="Q847" i="47"/>
  <c r="Q846" i="47"/>
  <c r="Q845" i="47"/>
  <c r="Q844" i="47"/>
  <c r="Q843" i="47"/>
  <c r="Q842" i="47"/>
  <c r="Q841" i="47"/>
  <c r="Q840" i="47"/>
  <c r="Q839" i="47"/>
  <c r="Q838" i="47"/>
  <c r="Q837" i="47"/>
  <c r="Q836" i="47"/>
  <c r="Q835" i="47"/>
  <c r="Q834" i="47"/>
  <c r="Q833" i="47"/>
  <c r="Q832" i="47"/>
  <c r="Q831" i="47"/>
  <c r="Q830" i="47"/>
  <c r="Q829" i="47"/>
  <c r="Q828" i="47"/>
  <c r="Q827" i="47"/>
  <c r="Q826" i="47"/>
  <c r="Q825" i="47"/>
  <c r="Q824" i="47"/>
  <c r="Q823" i="47"/>
  <c r="Q822" i="47"/>
  <c r="Q821" i="47"/>
  <c r="Q820" i="47"/>
  <c r="Q819" i="47"/>
  <c r="Q818" i="47"/>
  <c r="Q817" i="47"/>
  <c r="Q816" i="47"/>
  <c r="Q815" i="47"/>
  <c r="Q814" i="47"/>
  <c r="Q813" i="47"/>
  <c r="Q812" i="47"/>
  <c r="Q811" i="47"/>
  <c r="Q810" i="47"/>
  <c r="Q809" i="47"/>
  <c r="Q808" i="47"/>
  <c r="Q807" i="47"/>
  <c r="Q806" i="47"/>
  <c r="Q805" i="47"/>
  <c r="Q804" i="47"/>
  <c r="Q803" i="47"/>
  <c r="Q802" i="47"/>
  <c r="Q801" i="47"/>
  <c r="Q800" i="47"/>
  <c r="Q799" i="47"/>
  <c r="Q798" i="47"/>
  <c r="Q797" i="47"/>
  <c r="Q796" i="47"/>
  <c r="Q795" i="47"/>
  <c r="Q794" i="47"/>
  <c r="Q793" i="47"/>
  <c r="Q792" i="47"/>
  <c r="Q791" i="47"/>
  <c r="Q790" i="47"/>
  <c r="Q789" i="47"/>
  <c r="Q788" i="47"/>
  <c r="Q787" i="47"/>
  <c r="Q786" i="47"/>
  <c r="Q785" i="47"/>
  <c r="Q784" i="47"/>
  <c r="Q783" i="47"/>
  <c r="Q782" i="47"/>
  <c r="Q781" i="47"/>
  <c r="Q780" i="47"/>
  <c r="Q779" i="47"/>
  <c r="Q778" i="47"/>
  <c r="Q777" i="47"/>
  <c r="Q776" i="47"/>
  <c r="Q775" i="47"/>
  <c r="Q774" i="47"/>
  <c r="Q773" i="47"/>
  <c r="Q772" i="47"/>
  <c r="Q771" i="47"/>
  <c r="Q770" i="47"/>
  <c r="Q769" i="47"/>
  <c r="Q768" i="47"/>
  <c r="Q767" i="47"/>
  <c r="Q766" i="47"/>
  <c r="Q765" i="47"/>
  <c r="Q764" i="47"/>
  <c r="Q763" i="47"/>
  <c r="Q762" i="47"/>
  <c r="Q761" i="47"/>
  <c r="Q760" i="47"/>
  <c r="Q759" i="47"/>
  <c r="Q758" i="47"/>
  <c r="Q757" i="47"/>
  <c r="Q756" i="47"/>
  <c r="Q755" i="47"/>
  <c r="Q754" i="47"/>
  <c r="Q753" i="47"/>
  <c r="Q752" i="47"/>
  <c r="Q751" i="47"/>
  <c r="Q750" i="47"/>
  <c r="Q749" i="47"/>
  <c r="Q748" i="47"/>
  <c r="Q747" i="47"/>
  <c r="Q746" i="47"/>
  <c r="Q745" i="47"/>
  <c r="Q744" i="47"/>
  <c r="Q743" i="47"/>
  <c r="Q742" i="47"/>
  <c r="Q741" i="47"/>
  <c r="Q740" i="47"/>
  <c r="Q739" i="47"/>
  <c r="Q738" i="47"/>
  <c r="Q737" i="47"/>
  <c r="Q736" i="47"/>
  <c r="Q735" i="47"/>
  <c r="Q734" i="47"/>
  <c r="Q733" i="47"/>
  <c r="Q732" i="47"/>
  <c r="Q731" i="47"/>
  <c r="Q730" i="47"/>
  <c r="Q729" i="47"/>
  <c r="Q728" i="47"/>
  <c r="Q727" i="47"/>
  <c r="Q726" i="47"/>
  <c r="Q725" i="47"/>
  <c r="Q724" i="47"/>
  <c r="Q723" i="47"/>
  <c r="Q722" i="47"/>
  <c r="Q721" i="47"/>
  <c r="Q720" i="47"/>
  <c r="Q719" i="47"/>
  <c r="Q718" i="47"/>
  <c r="Q717" i="47"/>
  <c r="Q716" i="47"/>
  <c r="Q715" i="47"/>
  <c r="Q714" i="47"/>
  <c r="Q713" i="47"/>
  <c r="Q712" i="47"/>
  <c r="Q711" i="47"/>
  <c r="Q710" i="47"/>
  <c r="Q709" i="47"/>
  <c r="Q708" i="47"/>
  <c r="Q707" i="47"/>
  <c r="Q706" i="47"/>
  <c r="Q705" i="47"/>
  <c r="Q704" i="47"/>
  <c r="Q703" i="47"/>
  <c r="Q702" i="47"/>
  <c r="Q701" i="47"/>
  <c r="Q700" i="47"/>
  <c r="Q699" i="47"/>
  <c r="Q698" i="47"/>
  <c r="Q697" i="47"/>
  <c r="Q696" i="47"/>
  <c r="Q695" i="47"/>
  <c r="Q694" i="47"/>
  <c r="Q693" i="47"/>
  <c r="Q692" i="47"/>
  <c r="Q691" i="47"/>
  <c r="Q690" i="47"/>
  <c r="Q689" i="47"/>
  <c r="Q688" i="47"/>
  <c r="Q687" i="47"/>
  <c r="Q686" i="47"/>
  <c r="Q685" i="47"/>
  <c r="Q684" i="47"/>
  <c r="Q683" i="47"/>
  <c r="Q682" i="47"/>
  <c r="Q681" i="47"/>
  <c r="Q680" i="47"/>
  <c r="Q679" i="47"/>
  <c r="Q678" i="47"/>
  <c r="Q677" i="47"/>
  <c r="Q676" i="47"/>
  <c r="Q675" i="47"/>
  <c r="Q674" i="47"/>
  <c r="Q673" i="47"/>
  <c r="Q672" i="47"/>
  <c r="Q671" i="47"/>
  <c r="Q670" i="47"/>
  <c r="Q669" i="47"/>
  <c r="Q668" i="47"/>
  <c r="Q667" i="47"/>
  <c r="Q666" i="47"/>
  <c r="Q665" i="47"/>
  <c r="Q664" i="47"/>
  <c r="Q663" i="47"/>
  <c r="Q662" i="47"/>
  <c r="Q661" i="47"/>
  <c r="Q660" i="47"/>
  <c r="Q659" i="47"/>
  <c r="Q658" i="47"/>
  <c r="Q657" i="47"/>
  <c r="Q656" i="47"/>
  <c r="Q655" i="47"/>
  <c r="Q654" i="47"/>
  <c r="Q653" i="47"/>
  <c r="Q652" i="47"/>
  <c r="Q651" i="47"/>
  <c r="Q650" i="47"/>
  <c r="Q649" i="47"/>
  <c r="Q648" i="47"/>
  <c r="Q647" i="47"/>
  <c r="Q646" i="47"/>
  <c r="Q645" i="47"/>
  <c r="Q644" i="47"/>
  <c r="Q643" i="47"/>
  <c r="Q642" i="47"/>
  <c r="Q641" i="47"/>
  <c r="Q640" i="47"/>
  <c r="Q639" i="47"/>
  <c r="Q638" i="47"/>
  <c r="Q637" i="47"/>
  <c r="Q636" i="47"/>
  <c r="Q635" i="47"/>
  <c r="Q634" i="47"/>
  <c r="Q633" i="47"/>
  <c r="Q632" i="47"/>
  <c r="Q631" i="47"/>
  <c r="Q630" i="47"/>
  <c r="Q629" i="47"/>
  <c r="Q628" i="47"/>
  <c r="Q627" i="47"/>
  <c r="Q626" i="47"/>
  <c r="Q625" i="47"/>
  <c r="Q624" i="47"/>
  <c r="Q623" i="47"/>
  <c r="Q622" i="47"/>
  <c r="Q621" i="47"/>
  <c r="Q620" i="47"/>
  <c r="Q619" i="47"/>
  <c r="Q618" i="47"/>
  <c r="Q617" i="47"/>
  <c r="Q616" i="47"/>
  <c r="Q615" i="47"/>
  <c r="Q614" i="47"/>
  <c r="Q613" i="47"/>
  <c r="Q612" i="47"/>
  <c r="Q611" i="47"/>
  <c r="Q610" i="47"/>
  <c r="Q609" i="47"/>
  <c r="Q608" i="47"/>
  <c r="Q607" i="47"/>
  <c r="Q606" i="47"/>
  <c r="Q605" i="47"/>
  <c r="Q604" i="47"/>
  <c r="Q603" i="47"/>
  <c r="Q602" i="47"/>
  <c r="Q601" i="47"/>
  <c r="Q600" i="47"/>
  <c r="Q599" i="47"/>
  <c r="Q598" i="47"/>
  <c r="Q597" i="47"/>
  <c r="Q596" i="47"/>
  <c r="Q595" i="47"/>
  <c r="Q594" i="47"/>
  <c r="Q593" i="47"/>
  <c r="Q592" i="47"/>
  <c r="Q591" i="47"/>
  <c r="Q590" i="47"/>
  <c r="Q589" i="47"/>
  <c r="Q588" i="47"/>
  <c r="Q587" i="47"/>
  <c r="Q586" i="47"/>
  <c r="Q585" i="47"/>
  <c r="Q584" i="47"/>
  <c r="Q583" i="47"/>
  <c r="Q582" i="47"/>
  <c r="Q581" i="47"/>
  <c r="Q580" i="47"/>
  <c r="Q579" i="47"/>
  <c r="Q578" i="47"/>
  <c r="Q577" i="47"/>
  <c r="Q576" i="47"/>
  <c r="Q575" i="47"/>
  <c r="Q574" i="47"/>
  <c r="Q573" i="47"/>
  <c r="Q572" i="47"/>
  <c r="Q571" i="47"/>
  <c r="Q570" i="47"/>
  <c r="Q569" i="47"/>
  <c r="Q568" i="47"/>
  <c r="Q567" i="47"/>
  <c r="Q566" i="47"/>
  <c r="Q565" i="47"/>
  <c r="Q564" i="47"/>
  <c r="Q563" i="47"/>
  <c r="Q562" i="47"/>
  <c r="Q561" i="47"/>
  <c r="Q560" i="47"/>
  <c r="Q559" i="47"/>
  <c r="Q558" i="47"/>
  <c r="Q557" i="47"/>
  <c r="Q556" i="47"/>
  <c r="Q555" i="47"/>
  <c r="Q554" i="47"/>
  <c r="Q553" i="47"/>
  <c r="Q552" i="47"/>
  <c r="Q551" i="47"/>
  <c r="Q550" i="47"/>
  <c r="Q549" i="47"/>
  <c r="Q548" i="47"/>
  <c r="Q547" i="47"/>
  <c r="Q546" i="47"/>
  <c r="Q545" i="47"/>
  <c r="Q544" i="47"/>
  <c r="Q543" i="47"/>
  <c r="Q542" i="47"/>
  <c r="Q541" i="47"/>
  <c r="Q540" i="47"/>
  <c r="Q539" i="47"/>
  <c r="Q538" i="47"/>
  <c r="Q537" i="47"/>
  <c r="Q536" i="47"/>
  <c r="Q535" i="47"/>
  <c r="Q534" i="47"/>
  <c r="Q533" i="47"/>
  <c r="Q532" i="47"/>
  <c r="Q531" i="47"/>
  <c r="Q530" i="47"/>
  <c r="Q529" i="47"/>
  <c r="Q528" i="47"/>
  <c r="Q527" i="47"/>
  <c r="Q526" i="47"/>
  <c r="Q525" i="47"/>
  <c r="Q524" i="47"/>
  <c r="Q523" i="47"/>
  <c r="Q522" i="47"/>
  <c r="Q521" i="47"/>
  <c r="Q520" i="47"/>
  <c r="Q519" i="47"/>
  <c r="Q518" i="47"/>
  <c r="Q517" i="47"/>
  <c r="Q516" i="47"/>
  <c r="Q515" i="47"/>
  <c r="Q514" i="47"/>
  <c r="Q513" i="47"/>
  <c r="Q512" i="47"/>
  <c r="Q511" i="47"/>
  <c r="Q510" i="47"/>
  <c r="Q509" i="47"/>
  <c r="Q508" i="47"/>
  <c r="Q507" i="47"/>
  <c r="Q506" i="47"/>
  <c r="Q505" i="47"/>
  <c r="Q504" i="47"/>
  <c r="Q503" i="47"/>
  <c r="Q502" i="47"/>
  <c r="Q501" i="47"/>
  <c r="Q500" i="47"/>
  <c r="Q499" i="47"/>
  <c r="Q498" i="47"/>
  <c r="Q497" i="47"/>
  <c r="Q496" i="47"/>
  <c r="Q495" i="47"/>
  <c r="Q494" i="47"/>
  <c r="Q493" i="47"/>
  <c r="Q492" i="47"/>
  <c r="Q491" i="47"/>
  <c r="Q490" i="47"/>
  <c r="Q489" i="47"/>
  <c r="Q488" i="47"/>
  <c r="Q487" i="47"/>
  <c r="Q486" i="47"/>
  <c r="Q485" i="47"/>
  <c r="Q484" i="47"/>
  <c r="Q483" i="47"/>
  <c r="Q482" i="47"/>
  <c r="Q481" i="47"/>
  <c r="Q480" i="47"/>
  <c r="Q479" i="47"/>
  <c r="Q478" i="47"/>
  <c r="Q477" i="47"/>
  <c r="Q476" i="47"/>
  <c r="Q475" i="47"/>
  <c r="Q474" i="47"/>
  <c r="Q473" i="47"/>
  <c r="Q472" i="47"/>
  <c r="Q471" i="47"/>
  <c r="Q470" i="47"/>
  <c r="Q469" i="47"/>
  <c r="Q468" i="47"/>
  <c r="Q467" i="47"/>
  <c r="Q466" i="47"/>
  <c r="Q465" i="47"/>
  <c r="Q464" i="47"/>
  <c r="Q463" i="47"/>
  <c r="Q462" i="47"/>
  <c r="Q461" i="47"/>
  <c r="Q460" i="47"/>
  <c r="Q459" i="47"/>
  <c r="Q458" i="47"/>
  <c r="Q457" i="47"/>
  <c r="Q456" i="47"/>
  <c r="Q455" i="47"/>
  <c r="Q454" i="47"/>
  <c r="Q453" i="47"/>
  <c r="Q452" i="47"/>
  <c r="Q451" i="47"/>
  <c r="Q450" i="47"/>
  <c r="Q449" i="47"/>
  <c r="Q448" i="47"/>
  <c r="Q447" i="47"/>
  <c r="Q446" i="47"/>
  <c r="Q445" i="47"/>
  <c r="Q444" i="47"/>
  <c r="Q443" i="47"/>
  <c r="Q442" i="47"/>
  <c r="Q441" i="47"/>
  <c r="Q440" i="47"/>
  <c r="Q439" i="47"/>
  <c r="Q438" i="47"/>
  <c r="Q437" i="47"/>
  <c r="Q436" i="47"/>
  <c r="Q435" i="47"/>
  <c r="Q434" i="47"/>
  <c r="Q433" i="47"/>
  <c r="Q432" i="47"/>
  <c r="Q431" i="47"/>
  <c r="Q430" i="47"/>
  <c r="Q429" i="47"/>
  <c r="Q428" i="47"/>
  <c r="Q427" i="47"/>
  <c r="Q426" i="47"/>
  <c r="Q425" i="47"/>
  <c r="Q424" i="47"/>
  <c r="Q423" i="47"/>
  <c r="Q422" i="47"/>
  <c r="Q421" i="47"/>
  <c r="Q420" i="47"/>
  <c r="Q419" i="47"/>
  <c r="Q418" i="47"/>
  <c r="Q417" i="47"/>
  <c r="Q416" i="47"/>
  <c r="Q415" i="47"/>
  <c r="Q414" i="47"/>
  <c r="Q413" i="47"/>
  <c r="Q412" i="47"/>
  <c r="Q411" i="47"/>
  <c r="Q410" i="47"/>
  <c r="Q409" i="47"/>
  <c r="Q408" i="47"/>
  <c r="Q407" i="47"/>
  <c r="Q406" i="47"/>
  <c r="Q405" i="47"/>
  <c r="Q404" i="47"/>
  <c r="Q403" i="47"/>
  <c r="Q402" i="47"/>
  <c r="Q401" i="47"/>
  <c r="Q400" i="47"/>
  <c r="Q399" i="47"/>
  <c r="Q398" i="47"/>
  <c r="Q397" i="47"/>
  <c r="Q396" i="47"/>
  <c r="Q395" i="47"/>
  <c r="Q394" i="47"/>
  <c r="Q393" i="47"/>
  <c r="Q392" i="47"/>
  <c r="Q391" i="47"/>
  <c r="Q390" i="47"/>
  <c r="Q389" i="47"/>
  <c r="Q388" i="47"/>
  <c r="Q387" i="47"/>
  <c r="Q386" i="47"/>
  <c r="Q385" i="47"/>
  <c r="Q384" i="47"/>
  <c r="Q383" i="47"/>
  <c r="Q382" i="47"/>
  <c r="Q381" i="47"/>
  <c r="Q380" i="47"/>
  <c r="Q379" i="47"/>
  <c r="Q378" i="47"/>
  <c r="Q377" i="47"/>
  <c r="Q376" i="47"/>
  <c r="Q375" i="47"/>
  <c r="Q374" i="47"/>
  <c r="Q373" i="47"/>
  <c r="Q372" i="47"/>
  <c r="Q371" i="47"/>
  <c r="Q370" i="47"/>
  <c r="Q369" i="47"/>
  <c r="Q368" i="47"/>
  <c r="Q367" i="47"/>
  <c r="Q366" i="47"/>
  <c r="Q365" i="47"/>
  <c r="Q364" i="47"/>
  <c r="Q363" i="47"/>
  <c r="Q362" i="47"/>
  <c r="Q361" i="47"/>
  <c r="Q360" i="47"/>
  <c r="Q359" i="47"/>
  <c r="Q358" i="47"/>
  <c r="Q357" i="47"/>
  <c r="Q356" i="47"/>
  <c r="Q355" i="47"/>
  <c r="Q354" i="47"/>
  <c r="Q353" i="47"/>
  <c r="Q352" i="47"/>
  <c r="Q351" i="47"/>
  <c r="Q350" i="47"/>
  <c r="Q349" i="47"/>
  <c r="Q348" i="47"/>
  <c r="Q347" i="47"/>
  <c r="Q346" i="47"/>
  <c r="Q345" i="47"/>
  <c r="Q344" i="47"/>
  <c r="Q343" i="47"/>
  <c r="Q342" i="47"/>
  <c r="Q341" i="47"/>
  <c r="Q340" i="47"/>
  <c r="Q339" i="47"/>
  <c r="Q338" i="47"/>
  <c r="Q337" i="47"/>
  <c r="Q336" i="47"/>
  <c r="Q335" i="47"/>
  <c r="Q334" i="47"/>
  <c r="Q333" i="47"/>
  <c r="Q332" i="47"/>
  <c r="Q331" i="47"/>
  <c r="Q330" i="47"/>
  <c r="Q329" i="47"/>
  <c r="Q328" i="47"/>
  <c r="Q327" i="47"/>
  <c r="Q326" i="47"/>
  <c r="Q325" i="47"/>
  <c r="Q324" i="47"/>
  <c r="Q323" i="47"/>
  <c r="Q322" i="47"/>
  <c r="Q321" i="47"/>
  <c r="Q320" i="47"/>
  <c r="Q319" i="47"/>
  <c r="Q318" i="47"/>
  <c r="Q317" i="47"/>
  <c r="Q316" i="47"/>
  <c r="Q315" i="47"/>
  <c r="Q314" i="47"/>
  <c r="Q313" i="47"/>
  <c r="Q312" i="47"/>
  <c r="Q311" i="47"/>
  <c r="Q310" i="47"/>
  <c r="Q309" i="47"/>
  <c r="Q308" i="47"/>
  <c r="Q307" i="47"/>
  <c r="Q306" i="47"/>
  <c r="Q305" i="47"/>
  <c r="Q304" i="47"/>
  <c r="Q303" i="47"/>
  <c r="Q302" i="47"/>
  <c r="Q301" i="47"/>
  <c r="Q300" i="47"/>
  <c r="Q299" i="47"/>
  <c r="Q298" i="47"/>
  <c r="Q297" i="47"/>
  <c r="Q296" i="47"/>
  <c r="Q295" i="47"/>
  <c r="Q294" i="47"/>
  <c r="Q293" i="47"/>
  <c r="Q292" i="47"/>
  <c r="Q291" i="47"/>
  <c r="Q290" i="47"/>
  <c r="Q289" i="47"/>
  <c r="Q288" i="47"/>
  <c r="Q287" i="47"/>
  <c r="Q286" i="47"/>
  <c r="Q285" i="47"/>
  <c r="Q284" i="47"/>
  <c r="Q283" i="47"/>
  <c r="Q282" i="47"/>
  <c r="Q281" i="47"/>
  <c r="Q280" i="47"/>
  <c r="Q279" i="47"/>
  <c r="Q278" i="47"/>
  <c r="Q277" i="47"/>
  <c r="Q276" i="47"/>
  <c r="Q275" i="47"/>
  <c r="Q274" i="47"/>
  <c r="Q273" i="47"/>
  <c r="Q272" i="47"/>
  <c r="Q271" i="47"/>
  <c r="Q270" i="47"/>
  <c r="Q269" i="47"/>
  <c r="Q268" i="47"/>
  <c r="Q267" i="47"/>
  <c r="Q266" i="47"/>
  <c r="Q265" i="47"/>
  <c r="Q264" i="47"/>
  <c r="Q263" i="47"/>
  <c r="Q262" i="47"/>
  <c r="Q261" i="47"/>
  <c r="Q260" i="47"/>
  <c r="Q259" i="47"/>
  <c r="Q258" i="47"/>
  <c r="Q257" i="47"/>
  <c r="Q256" i="47"/>
  <c r="Q255" i="47"/>
  <c r="Q254" i="47"/>
  <c r="Q253" i="47"/>
  <c r="Q252" i="47"/>
  <c r="Q251" i="47"/>
  <c r="Q250" i="47"/>
  <c r="Q249" i="47"/>
  <c r="Q248" i="47"/>
  <c r="Q247" i="47"/>
  <c r="Q246" i="47"/>
  <c r="Q245" i="47"/>
  <c r="Q244" i="47"/>
  <c r="Q243" i="47"/>
  <c r="Q242" i="47"/>
  <c r="Q241" i="47"/>
  <c r="Q240" i="47"/>
  <c r="Q239" i="47"/>
  <c r="Q238" i="47"/>
  <c r="Q237" i="47"/>
  <c r="Q236" i="47"/>
  <c r="Q235" i="47"/>
  <c r="Q234" i="47"/>
  <c r="Q233" i="47"/>
  <c r="Q232" i="47"/>
  <c r="Q231" i="47"/>
  <c r="Q230" i="47"/>
  <c r="Q229" i="47"/>
  <c r="Q228" i="47"/>
  <c r="Q227" i="47"/>
  <c r="Q226" i="47"/>
  <c r="Q225" i="47"/>
  <c r="Q224" i="47"/>
  <c r="Q223" i="47"/>
  <c r="Q222" i="47"/>
  <c r="Q221" i="47"/>
  <c r="Q220" i="47"/>
  <c r="Q219" i="47"/>
  <c r="Q218" i="47"/>
  <c r="Q217" i="47"/>
  <c r="Q216" i="47"/>
  <c r="Q215" i="47"/>
  <c r="Q214" i="47"/>
  <c r="Q213" i="47"/>
  <c r="Q212" i="47"/>
  <c r="Q211" i="47"/>
  <c r="Q210" i="47"/>
  <c r="Q209" i="47"/>
  <c r="Q208" i="47"/>
  <c r="Q207" i="47"/>
  <c r="Q206" i="47"/>
  <c r="Q205" i="47"/>
  <c r="Q204" i="47"/>
  <c r="Q203" i="47"/>
  <c r="Q202" i="47"/>
  <c r="Q201" i="47"/>
  <c r="Q200" i="47"/>
  <c r="Q199" i="47"/>
  <c r="Q198" i="47"/>
  <c r="Q197" i="47"/>
  <c r="Q196" i="47"/>
  <c r="Q195" i="47"/>
  <c r="Q194" i="47"/>
  <c r="Q193" i="47"/>
  <c r="Q192" i="47"/>
  <c r="Q191" i="47"/>
  <c r="Q190" i="47"/>
  <c r="Q189" i="47"/>
  <c r="Q188" i="47"/>
  <c r="Q187" i="47"/>
  <c r="Q186" i="47"/>
  <c r="Q185" i="47"/>
  <c r="Q184" i="47"/>
  <c r="Q183" i="47"/>
  <c r="Q182" i="47"/>
  <c r="Q181" i="47"/>
  <c r="Q180" i="47"/>
  <c r="Q179" i="47"/>
  <c r="Q178" i="47"/>
  <c r="Q177" i="47"/>
  <c r="Q176" i="47"/>
  <c r="Q175" i="47"/>
  <c r="Q174" i="47"/>
  <c r="Q173" i="47"/>
  <c r="Q172" i="47"/>
  <c r="Q171" i="47"/>
  <c r="Q170" i="47"/>
  <c r="Q169" i="47"/>
  <c r="Q168" i="47"/>
  <c r="Q167" i="47"/>
  <c r="Q166" i="47"/>
  <c r="Q165" i="47"/>
  <c r="Q164" i="47"/>
  <c r="Q163" i="47"/>
  <c r="Q162" i="47"/>
  <c r="Q161" i="47"/>
  <c r="Q160" i="47"/>
  <c r="Q159" i="47"/>
  <c r="Q158" i="47"/>
  <c r="Q157" i="47"/>
  <c r="Q156" i="47"/>
  <c r="Q155" i="47"/>
  <c r="Q154" i="47"/>
  <c r="Q153" i="47"/>
  <c r="Q152" i="47"/>
  <c r="Q151" i="47"/>
  <c r="Q150" i="47"/>
  <c r="Q149" i="47"/>
  <c r="Q148" i="47"/>
  <c r="Q147" i="47"/>
  <c r="Q146" i="47"/>
  <c r="Q145" i="47"/>
  <c r="Q144" i="47"/>
  <c r="Q143" i="47"/>
  <c r="Q142" i="47"/>
  <c r="Q141" i="47"/>
  <c r="Q140" i="47"/>
  <c r="Q139" i="47"/>
  <c r="Q138" i="47"/>
  <c r="Q137" i="47"/>
  <c r="Q136" i="47"/>
  <c r="Q135" i="47"/>
  <c r="Q134" i="47"/>
  <c r="Q133" i="47"/>
  <c r="Q132" i="47"/>
  <c r="Q131" i="47"/>
  <c r="Q130" i="47"/>
  <c r="Q129" i="47"/>
  <c r="Q128" i="47"/>
  <c r="Q127" i="47"/>
  <c r="Q126" i="47"/>
  <c r="Q125" i="47"/>
  <c r="Q124" i="47"/>
  <c r="Q123" i="47"/>
  <c r="Q122" i="47"/>
  <c r="Q121" i="47"/>
  <c r="Q120" i="47"/>
  <c r="Q119" i="47"/>
  <c r="Q118" i="47"/>
  <c r="Q117" i="47"/>
  <c r="Q116" i="47"/>
  <c r="Q115" i="47"/>
  <c r="Q114" i="47"/>
  <c r="Q113" i="47"/>
  <c r="Q112" i="47"/>
  <c r="Q111" i="47"/>
  <c r="Q110" i="47"/>
  <c r="Q109" i="47"/>
  <c r="Q108" i="47"/>
  <c r="Q107" i="47"/>
  <c r="Q106" i="47"/>
  <c r="Q105" i="47"/>
  <c r="Q104" i="47"/>
  <c r="Q103" i="47"/>
  <c r="Q102" i="47"/>
  <c r="Q101" i="47"/>
  <c r="Q100" i="47"/>
  <c r="Q99" i="47"/>
  <c r="Q98" i="47"/>
  <c r="Q97" i="47"/>
  <c r="Q96" i="47"/>
  <c r="Q95" i="47"/>
  <c r="Q94" i="47"/>
  <c r="Q93" i="47"/>
  <c r="Q92" i="47"/>
  <c r="Q91" i="47"/>
  <c r="Q90" i="47"/>
  <c r="Q89" i="47"/>
  <c r="Q88" i="47"/>
  <c r="Q87" i="47"/>
  <c r="Q86" i="47"/>
  <c r="Q85" i="47"/>
  <c r="Q84" i="47"/>
  <c r="Q83" i="47"/>
  <c r="Q82" i="47"/>
  <c r="Q81" i="47"/>
  <c r="Q80" i="47"/>
  <c r="Q79" i="47"/>
  <c r="Q78" i="47"/>
  <c r="Q77" i="47"/>
  <c r="Q76" i="47"/>
  <c r="Q75" i="47"/>
  <c r="Q74" i="47"/>
  <c r="Q73" i="47"/>
  <c r="Q72" i="47"/>
  <c r="Q71" i="47"/>
  <c r="Q70" i="47"/>
  <c r="Q69" i="47"/>
  <c r="Q68" i="47"/>
  <c r="Q67" i="47"/>
  <c r="Q66" i="47"/>
  <c r="Q65" i="47"/>
  <c r="Q64" i="47"/>
  <c r="Q63" i="47"/>
  <c r="Q62" i="47"/>
  <c r="Q61" i="47"/>
  <c r="Q60" i="47"/>
  <c r="Q59" i="47"/>
  <c r="Q58" i="47"/>
  <c r="Q57" i="47"/>
  <c r="Q56" i="47"/>
  <c r="Q55" i="47"/>
  <c r="Q54" i="47"/>
  <c r="Q53" i="47"/>
  <c r="Q52" i="47"/>
  <c r="Q51" i="47"/>
  <c r="Q50" i="47"/>
  <c r="Q49" i="47"/>
  <c r="Q48" i="47"/>
  <c r="Q47" i="47"/>
  <c r="Q46" i="47"/>
  <c r="Q45" i="47"/>
  <c r="Q44" i="47"/>
  <c r="Q43" i="47"/>
  <c r="Q42" i="47"/>
  <c r="Q41" i="47"/>
  <c r="Q40" i="47"/>
  <c r="Q39" i="47"/>
  <c r="Q38" i="47"/>
  <c r="Q37" i="47"/>
  <c r="Q36" i="47"/>
  <c r="Q35" i="47"/>
  <c r="Q34" i="47"/>
  <c r="Q33" i="47"/>
  <c r="Q32" i="47"/>
  <c r="Q31" i="47"/>
  <c r="Q30" i="47"/>
  <c r="Q29" i="47"/>
  <c r="Q28" i="47"/>
  <c r="Q27" i="47"/>
  <c r="Q26" i="47"/>
  <c r="Q25" i="47"/>
  <c r="Q24" i="47"/>
  <c r="Q23" i="47"/>
  <c r="Q22" i="47"/>
  <c r="Q21" i="47"/>
  <c r="Q20" i="47"/>
  <c r="Q19" i="47"/>
  <c r="Q18" i="47"/>
  <c r="Q17" i="47"/>
  <c r="Q16" i="47"/>
  <c r="Q15" i="47"/>
  <c r="Q14" i="47"/>
  <c r="Q13" i="47"/>
  <c r="Q12" i="47"/>
  <c r="Q11" i="47"/>
  <c r="Q10" i="47"/>
  <c r="Q9" i="47"/>
  <c r="Q8" i="47"/>
  <c r="Q7" i="47"/>
  <c r="Q6" i="47"/>
  <c r="Q5" i="47"/>
  <c r="Q4" i="47"/>
  <c r="Q3" i="47"/>
  <c r="Q2" i="47"/>
  <c r="O2484" i="47"/>
  <c r="O2483" i="47"/>
  <c r="O2482" i="47"/>
  <c r="O2481" i="47"/>
  <c r="O2480" i="47"/>
  <c r="O2479" i="47"/>
  <c r="O2478" i="47"/>
  <c r="O2477" i="47"/>
  <c r="O2476" i="47"/>
  <c r="O2475" i="47"/>
  <c r="O2474" i="47"/>
  <c r="O2473" i="47"/>
  <c r="O2472" i="47"/>
  <c r="O2471" i="47"/>
  <c r="O2470" i="47"/>
  <c r="O2469" i="47"/>
  <c r="O2468" i="47"/>
  <c r="O2467" i="47"/>
  <c r="O2466" i="47"/>
  <c r="O2465" i="47"/>
  <c r="O2464" i="47"/>
  <c r="O2463" i="47"/>
  <c r="O2462" i="47"/>
  <c r="O2461" i="47"/>
  <c r="O2460" i="47"/>
  <c r="O2459" i="47"/>
  <c r="O2458" i="47"/>
  <c r="O2457" i="47"/>
  <c r="O2456" i="47"/>
  <c r="O2455" i="47"/>
  <c r="O2454" i="47"/>
  <c r="O2453" i="47"/>
  <c r="O2452" i="47"/>
  <c r="O2451" i="47"/>
  <c r="O2450" i="47"/>
  <c r="O2449" i="47"/>
  <c r="O2448" i="47"/>
  <c r="O2447" i="47"/>
  <c r="O2446" i="47"/>
  <c r="O2445" i="47"/>
  <c r="O2444" i="47"/>
  <c r="O2443" i="47"/>
  <c r="O2442" i="47"/>
  <c r="O2441" i="47"/>
  <c r="O2440" i="47"/>
  <c r="O2439" i="47"/>
  <c r="O2438" i="47"/>
  <c r="O2437" i="47"/>
  <c r="O2436" i="47"/>
  <c r="O2435" i="47"/>
  <c r="O2434" i="47"/>
  <c r="O2433" i="47"/>
  <c r="O2432" i="47"/>
  <c r="O2431" i="47"/>
  <c r="O2430" i="47"/>
  <c r="O2429" i="47"/>
  <c r="O2428" i="47"/>
  <c r="O2427" i="47"/>
  <c r="O2426" i="47"/>
  <c r="O2425" i="47"/>
  <c r="O2424" i="47"/>
  <c r="O2423" i="47"/>
  <c r="O2422" i="47"/>
  <c r="O2421" i="47"/>
  <c r="O2420" i="47"/>
  <c r="O2419" i="47"/>
  <c r="O2418" i="47"/>
  <c r="O2417" i="47"/>
  <c r="O2416" i="47"/>
  <c r="O2415" i="47"/>
  <c r="O2414" i="47"/>
  <c r="O2413" i="47"/>
  <c r="O2412" i="47"/>
  <c r="O2411" i="47"/>
  <c r="O2410" i="47"/>
  <c r="O2409" i="47"/>
  <c r="O2408" i="47"/>
  <c r="O2407" i="47"/>
  <c r="O2406" i="47"/>
  <c r="O2405" i="47"/>
  <c r="O2404" i="47"/>
  <c r="O2403" i="47"/>
  <c r="O2402" i="47"/>
  <c r="O2401" i="47"/>
  <c r="O2400" i="47"/>
  <c r="O2399" i="47"/>
  <c r="O2398" i="47"/>
  <c r="O2397" i="47"/>
  <c r="O2396" i="47"/>
  <c r="O2395" i="47"/>
  <c r="O2394" i="47"/>
  <c r="O2393" i="47"/>
  <c r="O2392" i="47"/>
  <c r="O2391" i="47"/>
  <c r="O2390" i="47"/>
  <c r="O2389" i="47"/>
  <c r="O2388" i="47"/>
  <c r="O2387" i="47"/>
  <c r="O2386" i="47"/>
  <c r="O2385" i="47"/>
  <c r="O2384" i="47"/>
  <c r="O2383" i="47"/>
  <c r="O2382" i="47"/>
  <c r="O2381" i="47"/>
  <c r="O2380" i="47"/>
  <c r="O2379" i="47"/>
  <c r="O2378" i="47"/>
  <c r="O2377" i="47"/>
  <c r="O2376" i="47"/>
  <c r="O2375" i="47"/>
  <c r="O2374" i="47"/>
  <c r="O2373" i="47"/>
  <c r="O2372" i="47"/>
  <c r="O2371" i="47"/>
  <c r="O2370" i="47"/>
  <c r="O2369" i="47"/>
  <c r="O2368" i="47"/>
  <c r="O2367" i="47"/>
  <c r="O2366" i="47"/>
  <c r="O2365" i="47"/>
  <c r="O2364" i="47"/>
  <c r="O2363" i="47"/>
  <c r="O2362" i="47"/>
  <c r="O2361" i="47"/>
  <c r="O2360" i="47"/>
  <c r="O2359" i="47"/>
  <c r="O2358" i="47"/>
  <c r="O2357" i="47"/>
  <c r="O2356" i="47"/>
  <c r="O2355" i="47"/>
  <c r="O2354" i="47"/>
  <c r="O2353" i="47"/>
  <c r="O2352" i="47"/>
  <c r="O2351" i="47"/>
  <c r="O2350" i="47"/>
  <c r="O2349" i="47"/>
  <c r="O2348" i="47"/>
  <c r="O2347" i="47"/>
  <c r="O2346" i="47"/>
  <c r="O2345" i="47"/>
  <c r="O2344" i="47"/>
  <c r="O2343" i="47"/>
  <c r="O2342" i="47"/>
  <c r="O2341" i="47"/>
  <c r="O2340" i="47"/>
  <c r="O2339" i="47"/>
  <c r="O2338" i="47"/>
  <c r="O2337" i="47"/>
  <c r="O2336" i="47"/>
  <c r="O2335" i="47"/>
  <c r="O2334" i="47"/>
  <c r="O2333" i="47"/>
  <c r="O2332" i="47"/>
  <c r="O2331" i="47"/>
  <c r="O2330" i="47"/>
  <c r="O2329" i="47"/>
  <c r="O2328" i="47"/>
  <c r="O2327" i="47"/>
  <c r="O2326" i="47"/>
  <c r="O2325" i="47"/>
  <c r="O2324" i="47"/>
  <c r="O2323" i="47"/>
  <c r="O2322" i="47"/>
  <c r="O2321" i="47"/>
  <c r="O2320" i="47"/>
  <c r="O2319" i="47"/>
  <c r="O2318" i="47"/>
  <c r="O2317" i="47"/>
  <c r="O2316" i="47"/>
  <c r="O2315" i="47"/>
  <c r="O2314" i="47"/>
  <c r="O2313" i="47"/>
  <c r="O2312" i="47"/>
  <c r="O2311" i="47"/>
  <c r="O2310" i="47"/>
  <c r="O2309" i="47"/>
  <c r="O2308" i="47"/>
  <c r="O2307" i="47"/>
  <c r="O2306" i="47"/>
  <c r="O2305" i="47"/>
  <c r="O2304" i="47"/>
  <c r="O2303" i="47"/>
  <c r="O2302" i="47"/>
  <c r="O2301" i="47"/>
  <c r="O2300" i="47"/>
  <c r="O2299" i="47"/>
  <c r="O2298" i="47"/>
  <c r="O2297" i="47"/>
  <c r="O2296" i="47"/>
  <c r="O2295" i="47"/>
  <c r="O2294" i="47"/>
  <c r="O2293" i="47"/>
  <c r="O2292" i="47"/>
  <c r="O2291" i="47"/>
  <c r="O2290" i="47"/>
  <c r="O2289" i="47"/>
  <c r="O2288" i="47"/>
  <c r="O2287" i="47"/>
  <c r="O2286" i="47"/>
  <c r="O2285" i="47"/>
  <c r="O2284" i="47"/>
  <c r="O2283" i="47"/>
  <c r="O2282" i="47"/>
  <c r="O2281" i="47"/>
  <c r="O2280" i="47"/>
  <c r="O2279" i="47"/>
  <c r="O2278" i="47"/>
  <c r="O2277" i="47"/>
  <c r="O2276" i="47"/>
  <c r="O2275" i="47"/>
  <c r="O2274" i="47"/>
  <c r="O2273" i="47"/>
  <c r="O2272" i="47"/>
  <c r="O2271" i="47"/>
  <c r="O2270" i="47"/>
  <c r="O2269" i="47"/>
  <c r="O2268" i="47"/>
  <c r="O2267" i="47"/>
  <c r="O2266" i="47"/>
  <c r="O2265" i="47"/>
  <c r="O2264" i="47"/>
  <c r="O2263" i="47"/>
  <c r="O2262" i="47"/>
  <c r="O2261" i="47"/>
  <c r="O2260" i="47"/>
  <c r="O2259" i="47"/>
  <c r="O2258" i="47"/>
  <c r="O2257" i="47"/>
  <c r="O2256" i="47"/>
  <c r="O2255" i="47"/>
  <c r="O2254" i="47"/>
  <c r="O2253" i="47"/>
  <c r="O2252" i="47"/>
  <c r="O2251" i="47"/>
  <c r="O2250" i="47"/>
  <c r="O2249" i="47"/>
  <c r="O2248" i="47"/>
  <c r="O2247" i="47"/>
  <c r="O2246" i="47"/>
  <c r="O2245" i="47"/>
  <c r="O2244" i="47"/>
  <c r="O2243" i="47"/>
  <c r="O2242" i="47"/>
  <c r="O2241" i="47"/>
  <c r="O2240" i="47"/>
  <c r="O2239" i="47"/>
  <c r="O2238" i="47"/>
  <c r="O2237" i="47"/>
  <c r="O2236" i="47"/>
  <c r="O2235" i="47"/>
  <c r="O2234" i="47"/>
  <c r="O2233" i="47"/>
  <c r="O2232" i="47"/>
  <c r="O2231" i="47"/>
  <c r="O2230" i="47"/>
  <c r="O2229" i="47"/>
  <c r="O2228" i="47"/>
  <c r="O2227" i="47"/>
  <c r="O2226" i="47"/>
  <c r="O2225" i="47"/>
  <c r="O2224" i="47"/>
  <c r="O2223" i="47"/>
  <c r="O2222" i="47"/>
  <c r="O2221" i="47"/>
  <c r="O2220" i="47"/>
  <c r="O2219" i="47"/>
  <c r="O2218" i="47"/>
  <c r="O2217" i="47"/>
  <c r="O2216" i="47"/>
  <c r="O2215" i="47"/>
  <c r="O2214" i="47"/>
  <c r="O2213" i="47"/>
  <c r="O2212" i="47"/>
  <c r="O2211" i="47"/>
  <c r="O2210" i="47"/>
  <c r="O2209" i="47"/>
  <c r="O2208" i="47"/>
  <c r="O2207" i="47"/>
  <c r="O2206" i="47"/>
  <c r="O2205" i="47"/>
  <c r="O2204" i="47"/>
  <c r="O2203" i="47"/>
  <c r="O2202" i="47"/>
  <c r="O2201" i="47"/>
  <c r="O2200" i="47"/>
  <c r="O2199" i="47"/>
  <c r="O2198" i="47"/>
  <c r="O2197" i="47"/>
  <c r="O2196" i="47"/>
  <c r="O2195" i="47"/>
  <c r="O2194" i="47"/>
  <c r="O2193" i="47"/>
  <c r="O2192" i="47"/>
  <c r="O2191" i="47"/>
  <c r="O2190" i="47"/>
  <c r="O2189" i="47"/>
  <c r="O2188" i="47"/>
  <c r="O2187" i="47"/>
  <c r="O2186" i="47"/>
  <c r="O2185" i="47"/>
  <c r="O2184" i="47"/>
  <c r="O2183" i="47"/>
  <c r="O2182" i="47"/>
  <c r="O2181" i="47"/>
  <c r="O2180" i="47"/>
  <c r="O2179" i="47"/>
  <c r="O2178" i="47"/>
  <c r="O2177" i="47"/>
  <c r="O2176" i="47"/>
  <c r="O2175" i="47"/>
  <c r="O2174" i="47"/>
  <c r="O2173" i="47"/>
  <c r="O2172" i="47"/>
  <c r="O2171" i="47"/>
  <c r="O2170" i="47"/>
  <c r="O2169" i="47"/>
  <c r="O2168" i="47"/>
  <c r="O2167" i="47"/>
  <c r="O2166" i="47"/>
  <c r="O2165" i="47"/>
  <c r="O2164" i="47"/>
  <c r="O2163" i="47"/>
  <c r="O2162" i="47"/>
  <c r="O2161" i="47"/>
  <c r="O2160" i="47"/>
  <c r="O2159" i="47"/>
  <c r="O2158" i="47"/>
  <c r="O2157" i="47"/>
  <c r="O2156" i="47"/>
  <c r="O2155" i="47"/>
  <c r="O2154" i="47"/>
  <c r="O2153" i="47"/>
  <c r="O2152" i="47"/>
  <c r="O2151" i="47"/>
  <c r="O2150" i="47"/>
  <c r="O2149" i="47"/>
  <c r="O2148" i="47"/>
  <c r="O2147" i="47"/>
  <c r="O2146" i="47"/>
  <c r="O2145" i="47"/>
  <c r="O2144" i="47"/>
  <c r="O2143" i="47"/>
  <c r="O2142" i="47"/>
  <c r="O2141" i="47"/>
  <c r="O2140" i="47"/>
  <c r="O2139" i="47"/>
  <c r="O2138" i="47"/>
  <c r="O2137" i="47"/>
  <c r="O2136" i="47"/>
  <c r="O2135" i="47"/>
  <c r="O2134" i="47"/>
  <c r="O2133" i="47"/>
  <c r="O2132" i="47"/>
  <c r="O2131" i="47"/>
  <c r="O2130" i="47"/>
  <c r="O2129" i="47"/>
  <c r="O2128" i="47"/>
  <c r="O2127" i="47"/>
  <c r="O2126" i="47"/>
  <c r="O2125" i="47"/>
  <c r="O2124" i="47"/>
  <c r="O2123" i="47"/>
  <c r="O2122" i="47"/>
  <c r="O2121" i="47"/>
  <c r="O2120" i="47"/>
  <c r="O2119" i="47"/>
  <c r="O2118" i="47"/>
  <c r="O2117" i="47"/>
  <c r="O2116" i="47"/>
  <c r="O2115" i="47"/>
  <c r="O2114" i="47"/>
  <c r="O2113" i="47"/>
  <c r="O2112" i="47"/>
  <c r="O2111" i="47"/>
  <c r="O2110" i="47"/>
  <c r="O2109" i="47"/>
  <c r="O2108" i="47"/>
  <c r="O2107" i="47"/>
  <c r="O2106" i="47"/>
  <c r="O2105" i="47"/>
  <c r="O2104" i="47"/>
  <c r="O2103" i="47"/>
  <c r="O2102" i="47"/>
  <c r="O2101" i="47"/>
  <c r="O2100" i="47"/>
  <c r="O2099" i="47"/>
  <c r="O2098" i="47"/>
  <c r="O2097" i="47"/>
  <c r="O2096" i="47"/>
  <c r="O2095" i="47"/>
  <c r="O2094" i="47"/>
  <c r="O2093" i="47"/>
  <c r="O2092" i="47"/>
  <c r="O2091" i="47"/>
  <c r="O2090" i="47"/>
  <c r="O2089" i="47"/>
  <c r="O2088" i="47"/>
  <c r="O2087" i="47"/>
  <c r="O2086" i="47"/>
  <c r="O2085" i="47"/>
  <c r="O2084" i="47"/>
  <c r="O2083" i="47"/>
  <c r="O2082" i="47"/>
  <c r="O2081" i="47"/>
  <c r="O2080" i="47"/>
  <c r="O2079" i="47"/>
  <c r="O2078" i="47"/>
  <c r="O2077" i="47"/>
  <c r="O2076" i="47"/>
  <c r="O2075" i="47"/>
  <c r="O2074" i="47"/>
  <c r="O2073" i="47"/>
  <c r="O2072" i="47"/>
  <c r="O2071" i="47"/>
  <c r="O2070" i="47"/>
  <c r="O2069" i="47"/>
  <c r="O2068" i="47"/>
  <c r="O2067" i="47"/>
  <c r="O2066" i="47"/>
  <c r="O2065" i="47"/>
  <c r="O2064" i="47"/>
  <c r="O2063" i="47"/>
  <c r="O2062" i="47"/>
  <c r="O2061" i="47"/>
  <c r="O2060" i="47"/>
  <c r="O2059" i="47"/>
  <c r="O2058" i="47"/>
  <c r="O2057" i="47"/>
  <c r="O2056" i="47"/>
  <c r="O2055" i="47"/>
  <c r="O2054" i="47"/>
  <c r="O2053" i="47"/>
  <c r="O2052" i="47"/>
  <c r="O2051" i="47"/>
  <c r="O2050" i="47"/>
  <c r="O2049" i="47"/>
  <c r="O2048" i="47"/>
  <c r="O2047" i="47"/>
  <c r="O2046" i="47"/>
  <c r="O2045" i="47"/>
  <c r="O2044" i="47"/>
  <c r="O2043" i="47"/>
  <c r="O2042" i="47"/>
  <c r="O2041" i="47"/>
  <c r="O2040" i="47"/>
  <c r="O2039" i="47"/>
  <c r="O2038" i="47"/>
  <c r="O2037" i="47"/>
  <c r="O2036" i="47"/>
  <c r="O2035" i="47"/>
  <c r="O2034" i="47"/>
  <c r="O2033" i="47"/>
  <c r="O2032" i="47"/>
  <c r="O2031" i="47"/>
  <c r="O2030" i="47"/>
  <c r="O2029" i="47"/>
  <c r="O2028" i="47"/>
  <c r="O2027" i="47"/>
  <c r="O2026" i="47"/>
  <c r="O2025" i="47"/>
  <c r="O2024" i="47"/>
  <c r="O2023" i="47"/>
  <c r="O2022" i="47"/>
  <c r="O2021" i="47"/>
  <c r="O2020" i="47"/>
  <c r="O2019" i="47"/>
  <c r="O2018" i="47"/>
  <c r="O2017" i="47"/>
  <c r="O2016" i="47"/>
  <c r="O2015" i="47"/>
  <c r="O2014" i="47"/>
  <c r="O2013" i="47"/>
  <c r="O2012" i="47"/>
  <c r="O2011" i="47"/>
  <c r="O2010" i="47"/>
  <c r="O2009" i="47"/>
  <c r="O2008" i="47"/>
  <c r="O2007" i="47"/>
  <c r="O2006" i="47"/>
  <c r="O2005" i="47"/>
  <c r="O2004" i="47"/>
  <c r="O2003" i="47"/>
  <c r="O2002" i="47"/>
  <c r="O2001" i="47"/>
  <c r="O2000" i="47"/>
  <c r="O1999" i="47"/>
  <c r="O1998" i="47"/>
  <c r="O1997" i="47"/>
  <c r="O1996" i="47"/>
  <c r="O1995" i="47"/>
  <c r="O1994" i="47"/>
  <c r="O1993" i="47"/>
  <c r="O1992" i="47"/>
  <c r="O1991" i="47"/>
  <c r="O1990" i="47"/>
  <c r="O1989" i="47"/>
  <c r="O1988" i="47"/>
  <c r="O1987" i="47"/>
  <c r="O1986" i="47"/>
  <c r="O1985" i="47"/>
  <c r="O1984" i="47"/>
  <c r="O1983" i="47"/>
  <c r="O1982" i="47"/>
  <c r="O1981" i="47"/>
  <c r="O1980" i="47"/>
  <c r="O1979" i="47"/>
  <c r="O1978" i="47"/>
  <c r="O1977" i="47"/>
  <c r="O1976" i="47"/>
  <c r="O1975" i="47"/>
  <c r="O1974" i="47"/>
  <c r="O1973" i="47"/>
  <c r="O1972" i="47"/>
  <c r="O1971" i="47"/>
  <c r="O1970" i="47"/>
  <c r="O1969" i="47"/>
  <c r="O1968" i="47"/>
  <c r="O1967" i="47"/>
  <c r="O1966" i="47"/>
  <c r="O1965" i="47"/>
  <c r="O1964" i="47"/>
  <c r="O1963" i="47"/>
  <c r="O1962" i="47"/>
  <c r="O1961" i="47"/>
  <c r="O1960" i="47"/>
  <c r="O1959" i="47"/>
  <c r="O1958" i="47"/>
  <c r="O1957" i="47"/>
  <c r="O1956" i="47"/>
  <c r="O1955" i="47"/>
  <c r="O1954" i="47"/>
  <c r="O1953" i="47"/>
  <c r="O1952" i="47"/>
  <c r="O1951" i="47"/>
  <c r="O1950" i="47"/>
  <c r="O1949" i="47"/>
  <c r="O1948" i="47"/>
  <c r="O1947" i="47"/>
  <c r="O1946" i="47"/>
  <c r="O1945" i="47"/>
  <c r="O1944" i="47"/>
  <c r="O1943" i="47"/>
  <c r="O1942" i="47"/>
  <c r="O1941" i="47"/>
  <c r="O1940" i="47"/>
  <c r="O1939" i="47"/>
  <c r="O1938" i="47"/>
  <c r="O1937" i="47"/>
  <c r="O1936" i="47"/>
  <c r="O1935" i="47"/>
  <c r="O1934" i="47"/>
  <c r="O1933" i="47"/>
  <c r="O1932" i="47"/>
  <c r="O1931" i="47"/>
  <c r="O1930" i="47"/>
  <c r="O1929" i="47"/>
  <c r="O1928" i="47"/>
  <c r="O1927" i="47"/>
  <c r="O1926" i="47"/>
  <c r="O1925" i="47"/>
  <c r="O1924" i="47"/>
  <c r="O1923" i="47"/>
  <c r="O1922" i="47"/>
  <c r="O1921" i="47"/>
  <c r="O1920" i="47"/>
  <c r="O1919" i="47"/>
  <c r="O1918" i="47"/>
  <c r="O1917" i="47"/>
  <c r="O1916" i="47"/>
  <c r="O1915" i="47"/>
  <c r="O1914" i="47"/>
  <c r="O1913" i="47"/>
  <c r="O1912" i="47"/>
  <c r="O1911" i="47"/>
  <c r="O1910" i="47"/>
  <c r="O1909" i="47"/>
  <c r="O1908" i="47"/>
  <c r="O1907" i="47"/>
  <c r="O1906" i="47"/>
  <c r="O1905" i="47"/>
  <c r="O1904" i="47"/>
  <c r="O1903" i="47"/>
  <c r="O1902" i="47"/>
  <c r="O1901" i="47"/>
  <c r="O1900" i="47"/>
  <c r="O1899" i="47"/>
  <c r="O1898" i="47"/>
  <c r="O1897" i="47"/>
  <c r="O1896" i="47"/>
  <c r="O1895" i="47"/>
  <c r="O1894" i="47"/>
  <c r="O1893" i="47"/>
  <c r="O1892" i="47"/>
  <c r="O1891" i="47"/>
  <c r="O1890" i="47"/>
  <c r="O1889" i="47"/>
  <c r="O1888" i="47"/>
  <c r="O1887" i="47"/>
  <c r="O1886" i="47"/>
  <c r="O1885" i="47"/>
  <c r="O1884" i="47"/>
  <c r="O1883" i="47"/>
  <c r="O1882" i="47"/>
  <c r="O1881" i="47"/>
  <c r="O1880" i="47"/>
  <c r="O1879" i="47"/>
  <c r="O1878" i="47"/>
  <c r="O1877" i="47"/>
  <c r="O1876" i="47"/>
  <c r="O1875" i="47"/>
  <c r="O1874" i="47"/>
  <c r="O1873" i="47"/>
  <c r="O1872" i="47"/>
  <c r="O1871" i="47"/>
  <c r="O1870" i="47"/>
  <c r="O1869" i="47"/>
  <c r="O1868" i="47"/>
  <c r="O1867" i="47"/>
  <c r="O1866" i="47"/>
  <c r="O1865" i="47"/>
  <c r="O1864" i="47"/>
  <c r="O1863" i="47"/>
  <c r="O1862" i="47"/>
  <c r="O1861" i="47"/>
  <c r="O1860" i="47"/>
  <c r="O1859" i="47"/>
  <c r="O1858" i="47"/>
  <c r="O1857" i="47"/>
  <c r="O1856" i="47"/>
  <c r="O1855" i="47"/>
  <c r="O1854" i="47"/>
  <c r="O1853" i="47"/>
  <c r="O1852" i="47"/>
  <c r="O1851" i="47"/>
  <c r="O1850" i="47"/>
  <c r="O1849" i="47"/>
  <c r="O1848" i="47"/>
  <c r="O1847" i="47"/>
  <c r="O1846" i="47"/>
  <c r="O1845" i="47"/>
  <c r="O1844" i="47"/>
  <c r="O1843" i="47"/>
  <c r="O1842" i="47"/>
  <c r="O1841" i="47"/>
  <c r="O1840" i="47"/>
  <c r="O1839" i="47"/>
  <c r="O1838" i="47"/>
  <c r="O1837" i="47"/>
  <c r="O1836" i="47"/>
  <c r="O1835" i="47"/>
  <c r="O1834" i="47"/>
  <c r="O1833" i="47"/>
  <c r="O1832" i="47"/>
  <c r="O1831" i="47"/>
  <c r="O1830" i="47"/>
  <c r="O1829" i="47"/>
  <c r="O1828" i="47"/>
  <c r="O1827" i="47"/>
  <c r="O1826" i="47"/>
  <c r="O1825" i="47"/>
  <c r="O1824" i="47"/>
  <c r="O1823" i="47"/>
  <c r="O1822" i="47"/>
  <c r="O1821" i="47"/>
  <c r="O1820" i="47"/>
  <c r="O1819" i="47"/>
  <c r="O1818" i="47"/>
  <c r="O1817" i="47"/>
  <c r="O1816" i="47"/>
  <c r="O1815" i="47"/>
  <c r="O1814" i="47"/>
  <c r="O1813" i="47"/>
  <c r="O1812" i="47"/>
  <c r="O1811" i="47"/>
  <c r="O1810" i="47"/>
  <c r="O1809" i="47"/>
  <c r="O1808" i="47"/>
  <c r="O1807" i="47"/>
  <c r="O1806" i="47"/>
  <c r="O1805" i="47"/>
  <c r="O1804" i="47"/>
  <c r="O1803" i="47"/>
  <c r="O1802" i="47"/>
  <c r="O1801" i="47"/>
  <c r="O1800" i="47"/>
  <c r="O1799" i="47"/>
  <c r="O1798" i="47"/>
  <c r="O1797" i="47"/>
  <c r="O1796" i="47"/>
  <c r="O1795" i="47"/>
  <c r="O1794" i="47"/>
  <c r="O1793" i="47"/>
  <c r="O1792" i="47"/>
  <c r="O1791" i="47"/>
  <c r="O1790" i="47"/>
  <c r="O1789" i="47"/>
  <c r="O1788" i="47"/>
  <c r="O1787" i="47"/>
  <c r="O1786" i="47"/>
  <c r="O1785" i="47"/>
  <c r="O1784" i="47"/>
  <c r="O1783" i="47"/>
  <c r="O1782" i="47"/>
  <c r="O1781" i="47"/>
  <c r="O1780" i="47"/>
  <c r="O1779" i="47"/>
  <c r="O1778" i="47"/>
  <c r="O1777" i="47"/>
  <c r="O1776" i="47"/>
  <c r="O1775" i="47"/>
  <c r="O1774" i="47"/>
  <c r="O1773" i="47"/>
  <c r="O1772" i="47"/>
  <c r="O1771" i="47"/>
  <c r="O1770" i="47"/>
  <c r="O1769" i="47"/>
  <c r="O1768" i="47"/>
  <c r="O1767" i="47"/>
  <c r="O1766" i="47"/>
  <c r="O1765" i="47"/>
  <c r="O1764" i="47"/>
  <c r="O1763" i="47"/>
  <c r="O1762" i="47"/>
  <c r="O1761" i="47"/>
  <c r="O1760" i="47"/>
  <c r="O1759" i="47"/>
  <c r="O1758" i="47"/>
  <c r="O1757" i="47"/>
  <c r="O1756" i="47"/>
  <c r="O1755" i="47"/>
  <c r="O1754" i="47"/>
  <c r="O1753" i="47"/>
  <c r="O1752" i="47"/>
  <c r="O1751" i="47"/>
  <c r="O1750" i="47"/>
  <c r="O1749" i="47"/>
  <c r="O1748" i="47"/>
  <c r="O1747" i="47"/>
  <c r="O1746" i="47"/>
  <c r="O1745" i="47"/>
  <c r="O1744" i="47"/>
  <c r="O1743" i="47"/>
  <c r="O1742" i="47"/>
  <c r="O1741" i="47"/>
  <c r="O1740" i="47"/>
  <c r="O1739" i="47"/>
  <c r="O1738" i="47"/>
  <c r="O1737" i="47"/>
  <c r="O1736" i="47"/>
  <c r="O1735" i="47"/>
  <c r="O1734" i="47"/>
  <c r="O1733" i="47"/>
  <c r="O1732" i="47"/>
  <c r="O1731" i="47"/>
  <c r="O1730" i="47"/>
  <c r="O1729" i="47"/>
  <c r="O1728" i="47"/>
  <c r="O1727" i="47"/>
  <c r="O1726" i="47"/>
  <c r="O1725" i="47"/>
  <c r="O1724" i="47"/>
  <c r="O1723" i="47"/>
  <c r="O1722" i="47"/>
  <c r="O1721" i="47"/>
  <c r="O1720" i="47"/>
  <c r="O1719" i="47"/>
  <c r="O1718" i="47"/>
  <c r="O1717" i="47"/>
  <c r="O1716" i="47"/>
  <c r="O1715" i="47"/>
  <c r="O1714" i="47"/>
  <c r="O1713" i="47"/>
  <c r="O1712" i="47"/>
  <c r="O1711" i="47"/>
  <c r="O1710" i="47"/>
  <c r="O1709" i="47"/>
  <c r="O1708" i="47"/>
  <c r="O1707" i="47"/>
  <c r="O1706" i="47"/>
  <c r="O1705" i="47"/>
  <c r="O1704" i="47"/>
  <c r="O1703" i="47"/>
  <c r="O1702" i="47"/>
  <c r="O1701" i="47"/>
  <c r="O1700" i="47"/>
  <c r="O1699" i="47"/>
  <c r="O1698" i="47"/>
  <c r="O1697" i="47"/>
  <c r="O1696" i="47"/>
  <c r="O1695" i="47"/>
  <c r="O1694" i="47"/>
  <c r="O1693" i="47"/>
  <c r="O1692" i="47"/>
  <c r="O1691" i="47"/>
  <c r="O1690" i="47"/>
  <c r="O1689" i="47"/>
  <c r="O1688" i="47"/>
  <c r="O1687" i="47"/>
  <c r="O1686" i="47"/>
  <c r="O1685" i="47"/>
  <c r="O1684" i="47"/>
  <c r="O1683" i="47"/>
  <c r="O1682" i="47"/>
  <c r="O1681" i="47"/>
  <c r="O1680" i="47"/>
  <c r="O1679" i="47"/>
  <c r="O1678" i="47"/>
  <c r="O1677" i="47"/>
  <c r="O1676" i="47"/>
  <c r="O1675" i="47"/>
  <c r="O1674" i="47"/>
  <c r="O1673" i="47"/>
  <c r="O1672" i="47"/>
  <c r="O1671" i="47"/>
  <c r="O1670" i="47"/>
  <c r="O1669" i="47"/>
  <c r="O1668" i="47"/>
  <c r="O1667" i="47"/>
  <c r="O1666" i="47"/>
  <c r="O1665" i="47"/>
  <c r="O1664" i="47"/>
  <c r="O1663" i="47"/>
  <c r="O1662" i="47"/>
  <c r="O1661" i="47"/>
  <c r="O1660" i="47"/>
  <c r="O1659" i="47"/>
  <c r="O1658" i="47"/>
  <c r="O1657" i="47"/>
  <c r="O1656" i="47"/>
  <c r="O1655" i="47"/>
  <c r="O1654" i="47"/>
  <c r="O1653" i="47"/>
  <c r="O1652" i="47"/>
  <c r="O1651" i="47"/>
  <c r="O1650" i="47"/>
  <c r="O1649" i="47"/>
  <c r="O1648" i="47"/>
  <c r="O1647" i="47"/>
  <c r="O1646" i="47"/>
  <c r="O1645" i="47"/>
  <c r="O1644" i="47"/>
  <c r="O1643" i="47"/>
  <c r="O1642" i="47"/>
  <c r="O1641" i="47"/>
  <c r="O1640" i="47"/>
  <c r="O1639" i="47"/>
  <c r="O1638" i="47"/>
  <c r="O1637" i="47"/>
  <c r="O1636" i="47"/>
  <c r="O1635" i="47"/>
  <c r="O1634" i="47"/>
  <c r="O1633" i="47"/>
  <c r="O1632" i="47"/>
  <c r="O1631" i="47"/>
  <c r="O1630" i="47"/>
  <c r="O1629" i="47"/>
  <c r="O1628" i="47"/>
  <c r="O1627" i="47"/>
  <c r="O1626" i="47"/>
  <c r="O1625" i="47"/>
  <c r="O1624" i="47"/>
  <c r="O1623" i="47"/>
  <c r="O1622" i="47"/>
  <c r="O1621" i="47"/>
  <c r="O1620" i="47"/>
  <c r="O1619" i="47"/>
  <c r="O1618" i="47"/>
  <c r="O1617" i="47"/>
  <c r="O1616" i="47"/>
  <c r="O1615" i="47"/>
  <c r="O1614" i="47"/>
  <c r="O1613" i="47"/>
  <c r="O1612" i="47"/>
  <c r="O1611" i="47"/>
  <c r="O1610" i="47"/>
  <c r="O1609" i="47"/>
  <c r="O1608" i="47"/>
  <c r="O1607" i="47"/>
  <c r="O1606" i="47"/>
  <c r="O1605" i="47"/>
  <c r="O1604" i="47"/>
  <c r="O1603" i="47"/>
  <c r="O1602" i="47"/>
  <c r="O1601" i="47"/>
  <c r="O1600" i="47"/>
  <c r="O1599" i="47"/>
  <c r="O1598" i="47"/>
  <c r="O1597" i="47"/>
  <c r="O1596" i="47"/>
  <c r="O1595" i="47"/>
  <c r="O1594" i="47"/>
  <c r="O1593" i="47"/>
  <c r="O1592" i="47"/>
  <c r="O1591" i="47"/>
  <c r="O1590" i="47"/>
  <c r="O1589" i="47"/>
  <c r="O1588" i="47"/>
  <c r="O1587" i="47"/>
  <c r="O1586" i="47"/>
  <c r="O1585" i="47"/>
  <c r="O1584" i="47"/>
  <c r="O1583" i="47"/>
  <c r="O1582" i="47"/>
  <c r="O1581" i="47"/>
  <c r="O1580" i="47"/>
  <c r="O1579" i="47"/>
  <c r="O1578" i="47"/>
  <c r="O1577" i="47"/>
  <c r="O1576" i="47"/>
  <c r="O1575" i="47"/>
  <c r="O1574" i="47"/>
  <c r="O1573" i="47"/>
  <c r="O1572" i="47"/>
  <c r="O1571" i="47"/>
  <c r="O1570" i="47"/>
  <c r="O1569" i="47"/>
  <c r="O1568" i="47"/>
  <c r="O1567" i="47"/>
  <c r="O1566" i="47"/>
  <c r="O1565" i="47"/>
  <c r="O1564" i="47"/>
  <c r="O1563" i="47"/>
  <c r="O1562" i="47"/>
  <c r="O1561" i="47"/>
  <c r="O1560" i="47"/>
  <c r="O1559" i="47"/>
  <c r="O1558" i="47"/>
  <c r="O1557" i="47"/>
  <c r="O1556" i="47"/>
  <c r="O1555" i="47"/>
  <c r="O1554" i="47"/>
  <c r="O1553" i="47"/>
  <c r="O1552" i="47"/>
  <c r="O1551" i="47"/>
  <c r="O1550" i="47"/>
  <c r="O1549" i="47"/>
  <c r="O1548" i="47"/>
  <c r="O1547" i="47"/>
  <c r="O1546" i="47"/>
  <c r="O1545" i="47"/>
  <c r="O1544" i="47"/>
  <c r="O1543" i="47"/>
  <c r="O1542" i="47"/>
  <c r="O1541" i="47"/>
  <c r="O1540" i="47"/>
  <c r="O1539" i="47"/>
  <c r="O1538" i="47"/>
  <c r="O1537" i="47"/>
  <c r="O1536" i="47"/>
  <c r="O1535" i="47"/>
  <c r="O1534" i="47"/>
  <c r="O1533" i="47"/>
  <c r="O1532" i="47"/>
  <c r="O1531" i="47"/>
  <c r="O1530" i="47"/>
  <c r="O1529" i="47"/>
  <c r="O1528" i="47"/>
  <c r="O1527" i="47"/>
  <c r="O1526" i="47"/>
  <c r="O1525" i="47"/>
  <c r="O1524" i="47"/>
  <c r="O1523" i="47"/>
  <c r="O1522" i="47"/>
  <c r="O1521" i="47"/>
  <c r="O1520" i="47"/>
  <c r="O1519" i="47"/>
  <c r="O1518" i="47"/>
  <c r="O1517" i="47"/>
  <c r="O1516" i="47"/>
  <c r="O1515" i="47"/>
  <c r="O1514" i="47"/>
  <c r="O1513" i="47"/>
  <c r="O1512" i="47"/>
  <c r="O1511" i="47"/>
  <c r="O1510" i="47"/>
  <c r="O1509" i="47"/>
  <c r="O1508" i="47"/>
  <c r="O1507" i="47"/>
  <c r="O1506" i="47"/>
  <c r="O1505" i="47"/>
  <c r="O1504" i="47"/>
  <c r="O1503" i="47"/>
  <c r="O1502" i="47"/>
  <c r="O1501" i="47"/>
  <c r="O1500" i="47"/>
  <c r="O1499" i="47"/>
  <c r="O1498" i="47"/>
  <c r="O1497" i="47"/>
  <c r="O1496" i="47"/>
  <c r="O1495" i="47"/>
  <c r="O1494" i="47"/>
  <c r="O1493" i="47"/>
  <c r="O1492" i="47"/>
  <c r="O1491" i="47"/>
  <c r="O1490" i="47"/>
  <c r="O1489" i="47"/>
  <c r="O1488" i="47"/>
  <c r="O1487" i="47"/>
  <c r="O1486" i="47"/>
  <c r="O1485" i="47"/>
  <c r="O1484" i="47"/>
  <c r="O1483" i="47"/>
  <c r="O1482" i="47"/>
  <c r="O1481" i="47"/>
  <c r="O1480" i="47"/>
  <c r="O1479" i="47"/>
  <c r="O1478" i="47"/>
  <c r="O1477" i="47"/>
  <c r="O1476" i="47"/>
  <c r="O1475" i="47"/>
  <c r="O1474" i="47"/>
  <c r="O1473" i="47"/>
  <c r="O1472" i="47"/>
  <c r="O1471" i="47"/>
  <c r="O1470" i="47"/>
  <c r="O1469" i="47"/>
  <c r="O1468" i="47"/>
  <c r="O1467" i="47"/>
  <c r="O1466" i="47"/>
  <c r="O1465" i="47"/>
  <c r="O1464" i="47"/>
  <c r="O1463" i="47"/>
  <c r="O1462" i="47"/>
  <c r="O1461" i="47"/>
  <c r="O1460" i="47"/>
  <c r="O1459" i="47"/>
  <c r="O1458" i="47"/>
  <c r="O1457" i="47"/>
  <c r="O1456" i="47"/>
  <c r="O1455" i="47"/>
  <c r="O1454" i="47"/>
  <c r="O1453" i="47"/>
  <c r="O1452" i="47"/>
  <c r="O1451" i="47"/>
  <c r="O1450" i="47"/>
  <c r="O1449" i="47"/>
  <c r="O1448" i="47"/>
  <c r="O1447" i="47"/>
  <c r="O1446" i="47"/>
  <c r="O1445" i="47"/>
  <c r="O1444" i="47"/>
  <c r="O1443" i="47"/>
  <c r="O1442" i="47"/>
  <c r="O1441" i="47"/>
  <c r="O1440" i="47"/>
  <c r="O1439" i="47"/>
  <c r="O1438" i="47"/>
  <c r="O1437" i="47"/>
  <c r="O1436" i="47"/>
  <c r="O1435" i="47"/>
  <c r="O1434" i="47"/>
  <c r="O1433" i="47"/>
  <c r="O1432" i="47"/>
  <c r="O1431" i="47"/>
  <c r="O1430" i="47"/>
  <c r="O1429" i="47"/>
  <c r="O1428" i="47"/>
  <c r="O1427" i="47"/>
  <c r="O1426" i="47"/>
  <c r="O1425" i="47"/>
  <c r="O1424" i="47"/>
  <c r="O1423" i="47"/>
  <c r="O1422" i="47"/>
  <c r="O1421" i="47"/>
  <c r="O1420" i="47"/>
  <c r="O1419" i="47"/>
  <c r="O1418" i="47"/>
  <c r="O1417" i="47"/>
  <c r="O1416" i="47"/>
  <c r="O1415" i="47"/>
  <c r="O1414" i="47"/>
  <c r="O1413" i="47"/>
  <c r="O1412" i="47"/>
  <c r="O1411" i="47"/>
  <c r="O1410" i="47"/>
  <c r="O1409" i="47"/>
  <c r="O1408" i="47"/>
  <c r="O1407" i="47"/>
  <c r="O1406" i="47"/>
  <c r="O1405" i="47"/>
  <c r="O1404" i="47"/>
  <c r="O1403" i="47"/>
  <c r="O1402" i="47"/>
  <c r="O1401" i="47"/>
  <c r="O1400" i="47"/>
  <c r="O1399" i="47"/>
  <c r="O1398" i="47"/>
  <c r="O1397" i="47"/>
  <c r="O1396" i="47"/>
  <c r="O1395" i="47"/>
  <c r="O1394" i="47"/>
  <c r="O1393" i="47"/>
  <c r="O1392" i="47"/>
  <c r="O1391" i="47"/>
  <c r="O1390" i="47"/>
  <c r="O1389" i="47"/>
  <c r="O1388" i="47"/>
  <c r="O1387" i="47"/>
  <c r="O1386" i="47"/>
  <c r="O1385" i="47"/>
  <c r="O1384" i="47"/>
  <c r="O1383" i="47"/>
  <c r="O1382" i="47"/>
  <c r="O1381" i="47"/>
  <c r="O1380" i="47"/>
  <c r="O1379" i="47"/>
  <c r="O1378" i="47"/>
  <c r="O1377" i="47"/>
  <c r="O1376" i="47"/>
  <c r="O1375" i="47"/>
  <c r="O1374" i="47"/>
  <c r="O1373" i="47"/>
  <c r="O1372" i="47"/>
  <c r="O1371" i="47"/>
  <c r="O1370" i="47"/>
  <c r="O1369" i="47"/>
  <c r="O1368" i="47"/>
  <c r="O1367" i="47"/>
  <c r="O1366" i="47"/>
  <c r="O1365" i="47"/>
  <c r="O1364" i="47"/>
  <c r="O1363" i="47"/>
  <c r="O1362" i="47"/>
  <c r="O1361" i="47"/>
  <c r="O1360" i="47"/>
  <c r="O1359" i="47"/>
  <c r="O1358" i="47"/>
  <c r="O1357" i="47"/>
  <c r="O1356" i="47"/>
  <c r="O1355" i="47"/>
  <c r="O1354" i="47"/>
  <c r="O1353" i="47"/>
  <c r="O1352" i="47"/>
  <c r="O1351" i="47"/>
  <c r="O1350" i="47"/>
  <c r="O1349" i="47"/>
  <c r="O1348" i="47"/>
  <c r="O1347" i="47"/>
  <c r="O1346" i="47"/>
  <c r="O1345" i="47"/>
  <c r="O1344" i="47"/>
  <c r="O1343" i="47"/>
  <c r="O1342" i="47"/>
  <c r="O1341" i="47"/>
  <c r="O1340" i="47"/>
  <c r="O1339" i="47"/>
  <c r="O1338" i="47"/>
  <c r="O1337" i="47"/>
  <c r="O1336" i="47"/>
  <c r="O1335" i="47"/>
  <c r="O1334" i="47"/>
  <c r="O1333" i="47"/>
  <c r="O1332" i="47"/>
  <c r="O1331" i="47"/>
  <c r="O1330" i="47"/>
  <c r="O1329" i="47"/>
  <c r="O1328" i="47"/>
  <c r="O1327" i="47"/>
  <c r="O1326" i="47"/>
  <c r="O1325" i="47"/>
  <c r="O1324" i="47"/>
  <c r="O1323" i="47"/>
  <c r="O1322" i="47"/>
  <c r="O1321" i="47"/>
  <c r="O1320" i="47"/>
  <c r="O1319" i="47"/>
  <c r="O1318" i="47"/>
  <c r="O1317" i="47"/>
  <c r="O1316" i="47"/>
  <c r="O1315" i="47"/>
  <c r="O1314" i="47"/>
  <c r="O1313" i="47"/>
  <c r="O1312" i="47"/>
  <c r="O1311" i="47"/>
  <c r="O1310" i="47"/>
  <c r="O1309" i="47"/>
  <c r="O1308" i="47"/>
  <c r="O1307" i="47"/>
  <c r="O1306" i="47"/>
  <c r="O1305" i="47"/>
  <c r="O1304" i="47"/>
  <c r="O1303" i="47"/>
  <c r="O1302" i="47"/>
  <c r="O1301" i="47"/>
  <c r="O1300" i="47"/>
  <c r="O1299" i="47"/>
  <c r="O1298" i="47"/>
  <c r="O1297" i="47"/>
  <c r="O1296" i="47"/>
  <c r="O1295" i="47"/>
  <c r="O1294" i="47"/>
  <c r="O1293" i="47"/>
  <c r="O1292" i="47"/>
  <c r="O1291" i="47"/>
  <c r="O1290" i="47"/>
  <c r="O1289" i="47"/>
  <c r="O1288" i="47"/>
  <c r="O1287" i="47"/>
  <c r="O1286" i="47"/>
  <c r="O1285" i="47"/>
  <c r="O1284" i="47"/>
  <c r="O1283" i="47"/>
  <c r="O1282" i="47"/>
  <c r="O1281" i="47"/>
  <c r="O1280" i="47"/>
  <c r="O1279" i="47"/>
  <c r="O1278" i="47"/>
  <c r="O1277" i="47"/>
  <c r="O1276" i="47"/>
  <c r="O1275" i="47"/>
  <c r="O1274" i="47"/>
  <c r="O1273" i="47"/>
  <c r="O1272" i="47"/>
  <c r="O1271" i="47"/>
  <c r="O1270" i="47"/>
  <c r="O1269" i="47"/>
  <c r="O1268" i="47"/>
  <c r="O1267" i="47"/>
  <c r="O1266" i="47"/>
  <c r="O1265" i="47"/>
  <c r="O1264" i="47"/>
  <c r="O1263" i="47"/>
  <c r="O1262" i="47"/>
  <c r="O1261" i="47"/>
  <c r="O1260" i="47"/>
  <c r="O1259" i="47"/>
  <c r="O1258" i="47"/>
  <c r="O1257" i="47"/>
  <c r="O1256" i="47"/>
  <c r="O1255" i="47"/>
  <c r="O1254" i="47"/>
  <c r="O1253" i="47"/>
  <c r="O1252" i="47"/>
  <c r="O1251" i="47"/>
  <c r="O1250" i="47"/>
  <c r="O1249" i="47"/>
  <c r="O1248" i="47"/>
  <c r="O1247" i="47"/>
  <c r="O1246" i="47"/>
  <c r="O1245" i="47"/>
  <c r="O1244" i="47"/>
  <c r="O1243" i="47"/>
  <c r="O1242" i="47"/>
  <c r="O1241" i="47"/>
  <c r="O1240" i="47"/>
  <c r="O1239" i="47"/>
  <c r="O1238" i="47"/>
  <c r="O1237" i="47"/>
  <c r="O1236" i="47"/>
  <c r="O1235" i="47"/>
  <c r="O1234" i="47"/>
  <c r="O1233" i="47"/>
  <c r="O1232" i="47"/>
  <c r="O1231" i="47"/>
  <c r="O1230" i="47"/>
  <c r="O1229" i="47"/>
  <c r="O1228" i="47"/>
  <c r="O1227" i="47"/>
  <c r="O1226" i="47"/>
  <c r="O1225" i="47"/>
  <c r="O1224" i="47"/>
  <c r="O1223" i="47"/>
  <c r="O1222" i="47"/>
  <c r="O1221" i="47"/>
  <c r="O1220" i="47"/>
  <c r="O1219" i="47"/>
  <c r="O1218" i="47"/>
  <c r="O1217" i="47"/>
  <c r="O1216" i="47"/>
  <c r="O1215" i="47"/>
  <c r="O1214" i="47"/>
  <c r="O1213" i="47"/>
  <c r="O1212" i="47"/>
  <c r="O1211" i="47"/>
  <c r="O1210" i="47"/>
  <c r="O1209" i="47"/>
  <c r="O1208" i="47"/>
  <c r="O1207" i="47"/>
  <c r="O1206" i="47"/>
  <c r="O1205" i="47"/>
  <c r="O1204" i="47"/>
  <c r="O1203" i="47"/>
  <c r="O1202" i="47"/>
  <c r="O1201" i="47"/>
  <c r="O1200" i="47"/>
  <c r="O1199" i="47"/>
  <c r="O1198" i="47"/>
  <c r="O1197" i="47"/>
  <c r="O1196" i="47"/>
  <c r="O1195" i="47"/>
  <c r="O1194" i="47"/>
  <c r="O1193" i="47"/>
  <c r="O1192" i="47"/>
  <c r="O1191" i="47"/>
  <c r="O1190" i="47"/>
  <c r="O1189" i="47"/>
  <c r="O1188" i="47"/>
  <c r="O1187" i="47"/>
  <c r="O1186" i="47"/>
  <c r="O1185" i="47"/>
  <c r="O1184" i="47"/>
  <c r="O1183" i="47"/>
  <c r="O1182" i="47"/>
  <c r="O1181" i="47"/>
  <c r="O1180" i="47"/>
  <c r="O1179" i="47"/>
  <c r="O1178" i="47"/>
  <c r="O1177" i="47"/>
  <c r="O1176" i="47"/>
  <c r="O1175" i="47"/>
  <c r="O1174" i="47"/>
  <c r="O1173" i="47"/>
  <c r="O1172" i="47"/>
  <c r="O1171" i="47"/>
  <c r="O1170" i="47"/>
  <c r="O1169" i="47"/>
  <c r="O1168" i="47"/>
  <c r="O1167" i="47"/>
  <c r="O1166" i="47"/>
  <c r="O1165" i="47"/>
  <c r="O1164" i="47"/>
  <c r="O1163" i="47"/>
  <c r="O1162" i="47"/>
  <c r="O1161" i="47"/>
  <c r="O1160" i="47"/>
  <c r="O1159" i="47"/>
  <c r="O1158" i="47"/>
  <c r="O1157" i="47"/>
  <c r="O1156" i="47"/>
  <c r="O1155" i="47"/>
  <c r="O1154" i="47"/>
  <c r="O1153" i="47"/>
  <c r="O1152" i="47"/>
  <c r="O1151" i="47"/>
  <c r="O1150" i="47"/>
  <c r="O1149" i="47"/>
  <c r="O1148" i="47"/>
  <c r="O1147" i="47"/>
  <c r="O1146" i="47"/>
  <c r="O1145" i="47"/>
  <c r="O1144" i="47"/>
  <c r="O1143" i="47"/>
  <c r="O1142" i="47"/>
  <c r="O1141" i="47"/>
  <c r="O1140" i="47"/>
  <c r="O1139" i="47"/>
  <c r="O1138" i="47"/>
  <c r="O1137" i="47"/>
  <c r="O1136" i="47"/>
  <c r="O1135" i="47"/>
  <c r="O1134" i="47"/>
  <c r="O1133" i="47"/>
  <c r="O1132" i="47"/>
  <c r="O1131" i="47"/>
  <c r="O1130" i="47"/>
  <c r="O1129" i="47"/>
  <c r="O1128" i="47"/>
  <c r="O1127" i="47"/>
  <c r="O1126" i="47"/>
  <c r="O1125" i="47"/>
  <c r="O1124" i="47"/>
  <c r="O1123" i="47"/>
  <c r="O1122" i="47"/>
  <c r="O1121" i="47"/>
  <c r="O1120" i="47"/>
  <c r="O1119" i="47"/>
  <c r="O1118" i="47"/>
  <c r="O1117" i="47"/>
  <c r="O1116" i="47"/>
  <c r="O1115" i="47"/>
  <c r="O1114" i="47"/>
  <c r="O1113" i="47"/>
  <c r="O1112" i="47"/>
  <c r="O1111" i="47"/>
  <c r="O1110" i="47"/>
  <c r="O1109" i="47"/>
  <c r="O1108" i="47"/>
  <c r="O1107" i="47"/>
  <c r="O1106" i="47"/>
  <c r="O1105" i="47"/>
  <c r="O1104" i="47"/>
  <c r="O1103" i="47"/>
  <c r="O1102" i="47"/>
  <c r="O1101" i="47"/>
  <c r="O1100" i="47"/>
  <c r="O1099" i="47"/>
  <c r="O1098" i="47"/>
  <c r="O1097" i="47"/>
  <c r="O1096" i="47"/>
  <c r="O1095" i="47"/>
  <c r="O1094" i="47"/>
  <c r="O1093" i="47"/>
  <c r="O1092" i="47"/>
  <c r="O1091" i="47"/>
  <c r="O1090" i="47"/>
  <c r="O1089" i="47"/>
  <c r="O1088" i="47"/>
  <c r="O1087" i="47"/>
  <c r="O1086" i="47"/>
  <c r="O1085" i="47"/>
  <c r="O1084" i="47"/>
  <c r="O1083" i="47"/>
  <c r="O1082" i="47"/>
  <c r="O1081" i="47"/>
  <c r="O1080" i="47"/>
  <c r="O1079" i="47"/>
  <c r="O1078" i="47"/>
  <c r="O1077" i="47"/>
  <c r="O1076" i="47"/>
  <c r="O1075" i="47"/>
  <c r="O1074" i="47"/>
  <c r="O1073" i="47"/>
  <c r="O1072" i="47"/>
  <c r="O1071" i="47"/>
  <c r="O1070" i="47"/>
  <c r="O1069" i="47"/>
  <c r="O1068" i="47"/>
  <c r="O1067" i="47"/>
  <c r="O1066" i="47"/>
  <c r="O1065" i="47"/>
  <c r="O1064" i="47"/>
  <c r="O1063" i="47"/>
  <c r="O1062" i="47"/>
  <c r="O1061" i="47"/>
  <c r="O1060" i="47"/>
  <c r="O1059" i="47"/>
  <c r="O1058" i="47"/>
  <c r="O1057" i="47"/>
  <c r="O1056" i="47"/>
  <c r="O1055" i="47"/>
  <c r="O1054" i="47"/>
  <c r="O1053" i="47"/>
  <c r="O1052" i="47"/>
  <c r="O1051" i="47"/>
  <c r="O1050" i="47"/>
  <c r="O1049" i="47"/>
  <c r="O1048" i="47"/>
  <c r="O1047" i="47"/>
  <c r="O1046" i="47"/>
  <c r="O1045" i="47"/>
  <c r="O1044" i="47"/>
  <c r="O1043" i="47"/>
  <c r="O1042" i="47"/>
  <c r="O1041" i="47"/>
  <c r="O1040" i="47"/>
  <c r="O1039" i="47"/>
  <c r="O1038" i="47"/>
  <c r="O1037" i="47"/>
  <c r="O1036" i="47"/>
  <c r="O1035" i="47"/>
  <c r="O1034" i="47"/>
  <c r="O1033" i="47"/>
  <c r="O1032" i="47"/>
  <c r="O1031" i="47"/>
  <c r="O1030" i="47"/>
  <c r="O1029" i="47"/>
  <c r="O1028" i="47"/>
  <c r="O1027" i="47"/>
  <c r="O1026" i="47"/>
  <c r="O1025" i="47"/>
  <c r="O1024" i="47"/>
  <c r="O1023" i="47"/>
  <c r="O1022" i="47"/>
  <c r="O1021" i="47"/>
  <c r="O1020" i="47"/>
  <c r="O1019" i="47"/>
  <c r="O1018" i="47"/>
  <c r="O1017" i="47"/>
  <c r="O1016" i="47"/>
  <c r="O1015" i="47"/>
  <c r="O1014" i="47"/>
  <c r="O1013" i="47"/>
  <c r="O1012" i="47"/>
  <c r="O1011" i="47"/>
  <c r="O1010" i="47"/>
  <c r="O1009" i="47"/>
  <c r="O1008" i="47"/>
  <c r="O1007" i="47"/>
  <c r="O1006" i="47"/>
  <c r="O1005" i="47"/>
  <c r="O1004" i="47"/>
  <c r="O1003" i="47"/>
  <c r="O1002" i="47"/>
  <c r="O1001" i="47"/>
  <c r="O1000" i="47"/>
  <c r="O999" i="47"/>
  <c r="O998" i="47"/>
  <c r="O997" i="47"/>
  <c r="O996" i="47"/>
  <c r="O995" i="47"/>
  <c r="O994" i="47"/>
  <c r="O993" i="47"/>
  <c r="O992" i="47"/>
  <c r="O991" i="47"/>
  <c r="O990" i="47"/>
  <c r="O989" i="47"/>
  <c r="O988" i="47"/>
  <c r="O987" i="47"/>
  <c r="O986" i="47"/>
  <c r="O985" i="47"/>
  <c r="O984" i="47"/>
  <c r="O983" i="47"/>
  <c r="O982" i="47"/>
  <c r="O981" i="47"/>
  <c r="O980" i="47"/>
  <c r="O979" i="47"/>
  <c r="O978" i="47"/>
  <c r="O977" i="47"/>
  <c r="O976" i="47"/>
  <c r="O975" i="47"/>
  <c r="O974" i="47"/>
  <c r="O973" i="47"/>
  <c r="O972" i="47"/>
  <c r="O971" i="47"/>
  <c r="O970" i="47"/>
  <c r="O969" i="47"/>
  <c r="O968" i="47"/>
  <c r="O967" i="47"/>
  <c r="O966" i="47"/>
  <c r="O965" i="47"/>
  <c r="O964" i="47"/>
  <c r="O963" i="47"/>
  <c r="O962" i="47"/>
  <c r="O961" i="47"/>
  <c r="O960" i="47"/>
  <c r="O959" i="47"/>
  <c r="O958" i="47"/>
  <c r="O957" i="47"/>
  <c r="O956" i="47"/>
  <c r="O955" i="47"/>
  <c r="O954" i="47"/>
  <c r="O953" i="47"/>
  <c r="O952" i="47"/>
  <c r="O951" i="47"/>
  <c r="O950" i="47"/>
  <c r="O949" i="47"/>
  <c r="O948" i="47"/>
  <c r="O947" i="47"/>
  <c r="O946" i="47"/>
  <c r="O945" i="47"/>
  <c r="O944" i="47"/>
  <c r="O943" i="47"/>
  <c r="O942" i="47"/>
  <c r="O941" i="47"/>
  <c r="O940" i="47"/>
  <c r="O939" i="47"/>
  <c r="O938" i="47"/>
  <c r="O937" i="47"/>
  <c r="O936" i="47"/>
  <c r="O935" i="47"/>
  <c r="O934" i="47"/>
  <c r="O933" i="47"/>
  <c r="O932" i="47"/>
  <c r="O931" i="47"/>
  <c r="O930" i="47"/>
  <c r="O929" i="47"/>
  <c r="O928" i="47"/>
  <c r="O927" i="47"/>
  <c r="O926" i="47"/>
  <c r="O925" i="47"/>
  <c r="O924" i="47"/>
  <c r="O923" i="47"/>
  <c r="O922" i="47"/>
  <c r="O921" i="47"/>
  <c r="O920" i="47"/>
  <c r="O919" i="47"/>
  <c r="O918" i="47"/>
  <c r="O917" i="47"/>
  <c r="O916" i="47"/>
  <c r="O915" i="47"/>
  <c r="O914" i="47"/>
  <c r="O913" i="47"/>
  <c r="O912" i="47"/>
  <c r="O911" i="47"/>
  <c r="O910" i="47"/>
  <c r="O909" i="47"/>
  <c r="O908" i="47"/>
  <c r="O907" i="47"/>
  <c r="O906" i="47"/>
  <c r="O905" i="47"/>
  <c r="O904" i="47"/>
  <c r="O903" i="47"/>
  <c r="O902" i="47"/>
  <c r="O901" i="47"/>
  <c r="O900" i="47"/>
  <c r="O899" i="47"/>
  <c r="O898" i="47"/>
  <c r="O897" i="47"/>
  <c r="O896" i="47"/>
  <c r="O895" i="47"/>
  <c r="O894" i="47"/>
  <c r="O893" i="47"/>
  <c r="O892" i="47"/>
  <c r="O891" i="47"/>
  <c r="O890" i="47"/>
  <c r="O889" i="47"/>
  <c r="O888" i="47"/>
  <c r="O887" i="47"/>
  <c r="O886" i="47"/>
  <c r="O885" i="47"/>
  <c r="O884" i="47"/>
  <c r="O883" i="47"/>
  <c r="O882" i="47"/>
  <c r="O881" i="47"/>
  <c r="O880" i="47"/>
  <c r="O879" i="47"/>
  <c r="O878" i="47"/>
  <c r="O877" i="47"/>
  <c r="O876" i="47"/>
  <c r="O875" i="47"/>
  <c r="O874" i="47"/>
  <c r="O873" i="47"/>
  <c r="O872" i="47"/>
  <c r="O871" i="47"/>
  <c r="O870" i="47"/>
  <c r="O869" i="47"/>
  <c r="O868" i="47"/>
  <c r="O867" i="47"/>
  <c r="O866" i="47"/>
  <c r="O865" i="47"/>
  <c r="O864" i="47"/>
  <c r="O863" i="47"/>
  <c r="O862" i="47"/>
  <c r="O861" i="47"/>
  <c r="O860" i="47"/>
  <c r="O859" i="47"/>
  <c r="O858" i="47"/>
  <c r="O857" i="47"/>
  <c r="O856" i="47"/>
  <c r="O855" i="47"/>
  <c r="O854" i="47"/>
  <c r="O853" i="47"/>
  <c r="O852" i="47"/>
  <c r="O851" i="47"/>
  <c r="O850" i="47"/>
  <c r="O849" i="47"/>
  <c r="O848" i="47"/>
  <c r="O847" i="47"/>
  <c r="O846" i="47"/>
  <c r="O845" i="47"/>
  <c r="O844" i="47"/>
  <c r="O843" i="47"/>
  <c r="O842" i="47"/>
  <c r="O841" i="47"/>
  <c r="O840" i="47"/>
  <c r="O839" i="47"/>
  <c r="O838" i="47"/>
  <c r="O837" i="47"/>
  <c r="O836" i="47"/>
  <c r="O835" i="47"/>
  <c r="O834" i="47"/>
  <c r="O833" i="47"/>
  <c r="O832" i="47"/>
  <c r="O831" i="47"/>
  <c r="O830" i="47"/>
  <c r="O829" i="47"/>
  <c r="O828" i="47"/>
  <c r="O827" i="47"/>
  <c r="O826" i="47"/>
  <c r="O825" i="47"/>
  <c r="O824" i="47"/>
  <c r="O823" i="47"/>
  <c r="O822" i="47"/>
  <c r="O821" i="47"/>
  <c r="O820" i="47"/>
  <c r="O819" i="47"/>
  <c r="O818" i="47"/>
  <c r="O817" i="47"/>
  <c r="O816" i="47"/>
  <c r="O815" i="47"/>
  <c r="O814" i="47"/>
  <c r="O813" i="47"/>
  <c r="O812" i="47"/>
  <c r="O811" i="47"/>
  <c r="O810" i="47"/>
  <c r="O809" i="47"/>
  <c r="O808" i="47"/>
  <c r="O807" i="47"/>
  <c r="O806" i="47"/>
  <c r="O805" i="47"/>
  <c r="O804" i="47"/>
  <c r="O803" i="47"/>
  <c r="O802" i="47"/>
  <c r="O801" i="47"/>
  <c r="O800" i="47"/>
  <c r="O799" i="47"/>
  <c r="O798" i="47"/>
  <c r="O797" i="47"/>
  <c r="O796" i="47"/>
  <c r="O795" i="47"/>
  <c r="O794" i="47"/>
  <c r="O793" i="47"/>
  <c r="O792" i="47"/>
  <c r="O791" i="47"/>
  <c r="O790" i="47"/>
  <c r="O789" i="47"/>
  <c r="O788" i="47"/>
  <c r="O787" i="47"/>
  <c r="O786" i="47"/>
  <c r="O785" i="47"/>
  <c r="O784" i="47"/>
  <c r="O783" i="47"/>
  <c r="O782" i="47"/>
  <c r="O781" i="47"/>
  <c r="O780" i="47"/>
  <c r="O779" i="47"/>
  <c r="O778" i="47"/>
  <c r="O777" i="47"/>
  <c r="O776" i="47"/>
  <c r="O775" i="47"/>
  <c r="O774" i="47"/>
  <c r="O773" i="47"/>
  <c r="O772" i="47"/>
  <c r="O771" i="47"/>
  <c r="O770" i="47"/>
  <c r="O769" i="47"/>
  <c r="O768" i="47"/>
  <c r="O767" i="47"/>
  <c r="O766" i="47"/>
  <c r="O765" i="47"/>
  <c r="O764" i="47"/>
  <c r="O763" i="47"/>
  <c r="O762" i="47"/>
  <c r="O761" i="47"/>
  <c r="O760" i="47"/>
  <c r="O759" i="47"/>
  <c r="O758" i="47"/>
  <c r="O757" i="47"/>
  <c r="O756" i="47"/>
  <c r="O755" i="47"/>
  <c r="O754" i="47"/>
  <c r="O753" i="47"/>
  <c r="O752" i="47"/>
  <c r="O751" i="47"/>
  <c r="O750" i="47"/>
  <c r="O749" i="47"/>
  <c r="O748" i="47"/>
  <c r="O747" i="47"/>
  <c r="O746" i="47"/>
  <c r="O745" i="47"/>
  <c r="O744" i="47"/>
  <c r="O743" i="47"/>
  <c r="O742" i="47"/>
  <c r="O741" i="47"/>
  <c r="O740" i="47"/>
  <c r="O739" i="47"/>
  <c r="O738" i="47"/>
  <c r="O737" i="47"/>
  <c r="O736" i="47"/>
  <c r="O735" i="47"/>
  <c r="O734" i="47"/>
  <c r="O733" i="47"/>
  <c r="O732" i="47"/>
  <c r="O731" i="47"/>
  <c r="O730" i="47"/>
  <c r="O729" i="47"/>
  <c r="O728" i="47"/>
  <c r="O727" i="47"/>
  <c r="O726" i="47"/>
  <c r="O725" i="47"/>
  <c r="O724" i="47"/>
  <c r="O723" i="47"/>
  <c r="O722" i="47"/>
  <c r="O721" i="47"/>
  <c r="O720" i="47"/>
  <c r="O719" i="47"/>
  <c r="O718" i="47"/>
  <c r="O717" i="47"/>
  <c r="O716" i="47"/>
  <c r="O715" i="47"/>
  <c r="O714" i="47"/>
  <c r="O713" i="47"/>
  <c r="O712" i="47"/>
  <c r="O711" i="47"/>
  <c r="O710" i="47"/>
  <c r="O709" i="47"/>
  <c r="O708" i="47"/>
  <c r="O707" i="47"/>
  <c r="O706" i="47"/>
  <c r="O705" i="47"/>
  <c r="O704" i="47"/>
  <c r="O703" i="47"/>
  <c r="O702" i="47"/>
  <c r="O701" i="47"/>
  <c r="O700" i="47"/>
  <c r="O699" i="47"/>
  <c r="O698" i="47"/>
  <c r="O697" i="47"/>
  <c r="O696" i="47"/>
  <c r="O695" i="47"/>
  <c r="O694" i="47"/>
  <c r="O693" i="47"/>
  <c r="O692" i="47"/>
  <c r="O691" i="47"/>
  <c r="O690" i="47"/>
  <c r="O689" i="47"/>
  <c r="O688" i="47"/>
  <c r="O687" i="47"/>
  <c r="O686" i="47"/>
  <c r="O685" i="47"/>
  <c r="O684" i="47"/>
  <c r="O683" i="47"/>
  <c r="O682" i="47"/>
  <c r="O681" i="47"/>
  <c r="O680" i="47"/>
  <c r="O679" i="47"/>
  <c r="O678" i="47"/>
  <c r="O677" i="47"/>
  <c r="O676" i="47"/>
  <c r="O675" i="47"/>
  <c r="O674" i="47"/>
  <c r="O673" i="47"/>
  <c r="O672" i="47"/>
  <c r="O671" i="47"/>
  <c r="O670" i="47"/>
  <c r="O669" i="47"/>
  <c r="O668" i="47"/>
  <c r="O667" i="47"/>
  <c r="O666" i="47"/>
  <c r="O665" i="47"/>
  <c r="O664" i="47"/>
  <c r="O663" i="47"/>
  <c r="O662" i="47"/>
  <c r="O661" i="47"/>
  <c r="O660" i="47"/>
  <c r="O659" i="47"/>
  <c r="O658" i="47"/>
  <c r="O657" i="47"/>
  <c r="O656" i="47"/>
  <c r="O655" i="47"/>
  <c r="O654" i="47"/>
  <c r="O653" i="47"/>
  <c r="O652" i="47"/>
  <c r="O651" i="47"/>
  <c r="O650" i="47"/>
  <c r="O649" i="47"/>
  <c r="O648" i="47"/>
  <c r="O647" i="47"/>
  <c r="O646" i="47"/>
  <c r="O645" i="47"/>
  <c r="O644" i="47"/>
  <c r="O643" i="47"/>
  <c r="O642" i="47"/>
  <c r="O641" i="47"/>
  <c r="O640" i="47"/>
  <c r="O639" i="47"/>
  <c r="O638" i="47"/>
  <c r="O637" i="47"/>
  <c r="O636" i="47"/>
  <c r="O635" i="47"/>
  <c r="O634" i="47"/>
  <c r="O633" i="47"/>
  <c r="O632" i="47"/>
  <c r="O631" i="47"/>
  <c r="O630" i="47"/>
  <c r="O629" i="47"/>
  <c r="O628" i="47"/>
  <c r="O627" i="47"/>
  <c r="O626" i="47"/>
  <c r="O625" i="47"/>
  <c r="O624" i="47"/>
  <c r="O623" i="47"/>
  <c r="O622" i="47"/>
  <c r="O621" i="47"/>
  <c r="O620" i="47"/>
  <c r="O619" i="47"/>
  <c r="O618" i="47"/>
  <c r="O617" i="47"/>
  <c r="O616" i="47"/>
  <c r="O615" i="47"/>
  <c r="O614" i="47"/>
  <c r="O613" i="47"/>
  <c r="O612" i="47"/>
  <c r="O611" i="47"/>
  <c r="O610" i="47"/>
  <c r="O609" i="47"/>
  <c r="O608" i="47"/>
  <c r="O607" i="47"/>
  <c r="O606" i="47"/>
  <c r="O605" i="47"/>
  <c r="O604" i="47"/>
  <c r="O603" i="47"/>
  <c r="O602" i="47"/>
  <c r="O601" i="47"/>
  <c r="O600" i="47"/>
  <c r="O599" i="47"/>
  <c r="O598" i="47"/>
  <c r="O597" i="47"/>
  <c r="O596" i="47"/>
  <c r="O595" i="47"/>
  <c r="O594" i="47"/>
  <c r="O593" i="47"/>
  <c r="O592" i="47"/>
  <c r="O591" i="47"/>
  <c r="O590" i="47"/>
  <c r="O589" i="47"/>
  <c r="O588" i="47"/>
  <c r="O587" i="47"/>
  <c r="O586" i="47"/>
  <c r="O585" i="47"/>
  <c r="O584" i="47"/>
  <c r="O583" i="47"/>
  <c r="O582" i="47"/>
  <c r="O581" i="47"/>
  <c r="O580" i="47"/>
  <c r="O579" i="47"/>
  <c r="O578" i="47"/>
  <c r="O577" i="47"/>
  <c r="O576" i="47"/>
  <c r="O575" i="47"/>
  <c r="O574" i="47"/>
  <c r="O573" i="47"/>
  <c r="O572" i="47"/>
  <c r="O571" i="47"/>
  <c r="O570" i="47"/>
  <c r="O569" i="47"/>
  <c r="O568" i="47"/>
  <c r="O567" i="47"/>
  <c r="O566" i="47"/>
  <c r="O565" i="47"/>
  <c r="O564" i="47"/>
  <c r="O563" i="47"/>
  <c r="O562" i="47"/>
  <c r="O561" i="47"/>
  <c r="O560" i="47"/>
  <c r="O559" i="47"/>
  <c r="O558" i="47"/>
  <c r="O557" i="47"/>
  <c r="O556" i="47"/>
  <c r="O555" i="47"/>
  <c r="O554" i="47"/>
  <c r="O553" i="47"/>
  <c r="O552" i="47"/>
  <c r="O551" i="47"/>
  <c r="O550" i="47"/>
  <c r="O549" i="47"/>
  <c r="O548" i="47"/>
  <c r="O547" i="47"/>
  <c r="O546" i="47"/>
  <c r="O545" i="47"/>
  <c r="O544" i="47"/>
  <c r="O543" i="47"/>
  <c r="O542" i="47"/>
  <c r="O541" i="47"/>
  <c r="O540" i="47"/>
  <c r="O539" i="47"/>
  <c r="O538" i="47"/>
  <c r="O537" i="47"/>
  <c r="O536" i="47"/>
  <c r="O535" i="47"/>
  <c r="O534" i="47"/>
  <c r="O533" i="47"/>
  <c r="O532" i="47"/>
  <c r="O531" i="47"/>
  <c r="O530" i="47"/>
  <c r="O529" i="47"/>
  <c r="O528" i="47"/>
  <c r="O527" i="47"/>
  <c r="O526" i="47"/>
  <c r="O525" i="47"/>
  <c r="O524" i="47"/>
  <c r="O523" i="47"/>
  <c r="O522" i="47"/>
  <c r="O521" i="47"/>
  <c r="O520" i="47"/>
  <c r="O519" i="47"/>
  <c r="O518" i="47"/>
  <c r="O517" i="47"/>
  <c r="O516" i="47"/>
  <c r="O515" i="47"/>
  <c r="O514" i="47"/>
  <c r="O513" i="47"/>
  <c r="O512" i="47"/>
  <c r="O511" i="47"/>
  <c r="O510" i="47"/>
  <c r="O509" i="47"/>
  <c r="O508" i="47"/>
  <c r="O507" i="47"/>
  <c r="O506" i="47"/>
  <c r="O505" i="47"/>
  <c r="O504" i="47"/>
  <c r="O503" i="47"/>
  <c r="O502" i="47"/>
  <c r="O501" i="47"/>
  <c r="O500" i="47"/>
  <c r="O499" i="47"/>
  <c r="O498" i="47"/>
  <c r="O497" i="47"/>
  <c r="O496" i="47"/>
  <c r="O495" i="47"/>
  <c r="O494" i="47"/>
  <c r="O493" i="47"/>
  <c r="O492" i="47"/>
  <c r="O491" i="47"/>
  <c r="O490" i="47"/>
  <c r="O489" i="47"/>
  <c r="O488" i="47"/>
  <c r="O487" i="47"/>
  <c r="O486" i="47"/>
  <c r="O485" i="47"/>
  <c r="O484" i="47"/>
  <c r="O483" i="47"/>
  <c r="O482" i="47"/>
  <c r="O481" i="47"/>
  <c r="O480" i="47"/>
  <c r="O479" i="47"/>
  <c r="O478" i="47"/>
  <c r="O477" i="47"/>
  <c r="O476" i="47"/>
  <c r="O475" i="47"/>
  <c r="O474" i="47"/>
  <c r="O473" i="47"/>
  <c r="O472" i="47"/>
  <c r="O471" i="47"/>
  <c r="O470" i="47"/>
  <c r="O469" i="47"/>
  <c r="O468" i="47"/>
  <c r="O467" i="47"/>
  <c r="O466" i="47"/>
  <c r="O465" i="47"/>
  <c r="O464" i="47"/>
  <c r="O463" i="47"/>
  <c r="O462" i="47"/>
  <c r="O461" i="47"/>
  <c r="O460" i="47"/>
  <c r="O459" i="47"/>
  <c r="O458" i="47"/>
  <c r="O457" i="47"/>
  <c r="O456" i="47"/>
  <c r="O455" i="47"/>
  <c r="O454" i="47"/>
  <c r="O453" i="47"/>
  <c r="O452" i="47"/>
  <c r="O451" i="47"/>
  <c r="O450" i="47"/>
  <c r="O449" i="47"/>
  <c r="O448" i="47"/>
  <c r="O447" i="47"/>
  <c r="O446" i="47"/>
  <c r="O445" i="47"/>
  <c r="O444" i="47"/>
  <c r="O443" i="47"/>
  <c r="O442" i="47"/>
  <c r="O441" i="47"/>
  <c r="O440" i="47"/>
  <c r="O439" i="47"/>
  <c r="O438" i="47"/>
  <c r="O437" i="47"/>
  <c r="O436" i="47"/>
  <c r="O435" i="47"/>
  <c r="O434" i="47"/>
  <c r="O433" i="47"/>
  <c r="O432" i="47"/>
  <c r="O431" i="47"/>
  <c r="O430" i="47"/>
  <c r="O429" i="47"/>
  <c r="O428" i="47"/>
  <c r="O427" i="47"/>
  <c r="O426" i="47"/>
  <c r="O425" i="47"/>
  <c r="O424" i="47"/>
  <c r="O423" i="47"/>
  <c r="O422" i="47"/>
  <c r="O421" i="47"/>
  <c r="O420" i="47"/>
  <c r="O419" i="47"/>
  <c r="O418" i="47"/>
  <c r="O417" i="47"/>
  <c r="O416" i="47"/>
  <c r="O415" i="47"/>
  <c r="O414" i="47"/>
  <c r="O413" i="47"/>
  <c r="O412" i="47"/>
  <c r="O411" i="47"/>
  <c r="O410" i="47"/>
  <c r="O409" i="47"/>
  <c r="O408" i="47"/>
  <c r="O407" i="47"/>
  <c r="O406" i="47"/>
  <c r="O405" i="47"/>
  <c r="O404" i="47"/>
  <c r="O403" i="47"/>
  <c r="O402" i="47"/>
  <c r="O401" i="47"/>
  <c r="O400" i="47"/>
  <c r="O399" i="47"/>
  <c r="O398" i="47"/>
  <c r="O397" i="47"/>
  <c r="O396" i="47"/>
  <c r="O395" i="47"/>
  <c r="O394" i="47"/>
  <c r="O393" i="47"/>
  <c r="O392" i="47"/>
  <c r="O391" i="47"/>
  <c r="O390" i="47"/>
  <c r="O389" i="47"/>
  <c r="O388" i="47"/>
  <c r="O387" i="47"/>
  <c r="O386" i="47"/>
  <c r="O385" i="47"/>
  <c r="O384" i="47"/>
  <c r="O383" i="47"/>
  <c r="O382" i="47"/>
  <c r="O381" i="47"/>
  <c r="O380" i="47"/>
  <c r="O379" i="47"/>
  <c r="O378" i="47"/>
  <c r="O377" i="47"/>
  <c r="O376" i="47"/>
  <c r="O375" i="47"/>
  <c r="O374" i="47"/>
  <c r="O373" i="47"/>
  <c r="O372" i="47"/>
  <c r="O371" i="47"/>
  <c r="O370" i="47"/>
  <c r="O369" i="47"/>
  <c r="O368" i="47"/>
  <c r="O367" i="47"/>
  <c r="O366" i="47"/>
  <c r="O365" i="47"/>
  <c r="O364" i="47"/>
  <c r="O363" i="47"/>
  <c r="O362" i="47"/>
  <c r="O361" i="47"/>
  <c r="O360" i="47"/>
  <c r="O359" i="47"/>
  <c r="O358" i="47"/>
  <c r="O357" i="47"/>
  <c r="O356" i="47"/>
  <c r="O355" i="47"/>
  <c r="O354" i="47"/>
  <c r="O353" i="47"/>
  <c r="O352" i="47"/>
  <c r="O351" i="47"/>
  <c r="O350" i="47"/>
  <c r="O349" i="47"/>
  <c r="O348" i="47"/>
  <c r="O347" i="47"/>
  <c r="O346" i="47"/>
  <c r="O345" i="47"/>
  <c r="O344" i="47"/>
  <c r="O343" i="47"/>
  <c r="O342" i="47"/>
  <c r="O341" i="47"/>
  <c r="O340" i="47"/>
  <c r="O339" i="47"/>
  <c r="O338" i="47"/>
  <c r="O337" i="47"/>
  <c r="O336" i="47"/>
  <c r="O335" i="47"/>
  <c r="O334" i="47"/>
  <c r="O333" i="47"/>
  <c r="O332" i="47"/>
  <c r="O331" i="47"/>
  <c r="O330" i="47"/>
  <c r="O329" i="47"/>
  <c r="O328" i="47"/>
  <c r="O327" i="47"/>
  <c r="O326" i="47"/>
  <c r="O325" i="47"/>
  <c r="O324" i="47"/>
  <c r="O323" i="47"/>
  <c r="O322" i="47"/>
  <c r="O321" i="47"/>
  <c r="O320" i="47"/>
  <c r="O319" i="47"/>
  <c r="O318" i="47"/>
  <c r="O317" i="47"/>
  <c r="O316" i="47"/>
  <c r="O315" i="47"/>
  <c r="O314" i="47"/>
  <c r="O313" i="47"/>
  <c r="O312" i="47"/>
  <c r="O311" i="47"/>
  <c r="O310" i="47"/>
  <c r="O309" i="47"/>
  <c r="O308" i="47"/>
  <c r="O307" i="47"/>
  <c r="O306" i="47"/>
  <c r="O305" i="47"/>
  <c r="O304" i="47"/>
  <c r="O303" i="47"/>
  <c r="O302" i="47"/>
  <c r="O301" i="47"/>
  <c r="O300" i="47"/>
  <c r="O299" i="47"/>
  <c r="O298" i="47"/>
  <c r="O297" i="47"/>
  <c r="O296" i="47"/>
  <c r="O295" i="47"/>
  <c r="O294" i="47"/>
  <c r="O293" i="47"/>
  <c r="O292" i="47"/>
  <c r="O291" i="47"/>
  <c r="O290" i="47"/>
  <c r="O289" i="47"/>
  <c r="O288" i="47"/>
  <c r="O287" i="47"/>
  <c r="O286" i="47"/>
  <c r="O285" i="47"/>
  <c r="O284" i="47"/>
  <c r="O283" i="47"/>
  <c r="O282" i="47"/>
  <c r="O281" i="47"/>
  <c r="O280" i="47"/>
  <c r="O279" i="47"/>
  <c r="O278" i="47"/>
  <c r="O277" i="47"/>
  <c r="O276" i="47"/>
  <c r="O275" i="47"/>
  <c r="O274" i="47"/>
  <c r="O273" i="47"/>
  <c r="O272" i="47"/>
  <c r="O271" i="47"/>
  <c r="O270" i="47"/>
  <c r="O269" i="47"/>
  <c r="O268" i="47"/>
  <c r="O267" i="47"/>
  <c r="O266" i="47"/>
  <c r="O265" i="47"/>
  <c r="O264" i="47"/>
  <c r="O263" i="47"/>
  <c r="O262" i="47"/>
  <c r="O261" i="47"/>
  <c r="O260" i="47"/>
  <c r="O259" i="47"/>
  <c r="O258" i="47"/>
  <c r="O257" i="47"/>
  <c r="O256" i="47"/>
  <c r="O255" i="47"/>
  <c r="O254" i="47"/>
  <c r="O253" i="47"/>
  <c r="O252" i="47"/>
  <c r="O251" i="47"/>
  <c r="O250" i="47"/>
  <c r="O249" i="47"/>
  <c r="O248" i="47"/>
  <c r="O247" i="47"/>
  <c r="O246" i="47"/>
  <c r="O245" i="47"/>
  <c r="O244" i="47"/>
  <c r="O243" i="47"/>
  <c r="O242" i="47"/>
  <c r="O241" i="47"/>
  <c r="O240" i="47"/>
  <c r="O239" i="47"/>
  <c r="O238" i="47"/>
  <c r="O237" i="47"/>
  <c r="O236" i="47"/>
  <c r="O235" i="47"/>
  <c r="O234" i="47"/>
  <c r="O233" i="47"/>
  <c r="O232" i="47"/>
  <c r="O231" i="47"/>
  <c r="O230" i="47"/>
  <c r="O229" i="47"/>
  <c r="O228" i="47"/>
  <c r="O227" i="47"/>
  <c r="O226" i="47"/>
  <c r="O225" i="47"/>
  <c r="O224" i="47"/>
  <c r="O223" i="47"/>
  <c r="O222" i="47"/>
  <c r="O221" i="47"/>
  <c r="O220" i="47"/>
  <c r="O219" i="47"/>
  <c r="O218" i="47"/>
  <c r="O217" i="47"/>
  <c r="O216" i="47"/>
  <c r="O215" i="47"/>
  <c r="O214" i="47"/>
  <c r="O213" i="47"/>
  <c r="O212" i="47"/>
  <c r="O211" i="47"/>
  <c r="O210" i="47"/>
  <c r="O209" i="47"/>
  <c r="O208" i="47"/>
  <c r="O207" i="47"/>
  <c r="O206" i="47"/>
  <c r="O205" i="47"/>
  <c r="O204" i="47"/>
  <c r="O203" i="47"/>
  <c r="O202" i="47"/>
  <c r="O201" i="47"/>
  <c r="O200" i="47"/>
  <c r="O199" i="47"/>
  <c r="O198" i="47"/>
  <c r="O197" i="47"/>
  <c r="O196" i="47"/>
  <c r="O195" i="47"/>
  <c r="O194" i="47"/>
  <c r="O193" i="47"/>
  <c r="O192" i="47"/>
  <c r="O191" i="47"/>
  <c r="O190" i="47"/>
  <c r="O189" i="47"/>
  <c r="O188" i="47"/>
  <c r="O187" i="47"/>
  <c r="O186" i="47"/>
  <c r="O185" i="47"/>
  <c r="O184" i="47"/>
  <c r="O183" i="47"/>
  <c r="O182" i="47"/>
  <c r="O181" i="47"/>
  <c r="O180" i="47"/>
  <c r="O179" i="47"/>
  <c r="O178" i="47"/>
  <c r="O177" i="47"/>
  <c r="O176" i="47"/>
  <c r="O175" i="47"/>
  <c r="O174" i="47"/>
  <c r="O173" i="47"/>
  <c r="O172" i="47"/>
  <c r="O171" i="47"/>
  <c r="O170" i="47"/>
  <c r="O169" i="47"/>
  <c r="O168" i="47"/>
  <c r="O167" i="47"/>
  <c r="O166" i="47"/>
  <c r="O165" i="47"/>
  <c r="O164" i="47"/>
  <c r="O163" i="47"/>
  <c r="O162" i="47"/>
  <c r="O161" i="47"/>
  <c r="O160" i="47"/>
  <c r="O159" i="47"/>
  <c r="O158" i="47"/>
  <c r="O157" i="47"/>
  <c r="O156" i="47"/>
  <c r="O155" i="47"/>
  <c r="O154" i="47"/>
  <c r="O153" i="47"/>
  <c r="O152" i="47"/>
  <c r="O151" i="47"/>
  <c r="O150" i="47"/>
  <c r="O149" i="47"/>
  <c r="O148" i="47"/>
  <c r="O147" i="47"/>
  <c r="O146" i="47"/>
  <c r="O145" i="47"/>
  <c r="O144" i="47"/>
  <c r="O143" i="47"/>
  <c r="O142" i="47"/>
  <c r="O141" i="47"/>
  <c r="O140" i="47"/>
  <c r="O139" i="47"/>
  <c r="O138" i="47"/>
  <c r="O137" i="47"/>
  <c r="O136" i="47"/>
  <c r="O135" i="47"/>
  <c r="O134" i="47"/>
  <c r="O133" i="47"/>
  <c r="O132" i="47"/>
  <c r="O131" i="47"/>
  <c r="O130" i="47"/>
  <c r="O129" i="47"/>
  <c r="O128" i="47"/>
  <c r="O127" i="47"/>
  <c r="O126" i="47"/>
  <c r="O125" i="47"/>
  <c r="O124" i="47"/>
  <c r="O123" i="47"/>
  <c r="O122" i="47"/>
  <c r="O121" i="47"/>
  <c r="O120" i="47"/>
  <c r="O119" i="47"/>
  <c r="O118" i="47"/>
  <c r="O117" i="47"/>
  <c r="O116" i="47"/>
  <c r="O115" i="47"/>
  <c r="O114" i="47"/>
  <c r="O113" i="47"/>
  <c r="O112" i="47"/>
  <c r="O111" i="47"/>
  <c r="O110" i="47"/>
  <c r="O109" i="47"/>
  <c r="O108" i="47"/>
  <c r="O107" i="47"/>
  <c r="O106" i="47"/>
  <c r="O105" i="47"/>
  <c r="O104" i="47"/>
  <c r="O103" i="47"/>
  <c r="O102" i="47"/>
  <c r="O101" i="47"/>
  <c r="O100" i="47"/>
  <c r="O99" i="47"/>
  <c r="O98" i="47"/>
  <c r="O97" i="47"/>
  <c r="O96" i="47"/>
  <c r="O95" i="47"/>
  <c r="O94" i="47"/>
  <c r="O93" i="47"/>
  <c r="O92" i="47"/>
  <c r="O91" i="47"/>
  <c r="O90" i="47"/>
  <c r="O89" i="47"/>
  <c r="O88" i="47"/>
  <c r="O87" i="47"/>
  <c r="O86" i="47"/>
  <c r="O85" i="47"/>
  <c r="O84" i="47"/>
  <c r="O83" i="47"/>
  <c r="O82" i="47"/>
  <c r="O81" i="47"/>
  <c r="O80" i="47"/>
  <c r="O79" i="47"/>
  <c r="O78" i="47"/>
  <c r="O77" i="47"/>
  <c r="O76" i="47"/>
  <c r="O75" i="47"/>
  <c r="O74" i="47"/>
  <c r="O73" i="47"/>
  <c r="O72" i="47"/>
  <c r="O71" i="47"/>
  <c r="O70" i="47"/>
  <c r="O69" i="47"/>
  <c r="O68" i="47"/>
  <c r="O67" i="47"/>
  <c r="O66" i="47"/>
  <c r="O65" i="47"/>
  <c r="O64" i="47"/>
  <c r="O63" i="47"/>
  <c r="O62" i="47"/>
  <c r="O61" i="47"/>
  <c r="O60" i="47"/>
  <c r="O59" i="47"/>
  <c r="O58" i="47"/>
  <c r="O57" i="47"/>
  <c r="O56" i="47"/>
  <c r="O55" i="47"/>
  <c r="O54" i="47"/>
  <c r="O53" i="47"/>
  <c r="O52" i="47"/>
  <c r="O51" i="47"/>
  <c r="O50" i="47"/>
  <c r="O49" i="47"/>
  <c r="O48" i="47"/>
  <c r="O47" i="47"/>
  <c r="O46" i="47"/>
  <c r="O45" i="47"/>
  <c r="O44" i="47"/>
  <c r="O43" i="47"/>
  <c r="O42" i="47"/>
  <c r="O41" i="47"/>
  <c r="O40" i="47"/>
  <c r="O39" i="47"/>
  <c r="O38" i="47"/>
  <c r="O37" i="47"/>
  <c r="O36" i="47"/>
  <c r="O35" i="47"/>
  <c r="O34" i="47"/>
  <c r="O33" i="47"/>
  <c r="O32" i="47"/>
  <c r="O31" i="47"/>
  <c r="O30" i="47"/>
  <c r="O29" i="47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M2484" i="47"/>
  <c r="M2483" i="47"/>
  <c r="M2482" i="47"/>
  <c r="M2481" i="47"/>
  <c r="M2480" i="47"/>
  <c r="M2479" i="47"/>
  <c r="M2478" i="47"/>
  <c r="M2477" i="47"/>
  <c r="M2476" i="47"/>
  <c r="M2475" i="47"/>
  <c r="M2474" i="47"/>
  <c r="M2473" i="47"/>
  <c r="M2472" i="47"/>
  <c r="M2471" i="47"/>
  <c r="M2470" i="47"/>
  <c r="M2469" i="47"/>
  <c r="M2468" i="47"/>
  <c r="M2467" i="47"/>
  <c r="M2466" i="47"/>
  <c r="M2465" i="47"/>
  <c r="M2464" i="47"/>
  <c r="M2463" i="47"/>
  <c r="M2462" i="47"/>
  <c r="M2461" i="47"/>
  <c r="M2460" i="47"/>
  <c r="M2459" i="47"/>
  <c r="M2458" i="47"/>
  <c r="M2457" i="47"/>
  <c r="M2456" i="47"/>
  <c r="M2455" i="47"/>
  <c r="M2454" i="47"/>
  <c r="M2453" i="47"/>
  <c r="M2452" i="47"/>
  <c r="M2451" i="47"/>
  <c r="M2450" i="47"/>
  <c r="M2449" i="47"/>
  <c r="M2448" i="47"/>
  <c r="M2447" i="47"/>
  <c r="M2446" i="47"/>
  <c r="M2445" i="47"/>
  <c r="M2444" i="47"/>
  <c r="M2443" i="47"/>
  <c r="M2442" i="47"/>
  <c r="M2441" i="47"/>
  <c r="M2440" i="47"/>
  <c r="M2439" i="47"/>
  <c r="M2438" i="47"/>
  <c r="M2437" i="47"/>
  <c r="M2436" i="47"/>
  <c r="M2435" i="47"/>
  <c r="M2434" i="47"/>
  <c r="M2433" i="47"/>
  <c r="M2432" i="47"/>
  <c r="M2431" i="47"/>
  <c r="M2430" i="47"/>
  <c r="M2429" i="47"/>
  <c r="M2428" i="47"/>
  <c r="M2427" i="47"/>
  <c r="M2426" i="47"/>
  <c r="M2425" i="47"/>
  <c r="M2424" i="47"/>
  <c r="M2423" i="47"/>
  <c r="M2422" i="47"/>
  <c r="M2421" i="47"/>
  <c r="M2420" i="47"/>
  <c r="M2419" i="47"/>
  <c r="M2418" i="47"/>
  <c r="M2417" i="47"/>
  <c r="M2416" i="47"/>
  <c r="M2415" i="47"/>
  <c r="M2414" i="47"/>
  <c r="M2413" i="47"/>
  <c r="M2412" i="47"/>
  <c r="M2411" i="47"/>
  <c r="M2410" i="47"/>
  <c r="M2409" i="47"/>
  <c r="M2408" i="47"/>
  <c r="M2407" i="47"/>
  <c r="M2406" i="47"/>
  <c r="M2405" i="47"/>
  <c r="M2404" i="47"/>
  <c r="M2403" i="47"/>
  <c r="M2402" i="47"/>
  <c r="M2401" i="47"/>
  <c r="M2400" i="47"/>
  <c r="M2399" i="47"/>
  <c r="M2398" i="47"/>
  <c r="M2397" i="47"/>
  <c r="M2396" i="47"/>
  <c r="M2395" i="47"/>
  <c r="M2394" i="47"/>
  <c r="M2393" i="47"/>
  <c r="M2392" i="47"/>
  <c r="M2391" i="47"/>
  <c r="M2390" i="47"/>
  <c r="M2389" i="47"/>
  <c r="M2388" i="47"/>
  <c r="M2387" i="47"/>
  <c r="M2386" i="47"/>
  <c r="M2385" i="47"/>
  <c r="M2384" i="47"/>
  <c r="M2383" i="47"/>
  <c r="M2382" i="47"/>
  <c r="M2381" i="47"/>
  <c r="M2380" i="47"/>
  <c r="M2379" i="47"/>
  <c r="M2378" i="47"/>
  <c r="M2377" i="47"/>
  <c r="M2376" i="47"/>
  <c r="M2375" i="47"/>
  <c r="M2374" i="47"/>
  <c r="M2373" i="47"/>
  <c r="M2372" i="47"/>
  <c r="M2371" i="47"/>
  <c r="M2370" i="47"/>
  <c r="M2369" i="47"/>
  <c r="M2368" i="47"/>
  <c r="M2367" i="47"/>
  <c r="M2366" i="47"/>
  <c r="M2365" i="47"/>
  <c r="M2364" i="47"/>
  <c r="M2363" i="47"/>
  <c r="M2362" i="47"/>
  <c r="M2361" i="47"/>
  <c r="M2360" i="47"/>
  <c r="M2359" i="47"/>
  <c r="M2358" i="47"/>
  <c r="M2357" i="47"/>
  <c r="M2356" i="47"/>
  <c r="M2355" i="47"/>
  <c r="M2354" i="47"/>
  <c r="M2353" i="47"/>
  <c r="M2352" i="47"/>
  <c r="M2351" i="47"/>
  <c r="M2350" i="47"/>
  <c r="M2349" i="47"/>
  <c r="M2348" i="47"/>
  <c r="M2347" i="47"/>
  <c r="M2346" i="47"/>
  <c r="M2345" i="47"/>
  <c r="M2344" i="47"/>
  <c r="M2343" i="47"/>
  <c r="M2342" i="47"/>
  <c r="M2341" i="47"/>
  <c r="M2340" i="47"/>
  <c r="M2339" i="47"/>
  <c r="M2338" i="47"/>
  <c r="M2337" i="47"/>
  <c r="M2336" i="47"/>
  <c r="M2335" i="47"/>
  <c r="M2334" i="47"/>
  <c r="M2333" i="47"/>
  <c r="M2332" i="47"/>
  <c r="M2331" i="47"/>
  <c r="M2330" i="47"/>
  <c r="M2329" i="47"/>
  <c r="M2328" i="47"/>
  <c r="M2327" i="47"/>
  <c r="M2326" i="47"/>
  <c r="M2325" i="47"/>
  <c r="M2324" i="47"/>
  <c r="M2323" i="47"/>
  <c r="M2322" i="47"/>
  <c r="M2321" i="47"/>
  <c r="M2320" i="47"/>
  <c r="M2319" i="47"/>
  <c r="M2318" i="47"/>
  <c r="M2317" i="47"/>
  <c r="M2316" i="47"/>
  <c r="M2315" i="47"/>
  <c r="M2314" i="47"/>
  <c r="M2313" i="47"/>
  <c r="M2312" i="47"/>
  <c r="M2311" i="47"/>
  <c r="M2310" i="47"/>
  <c r="M2309" i="47"/>
  <c r="M2308" i="47"/>
  <c r="M2307" i="47"/>
  <c r="M2306" i="47"/>
  <c r="M2305" i="47"/>
  <c r="M2304" i="47"/>
  <c r="M2303" i="47"/>
  <c r="M2302" i="47"/>
  <c r="M2301" i="47"/>
  <c r="M2300" i="47"/>
  <c r="M2299" i="47"/>
  <c r="M2298" i="47"/>
  <c r="M2297" i="47"/>
  <c r="M2296" i="47"/>
  <c r="M2295" i="47"/>
  <c r="M2294" i="47"/>
  <c r="M2293" i="47"/>
  <c r="M2292" i="47"/>
  <c r="M2291" i="47"/>
  <c r="M2290" i="47"/>
  <c r="M2289" i="47"/>
  <c r="M2288" i="47"/>
  <c r="M2287" i="47"/>
  <c r="M2286" i="47"/>
  <c r="M2285" i="47"/>
  <c r="M2284" i="47"/>
  <c r="M2283" i="47"/>
  <c r="M2282" i="47"/>
  <c r="M2281" i="47"/>
  <c r="M2280" i="47"/>
  <c r="M2279" i="47"/>
  <c r="M2278" i="47"/>
  <c r="M2277" i="47"/>
  <c r="M2276" i="47"/>
  <c r="M2275" i="47"/>
  <c r="M2274" i="47"/>
  <c r="M2273" i="47"/>
  <c r="M2272" i="47"/>
  <c r="M2271" i="47"/>
  <c r="M2270" i="47"/>
  <c r="M2269" i="47"/>
  <c r="M2268" i="47"/>
  <c r="M2267" i="47"/>
  <c r="M2266" i="47"/>
  <c r="M2265" i="47"/>
  <c r="M2264" i="47"/>
  <c r="M2263" i="47"/>
  <c r="M2262" i="47"/>
  <c r="M2261" i="47"/>
  <c r="M2260" i="47"/>
  <c r="M2259" i="47"/>
  <c r="M2258" i="47"/>
  <c r="M2257" i="47"/>
  <c r="M2256" i="47"/>
  <c r="M2255" i="47"/>
  <c r="M2254" i="47"/>
  <c r="M2253" i="47"/>
  <c r="M2252" i="47"/>
  <c r="M2251" i="47"/>
  <c r="M2250" i="47"/>
  <c r="M2249" i="47"/>
  <c r="M2248" i="47"/>
  <c r="M2247" i="47"/>
  <c r="M2246" i="47"/>
  <c r="M2245" i="47"/>
  <c r="M2244" i="47"/>
  <c r="M2243" i="47"/>
  <c r="M2242" i="47"/>
  <c r="M2241" i="47"/>
  <c r="M2240" i="47"/>
  <c r="M2239" i="47"/>
  <c r="M2238" i="47"/>
  <c r="M2237" i="47"/>
  <c r="M2236" i="47"/>
  <c r="M2235" i="47"/>
  <c r="M2234" i="47"/>
  <c r="M2233" i="47"/>
  <c r="M2232" i="47"/>
  <c r="M2231" i="47"/>
  <c r="M2230" i="47"/>
  <c r="M2229" i="47"/>
  <c r="M2228" i="47"/>
  <c r="M2227" i="47"/>
  <c r="M2226" i="47"/>
  <c r="M2225" i="47"/>
  <c r="M2224" i="47"/>
  <c r="M2223" i="47"/>
  <c r="M2222" i="47"/>
  <c r="M2221" i="47"/>
  <c r="M2220" i="47"/>
  <c r="M2219" i="47"/>
  <c r="M2218" i="47"/>
  <c r="M2217" i="47"/>
  <c r="M2216" i="47"/>
  <c r="M2215" i="47"/>
  <c r="M2214" i="47"/>
  <c r="M2213" i="47"/>
  <c r="M2212" i="47"/>
  <c r="M2211" i="47"/>
  <c r="M2210" i="47"/>
  <c r="M2209" i="47"/>
  <c r="M2208" i="47"/>
  <c r="M2207" i="47"/>
  <c r="M2206" i="47"/>
  <c r="M2205" i="47"/>
  <c r="M2204" i="47"/>
  <c r="M2203" i="47"/>
  <c r="M2202" i="47"/>
  <c r="M2201" i="47"/>
  <c r="M2200" i="47"/>
  <c r="M2199" i="47"/>
  <c r="M2198" i="47"/>
  <c r="M2197" i="47"/>
  <c r="M2196" i="47"/>
  <c r="M2195" i="47"/>
  <c r="M2194" i="47"/>
  <c r="M2193" i="47"/>
  <c r="M2192" i="47"/>
  <c r="M2191" i="47"/>
  <c r="M2190" i="47"/>
  <c r="M2189" i="47"/>
  <c r="M2188" i="47"/>
  <c r="M2187" i="47"/>
  <c r="M2186" i="47"/>
  <c r="M2185" i="47"/>
  <c r="M2184" i="47"/>
  <c r="M2183" i="47"/>
  <c r="M2182" i="47"/>
  <c r="M2181" i="47"/>
  <c r="M2180" i="47"/>
  <c r="M2179" i="47"/>
  <c r="M2178" i="47"/>
  <c r="M2177" i="47"/>
  <c r="M2176" i="47"/>
  <c r="M2175" i="47"/>
  <c r="M2174" i="47"/>
  <c r="M2173" i="47"/>
  <c r="M2172" i="47"/>
  <c r="M2171" i="47"/>
  <c r="M2170" i="47"/>
  <c r="M2169" i="47"/>
  <c r="M2168" i="47"/>
  <c r="M2167" i="47"/>
  <c r="M2166" i="47"/>
  <c r="M2165" i="47"/>
  <c r="M2164" i="47"/>
  <c r="M2163" i="47"/>
  <c r="M2162" i="47"/>
  <c r="M2161" i="47"/>
  <c r="M2160" i="47"/>
  <c r="M2159" i="47"/>
  <c r="M2158" i="47"/>
  <c r="M2157" i="47"/>
  <c r="M2156" i="47"/>
  <c r="M2155" i="47"/>
  <c r="M2154" i="47"/>
  <c r="M2153" i="47"/>
  <c r="M2152" i="47"/>
  <c r="M2151" i="47"/>
  <c r="M2150" i="47"/>
  <c r="M2149" i="47"/>
  <c r="M2148" i="47"/>
  <c r="M2147" i="47"/>
  <c r="M2146" i="47"/>
  <c r="M2145" i="47"/>
  <c r="M2144" i="47"/>
  <c r="M2143" i="47"/>
  <c r="M2142" i="47"/>
  <c r="M2141" i="47"/>
  <c r="M2140" i="47"/>
  <c r="M2139" i="47"/>
  <c r="M2138" i="47"/>
  <c r="M2137" i="47"/>
  <c r="M2136" i="47"/>
  <c r="M2135" i="47"/>
  <c r="M2134" i="47"/>
  <c r="M2133" i="47"/>
  <c r="M2132" i="47"/>
  <c r="M2131" i="47"/>
  <c r="M2130" i="47"/>
  <c r="M2129" i="47"/>
  <c r="M2128" i="47"/>
  <c r="M2127" i="47"/>
  <c r="M2126" i="47"/>
  <c r="M2125" i="47"/>
  <c r="M2124" i="47"/>
  <c r="M2123" i="47"/>
  <c r="M2122" i="47"/>
  <c r="M2121" i="47"/>
  <c r="M2120" i="47"/>
  <c r="M2119" i="47"/>
  <c r="M2118" i="47"/>
  <c r="M2117" i="47"/>
  <c r="M2116" i="47"/>
  <c r="M2115" i="47"/>
  <c r="M2114" i="47"/>
  <c r="M2113" i="47"/>
  <c r="M2112" i="47"/>
  <c r="M2111" i="47"/>
  <c r="M2110" i="47"/>
  <c r="M2109" i="47"/>
  <c r="M2108" i="47"/>
  <c r="M2107" i="47"/>
  <c r="M2106" i="47"/>
  <c r="M2105" i="47"/>
  <c r="M2104" i="47"/>
  <c r="M2103" i="47"/>
  <c r="M2102" i="47"/>
  <c r="M2101" i="47"/>
  <c r="M2100" i="47"/>
  <c r="M2099" i="47"/>
  <c r="M2098" i="47"/>
  <c r="M2097" i="47"/>
  <c r="M2096" i="47"/>
  <c r="M2095" i="47"/>
  <c r="M2094" i="47"/>
  <c r="M2093" i="47"/>
  <c r="M2092" i="47"/>
  <c r="M2091" i="47"/>
  <c r="M2090" i="47"/>
  <c r="M2089" i="47"/>
  <c r="M2088" i="47"/>
  <c r="M2087" i="47"/>
  <c r="M2086" i="47"/>
  <c r="M2085" i="47"/>
  <c r="M2084" i="47"/>
  <c r="M2083" i="47"/>
  <c r="M2082" i="47"/>
  <c r="M2081" i="47"/>
  <c r="M2080" i="47"/>
  <c r="M2079" i="47"/>
  <c r="M2078" i="47"/>
  <c r="M2077" i="47"/>
  <c r="M2076" i="47"/>
  <c r="M2075" i="47"/>
  <c r="M2074" i="47"/>
  <c r="M2073" i="47"/>
  <c r="M2072" i="47"/>
  <c r="M2071" i="47"/>
  <c r="M2070" i="47"/>
  <c r="M2069" i="47"/>
  <c r="M2068" i="47"/>
  <c r="M2067" i="47"/>
  <c r="M2066" i="47"/>
  <c r="M2065" i="47"/>
  <c r="M2064" i="47"/>
  <c r="M2063" i="47"/>
  <c r="M2062" i="47"/>
  <c r="M2061" i="47"/>
  <c r="M2060" i="47"/>
  <c r="M2059" i="47"/>
  <c r="M2058" i="47"/>
  <c r="M2057" i="47"/>
  <c r="M2056" i="47"/>
  <c r="M2055" i="47"/>
  <c r="M2054" i="47"/>
  <c r="M2053" i="47"/>
  <c r="M2052" i="47"/>
  <c r="M2051" i="47"/>
  <c r="M2050" i="47"/>
  <c r="M2049" i="47"/>
  <c r="M2048" i="47"/>
  <c r="M2047" i="47"/>
  <c r="M2046" i="47"/>
  <c r="M2045" i="47"/>
  <c r="M2044" i="47"/>
  <c r="M2043" i="47"/>
  <c r="M2042" i="47"/>
  <c r="M2041" i="47"/>
  <c r="M2040" i="47"/>
  <c r="M2039" i="47"/>
  <c r="M2038" i="47"/>
  <c r="M2037" i="47"/>
  <c r="M2036" i="47"/>
  <c r="M2035" i="47"/>
  <c r="M2034" i="47"/>
  <c r="M2033" i="47"/>
  <c r="M2032" i="47"/>
  <c r="M2031" i="47"/>
  <c r="M2030" i="47"/>
  <c r="M2029" i="47"/>
  <c r="M2028" i="47"/>
  <c r="M2027" i="47"/>
  <c r="M2026" i="47"/>
  <c r="M2025" i="47"/>
  <c r="M2024" i="47"/>
  <c r="M2023" i="47"/>
  <c r="M2022" i="47"/>
  <c r="M2021" i="47"/>
  <c r="M2020" i="47"/>
  <c r="M2019" i="47"/>
  <c r="M2018" i="47"/>
  <c r="M2017" i="47"/>
  <c r="M2016" i="47"/>
  <c r="M2015" i="47"/>
  <c r="M2014" i="47"/>
  <c r="M2013" i="47"/>
  <c r="M2012" i="47"/>
  <c r="M2011" i="47"/>
  <c r="M2010" i="47"/>
  <c r="M2009" i="47"/>
  <c r="M2008" i="47"/>
  <c r="M2007" i="47"/>
  <c r="M2006" i="47"/>
  <c r="M2005" i="47"/>
  <c r="M2004" i="47"/>
  <c r="M2003" i="47"/>
  <c r="M2002" i="47"/>
  <c r="M2001" i="47"/>
  <c r="M2000" i="47"/>
  <c r="M1999" i="47"/>
  <c r="M1998" i="47"/>
  <c r="M1997" i="47"/>
  <c r="M1996" i="47"/>
  <c r="M1995" i="47"/>
  <c r="M1994" i="47"/>
  <c r="M1993" i="47"/>
  <c r="M1992" i="47"/>
  <c r="M1991" i="47"/>
  <c r="M1990" i="47"/>
  <c r="M1989" i="47"/>
  <c r="M1988" i="47"/>
  <c r="M1987" i="47"/>
  <c r="M1986" i="47"/>
  <c r="M1985" i="47"/>
  <c r="M1984" i="47"/>
  <c r="M1983" i="47"/>
  <c r="M1982" i="47"/>
  <c r="M1981" i="47"/>
  <c r="M1980" i="47"/>
  <c r="M1979" i="47"/>
  <c r="M1978" i="47"/>
  <c r="M1977" i="47"/>
  <c r="M1976" i="47"/>
  <c r="M1975" i="47"/>
  <c r="M1974" i="47"/>
  <c r="M1973" i="47"/>
  <c r="M1972" i="47"/>
  <c r="M1971" i="47"/>
  <c r="M1970" i="47"/>
  <c r="M1969" i="47"/>
  <c r="M1968" i="47"/>
  <c r="M1967" i="47"/>
  <c r="M1966" i="47"/>
  <c r="M1965" i="47"/>
  <c r="M1964" i="47"/>
  <c r="M1963" i="47"/>
  <c r="M1962" i="47"/>
  <c r="M1961" i="47"/>
  <c r="M1960" i="47"/>
  <c r="M1959" i="47"/>
  <c r="M1958" i="47"/>
  <c r="M1957" i="47"/>
  <c r="M1956" i="47"/>
  <c r="M1955" i="47"/>
  <c r="M1954" i="47"/>
  <c r="M1953" i="47"/>
  <c r="M1952" i="47"/>
  <c r="M1951" i="47"/>
  <c r="M1950" i="47"/>
  <c r="M1949" i="47"/>
  <c r="M1948" i="47"/>
  <c r="M1947" i="47"/>
  <c r="M1946" i="47"/>
  <c r="M1945" i="47"/>
  <c r="M1944" i="47"/>
  <c r="M1943" i="47"/>
  <c r="M1942" i="47"/>
  <c r="M1941" i="47"/>
  <c r="M1940" i="47"/>
  <c r="M1939" i="47"/>
  <c r="M1938" i="47"/>
  <c r="M1937" i="47"/>
  <c r="M1936" i="47"/>
  <c r="M1935" i="47"/>
  <c r="M1934" i="47"/>
  <c r="M1933" i="47"/>
  <c r="M1932" i="47"/>
  <c r="M1931" i="47"/>
  <c r="M1930" i="47"/>
  <c r="M1929" i="47"/>
  <c r="M1928" i="47"/>
  <c r="M1927" i="47"/>
  <c r="M1926" i="47"/>
  <c r="M1925" i="47"/>
  <c r="M1924" i="47"/>
  <c r="M1923" i="47"/>
  <c r="M1922" i="47"/>
  <c r="M1921" i="47"/>
  <c r="M1920" i="47"/>
  <c r="M1919" i="47"/>
  <c r="M1918" i="47"/>
  <c r="M1917" i="47"/>
  <c r="M1916" i="47"/>
  <c r="M1915" i="47"/>
  <c r="M1914" i="47"/>
  <c r="M1913" i="47"/>
  <c r="M1912" i="47"/>
  <c r="M1911" i="47"/>
  <c r="M1910" i="47"/>
  <c r="M1909" i="47"/>
  <c r="M1908" i="47"/>
  <c r="M1907" i="47"/>
  <c r="M1906" i="47"/>
  <c r="M1905" i="47"/>
  <c r="M1904" i="47"/>
  <c r="M1903" i="47"/>
  <c r="M1902" i="47"/>
  <c r="M1901" i="47"/>
  <c r="M1900" i="47"/>
  <c r="M1899" i="47"/>
  <c r="M1898" i="47"/>
  <c r="M1897" i="47"/>
  <c r="M1896" i="47"/>
  <c r="M1895" i="47"/>
  <c r="M1894" i="47"/>
  <c r="M1893" i="47"/>
  <c r="M1892" i="47"/>
  <c r="M1891" i="47"/>
  <c r="M1890" i="47"/>
  <c r="M1889" i="47"/>
  <c r="M1888" i="47"/>
  <c r="M1887" i="47"/>
  <c r="M1886" i="47"/>
  <c r="M1885" i="47"/>
  <c r="M1884" i="47"/>
  <c r="M1883" i="47"/>
  <c r="M1882" i="47"/>
  <c r="M1881" i="47"/>
  <c r="M1880" i="47"/>
  <c r="M1879" i="47"/>
  <c r="M1878" i="47"/>
  <c r="M1877" i="47"/>
  <c r="M1876" i="47"/>
  <c r="M1875" i="47"/>
  <c r="M1874" i="47"/>
  <c r="M1873" i="47"/>
  <c r="M1872" i="47"/>
  <c r="M1871" i="47"/>
  <c r="M1870" i="47"/>
  <c r="M1869" i="47"/>
  <c r="M1868" i="47"/>
  <c r="M1867" i="47"/>
  <c r="M1866" i="47"/>
  <c r="M1865" i="47"/>
  <c r="M1864" i="47"/>
  <c r="M1863" i="47"/>
  <c r="M1862" i="47"/>
  <c r="M1861" i="47"/>
  <c r="M1860" i="47"/>
  <c r="M1859" i="47"/>
  <c r="M1858" i="47"/>
  <c r="M1857" i="47"/>
  <c r="M1856" i="47"/>
  <c r="M1855" i="47"/>
  <c r="M1854" i="47"/>
  <c r="M1853" i="47"/>
  <c r="M1852" i="47"/>
  <c r="M1851" i="47"/>
  <c r="M1850" i="47"/>
  <c r="M1849" i="47"/>
  <c r="M1848" i="47"/>
  <c r="M1847" i="47"/>
  <c r="M1846" i="47"/>
  <c r="M1845" i="47"/>
  <c r="M1844" i="47"/>
  <c r="M1843" i="47"/>
  <c r="M1842" i="47"/>
  <c r="M1841" i="47"/>
  <c r="M1840" i="47"/>
  <c r="M1839" i="47"/>
  <c r="M1838" i="47"/>
  <c r="M1837" i="47"/>
  <c r="M1836" i="47"/>
  <c r="M1835" i="47"/>
  <c r="M1834" i="47"/>
  <c r="M1833" i="47"/>
  <c r="M1832" i="47"/>
  <c r="M1831" i="47"/>
  <c r="M1830" i="47"/>
  <c r="M1829" i="47"/>
  <c r="M1828" i="47"/>
  <c r="M1827" i="47"/>
  <c r="M1826" i="47"/>
  <c r="M1825" i="47"/>
  <c r="M1824" i="47"/>
  <c r="M1823" i="47"/>
  <c r="M1822" i="47"/>
  <c r="M1821" i="47"/>
  <c r="M1820" i="47"/>
  <c r="M1819" i="47"/>
  <c r="M1818" i="47"/>
  <c r="M1817" i="47"/>
  <c r="M1816" i="47"/>
  <c r="M1815" i="47"/>
  <c r="M1814" i="47"/>
  <c r="M1813" i="47"/>
  <c r="M1812" i="47"/>
  <c r="M1811" i="47"/>
  <c r="M1810" i="47"/>
  <c r="M1809" i="47"/>
  <c r="M1808" i="47"/>
  <c r="M1807" i="47"/>
  <c r="M1806" i="47"/>
  <c r="M1805" i="47"/>
  <c r="M1804" i="47"/>
  <c r="M1803" i="47"/>
  <c r="M1802" i="47"/>
  <c r="M1801" i="47"/>
  <c r="M1800" i="47"/>
  <c r="M1799" i="47"/>
  <c r="M1798" i="47"/>
  <c r="M1797" i="47"/>
  <c r="M1796" i="47"/>
  <c r="M1795" i="47"/>
  <c r="M1794" i="47"/>
  <c r="M1793" i="47"/>
  <c r="M1792" i="47"/>
  <c r="M1791" i="47"/>
  <c r="M1790" i="47"/>
  <c r="M1789" i="47"/>
  <c r="M1788" i="47"/>
  <c r="M1787" i="47"/>
  <c r="M1786" i="47"/>
  <c r="M1785" i="47"/>
  <c r="M1784" i="47"/>
  <c r="M1783" i="47"/>
  <c r="M1782" i="47"/>
  <c r="M1781" i="47"/>
  <c r="M1780" i="47"/>
  <c r="M1779" i="47"/>
  <c r="M1778" i="47"/>
  <c r="M1777" i="47"/>
  <c r="M1776" i="47"/>
  <c r="M1775" i="47"/>
  <c r="M1774" i="47"/>
  <c r="M1773" i="47"/>
  <c r="M1772" i="47"/>
  <c r="M1771" i="47"/>
  <c r="M1770" i="47"/>
  <c r="M1769" i="47"/>
  <c r="M1768" i="47"/>
  <c r="M1767" i="47"/>
  <c r="M1766" i="47"/>
  <c r="M1765" i="47"/>
  <c r="M1764" i="47"/>
  <c r="M1763" i="47"/>
  <c r="M1762" i="47"/>
  <c r="M1761" i="47"/>
  <c r="M1760" i="47"/>
  <c r="M1759" i="47"/>
  <c r="M1758" i="47"/>
  <c r="M1757" i="47"/>
  <c r="M1756" i="47"/>
  <c r="M1755" i="47"/>
  <c r="M1754" i="47"/>
  <c r="M1753" i="47"/>
  <c r="M1752" i="47"/>
  <c r="M1751" i="47"/>
  <c r="M1750" i="47"/>
  <c r="M1749" i="47"/>
  <c r="M1748" i="47"/>
  <c r="M1747" i="47"/>
  <c r="M1746" i="47"/>
  <c r="M1745" i="47"/>
  <c r="M1744" i="47"/>
  <c r="M1743" i="47"/>
  <c r="M1742" i="47"/>
  <c r="M1741" i="47"/>
  <c r="M1740" i="47"/>
  <c r="M1739" i="47"/>
  <c r="M1738" i="47"/>
  <c r="M1737" i="47"/>
  <c r="M1736" i="47"/>
  <c r="M1735" i="47"/>
  <c r="M1734" i="47"/>
  <c r="M1733" i="47"/>
  <c r="M1732" i="47"/>
  <c r="M1731" i="47"/>
  <c r="M1730" i="47"/>
  <c r="M1729" i="47"/>
  <c r="M1728" i="47"/>
  <c r="M1727" i="47"/>
  <c r="M1726" i="47"/>
  <c r="M1725" i="47"/>
  <c r="M1724" i="47"/>
  <c r="M1723" i="47"/>
  <c r="M1722" i="47"/>
  <c r="M1721" i="47"/>
  <c r="M1720" i="47"/>
  <c r="M1719" i="47"/>
  <c r="M1718" i="47"/>
  <c r="M1717" i="47"/>
  <c r="M1716" i="47"/>
  <c r="M1715" i="47"/>
  <c r="M1714" i="47"/>
  <c r="M1713" i="47"/>
  <c r="M1712" i="47"/>
  <c r="M1711" i="47"/>
  <c r="M1710" i="47"/>
  <c r="M1709" i="47"/>
  <c r="M1708" i="47"/>
  <c r="M1707" i="47"/>
  <c r="M1706" i="47"/>
  <c r="M1705" i="47"/>
  <c r="M1704" i="47"/>
  <c r="M1703" i="47"/>
  <c r="M1702" i="47"/>
  <c r="M1701" i="47"/>
  <c r="M1700" i="47"/>
  <c r="M1699" i="47"/>
  <c r="M1698" i="47"/>
  <c r="M1697" i="47"/>
  <c r="M1696" i="47"/>
  <c r="M1695" i="47"/>
  <c r="M1694" i="47"/>
  <c r="M1693" i="47"/>
  <c r="M1692" i="47"/>
  <c r="M1691" i="47"/>
  <c r="M1690" i="47"/>
  <c r="M1689" i="47"/>
  <c r="M1688" i="47"/>
  <c r="M1687" i="47"/>
  <c r="M1686" i="47"/>
  <c r="M1685" i="47"/>
  <c r="M1684" i="47"/>
  <c r="M1683" i="47"/>
  <c r="M1682" i="47"/>
  <c r="M1681" i="47"/>
  <c r="M1680" i="47"/>
  <c r="M1679" i="47"/>
  <c r="M1678" i="47"/>
  <c r="M1677" i="47"/>
  <c r="M1676" i="47"/>
  <c r="M1675" i="47"/>
  <c r="M1674" i="47"/>
  <c r="M1673" i="47"/>
  <c r="M1672" i="47"/>
  <c r="M1671" i="47"/>
  <c r="M1670" i="47"/>
  <c r="M1669" i="47"/>
  <c r="M1668" i="47"/>
  <c r="M1667" i="47"/>
  <c r="M1666" i="47"/>
  <c r="M1665" i="47"/>
  <c r="M1664" i="47"/>
  <c r="M1663" i="47"/>
  <c r="M1662" i="47"/>
  <c r="M1661" i="47"/>
  <c r="M1660" i="47"/>
  <c r="M1659" i="47"/>
  <c r="M1658" i="47"/>
  <c r="M1657" i="47"/>
  <c r="M1656" i="47"/>
  <c r="M1655" i="47"/>
  <c r="M1654" i="47"/>
  <c r="M1653" i="47"/>
  <c r="M1652" i="47"/>
  <c r="M1651" i="47"/>
  <c r="M1650" i="47"/>
  <c r="M1649" i="47"/>
  <c r="M1648" i="47"/>
  <c r="M1647" i="47"/>
  <c r="M1646" i="47"/>
  <c r="M1645" i="47"/>
  <c r="M1644" i="47"/>
  <c r="M1643" i="47"/>
  <c r="M1642" i="47"/>
  <c r="M1641" i="47"/>
  <c r="M1640" i="47"/>
  <c r="M1639" i="47"/>
  <c r="M1638" i="47"/>
  <c r="M1637" i="47"/>
  <c r="M1636" i="47"/>
  <c r="M1635" i="47"/>
  <c r="M1634" i="47"/>
  <c r="M1633" i="47"/>
  <c r="M1632" i="47"/>
  <c r="M1631" i="47"/>
  <c r="M1630" i="47"/>
  <c r="M1629" i="47"/>
  <c r="M1628" i="47"/>
  <c r="M1627" i="47"/>
  <c r="M1626" i="47"/>
  <c r="M1625" i="47"/>
  <c r="M1624" i="47"/>
  <c r="M1623" i="47"/>
  <c r="M1622" i="47"/>
  <c r="M1621" i="47"/>
  <c r="M1620" i="47"/>
  <c r="M1619" i="47"/>
  <c r="M1618" i="47"/>
  <c r="M1617" i="47"/>
  <c r="M1616" i="47"/>
  <c r="M1615" i="47"/>
  <c r="M1614" i="47"/>
  <c r="M1613" i="47"/>
  <c r="M1612" i="47"/>
  <c r="M1611" i="47"/>
  <c r="M1610" i="47"/>
  <c r="M1609" i="47"/>
  <c r="M1608" i="47"/>
  <c r="M1607" i="47"/>
  <c r="M1606" i="47"/>
  <c r="M1605" i="47"/>
  <c r="M1604" i="47"/>
  <c r="M1603" i="47"/>
  <c r="M1602" i="47"/>
  <c r="M1601" i="47"/>
  <c r="M1600" i="47"/>
  <c r="M1599" i="47"/>
  <c r="M1598" i="47"/>
  <c r="M1597" i="47"/>
  <c r="M1596" i="47"/>
  <c r="M1595" i="47"/>
  <c r="M1594" i="47"/>
  <c r="M1593" i="47"/>
  <c r="M1592" i="47"/>
  <c r="M1591" i="47"/>
  <c r="M1590" i="47"/>
  <c r="M1589" i="47"/>
  <c r="M1588" i="47"/>
  <c r="M1587" i="47"/>
  <c r="M1586" i="47"/>
  <c r="M1585" i="47"/>
  <c r="M1584" i="47"/>
  <c r="M1583" i="47"/>
  <c r="M1582" i="47"/>
  <c r="M1581" i="47"/>
  <c r="M1580" i="47"/>
  <c r="M1579" i="47"/>
  <c r="M1578" i="47"/>
  <c r="M1577" i="47"/>
  <c r="M1576" i="47"/>
  <c r="M1575" i="47"/>
  <c r="M1574" i="47"/>
  <c r="M1573" i="47"/>
  <c r="M1572" i="47"/>
  <c r="M1571" i="47"/>
  <c r="M1570" i="47"/>
  <c r="M1569" i="47"/>
  <c r="M1568" i="47"/>
  <c r="M1567" i="47"/>
  <c r="M1566" i="47"/>
  <c r="M1565" i="47"/>
  <c r="M1564" i="47"/>
  <c r="M1563" i="47"/>
  <c r="M1562" i="47"/>
  <c r="M1561" i="47"/>
  <c r="M1560" i="47"/>
  <c r="M1559" i="47"/>
  <c r="M1558" i="47"/>
  <c r="M1557" i="47"/>
  <c r="M1556" i="47"/>
  <c r="M1555" i="47"/>
  <c r="M1554" i="47"/>
  <c r="M1553" i="47"/>
  <c r="M1552" i="47"/>
  <c r="M1551" i="47"/>
  <c r="M1550" i="47"/>
  <c r="M1549" i="47"/>
  <c r="M1548" i="47"/>
  <c r="M1547" i="47"/>
  <c r="M1546" i="47"/>
  <c r="M1545" i="47"/>
  <c r="M1544" i="47"/>
  <c r="M1543" i="47"/>
  <c r="M1542" i="47"/>
  <c r="M1541" i="47"/>
  <c r="M1540" i="47"/>
  <c r="M1539" i="47"/>
  <c r="M1538" i="47"/>
  <c r="M1537" i="47"/>
  <c r="M1536" i="47"/>
  <c r="M1535" i="47"/>
  <c r="M1534" i="47"/>
  <c r="M1533" i="47"/>
  <c r="M1532" i="47"/>
  <c r="M1531" i="47"/>
  <c r="M1530" i="47"/>
  <c r="M1529" i="47"/>
  <c r="M1528" i="47"/>
  <c r="M1527" i="47"/>
  <c r="M1526" i="47"/>
  <c r="M1525" i="47"/>
  <c r="M1524" i="47"/>
  <c r="M1523" i="47"/>
  <c r="M1522" i="47"/>
  <c r="M1521" i="47"/>
  <c r="M1520" i="47"/>
  <c r="M1519" i="47"/>
  <c r="M1518" i="47"/>
  <c r="M1517" i="47"/>
  <c r="M1516" i="47"/>
  <c r="M1515" i="47"/>
  <c r="M1514" i="47"/>
  <c r="M1513" i="47"/>
  <c r="M1512" i="47"/>
  <c r="M1511" i="47"/>
  <c r="M1510" i="47"/>
  <c r="M1509" i="47"/>
  <c r="M1508" i="47"/>
  <c r="M1507" i="47"/>
  <c r="M1506" i="47"/>
  <c r="M1505" i="47"/>
  <c r="M1504" i="47"/>
  <c r="M1503" i="47"/>
  <c r="M1502" i="47"/>
  <c r="M1501" i="47"/>
  <c r="M1500" i="47"/>
  <c r="M1499" i="47"/>
  <c r="M1498" i="47"/>
  <c r="M1497" i="47"/>
  <c r="M1496" i="47"/>
  <c r="M1495" i="47"/>
  <c r="M1494" i="47"/>
  <c r="M1493" i="47"/>
  <c r="M1492" i="47"/>
  <c r="M1491" i="47"/>
  <c r="M1490" i="47"/>
  <c r="M1489" i="47"/>
  <c r="M1488" i="47"/>
  <c r="M1487" i="47"/>
  <c r="M1486" i="47"/>
  <c r="M1485" i="47"/>
  <c r="M1484" i="47"/>
  <c r="M1483" i="47"/>
  <c r="M1482" i="47"/>
  <c r="M1481" i="47"/>
  <c r="M1480" i="47"/>
  <c r="M1479" i="47"/>
  <c r="M1478" i="47"/>
  <c r="M1477" i="47"/>
  <c r="M1476" i="47"/>
  <c r="M1475" i="47"/>
  <c r="M1474" i="47"/>
  <c r="M1473" i="47"/>
  <c r="M1472" i="47"/>
  <c r="M1471" i="47"/>
  <c r="M1470" i="47"/>
  <c r="M1469" i="47"/>
  <c r="M1468" i="47"/>
  <c r="M1467" i="47"/>
  <c r="M1466" i="47"/>
  <c r="M1465" i="47"/>
  <c r="M1464" i="47"/>
  <c r="M1463" i="47"/>
  <c r="M1462" i="47"/>
  <c r="M1461" i="47"/>
  <c r="M1460" i="47"/>
  <c r="M1459" i="47"/>
  <c r="M1458" i="47"/>
  <c r="M1457" i="47"/>
  <c r="M1456" i="47"/>
  <c r="M1455" i="47"/>
  <c r="M1454" i="47"/>
  <c r="M1453" i="47"/>
  <c r="M1452" i="47"/>
  <c r="M1451" i="47"/>
  <c r="M1450" i="47"/>
  <c r="M1449" i="47"/>
  <c r="M1448" i="47"/>
  <c r="M1447" i="47"/>
  <c r="M1446" i="47"/>
  <c r="M1445" i="47"/>
  <c r="M1444" i="47"/>
  <c r="M1443" i="47"/>
  <c r="M1442" i="47"/>
  <c r="M1441" i="47"/>
  <c r="M1440" i="47"/>
  <c r="M1439" i="47"/>
  <c r="M1438" i="47"/>
  <c r="M1437" i="47"/>
  <c r="M1436" i="47"/>
  <c r="M1435" i="47"/>
  <c r="M1434" i="47"/>
  <c r="M1433" i="47"/>
  <c r="M1432" i="47"/>
  <c r="M1431" i="47"/>
  <c r="M1430" i="47"/>
  <c r="M1429" i="47"/>
  <c r="M1428" i="47"/>
  <c r="M1427" i="47"/>
  <c r="M1426" i="47"/>
  <c r="M1425" i="47"/>
  <c r="M1424" i="47"/>
  <c r="M1423" i="47"/>
  <c r="M1422" i="47"/>
  <c r="M1421" i="47"/>
  <c r="M1420" i="47"/>
  <c r="M1419" i="47"/>
  <c r="M1418" i="47"/>
  <c r="M1417" i="47"/>
  <c r="M1416" i="47"/>
  <c r="M1415" i="47"/>
  <c r="M1414" i="47"/>
  <c r="M1413" i="47"/>
  <c r="M1412" i="47"/>
  <c r="M1411" i="47"/>
  <c r="M1410" i="47"/>
  <c r="M1409" i="47"/>
  <c r="M1408" i="47"/>
  <c r="M1407" i="47"/>
  <c r="M1406" i="47"/>
  <c r="M1405" i="47"/>
  <c r="M1404" i="47"/>
  <c r="M1403" i="47"/>
  <c r="M1402" i="47"/>
  <c r="M1401" i="47"/>
  <c r="M1400" i="47"/>
  <c r="M1399" i="47"/>
  <c r="M1398" i="47"/>
  <c r="M1397" i="47"/>
  <c r="M1396" i="47"/>
  <c r="M1395" i="47"/>
  <c r="M1394" i="47"/>
  <c r="M1393" i="47"/>
  <c r="M1392" i="47"/>
  <c r="M1391" i="47"/>
  <c r="M1390" i="47"/>
  <c r="M1389" i="47"/>
  <c r="M1388" i="47"/>
  <c r="M1387" i="47"/>
  <c r="M1386" i="47"/>
  <c r="M1385" i="47"/>
  <c r="M1384" i="47"/>
  <c r="M1383" i="47"/>
  <c r="M1382" i="47"/>
  <c r="M1381" i="47"/>
  <c r="M1380" i="47"/>
  <c r="M1379" i="47"/>
  <c r="M1378" i="47"/>
  <c r="M1377" i="47"/>
  <c r="M1376" i="47"/>
  <c r="M1375" i="47"/>
  <c r="M1374" i="47"/>
  <c r="M1373" i="47"/>
  <c r="M1372" i="47"/>
  <c r="M1371" i="47"/>
  <c r="M1370" i="47"/>
  <c r="M1369" i="47"/>
  <c r="M1368" i="47"/>
  <c r="M1367" i="47"/>
  <c r="M1366" i="47"/>
  <c r="M1365" i="47"/>
  <c r="M1364" i="47"/>
  <c r="M1363" i="47"/>
  <c r="M1362" i="47"/>
  <c r="M1361" i="47"/>
  <c r="M1360" i="47"/>
  <c r="M1359" i="47"/>
  <c r="M1358" i="47"/>
  <c r="M1357" i="47"/>
  <c r="M1356" i="47"/>
  <c r="M1355" i="47"/>
  <c r="M1354" i="47"/>
  <c r="M1353" i="47"/>
  <c r="M1352" i="47"/>
  <c r="M1351" i="47"/>
  <c r="M1350" i="47"/>
  <c r="M1349" i="47"/>
  <c r="M1348" i="47"/>
  <c r="M1347" i="47"/>
  <c r="M1346" i="47"/>
  <c r="M1345" i="47"/>
  <c r="M1344" i="47"/>
  <c r="M1343" i="47"/>
  <c r="M1342" i="47"/>
  <c r="M1341" i="47"/>
  <c r="M1340" i="47"/>
  <c r="M1339" i="47"/>
  <c r="M1338" i="47"/>
  <c r="M1337" i="47"/>
  <c r="M1336" i="47"/>
  <c r="M1335" i="47"/>
  <c r="M1334" i="47"/>
  <c r="M1333" i="47"/>
  <c r="M1332" i="47"/>
  <c r="M1331" i="47"/>
  <c r="M1330" i="47"/>
  <c r="M1329" i="47"/>
  <c r="M1328" i="47"/>
  <c r="M1327" i="47"/>
  <c r="M1326" i="47"/>
  <c r="M1325" i="47"/>
  <c r="M1324" i="47"/>
  <c r="M1323" i="47"/>
  <c r="M1322" i="47"/>
  <c r="M1321" i="47"/>
  <c r="M1320" i="47"/>
  <c r="M1319" i="47"/>
  <c r="M1318" i="47"/>
  <c r="M1317" i="47"/>
  <c r="M1316" i="47"/>
  <c r="M1315" i="47"/>
  <c r="M1314" i="47"/>
  <c r="M1313" i="47"/>
  <c r="M1312" i="47"/>
  <c r="M1311" i="47"/>
  <c r="M1310" i="47"/>
  <c r="M1309" i="47"/>
  <c r="M1308" i="47"/>
  <c r="M1307" i="47"/>
  <c r="M1306" i="47"/>
  <c r="M1305" i="47"/>
  <c r="M1304" i="47"/>
  <c r="M1303" i="47"/>
  <c r="M1302" i="47"/>
  <c r="M1301" i="47"/>
  <c r="M1300" i="47"/>
  <c r="M1299" i="47"/>
  <c r="M1298" i="47"/>
  <c r="M1297" i="47"/>
  <c r="M1296" i="47"/>
  <c r="M1295" i="47"/>
  <c r="M1294" i="47"/>
  <c r="M1293" i="47"/>
  <c r="M1292" i="47"/>
  <c r="M1291" i="47"/>
  <c r="M1290" i="47"/>
  <c r="M1289" i="47"/>
  <c r="M1288" i="47"/>
  <c r="M1287" i="47"/>
  <c r="M1286" i="47"/>
  <c r="M1285" i="47"/>
  <c r="M1284" i="47"/>
  <c r="M1283" i="47"/>
  <c r="M1282" i="47"/>
  <c r="M1281" i="47"/>
  <c r="M1280" i="47"/>
  <c r="M1279" i="47"/>
  <c r="M1278" i="47"/>
  <c r="M1277" i="47"/>
  <c r="M1276" i="47"/>
  <c r="M1275" i="47"/>
  <c r="M1274" i="47"/>
  <c r="M1273" i="47"/>
  <c r="M1272" i="47"/>
  <c r="M1271" i="47"/>
  <c r="M1270" i="47"/>
  <c r="M1269" i="47"/>
  <c r="M1268" i="47"/>
  <c r="M1267" i="47"/>
  <c r="M1266" i="47"/>
  <c r="M1265" i="47"/>
  <c r="M1264" i="47"/>
  <c r="M1263" i="47"/>
  <c r="M1262" i="47"/>
  <c r="M1261" i="47"/>
  <c r="M1260" i="47"/>
  <c r="M1259" i="47"/>
  <c r="M1258" i="47"/>
  <c r="M1257" i="47"/>
  <c r="M1256" i="47"/>
  <c r="M1255" i="47"/>
  <c r="M1254" i="47"/>
  <c r="M1253" i="47"/>
  <c r="M1252" i="47"/>
  <c r="M1251" i="47"/>
  <c r="M1250" i="47"/>
  <c r="M1249" i="47"/>
  <c r="M1248" i="47"/>
  <c r="M1247" i="47"/>
  <c r="M1246" i="47"/>
  <c r="M1245" i="47"/>
  <c r="M1244" i="47"/>
  <c r="M1243" i="47"/>
  <c r="M1242" i="47"/>
  <c r="M1241" i="47"/>
  <c r="M1240" i="47"/>
  <c r="M1239" i="47"/>
  <c r="M1238" i="47"/>
  <c r="M1237" i="47"/>
  <c r="M1236" i="47"/>
  <c r="M1235" i="47"/>
  <c r="M1234" i="47"/>
  <c r="M1233" i="47"/>
  <c r="M1232" i="47"/>
  <c r="M1231" i="47"/>
  <c r="M1230" i="47"/>
  <c r="M1229" i="47"/>
  <c r="M1228" i="47"/>
  <c r="M1227" i="47"/>
  <c r="M1226" i="47"/>
  <c r="M1225" i="47"/>
  <c r="M1224" i="47"/>
  <c r="M1223" i="47"/>
  <c r="M1222" i="47"/>
  <c r="M1221" i="47"/>
  <c r="M1220" i="47"/>
  <c r="M1219" i="47"/>
  <c r="M1218" i="47"/>
  <c r="M1217" i="47"/>
  <c r="M1216" i="47"/>
  <c r="M1215" i="47"/>
  <c r="M1214" i="47"/>
  <c r="M1213" i="47"/>
  <c r="M1212" i="47"/>
  <c r="M1211" i="47"/>
  <c r="M1210" i="47"/>
  <c r="M1209" i="47"/>
  <c r="M1208" i="47"/>
  <c r="M1207" i="47"/>
  <c r="M1206" i="47"/>
  <c r="M1205" i="47"/>
  <c r="M1204" i="47"/>
  <c r="M1203" i="47"/>
  <c r="M1202" i="47"/>
  <c r="M1201" i="47"/>
  <c r="M1200" i="47"/>
  <c r="M1199" i="47"/>
  <c r="M1198" i="47"/>
  <c r="M1197" i="47"/>
  <c r="M1196" i="47"/>
  <c r="M1195" i="47"/>
  <c r="M1194" i="47"/>
  <c r="M1193" i="47"/>
  <c r="M1192" i="47"/>
  <c r="M1191" i="47"/>
  <c r="M1190" i="47"/>
  <c r="M1189" i="47"/>
  <c r="M1188" i="47"/>
  <c r="M1187" i="47"/>
  <c r="M1186" i="47"/>
  <c r="M1185" i="47"/>
  <c r="M1184" i="47"/>
  <c r="M1183" i="47"/>
  <c r="M1182" i="47"/>
  <c r="M1181" i="47"/>
  <c r="M1180" i="47"/>
  <c r="M1179" i="47"/>
  <c r="M1178" i="47"/>
  <c r="M1177" i="47"/>
  <c r="M1176" i="47"/>
  <c r="M1175" i="47"/>
  <c r="M1174" i="47"/>
  <c r="M1173" i="47"/>
  <c r="M1172" i="47"/>
  <c r="M1171" i="47"/>
  <c r="M1170" i="47"/>
  <c r="M1169" i="47"/>
  <c r="M1168" i="47"/>
  <c r="M1167" i="47"/>
  <c r="M1166" i="47"/>
  <c r="M1165" i="47"/>
  <c r="M1164" i="47"/>
  <c r="M1163" i="47"/>
  <c r="M1162" i="47"/>
  <c r="M1161" i="47"/>
  <c r="M1160" i="47"/>
  <c r="M1159" i="47"/>
  <c r="M1158" i="47"/>
  <c r="M1157" i="47"/>
  <c r="M1156" i="47"/>
  <c r="M1155" i="47"/>
  <c r="M1154" i="47"/>
  <c r="M1153" i="47"/>
  <c r="M1152" i="47"/>
  <c r="M1151" i="47"/>
  <c r="M1150" i="47"/>
  <c r="M1149" i="47"/>
  <c r="M1148" i="47"/>
  <c r="M1147" i="47"/>
  <c r="M1146" i="47"/>
  <c r="M1145" i="47"/>
  <c r="M1144" i="47"/>
  <c r="M1143" i="47"/>
  <c r="M1142" i="47"/>
  <c r="M1141" i="47"/>
  <c r="M1140" i="47"/>
  <c r="M1139" i="47"/>
  <c r="M1138" i="47"/>
  <c r="M1137" i="47"/>
  <c r="M1136" i="47"/>
  <c r="M1135" i="47"/>
  <c r="M1134" i="47"/>
  <c r="M1133" i="47"/>
  <c r="M1132" i="47"/>
  <c r="M1131" i="47"/>
  <c r="M1130" i="47"/>
  <c r="M1129" i="47"/>
  <c r="M1128" i="47"/>
  <c r="M1127" i="47"/>
  <c r="M1126" i="47"/>
  <c r="M1125" i="47"/>
  <c r="M1124" i="47"/>
  <c r="M1123" i="47"/>
  <c r="M1122" i="47"/>
  <c r="M1121" i="47"/>
  <c r="M1120" i="47"/>
  <c r="M1119" i="47"/>
  <c r="M1118" i="47"/>
  <c r="M1117" i="47"/>
  <c r="M1116" i="47"/>
  <c r="M1115" i="47"/>
  <c r="M1114" i="47"/>
  <c r="M1113" i="47"/>
  <c r="M1112" i="47"/>
  <c r="M1111" i="47"/>
  <c r="M1110" i="47"/>
  <c r="M1109" i="47"/>
  <c r="M1108" i="47"/>
  <c r="M1107" i="47"/>
  <c r="M1106" i="47"/>
  <c r="M1105" i="47"/>
  <c r="M1104" i="47"/>
  <c r="M1103" i="47"/>
  <c r="M1102" i="47"/>
  <c r="M1101" i="47"/>
  <c r="M1100" i="47"/>
  <c r="M1099" i="47"/>
  <c r="M1098" i="47"/>
  <c r="M1097" i="47"/>
  <c r="M1096" i="47"/>
  <c r="M1095" i="47"/>
  <c r="M1094" i="47"/>
  <c r="M1093" i="47"/>
  <c r="M1092" i="47"/>
  <c r="M1091" i="47"/>
  <c r="M1090" i="47"/>
  <c r="M1089" i="47"/>
  <c r="M1088" i="47"/>
  <c r="M1087" i="47"/>
  <c r="M1086" i="47"/>
  <c r="M1085" i="47"/>
  <c r="M1084" i="47"/>
  <c r="M1083" i="47"/>
  <c r="M1082" i="47"/>
  <c r="M1081" i="47"/>
  <c r="M1080" i="47"/>
  <c r="M1079" i="47"/>
  <c r="M1078" i="47"/>
  <c r="M1077" i="47"/>
  <c r="M1076" i="47"/>
  <c r="M1075" i="47"/>
  <c r="M1074" i="47"/>
  <c r="M1073" i="47"/>
  <c r="M1072" i="47"/>
  <c r="M1071" i="47"/>
  <c r="M1070" i="47"/>
  <c r="M1069" i="47"/>
  <c r="M1068" i="47"/>
  <c r="M1067" i="47"/>
  <c r="M1066" i="47"/>
  <c r="M1065" i="47"/>
  <c r="M1064" i="47"/>
  <c r="M1063" i="47"/>
  <c r="M1062" i="47"/>
  <c r="M1061" i="47"/>
  <c r="M1060" i="47"/>
  <c r="M1059" i="47"/>
  <c r="M1058" i="47"/>
  <c r="M1057" i="47"/>
  <c r="M1056" i="47"/>
  <c r="M1055" i="47"/>
  <c r="M1054" i="47"/>
  <c r="M1053" i="47"/>
  <c r="M1052" i="47"/>
  <c r="M1051" i="47"/>
  <c r="M1050" i="47"/>
  <c r="M1049" i="47"/>
  <c r="M1048" i="47"/>
  <c r="M1047" i="47"/>
  <c r="M1046" i="47"/>
  <c r="M1045" i="47"/>
  <c r="M1044" i="47"/>
  <c r="M1043" i="47"/>
  <c r="M1042" i="47"/>
  <c r="M1041" i="47"/>
  <c r="M1040" i="47"/>
  <c r="M1039" i="47"/>
  <c r="M1038" i="47"/>
  <c r="M1037" i="47"/>
  <c r="M1036" i="47"/>
  <c r="M1035" i="47"/>
  <c r="M1034" i="47"/>
  <c r="M1033" i="47"/>
  <c r="M1032" i="47"/>
  <c r="M1031" i="47"/>
  <c r="M1030" i="47"/>
  <c r="M1029" i="47"/>
  <c r="M1028" i="47"/>
  <c r="M1027" i="47"/>
  <c r="M1026" i="47"/>
  <c r="M1025" i="47"/>
  <c r="M1024" i="47"/>
  <c r="M1023" i="47"/>
  <c r="M1022" i="47"/>
  <c r="M1021" i="47"/>
  <c r="M1020" i="47"/>
  <c r="M1019" i="47"/>
  <c r="M1018" i="47"/>
  <c r="M1017" i="47"/>
  <c r="M1016" i="47"/>
  <c r="M1015" i="47"/>
  <c r="M1014" i="47"/>
  <c r="M1013" i="47"/>
  <c r="M1012" i="47"/>
  <c r="M1011" i="47"/>
  <c r="M1010" i="47"/>
  <c r="M1009" i="47"/>
  <c r="M1008" i="47"/>
  <c r="M1007" i="47"/>
  <c r="M1006" i="47"/>
  <c r="M1005" i="47"/>
  <c r="M1004" i="47"/>
  <c r="M1003" i="47"/>
  <c r="M1002" i="47"/>
  <c r="M1001" i="47"/>
  <c r="M1000" i="47"/>
  <c r="M999" i="47"/>
  <c r="M998" i="47"/>
  <c r="M997" i="47"/>
  <c r="M996" i="47"/>
  <c r="M995" i="47"/>
  <c r="M994" i="47"/>
  <c r="M993" i="47"/>
  <c r="M992" i="47"/>
  <c r="M991" i="47"/>
  <c r="M990" i="47"/>
  <c r="M989" i="47"/>
  <c r="M988" i="47"/>
  <c r="M987" i="47"/>
  <c r="M986" i="47"/>
  <c r="M985" i="47"/>
  <c r="M984" i="47"/>
  <c r="M983" i="47"/>
  <c r="M982" i="47"/>
  <c r="M981" i="47"/>
  <c r="M980" i="47"/>
  <c r="M979" i="47"/>
  <c r="M978" i="47"/>
  <c r="M977" i="47"/>
  <c r="M976" i="47"/>
  <c r="M975" i="47"/>
  <c r="M974" i="47"/>
  <c r="M973" i="47"/>
  <c r="M972" i="47"/>
  <c r="M971" i="47"/>
  <c r="M970" i="47"/>
  <c r="M969" i="47"/>
  <c r="M968" i="47"/>
  <c r="M967" i="47"/>
  <c r="M966" i="47"/>
  <c r="M965" i="47"/>
  <c r="M964" i="47"/>
  <c r="M963" i="47"/>
  <c r="M962" i="47"/>
  <c r="M961" i="47"/>
  <c r="M960" i="47"/>
  <c r="M959" i="47"/>
  <c r="M958" i="47"/>
  <c r="M957" i="47"/>
  <c r="M956" i="47"/>
  <c r="M955" i="47"/>
  <c r="M954" i="47"/>
  <c r="M953" i="47"/>
  <c r="M952" i="47"/>
  <c r="M951" i="47"/>
  <c r="M950" i="47"/>
  <c r="M949" i="47"/>
  <c r="M948" i="47"/>
  <c r="M947" i="47"/>
  <c r="M946" i="47"/>
  <c r="M945" i="47"/>
  <c r="M944" i="47"/>
  <c r="M943" i="47"/>
  <c r="M942" i="47"/>
  <c r="M941" i="47"/>
  <c r="M940" i="47"/>
  <c r="M939" i="47"/>
  <c r="M938" i="47"/>
  <c r="M937" i="47"/>
  <c r="M936" i="47"/>
  <c r="M935" i="47"/>
  <c r="M934" i="47"/>
  <c r="M933" i="47"/>
  <c r="M932" i="47"/>
  <c r="M931" i="47"/>
  <c r="M930" i="47"/>
  <c r="M929" i="47"/>
  <c r="M928" i="47"/>
  <c r="M927" i="47"/>
  <c r="M926" i="47"/>
  <c r="M925" i="47"/>
  <c r="M924" i="47"/>
  <c r="M923" i="47"/>
  <c r="M922" i="47"/>
  <c r="M921" i="47"/>
  <c r="M920" i="47"/>
  <c r="M919" i="47"/>
  <c r="M918" i="47"/>
  <c r="M917" i="47"/>
  <c r="M916" i="47"/>
  <c r="M915" i="47"/>
  <c r="M914" i="47"/>
  <c r="M913" i="47"/>
  <c r="M912" i="47"/>
  <c r="M911" i="47"/>
  <c r="M910" i="47"/>
  <c r="M909" i="47"/>
  <c r="M908" i="47"/>
  <c r="M907" i="47"/>
  <c r="M906" i="47"/>
  <c r="M905" i="47"/>
  <c r="M904" i="47"/>
  <c r="M903" i="47"/>
  <c r="M902" i="47"/>
  <c r="M901" i="47"/>
  <c r="M900" i="47"/>
  <c r="M899" i="47"/>
  <c r="M898" i="47"/>
  <c r="M897" i="47"/>
  <c r="M896" i="47"/>
  <c r="M895" i="47"/>
  <c r="M894" i="47"/>
  <c r="M893" i="47"/>
  <c r="M892" i="47"/>
  <c r="M891" i="47"/>
  <c r="M890" i="47"/>
  <c r="M889" i="47"/>
  <c r="M888" i="47"/>
  <c r="M887" i="47"/>
  <c r="M886" i="47"/>
  <c r="M885" i="47"/>
  <c r="M884" i="47"/>
  <c r="M883" i="47"/>
  <c r="M882" i="47"/>
  <c r="M881" i="47"/>
  <c r="M880" i="47"/>
  <c r="M879" i="47"/>
  <c r="M878" i="47"/>
  <c r="M877" i="47"/>
  <c r="M876" i="47"/>
  <c r="M875" i="47"/>
  <c r="M874" i="47"/>
  <c r="M873" i="47"/>
  <c r="M872" i="47"/>
  <c r="M871" i="47"/>
  <c r="M870" i="47"/>
  <c r="M869" i="47"/>
  <c r="M868" i="47"/>
  <c r="M867" i="47"/>
  <c r="M866" i="47"/>
  <c r="M865" i="47"/>
  <c r="M864" i="47"/>
  <c r="M863" i="47"/>
  <c r="M862" i="47"/>
  <c r="M861" i="47"/>
  <c r="M860" i="47"/>
  <c r="M859" i="47"/>
  <c r="M858" i="47"/>
  <c r="M857" i="47"/>
  <c r="M856" i="47"/>
  <c r="M855" i="47"/>
  <c r="M854" i="47"/>
  <c r="M853" i="47"/>
  <c r="M852" i="47"/>
  <c r="M851" i="47"/>
  <c r="M850" i="47"/>
  <c r="M849" i="47"/>
  <c r="M848" i="47"/>
  <c r="M847" i="47"/>
  <c r="M846" i="47"/>
  <c r="M845" i="47"/>
  <c r="M844" i="47"/>
  <c r="M843" i="47"/>
  <c r="M842" i="47"/>
  <c r="M841" i="47"/>
  <c r="M840" i="47"/>
  <c r="M839" i="47"/>
  <c r="M838" i="47"/>
  <c r="M837" i="47"/>
  <c r="M836" i="47"/>
  <c r="M835" i="47"/>
  <c r="M834" i="47"/>
  <c r="M833" i="47"/>
  <c r="M832" i="47"/>
  <c r="M831" i="47"/>
  <c r="M830" i="47"/>
  <c r="M829" i="47"/>
  <c r="M828" i="47"/>
  <c r="M827" i="47"/>
  <c r="M826" i="47"/>
  <c r="M825" i="47"/>
  <c r="M824" i="47"/>
  <c r="M823" i="47"/>
  <c r="M822" i="47"/>
  <c r="M821" i="47"/>
  <c r="M820" i="47"/>
  <c r="M819" i="47"/>
  <c r="M818" i="47"/>
  <c r="M817" i="47"/>
  <c r="M816" i="47"/>
  <c r="M815" i="47"/>
  <c r="M814" i="47"/>
  <c r="M813" i="47"/>
  <c r="M812" i="47"/>
  <c r="M811" i="47"/>
  <c r="M810" i="47"/>
  <c r="M809" i="47"/>
  <c r="M808" i="47"/>
  <c r="M807" i="47"/>
  <c r="M806" i="47"/>
  <c r="M805" i="47"/>
  <c r="M804" i="47"/>
  <c r="M803" i="47"/>
  <c r="M802" i="47"/>
  <c r="M801" i="47"/>
  <c r="M800" i="47"/>
  <c r="M799" i="47"/>
  <c r="M798" i="47"/>
  <c r="M797" i="47"/>
  <c r="M796" i="47"/>
  <c r="M795" i="47"/>
  <c r="M794" i="47"/>
  <c r="M793" i="47"/>
  <c r="M792" i="47"/>
  <c r="M791" i="47"/>
  <c r="M790" i="47"/>
  <c r="M789" i="47"/>
  <c r="M788" i="47"/>
  <c r="M787" i="47"/>
  <c r="M786" i="47"/>
  <c r="M785" i="47"/>
  <c r="M784" i="47"/>
  <c r="M783" i="47"/>
  <c r="M782" i="47"/>
  <c r="M781" i="47"/>
  <c r="M780" i="47"/>
  <c r="M779" i="47"/>
  <c r="M778" i="47"/>
  <c r="M777" i="47"/>
  <c r="M776" i="47"/>
  <c r="M775" i="47"/>
  <c r="M774" i="47"/>
  <c r="M773" i="47"/>
  <c r="M772" i="47"/>
  <c r="M771" i="47"/>
  <c r="M770" i="47"/>
  <c r="M769" i="47"/>
  <c r="M768" i="47"/>
  <c r="M767" i="47"/>
  <c r="M766" i="47"/>
  <c r="M765" i="47"/>
  <c r="M764" i="47"/>
  <c r="M763" i="47"/>
  <c r="M762" i="47"/>
  <c r="M761" i="47"/>
  <c r="M760" i="47"/>
  <c r="M759" i="47"/>
  <c r="M758" i="47"/>
  <c r="M757" i="47"/>
  <c r="M756" i="47"/>
  <c r="M755" i="47"/>
  <c r="M754" i="47"/>
  <c r="M753" i="47"/>
  <c r="M752" i="47"/>
  <c r="M751" i="47"/>
  <c r="M750" i="47"/>
  <c r="M749" i="47"/>
  <c r="M748" i="47"/>
  <c r="M747" i="47"/>
  <c r="M746" i="47"/>
  <c r="M745" i="47"/>
  <c r="M744" i="47"/>
  <c r="M743" i="47"/>
  <c r="M742" i="47"/>
  <c r="M741" i="47"/>
  <c r="M740" i="47"/>
  <c r="M739" i="47"/>
  <c r="M738" i="47"/>
  <c r="M737" i="47"/>
  <c r="M736" i="47"/>
  <c r="M735" i="47"/>
  <c r="M734" i="47"/>
  <c r="M733" i="47"/>
  <c r="M732" i="47"/>
  <c r="M731" i="47"/>
  <c r="M730" i="47"/>
  <c r="M729" i="47"/>
  <c r="M728" i="47"/>
  <c r="M727" i="47"/>
  <c r="M726" i="47"/>
  <c r="M725" i="47"/>
  <c r="M724" i="47"/>
  <c r="M723" i="47"/>
  <c r="M722" i="47"/>
  <c r="M721" i="47"/>
  <c r="M720" i="47"/>
  <c r="M719" i="47"/>
  <c r="M718" i="47"/>
  <c r="M717" i="47"/>
  <c r="M716" i="47"/>
  <c r="M715" i="47"/>
  <c r="M714" i="47"/>
  <c r="M713" i="47"/>
  <c r="M712" i="47"/>
  <c r="M711" i="47"/>
  <c r="M710" i="47"/>
  <c r="M709" i="47"/>
  <c r="M708" i="47"/>
  <c r="M707" i="47"/>
  <c r="M706" i="47"/>
  <c r="M705" i="47"/>
  <c r="M704" i="47"/>
  <c r="M703" i="47"/>
  <c r="M702" i="47"/>
  <c r="M701" i="47"/>
  <c r="M700" i="47"/>
  <c r="M699" i="47"/>
  <c r="M698" i="47"/>
  <c r="M697" i="47"/>
  <c r="M696" i="47"/>
  <c r="M695" i="47"/>
  <c r="M694" i="47"/>
  <c r="M693" i="47"/>
  <c r="M692" i="47"/>
  <c r="M691" i="47"/>
  <c r="M690" i="47"/>
  <c r="M689" i="47"/>
  <c r="M688" i="47"/>
  <c r="M687" i="47"/>
  <c r="M686" i="47"/>
  <c r="M685" i="47"/>
  <c r="M684" i="47"/>
  <c r="M683" i="47"/>
  <c r="M682" i="47"/>
  <c r="M681" i="47"/>
  <c r="M680" i="47"/>
  <c r="M679" i="47"/>
  <c r="M678" i="47"/>
  <c r="M677" i="47"/>
  <c r="M676" i="47"/>
  <c r="M675" i="47"/>
  <c r="M674" i="47"/>
  <c r="M673" i="47"/>
  <c r="M672" i="47"/>
  <c r="M671" i="47"/>
  <c r="M670" i="47"/>
  <c r="M669" i="47"/>
  <c r="M668" i="47"/>
  <c r="M667" i="47"/>
  <c r="M666" i="47"/>
  <c r="M665" i="47"/>
  <c r="M664" i="47"/>
  <c r="M663" i="47"/>
  <c r="M662" i="47"/>
  <c r="M661" i="47"/>
  <c r="M660" i="47"/>
  <c r="M659" i="47"/>
  <c r="M658" i="47"/>
  <c r="M657" i="47"/>
  <c r="M656" i="47"/>
  <c r="M655" i="47"/>
  <c r="M654" i="47"/>
  <c r="M653" i="47"/>
  <c r="M652" i="47"/>
  <c r="M651" i="47"/>
  <c r="M650" i="47"/>
  <c r="M649" i="47"/>
  <c r="M648" i="47"/>
  <c r="M647" i="47"/>
  <c r="M646" i="47"/>
  <c r="M645" i="47"/>
  <c r="M644" i="47"/>
  <c r="M643" i="47"/>
  <c r="M642" i="47"/>
  <c r="M641" i="47"/>
  <c r="M640" i="47"/>
  <c r="M639" i="47"/>
  <c r="M638" i="47"/>
  <c r="M637" i="47"/>
  <c r="M636" i="47"/>
  <c r="M635" i="47"/>
  <c r="M634" i="47"/>
  <c r="M633" i="47"/>
  <c r="M632" i="47"/>
  <c r="M631" i="47"/>
  <c r="M630" i="47"/>
  <c r="M629" i="47"/>
  <c r="M628" i="47"/>
  <c r="M627" i="47"/>
  <c r="M626" i="47"/>
  <c r="M625" i="47"/>
  <c r="M624" i="47"/>
  <c r="M623" i="47"/>
  <c r="M622" i="47"/>
  <c r="M621" i="47"/>
  <c r="M620" i="47"/>
  <c r="M619" i="47"/>
  <c r="M618" i="47"/>
  <c r="M617" i="47"/>
  <c r="M616" i="47"/>
  <c r="M615" i="47"/>
  <c r="M614" i="47"/>
  <c r="M613" i="47"/>
  <c r="M612" i="47"/>
  <c r="M611" i="47"/>
  <c r="M610" i="47"/>
  <c r="M609" i="47"/>
  <c r="M608" i="47"/>
  <c r="M607" i="47"/>
  <c r="M606" i="47"/>
  <c r="M605" i="47"/>
  <c r="M604" i="47"/>
  <c r="M603" i="47"/>
  <c r="M602" i="47"/>
  <c r="M601" i="47"/>
  <c r="M600" i="47"/>
  <c r="M599" i="47"/>
  <c r="M598" i="47"/>
  <c r="M597" i="47"/>
  <c r="M596" i="47"/>
  <c r="M595" i="47"/>
  <c r="M594" i="47"/>
  <c r="M593" i="47"/>
  <c r="M592" i="47"/>
  <c r="M591" i="47"/>
  <c r="M590" i="47"/>
  <c r="M589" i="47"/>
  <c r="M588" i="47"/>
  <c r="M587" i="47"/>
  <c r="M586" i="47"/>
  <c r="M585" i="47"/>
  <c r="M584" i="47"/>
  <c r="M583" i="47"/>
  <c r="M582" i="47"/>
  <c r="M581" i="47"/>
  <c r="M580" i="47"/>
  <c r="M579" i="47"/>
  <c r="M578" i="47"/>
  <c r="M577" i="47"/>
  <c r="M576" i="47"/>
  <c r="M575" i="47"/>
  <c r="M574" i="47"/>
  <c r="M573" i="47"/>
  <c r="M572" i="47"/>
  <c r="M571" i="47"/>
  <c r="M570" i="47"/>
  <c r="M569" i="47"/>
  <c r="M568" i="47"/>
  <c r="M567" i="47"/>
  <c r="M566" i="47"/>
  <c r="M565" i="47"/>
  <c r="M564" i="47"/>
  <c r="M563" i="47"/>
  <c r="M562" i="47"/>
  <c r="M561" i="47"/>
  <c r="M560" i="47"/>
  <c r="M559" i="47"/>
  <c r="M558" i="47"/>
  <c r="M557" i="47"/>
  <c r="M556" i="47"/>
  <c r="M555" i="47"/>
  <c r="M554" i="47"/>
  <c r="M553" i="47"/>
  <c r="M552" i="47"/>
  <c r="M551" i="47"/>
  <c r="M550" i="47"/>
  <c r="M549" i="47"/>
  <c r="M548" i="47"/>
  <c r="M547" i="47"/>
  <c r="M546" i="47"/>
  <c r="M545" i="47"/>
  <c r="M544" i="47"/>
  <c r="M543" i="47"/>
  <c r="M542" i="47"/>
  <c r="M541" i="47"/>
  <c r="M540" i="47"/>
  <c r="M539" i="47"/>
  <c r="M538" i="47"/>
  <c r="M537" i="47"/>
  <c r="M536" i="47"/>
  <c r="M535" i="47"/>
  <c r="M534" i="47"/>
  <c r="M533" i="47"/>
  <c r="M532" i="47"/>
  <c r="M531" i="47"/>
  <c r="M530" i="47"/>
  <c r="M529" i="47"/>
  <c r="M528" i="47"/>
  <c r="M527" i="47"/>
  <c r="M526" i="47"/>
  <c r="M525" i="47"/>
  <c r="M524" i="47"/>
  <c r="M523" i="47"/>
  <c r="M522" i="47"/>
  <c r="M521" i="47"/>
  <c r="M520" i="47"/>
  <c r="M519" i="47"/>
  <c r="M518" i="47"/>
  <c r="M517" i="47"/>
  <c r="M516" i="47"/>
  <c r="M515" i="47"/>
  <c r="M514" i="47"/>
  <c r="M513" i="47"/>
  <c r="M512" i="47"/>
  <c r="M511" i="47"/>
  <c r="M510" i="47"/>
  <c r="M509" i="47"/>
  <c r="M508" i="47"/>
  <c r="M507" i="47"/>
  <c r="M506" i="47"/>
  <c r="M505" i="47"/>
  <c r="M504" i="47"/>
  <c r="M503" i="47"/>
  <c r="M502" i="47"/>
  <c r="M501" i="47"/>
  <c r="M500" i="47"/>
  <c r="M499" i="47"/>
  <c r="M498" i="47"/>
  <c r="M497" i="47"/>
  <c r="M496" i="47"/>
  <c r="M495" i="47"/>
  <c r="M494" i="47"/>
  <c r="M493" i="47"/>
  <c r="M492" i="47"/>
  <c r="M491" i="47"/>
  <c r="M490" i="47"/>
  <c r="M489" i="47"/>
  <c r="M488" i="47"/>
  <c r="M487" i="47"/>
  <c r="M486" i="47"/>
  <c r="M485" i="47"/>
  <c r="M484" i="47"/>
  <c r="M483" i="47"/>
  <c r="M482" i="47"/>
  <c r="M481" i="47"/>
  <c r="M480" i="47"/>
  <c r="M479" i="47"/>
  <c r="M478" i="47"/>
  <c r="M477" i="47"/>
  <c r="M476" i="47"/>
  <c r="M475" i="47"/>
  <c r="M474" i="47"/>
  <c r="M473" i="47"/>
  <c r="M472" i="47"/>
  <c r="M471" i="47"/>
  <c r="M470" i="47"/>
  <c r="M469" i="47"/>
  <c r="M468" i="47"/>
  <c r="M467" i="47"/>
  <c r="M466" i="47"/>
  <c r="M465" i="47"/>
  <c r="M464" i="47"/>
  <c r="M463" i="47"/>
  <c r="M462" i="47"/>
  <c r="M461" i="47"/>
  <c r="M460" i="47"/>
  <c r="M459" i="47"/>
  <c r="M458" i="47"/>
  <c r="M457" i="47"/>
  <c r="M456" i="47"/>
  <c r="M455" i="47"/>
  <c r="M454" i="47"/>
  <c r="M453" i="47"/>
  <c r="M452" i="47"/>
  <c r="M451" i="47"/>
  <c r="M450" i="47"/>
  <c r="M449" i="47"/>
  <c r="M448" i="47"/>
  <c r="M447" i="47"/>
  <c r="M446" i="47"/>
  <c r="M445" i="47"/>
  <c r="M444" i="47"/>
  <c r="M443" i="47"/>
  <c r="M442" i="47"/>
  <c r="M441" i="47"/>
  <c r="M440" i="47"/>
  <c r="M439" i="47"/>
  <c r="M438" i="47"/>
  <c r="M437" i="47"/>
  <c r="M436" i="47"/>
  <c r="M435" i="47"/>
  <c r="M434" i="47"/>
  <c r="M433" i="47"/>
  <c r="M432" i="47"/>
  <c r="M431" i="47"/>
  <c r="M430" i="47"/>
  <c r="M429" i="47"/>
  <c r="M428" i="47"/>
  <c r="M427" i="47"/>
  <c r="M426" i="47"/>
  <c r="M425" i="47"/>
  <c r="M424" i="47"/>
  <c r="M423" i="47"/>
  <c r="M422" i="47"/>
  <c r="M421" i="47"/>
  <c r="M420" i="47"/>
  <c r="M419" i="47"/>
  <c r="M418" i="47"/>
  <c r="M417" i="47"/>
  <c r="M416" i="47"/>
  <c r="M415" i="47"/>
  <c r="M414" i="47"/>
  <c r="M413" i="47"/>
  <c r="M412" i="47"/>
  <c r="M411" i="47"/>
  <c r="M410" i="47"/>
  <c r="M409" i="47"/>
  <c r="M408" i="47"/>
  <c r="M407" i="47"/>
  <c r="M406" i="47"/>
  <c r="M405" i="47"/>
  <c r="M404" i="47"/>
  <c r="M403" i="47"/>
  <c r="M402" i="47"/>
  <c r="M401" i="47"/>
  <c r="M400" i="47"/>
  <c r="M399" i="47"/>
  <c r="M398" i="47"/>
  <c r="M397" i="47"/>
  <c r="M396" i="47"/>
  <c r="M395" i="47"/>
  <c r="M394" i="47"/>
  <c r="M393" i="47"/>
  <c r="M392" i="47"/>
  <c r="M391" i="47"/>
  <c r="M390" i="47"/>
  <c r="M389" i="47"/>
  <c r="M388" i="47"/>
  <c r="M387" i="47"/>
  <c r="M386" i="47"/>
  <c r="M385" i="47"/>
  <c r="M384" i="47"/>
  <c r="M383" i="47"/>
  <c r="M382" i="47"/>
  <c r="M381" i="47"/>
  <c r="M380" i="47"/>
  <c r="M379" i="47"/>
  <c r="M378" i="47"/>
  <c r="M377" i="47"/>
  <c r="M376" i="47"/>
  <c r="M375" i="47"/>
  <c r="M374" i="47"/>
  <c r="M373" i="47"/>
  <c r="M372" i="47"/>
  <c r="M371" i="47"/>
  <c r="M370" i="47"/>
  <c r="M369" i="47"/>
  <c r="M368" i="47"/>
  <c r="M367" i="47"/>
  <c r="M366" i="47"/>
  <c r="M365" i="47"/>
  <c r="M364" i="47"/>
  <c r="M363" i="47"/>
  <c r="M362" i="47"/>
  <c r="M361" i="47"/>
  <c r="M360" i="47"/>
  <c r="M359" i="47"/>
  <c r="M358" i="47"/>
  <c r="M357" i="47"/>
  <c r="M356" i="47"/>
  <c r="M355" i="47"/>
  <c r="M354" i="47"/>
  <c r="M353" i="47"/>
  <c r="M352" i="47"/>
  <c r="M351" i="47"/>
  <c r="M350" i="47"/>
  <c r="M349" i="47"/>
  <c r="M348" i="47"/>
  <c r="M347" i="47"/>
  <c r="M346" i="47"/>
  <c r="M345" i="47"/>
  <c r="M344" i="47"/>
  <c r="M343" i="47"/>
  <c r="M342" i="47"/>
  <c r="M341" i="47"/>
  <c r="M340" i="47"/>
  <c r="M339" i="47"/>
  <c r="M338" i="47"/>
  <c r="M337" i="47"/>
  <c r="M336" i="47"/>
  <c r="M335" i="47"/>
  <c r="M334" i="47"/>
  <c r="M333" i="47"/>
  <c r="M332" i="47"/>
  <c r="M331" i="47"/>
  <c r="M330" i="47"/>
  <c r="M329" i="47"/>
  <c r="M328" i="47"/>
  <c r="M327" i="47"/>
  <c r="M326" i="47"/>
  <c r="M325" i="47"/>
  <c r="M324" i="47"/>
  <c r="M323" i="47"/>
  <c r="M322" i="47"/>
  <c r="M321" i="47"/>
  <c r="M320" i="47"/>
  <c r="M319" i="47"/>
  <c r="M318" i="47"/>
  <c r="M317" i="47"/>
  <c r="M316" i="47"/>
  <c r="M315" i="47"/>
  <c r="M314" i="47"/>
  <c r="M313" i="47"/>
  <c r="M312" i="47"/>
  <c r="M311" i="47"/>
  <c r="M310" i="47"/>
  <c r="M309" i="47"/>
  <c r="M308" i="47"/>
  <c r="M307" i="47"/>
  <c r="M306" i="47"/>
  <c r="M305" i="47"/>
  <c r="M304" i="47"/>
  <c r="M303" i="47"/>
  <c r="M302" i="47"/>
  <c r="M301" i="47"/>
  <c r="M300" i="47"/>
  <c r="M299" i="47"/>
  <c r="M298" i="47"/>
  <c r="M297" i="47"/>
  <c r="M296" i="47"/>
  <c r="M295" i="47"/>
  <c r="M294" i="47"/>
  <c r="M293" i="47"/>
  <c r="M292" i="47"/>
  <c r="M291" i="47"/>
  <c r="M290" i="47"/>
  <c r="M289" i="47"/>
  <c r="M288" i="47"/>
  <c r="M287" i="47"/>
  <c r="M286" i="47"/>
  <c r="M285" i="47"/>
  <c r="M284" i="47"/>
  <c r="M283" i="47"/>
  <c r="M282" i="47"/>
  <c r="M281" i="47"/>
  <c r="M280" i="47"/>
  <c r="M279" i="47"/>
  <c r="M278" i="47"/>
  <c r="M277" i="47"/>
  <c r="M276" i="47"/>
  <c r="M275" i="47"/>
  <c r="M274" i="47"/>
  <c r="M273" i="47"/>
  <c r="M272" i="47"/>
  <c r="M271" i="47"/>
  <c r="M270" i="47"/>
  <c r="M269" i="47"/>
  <c r="M268" i="47"/>
  <c r="M267" i="47"/>
  <c r="M266" i="47"/>
  <c r="M265" i="47"/>
  <c r="M264" i="47"/>
  <c r="M263" i="47"/>
  <c r="M262" i="47"/>
  <c r="M261" i="47"/>
  <c r="M260" i="47"/>
  <c r="M259" i="47"/>
  <c r="M258" i="47"/>
  <c r="M257" i="47"/>
  <c r="M256" i="47"/>
  <c r="M255" i="47"/>
  <c r="M254" i="47"/>
  <c r="M253" i="47"/>
  <c r="M252" i="47"/>
  <c r="M251" i="47"/>
  <c r="M250" i="47"/>
  <c r="M249" i="47"/>
  <c r="M248" i="47"/>
  <c r="M247" i="47"/>
  <c r="M246" i="47"/>
  <c r="M245" i="47"/>
  <c r="M244" i="47"/>
  <c r="M243" i="47"/>
  <c r="M242" i="47"/>
  <c r="M241" i="47"/>
  <c r="M240" i="47"/>
  <c r="M239" i="47"/>
  <c r="M238" i="47"/>
  <c r="M237" i="47"/>
  <c r="M236" i="47"/>
  <c r="M235" i="47"/>
  <c r="M234" i="47"/>
  <c r="M233" i="47"/>
  <c r="M232" i="47"/>
  <c r="M231" i="47"/>
  <c r="M230" i="47"/>
  <c r="M229" i="47"/>
  <c r="M228" i="47"/>
  <c r="M227" i="47"/>
  <c r="M226" i="47"/>
  <c r="M225" i="47"/>
  <c r="M224" i="47"/>
  <c r="M223" i="47"/>
  <c r="M222" i="47"/>
  <c r="M221" i="47"/>
  <c r="M220" i="47"/>
  <c r="M219" i="47"/>
  <c r="M218" i="47"/>
  <c r="M217" i="47"/>
  <c r="M216" i="47"/>
  <c r="M215" i="47"/>
  <c r="M214" i="47"/>
  <c r="M213" i="47"/>
  <c r="M212" i="47"/>
  <c r="M211" i="47"/>
  <c r="M210" i="47"/>
  <c r="M209" i="47"/>
  <c r="M208" i="47"/>
  <c r="M207" i="47"/>
  <c r="M206" i="47"/>
  <c r="M205" i="47"/>
  <c r="M204" i="47"/>
  <c r="M203" i="47"/>
  <c r="M202" i="47"/>
  <c r="M201" i="47"/>
  <c r="M200" i="47"/>
  <c r="M199" i="47"/>
  <c r="M198" i="47"/>
  <c r="M197" i="47"/>
  <c r="M196" i="47"/>
  <c r="M195" i="47"/>
  <c r="M194" i="47"/>
  <c r="M193" i="47"/>
  <c r="M192" i="47"/>
  <c r="M191" i="47"/>
  <c r="M190" i="47"/>
  <c r="M189" i="47"/>
  <c r="M188" i="47"/>
  <c r="M187" i="47"/>
  <c r="M186" i="47"/>
  <c r="M185" i="47"/>
  <c r="M184" i="47"/>
  <c r="M183" i="47"/>
  <c r="M182" i="47"/>
  <c r="M181" i="47"/>
  <c r="M180" i="47"/>
  <c r="M179" i="47"/>
  <c r="M178" i="47"/>
  <c r="M177" i="47"/>
  <c r="M176" i="47"/>
  <c r="M175" i="47"/>
  <c r="M174" i="47"/>
  <c r="M173" i="47"/>
  <c r="M172" i="47"/>
  <c r="M171" i="47"/>
  <c r="M170" i="47"/>
  <c r="M169" i="47"/>
  <c r="M168" i="47"/>
  <c r="M167" i="47"/>
  <c r="M166" i="47"/>
  <c r="M165" i="47"/>
  <c r="M164" i="47"/>
  <c r="M163" i="47"/>
  <c r="M162" i="47"/>
  <c r="M161" i="47"/>
  <c r="M160" i="47"/>
  <c r="M159" i="47"/>
  <c r="M158" i="47"/>
  <c r="M157" i="47"/>
  <c r="M156" i="47"/>
  <c r="M155" i="47"/>
  <c r="M154" i="47"/>
  <c r="M153" i="47"/>
  <c r="M152" i="47"/>
  <c r="M151" i="47"/>
  <c r="M150" i="47"/>
  <c r="M149" i="47"/>
  <c r="M148" i="47"/>
  <c r="M147" i="47"/>
  <c r="M146" i="47"/>
  <c r="M145" i="47"/>
  <c r="M144" i="47"/>
  <c r="M143" i="47"/>
  <c r="M142" i="47"/>
  <c r="M141" i="47"/>
  <c r="M140" i="47"/>
  <c r="M139" i="47"/>
  <c r="M138" i="47"/>
  <c r="M137" i="47"/>
  <c r="M136" i="47"/>
  <c r="M135" i="47"/>
  <c r="M134" i="47"/>
  <c r="M133" i="47"/>
  <c r="M132" i="47"/>
  <c r="M131" i="47"/>
  <c r="M130" i="47"/>
  <c r="M129" i="47"/>
  <c r="M128" i="47"/>
  <c r="M127" i="47"/>
  <c r="M126" i="47"/>
  <c r="M125" i="47"/>
  <c r="M124" i="47"/>
  <c r="M123" i="47"/>
  <c r="M122" i="47"/>
  <c r="M121" i="47"/>
  <c r="M120" i="47"/>
  <c r="M119" i="47"/>
  <c r="M118" i="47"/>
  <c r="M117" i="47"/>
  <c r="M116" i="47"/>
  <c r="M115" i="47"/>
  <c r="M114" i="47"/>
  <c r="M113" i="47"/>
  <c r="M112" i="47"/>
  <c r="M111" i="47"/>
  <c r="M110" i="47"/>
  <c r="M109" i="47"/>
  <c r="M108" i="47"/>
  <c r="M107" i="47"/>
  <c r="M106" i="47"/>
  <c r="M105" i="47"/>
  <c r="M104" i="47"/>
  <c r="M103" i="47"/>
  <c r="M102" i="47"/>
  <c r="M101" i="47"/>
  <c r="M100" i="47"/>
  <c r="M99" i="47"/>
  <c r="M98" i="47"/>
  <c r="M97" i="47"/>
  <c r="M96" i="47"/>
  <c r="M95" i="47"/>
  <c r="M94" i="47"/>
  <c r="M93" i="47"/>
  <c r="M92" i="47"/>
  <c r="M91" i="47"/>
  <c r="M90" i="47"/>
  <c r="M89" i="47"/>
  <c r="M88" i="47"/>
  <c r="M87" i="47"/>
  <c r="M86" i="47"/>
  <c r="M85" i="47"/>
  <c r="M84" i="47"/>
  <c r="M83" i="47"/>
  <c r="M82" i="47"/>
  <c r="M81" i="47"/>
  <c r="M80" i="47"/>
  <c r="M79" i="47"/>
  <c r="M78" i="47"/>
  <c r="M77" i="47"/>
  <c r="M76" i="47"/>
  <c r="M75" i="47"/>
  <c r="M74" i="47"/>
  <c r="M73" i="47"/>
  <c r="M72" i="47"/>
  <c r="M71" i="47"/>
  <c r="M70" i="47"/>
  <c r="M69" i="47"/>
  <c r="M68" i="47"/>
  <c r="M67" i="47"/>
  <c r="M66" i="47"/>
  <c r="M65" i="47"/>
  <c r="M64" i="47"/>
  <c r="M63" i="47"/>
  <c r="M62" i="47"/>
  <c r="M61" i="47"/>
  <c r="M60" i="47"/>
  <c r="M59" i="47"/>
  <c r="M58" i="47"/>
  <c r="M57" i="47"/>
  <c r="M56" i="47"/>
  <c r="M55" i="47"/>
  <c r="M54" i="47"/>
  <c r="M53" i="47"/>
  <c r="M52" i="47"/>
  <c r="M51" i="47"/>
  <c r="M50" i="47"/>
  <c r="M49" i="47"/>
  <c r="M48" i="47"/>
  <c r="M47" i="47"/>
  <c r="M46" i="47"/>
  <c r="M45" i="47"/>
  <c r="M44" i="47"/>
  <c r="M43" i="47"/>
  <c r="M42" i="47"/>
  <c r="M41" i="47"/>
  <c r="M40" i="47"/>
  <c r="M39" i="47"/>
  <c r="M38" i="47"/>
  <c r="M37" i="47"/>
  <c r="M36" i="47"/>
  <c r="M35" i="47"/>
  <c r="M34" i="47"/>
  <c r="M33" i="47"/>
  <c r="M32" i="47"/>
  <c r="M31" i="47"/>
  <c r="M30" i="47"/>
  <c r="M29" i="47"/>
  <c r="M28" i="47"/>
  <c r="M27" i="47"/>
  <c r="M26" i="47"/>
  <c r="M25" i="47"/>
  <c r="M24" i="47"/>
  <c r="M23" i="47"/>
  <c r="M22" i="47"/>
  <c r="M21" i="47"/>
  <c r="M20" i="47"/>
  <c r="M19" i="47"/>
  <c r="M18" i="47"/>
  <c r="M17" i="47"/>
  <c r="M16" i="47"/>
  <c r="M15" i="47"/>
  <c r="M14" i="47"/>
  <c r="M13" i="47"/>
  <c r="M12" i="47"/>
  <c r="M11" i="47"/>
  <c r="M10" i="47"/>
  <c r="M9" i="47"/>
  <c r="M8" i="47"/>
  <c r="M7" i="47"/>
  <c r="M6" i="47"/>
  <c r="M5" i="47"/>
  <c r="M4" i="47"/>
  <c r="M3" i="47"/>
  <c r="M2" i="47"/>
  <c r="K2484" i="47"/>
  <c r="K2483" i="47"/>
  <c r="K2482" i="47"/>
  <c r="K2481" i="47"/>
  <c r="K2480" i="47"/>
  <c r="K2479" i="47"/>
  <c r="K2478" i="47"/>
  <c r="K2477" i="47"/>
  <c r="K2476" i="47"/>
  <c r="K2475" i="47"/>
  <c r="K2474" i="47"/>
  <c r="K2473" i="47"/>
  <c r="K2472" i="47"/>
  <c r="K2471" i="47"/>
  <c r="K2470" i="47"/>
  <c r="K2469" i="47"/>
  <c r="K2468" i="47"/>
  <c r="K2467" i="47"/>
  <c r="K2466" i="47"/>
  <c r="K2465" i="47"/>
  <c r="K2464" i="47"/>
  <c r="K2463" i="47"/>
  <c r="K2462" i="47"/>
  <c r="K2461" i="47"/>
  <c r="K2460" i="47"/>
  <c r="K2459" i="47"/>
  <c r="K2458" i="47"/>
  <c r="K2457" i="47"/>
  <c r="K2456" i="47"/>
  <c r="K2455" i="47"/>
  <c r="K2454" i="47"/>
  <c r="K2453" i="47"/>
  <c r="K2452" i="47"/>
  <c r="K2451" i="47"/>
  <c r="K2450" i="47"/>
  <c r="K2449" i="47"/>
  <c r="K2448" i="47"/>
  <c r="K2447" i="47"/>
  <c r="K2446" i="47"/>
  <c r="K2445" i="47"/>
  <c r="K2444" i="47"/>
  <c r="K2443" i="47"/>
  <c r="K2442" i="47"/>
  <c r="K2441" i="47"/>
  <c r="K2440" i="47"/>
  <c r="K2439" i="47"/>
  <c r="K2438" i="47"/>
  <c r="K2437" i="47"/>
  <c r="K2436" i="47"/>
  <c r="K2435" i="47"/>
  <c r="K2434" i="47"/>
  <c r="K2433" i="47"/>
  <c r="K2432" i="47"/>
  <c r="K2431" i="47"/>
  <c r="K2430" i="47"/>
  <c r="K2429" i="47"/>
  <c r="K2428" i="47"/>
  <c r="K2427" i="47"/>
  <c r="K2426" i="47"/>
  <c r="K2425" i="47"/>
  <c r="K2424" i="47"/>
  <c r="K2423" i="47"/>
  <c r="K2422" i="47"/>
  <c r="K2421" i="47"/>
  <c r="K2420" i="47"/>
  <c r="K2419" i="47"/>
  <c r="K2418" i="47"/>
  <c r="K2417" i="47"/>
  <c r="K2416" i="47"/>
  <c r="K2415" i="47"/>
  <c r="K2414" i="47"/>
  <c r="K2413" i="47"/>
  <c r="K2412" i="47"/>
  <c r="K2411" i="47"/>
  <c r="K2410" i="47"/>
  <c r="K2409" i="47"/>
  <c r="K2408" i="47"/>
  <c r="K2407" i="47"/>
  <c r="K2406" i="47"/>
  <c r="K2405" i="47"/>
  <c r="K2404" i="47"/>
  <c r="K2403" i="47"/>
  <c r="K2402" i="47"/>
  <c r="K2401" i="47"/>
  <c r="K2400" i="47"/>
  <c r="K2399" i="47"/>
  <c r="K2398" i="47"/>
  <c r="K2397" i="47"/>
  <c r="K2396" i="47"/>
  <c r="K2395" i="47"/>
  <c r="K2394" i="47"/>
  <c r="K2393" i="47"/>
  <c r="K2392" i="47"/>
  <c r="K2391" i="47"/>
  <c r="K2390" i="47"/>
  <c r="K2389" i="47"/>
  <c r="K2388" i="47"/>
  <c r="K2387" i="47"/>
  <c r="K2386" i="47"/>
  <c r="K2385" i="47"/>
  <c r="K2384" i="47"/>
  <c r="K2383" i="47"/>
  <c r="K2382" i="47"/>
  <c r="K2381" i="47"/>
  <c r="K2380" i="47"/>
  <c r="K2379" i="47"/>
  <c r="K2378" i="47"/>
  <c r="K2377" i="47"/>
  <c r="K2376" i="47"/>
  <c r="K2375" i="47"/>
  <c r="K2374" i="47"/>
  <c r="K2373" i="47"/>
  <c r="K2372" i="47"/>
  <c r="K2371" i="47"/>
  <c r="K2370" i="47"/>
  <c r="K2369" i="47"/>
  <c r="K2368" i="47"/>
  <c r="K2367" i="47"/>
  <c r="K2366" i="47"/>
  <c r="K2365" i="47"/>
  <c r="K2364" i="47"/>
  <c r="K2363" i="47"/>
  <c r="K2362" i="47"/>
  <c r="K2361" i="47"/>
  <c r="K2360" i="47"/>
  <c r="K2359" i="47"/>
  <c r="K2358" i="47"/>
  <c r="K2357" i="47"/>
  <c r="K2356" i="47"/>
  <c r="K2355" i="47"/>
  <c r="K2354" i="47"/>
  <c r="K2353" i="47"/>
  <c r="K2352" i="47"/>
  <c r="K2351" i="47"/>
  <c r="K2350" i="47"/>
  <c r="K2349" i="47"/>
  <c r="K2348" i="47"/>
  <c r="K2347" i="47"/>
  <c r="K2346" i="47"/>
  <c r="K2345" i="47"/>
  <c r="K2344" i="47"/>
  <c r="K2343" i="47"/>
  <c r="K2342" i="47"/>
  <c r="K2341" i="47"/>
  <c r="K2340" i="47"/>
  <c r="K2339" i="47"/>
  <c r="K2338" i="47"/>
  <c r="K2337" i="47"/>
  <c r="K2336" i="47"/>
  <c r="K2335" i="47"/>
  <c r="K2334" i="47"/>
  <c r="K2333" i="47"/>
  <c r="K2332" i="47"/>
  <c r="K2331" i="47"/>
  <c r="K2330" i="47"/>
  <c r="K2329" i="47"/>
  <c r="K2328" i="47"/>
  <c r="K2327" i="47"/>
  <c r="K2326" i="47"/>
  <c r="K2325" i="47"/>
  <c r="K2324" i="47"/>
  <c r="K2323" i="47"/>
  <c r="K2322" i="47"/>
  <c r="K2321" i="47"/>
  <c r="K2320" i="47"/>
  <c r="K2319" i="47"/>
  <c r="K2318" i="47"/>
  <c r="K2317" i="47"/>
  <c r="K2316" i="47"/>
  <c r="K2315" i="47"/>
  <c r="K2314" i="47"/>
  <c r="K2313" i="47"/>
  <c r="K2312" i="47"/>
  <c r="K2311" i="47"/>
  <c r="K2310" i="47"/>
  <c r="K2309" i="47"/>
  <c r="K2308" i="47"/>
  <c r="K2307" i="47"/>
  <c r="K2306" i="47"/>
  <c r="K2305" i="47"/>
  <c r="K2304" i="47"/>
  <c r="K2303" i="47"/>
  <c r="K2302" i="47"/>
  <c r="K2301" i="47"/>
  <c r="K2300" i="47"/>
  <c r="K2299" i="47"/>
  <c r="K2298" i="47"/>
  <c r="K2297" i="47"/>
  <c r="K2296" i="47"/>
  <c r="K2295" i="47"/>
  <c r="K2294" i="47"/>
  <c r="K2293" i="47"/>
  <c r="K2292" i="47"/>
  <c r="K2291" i="47"/>
  <c r="K2290" i="47"/>
  <c r="K2289" i="47"/>
  <c r="K2288" i="47"/>
  <c r="K2287" i="47"/>
  <c r="K2286" i="47"/>
  <c r="K2285" i="47"/>
  <c r="K2284" i="47"/>
  <c r="K2283" i="47"/>
  <c r="K2282" i="47"/>
  <c r="K2281" i="47"/>
  <c r="K2280" i="47"/>
  <c r="K2279" i="47"/>
  <c r="K2278" i="47"/>
  <c r="K2277" i="47"/>
  <c r="K2276" i="47"/>
  <c r="K2275" i="47"/>
  <c r="K2274" i="47"/>
  <c r="K2273" i="47"/>
  <c r="K2272" i="47"/>
  <c r="K2271" i="47"/>
  <c r="K2270" i="47"/>
  <c r="K2269" i="47"/>
  <c r="K2268" i="47"/>
  <c r="K2267" i="47"/>
  <c r="K2266" i="47"/>
  <c r="K2265" i="47"/>
  <c r="K2264" i="47"/>
  <c r="K2263" i="47"/>
  <c r="K2262" i="47"/>
  <c r="K2261" i="47"/>
  <c r="K2260" i="47"/>
  <c r="K2259" i="47"/>
  <c r="K2258" i="47"/>
  <c r="K2257" i="47"/>
  <c r="K2256" i="47"/>
  <c r="K2255" i="47"/>
  <c r="K2254" i="47"/>
  <c r="K2253" i="47"/>
  <c r="K2252" i="47"/>
  <c r="K2251" i="47"/>
  <c r="K2250" i="47"/>
  <c r="K2249" i="47"/>
  <c r="K2248" i="47"/>
  <c r="K2247" i="47"/>
  <c r="K2246" i="47"/>
  <c r="K2245" i="47"/>
  <c r="K2244" i="47"/>
  <c r="K2243" i="47"/>
  <c r="K2242" i="47"/>
  <c r="K2241" i="47"/>
  <c r="K2240" i="47"/>
  <c r="K2239" i="47"/>
  <c r="K2238" i="47"/>
  <c r="K2237" i="47"/>
  <c r="K2236" i="47"/>
  <c r="K2235" i="47"/>
  <c r="K2234" i="47"/>
  <c r="K2233" i="47"/>
  <c r="K2232" i="47"/>
  <c r="K2231" i="47"/>
  <c r="K2230" i="47"/>
  <c r="K2229" i="47"/>
  <c r="K2228" i="47"/>
  <c r="K2227" i="47"/>
  <c r="K2226" i="47"/>
  <c r="K2225" i="47"/>
  <c r="K2224" i="47"/>
  <c r="K2223" i="47"/>
  <c r="K2222" i="47"/>
  <c r="K2221" i="47"/>
  <c r="K2220" i="47"/>
  <c r="K2219" i="47"/>
  <c r="K2218" i="47"/>
  <c r="K2217" i="47"/>
  <c r="K2216" i="47"/>
  <c r="K2215" i="47"/>
  <c r="K2214" i="47"/>
  <c r="K2213" i="47"/>
  <c r="K2212" i="47"/>
  <c r="K2211" i="47"/>
  <c r="K2210" i="47"/>
  <c r="K2209" i="47"/>
  <c r="K2208" i="47"/>
  <c r="K2207" i="47"/>
  <c r="K2206" i="47"/>
  <c r="K2205" i="47"/>
  <c r="K2204" i="47"/>
  <c r="K2203" i="47"/>
  <c r="K2202" i="47"/>
  <c r="K2201" i="47"/>
  <c r="K2200" i="47"/>
  <c r="K2199" i="47"/>
  <c r="K2198" i="47"/>
  <c r="K2197" i="47"/>
  <c r="K2196" i="47"/>
  <c r="K2195" i="47"/>
  <c r="K2194" i="47"/>
  <c r="K2193" i="47"/>
  <c r="K2192" i="47"/>
  <c r="K2191" i="47"/>
  <c r="K2190" i="47"/>
  <c r="K2189" i="47"/>
  <c r="K2188" i="47"/>
  <c r="K2187" i="47"/>
  <c r="K2186" i="47"/>
  <c r="K2185" i="47"/>
  <c r="K2184" i="47"/>
  <c r="K2183" i="47"/>
  <c r="K2182" i="47"/>
  <c r="K2181" i="47"/>
  <c r="K2180" i="47"/>
  <c r="K2179" i="47"/>
  <c r="K2178" i="47"/>
  <c r="K2177" i="47"/>
  <c r="K2176" i="47"/>
  <c r="K2175" i="47"/>
  <c r="K2174" i="47"/>
  <c r="K2173" i="47"/>
  <c r="K2172" i="47"/>
  <c r="K2171" i="47"/>
  <c r="K2170" i="47"/>
  <c r="K2169" i="47"/>
  <c r="K2168" i="47"/>
  <c r="K2167" i="47"/>
  <c r="K2166" i="47"/>
  <c r="K2165" i="47"/>
  <c r="K2164" i="47"/>
  <c r="K2163" i="47"/>
  <c r="K2162" i="47"/>
  <c r="K2161" i="47"/>
  <c r="K2160" i="47"/>
  <c r="K2159" i="47"/>
  <c r="K2158" i="47"/>
  <c r="K2157" i="47"/>
  <c r="K2156" i="47"/>
  <c r="K2155" i="47"/>
  <c r="K2154" i="47"/>
  <c r="K2153" i="47"/>
  <c r="K2152" i="47"/>
  <c r="K2151" i="47"/>
  <c r="K2150" i="47"/>
  <c r="K2149" i="47"/>
  <c r="K2148" i="47"/>
  <c r="K2147" i="47"/>
  <c r="K2146" i="47"/>
  <c r="K2145" i="47"/>
  <c r="K2144" i="47"/>
  <c r="K2143" i="47"/>
  <c r="K2142" i="47"/>
  <c r="K2141" i="47"/>
  <c r="K2140" i="47"/>
  <c r="K2139" i="47"/>
  <c r="K2138" i="47"/>
  <c r="K2137" i="47"/>
  <c r="K2136" i="47"/>
  <c r="K2135" i="47"/>
  <c r="K2134" i="47"/>
  <c r="K2133" i="47"/>
  <c r="K2132" i="47"/>
  <c r="K2131" i="47"/>
  <c r="K2130" i="47"/>
  <c r="K2129" i="47"/>
  <c r="K2128" i="47"/>
  <c r="K2127" i="47"/>
  <c r="K2126" i="47"/>
  <c r="K2125" i="47"/>
  <c r="K2124" i="47"/>
  <c r="K2123" i="47"/>
  <c r="K2122" i="47"/>
  <c r="K2121" i="47"/>
  <c r="K2120" i="47"/>
  <c r="K2119" i="47"/>
  <c r="K2118" i="47"/>
  <c r="K2117" i="47"/>
  <c r="K2116" i="47"/>
  <c r="K2115" i="47"/>
  <c r="K2114" i="47"/>
  <c r="K2113" i="47"/>
  <c r="K2112" i="47"/>
  <c r="K2111" i="47"/>
  <c r="K2110" i="47"/>
  <c r="K2109" i="47"/>
  <c r="K2108" i="47"/>
  <c r="K2107" i="47"/>
  <c r="K2106" i="47"/>
  <c r="K2105" i="47"/>
  <c r="K2104" i="47"/>
  <c r="K2103" i="47"/>
  <c r="K2102" i="47"/>
  <c r="K2101" i="47"/>
  <c r="K2100" i="47"/>
  <c r="K2099" i="47"/>
  <c r="K2098" i="47"/>
  <c r="K2097" i="47"/>
  <c r="K2096" i="47"/>
  <c r="K2095" i="47"/>
  <c r="K2094" i="47"/>
  <c r="K2093" i="47"/>
  <c r="K2092" i="47"/>
  <c r="K2091" i="47"/>
  <c r="K2090" i="47"/>
  <c r="K2089" i="47"/>
  <c r="K2088" i="47"/>
  <c r="K2087" i="47"/>
  <c r="K2086" i="47"/>
  <c r="K2085" i="47"/>
  <c r="K2084" i="47"/>
  <c r="K2083" i="47"/>
  <c r="K2082" i="47"/>
  <c r="K2081" i="47"/>
  <c r="K2080" i="47"/>
  <c r="K2079" i="47"/>
  <c r="K2078" i="47"/>
  <c r="K2077" i="47"/>
  <c r="K2076" i="47"/>
  <c r="K2075" i="47"/>
  <c r="K2074" i="47"/>
  <c r="K2073" i="47"/>
  <c r="K2072" i="47"/>
  <c r="K2071" i="47"/>
  <c r="K2070" i="47"/>
  <c r="K2069" i="47"/>
  <c r="K2068" i="47"/>
  <c r="K2067" i="47"/>
  <c r="K2066" i="47"/>
  <c r="K2065" i="47"/>
  <c r="K2064" i="47"/>
  <c r="K2063" i="47"/>
  <c r="K2062" i="47"/>
  <c r="K2061" i="47"/>
  <c r="K2060" i="47"/>
  <c r="K2059" i="47"/>
  <c r="K2058" i="47"/>
  <c r="K2057" i="47"/>
  <c r="K2056" i="47"/>
  <c r="K2055" i="47"/>
  <c r="K2054" i="47"/>
  <c r="K2053" i="47"/>
  <c r="K2052" i="47"/>
  <c r="K2051" i="47"/>
  <c r="K2050" i="47"/>
  <c r="K2049" i="47"/>
  <c r="K2048" i="47"/>
  <c r="K2047" i="47"/>
  <c r="K2046" i="47"/>
  <c r="K2045" i="47"/>
  <c r="K2044" i="47"/>
  <c r="K2043" i="47"/>
  <c r="K2042" i="47"/>
  <c r="K2041" i="47"/>
  <c r="K2040" i="47"/>
  <c r="K2039" i="47"/>
  <c r="K2038" i="47"/>
  <c r="K2037" i="47"/>
  <c r="K2036" i="47"/>
  <c r="K2035" i="47"/>
  <c r="K2034" i="47"/>
  <c r="K2033" i="47"/>
  <c r="K2032" i="47"/>
  <c r="K2031" i="47"/>
  <c r="K2030" i="47"/>
  <c r="K2029" i="47"/>
  <c r="K2028" i="47"/>
  <c r="K2027" i="47"/>
  <c r="K2026" i="47"/>
  <c r="K2025" i="47"/>
  <c r="K2024" i="47"/>
  <c r="K2023" i="47"/>
  <c r="K2022" i="47"/>
  <c r="K2021" i="47"/>
  <c r="K2020" i="47"/>
  <c r="K2019" i="47"/>
  <c r="K2018" i="47"/>
  <c r="K2017" i="47"/>
  <c r="K2016" i="47"/>
  <c r="K2015" i="47"/>
  <c r="K2014" i="47"/>
  <c r="K2013" i="47"/>
  <c r="K2012" i="47"/>
  <c r="K2011" i="47"/>
  <c r="K2010" i="47"/>
  <c r="K2009" i="47"/>
  <c r="K2008" i="47"/>
  <c r="K2007" i="47"/>
  <c r="K2006" i="47"/>
  <c r="K2005" i="47"/>
  <c r="K2004" i="47"/>
  <c r="K2003" i="47"/>
  <c r="K2002" i="47"/>
  <c r="K2001" i="47"/>
  <c r="K2000" i="47"/>
  <c r="K1999" i="47"/>
  <c r="K1998" i="47"/>
  <c r="K1997" i="47"/>
  <c r="K1996" i="47"/>
  <c r="K1995" i="47"/>
  <c r="K1994" i="47"/>
  <c r="K1993" i="47"/>
  <c r="K1992" i="47"/>
  <c r="K1991" i="47"/>
  <c r="K1990" i="47"/>
  <c r="K1989" i="47"/>
  <c r="K1988" i="47"/>
  <c r="K1987" i="47"/>
  <c r="K1986" i="47"/>
  <c r="K1985" i="47"/>
  <c r="K1984" i="47"/>
  <c r="K1983" i="47"/>
  <c r="K1982" i="47"/>
  <c r="K1981" i="47"/>
  <c r="K1980" i="47"/>
  <c r="K1979" i="47"/>
  <c r="K1978" i="47"/>
  <c r="K1977" i="47"/>
  <c r="K1976" i="47"/>
  <c r="K1975" i="47"/>
  <c r="K1974" i="47"/>
  <c r="K1973" i="47"/>
  <c r="K1972" i="47"/>
  <c r="K1971" i="47"/>
  <c r="K1970" i="47"/>
  <c r="K1969" i="47"/>
  <c r="K1968" i="47"/>
  <c r="K1967" i="47"/>
  <c r="K1966" i="47"/>
  <c r="K1965" i="47"/>
  <c r="K1964" i="47"/>
  <c r="K1963" i="47"/>
  <c r="K1962" i="47"/>
  <c r="K1961" i="47"/>
  <c r="K1960" i="47"/>
  <c r="K1959" i="47"/>
  <c r="K1958" i="47"/>
  <c r="K1957" i="47"/>
  <c r="K1956" i="47"/>
  <c r="K1955" i="47"/>
  <c r="K1954" i="47"/>
  <c r="K1953" i="47"/>
  <c r="K1952" i="47"/>
  <c r="K1951" i="47"/>
  <c r="K1950" i="47"/>
  <c r="K1949" i="47"/>
  <c r="K1948" i="47"/>
  <c r="K1947" i="47"/>
  <c r="K1946" i="47"/>
  <c r="K1945" i="47"/>
  <c r="K1944" i="47"/>
  <c r="K1943" i="47"/>
  <c r="K1942" i="47"/>
  <c r="K1941" i="47"/>
  <c r="K1940" i="47"/>
  <c r="K1939" i="47"/>
  <c r="K1938" i="47"/>
  <c r="K1937" i="47"/>
  <c r="K1936" i="47"/>
  <c r="K1935" i="47"/>
  <c r="K1934" i="47"/>
  <c r="K1933" i="47"/>
  <c r="K1932" i="47"/>
  <c r="K1931" i="47"/>
  <c r="K1930" i="47"/>
  <c r="K1929" i="47"/>
  <c r="K1928" i="47"/>
  <c r="K1927" i="47"/>
  <c r="K1926" i="47"/>
  <c r="K1925" i="47"/>
  <c r="K1924" i="47"/>
  <c r="K1923" i="47"/>
  <c r="K1922" i="47"/>
  <c r="K1921" i="47"/>
  <c r="K1920" i="47"/>
  <c r="K1919" i="47"/>
  <c r="K1918" i="47"/>
  <c r="K1917" i="47"/>
  <c r="K1916" i="47"/>
  <c r="K1915" i="47"/>
  <c r="K1914" i="47"/>
  <c r="K1913" i="47"/>
  <c r="K1912" i="47"/>
  <c r="K1911" i="47"/>
  <c r="K1910" i="47"/>
  <c r="K1909" i="47"/>
  <c r="K1908" i="47"/>
  <c r="K1907" i="47"/>
  <c r="K1906" i="47"/>
  <c r="K1905" i="47"/>
  <c r="K1904" i="47"/>
  <c r="K1903" i="47"/>
  <c r="K1902" i="47"/>
  <c r="K1901" i="47"/>
  <c r="K1900" i="47"/>
  <c r="K1899" i="47"/>
  <c r="K1898" i="47"/>
  <c r="K1897" i="47"/>
  <c r="K1896" i="47"/>
  <c r="K1895" i="47"/>
  <c r="K1894" i="47"/>
  <c r="K1893" i="47"/>
  <c r="K1892" i="47"/>
  <c r="K1891" i="47"/>
  <c r="K1890" i="47"/>
  <c r="K1889" i="47"/>
  <c r="K1888" i="47"/>
  <c r="K1887" i="47"/>
  <c r="K1886" i="47"/>
  <c r="K1885" i="47"/>
  <c r="K1884" i="47"/>
  <c r="K1883" i="47"/>
  <c r="K1882" i="47"/>
  <c r="K1881" i="47"/>
  <c r="K1880" i="47"/>
  <c r="K1879" i="47"/>
  <c r="K1878" i="47"/>
  <c r="K1877" i="47"/>
  <c r="K1876" i="47"/>
  <c r="K1875" i="47"/>
  <c r="K1874" i="47"/>
  <c r="K1873" i="47"/>
  <c r="K1872" i="47"/>
  <c r="K1871" i="47"/>
  <c r="K1870" i="47"/>
  <c r="K1869" i="47"/>
  <c r="K1868" i="47"/>
  <c r="K1867" i="47"/>
  <c r="K1866" i="47"/>
  <c r="K1865" i="47"/>
  <c r="K1864" i="47"/>
  <c r="K1863" i="47"/>
  <c r="K1862" i="47"/>
  <c r="K1861" i="47"/>
  <c r="K1860" i="47"/>
  <c r="K1859" i="47"/>
  <c r="K1858" i="47"/>
  <c r="K1857" i="47"/>
  <c r="K1856" i="47"/>
  <c r="K1855" i="47"/>
  <c r="K1854" i="47"/>
  <c r="K1853" i="47"/>
  <c r="K1852" i="47"/>
  <c r="K1851" i="47"/>
  <c r="K1850" i="47"/>
  <c r="K1849" i="47"/>
  <c r="K1848" i="47"/>
  <c r="K1847" i="47"/>
  <c r="K1846" i="47"/>
  <c r="K1845" i="47"/>
  <c r="K1844" i="47"/>
  <c r="K1843" i="47"/>
  <c r="K1842" i="47"/>
  <c r="K1841" i="47"/>
  <c r="K1840" i="47"/>
  <c r="K1839" i="47"/>
  <c r="K1838" i="47"/>
  <c r="K1837" i="47"/>
  <c r="K1836" i="47"/>
  <c r="K1835" i="47"/>
  <c r="K1834" i="47"/>
  <c r="K1833" i="47"/>
  <c r="K1832" i="47"/>
  <c r="K1831" i="47"/>
  <c r="K1830" i="47"/>
  <c r="K1829" i="47"/>
  <c r="K1828" i="47"/>
  <c r="K1827" i="47"/>
  <c r="K1826" i="47"/>
  <c r="K1825" i="47"/>
  <c r="K1824" i="47"/>
  <c r="K1823" i="47"/>
  <c r="K1822" i="47"/>
  <c r="K1821" i="47"/>
  <c r="K1820" i="47"/>
  <c r="K1819" i="47"/>
  <c r="K1818" i="47"/>
  <c r="K1817" i="47"/>
  <c r="K1816" i="47"/>
  <c r="K1815" i="47"/>
  <c r="K1814" i="47"/>
  <c r="K1813" i="47"/>
  <c r="K1812" i="47"/>
  <c r="K1811" i="47"/>
  <c r="K1810" i="47"/>
  <c r="K1809" i="47"/>
  <c r="K1808" i="47"/>
  <c r="K1807" i="47"/>
  <c r="K1806" i="47"/>
  <c r="K1805" i="47"/>
  <c r="K1804" i="47"/>
  <c r="K1803" i="47"/>
  <c r="K1802" i="47"/>
  <c r="K1801" i="47"/>
  <c r="K1800" i="47"/>
  <c r="K1799" i="47"/>
  <c r="K1798" i="47"/>
  <c r="K1797" i="47"/>
  <c r="K1796" i="47"/>
  <c r="K1795" i="47"/>
  <c r="K1794" i="47"/>
  <c r="K1793" i="47"/>
  <c r="K1792" i="47"/>
  <c r="K1791" i="47"/>
  <c r="K1790" i="47"/>
  <c r="K1789" i="47"/>
  <c r="K1788" i="47"/>
  <c r="K1787" i="47"/>
  <c r="K1786" i="47"/>
  <c r="K1785" i="47"/>
  <c r="K1784" i="47"/>
  <c r="K1783" i="47"/>
  <c r="K1782" i="47"/>
  <c r="K1781" i="47"/>
  <c r="K1780" i="47"/>
  <c r="K1779" i="47"/>
  <c r="K1778" i="47"/>
  <c r="K1777" i="47"/>
  <c r="K1776" i="47"/>
  <c r="K1775" i="47"/>
  <c r="K1774" i="47"/>
  <c r="K1773" i="47"/>
  <c r="K1772" i="47"/>
  <c r="K1771" i="47"/>
  <c r="K1770" i="47"/>
  <c r="K1769" i="47"/>
  <c r="K1768" i="47"/>
  <c r="K1767" i="47"/>
  <c r="K1766" i="47"/>
  <c r="K1765" i="47"/>
  <c r="K1764" i="47"/>
  <c r="K1763" i="47"/>
  <c r="K1762" i="47"/>
  <c r="K1761" i="47"/>
  <c r="K1760" i="47"/>
  <c r="K1759" i="47"/>
  <c r="K1758" i="47"/>
  <c r="K1757" i="47"/>
  <c r="K1756" i="47"/>
  <c r="K1755" i="47"/>
  <c r="K1754" i="47"/>
  <c r="K1753" i="47"/>
  <c r="K1752" i="47"/>
  <c r="K1751" i="47"/>
  <c r="K1750" i="47"/>
  <c r="K1749" i="47"/>
  <c r="K1748" i="47"/>
  <c r="K1747" i="47"/>
  <c r="K1746" i="47"/>
  <c r="K1745" i="47"/>
  <c r="K1744" i="47"/>
  <c r="K1743" i="47"/>
  <c r="K1742" i="47"/>
  <c r="K1741" i="47"/>
  <c r="K1740" i="47"/>
  <c r="K1739" i="47"/>
  <c r="K1738" i="47"/>
  <c r="K1737" i="47"/>
  <c r="K1736" i="47"/>
  <c r="K1735" i="47"/>
  <c r="K1734" i="47"/>
  <c r="K1733" i="47"/>
  <c r="K1732" i="47"/>
  <c r="K1731" i="47"/>
  <c r="K1730" i="47"/>
  <c r="K1729" i="47"/>
  <c r="K1728" i="47"/>
  <c r="K1727" i="47"/>
  <c r="K1726" i="47"/>
  <c r="K1725" i="47"/>
  <c r="K1724" i="47"/>
  <c r="K1723" i="47"/>
  <c r="K1722" i="47"/>
  <c r="K1721" i="47"/>
  <c r="K1720" i="47"/>
  <c r="K1719" i="47"/>
  <c r="K1718" i="47"/>
  <c r="K1717" i="47"/>
  <c r="K1716" i="47"/>
  <c r="K1715" i="47"/>
  <c r="K1714" i="47"/>
  <c r="K1713" i="47"/>
  <c r="K1712" i="47"/>
  <c r="K1711" i="47"/>
  <c r="K1710" i="47"/>
  <c r="K1709" i="47"/>
  <c r="K1708" i="47"/>
  <c r="K1707" i="47"/>
  <c r="K1706" i="47"/>
  <c r="K1705" i="47"/>
  <c r="K1704" i="47"/>
  <c r="K1703" i="47"/>
  <c r="K1702" i="47"/>
  <c r="K1701" i="47"/>
  <c r="K1700" i="47"/>
  <c r="K1699" i="47"/>
  <c r="K1698" i="47"/>
  <c r="K1697" i="47"/>
  <c r="K1696" i="47"/>
  <c r="K1695" i="47"/>
  <c r="K1694" i="47"/>
  <c r="K1693" i="47"/>
  <c r="K1692" i="47"/>
  <c r="K1691" i="47"/>
  <c r="K1690" i="47"/>
  <c r="K1689" i="47"/>
  <c r="K1688" i="47"/>
  <c r="K1687" i="47"/>
  <c r="K1686" i="47"/>
  <c r="K1685" i="47"/>
  <c r="K1684" i="47"/>
  <c r="K1683" i="47"/>
  <c r="K1682" i="47"/>
  <c r="K1681" i="47"/>
  <c r="K1680" i="47"/>
  <c r="K1679" i="47"/>
  <c r="K1678" i="47"/>
  <c r="K1677" i="47"/>
  <c r="K1676" i="47"/>
  <c r="K1675" i="47"/>
  <c r="K1674" i="47"/>
  <c r="K1673" i="47"/>
  <c r="K1672" i="47"/>
  <c r="K1671" i="47"/>
  <c r="K1670" i="47"/>
  <c r="K1669" i="47"/>
  <c r="K1668" i="47"/>
  <c r="K1667" i="47"/>
  <c r="K1666" i="47"/>
  <c r="K1665" i="47"/>
  <c r="K1664" i="47"/>
  <c r="K1663" i="47"/>
  <c r="K1662" i="47"/>
  <c r="K1661" i="47"/>
  <c r="K1660" i="47"/>
  <c r="K1659" i="47"/>
  <c r="K1658" i="47"/>
  <c r="K1657" i="47"/>
  <c r="K1656" i="47"/>
  <c r="K1655" i="47"/>
  <c r="K1654" i="47"/>
  <c r="K1653" i="47"/>
  <c r="K1652" i="47"/>
  <c r="K1651" i="47"/>
  <c r="K1650" i="47"/>
  <c r="K1649" i="47"/>
  <c r="K1648" i="47"/>
  <c r="K1647" i="47"/>
  <c r="K1646" i="47"/>
  <c r="K1645" i="47"/>
  <c r="K1644" i="47"/>
  <c r="K1643" i="47"/>
  <c r="K1642" i="47"/>
  <c r="K1641" i="47"/>
  <c r="K1640" i="47"/>
  <c r="K1639" i="47"/>
  <c r="K1638" i="47"/>
  <c r="K1637" i="47"/>
  <c r="K1636" i="47"/>
  <c r="K1635" i="47"/>
  <c r="K1634" i="47"/>
  <c r="K1633" i="47"/>
  <c r="K1632" i="47"/>
  <c r="K1631" i="47"/>
  <c r="K1630" i="47"/>
  <c r="K1629" i="47"/>
  <c r="K1628" i="47"/>
  <c r="K1627" i="47"/>
  <c r="K1626" i="47"/>
  <c r="K1625" i="47"/>
  <c r="K1624" i="47"/>
  <c r="K1623" i="47"/>
  <c r="K1622" i="47"/>
  <c r="K1621" i="47"/>
  <c r="K1620" i="47"/>
  <c r="K1619" i="47"/>
  <c r="K1618" i="47"/>
  <c r="K1617" i="47"/>
  <c r="K1616" i="47"/>
  <c r="K1615" i="47"/>
  <c r="K1614" i="47"/>
  <c r="K1613" i="47"/>
  <c r="K1612" i="47"/>
  <c r="K1611" i="47"/>
  <c r="K1610" i="47"/>
  <c r="K1609" i="47"/>
  <c r="K1608" i="47"/>
  <c r="K1607" i="47"/>
  <c r="K1606" i="47"/>
  <c r="K1605" i="47"/>
  <c r="K1604" i="47"/>
  <c r="K1603" i="47"/>
  <c r="K1602" i="47"/>
  <c r="K1601" i="47"/>
  <c r="K1600" i="47"/>
  <c r="K1599" i="47"/>
  <c r="K1598" i="47"/>
  <c r="K1597" i="47"/>
  <c r="K1596" i="47"/>
  <c r="K1595" i="47"/>
  <c r="K1594" i="47"/>
  <c r="K1593" i="47"/>
  <c r="K1592" i="47"/>
  <c r="K1591" i="47"/>
  <c r="K1590" i="47"/>
  <c r="K1589" i="47"/>
  <c r="K1588" i="47"/>
  <c r="K1587" i="47"/>
  <c r="K1586" i="47"/>
  <c r="K1585" i="47"/>
  <c r="K1584" i="47"/>
  <c r="K1583" i="47"/>
  <c r="K1582" i="47"/>
  <c r="K1581" i="47"/>
  <c r="K1580" i="47"/>
  <c r="K1579" i="47"/>
  <c r="K1578" i="47"/>
  <c r="K1577" i="47"/>
  <c r="K1576" i="47"/>
  <c r="K1575" i="47"/>
  <c r="K1574" i="47"/>
  <c r="K1573" i="47"/>
  <c r="K1572" i="47"/>
  <c r="K1571" i="47"/>
  <c r="K1570" i="47"/>
  <c r="K1569" i="47"/>
  <c r="K1568" i="47"/>
  <c r="K1567" i="47"/>
  <c r="K1566" i="47"/>
  <c r="K1565" i="47"/>
  <c r="K1564" i="47"/>
  <c r="K1563" i="47"/>
  <c r="K1562" i="47"/>
  <c r="K1561" i="47"/>
  <c r="K1560" i="47"/>
  <c r="K1559" i="47"/>
  <c r="K1558" i="47"/>
  <c r="K1557" i="47"/>
  <c r="K1556" i="47"/>
  <c r="K1555" i="47"/>
  <c r="K1554" i="47"/>
  <c r="K1553" i="47"/>
  <c r="K1552" i="47"/>
  <c r="K1551" i="47"/>
  <c r="K1550" i="47"/>
  <c r="K1549" i="47"/>
  <c r="K1548" i="47"/>
  <c r="K1547" i="47"/>
  <c r="K1546" i="47"/>
  <c r="K1545" i="47"/>
  <c r="K1544" i="47"/>
  <c r="K1543" i="47"/>
  <c r="K1542" i="47"/>
  <c r="K1541" i="47"/>
  <c r="K1540" i="47"/>
  <c r="K1539" i="47"/>
  <c r="K1538" i="47"/>
  <c r="K1537" i="47"/>
  <c r="K1536" i="47"/>
  <c r="K1535" i="47"/>
  <c r="K1534" i="47"/>
  <c r="K1533" i="47"/>
  <c r="K1532" i="47"/>
  <c r="K1531" i="47"/>
  <c r="K1530" i="47"/>
  <c r="K1529" i="47"/>
  <c r="K1528" i="47"/>
  <c r="K1527" i="47"/>
  <c r="K1526" i="47"/>
  <c r="K1525" i="47"/>
  <c r="K1524" i="47"/>
  <c r="K1523" i="47"/>
  <c r="K1522" i="47"/>
  <c r="K1521" i="47"/>
  <c r="K1520" i="47"/>
  <c r="K1519" i="47"/>
  <c r="K1518" i="47"/>
  <c r="K1517" i="47"/>
  <c r="K1516" i="47"/>
  <c r="K1515" i="47"/>
  <c r="K1514" i="47"/>
  <c r="K1513" i="47"/>
  <c r="K1512" i="47"/>
  <c r="K1511" i="47"/>
  <c r="K1510" i="47"/>
  <c r="K1509" i="47"/>
  <c r="K1508" i="47"/>
  <c r="K1507" i="47"/>
  <c r="K1506" i="47"/>
  <c r="K1505" i="47"/>
  <c r="K1504" i="47"/>
  <c r="K1503" i="47"/>
  <c r="K1502" i="47"/>
  <c r="K1501" i="47"/>
  <c r="K1500" i="47"/>
  <c r="K1499" i="47"/>
  <c r="K1498" i="47"/>
  <c r="K1497" i="47"/>
  <c r="K1496" i="47"/>
  <c r="K1495" i="47"/>
  <c r="K1494" i="47"/>
  <c r="K1493" i="47"/>
  <c r="K1492" i="47"/>
  <c r="K1491" i="47"/>
  <c r="K1490" i="47"/>
  <c r="K1489" i="47"/>
  <c r="K1488" i="47"/>
  <c r="K1487" i="47"/>
  <c r="K1486" i="47"/>
  <c r="K1485" i="47"/>
  <c r="K1484" i="47"/>
  <c r="K1483" i="47"/>
  <c r="K1482" i="47"/>
  <c r="K1481" i="47"/>
  <c r="K1480" i="47"/>
  <c r="K1479" i="47"/>
  <c r="K1478" i="47"/>
  <c r="K1477" i="47"/>
  <c r="K1476" i="47"/>
  <c r="K1475" i="47"/>
  <c r="K1474" i="47"/>
  <c r="K1473" i="47"/>
  <c r="K1472" i="47"/>
  <c r="K1471" i="47"/>
  <c r="K1470" i="47"/>
  <c r="K1469" i="47"/>
  <c r="K1468" i="47"/>
  <c r="K1467" i="47"/>
  <c r="K1466" i="47"/>
  <c r="K1465" i="47"/>
  <c r="K1464" i="47"/>
  <c r="K1463" i="47"/>
  <c r="K1462" i="47"/>
  <c r="K1461" i="47"/>
  <c r="K1460" i="47"/>
  <c r="K1459" i="47"/>
  <c r="K1458" i="47"/>
  <c r="K1457" i="47"/>
  <c r="K1456" i="47"/>
  <c r="K1455" i="47"/>
  <c r="K1454" i="47"/>
  <c r="K1453" i="47"/>
  <c r="K1452" i="47"/>
  <c r="K1451" i="47"/>
  <c r="K1450" i="47"/>
  <c r="K1449" i="47"/>
  <c r="K1448" i="47"/>
  <c r="K1447" i="47"/>
  <c r="K1446" i="47"/>
  <c r="K1445" i="47"/>
  <c r="K1444" i="47"/>
  <c r="K1443" i="47"/>
  <c r="K1442" i="47"/>
  <c r="K1441" i="47"/>
  <c r="K1440" i="47"/>
  <c r="K1439" i="47"/>
  <c r="K1438" i="47"/>
  <c r="K1437" i="47"/>
  <c r="K1436" i="47"/>
  <c r="K1435" i="47"/>
  <c r="K1434" i="47"/>
  <c r="K1433" i="47"/>
  <c r="K1432" i="47"/>
  <c r="K1431" i="47"/>
  <c r="K1430" i="47"/>
  <c r="K1429" i="47"/>
  <c r="K1428" i="47"/>
  <c r="K1427" i="47"/>
  <c r="K1426" i="47"/>
  <c r="K1425" i="47"/>
  <c r="K1424" i="47"/>
  <c r="K1423" i="47"/>
  <c r="K1422" i="47"/>
  <c r="K1421" i="47"/>
  <c r="K1420" i="47"/>
  <c r="K1419" i="47"/>
  <c r="K1418" i="47"/>
  <c r="K1417" i="47"/>
  <c r="K1416" i="47"/>
  <c r="K1415" i="47"/>
  <c r="K1414" i="47"/>
  <c r="K1413" i="47"/>
  <c r="K1412" i="47"/>
  <c r="K1411" i="47"/>
  <c r="K1410" i="47"/>
  <c r="K1409" i="47"/>
  <c r="K1408" i="47"/>
  <c r="K1407" i="47"/>
  <c r="K1406" i="47"/>
  <c r="K1405" i="47"/>
  <c r="K1404" i="47"/>
  <c r="K1403" i="47"/>
  <c r="K1402" i="47"/>
  <c r="K1401" i="47"/>
  <c r="K1400" i="47"/>
  <c r="K1399" i="47"/>
  <c r="K1398" i="47"/>
  <c r="K1397" i="47"/>
  <c r="K1396" i="47"/>
  <c r="K1395" i="47"/>
  <c r="K1394" i="47"/>
  <c r="K1393" i="47"/>
  <c r="K1392" i="47"/>
  <c r="K1391" i="47"/>
  <c r="K1390" i="47"/>
  <c r="K1389" i="47"/>
  <c r="K1388" i="47"/>
  <c r="K1387" i="47"/>
  <c r="K1386" i="47"/>
  <c r="K1385" i="47"/>
  <c r="K1384" i="47"/>
  <c r="K1383" i="47"/>
  <c r="K1382" i="47"/>
  <c r="K1381" i="47"/>
  <c r="K1380" i="47"/>
  <c r="K1379" i="47"/>
  <c r="K1378" i="47"/>
  <c r="K1377" i="47"/>
  <c r="K1376" i="47"/>
  <c r="K1375" i="47"/>
  <c r="K1374" i="47"/>
  <c r="K1373" i="47"/>
  <c r="K1372" i="47"/>
  <c r="K1371" i="47"/>
  <c r="K1370" i="47"/>
  <c r="K1369" i="47"/>
  <c r="K1368" i="47"/>
  <c r="K1367" i="47"/>
  <c r="K1366" i="47"/>
  <c r="K1365" i="47"/>
  <c r="K1364" i="47"/>
  <c r="K1363" i="47"/>
  <c r="K1362" i="47"/>
  <c r="K1361" i="47"/>
  <c r="K1360" i="47"/>
  <c r="K1359" i="47"/>
  <c r="K1358" i="47"/>
  <c r="K1357" i="47"/>
  <c r="K1356" i="47"/>
  <c r="K1355" i="47"/>
  <c r="K1354" i="47"/>
  <c r="K1353" i="47"/>
  <c r="K1352" i="47"/>
  <c r="K1351" i="47"/>
  <c r="K1350" i="47"/>
  <c r="K1349" i="47"/>
  <c r="K1348" i="47"/>
  <c r="K1347" i="47"/>
  <c r="K1346" i="47"/>
  <c r="K1345" i="47"/>
  <c r="K1344" i="47"/>
  <c r="K1343" i="47"/>
  <c r="K1342" i="47"/>
  <c r="K1341" i="47"/>
  <c r="K1340" i="47"/>
  <c r="K1339" i="47"/>
  <c r="K1338" i="47"/>
  <c r="K1337" i="47"/>
  <c r="K1336" i="47"/>
  <c r="K1335" i="47"/>
  <c r="K1334" i="47"/>
  <c r="K1333" i="47"/>
  <c r="K1332" i="47"/>
  <c r="K1331" i="47"/>
  <c r="K1330" i="47"/>
  <c r="K1329" i="47"/>
  <c r="K1328" i="47"/>
  <c r="K1327" i="47"/>
  <c r="K1326" i="47"/>
  <c r="K1325" i="47"/>
  <c r="K1324" i="47"/>
  <c r="K1323" i="47"/>
  <c r="K1322" i="47"/>
  <c r="K1321" i="47"/>
  <c r="K1320" i="47"/>
  <c r="K1319" i="47"/>
  <c r="K1318" i="47"/>
  <c r="K1317" i="47"/>
  <c r="K1316" i="47"/>
  <c r="K1315" i="47"/>
  <c r="K1314" i="47"/>
  <c r="K1313" i="47"/>
  <c r="K1312" i="47"/>
  <c r="K1311" i="47"/>
  <c r="K1310" i="47"/>
  <c r="K1309" i="47"/>
  <c r="K1308" i="47"/>
  <c r="K1307" i="47"/>
  <c r="K1306" i="47"/>
  <c r="K1305" i="47"/>
  <c r="K1304" i="47"/>
  <c r="K1303" i="47"/>
  <c r="K1302" i="47"/>
  <c r="K1301" i="47"/>
  <c r="K1300" i="47"/>
  <c r="K1299" i="47"/>
  <c r="K1298" i="47"/>
  <c r="K1297" i="47"/>
  <c r="K1296" i="47"/>
  <c r="K1295" i="47"/>
  <c r="K1294" i="47"/>
  <c r="K1293" i="47"/>
  <c r="K1292" i="47"/>
  <c r="K1291" i="47"/>
  <c r="K1290" i="47"/>
  <c r="K1289" i="47"/>
  <c r="K1288" i="47"/>
  <c r="K1287" i="47"/>
  <c r="K1286" i="47"/>
  <c r="K1285" i="47"/>
  <c r="K1284" i="47"/>
  <c r="K1283" i="47"/>
  <c r="K1282" i="47"/>
  <c r="K1281" i="47"/>
  <c r="K1280" i="47"/>
  <c r="K1279" i="47"/>
  <c r="K1278" i="47"/>
  <c r="K1277" i="47"/>
  <c r="K1276" i="47"/>
  <c r="K1275" i="47"/>
  <c r="K1274" i="47"/>
  <c r="K1273" i="47"/>
  <c r="K1272" i="47"/>
  <c r="K1271" i="47"/>
  <c r="K1270" i="47"/>
  <c r="K1269" i="47"/>
  <c r="K1268" i="47"/>
  <c r="K1267" i="47"/>
  <c r="K1266" i="47"/>
  <c r="K1265" i="47"/>
  <c r="K1264" i="47"/>
  <c r="K1263" i="47"/>
  <c r="K1262" i="47"/>
  <c r="K1261" i="47"/>
  <c r="K1260" i="47"/>
  <c r="K1259" i="47"/>
  <c r="K1258" i="47"/>
  <c r="K1257" i="47"/>
  <c r="K1256" i="47"/>
  <c r="K1255" i="47"/>
  <c r="K1254" i="47"/>
  <c r="K1253" i="47"/>
  <c r="K1252" i="47"/>
  <c r="K1251" i="47"/>
  <c r="K1250" i="47"/>
  <c r="K1249" i="47"/>
  <c r="K1248" i="47"/>
  <c r="K1247" i="47"/>
  <c r="K1246" i="47"/>
  <c r="K1245" i="47"/>
  <c r="K1244" i="47"/>
  <c r="K1243" i="47"/>
  <c r="K1242" i="47"/>
  <c r="K1241" i="47"/>
  <c r="K1240" i="47"/>
  <c r="K1239" i="47"/>
  <c r="K1238" i="47"/>
  <c r="K1237" i="47"/>
  <c r="K1236" i="47"/>
  <c r="K1235" i="47"/>
  <c r="K1234" i="47"/>
  <c r="K1233" i="47"/>
  <c r="K1232" i="47"/>
  <c r="K1231" i="47"/>
  <c r="K1230" i="47"/>
  <c r="K1229" i="47"/>
  <c r="K1228" i="47"/>
  <c r="K1227" i="47"/>
  <c r="K1226" i="47"/>
  <c r="K1225" i="47"/>
  <c r="K1224" i="47"/>
  <c r="K1223" i="47"/>
  <c r="K1222" i="47"/>
  <c r="K1221" i="47"/>
  <c r="K1220" i="47"/>
  <c r="K1219" i="47"/>
  <c r="K1218" i="47"/>
  <c r="K1217" i="47"/>
  <c r="K1216" i="47"/>
  <c r="K1215" i="47"/>
  <c r="K1214" i="47"/>
  <c r="K1213" i="47"/>
  <c r="K1212" i="47"/>
  <c r="K1211" i="47"/>
  <c r="K1210" i="47"/>
  <c r="K1209" i="47"/>
  <c r="K1208" i="47"/>
  <c r="K1207" i="47"/>
  <c r="K1206" i="47"/>
  <c r="K1205" i="47"/>
  <c r="K1204" i="47"/>
  <c r="K1203" i="47"/>
  <c r="K1202" i="47"/>
  <c r="K1201" i="47"/>
  <c r="K1200" i="47"/>
  <c r="K1199" i="47"/>
  <c r="K1198" i="47"/>
  <c r="K1197" i="47"/>
  <c r="K1196" i="47"/>
  <c r="K1195" i="47"/>
  <c r="K1194" i="47"/>
  <c r="K1193" i="47"/>
  <c r="K1192" i="47"/>
  <c r="K1191" i="47"/>
  <c r="K1190" i="47"/>
  <c r="K1189" i="47"/>
  <c r="K1188" i="47"/>
  <c r="K1187" i="47"/>
  <c r="K1186" i="47"/>
  <c r="K1185" i="47"/>
  <c r="K1184" i="47"/>
  <c r="K1183" i="47"/>
  <c r="K1182" i="47"/>
  <c r="K1181" i="47"/>
  <c r="K1180" i="47"/>
  <c r="K1179" i="47"/>
  <c r="K1178" i="47"/>
  <c r="K1177" i="47"/>
  <c r="K1176" i="47"/>
  <c r="K1175" i="47"/>
  <c r="K1174" i="47"/>
  <c r="K1173" i="47"/>
  <c r="K1172" i="47"/>
  <c r="K1171" i="47"/>
  <c r="K1170" i="47"/>
  <c r="K1169" i="47"/>
  <c r="K1168" i="47"/>
  <c r="K1167" i="47"/>
  <c r="K1166" i="47"/>
  <c r="K1165" i="47"/>
  <c r="K1164" i="47"/>
  <c r="K1163" i="47"/>
  <c r="K1162" i="47"/>
  <c r="K1161" i="47"/>
  <c r="K1160" i="47"/>
  <c r="K1159" i="47"/>
  <c r="K1158" i="47"/>
  <c r="K1157" i="47"/>
  <c r="K1156" i="47"/>
  <c r="K1155" i="47"/>
  <c r="K1154" i="47"/>
  <c r="K1153" i="47"/>
  <c r="K1152" i="47"/>
  <c r="K1151" i="47"/>
  <c r="K1150" i="47"/>
  <c r="K1149" i="47"/>
  <c r="K1148" i="47"/>
  <c r="K1147" i="47"/>
  <c r="K1146" i="47"/>
  <c r="K1145" i="47"/>
  <c r="K1144" i="47"/>
  <c r="K1143" i="47"/>
  <c r="K1142" i="47"/>
  <c r="K1141" i="47"/>
  <c r="K1140" i="47"/>
  <c r="K1139" i="47"/>
  <c r="K1138" i="47"/>
  <c r="K1137" i="47"/>
  <c r="K1136" i="47"/>
  <c r="K1135" i="47"/>
  <c r="K1134" i="47"/>
  <c r="K1133" i="47"/>
  <c r="K1132" i="47"/>
  <c r="K1131" i="47"/>
  <c r="K1130" i="47"/>
  <c r="K1129" i="47"/>
  <c r="K1128" i="47"/>
  <c r="K1127" i="47"/>
  <c r="K1126" i="47"/>
  <c r="K1125" i="47"/>
  <c r="K1124" i="47"/>
  <c r="K1123" i="47"/>
  <c r="K1122" i="47"/>
  <c r="K1121" i="47"/>
  <c r="K1120" i="47"/>
  <c r="K1119" i="47"/>
  <c r="K1118" i="47"/>
  <c r="K1117" i="47"/>
  <c r="K1116" i="47"/>
  <c r="K1115" i="47"/>
  <c r="K1114" i="47"/>
  <c r="K1113" i="47"/>
  <c r="K1112" i="47"/>
  <c r="K1111" i="47"/>
  <c r="K1110" i="47"/>
  <c r="K1109" i="47"/>
  <c r="K1108" i="47"/>
  <c r="K1107" i="47"/>
  <c r="K1106" i="47"/>
  <c r="K1105" i="47"/>
  <c r="K1104" i="47"/>
  <c r="K1103" i="47"/>
  <c r="K1102" i="47"/>
  <c r="K1101" i="47"/>
  <c r="K1100" i="47"/>
  <c r="K1099" i="47"/>
  <c r="K1098" i="47"/>
  <c r="K1097" i="47"/>
  <c r="K1096" i="47"/>
  <c r="K1095" i="47"/>
  <c r="K1094" i="47"/>
  <c r="K1093" i="47"/>
  <c r="K1092" i="47"/>
  <c r="K1091" i="47"/>
  <c r="K1090" i="47"/>
  <c r="K1089" i="47"/>
  <c r="K1088" i="47"/>
  <c r="K1087" i="47"/>
  <c r="K1086" i="47"/>
  <c r="K1085" i="47"/>
  <c r="K1084" i="47"/>
  <c r="K1083" i="47"/>
  <c r="K1082" i="47"/>
  <c r="K1081" i="47"/>
  <c r="K1080" i="47"/>
  <c r="K1079" i="47"/>
  <c r="K1078" i="47"/>
  <c r="K1077" i="47"/>
  <c r="K1076" i="47"/>
  <c r="K1075" i="47"/>
  <c r="K1074" i="47"/>
  <c r="K1073" i="47"/>
  <c r="K1072" i="47"/>
  <c r="K1071" i="47"/>
  <c r="K1070" i="47"/>
  <c r="K1069" i="47"/>
  <c r="K1068" i="47"/>
  <c r="K1067" i="47"/>
  <c r="K1066" i="47"/>
  <c r="K1065" i="47"/>
  <c r="K1064" i="47"/>
  <c r="K1063" i="47"/>
  <c r="K1062" i="47"/>
  <c r="K1061" i="47"/>
  <c r="K1060" i="47"/>
  <c r="K1059" i="47"/>
  <c r="K1058" i="47"/>
  <c r="K1057" i="47"/>
  <c r="K1056" i="47"/>
  <c r="K1055" i="47"/>
  <c r="K1054" i="47"/>
  <c r="K1053" i="47"/>
  <c r="K1052" i="47"/>
  <c r="K1051" i="47"/>
  <c r="K1050" i="47"/>
  <c r="K1049" i="47"/>
  <c r="K1048" i="47"/>
  <c r="K1047" i="47"/>
  <c r="K1046" i="47"/>
  <c r="K1045" i="47"/>
  <c r="K1044" i="47"/>
  <c r="K1043" i="47"/>
  <c r="K1042" i="47"/>
  <c r="K1041" i="47"/>
  <c r="K1040" i="47"/>
  <c r="K1039" i="47"/>
  <c r="K1038" i="47"/>
  <c r="K1037" i="47"/>
  <c r="K1036" i="47"/>
  <c r="K1035" i="47"/>
  <c r="K1034" i="47"/>
  <c r="K1033" i="47"/>
  <c r="K1032" i="47"/>
  <c r="K1031" i="47"/>
  <c r="K1030" i="47"/>
  <c r="K1029" i="47"/>
  <c r="K1028" i="47"/>
  <c r="K1027" i="47"/>
  <c r="K1026" i="47"/>
  <c r="K1025" i="47"/>
  <c r="K1024" i="47"/>
  <c r="K1023" i="47"/>
  <c r="K1022" i="47"/>
  <c r="K1021" i="47"/>
  <c r="K1020" i="47"/>
  <c r="K1019" i="47"/>
  <c r="K1018" i="47"/>
  <c r="K1017" i="47"/>
  <c r="K1016" i="47"/>
  <c r="K1015" i="47"/>
  <c r="K1014" i="47"/>
  <c r="K1013" i="47"/>
  <c r="K1012" i="47"/>
  <c r="K1011" i="47"/>
  <c r="K1010" i="47"/>
  <c r="K1009" i="47"/>
  <c r="K1008" i="47"/>
  <c r="K1007" i="47"/>
  <c r="K1006" i="47"/>
  <c r="K1005" i="47"/>
  <c r="K1004" i="47"/>
  <c r="K1003" i="47"/>
  <c r="K1002" i="47"/>
  <c r="K1001" i="47"/>
  <c r="K1000" i="47"/>
  <c r="K999" i="47"/>
  <c r="K998" i="47"/>
  <c r="K997" i="47"/>
  <c r="K996" i="47"/>
  <c r="K995" i="47"/>
  <c r="K994" i="47"/>
  <c r="K993" i="47"/>
  <c r="K992" i="47"/>
  <c r="K991" i="47"/>
  <c r="K990" i="47"/>
  <c r="K989" i="47"/>
  <c r="K988" i="47"/>
  <c r="K987" i="47"/>
  <c r="K986" i="47"/>
  <c r="K985" i="47"/>
  <c r="K984" i="47"/>
  <c r="K983" i="47"/>
  <c r="K982" i="47"/>
  <c r="K981" i="47"/>
  <c r="K980" i="47"/>
  <c r="K979" i="47"/>
  <c r="K978" i="47"/>
  <c r="K977" i="47"/>
  <c r="K976" i="47"/>
  <c r="K975" i="47"/>
  <c r="K974" i="47"/>
  <c r="K973" i="47"/>
  <c r="K972" i="47"/>
  <c r="K971" i="47"/>
  <c r="K970" i="47"/>
  <c r="K969" i="47"/>
  <c r="K968" i="47"/>
  <c r="K967" i="47"/>
  <c r="K966" i="47"/>
  <c r="K965" i="47"/>
  <c r="K964" i="47"/>
  <c r="K963" i="47"/>
  <c r="K962" i="47"/>
  <c r="K961" i="47"/>
  <c r="K960" i="47"/>
  <c r="K959" i="47"/>
  <c r="K958" i="47"/>
  <c r="K957" i="47"/>
  <c r="K956" i="47"/>
  <c r="K955" i="47"/>
  <c r="K954" i="47"/>
  <c r="K953" i="47"/>
  <c r="K952" i="47"/>
  <c r="K951" i="47"/>
  <c r="K950" i="47"/>
  <c r="K949" i="47"/>
  <c r="K948" i="47"/>
  <c r="K947" i="47"/>
  <c r="K946" i="47"/>
  <c r="K945" i="47"/>
  <c r="K944" i="47"/>
  <c r="K943" i="47"/>
  <c r="K942" i="47"/>
  <c r="K941" i="47"/>
  <c r="K940" i="47"/>
  <c r="K939" i="47"/>
  <c r="K938" i="47"/>
  <c r="K937" i="47"/>
  <c r="K936" i="47"/>
  <c r="K935" i="47"/>
  <c r="K934" i="47"/>
  <c r="K933" i="47"/>
  <c r="K932" i="47"/>
  <c r="K931" i="47"/>
  <c r="K930" i="47"/>
  <c r="K929" i="47"/>
  <c r="K928" i="47"/>
  <c r="K927" i="47"/>
  <c r="K926" i="47"/>
  <c r="K925" i="47"/>
  <c r="K924" i="47"/>
  <c r="K923" i="47"/>
  <c r="K922" i="47"/>
  <c r="K921" i="47"/>
  <c r="K920" i="47"/>
  <c r="K919" i="47"/>
  <c r="K918" i="47"/>
  <c r="K917" i="47"/>
  <c r="K916" i="47"/>
  <c r="K915" i="47"/>
  <c r="K914" i="47"/>
  <c r="K913" i="47"/>
  <c r="K912" i="47"/>
  <c r="K911" i="47"/>
  <c r="K910" i="47"/>
  <c r="K909" i="47"/>
  <c r="K908" i="47"/>
  <c r="K907" i="47"/>
  <c r="K906" i="47"/>
  <c r="K905" i="47"/>
  <c r="K904" i="47"/>
  <c r="K903" i="47"/>
  <c r="K902" i="47"/>
  <c r="K901" i="47"/>
  <c r="K900" i="47"/>
  <c r="K899" i="47"/>
  <c r="K898" i="47"/>
  <c r="K897" i="47"/>
  <c r="K896" i="47"/>
  <c r="K895" i="47"/>
  <c r="K894" i="47"/>
  <c r="K893" i="47"/>
  <c r="K892" i="47"/>
  <c r="K891" i="47"/>
  <c r="K890" i="47"/>
  <c r="K889" i="47"/>
  <c r="K888" i="47"/>
  <c r="K887" i="47"/>
  <c r="K886" i="47"/>
  <c r="K885" i="47"/>
  <c r="K884" i="47"/>
  <c r="K883" i="47"/>
  <c r="K882" i="47"/>
  <c r="K881" i="47"/>
  <c r="K880" i="47"/>
  <c r="K879" i="47"/>
  <c r="K878" i="47"/>
  <c r="K877" i="47"/>
  <c r="K876" i="47"/>
  <c r="K875" i="47"/>
  <c r="K874" i="47"/>
  <c r="K873" i="47"/>
  <c r="K872" i="47"/>
  <c r="K871" i="47"/>
  <c r="K870" i="47"/>
  <c r="K869" i="47"/>
  <c r="K868" i="47"/>
  <c r="K867" i="47"/>
  <c r="K866" i="47"/>
  <c r="K865" i="47"/>
  <c r="K864" i="47"/>
  <c r="K863" i="47"/>
  <c r="K862" i="47"/>
  <c r="K861" i="47"/>
  <c r="K860" i="47"/>
  <c r="K859" i="47"/>
  <c r="K858" i="47"/>
  <c r="K857" i="47"/>
  <c r="K856" i="47"/>
  <c r="K855" i="47"/>
  <c r="K854" i="47"/>
  <c r="K853" i="47"/>
  <c r="K852" i="47"/>
  <c r="K851" i="47"/>
  <c r="K850" i="47"/>
  <c r="K849" i="47"/>
  <c r="K848" i="47"/>
  <c r="K847" i="47"/>
  <c r="K846" i="47"/>
  <c r="K845" i="47"/>
  <c r="K844" i="47"/>
  <c r="K843" i="47"/>
  <c r="K842" i="47"/>
  <c r="K841" i="47"/>
  <c r="K840" i="47"/>
  <c r="K839" i="47"/>
  <c r="K838" i="47"/>
  <c r="K837" i="47"/>
  <c r="K836" i="47"/>
  <c r="K835" i="47"/>
  <c r="K834" i="47"/>
  <c r="K833" i="47"/>
  <c r="K832" i="47"/>
  <c r="K831" i="47"/>
  <c r="K830" i="47"/>
  <c r="K829" i="47"/>
  <c r="K828" i="47"/>
  <c r="K827" i="47"/>
  <c r="K826" i="47"/>
  <c r="K825" i="47"/>
  <c r="K824" i="47"/>
  <c r="K823" i="47"/>
  <c r="K822" i="47"/>
  <c r="K821" i="47"/>
  <c r="K820" i="47"/>
  <c r="K819" i="47"/>
  <c r="K818" i="47"/>
  <c r="K817" i="47"/>
  <c r="K816" i="47"/>
  <c r="K815" i="47"/>
  <c r="K814" i="47"/>
  <c r="K813" i="47"/>
  <c r="K812" i="47"/>
  <c r="K811" i="47"/>
  <c r="K810" i="47"/>
  <c r="K809" i="47"/>
  <c r="K808" i="47"/>
  <c r="K807" i="47"/>
  <c r="K806" i="47"/>
  <c r="K805" i="47"/>
  <c r="K804" i="47"/>
  <c r="K803" i="47"/>
  <c r="K802" i="47"/>
  <c r="K801" i="47"/>
  <c r="K800" i="47"/>
  <c r="K799" i="47"/>
  <c r="K798" i="47"/>
  <c r="K797" i="47"/>
  <c r="K796" i="47"/>
  <c r="K795" i="47"/>
  <c r="K794" i="47"/>
  <c r="K793" i="47"/>
  <c r="K792" i="47"/>
  <c r="K791" i="47"/>
  <c r="K790" i="47"/>
  <c r="K789" i="47"/>
  <c r="K788" i="47"/>
  <c r="K787" i="47"/>
  <c r="K786" i="47"/>
  <c r="K785" i="47"/>
  <c r="K784" i="47"/>
  <c r="K783" i="47"/>
  <c r="K782" i="47"/>
  <c r="K781" i="47"/>
  <c r="K780" i="47"/>
  <c r="K779" i="47"/>
  <c r="K778" i="47"/>
  <c r="K777" i="47"/>
  <c r="K776" i="47"/>
  <c r="K775" i="47"/>
  <c r="K774" i="47"/>
  <c r="K773" i="47"/>
  <c r="K772" i="47"/>
  <c r="K771" i="47"/>
  <c r="K770" i="47"/>
  <c r="K769" i="47"/>
  <c r="K768" i="47"/>
  <c r="K767" i="47"/>
  <c r="K766" i="47"/>
  <c r="K765" i="47"/>
  <c r="K764" i="47"/>
  <c r="K763" i="47"/>
  <c r="K762" i="47"/>
  <c r="K761" i="47"/>
  <c r="K760" i="47"/>
  <c r="K759" i="47"/>
  <c r="K758" i="47"/>
  <c r="K757" i="47"/>
  <c r="K756" i="47"/>
  <c r="K755" i="47"/>
  <c r="K754" i="47"/>
  <c r="K753" i="47"/>
  <c r="K752" i="47"/>
  <c r="K751" i="47"/>
  <c r="K750" i="47"/>
  <c r="K749" i="47"/>
  <c r="K748" i="47"/>
  <c r="K747" i="47"/>
  <c r="K746" i="47"/>
  <c r="K745" i="47"/>
  <c r="K744" i="47"/>
  <c r="K743" i="47"/>
  <c r="K742" i="47"/>
  <c r="K741" i="47"/>
  <c r="K740" i="47"/>
  <c r="K739" i="47"/>
  <c r="K738" i="47"/>
  <c r="K737" i="47"/>
  <c r="K736" i="47"/>
  <c r="K735" i="47"/>
  <c r="K734" i="47"/>
  <c r="K733" i="47"/>
  <c r="K732" i="47"/>
  <c r="K731" i="47"/>
  <c r="K730" i="47"/>
  <c r="K729" i="47"/>
  <c r="K728" i="47"/>
  <c r="K727" i="47"/>
  <c r="K726" i="47"/>
  <c r="K725" i="47"/>
  <c r="K724" i="47"/>
  <c r="K723" i="47"/>
  <c r="K722" i="47"/>
  <c r="K721" i="47"/>
  <c r="K720" i="47"/>
  <c r="K719" i="47"/>
  <c r="K718" i="47"/>
  <c r="K717" i="47"/>
  <c r="K716" i="47"/>
  <c r="K715" i="47"/>
  <c r="K714" i="47"/>
  <c r="K713" i="47"/>
  <c r="K712" i="47"/>
  <c r="K711" i="47"/>
  <c r="K710" i="47"/>
  <c r="K709" i="47"/>
  <c r="K708" i="47"/>
  <c r="K707" i="47"/>
  <c r="K706" i="47"/>
  <c r="K705" i="47"/>
  <c r="K704" i="47"/>
  <c r="K703" i="47"/>
  <c r="K702" i="47"/>
  <c r="K701" i="47"/>
  <c r="K700" i="47"/>
  <c r="K699" i="47"/>
  <c r="K698" i="47"/>
  <c r="K697" i="47"/>
  <c r="K696" i="47"/>
  <c r="K695" i="47"/>
  <c r="K694" i="47"/>
  <c r="K693" i="47"/>
  <c r="K692" i="47"/>
  <c r="K691" i="47"/>
  <c r="K690" i="47"/>
  <c r="K689" i="47"/>
  <c r="K688" i="47"/>
  <c r="K687" i="47"/>
  <c r="K686" i="47"/>
  <c r="K685" i="47"/>
  <c r="K684" i="47"/>
  <c r="K683" i="47"/>
  <c r="K682" i="47"/>
  <c r="K681" i="47"/>
  <c r="K680" i="47"/>
  <c r="K679" i="47"/>
  <c r="K678" i="47"/>
  <c r="K677" i="47"/>
  <c r="K676" i="47"/>
  <c r="K675" i="47"/>
  <c r="K674" i="47"/>
  <c r="K673" i="47"/>
  <c r="K672" i="47"/>
  <c r="K671" i="47"/>
  <c r="K670" i="47"/>
  <c r="K669" i="47"/>
  <c r="K668" i="47"/>
  <c r="K667" i="47"/>
  <c r="K666" i="47"/>
  <c r="K665" i="47"/>
  <c r="K664" i="47"/>
  <c r="K663" i="47"/>
  <c r="K662" i="47"/>
  <c r="K661" i="47"/>
  <c r="K660" i="47"/>
  <c r="K659" i="47"/>
  <c r="K658" i="47"/>
  <c r="K657" i="47"/>
  <c r="K656" i="47"/>
  <c r="K655" i="47"/>
  <c r="K654" i="47"/>
  <c r="K653" i="47"/>
  <c r="K652" i="47"/>
  <c r="K651" i="47"/>
  <c r="K650" i="47"/>
  <c r="K649" i="47"/>
  <c r="K648" i="47"/>
  <c r="K647" i="47"/>
  <c r="K646" i="47"/>
  <c r="K645" i="47"/>
  <c r="K644" i="47"/>
  <c r="K643" i="47"/>
  <c r="K642" i="47"/>
  <c r="K641" i="47"/>
  <c r="K640" i="47"/>
  <c r="K639" i="47"/>
  <c r="K638" i="47"/>
  <c r="K637" i="47"/>
  <c r="K636" i="47"/>
  <c r="K635" i="47"/>
  <c r="K634" i="47"/>
  <c r="K633" i="47"/>
  <c r="K632" i="47"/>
  <c r="K631" i="47"/>
  <c r="K630" i="47"/>
  <c r="K629" i="47"/>
  <c r="K628" i="47"/>
  <c r="K627" i="47"/>
  <c r="K626" i="47"/>
  <c r="K625" i="47"/>
  <c r="K624" i="47"/>
  <c r="K623" i="47"/>
  <c r="K622" i="47"/>
  <c r="K621" i="47"/>
  <c r="K620" i="47"/>
  <c r="K619" i="47"/>
  <c r="K618" i="47"/>
  <c r="K617" i="47"/>
  <c r="K616" i="47"/>
  <c r="K615" i="47"/>
  <c r="K614" i="47"/>
  <c r="K613" i="47"/>
  <c r="K612" i="47"/>
  <c r="K611" i="47"/>
  <c r="K610" i="47"/>
  <c r="K609" i="47"/>
  <c r="K608" i="47"/>
  <c r="K607" i="47"/>
  <c r="K606" i="47"/>
  <c r="K605" i="47"/>
  <c r="K604" i="47"/>
  <c r="K603" i="47"/>
  <c r="K602" i="47"/>
  <c r="K601" i="47"/>
  <c r="K600" i="47"/>
  <c r="K599" i="47"/>
  <c r="K598" i="47"/>
  <c r="K597" i="47"/>
  <c r="K596" i="47"/>
  <c r="K595" i="47"/>
  <c r="K594" i="47"/>
  <c r="K593" i="47"/>
  <c r="K592" i="47"/>
  <c r="K591" i="47"/>
  <c r="K590" i="47"/>
  <c r="K589" i="47"/>
  <c r="K588" i="47"/>
  <c r="K587" i="47"/>
  <c r="K586" i="47"/>
  <c r="K585" i="47"/>
  <c r="K584" i="47"/>
  <c r="K583" i="47"/>
  <c r="K582" i="47"/>
  <c r="K581" i="47"/>
  <c r="K580" i="47"/>
  <c r="K579" i="47"/>
  <c r="K578" i="47"/>
  <c r="K577" i="47"/>
  <c r="K576" i="47"/>
  <c r="K575" i="47"/>
  <c r="K574" i="47"/>
  <c r="K573" i="47"/>
  <c r="K572" i="47"/>
  <c r="K571" i="47"/>
  <c r="K570" i="47"/>
  <c r="K569" i="47"/>
  <c r="K568" i="47"/>
  <c r="K567" i="47"/>
  <c r="K566" i="47"/>
  <c r="K565" i="47"/>
  <c r="K564" i="47"/>
  <c r="K563" i="47"/>
  <c r="K562" i="47"/>
  <c r="K561" i="47"/>
  <c r="K560" i="47"/>
  <c r="K559" i="47"/>
  <c r="K558" i="47"/>
  <c r="K557" i="47"/>
  <c r="K556" i="47"/>
  <c r="K555" i="47"/>
  <c r="K554" i="47"/>
  <c r="K553" i="47"/>
  <c r="K552" i="47"/>
  <c r="K551" i="47"/>
  <c r="K550" i="47"/>
  <c r="K549" i="47"/>
  <c r="K548" i="47"/>
  <c r="K547" i="47"/>
  <c r="K546" i="47"/>
  <c r="K545" i="47"/>
  <c r="K544" i="47"/>
  <c r="K543" i="47"/>
  <c r="K542" i="47"/>
  <c r="K541" i="47"/>
  <c r="K540" i="47"/>
  <c r="K539" i="47"/>
  <c r="K538" i="47"/>
  <c r="K537" i="47"/>
  <c r="K536" i="47"/>
  <c r="K535" i="47"/>
  <c r="K534" i="47"/>
  <c r="K533" i="47"/>
  <c r="K532" i="47"/>
  <c r="K531" i="47"/>
  <c r="K530" i="47"/>
  <c r="K529" i="47"/>
  <c r="K528" i="47"/>
  <c r="K527" i="47"/>
  <c r="K526" i="47"/>
  <c r="K525" i="47"/>
  <c r="K524" i="47"/>
  <c r="K523" i="47"/>
  <c r="K522" i="47"/>
  <c r="K521" i="47"/>
  <c r="K520" i="47"/>
  <c r="K519" i="47"/>
  <c r="K518" i="47"/>
  <c r="K517" i="47"/>
  <c r="K516" i="47"/>
  <c r="K515" i="47"/>
  <c r="K514" i="47"/>
  <c r="K513" i="47"/>
  <c r="K512" i="47"/>
  <c r="K511" i="47"/>
  <c r="K510" i="47"/>
  <c r="K509" i="47"/>
  <c r="K508" i="47"/>
  <c r="K507" i="47"/>
  <c r="K506" i="47"/>
  <c r="K505" i="47"/>
  <c r="K504" i="47"/>
  <c r="K503" i="47"/>
  <c r="K502" i="47"/>
  <c r="K501" i="47"/>
  <c r="K500" i="47"/>
  <c r="K499" i="47"/>
  <c r="K498" i="47"/>
  <c r="K497" i="47"/>
  <c r="K496" i="47"/>
  <c r="K495" i="47"/>
  <c r="K494" i="47"/>
  <c r="K493" i="47"/>
  <c r="K492" i="47"/>
  <c r="K491" i="47"/>
  <c r="K490" i="47"/>
  <c r="K489" i="47"/>
  <c r="K488" i="47"/>
  <c r="K487" i="47"/>
  <c r="K486" i="47"/>
  <c r="K485" i="47"/>
  <c r="K484" i="47"/>
  <c r="K483" i="47"/>
  <c r="K482" i="47"/>
  <c r="K481" i="47"/>
  <c r="K480" i="47"/>
  <c r="K479" i="47"/>
  <c r="K478" i="47"/>
  <c r="K477" i="47"/>
  <c r="K476" i="47"/>
  <c r="K475" i="47"/>
  <c r="K474" i="47"/>
  <c r="K473" i="47"/>
  <c r="K472" i="47"/>
  <c r="K471" i="47"/>
  <c r="K470" i="47"/>
  <c r="K469" i="47"/>
  <c r="K468" i="47"/>
  <c r="K467" i="47"/>
  <c r="K466" i="47"/>
  <c r="K465" i="47"/>
  <c r="K464" i="47"/>
  <c r="K463" i="47"/>
  <c r="K462" i="47"/>
  <c r="K461" i="47"/>
  <c r="K460" i="47"/>
  <c r="K459" i="47"/>
  <c r="K458" i="47"/>
  <c r="K457" i="47"/>
  <c r="K456" i="47"/>
  <c r="K455" i="47"/>
  <c r="K454" i="47"/>
  <c r="K453" i="47"/>
  <c r="K452" i="47"/>
  <c r="K451" i="47"/>
  <c r="K450" i="47"/>
  <c r="K449" i="47"/>
  <c r="K448" i="47"/>
  <c r="K447" i="47"/>
  <c r="K446" i="47"/>
  <c r="K445" i="47"/>
  <c r="K444" i="47"/>
  <c r="K443" i="47"/>
  <c r="K442" i="47"/>
  <c r="K441" i="47"/>
  <c r="K440" i="47"/>
  <c r="K439" i="47"/>
  <c r="K438" i="47"/>
  <c r="K437" i="47"/>
  <c r="K436" i="47"/>
  <c r="K435" i="47"/>
  <c r="K434" i="47"/>
  <c r="K433" i="47"/>
  <c r="K432" i="47"/>
  <c r="K431" i="47"/>
  <c r="K430" i="47"/>
  <c r="K429" i="47"/>
  <c r="K428" i="47"/>
  <c r="K427" i="47"/>
  <c r="K426" i="47"/>
  <c r="K425" i="47"/>
  <c r="K424" i="47"/>
  <c r="K423" i="47"/>
  <c r="K422" i="47"/>
  <c r="K421" i="47"/>
  <c r="K420" i="47"/>
  <c r="K419" i="47"/>
  <c r="K418" i="47"/>
  <c r="K417" i="47"/>
  <c r="K416" i="47"/>
  <c r="K415" i="47"/>
  <c r="K414" i="47"/>
  <c r="K413" i="47"/>
  <c r="K412" i="47"/>
  <c r="K411" i="47"/>
  <c r="K410" i="47"/>
  <c r="K409" i="47"/>
  <c r="K408" i="47"/>
  <c r="K407" i="47"/>
  <c r="K406" i="47"/>
  <c r="K405" i="47"/>
  <c r="K404" i="47"/>
  <c r="K403" i="47"/>
  <c r="K402" i="47"/>
  <c r="K401" i="47"/>
  <c r="K400" i="47"/>
  <c r="K399" i="47"/>
  <c r="K398" i="47"/>
  <c r="K397" i="47"/>
  <c r="K396" i="47"/>
  <c r="K395" i="47"/>
  <c r="K394" i="47"/>
  <c r="K393" i="47"/>
  <c r="K392" i="47"/>
  <c r="K391" i="47"/>
  <c r="K390" i="47"/>
  <c r="K389" i="47"/>
  <c r="K388" i="47"/>
  <c r="K387" i="47"/>
  <c r="K386" i="47"/>
  <c r="K385" i="47"/>
  <c r="K384" i="47"/>
  <c r="K383" i="47"/>
  <c r="K382" i="47"/>
  <c r="K381" i="47"/>
  <c r="K380" i="47"/>
  <c r="K379" i="47"/>
  <c r="K378" i="47"/>
  <c r="K377" i="47"/>
  <c r="K376" i="47"/>
  <c r="K375" i="47"/>
  <c r="K374" i="47"/>
  <c r="K373" i="47"/>
  <c r="K372" i="47"/>
  <c r="K371" i="47"/>
  <c r="K370" i="47"/>
  <c r="K369" i="47"/>
  <c r="K368" i="47"/>
  <c r="K367" i="47"/>
  <c r="K366" i="47"/>
  <c r="K365" i="47"/>
  <c r="K364" i="47"/>
  <c r="K363" i="47"/>
  <c r="K362" i="47"/>
  <c r="K361" i="47"/>
  <c r="K360" i="47"/>
  <c r="K359" i="47"/>
  <c r="K358" i="47"/>
  <c r="K357" i="47"/>
  <c r="K356" i="47"/>
  <c r="K355" i="47"/>
  <c r="K354" i="47"/>
  <c r="K353" i="47"/>
  <c r="K352" i="47"/>
  <c r="K351" i="47"/>
  <c r="K350" i="47"/>
  <c r="K349" i="47"/>
  <c r="K348" i="47"/>
  <c r="K347" i="47"/>
  <c r="K346" i="47"/>
  <c r="K345" i="47"/>
  <c r="K344" i="47"/>
  <c r="K343" i="47"/>
  <c r="K342" i="47"/>
  <c r="K341" i="47"/>
  <c r="K340" i="47"/>
  <c r="K339" i="47"/>
  <c r="K338" i="47"/>
  <c r="K337" i="47"/>
  <c r="K336" i="47"/>
  <c r="K335" i="47"/>
  <c r="K334" i="47"/>
  <c r="K333" i="47"/>
  <c r="K332" i="47"/>
  <c r="K331" i="47"/>
  <c r="K330" i="47"/>
  <c r="K329" i="47"/>
  <c r="K328" i="47"/>
  <c r="K327" i="47"/>
  <c r="K326" i="47"/>
  <c r="K325" i="47"/>
  <c r="K324" i="47"/>
  <c r="K323" i="47"/>
  <c r="K322" i="47"/>
  <c r="K321" i="47"/>
  <c r="K320" i="47"/>
  <c r="K319" i="47"/>
  <c r="K318" i="47"/>
  <c r="K317" i="47"/>
  <c r="K316" i="47"/>
  <c r="K315" i="47"/>
  <c r="K314" i="47"/>
  <c r="K313" i="47"/>
  <c r="K312" i="47"/>
  <c r="K311" i="47"/>
  <c r="K310" i="47"/>
  <c r="K309" i="47"/>
  <c r="K308" i="47"/>
  <c r="K307" i="47"/>
  <c r="K306" i="47"/>
  <c r="K305" i="47"/>
  <c r="K304" i="47"/>
  <c r="K303" i="47"/>
  <c r="K302" i="47"/>
  <c r="K301" i="47"/>
  <c r="K300" i="47"/>
  <c r="K299" i="47"/>
  <c r="K298" i="47"/>
  <c r="K297" i="47"/>
  <c r="K296" i="47"/>
  <c r="K295" i="47"/>
  <c r="K294" i="47"/>
  <c r="K293" i="47"/>
  <c r="K292" i="47"/>
  <c r="K291" i="47"/>
  <c r="K290" i="47"/>
  <c r="K289" i="47"/>
  <c r="K288" i="47"/>
  <c r="K287" i="47"/>
  <c r="K286" i="47"/>
  <c r="K285" i="47"/>
  <c r="K284" i="47"/>
  <c r="K283" i="47"/>
  <c r="K282" i="47"/>
  <c r="K281" i="47"/>
  <c r="K280" i="47"/>
  <c r="K279" i="47"/>
  <c r="K278" i="47"/>
  <c r="K277" i="47"/>
  <c r="K276" i="47"/>
  <c r="K275" i="47"/>
  <c r="K274" i="47"/>
  <c r="K273" i="47"/>
  <c r="K272" i="47"/>
  <c r="K271" i="47"/>
  <c r="K270" i="47"/>
  <c r="K269" i="47"/>
  <c r="K268" i="47"/>
  <c r="K267" i="47"/>
  <c r="K266" i="47"/>
  <c r="K265" i="47"/>
  <c r="K264" i="47"/>
  <c r="K263" i="47"/>
  <c r="K262" i="47"/>
  <c r="K261" i="47"/>
  <c r="K260" i="47"/>
  <c r="K259" i="47"/>
  <c r="K258" i="47"/>
  <c r="K257" i="47"/>
  <c r="K256" i="47"/>
  <c r="K255" i="47"/>
  <c r="K254" i="47"/>
  <c r="K253" i="47"/>
  <c r="K252" i="47"/>
  <c r="K251" i="47"/>
  <c r="K250" i="47"/>
  <c r="K249" i="47"/>
  <c r="K248" i="47"/>
  <c r="K247" i="47"/>
  <c r="K246" i="47"/>
  <c r="K245" i="47"/>
  <c r="K244" i="47"/>
  <c r="K243" i="47"/>
  <c r="K242" i="47"/>
  <c r="K241" i="47"/>
  <c r="K240" i="47"/>
  <c r="K239" i="47"/>
  <c r="K238" i="47"/>
  <c r="K237" i="47"/>
  <c r="K236" i="47"/>
  <c r="K235" i="47"/>
  <c r="K234" i="47"/>
  <c r="K233" i="47"/>
  <c r="K232" i="47"/>
  <c r="K231" i="47"/>
  <c r="K230" i="47"/>
  <c r="K229" i="47"/>
  <c r="K228" i="47"/>
  <c r="K227" i="47"/>
  <c r="K226" i="47"/>
  <c r="K225" i="47"/>
  <c r="K224" i="47"/>
  <c r="K223" i="47"/>
  <c r="K222" i="47"/>
  <c r="K221" i="47"/>
  <c r="K220" i="47"/>
  <c r="K219" i="47"/>
  <c r="K218" i="47"/>
  <c r="K217" i="47"/>
  <c r="K216" i="47"/>
  <c r="K215" i="47"/>
  <c r="K214" i="47"/>
  <c r="K213" i="47"/>
  <c r="K212" i="47"/>
  <c r="K211" i="47"/>
  <c r="K210" i="47"/>
  <c r="K209" i="47"/>
  <c r="K208" i="47"/>
  <c r="K207" i="47"/>
  <c r="K206" i="47"/>
  <c r="K205" i="47"/>
  <c r="K204" i="47"/>
  <c r="K203" i="47"/>
  <c r="K202" i="47"/>
  <c r="K201" i="47"/>
  <c r="K200" i="47"/>
  <c r="K199" i="47"/>
  <c r="K198" i="47"/>
  <c r="K197" i="47"/>
  <c r="K196" i="47"/>
  <c r="K195" i="47"/>
  <c r="K194" i="47"/>
  <c r="K193" i="47"/>
  <c r="K192" i="47"/>
  <c r="K191" i="47"/>
  <c r="K190" i="47"/>
  <c r="K189" i="47"/>
  <c r="K188" i="47"/>
  <c r="K187" i="47"/>
  <c r="K186" i="47"/>
  <c r="K185" i="47"/>
  <c r="K184" i="47"/>
  <c r="K183" i="47"/>
  <c r="K182" i="47"/>
  <c r="K181" i="47"/>
  <c r="K180" i="47"/>
  <c r="K179" i="47"/>
  <c r="K178" i="47"/>
  <c r="K177" i="47"/>
  <c r="K176" i="47"/>
  <c r="K175" i="47"/>
  <c r="K174" i="47"/>
  <c r="K173" i="47"/>
  <c r="K172" i="47"/>
  <c r="K171" i="47"/>
  <c r="K170" i="47"/>
  <c r="K169" i="47"/>
  <c r="K168" i="47"/>
  <c r="K167" i="47"/>
  <c r="K166" i="47"/>
  <c r="K165" i="47"/>
  <c r="K164" i="47"/>
  <c r="K163" i="47"/>
  <c r="K162" i="47"/>
  <c r="K161" i="47"/>
  <c r="K160" i="47"/>
  <c r="K159" i="47"/>
  <c r="K158" i="47"/>
  <c r="K157" i="47"/>
  <c r="K156" i="47"/>
  <c r="K155" i="47"/>
  <c r="K154" i="47"/>
  <c r="K153" i="47"/>
  <c r="K152" i="47"/>
  <c r="K151" i="47"/>
  <c r="K150" i="47"/>
  <c r="K149" i="47"/>
  <c r="K148" i="47"/>
  <c r="K147" i="47"/>
  <c r="K146" i="47"/>
  <c r="K145" i="47"/>
  <c r="K144" i="47"/>
  <c r="K143" i="47"/>
  <c r="K142" i="47"/>
  <c r="K141" i="47"/>
  <c r="K140" i="47"/>
  <c r="K139" i="47"/>
  <c r="K138" i="47"/>
  <c r="K137" i="47"/>
  <c r="K136" i="47"/>
  <c r="K135" i="47"/>
  <c r="K134" i="47"/>
  <c r="K133" i="47"/>
  <c r="K132" i="47"/>
  <c r="K131" i="47"/>
  <c r="K130" i="47"/>
  <c r="K129" i="47"/>
  <c r="K128" i="47"/>
  <c r="K127" i="47"/>
  <c r="K126" i="47"/>
  <c r="K125" i="47"/>
  <c r="K124" i="47"/>
  <c r="K123" i="47"/>
  <c r="K122" i="47"/>
  <c r="K121" i="47"/>
  <c r="K120" i="47"/>
  <c r="K119" i="47"/>
  <c r="K118" i="47"/>
  <c r="K117" i="47"/>
  <c r="K116" i="47"/>
  <c r="K115" i="47"/>
  <c r="K114" i="47"/>
  <c r="K113" i="47"/>
  <c r="K112" i="47"/>
  <c r="K111" i="47"/>
  <c r="K110" i="47"/>
  <c r="K109" i="47"/>
  <c r="K108" i="47"/>
  <c r="K107" i="47"/>
  <c r="K106" i="47"/>
  <c r="K105" i="47"/>
  <c r="K104" i="47"/>
  <c r="K103" i="47"/>
  <c r="K102" i="47"/>
  <c r="K101" i="47"/>
  <c r="K100" i="47"/>
  <c r="K99" i="47"/>
  <c r="K98" i="47"/>
  <c r="K97" i="47"/>
  <c r="K96" i="47"/>
  <c r="K95" i="47"/>
  <c r="K94" i="47"/>
  <c r="K93" i="47"/>
  <c r="K92" i="47"/>
  <c r="K91" i="47"/>
  <c r="K90" i="47"/>
  <c r="K89" i="47"/>
  <c r="K88" i="47"/>
  <c r="K87" i="47"/>
  <c r="K86" i="47"/>
  <c r="K85" i="47"/>
  <c r="K84" i="47"/>
  <c r="K83" i="47"/>
  <c r="K82" i="47"/>
  <c r="K81" i="47"/>
  <c r="K80" i="47"/>
  <c r="K79" i="47"/>
  <c r="K78" i="47"/>
  <c r="K77" i="47"/>
  <c r="K76" i="47"/>
  <c r="K75" i="47"/>
  <c r="K74" i="47"/>
  <c r="K73" i="47"/>
  <c r="K72" i="47"/>
  <c r="K71" i="47"/>
  <c r="K70" i="47"/>
  <c r="K69" i="47"/>
  <c r="K68" i="47"/>
  <c r="K67" i="47"/>
  <c r="K66" i="47"/>
  <c r="K65" i="47"/>
  <c r="K64" i="47"/>
  <c r="K63" i="47"/>
  <c r="K62" i="47"/>
  <c r="K61" i="47"/>
  <c r="K60" i="47"/>
  <c r="K59" i="47"/>
  <c r="K58" i="47"/>
  <c r="K57" i="47"/>
  <c r="K56" i="47"/>
  <c r="K55" i="47"/>
  <c r="K54" i="47"/>
  <c r="K53" i="47"/>
  <c r="K52" i="47"/>
  <c r="K51" i="47"/>
  <c r="K50" i="47"/>
  <c r="K49" i="47"/>
  <c r="K48" i="47"/>
  <c r="K47" i="47"/>
  <c r="K46" i="47"/>
  <c r="K45" i="47"/>
  <c r="K44" i="47"/>
  <c r="K43" i="47"/>
  <c r="K42" i="47"/>
  <c r="K41" i="47"/>
  <c r="K40" i="47"/>
  <c r="K39" i="47"/>
  <c r="K38" i="47"/>
  <c r="K37" i="47"/>
  <c r="K36" i="47"/>
  <c r="K35" i="47"/>
  <c r="K34" i="47"/>
  <c r="K33" i="47"/>
  <c r="K32" i="47"/>
  <c r="K31" i="47"/>
  <c r="K30" i="47"/>
  <c r="K29" i="47"/>
  <c r="K28" i="47"/>
  <c r="K27" i="47"/>
  <c r="K26" i="47"/>
  <c r="K25" i="47"/>
  <c r="K24" i="47"/>
  <c r="K23" i="47"/>
  <c r="K22" i="47"/>
  <c r="K21" i="47"/>
  <c r="K20" i="47"/>
  <c r="K19" i="47"/>
  <c r="K18" i="47"/>
  <c r="K17" i="47"/>
  <c r="K16" i="47"/>
  <c r="K15" i="47"/>
  <c r="K14" i="47"/>
  <c r="K13" i="47"/>
  <c r="K12" i="47"/>
  <c r="K11" i="47"/>
  <c r="K10" i="47"/>
  <c r="K9" i="47"/>
  <c r="K8" i="47"/>
  <c r="K7" i="47"/>
  <c r="K6" i="47"/>
  <c r="K5" i="47"/>
  <c r="K4" i="47"/>
  <c r="K3" i="47"/>
  <c r="K2" i="47"/>
  <c r="I2484" i="47"/>
  <c r="I2483" i="47"/>
  <c r="I2482" i="47"/>
  <c r="I2481" i="47"/>
  <c r="I2480" i="47"/>
  <c r="I2479" i="47"/>
  <c r="I2478" i="47"/>
  <c r="I2477" i="47"/>
  <c r="I2476" i="47"/>
  <c r="I2475" i="47"/>
  <c r="I2474" i="47"/>
  <c r="I2473" i="47"/>
  <c r="I2472" i="47"/>
  <c r="I2471" i="47"/>
  <c r="I2470" i="47"/>
  <c r="I2469" i="47"/>
  <c r="I2468" i="47"/>
  <c r="I2467" i="47"/>
  <c r="I2466" i="47"/>
  <c r="I2465" i="47"/>
  <c r="I2464" i="47"/>
  <c r="I2463" i="47"/>
  <c r="I2462" i="47"/>
  <c r="I2461" i="47"/>
  <c r="I2460" i="47"/>
  <c r="I2459" i="47"/>
  <c r="I2458" i="47"/>
  <c r="I2457" i="47"/>
  <c r="I2456" i="47"/>
  <c r="I2455" i="47"/>
  <c r="I2454" i="47"/>
  <c r="I2453" i="47"/>
  <c r="I2452" i="47"/>
  <c r="I2451" i="47"/>
  <c r="I2450" i="47"/>
  <c r="I2449" i="47"/>
  <c r="I2448" i="47"/>
  <c r="I2447" i="47"/>
  <c r="I2446" i="47"/>
  <c r="I2445" i="47"/>
  <c r="I2444" i="47"/>
  <c r="I2443" i="47"/>
  <c r="I2442" i="47"/>
  <c r="I2441" i="47"/>
  <c r="I2440" i="47"/>
  <c r="I2439" i="47"/>
  <c r="I2438" i="47"/>
  <c r="I2437" i="47"/>
  <c r="I2436" i="47"/>
  <c r="I2435" i="47"/>
  <c r="I2434" i="47"/>
  <c r="I2433" i="47"/>
  <c r="I2432" i="47"/>
  <c r="I2431" i="47"/>
  <c r="I2430" i="47"/>
  <c r="I2429" i="47"/>
  <c r="I2428" i="47"/>
  <c r="I2427" i="47"/>
  <c r="I2426" i="47"/>
  <c r="I2425" i="47"/>
  <c r="I2424" i="47"/>
  <c r="I2423" i="47"/>
  <c r="I2422" i="47"/>
  <c r="I2421" i="47"/>
  <c r="I2420" i="47"/>
  <c r="I2419" i="47"/>
  <c r="I2418" i="47"/>
  <c r="I2417" i="47"/>
  <c r="I2416" i="47"/>
  <c r="I2415" i="47"/>
  <c r="I2414" i="47"/>
  <c r="I2413" i="47"/>
  <c r="I2412" i="47"/>
  <c r="I2411" i="47"/>
  <c r="I2410" i="47"/>
  <c r="I2409" i="47"/>
  <c r="I2408" i="47"/>
  <c r="I2407" i="47"/>
  <c r="I2406" i="47"/>
  <c r="I2405" i="47"/>
  <c r="I2404" i="47"/>
  <c r="I2403" i="47"/>
  <c r="I2402" i="47"/>
  <c r="I2401" i="47"/>
  <c r="I2400" i="47"/>
  <c r="I2399" i="47"/>
  <c r="I2398" i="47"/>
  <c r="I2397" i="47"/>
  <c r="I2396" i="47"/>
  <c r="I2395" i="47"/>
  <c r="I2394" i="47"/>
  <c r="I2393" i="47"/>
  <c r="I2392" i="47"/>
  <c r="I2391" i="47"/>
  <c r="I2390" i="47"/>
  <c r="I2389" i="47"/>
  <c r="I2388" i="47"/>
  <c r="I2387" i="47"/>
  <c r="I2386" i="47"/>
  <c r="I2385" i="47"/>
  <c r="I2384" i="47"/>
  <c r="I2383" i="47"/>
  <c r="I2382" i="47"/>
  <c r="I2381" i="47"/>
  <c r="I2380" i="47"/>
  <c r="I2379" i="47"/>
  <c r="I2378" i="47"/>
  <c r="I2377" i="47"/>
  <c r="I2376" i="47"/>
  <c r="I2375" i="47"/>
  <c r="I2374" i="47"/>
  <c r="I2373" i="47"/>
  <c r="I2372" i="47"/>
  <c r="I2371" i="47"/>
  <c r="I2370" i="47"/>
  <c r="I2369" i="47"/>
  <c r="I2368" i="47"/>
  <c r="I2367" i="47"/>
  <c r="I2366" i="47"/>
  <c r="I2365" i="47"/>
  <c r="I2364" i="47"/>
  <c r="I2363" i="47"/>
  <c r="I2362" i="47"/>
  <c r="I2361" i="47"/>
  <c r="I2360" i="47"/>
  <c r="I2359" i="47"/>
  <c r="I2358" i="47"/>
  <c r="I2357" i="47"/>
  <c r="I2356" i="47"/>
  <c r="I2355" i="47"/>
  <c r="I2354" i="47"/>
  <c r="I2353" i="47"/>
  <c r="I2352" i="47"/>
  <c r="I2351" i="47"/>
  <c r="I2350" i="47"/>
  <c r="I2349" i="47"/>
  <c r="I2348" i="47"/>
  <c r="I2347" i="47"/>
  <c r="I2346" i="47"/>
  <c r="I2345" i="47"/>
  <c r="I2344" i="47"/>
  <c r="I2343" i="47"/>
  <c r="I2342" i="47"/>
  <c r="I2341" i="47"/>
  <c r="I2340" i="47"/>
  <c r="I2339" i="47"/>
  <c r="I2338" i="47"/>
  <c r="I2337" i="47"/>
  <c r="I2336" i="47"/>
  <c r="I2335" i="47"/>
  <c r="I2334" i="47"/>
  <c r="I2333" i="47"/>
  <c r="I2332" i="47"/>
  <c r="I2331" i="47"/>
  <c r="I2330" i="47"/>
  <c r="I2329" i="47"/>
  <c r="I2328" i="47"/>
  <c r="I2327" i="47"/>
  <c r="I2326" i="47"/>
  <c r="I2325" i="47"/>
  <c r="I2324" i="47"/>
  <c r="I2323" i="47"/>
  <c r="I2322" i="47"/>
  <c r="I2321" i="47"/>
  <c r="I2320" i="47"/>
  <c r="I2319" i="47"/>
  <c r="I2318" i="47"/>
  <c r="I2317" i="47"/>
  <c r="I2316" i="47"/>
  <c r="I2315" i="47"/>
  <c r="I2314" i="47"/>
  <c r="I2313" i="47"/>
  <c r="I2312" i="47"/>
  <c r="I2311" i="47"/>
  <c r="I2310" i="47"/>
  <c r="I2309" i="47"/>
  <c r="I2308" i="47"/>
  <c r="I2307" i="47"/>
  <c r="I2306" i="47"/>
  <c r="I2305" i="47"/>
  <c r="I2304" i="47"/>
  <c r="I2303" i="47"/>
  <c r="I2302" i="47"/>
  <c r="I2301" i="47"/>
  <c r="I2300" i="47"/>
  <c r="I2299" i="47"/>
  <c r="I2298" i="47"/>
  <c r="I2297" i="47"/>
  <c r="I2296" i="47"/>
  <c r="I2295" i="47"/>
  <c r="I2294" i="47"/>
  <c r="I2293" i="47"/>
  <c r="I2292" i="47"/>
  <c r="I2291" i="47"/>
  <c r="I2290" i="47"/>
  <c r="I2289" i="47"/>
  <c r="I2288" i="47"/>
  <c r="I2287" i="47"/>
  <c r="I2286" i="47"/>
  <c r="I2285" i="47"/>
  <c r="I2284" i="47"/>
  <c r="I2283" i="47"/>
  <c r="I2282" i="47"/>
  <c r="I2281" i="47"/>
  <c r="I2280" i="47"/>
  <c r="I2279" i="47"/>
  <c r="I2278" i="47"/>
  <c r="I2277" i="47"/>
  <c r="I2276" i="47"/>
  <c r="I2275" i="47"/>
  <c r="I2274" i="47"/>
  <c r="I2273" i="47"/>
  <c r="I2272" i="47"/>
  <c r="I2271" i="47"/>
  <c r="I2270" i="47"/>
  <c r="I2269" i="47"/>
  <c r="I2268" i="47"/>
  <c r="I2267" i="47"/>
  <c r="I2266" i="47"/>
  <c r="I2265" i="47"/>
  <c r="I2264" i="47"/>
  <c r="I2263" i="47"/>
  <c r="I2262" i="47"/>
  <c r="I2261" i="47"/>
  <c r="I2260" i="47"/>
  <c r="I2259" i="47"/>
  <c r="I2258" i="47"/>
  <c r="I2257" i="47"/>
  <c r="I2256" i="47"/>
  <c r="I2255" i="47"/>
  <c r="I2254" i="47"/>
  <c r="I2253" i="47"/>
  <c r="I2252" i="47"/>
  <c r="I2251" i="47"/>
  <c r="I2250" i="47"/>
  <c r="I2249" i="47"/>
  <c r="I2248" i="47"/>
  <c r="I2247" i="47"/>
  <c r="I2246" i="47"/>
  <c r="I2245" i="47"/>
  <c r="I2244" i="47"/>
  <c r="I2243" i="47"/>
  <c r="I2242" i="47"/>
  <c r="I2241" i="47"/>
  <c r="I2240" i="47"/>
  <c r="I2239" i="47"/>
  <c r="I2238" i="47"/>
  <c r="I2237" i="47"/>
  <c r="I2236" i="47"/>
  <c r="I2235" i="47"/>
  <c r="I2234" i="47"/>
  <c r="I2233" i="47"/>
  <c r="I2232" i="47"/>
  <c r="I2231" i="47"/>
  <c r="I2230" i="47"/>
  <c r="I2229" i="47"/>
  <c r="I2228" i="47"/>
  <c r="I2227" i="47"/>
  <c r="I2226" i="47"/>
  <c r="I2225" i="47"/>
  <c r="I2224" i="47"/>
  <c r="I2223" i="47"/>
  <c r="I2222" i="47"/>
  <c r="I2221" i="47"/>
  <c r="I2220" i="47"/>
  <c r="I2219" i="47"/>
  <c r="I2218" i="47"/>
  <c r="I2217" i="47"/>
  <c r="I2216" i="47"/>
  <c r="I2215" i="47"/>
  <c r="I2214" i="47"/>
  <c r="I2213" i="47"/>
  <c r="I2212" i="47"/>
  <c r="I2211" i="47"/>
  <c r="I2210" i="47"/>
  <c r="I2209" i="47"/>
  <c r="I2208" i="47"/>
  <c r="I2207" i="47"/>
  <c r="I2206" i="47"/>
  <c r="I2205" i="47"/>
  <c r="I2204" i="47"/>
  <c r="I2203" i="47"/>
  <c r="I2202" i="47"/>
  <c r="I2201" i="47"/>
  <c r="I2200" i="47"/>
  <c r="I2199" i="47"/>
  <c r="I2198" i="47"/>
  <c r="I2197" i="47"/>
  <c r="I2196" i="47"/>
  <c r="I2195" i="47"/>
  <c r="I2194" i="47"/>
  <c r="I2193" i="47"/>
  <c r="I2192" i="47"/>
  <c r="I2191" i="47"/>
  <c r="I2190" i="47"/>
  <c r="I2189" i="47"/>
  <c r="I2188" i="47"/>
  <c r="I2187" i="47"/>
  <c r="I2186" i="47"/>
  <c r="I2185" i="47"/>
  <c r="I2184" i="47"/>
  <c r="I2183" i="47"/>
  <c r="I2182" i="47"/>
  <c r="I2181" i="47"/>
  <c r="I2180" i="47"/>
  <c r="I2179" i="47"/>
  <c r="I2178" i="47"/>
  <c r="I2177" i="47"/>
  <c r="I2176" i="47"/>
  <c r="I2175" i="47"/>
  <c r="I2174" i="47"/>
  <c r="I2173" i="47"/>
  <c r="I2172" i="47"/>
  <c r="I2171" i="47"/>
  <c r="I2170" i="47"/>
  <c r="I2169" i="47"/>
  <c r="I2168" i="47"/>
  <c r="I2167" i="47"/>
  <c r="I2166" i="47"/>
  <c r="I2165" i="47"/>
  <c r="I2164" i="47"/>
  <c r="I2163" i="47"/>
  <c r="I2162" i="47"/>
  <c r="I2161" i="47"/>
  <c r="I2160" i="47"/>
  <c r="I2159" i="47"/>
  <c r="I2158" i="47"/>
  <c r="I2157" i="47"/>
  <c r="I2156" i="47"/>
  <c r="I2155" i="47"/>
  <c r="I2154" i="47"/>
  <c r="I2153" i="47"/>
  <c r="I2152" i="47"/>
  <c r="I2151" i="47"/>
  <c r="I2150" i="47"/>
  <c r="I2149" i="47"/>
  <c r="I2148" i="47"/>
  <c r="I2147" i="47"/>
  <c r="I2146" i="47"/>
  <c r="I2145" i="47"/>
  <c r="I2144" i="47"/>
  <c r="I2143" i="47"/>
  <c r="I2142" i="47"/>
  <c r="I2141" i="47"/>
  <c r="I2140" i="47"/>
  <c r="I2139" i="47"/>
  <c r="I2138" i="47"/>
  <c r="I2137" i="47"/>
  <c r="I2136" i="47"/>
  <c r="I2135" i="47"/>
  <c r="I2134" i="47"/>
  <c r="I2133" i="47"/>
  <c r="I2132" i="47"/>
  <c r="I2131" i="47"/>
  <c r="I2130" i="47"/>
  <c r="I2129" i="47"/>
  <c r="I2128" i="47"/>
  <c r="I2127" i="47"/>
  <c r="I2126" i="47"/>
  <c r="I2125" i="47"/>
  <c r="I2124" i="47"/>
  <c r="I2123" i="47"/>
  <c r="I2122" i="47"/>
  <c r="I2121" i="47"/>
  <c r="I2120" i="47"/>
  <c r="I2119" i="47"/>
  <c r="I2118" i="47"/>
  <c r="I2117" i="47"/>
  <c r="I2116" i="47"/>
  <c r="I2115" i="47"/>
  <c r="I2114" i="47"/>
  <c r="I2113" i="47"/>
  <c r="I2112" i="47"/>
  <c r="I2111" i="47"/>
  <c r="I2110" i="47"/>
  <c r="I2109" i="47"/>
  <c r="I2108" i="47"/>
  <c r="I2107" i="47"/>
  <c r="I2106" i="47"/>
  <c r="I2105" i="47"/>
  <c r="I2104" i="47"/>
  <c r="I2103" i="47"/>
  <c r="I2102" i="47"/>
  <c r="I2101" i="47"/>
  <c r="I2100" i="47"/>
  <c r="I2099" i="47"/>
  <c r="I2098" i="47"/>
  <c r="I2097" i="47"/>
  <c r="I2096" i="47"/>
  <c r="I2095" i="47"/>
  <c r="I2094" i="47"/>
  <c r="I2093" i="47"/>
  <c r="I2092" i="47"/>
  <c r="I2091" i="47"/>
  <c r="I2090" i="47"/>
  <c r="I2089" i="47"/>
  <c r="I2088" i="47"/>
  <c r="I2087" i="47"/>
  <c r="I2086" i="47"/>
  <c r="I2085" i="47"/>
  <c r="I2084" i="47"/>
  <c r="I2083" i="47"/>
  <c r="I2082" i="47"/>
  <c r="I2081" i="47"/>
  <c r="I2080" i="47"/>
  <c r="I2079" i="47"/>
  <c r="I2078" i="47"/>
  <c r="I2077" i="47"/>
  <c r="I2076" i="47"/>
  <c r="I2075" i="47"/>
  <c r="I2074" i="47"/>
  <c r="I2073" i="47"/>
  <c r="I2072" i="47"/>
  <c r="I2071" i="47"/>
  <c r="I2070" i="47"/>
  <c r="I2069" i="47"/>
  <c r="I2068" i="47"/>
  <c r="I2067" i="47"/>
  <c r="I2066" i="47"/>
  <c r="I2065" i="47"/>
  <c r="I2064" i="47"/>
  <c r="I2063" i="47"/>
  <c r="I2062" i="47"/>
  <c r="I2061" i="47"/>
  <c r="I2060" i="47"/>
  <c r="I2059" i="47"/>
  <c r="I2058" i="47"/>
  <c r="I2057" i="47"/>
  <c r="I2056" i="47"/>
  <c r="I2055" i="47"/>
  <c r="I2054" i="47"/>
  <c r="I2053" i="47"/>
  <c r="I2052" i="47"/>
  <c r="I2051" i="47"/>
  <c r="I2050" i="47"/>
  <c r="I2049" i="47"/>
  <c r="I2048" i="47"/>
  <c r="I2047" i="47"/>
  <c r="I2046" i="47"/>
  <c r="I2045" i="47"/>
  <c r="I2044" i="47"/>
  <c r="I2043" i="47"/>
  <c r="I2042" i="47"/>
  <c r="I2041" i="47"/>
  <c r="I2040" i="47"/>
  <c r="I2039" i="47"/>
  <c r="I2038" i="47"/>
  <c r="I2037" i="47"/>
  <c r="I2036" i="47"/>
  <c r="I2035" i="47"/>
  <c r="I2034" i="47"/>
  <c r="I2033" i="47"/>
  <c r="I2032" i="47"/>
  <c r="I2031" i="47"/>
  <c r="I2030" i="47"/>
  <c r="I2029" i="47"/>
  <c r="I2028" i="47"/>
  <c r="I2027" i="47"/>
  <c r="I2026" i="47"/>
  <c r="I2025" i="47"/>
  <c r="I2024" i="47"/>
  <c r="I2023" i="47"/>
  <c r="I2022" i="47"/>
  <c r="I2021" i="47"/>
  <c r="I2020" i="47"/>
  <c r="I2019" i="47"/>
  <c r="I2018" i="47"/>
  <c r="I2017" i="47"/>
  <c r="I2016" i="47"/>
  <c r="I2015" i="47"/>
  <c r="I2014" i="47"/>
  <c r="I2013" i="47"/>
  <c r="I2012" i="47"/>
  <c r="I2011" i="47"/>
  <c r="I2010" i="47"/>
  <c r="I2009" i="47"/>
  <c r="I2008" i="47"/>
  <c r="I2007" i="47"/>
  <c r="I2006" i="47"/>
  <c r="I2005" i="47"/>
  <c r="I2004" i="47"/>
  <c r="I2003" i="47"/>
  <c r="I2002" i="47"/>
  <c r="I2001" i="47"/>
  <c r="I2000" i="47"/>
  <c r="I1999" i="47"/>
  <c r="I1998" i="47"/>
  <c r="I1997" i="47"/>
  <c r="I1996" i="47"/>
  <c r="I1995" i="47"/>
  <c r="I1994" i="47"/>
  <c r="I1993" i="47"/>
  <c r="I1992" i="47"/>
  <c r="I1991" i="47"/>
  <c r="I1990" i="47"/>
  <c r="I1989" i="47"/>
  <c r="I1988" i="47"/>
  <c r="I1987" i="47"/>
  <c r="I1986" i="47"/>
  <c r="I1985" i="47"/>
  <c r="I1984" i="47"/>
  <c r="I1983" i="47"/>
  <c r="I1982" i="47"/>
  <c r="I1981" i="47"/>
  <c r="I1980" i="47"/>
  <c r="I1979" i="47"/>
  <c r="I1978" i="47"/>
  <c r="I1977" i="47"/>
  <c r="I1976" i="47"/>
  <c r="I1975" i="47"/>
  <c r="I1974" i="47"/>
  <c r="I1973" i="47"/>
  <c r="I1972" i="47"/>
  <c r="I1971" i="47"/>
  <c r="I1970" i="47"/>
  <c r="I1969" i="47"/>
  <c r="I1968" i="47"/>
  <c r="I1967" i="47"/>
  <c r="I1966" i="47"/>
  <c r="I1965" i="47"/>
  <c r="I1964" i="47"/>
  <c r="I1963" i="47"/>
  <c r="I1962" i="47"/>
  <c r="I1961" i="47"/>
  <c r="I1960" i="47"/>
  <c r="I1959" i="47"/>
  <c r="I1958" i="47"/>
  <c r="I1957" i="47"/>
  <c r="I1956" i="47"/>
  <c r="I1955" i="47"/>
  <c r="I1954" i="47"/>
  <c r="I1953" i="47"/>
  <c r="I1952" i="47"/>
  <c r="I1951" i="47"/>
  <c r="I1950" i="47"/>
  <c r="I1949" i="47"/>
  <c r="I1948" i="47"/>
  <c r="I1947" i="47"/>
  <c r="I1946" i="47"/>
  <c r="I1945" i="47"/>
  <c r="I1944" i="47"/>
  <c r="I1943" i="47"/>
  <c r="I1942" i="47"/>
  <c r="I1941" i="47"/>
  <c r="I1940" i="47"/>
  <c r="I1939" i="47"/>
  <c r="I1938" i="47"/>
  <c r="I1937" i="47"/>
  <c r="I1936" i="47"/>
  <c r="I1935" i="47"/>
  <c r="I1934" i="47"/>
  <c r="I1933" i="47"/>
  <c r="I1932" i="47"/>
  <c r="I1931" i="47"/>
  <c r="I1930" i="47"/>
  <c r="I1929" i="47"/>
  <c r="I1928" i="47"/>
  <c r="I1927" i="47"/>
  <c r="I1926" i="47"/>
  <c r="I1925" i="47"/>
  <c r="I1924" i="47"/>
  <c r="I1923" i="47"/>
  <c r="I1922" i="47"/>
  <c r="I1921" i="47"/>
  <c r="I1920" i="47"/>
  <c r="I1919" i="47"/>
  <c r="I1918" i="47"/>
  <c r="I1917" i="47"/>
  <c r="I1916" i="47"/>
  <c r="I1915" i="47"/>
  <c r="I1914" i="47"/>
  <c r="I1913" i="47"/>
  <c r="I1912" i="47"/>
  <c r="I1911" i="47"/>
  <c r="I1910" i="47"/>
  <c r="I1909" i="47"/>
  <c r="I1908" i="47"/>
  <c r="I1907" i="47"/>
  <c r="I1906" i="47"/>
  <c r="I1905" i="47"/>
  <c r="I1904" i="47"/>
  <c r="I1903" i="47"/>
  <c r="I1902" i="47"/>
  <c r="I1901" i="47"/>
  <c r="I1900" i="47"/>
  <c r="I1899" i="47"/>
  <c r="I1898" i="47"/>
  <c r="I1897" i="47"/>
  <c r="I1896" i="47"/>
  <c r="I1895" i="47"/>
  <c r="I1894" i="47"/>
  <c r="I1893" i="47"/>
  <c r="I1892" i="47"/>
  <c r="I1891" i="47"/>
  <c r="I1890" i="47"/>
  <c r="I1889" i="47"/>
  <c r="I1888" i="47"/>
  <c r="I1887" i="47"/>
  <c r="I1886" i="47"/>
  <c r="I1885" i="47"/>
  <c r="I1884" i="47"/>
  <c r="I1883" i="47"/>
  <c r="I1882" i="47"/>
  <c r="I1881" i="47"/>
  <c r="I1880" i="47"/>
  <c r="I1879" i="47"/>
  <c r="I1878" i="47"/>
  <c r="I1877" i="47"/>
  <c r="I1876" i="47"/>
  <c r="I1875" i="47"/>
  <c r="I1874" i="47"/>
  <c r="I1873" i="47"/>
  <c r="I1872" i="47"/>
  <c r="I1871" i="47"/>
  <c r="I1870" i="47"/>
  <c r="I1869" i="47"/>
  <c r="I1868" i="47"/>
  <c r="I1867" i="47"/>
  <c r="I1866" i="47"/>
  <c r="I1865" i="47"/>
  <c r="I1864" i="47"/>
  <c r="I1863" i="47"/>
  <c r="I1862" i="47"/>
  <c r="I1861" i="47"/>
  <c r="I1860" i="47"/>
  <c r="I1859" i="47"/>
  <c r="I1858" i="47"/>
  <c r="I1857" i="47"/>
  <c r="I1856" i="47"/>
  <c r="I1855" i="47"/>
  <c r="I1854" i="47"/>
  <c r="I1853" i="47"/>
  <c r="I1852" i="47"/>
  <c r="I1851" i="47"/>
  <c r="I1850" i="47"/>
  <c r="I1849" i="47"/>
  <c r="I1848" i="47"/>
  <c r="I1847" i="47"/>
  <c r="I1846" i="47"/>
  <c r="I1845" i="47"/>
  <c r="I1844" i="47"/>
  <c r="I1843" i="47"/>
  <c r="I1842" i="47"/>
  <c r="I1841" i="47"/>
  <c r="I1840" i="47"/>
  <c r="I1839" i="47"/>
  <c r="I1838" i="47"/>
  <c r="I1837" i="47"/>
  <c r="I1836" i="47"/>
  <c r="I1835" i="47"/>
  <c r="I1834" i="47"/>
  <c r="I1833" i="47"/>
  <c r="I1832" i="47"/>
  <c r="I1831" i="47"/>
  <c r="I1830" i="47"/>
  <c r="I1829" i="47"/>
  <c r="I1828" i="47"/>
  <c r="I1827" i="47"/>
  <c r="I1826" i="47"/>
  <c r="I1825" i="47"/>
  <c r="I1824" i="47"/>
  <c r="I1823" i="47"/>
  <c r="I1822" i="47"/>
  <c r="I1821" i="47"/>
  <c r="I1820" i="47"/>
  <c r="I1819" i="47"/>
  <c r="I1818" i="47"/>
  <c r="I1817" i="47"/>
  <c r="I1816" i="47"/>
  <c r="I1815" i="47"/>
  <c r="I1814" i="47"/>
  <c r="I1813" i="47"/>
  <c r="I1812" i="47"/>
  <c r="I1811" i="47"/>
  <c r="I1810" i="47"/>
  <c r="I1809" i="47"/>
  <c r="I1808" i="47"/>
  <c r="I1807" i="47"/>
  <c r="I1806" i="47"/>
  <c r="I1805" i="47"/>
  <c r="I1804" i="47"/>
  <c r="I1803" i="47"/>
  <c r="I1802" i="47"/>
  <c r="I1801" i="47"/>
  <c r="I1800" i="47"/>
  <c r="I1799" i="47"/>
  <c r="I1798" i="47"/>
  <c r="I1797" i="47"/>
  <c r="I1796" i="47"/>
  <c r="I1795" i="47"/>
  <c r="I1794" i="47"/>
  <c r="I1793" i="47"/>
  <c r="I1792" i="47"/>
  <c r="I1791" i="47"/>
  <c r="I1790" i="47"/>
  <c r="I1789" i="47"/>
  <c r="I1788" i="47"/>
  <c r="I1787" i="47"/>
  <c r="I1786" i="47"/>
  <c r="I1785" i="47"/>
  <c r="I1784" i="47"/>
  <c r="I1783" i="47"/>
  <c r="I1782" i="47"/>
  <c r="I1781" i="47"/>
  <c r="I1780" i="47"/>
  <c r="I1779" i="47"/>
  <c r="I1778" i="47"/>
  <c r="I1777" i="47"/>
  <c r="I1776" i="47"/>
  <c r="I1775" i="47"/>
  <c r="I1774" i="47"/>
  <c r="I1773" i="47"/>
  <c r="I1772" i="47"/>
  <c r="I1771" i="47"/>
  <c r="I1770" i="47"/>
  <c r="I1769" i="47"/>
  <c r="I1768" i="47"/>
  <c r="I1767" i="47"/>
  <c r="I1766" i="47"/>
  <c r="I1765" i="47"/>
  <c r="I1764" i="47"/>
  <c r="I1763" i="47"/>
  <c r="I1762" i="47"/>
  <c r="I1761" i="47"/>
  <c r="I1760" i="47"/>
  <c r="I1759" i="47"/>
  <c r="I1758" i="47"/>
  <c r="I1757" i="47"/>
  <c r="I1756" i="47"/>
  <c r="I1755" i="47"/>
  <c r="I1754" i="47"/>
  <c r="I1753" i="47"/>
  <c r="I1752" i="47"/>
  <c r="I1751" i="47"/>
  <c r="I1750" i="47"/>
  <c r="I1749" i="47"/>
  <c r="I1748" i="47"/>
  <c r="I1747" i="47"/>
  <c r="I1746" i="47"/>
  <c r="I1745" i="47"/>
  <c r="I1744" i="47"/>
  <c r="I1743" i="47"/>
  <c r="I1742" i="47"/>
  <c r="I1741" i="47"/>
  <c r="I1740" i="47"/>
  <c r="I1739" i="47"/>
  <c r="I1738" i="47"/>
  <c r="I1737" i="47"/>
  <c r="I1736" i="47"/>
  <c r="I1735" i="47"/>
  <c r="I1734" i="47"/>
  <c r="I1733" i="47"/>
  <c r="I1732" i="47"/>
  <c r="I1731" i="47"/>
  <c r="I1730" i="47"/>
  <c r="I1729" i="47"/>
  <c r="I1728" i="47"/>
  <c r="I1727" i="47"/>
  <c r="I1726" i="47"/>
  <c r="I1725" i="47"/>
  <c r="I1724" i="47"/>
  <c r="I1723" i="47"/>
  <c r="I1722" i="47"/>
  <c r="I1721" i="47"/>
  <c r="I1720" i="47"/>
  <c r="I1719" i="47"/>
  <c r="I1718" i="47"/>
  <c r="I1717" i="47"/>
  <c r="I1716" i="47"/>
  <c r="I1715" i="47"/>
  <c r="I1714" i="47"/>
  <c r="I1713" i="47"/>
  <c r="I1712" i="47"/>
  <c r="I1711" i="47"/>
  <c r="I1710" i="47"/>
  <c r="I1709" i="47"/>
  <c r="I1708" i="47"/>
  <c r="I1707" i="47"/>
  <c r="I1706" i="47"/>
  <c r="I1705" i="47"/>
  <c r="I1704" i="47"/>
  <c r="I1703" i="47"/>
  <c r="I1702" i="47"/>
  <c r="I1701" i="47"/>
  <c r="I1700" i="47"/>
  <c r="I1699" i="47"/>
  <c r="I1698" i="47"/>
  <c r="I1697" i="47"/>
  <c r="I1696" i="47"/>
  <c r="I1695" i="47"/>
  <c r="I1694" i="47"/>
  <c r="I1693" i="47"/>
  <c r="I1692" i="47"/>
  <c r="I1691" i="47"/>
  <c r="I1690" i="47"/>
  <c r="I1689" i="47"/>
  <c r="I1688" i="47"/>
  <c r="I1687" i="47"/>
  <c r="I1686" i="47"/>
  <c r="I1685" i="47"/>
  <c r="I1684" i="47"/>
  <c r="I1683" i="47"/>
  <c r="I1682" i="47"/>
  <c r="I1681" i="47"/>
  <c r="I1680" i="47"/>
  <c r="I1679" i="47"/>
  <c r="I1678" i="47"/>
  <c r="I1677" i="47"/>
  <c r="I1676" i="47"/>
  <c r="I1675" i="47"/>
  <c r="I1674" i="47"/>
  <c r="I1673" i="47"/>
  <c r="I1672" i="47"/>
  <c r="I1671" i="47"/>
  <c r="I1670" i="47"/>
  <c r="I1669" i="47"/>
  <c r="I1668" i="47"/>
  <c r="I1667" i="47"/>
  <c r="I1666" i="47"/>
  <c r="I1665" i="47"/>
  <c r="I1664" i="47"/>
  <c r="I1663" i="47"/>
  <c r="I1662" i="47"/>
  <c r="I1661" i="47"/>
  <c r="I1660" i="47"/>
  <c r="I1659" i="47"/>
  <c r="I1658" i="47"/>
  <c r="I1657" i="47"/>
  <c r="I1656" i="47"/>
  <c r="I1655" i="47"/>
  <c r="I1654" i="47"/>
  <c r="I1653" i="47"/>
  <c r="I1652" i="47"/>
  <c r="I1651" i="47"/>
  <c r="I1650" i="47"/>
  <c r="I1649" i="47"/>
  <c r="I1648" i="47"/>
  <c r="I1647" i="47"/>
  <c r="I1646" i="47"/>
  <c r="I1645" i="47"/>
  <c r="I1644" i="47"/>
  <c r="I1643" i="47"/>
  <c r="I1642" i="47"/>
  <c r="I1641" i="47"/>
  <c r="I1640" i="47"/>
  <c r="I1639" i="47"/>
  <c r="I1638" i="47"/>
  <c r="I1637" i="47"/>
  <c r="I1636" i="47"/>
  <c r="I1635" i="47"/>
  <c r="I1634" i="47"/>
  <c r="I1633" i="47"/>
  <c r="I1632" i="47"/>
  <c r="I1631" i="47"/>
  <c r="I1630" i="47"/>
  <c r="I1629" i="47"/>
  <c r="I1628" i="47"/>
  <c r="I1627" i="47"/>
  <c r="I1626" i="47"/>
  <c r="I1625" i="47"/>
  <c r="I1624" i="47"/>
  <c r="I1623" i="47"/>
  <c r="I1622" i="47"/>
  <c r="I1621" i="47"/>
  <c r="I1620" i="47"/>
  <c r="I1619" i="47"/>
  <c r="I1618" i="47"/>
  <c r="I1617" i="47"/>
  <c r="I1616" i="47"/>
  <c r="I1615" i="47"/>
  <c r="I1614" i="47"/>
  <c r="I1613" i="47"/>
  <c r="I1612" i="47"/>
  <c r="I1611" i="47"/>
  <c r="I1610" i="47"/>
  <c r="I1609" i="47"/>
  <c r="I1608" i="47"/>
  <c r="I1607" i="47"/>
  <c r="I1606" i="47"/>
  <c r="I1605" i="47"/>
  <c r="I1604" i="47"/>
  <c r="I1603" i="47"/>
  <c r="I1602" i="47"/>
  <c r="I1601" i="47"/>
  <c r="I1600" i="47"/>
  <c r="I1599" i="47"/>
  <c r="I1598" i="47"/>
  <c r="I1597" i="47"/>
  <c r="I1596" i="47"/>
  <c r="I1595" i="47"/>
  <c r="I1594" i="47"/>
  <c r="I1593" i="47"/>
  <c r="I1592" i="47"/>
  <c r="I1591" i="47"/>
  <c r="I1590" i="47"/>
  <c r="I1589" i="47"/>
  <c r="I1588" i="47"/>
  <c r="I1587" i="47"/>
  <c r="I1586" i="47"/>
  <c r="I1585" i="47"/>
  <c r="I1584" i="47"/>
  <c r="I1583" i="47"/>
  <c r="I1582" i="47"/>
  <c r="I1581" i="47"/>
  <c r="I1580" i="47"/>
  <c r="I1579" i="47"/>
  <c r="I1578" i="47"/>
  <c r="I1577" i="47"/>
  <c r="I1576" i="47"/>
  <c r="I1575" i="47"/>
  <c r="I1574" i="47"/>
  <c r="I1573" i="47"/>
  <c r="I1572" i="47"/>
  <c r="I1571" i="47"/>
  <c r="I1570" i="47"/>
  <c r="I1569" i="47"/>
  <c r="I1568" i="47"/>
  <c r="I1567" i="47"/>
  <c r="I1566" i="47"/>
  <c r="I1565" i="47"/>
  <c r="I1564" i="47"/>
  <c r="I1563" i="47"/>
  <c r="I1562" i="47"/>
  <c r="I1561" i="47"/>
  <c r="I1560" i="47"/>
  <c r="I1559" i="47"/>
  <c r="I1558" i="47"/>
  <c r="I1557" i="47"/>
  <c r="I1556" i="47"/>
  <c r="I1555" i="47"/>
  <c r="I1554" i="47"/>
  <c r="I1553" i="47"/>
  <c r="I1552" i="47"/>
  <c r="I1551" i="47"/>
  <c r="I1550" i="47"/>
  <c r="I1549" i="47"/>
  <c r="I1548" i="47"/>
  <c r="I1547" i="47"/>
  <c r="I1546" i="47"/>
  <c r="I1545" i="47"/>
  <c r="I1544" i="47"/>
  <c r="I1543" i="47"/>
  <c r="I1542" i="47"/>
  <c r="I1541" i="47"/>
  <c r="I1540" i="47"/>
  <c r="I1539" i="47"/>
  <c r="I1538" i="47"/>
  <c r="I1537" i="47"/>
  <c r="I1536" i="47"/>
  <c r="I1535" i="47"/>
  <c r="I1534" i="47"/>
  <c r="I1533" i="47"/>
  <c r="I1532" i="47"/>
  <c r="I1531" i="47"/>
  <c r="I1530" i="47"/>
  <c r="I1529" i="47"/>
  <c r="I1528" i="47"/>
  <c r="I1527" i="47"/>
  <c r="I1526" i="47"/>
  <c r="I1525" i="47"/>
  <c r="I1524" i="47"/>
  <c r="I1523" i="47"/>
  <c r="I1522" i="47"/>
  <c r="I1521" i="47"/>
  <c r="I1520" i="47"/>
  <c r="I1519" i="47"/>
  <c r="I1518" i="47"/>
  <c r="I1517" i="47"/>
  <c r="I1516" i="47"/>
  <c r="I1515" i="47"/>
  <c r="I1514" i="47"/>
  <c r="I1513" i="47"/>
  <c r="I1512" i="47"/>
  <c r="I1511" i="47"/>
  <c r="I1510" i="47"/>
  <c r="I1509" i="47"/>
  <c r="I1508" i="47"/>
  <c r="I1507" i="47"/>
  <c r="I1506" i="47"/>
  <c r="I1505" i="47"/>
  <c r="I1504" i="47"/>
  <c r="I1503" i="47"/>
  <c r="I1502" i="47"/>
  <c r="I1501" i="47"/>
  <c r="I1500" i="47"/>
  <c r="I1499" i="47"/>
  <c r="I1498" i="47"/>
  <c r="I1497" i="47"/>
  <c r="I1496" i="47"/>
  <c r="I1495" i="47"/>
  <c r="I1494" i="47"/>
  <c r="I1493" i="47"/>
  <c r="I1492" i="47"/>
  <c r="I1491" i="47"/>
  <c r="I1490" i="47"/>
  <c r="I1489" i="47"/>
  <c r="I1488" i="47"/>
  <c r="I1487" i="47"/>
  <c r="I1486" i="47"/>
  <c r="I1485" i="47"/>
  <c r="I1484" i="47"/>
  <c r="I1483" i="47"/>
  <c r="I1482" i="47"/>
  <c r="I1481" i="47"/>
  <c r="I1480" i="47"/>
  <c r="I1479" i="47"/>
  <c r="I1478" i="47"/>
  <c r="I1477" i="47"/>
  <c r="I1476" i="47"/>
  <c r="I1475" i="47"/>
  <c r="I1474" i="47"/>
  <c r="I1473" i="47"/>
  <c r="I1472" i="47"/>
  <c r="I1471" i="47"/>
  <c r="I1470" i="47"/>
  <c r="I1469" i="47"/>
  <c r="I1468" i="47"/>
  <c r="I1467" i="47"/>
  <c r="I1466" i="47"/>
  <c r="I1465" i="47"/>
  <c r="I1464" i="47"/>
  <c r="I1463" i="47"/>
  <c r="I1462" i="47"/>
  <c r="I1461" i="47"/>
  <c r="I1460" i="47"/>
  <c r="I1459" i="47"/>
  <c r="I1458" i="47"/>
  <c r="I1457" i="47"/>
  <c r="I1456" i="47"/>
  <c r="I1455" i="47"/>
  <c r="I1454" i="47"/>
  <c r="I1453" i="47"/>
  <c r="I1452" i="47"/>
  <c r="I1451" i="47"/>
  <c r="I1450" i="47"/>
  <c r="I1449" i="47"/>
  <c r="I1448" i="47"/>
  <c r="I1447" i="47"/>
  <c r="I1446" i="47"/>
  <c r="I1445" i="47"/>
  <c r="I1444" i="47"/>
  <c r="I1443" i="47"/>
  <c r="I1442" i="47"/>
  <c r="I1441" i="47"/>
  <c r="I1440" i="47"/>
  <c r="I1439" i="47"/>
  <c r="I1438" i="47"/>
  <c r="I1437" i="47"/>
  <c r="I1436" i="47"/>
  <c r="I1435" i="47"/>
  <c r="I1434" i="47"/>
  <c r="I1433" i="47"/>
  <c r="I1432" i="47"/>
  <c r="I1431" i="47"/>
  <c r="I1430" i="47"/>
  <c r="I1429" i="47"/>
  <c r="I1428" i="47"/>
  <c r="I1427" i="47"/>
  <c r="I1426" i="47"/>
  <c r="I1425" i="47"/>
  <c r="I1424" i="47"/>
  <c r="I1423" i="47"/>
  <c r="I1422" i="47"/>
  <c r="I1421" i="47"/>
  <c r="I1420" i="47"/>
  <c r="I1419" i="47"/>
  <c r="I1418" i="47"/>
  <c r="I1417" i="47"/>
  <c r="I1416" i="47"/>
  <c r="I1415" i="47"/>
  <c r="I1414" i="47"/>
  <c r="I1413" i="47"/>
  <c r="I1412" i="47"/>
  <c r="I1411" i="47"/>
  <c r="I1410" i="47"/>
  <c r="I1409" i="47"/>
  <c r="I1408" i="47"/>
  <c r="I1407" i="47"/>
  <c r="I1406" i="47"/>
  <c r="I1405" i="47"/>
  <c r="I1404" i="47"/>
  <c r="I1403" i="47"/>
  <c r="I1402" i="47"/>
  <c r="I1401" i="47"/>
  <c r="I1400" i="47"/>
  <c r="I1399" i="47"/>
  <c r="I1398" i="47"/>
  <c r="I1397" i="47"/>
  <c r="I1396" i="47"/>
  <c r="I1395" i="47"/>
  <c r="I1394" i="47"/>
  <c r="I1393" i="47"/>
  <c r="I1392" i="47"/>
  <c r="I1391" i="47"/>
  <c r="I1390" i="47"/>
  <c r="I1389" i="47"/>
  <c r="I1388" i="47"/>
  <c r="I1387" i="47"/>
  <c r="I1386" i="47"/>
  <c r="I1385" i="47"/>
  <c r="I1384" i="47"/>
  <c r="I1383" i="47"/>
  <c r="I1382" i="47"/>
  <c r="I1381" i="47"/>
  <c r="I1380" i="47"/>
  <c r="I1379" i="47"/>
  <c r="I1378" i="47"/>
  <c r="I1377" i="47"/>
  <c r="I1376" i="47"/>
  <c r="I1375" i="47"/>
  <c r="I1374" i="47"/>
  <c r="I1373" i="47"/>
  <c r="I1372" i="47"/>
  <c r="I1371" i="47"/>
  <c r="I1370" i="47"/>
  <c r="I1369" i="47"/>
  <c r="I1368" i="47"/>
  <c r="I1367" i="47"/>
  <c r="I1366" i="47"/>
  <c r="I1365" i="47"/>
  <c r="I1364" i="47"/>
  <c r="I1363" i="47"/>
  <c r="I1362" i="47"/>
  <c r="I1361" i="47"/>
  <c r="I1360" i="47"/>
  <c r="I1359" i="47"/>
  <c r="I1358" i="47"/>
  <c r="I1357" i="47"/>
  <c r="I1356" i="47"/>
  <c r="I1355" i="47"/>
  <c r="I1354" i="47"/>
  <c r="I1353" i="47"/>
  <c r="I1352" i="47"/>
  <c r="I1351" i="47"/>
  <c r="I1350" i="47"/>
  <c r="I1349" i="47"/>
  <c r="I1348" i="47"/>
  <c r="I1347" i="47"/>
  <c r="I1346" i="47"/>
  <c r="I1345" i="47"/>
  <c r="I1344" i="47"/>
  <c r="I1343" i="47"/>
  <c r="I1342" i="47"/>
  <c r="I1341" i="47"/>
  <c r="I1340" i="47"/>
  <c r="I1339" i="47"/>
  <c r="I1338" i="47"/>
  <c r="I1337" i="47"/>
  <c r="I1336" i="47"/>
  <c r="I1335" i="47"/>
  <c r="I1334" i="47"/>
  <c r="I1333" i="47"/>
  <c r="I1332" i="47"/>
  <c r="I1331" i="47"/>
  <c r="I1330" i="47"/>
  <c r="I1329" i="47"/>
  <c r="I1328" i="47"/>
  <c r="I1327" i="47"/>
  <c r="I1326" i="47"/>
  <c r="I1325" i="47"/>
  <c r="I1324" i="47"/>
  <c r="I1323" i="47"/>
  <c r="I1322" i="47"/>
  <c r="I1321" i="47"/>
  <c r="I1320" i="47"/>
  <c r="I1319" i="47"/>
  <c r="I1318" i="47"/>
  <c r="I1317" i="47"/>
  <c r="I1316" i="47"/>
  <c r="I1315" i="47"/>
  <c r="I1314" i="47"/>
  <c r="I1313" i="47"/>
  <c r="I1312" i="47"/>
  <c r="I1311" i="47"/>
  <c r="I1310" i="47"/>
  <c r="I1309" i="47"/>
  <c r="I1308" i="47"/>
  <c r="I1307" i="47"/>
  <c r="I1306" i="47"/>
  <c r="I1305" i="47"/>
  <c r="I1304" i="47"/>
  <c r="I1303" i="47"/>
  <c r="I1302" i="47"/>
  <c r="I1301" i="47"/>
  <c r="I1300" i="47"/>
  <c r="I1299" i="47"/>
  <c r="I1298" i="47"/>
  <c r="I1297" i="47"/>
  <c r="I1296" i="47"/>
  <c r="I1295" i="47"/>
  <c r="I1294" i="47"/>
  <c r="I1293" i="47"/>
  <c r="I1292" i="47"/>
  <c r="I1291" i="47"/>
  <c r="I1290" i="47"/>
  <c r="I1289" i="47"/>
  <c r="I1288" i="47"/>
  <c r="I1287" i="47"/>
  <c r="I1286" i="47"/>
  <c r="I1285" i="47"/>
  <c r="I1284" i="47"/>
  <c r="I1283" i="47"/>
  <c r="I1282" i="47"/>
  <c r="I1281" i="47"/>
  <c r="I1280" i="47"/>
  <c r="I1279" i="47"/>
  <c r="I1278" i="47"/>
  <c r="I1277" i="47"/>
  <c r="I1276" i="47"/>
  <c r="I1275" i="47"/>
  <c r="I1274" i="47"/>
  <c r="I1273" i="47"/>
  <c r="I1272" i="47"/>
  <c r="I1271" i="47"/>
  <c r="I1270" i="47"/>
  <c r="I1269" i="47"/>
  <c r="I1268" i="47"/>
  <c r="I1267" i="47"/>
  <c r="I1266" i="47"/>
  <c r="I1265" i="47"/>
  <c r="I1264" i="47"/>
  <c r="I1263" i="47"/>
  <c r="I1262" i="47"/>
  <c r="I1261" i="47"/>
  <c r="I1260" i="47"/>
  <c r="I1259" i="47"/>
  <c r="I1258" i="47"/>
  <c r="I1257" i="47"/>
  <c r="I1256" i="47"/>
  <c r="I1255" i="47"/>
  <c r="I1254" i="47"/>
  <c r="I1253" i="47"/>
  <c r="I1252" i="47"/>
  <c r="I1251" i="47"/>
  <c r="I1250" i="47"/>
  <c r="I1249" i="47"/>
  <c r="I1248" i="47"/>
  <c r="I1247" i="47"/>
  <c r="I1246" i="47"/>
  <c r="I1245" i="47"/>
  <c r="I1244" i="47"/>
  <c r="I1243" i="47"/>
  <c r="I1242" i="47"/>
  <c r="I1241" i="47"/>
  <c r="I1240" i="47"/>
  <c r="I1239" i="47"/>
  <c r="I1238" i="47"/>
  <c r="I1237" i="47"/>
  <c r="I1236" i="47"/>
  <c r="I1235" i="47"/>
  <c r="I1234" i="47"/>
  <c r="I1233" i="47"/>
  <c r="I1232" i="47"/>
  <c r="I1231" i="47"/>
  <c r="I1230" i="47"/>
  <c r="I1229" i="47"/>
  <c r="I1228" i="47"/>
  <c r="I1227" i="47"/>
  <c r="I1226" i="47"/>
  <c r="I1225" i="47"/>
  <c r="I1224" i="47"/>
  <c r="I1223" i="47"/>
  <c r="I1222" i="47"/>
  <c r="I1221" i="47"/>
  <c r="I1220" i="47"/>
  <c r="I1219" i="47"/>
  <c r="I1218" i="47"/>
  <c r="I1217" i="47"/>
  <c r="I1216" i="47"/>
  <c r="I1215" i="47"/>
  <c r="I1214" i="47"/>
  <c r="I1213" i="47"/>
  <c r="I1212" i="47"/>
  <c r="I1211" i="47"/>
  <c r="I1210" i="47"/>
  <c r="I1209" i="47"/>
  <c r="I1208" i="47"/>
  <c r="I1207" i="47"/>
  <c r="I1206" i="47"/>
  <c r="I1205" i="47"/>
  <c r="I1204" i="47"/>
  <c r="I1203" i="47"/>
  <c r="I1202" i="47"/>
  <c r="I1201" i="47"/>
  <c r="I1200" i="47"/>
  <c r="I1199" i="47"/>
  <c r="I1198" i="47"/>
  <c r="I1197" i="47"/>
  <c r="I1196" i="47"/>
  <c r="I1195" i="47"/>
  <c r="I1194" i="47"/>
  <c r="I1193" i="47"/>
  <c r="I1192" i="47"/>
  <c r="I1191" i="47"/>
  <c r="I1190" i="47"/>
  <c r="I1189" i="47"/>
  <c r="I1188" i="47"/>
  <c r="I1187" i="47"/>
  <c r="I1186" i="47"/>
  <c r="I1185" i="47"/>
  <c r="I1184" i="47"/>
  <c r="I1183" i="47"/>
  <c r="I1182" i="47"/>
  <c r="I1181" i="47"/>
  <c r="I1180" i="47"/>
  <c r="I1179" i="47"/>
  <c r="I1178" i="47"/>
  <c r="I1177" i="47"/>
  <c r="I1176" i="47"/>
  <c r="I1175" i="47"/>
  <c r="I1174" i="47"/>
  <c r="I1173" i="47"/>
  <c r="I1172" i="47"/>
  <c r="I1171" i="47"/>
  <c r="I1170" i="47"/>
  <c r="I1169" i="47"/>
  <c r="I1168" i="47"/>
  <c r="I1167" i="47"/>
  <c r="I1166" i="47"/>
  <c r="I1165" i="47"/>
  <c r="I1164" i="47"/>
  <c r="I1163" i="47"/>
  <c r="I1162" i="47"/>
  <c r="I1161" i="47"/>
  <c r="I1160" i="47"/>
  <c r="I1159" i="47"/>
  <c r="I1158" i="47"/>
  <c r="I1157" i="47"/>
  <c r="I1156" i="47"/>
  <c r="I1155" i="47"/>
  <c r="I1154" i="47"/>
  <c r="I1153" i="47"/>
  <c r="I1152" i="47"/>
  <c r="I1151" i="47"/>
  <c r="I1150" i="47"/>
  <c r="I1149" i="47"/>
  <c r="I1148" i="47"/>
  <c r="I1147" i="47"/>
  <c r="I1146" i="47"/>
  <c r="I1145" i="47"/>
  <c r="I1144" i="47"/>
  <c r="I1143" i="47"/>
  <c r="I1142" i="47"/>
  <c r="I1141" i="47"/>
  <c r="I1140" i="47"/>
  <c r="I1139" i="47"/>
  <c r="I1138" i="47"/>
  <c r="I1137" i="47"/>
  <c r="I1136" i="47"/>
  <c r="I1135" i="47"/>
  <c r="I1134" i="47"/>
  <c r="I1133" i="47"/>
  <c r="I1132" i="47"/>
  <c r="I1131" i="47"/>
  <c r="I1130" i="47"/>
  <c r="I1129" i="47"/>
  <c r="I1128" i="47"/>
  <c r="I1127" i="47"/>
  <c r="I1126" i="47"/>
  <c r="I1125" i="47"/>
  <c r="I1124" i="47"/>
  <c r="I1123" i="47"/>
  <c r="I1122" i="47"/>
  <c r="I1121" i="47"/>
  <c r="I1120" i="47"/>
  <c r="I1119" i="47"/>
  <c r="I1118" i="47"/>
  <c r="I1117" i="47"/>
  <c r="I1116" i="47"/>
  <c r="I1115" i="47"/>
  <c r="I1114" i="47"/>
  <c r="I1113" i="47"/>
  <c r="I1112" i="47"/>
  <c r="I1111" i="47"/>
  <c r="I1110" i="47"/>
  <c r="I1109" i="47"/>
  <c r="I1108" i="47"/>
  <c r="I1107" i="47"/>
  <c r="I1106" i="47"/>
  <c r="I1105" i="47"/>
  <c r="I1104" i="47"/>
  <c r="I1103" i="47"/>
  <c r="I1102" i="47"/>
  <c r="I1101" i="47"/>
  <c r="I1100" i="47"/>
  <c r="I1099" i="47"/>
  <c r="I1098" i="47"/>
  <c r="I1097" i="47"/>
  <c r="I1096" i="47"/>
  <c r="I1095" i="47"/>
  <c r="I1094" i="47"/>
  <c r="I1093" i="47"/>
  <c r="I1092" i="47"/>
  <c r="I1091" i="47"/>
  <c r="I1090" i="47"/>
  <c r="I1089" i="47"/>
  <c r="I1088" i="47"/>
  <c r="I1087" i="47"/>
  <c r="I1086" i="47"/>
  <c r="I1085" i="47"/>
  <c r="I1084" i="47"/>
  <c r="I1083" i="47"/>
  <c r="I1082" i="47"/>
  <c r="I1081" i="47"/>
  <c r="I1080" i="47"/>
  <c r="I1079" i="47"/>
  <c r="I1078" i="47"/>
  <c r="I1077" i="47"/>
  <c r="I1076" i="47"/>
  <c r="I1075" i="47"/>
  <c r="I1074" i="47"/>
  <c r="I1073" i="47"/>
  <c r="I1072" i="47"/>
  <c r="I1071" i="47"/>
  <c r="I1070" i="47"/>
  <c r="I1069" i="47"/>
  <c r="I1068" i="47"/>
  <c r="I1067" i="47"/>
  <c r="I1066" i="47"/>
  <c r="I1065" i="47"/>
  <c r="I1064" i="47"/>
  <c r="I1063" i="47"/>
  <c r="I1062" i="47"/>
  <c r="I1061" i="47"/>
  <c r="I1060" i="47"/>
  <c r="I1059" i="47"/>
  <c r="I1058" i="47"/>
  <c r="I1057" i="47"/>
  <c r="I1056" i="47"/>
  <c r="I1055" i="47"/>
  <c r="I1054" i="47"/>
  <c r="I1053" i="47"/>
  <c r="I1052" i="47"/>
  <c r="I1051" i="47"/>
  <c r="I1050" i="47"/>
  <c r="I1049" i="47"/>
  <c r="I1048" i="47"/>
  <c r="I1047" i="47"/>
  <c r="I1046" i="47"/>
  <c r="I1045" i="47"/>
  <c r="I1044" i="47"/>
  <c r="I1043" i="47"/>
  <c r="I1042" i="47"/>
  <c r="I1041" i="47"/>
  <c r="I1040" i="47"/>
  <c r="I1039" i="47"/>
  <c r="I1038" i="47"/>
  <c r="I1037" i="47"/>
  <c r="I1036" i="47"/>
  <c r="I1035" i="47"/>
  <c r="I1034" i="47"/>
  <c r="I1033" i="47"/>
  <c r="I1032" i="47"/>
  <c r="I1031" i="47"/>
  <c r="I1030" i="47"/>
  <c r="I1029" i="47"/>
  <c r="I1028" i="47"/>
  <c r="I1027" i="47"/>
  <c r="I1026" i="47"/>
  <c r="I1025" i="47"/>
  <c r="I1024" i="47"/>
  <c r="I1023" i="47"/>
  <c r="I1022" i="47"/>
  <c r="I1021" i="47"/>
  <c r="I1020" i="47"/>
  <c r="I1019" i="47"/>
  <c r="I1018" i="47"/>
  <c r="I1017" i="47"/>
  <c r="I1016" i="47"/>
  <c r="I1015" i="47"/>
  <c r="I1014" i="47"/>
  <c r="I1013" i="47"/>
  <c r="I1012" i="47"/>
  <c r="I1011" i="47"/>
  <c r="I1010" i="47"/>
  <c r="I1009" i="47"/>
  <c r="I1008" i="47"/>
  <c r="I1007" i="47"/>
  <c r="I1006" i="47"/>
  <c r="I1005" i="47"/>
  <c r="I1004" i="47"/>
  <c r="I1003" i="47"/>
  <c r="I1002" i="47"/>
  <c r="I1001" i="47"/>
  <c r="I1000" i="47"/>
  <c r="I999" i="47"/>
  <c r="I998" i="47"/>
  <c r="I997" i="47"/>
  <c r="I996" i="47"/>
  <c r="I995" i="47"/>
  <c r="I994" i="47"/>
  <c r="I993" i="47"/>
  <c r="I992" i="47"/>
  <c r="I991" i="47"/>
  <c r="I990" i="47"/>
  <c r="I989" i="47"/>
  <c r="I988" i="47"/>
  <c r="I987" i="47"/>
  <c r="I986" i="47"/>
  <c r="I985" i="47"/>
  <c r="I984" i="47"/>
  <c r="I983" i="47"/>
  <c r="I982" i="47"/>
  <c r="I981" i="47"/>
  <c r="I980" i="47"/>
  <c r="I979" i="47"/>
  <c r="I978" i="47"/>
  <c r="I977" i="47"/>
  <c r="I976" i="47"/>
  <c r="I975" i="47"/>
  <c r="I974" i="47"/>
  <c r="I973" i="47"/>
  <c r="I972" i="47"/>
  <c r="I971" i="47"/>
  <c r="I970" i="47"/>
  <c r="I969" i="47"/>
  <c r="I968" i="47"/>
  <c r="I967" i="47"/>
  <c r="I966" i="47"/>
  <c r="I965" i="47"/>
  <c r="I964" i="47"/>
  <c r="I963" i="47"/>
  <c r="I962" i="47"/>
  <c r="I961" i="47"/>
  <c r="I960" i="47"/>
  <c r="I959" i="47"/>
  <c r="I958" i="47"/>
  <c r="I957" i="47"/>
  <c r="I956" i="47"/>
  <c r="I955" i="47"/>
  <c r="I954" i="47"/>
  <c r="I953" i="47"/>
  <c r="I952" i="47"/>
  <c r="I951" i="47"/>
  <c r="I950" i="47"/>
  <c r="I949" i="47"/>
  <c r="I948" i="47"/>
  <c r="I947" i="47"/>
  <c r="I946" i="47"/>
  <c r="I945" i="47"/>
  <c r="I944" i="47"/>
  <c r="I943" i="47"/>
  <c r="I942" i="47"/>
  <c r="I941" i="47"/>
  <c r="I940" i="47"/>
  <c r="I939" i="47"/>
  <c r="I938" i="47"/>
  <c r="I937" i="47"/>
  <c r="I936" i="47"/>
  <c r="I935" i="47"/>
  <c r="I934" i="47"/>
  <c r="I933" i="47"/>
  <c r="I932" i="47"/>
  <c r="I931" i="47"/>
  <c r="I930" i="47"/>
  <c r="I929" i="47"/>
  <c r="I928" i="47"/>
  <c r="I927" i="47"/>
  <c r="I926" i="47"/>
  <c r="I925" i="47"/>
  <c r="I924" i="47"/>
  <c r="I923" i="47"/>
  <c r="I922" i="47"/>
  <c r="I921" i="47"/>
  <c r="I920" i="47"/>
  <c r="I919" i="47"/>
  <c r="I918" i="47"/>
  <c r="I917" i="47"/>
  <c r="I916" i="47"/>
  <c r="I915" i="47"/>
  <c r="I914" i="47"/>
  <c r="I913" i="47"/>
  <c r="I912" i="47"/>
  <c r="I911" i="47"/>
  <c r="I910" i="47"/>
  <c r="I909" i="47"/>
  <c r="I908" i="47"/>
  <c r="I907" i="47"/>
  <c r="I906" i="47"/>
  <c r="I905" i="47"/>
  <c r="I904" i="47"/>
  <c r="I903" i="47"/>
  <c r="I902" i="47"/>
  <c r="I901" i="47"/>
  <c r="I900" i="47"/>
  <c r="I899" i="47"/>
  <c r="I898" i="47"/>
  <c r="I897" i="47"/>
  <c r="I896" i="47"/>
  <c r="I895" i="47"/>
  <c r="I894" i="47"/>
  <c r="I893" i="47"/>
  <c r="I892" i="47"/>
  <c r="I891" i="47"/>
  <c r="I890" i="47"/>
  <c r="I889" i="47"/>
  <c r="I888" i="47"/>
  <c r="I887" i="47"/>
  <c r="I886" i="47"/>
  <c r="I885" i="47"/>
  <c r="I884" i="47"/>
  <c r="I883" i="47"/>
  <c r="I882" i="47"/>
  <c r="I881" i="47"/>
  <c r="I880" i="47"/>
  <c r="I879" i="47"/>
  <c r="I878" i="47"/>
  <c r="I877" i="47"/>
  <c r="I876" i="47"/>
  <c r="I875" i="47"/>
  <c r="I874" i="47"/>
  <c r="I873" i="47"/>
  <c r="I872" i="47"/>
  <c r="I871" i="47"/>
  <c r="I870" i="47"/>
  <c r="I869" i="47"/>
  <c r="I868" i="47"/>
  <c r="I867" i="47"/>
  <c r="I866" i="47"/>
  <c r="I865" i="47"/>
  <c r="I864" i="47"/>
  <c r="I863" i="47"/>
  <c r="I862" i="47"/>
  <c r="I861" i="47"/>
  <c r="I860" i="47"/>
  <c r="I859" i="47"/>
  <c r="I858" i="47"/>
  <c r="I857" i="47"/>
  <c r="I856" i="47"/>
  <c r="I855" i="47"/>
  <c r="I854" i="47"/>
  <c r="I853" i="47"/>
  <c r="I852" i="47"/>
  <c r="I851" i="47"/>
  <c r="I850" i="47"/>
  <c r="I849" i="47"/>
  <c r="I848" i="47"/>
  <c r="I847" i="47"/>
  <c r="I846" i="47"/>
  <c r="I845" i="47"/>
  <c r="I844" i="47"/>
  <c r="I843" i="47"/>
  <c r="I842" i="47"/>
  <c r="I841" i="47"/>
  <c r="I840" i="47"/>
  <c r="I839" i="47"/>
  <c r="I838" i="47"/>
  <c r="I837" i="47"/>
  <c r="I836" i="47"/>
  <c r="I835" i="47"/>
  <c r="I834" i="47"/>
  <c r="I833" i="47"/>
  <c r="I832" i="47"/>
  <c r="I831" i="47"/>
  <c r="I830" i="47"/>
  <c r="I829" i="47"/>
  <c r="I828" i="47"/>
  <c r="I827" i="47"/>
  <c r="I826" i="47"/>
  <c r="I825" i="47"/>
  <c r="I824" i="47"/>
  <c r="I823" i="47"/>
  <c r="I822" i="47"/>
  <c r="I821" i="47"/>
  <c r="I820" i="47"/>
  <c r="I819" i="47"/>
  <c r="I818" i="47"/>
  <c r="I817" i="47"/>
  <c r="I816" i="47"/>
  <c r="I815" i="47"/>
  <c r="I814" i="47"/>
  <c r="I813" i="47"/>
  <c r="I812" i="47"/>
  <c r="I811" i="47"/>
  <c r="I810" i="47"/>
  <c r="I809" i="47"/>
  <c r="I808" i="47"/>
  <c r="I807" i="47"/>
  <c r="I806" i="47"/>
  <c r="I805" i="47"/>
  <c r="I804" i="47"/>
  <c r="I803" i="47"/>
  <c r="I802" i="47"/>
  <c r="I801" i="47"/>
  <c r="I800" i="47"/>
  <c r="I799" i="47"/>
  <c r="I798" i="47"/>
  <c r="I797" i="47"/>
  <c r="I796" i="47"/>
  <c r="I795" i="47"/>
  <c r="I794" i="47"/>
  <c r="I793" i="47"/>
  <c r="I792" i="47"/>
  <c r="I791" i="47"/>
  <c r="I790" i="47"/>
  <c r="I789" i="47"/>
  <c r="I788" i="47"/>
  <c r="I787" i="47"/>
  <c r="I786" i="47"/>
  <c r="I785" i="47"/>
  <c r="I784" i="47"/>
  <c r="I783" i="47"/>
  <c r="I782" i="47"/>
  <c r="I781" i="47"/>
  <c r="I780" i="47"/>
  <c r="I779" i="47"/>
  <c r="I778" i="47"/>
  <c r="I777" i="47"/>
  <c r="I776" i="47"/>
  <c r="I775" i="47"/>
  <c r="I774" i="47"/>
  <c r="I773" i="47"/>
  <c r="I772" i="47"/>
  <c r="I771" i="47"/>
  <c r="I770" i="47"/>
  <c r="I769" i="47"/>
  <c r="I768" i="47"/>
  <c r="I767" i="47"/>
  <c r="I766" i="47"/>
  <c r="I765" i="47"/>
  <c r="I764" i="47"/>
  <c r="I763" i="47"/>
  <c r="I762" i="47"/>
  <c r="I761" i="47"/>
  <c r="I760" i="47"/>
  <c r="I759" i="47"/>
  <c r="I758" i="47"/>
  <c r="I757" i="47"/>
  <c r="I756" i="47"/>
  <c r="I755" i="47"/>
  <c r="I754" i="47"/>
  <c r="I753" i="47"/>
  <c r="I752" i="47"/>
  <c r="I751" i="47"/>
  <c r="I750" i="47"/>
  <c r="I749" i="47"/>
  <c r="I748" i="47"/>
  <c r="I747" i="47"/>
  <c r="I746" i="47"/>
  <c r="I745" i="47"/>
  <c r="I744" i="47"/>
  <c r="I743" i="47"/>
  <c r="I742" i="47"/>
  <c r="I741" i="47"/>
  <c r="I740" i="47"/>
  <c r="I739" i="47"/>
  <c r="I738" i="47"/>
  <c r="I737" i="47"/>
  <c r="I736" i="47"/>
  <c r="I735" i="47"/>
  <c r="I734" i="47"/>
  <c r="I733" i="47"/>
  <c r="I732" i="47"/>
  <c r="I731" i="47"/>
  <c r="I730" i="47"/>
  <c r="I729" i="47"/>
  <c r="I728" i="47"/>
  <c r="I727" i="47"/>
  <c r="I726" i="47"/>
  <c r="I725" i="47"/>
  <c r="I724" i="47"/>
  <c r="I723" i="47"/>
  <c r="I722" i="47"/>
  <c r="I721" i="47"/>
  <c r="I720" i="47"/>
  <c r="I719" i="47"/>
  <c r="I718" i="47"/>
  <c r="I717" i="47"/>
  <c r="I716" i="47"/>
  <c r="I715" i="47"/>
  <c r="I714" i="47"/>
  <c r="I713" i="47"/>
  <c r="I712" i="47"/>
  <c r="I711" i="47"/>
  <c r="I710" i="47"/>
  <c r="I709" i="47"/>
  <c r="I708" i="47"/>
  <c r="I707" i="47"/>
  <c r="I706" i="47"/>
  <c r="I705" i="47"/>
  <c r="I704" i="47"/>
  <c r="I703" i="47"/>
  <c r="I702" i="47"/>
  <c r="I701" i="47"/>
  <c r="I700" i="47"/>
  <c r="I699" i="47"/>
  <c r="I698" i="47"/>
  <c r="I697" i="47"/>
  <c r="I696" i="47"/>
  <c r="I695" i="47"/>
  <c r="I694" i="47"/>
  <c r="I693" i="47"/>
  <c r="I692" i="47"/>
  <c r="I691" i="47"/>
  <c r="I690" i="47"/>
  <c r="I689" i="47"/>
  <c r="I688" i="47"/>
  <c r="I687" i="47"/>
  <c r="I686" i="47"/>
  <c r="I685" i="47"/>
  <c r="I684" i="47"/>
  <c r="I683" i="47"/>
  <c r="I682" i="47"/>
  <c r="I681" i="47"/>
  <c r="I680" i="47"/>
  <c r="I679" i="47"/>
  <c r="I678" i="47"/>
  <c r="I677" i="47"/>
  <c r="I676" i="47"/>
  <c r="I675" i="47"/>
  <c r="I674" i="47"/>
  <c r="I673" i="47"/>
  <c r="I672" i="47"/>
  <c r="I671" i="47"/>
  <c r="I670" i="47"/>
  <c r="I669" i="47"/>
  <c r="I668" i="47"/>
  <c r="I667" i="47"/>
  <c r="I666" i="47"/>
  <c r="I665" i="47"/>
  <c r="I664" i="47"/>
  <c r="I663" i="47"/>
  <c r="I662" i="47"/>
  <c r="I661" i="47"/>
  <c r="I660" i="47"/>
  <c r="I659" i="47"/>
  <c r="I658" i="47"/>
  <c r="I657" i="47"/>
  <c r="I656" i="47"/>
  <c r="I655" i="47"/>
  <c r="I654" i="47"/>
  <c r="I653" i="47"/>
  <c r="I652" i="47"/>
  <c r="I651" i="47"/>
  <c r="I650" i="47"/>
  <c r="I649" i="47"/>
  <c r="I648" i="47"/>
  <c r="I647" i="47"/>
  <c r="I646" i="47"/>
  <c r="I645" i="47"/>
  <c r="I644" i="47"/>
  <c r="I643" i="47"/>
  <c r="I642" i="47"/>
  <c r="I641" i="47"/>
  <c r="I640" i="47"/>
  <c r="I639" i="47"/>
  <c r="I638" i="47"/>
  <c r="I637" i="47"/>
  <c r="I636" i="47"/>
  <c r="I635" i="47"/>
  <c r="I634" i="47"/>
  <c r="I633" i="47"/>
  <c r="I632" i="47"/>
  <c r="I631" i="47"/>
  <c r="I630" i="47"/>
  <c r="I629" i="47"/>
  <c r="I628" i="47"/>
  <c r="I627" i="47"/>
  <c r="I626" i="47"/>
  <c r="I625" i="47"/>
  <c r="I624" i="47"/>
  <c r="I623" i="47"/>
  <c r="I622" i="47"/>
  <c r="I621" i="47"/>
  <c r="I620" i="47"/>
  <c r="I619" i="47"/>
  <c r="I618" i="47"/>
  <c r="I617" i="47"/>
  <c r="I616" i="47"/>
  <c r="I615" i="47"/>
  <c r="I614" i="47"/>
  <c r="I613" i="47"/>
  <c r="I612" i="47"/>
  <c r="I611" i="47"/>
  <c r="I610" i="47"/>
  <c r="I609" i="47"/>
  <c r="I608" i="47"/>
  <c r="I607" i="47"/>
  <c r="I606" i="47"/>
  <c r="I605" i="47"/>
  <c r="I604" i="47"/>
  <c r="I603" i="47"/>
  <c r="I602" i="47"/>
  <c r="I601" i="47"/>
  <c r="I600" i="47"/>
  <c r="I599" i="47"/>
  <c r="I598" i="47"/>
  <c r="I597" i="47"/>
  <c r="I596" i="47"/>
  <c r="I595" i="47"/>
  <c r="I594" i="47"/>
  <c r="I593" i="47"/>
  <c r="I592" i="47"/>
  <c r="I591" i="47"/>
  <c r="I590" i="47"/>
  <c r="I589" i="47"/>
  <c r="I588" i="47"/>
  <c r="I587" i="47"/>
  <c r="I586" i="47"/>
  <c r="I585" i="47"/>
  <c r="I584" i="47"/>
  <c r="I583" i="47"/>
  <c r="I582" i="47"/>
  <c r="I581" i="47"/>
  <c r="I580" i="47"/>
  <c r="I579" i="47"/>
  <c r="I578" i="47"/>
  <c r="I577" i="47"/>
  <c r="I576" i="47"/>
  <c r="I575" i="47"/>
  <c r="I574" i="47"/>
  <c r="I573" i="47"/>
  <c r="I572" i="47"/>
  <c r="I571" i="47"/>
  <c r="I570" i="47"/>
  <c r="I569" i="47"/>
  <c r="I568" i="47"/>
  <c r="I567" i="47"/>
  <c r="I566" i="47"/>
  <c r="I565" i="47"/>
  <c r="I564" i="47"/>
  <c r="I563" i="47"/>
  <c r="I562" i="47"/>
  <c r="I561" i="47"/>
  <c r="I560" i="47"/>
  <c r="I559" i="47"/>
  <c r="I558" i="47"/>
  <c r="I557" i="47"/>
  <c r="I556" i="47"/>
  <c r="I555" i="47"/>
  <c r="I554" i="47"/>
  <c r="I553" i="47"/>
  <c r="I552" i="47"/>
  <c r="I551" i="47"/>
  <c r="I550" i="47"/>
  <c r="I549" i="47"/>
  <c r="I548" i="47"/>
  <c r="I547" i="47"/>
  <c r="I546" i="47"/>
  <c r="I545" i="47"/>
  <c r="I544" i="47"/>
  <c r="I543" i="47"/>
  <c r="I542" i="47"/>
  <c r="I541" i="47"/>
  <c r="I540" i="47"/>
  <c r="I539" i="47"/>
  <c r="I538" i="47"/>
  <c r="I537" i="47"/>
  <c r="I536" i="47"/>
  <c r="I535" i="47"/>
  <c r="I534" i="47"/>
  <c r="I533" i="47"/>
  <c r="I532" i="47"/>
  <c r="I531" i="47"/>
  <c r="I530" i="47"/>
  <c r="I529" i="47"/>
  <c r="I528" i="47"/>
  <c r="I527" i="47"/>
  <c r="I526" i="47"/>
  <c r="I525" i="47"/>
  <c r="I524" i="47"/>
  <c r="I523" i="47"/>
  <c r="I522" i="47"/>
  <c r="I521" i="47"/>
  <c r="I520" i="47"/>
  <c r="I519" i="47"/>
  <c r="I518" i="47"/>
  <c r="I517" i="47"/>
  <c r="I516" i="47"/>
  <c r="I515" i="47"/>
  <c r="I514" i="47"/>
  <c r="I513" i="47"/>
  <c r="I512" i="47"/>
  <c r="I511" i="47"/>
  <c r="I510" i="47"/>
  <c r="I509" i="47"/>
  <c r="I508" i="47"/>
  <c r="I507" i="47"/>
  <c r="I506" i="47"/>
  <c r="I505" i="47"/>
  <c r="I504" i="47"/>
  <c r="I503" i="47"/>
  <c r="I502" i="47"/>
  <c r="I501" i="47"/>
  <c r="I500" i="47"/>
  <c r="I499" i="47"/>
  <c r="I498" i="47"/>
  <c r="I497" i="47"/>
  <c r="I496" i="47"/>
  <c r="I495" i="47"/>
  <c r="I494" i="47"/>
  <c r="I493" i="47"/>
  <c r="I492" i="47"/>
  <c r="I491" i="47"/>
  <c r="I490" i="47"/>
  <c r="I489" i="47"/>
  <c r="I488" i="47"/>
  <c r="I487" i="47"/>
  <c r="I486" i="47"/>
  <c r="I485" i="47"/>
  <c r="I484" i="47"/>
  <c r="I483" i="47"/>
  <c r="I482" i="47"/>
  <c r="I481" i="47"/>
  <c r="I480" i="47"/>
  <c r="I479" i="47"/>
  <c r="I478" i="47"/>
  <c r="I477" i="47"/>
  <c r="I476" i="47"/>
  <c r="I475" i="47"/>
  <c r="I474" i="47"/>
  <c r="I473" i="47"/>
  <c r="I472" i="47"/>
  <c r="I471" i="47"/>
  <c r="I470" i="47"/>
  <c r="I469" i="47"/>
  <c r="I468" i="47"/>
  <c r="I467" i="47"/>
  <c r="I466" i="47"/>
  <c r="I465" i="47"/>
  <c r="I464" i="47"/>
  <c r="I463" i="47"/>
  <c r="I462" i="47"/>
  <c r="I461" i="47"/>
  <c r="I460" i="47"/>
  <c r="I459" i="47"/>
  <c r="I458" i="47"/>
  <c r="I457" i="47"/>
  <c r="I456" i="47"/>
  <c r="I455" i="47"/>
  <c r="I454" i="47"/>
  <c r="I453" i="47"/>
  <c r="I452" i="47"/>
  <c r="I451" i="47"/>
  <c r="I450" i="47"/>
  <c r="I449" i="47"/>
  <c r="I448" i="47"/>
  <c r="I447" i="47"/>
  <c r="I446" i="47"/>
  <c r="I445" i="47"/>
  <c r="I444" i="47"/>
  <c r="I443" i="47"/>
  <c r="I442" i="47"/>
  <c r="I441" i="47"/>
  <c r="I440" i="47"/>
  <c r="I439" i="47"/>
  <c r="I438" i="47"/>
  <c r="I437" i="47"/>
  <c r="I436" i="47"/>
  <c r="I435" i="47"/>
  <c r="I434" i="47"/>
  <c r="I433" i="47"/>
  <c r="I432" i="47"/>
  <c r="I431" i="47"/>
  <c r="I430" i="47"/>
  <c r="I429" i="47"/>
  <c r="I428" i="47"/>
  <c r="I427" i="47"/>
  <c r="I426" i="47"/>
  <c r="I425" i="47"/>
  <c r="I424" i="47"/>
  <c r="I423" i="47"/>
  <c r="I422" i="47"/>
  <c r="I421" i="47"/>
  <c r="I420" i="47"/>
  <c r="I419" i="47"/>
  <c r="I418" i="47"/>
  <c r="I417" i="47"/>
  <c r="I416" i="47"/>
  <c r="I415" i="47"/>
  <c r="I414" i="47"/>
  <c r="I413" i="47"/>
  <c r="I412" i="47"/>
  <c r="I411" i="47"/>
  <c r="I410" i="47"/>
  <c r="I409" i="47"/>
  <c r="I408" i="47"/>
  <c r="I407" i="47"/>
  <c r="I406" i="47"/>
  <c r="I405" i="47"/>
  <c r="I404" i="47"/>
  <c r="I403" i="47"/>
  <c r="I402" i="47"/>
  <c r="I401" i="47"/>
  <c r="I400" i="47"/>
  <c r="I399" i="47"/>
  <c r="I398" i="47"/>
  <c r="I397" i="47"/>
  <c r="I396" i="47"/>
  <c r="I395" i="47"/>
  <c r="I394" i="47"/>
  <c r="I393" i="47"/>
  <c r="I392" i="47"/>
  <c r="I391" i="47"/>
  <c r="I390" i="47"/>
  <c r="I389" i="47"/>
  <c r="I388" i="47"/>
  <c r="I387" i="47"/>
  <c r="I386" i="47"/>
  <c r="I385" i="47"/>
  <c r="I384" i="47"/>
  <c r="I383" i="47"/>
  <c r="I382" i="47"/>
  <c r="I381" i="47"/>
  <c r="I380" i="47"/>
  <c r="I379" i="47"/>
  <c r="I378" i="47"/>
  <c r="I377" i="47"/>
  <c r="I376" i="47"/>
  <c r="I375" i="47"/>
  <c r="I374" i="47"/>
  <c r="I373" i="47"/>
  <c r="I372" i="47"/>
  <c r="I371" i="47"/>
  <c r="I370" i="47"/>
  <c r="I369" i="47"/>
  <c r="I368" i="47"/>
  <c r="I367" i="47"/>
  <c r="I366" i="47"/>
  <c r="I365" i="47"/>
  <c r="I364" i="47"/>
  <c r="I363" i="47"/>
  <c r="I362" i="47"/>
  <c r="I361" i="47"/>
  <c r="I360" i="47"/>
  <c r="I359" i="47"/>
  <c r="I358" i="47"/>
  <c r="I357" i="47"/>
  <c r="I356" i="47"/>
  <c r="I355" i="47"/>
  <c r="I354" i="47"/>
  <c r="I353" i="47"/>
  <c r="I352" i="47"/>
  <c r="I351" i="47"/>
  <c r="I350" i="47"/>
  <c r="I349" i="47"/>
  <c r="I348" i="47"/>
  <c r="I347" i="47"/>
  <c r="I346" i="47"/>
  <c r="I345" i="47"/>
  <c r="I344" i="47"/>
  <c r="I343" i="47"/>
  <c r="I342" i="47"/>
  <c r="I341" i="47"/>
  <c r="I340" i="47"/>
  <c r="I339" i="47"/>
  <c r="I338" i="47"/>
  <c r="I337" i="47"/>
  <c r="I336" i="47"/>
  <c r="I335" i="47"/>
  <c r="I334" i="47"/>
  <c r="I333" i="47"/>
  <c r="I332" i="47"/>
  <c r="I331" i="47"/>
  <c r="I330" i="47"/>
  <c r="I329" i="47"/>
  <c r="I328" i="47"/>
  <c r="I327" i="47"/>
  <c r="I326" i="47"/>
  <c r="I325" i="47"/>
  <c r="I324" i="47"/>
  <c r="I323" i="47"/>
  <c r="I322" i="47"/>
  <c r="I321" i="47"/>
  <c r="I320" i="47"/>
  <c r="I319" i="47"/>
  <c r="I318" i="47"/>
  <c r="I317" i="47"/>
  <c r="I316" i="47"/>
  <c r="I315" i="47"/>
  <c r="I314" i="47"/>
  <c r="I313" i="47"/>
  <c r="I312" i="47"/>
  <c r="I311" i="47"/>
  <c r="I310" i="47"/>
  <c r="I309" i="47"/>
  <c r="I308" i="47"/>
  <c r="I307" i="47"/>
  <c r="I306" i="47"/>
  <c r="I305" i="47"/>
  <c r="I304" i="47"/>
  <c r="I303" i="47"/>
  <c r="I302" i="47"/>
  <c r="I301" i="47"/>
  <c r="I300" i="47"/>
  <c r="I299" i="47"/>
  <c r="I298" i="47"/>
  <c r="I297" i="47"/>
  <c r="I296" i="47"/>
  <c r="I295" i="47"/>
  <c r="I294" i="47"/>
  <c r="I293" i="47"/>
  <c r="I292" i="47"/>
  <c r="I291" i="47"/>
  <c r="I290" i="47"/>
  <c r="I289" i="47"/>
  <c r="I288" i="47"/>
  <c r="I287" i="47"/>
  <c r="I286" i="47"/>
  <c r="I285" i="47"/>
  <c r="I284" i="47"/>
  <c r="I283" i="47"/>
  <c r="I282" i="47"/>
  <c r="I281" i="47"/>
  <c r="I280" i="47"/>
  <c r="I279" i="47"/>
  <c r="I278" i="47"/>
  <c r="I277" i="47"/>
  <c r="I276" i="47"/>
  <c r="I275" i="47"/>
  <c r="I274" i="47"/>
  <c r="I273" i="47"/>
  <c r="I272" i="47"/>
  <c r="I271" i="47"/>
  <c r="I270" i="47"/>
  <c r="I269" i="47"/>
  <c r="I268" i="47"/>
  <c r="I267" i="47"/>
  <c r="I266" i="47"/>
  <c r="I265" i="47"/>
  <c r="I264" i="47"/>
  <c r="I263" i="47"/>
  <c r="I262" i="47"/>
  <c r="I261" i="47"/>
  <c r="I260" i="47"/>
  <c r="I259" i="47"/>
  <c r="I258" i="47"/>
  <c r="I257" i="47"/>
  <c r="I256" i="47"/>
  <c r="I255" i="47"/>
  <c r="I254" i="47"/>
  <c r="I253" i="47"/>
  <c r="I252" i="47"/>
  <c r="I251" i="47"/>
  <c r="I250" i="47"/>
  <c r="I249" i="47"/>
  <c r="I248" i="47"/>
  <c r="I247" i="47"/>
  <c r="I246" i="47"/>
  <c r="I245" i="47"/>
  <c r="I244" i="47"/>
  <c r="I243" i="47"/>
  <c r="I242" i="47"/>
  <c r="I241" i="47"/>
  <c r="I240" i="47"/>
  <c r="I239" i="47"/>
  <c r="I238" i="47"/>
  <c r="I237" i="47"/>
  <c r="I236" i="47"/>
  <c r="I235" i="47"/>
  <c r="I234" i="47"/>
  <c r="I233" i="47"/>
  <c r="I232" i="47"/>
  <c r="I231" i="47"/>
  <c r="I230" i="47"/>
  <c r="I229" i="47"/>
  <c r="I228" i="47"/>
  <c r="I227" i="47"/>
  <c r="I226" i="47"/>
  <c r="I225" i="47"/>
  <c r="I224" i="47"/>
  <c r="I223" i="47"/>
  <c r="I222" i="47"/>
  <c r="I221" i="47"/>
  <c r="I220" i="47"/>
  <c r="I219" i="47"/>
  <c r="I218" i="47"/>
  <c r="I217" i="47"/>
  <c r="I216" i="47"/>
  <c r="I215" i="47"/>
  <c r="I214" i="47"/>
  <c r="I213" i="47"/>
  <c r="I212" i="47"/>
  <c r="I211" i="47"/>
  <c r="I210" i="47"/>
  <c r="I209" i="47"/>
  <c r="I208" i="47"/>
  <c r="I207" i="47"/>
  <c r="I206" i="47"/>
  <c r="I205" i="47"/>
  <c r="I204" i="47"/>
  <c r="I203" i="47"/>
  <c r="I202" i="47"/>
  <c r="I201" i="47"/>
  <c r="I200" i="47"/>
  <c r="I199" i="47"/>
  <c r="I198" i="47"/>
  <c r="I197" i="47"/>
  <c r="I196" i="47"/>
  <c r="I195" i="47"/>
  <c r="I194" i="47"/>
  <c r="I193" i="47"/>
  <c r="I192" i="47"/>
  <c r="I191" i="47"/>
  <c r="I190" i="47"/>
  <c r="I189" i="47"/>
  <c r="I188" i="47"/>
  <c r="I187" i="47"/>
  <c r="I186" i="47"/>
  <c r="I185" i="47"/>
  <c r="I184" i="47"/>
  <c r="I183" i="47"/>
  <c r="I182" i="47"/>
  <c r="I181" i="47"/>
  <c r="I180" i="47"/>
  <c r="I179" i="47"/>
  <c r="I178" i="47"/>
  <c r="I177" i="47"/>
  <c r="I176" i="47"/>
  <c r="I175" i="47"/>
  <c r="I174" i="47"/>
  <c r="I173" i="47"/>
  <c r="I172" i="47"/>
  <c r="I171" i="47"/>
  <c r="I170" i="47"/>
  <c r="I169" i="47"/>
  <c r="I168" i="47"/>
  <c r="I167" i="47"/>
  <c r="I166" i="47"/>
  <c r="I165" i="47"/>
  <c r="I164" i="47"/>
  <c r="I163" i="47"/>
  <c r="I162" i="47"/>
  <c r="I161" i="47"/>
  <c r="I160" i="47"/>
  <c r="I159" i="47"/>
  <c r="I158" i="47"/>
  <c r="I157" i="47"/>
  <c r="I156" i="47"/>
  <c r="I155" i="47"/>
  <c r="I154" i="47"/>
  <c r="I153" i="47"/>
  <c r="I152" i="47"/>
  <c r="I151" i="47"/>
  <c r="I150" i="47"/>
  <c r="I149" i="47"/>
  <c r="I148" i="47"/>
  <c r="I147" i="47"/>
  <c r="I146" i="47"/>
  <c r="I145" i="47"/>
  <c r="I144" i="47"/>
  <c r="I143" i="47"/>
  <c r="I142" i="47"/>
  <c r="I141" i="47"/>
  <c r="I140" i="47"/>
  <c r="I139" i="47"/>
  <c r="I138" i="47"/>
  <c r="I137" i="47"/>
  <c r="I136" i="47"/>
  <c r="I135" i="47"/>
  <c r="I134" i="47"/>
  <c r="I133" i="47"/>
  <c r="I132" i="47"/>
  <c r="I131" i="47"/>
  <c r="I130" i="47"/>
  <c r="I129" i="47"/>
  <c r="I128" i="47"/>
  <c r="I127" i="47"/>
  <c r="I126" i="47"/>
  <c r="I125" i="47"/>
  <c r="I124" i="47"/>
  <c r="I123" i="47"/>
  <c r="I122" i="47"/>
  <c r="I121" i="47"/>
  <c r="I120" i="47"/>
  <c r="I119" i="47"/>
  <c r="I118" i="47"/>
  <c r="I117" i="47"/>
  <c r="I116" i="47"/>
  <c r="I115" i="47"/>
  <c r="I114" i="47"/>
  <c r="I113" i="47"/>
  <c r="I112" i="47"/>
  <c r="I111" i="47"/>
  <c r="I110" i="47"/>
  <c r="I109" i="47"/>
  <c r="I108" i="47"/>
  <c r="I107" i="47"/>
  <c r="I106" i="47"/>
  <c r="I105" i="47"/>
  <c r="I104" i="47"/>
  <c r="I103" i="47"/>
  <c r="I102" i="47"/>
  <c r="I101" i="47"/>
  <c r="I100" i="47"/>
  <c r="I99" i="47"/>
  <c r="I98" i="47"/>
  <c r="I97" i="47"/>
  <c r="I96" i="47"/>
  <c r="I95" i="47"/>
  <c r="I94" i="47"/>
  <c r="I93" i="47"/>
  <c r="I92" i="47"/>
  <c r="I91" i="47"/>
  <c r="I90" i="47"/>
  <c r="I89" i="47"/>
  <c r="I88" i="47"/>
  <c r="I87" i="47"/>
  <c r="I86" i="47"/>
  <c r="I85" i="47"/>
  <c r="I84" i="47"/>
  <c r="I83" i="47"/>
  <c r="I82" i="47"/>
  <c r="I81" i="47"/>
  <c r="I80" i="47"/>
  <c r="I79" i="47"/>
  <c r="I78" i="47"/>
  <c r="I77" i="47"/>
  <c r="I76" i="47"/>
  <c r="I75" i="47"/>
  <c r="I74" i="47"/>
  <c r="I73" i="47"/>
  <c r="I72" i="47"/>
  <c r="I71" i="47"/>
  <c r="I70" i="47"/>
  <c r="I69" i="47"/>
  <c r="I68" i="47"/>
  <c r="I67" i="47"/>
  <c r="I66" i="47"/>
  <c r="I65" i="47"/>
  <c r="I64" i="47"/>
  <c r="I63" i="47"/>
  <c r="I62" i="47"/>
  <c r="I61" i="47"/>
  <c r="I60" i="47"/>
  <c r="I59" i="47"/>
  <c r="I58" i="47"/>
  <c r="I57" i="47"/>
  <c r="I56" i="47"/>
  <c r="I55" i="47"/>
  <c r="I54" i="47"/>
  <c r="I53" i="47"/>
  <c r="I52" i="47"/>
  <c r="I51" i="47"/>
  <c r="I50" i="47"/>
  <c r="I49" i="47"/>
  <c r="I48" i="47"/>
  <c r="I47" i="47"/>
  <c r="I46" i="47"/>
  <c r="I45" i="47"/>
  <c r="I44" i="47"/>
  <c r="I43" i="47"/>
  <c r="I42" i="47"/>
  <c r="I41" i="47"/>
  <c r="I40" i="47"/>
  <c r="I39" i="47"/>
  <c r="I38" i="47"/>
  <c r="I37" i="47"/>
  <c r="I36" i="47"/>
  <c r="I35" i="47"/>
  <c r="I34" i="47"/>
  <c r="I33" i="47"/>
  <c r="I32" i="47"/>
  <c r="I31" i="47"/>
  <c r="I30" i="47"/>
  <c r="I29" i="47"/>
  <c r="I28" i="47"/>
  <c r="I27" i="47"/>
  <c r="I26" i="47"/>
  <c r="I25" i="47"/>
  <c r="I24" i="47"/>
  <c r="I23" i="47"/>
  <c r="I22" i="47"/>
  <c r="I21" i="47"/>
  <c r="I20" i="47"/>
  <c r="I19" i="47"/>
  <c r="I18" i="47"/>
  <c r="I17" i="47"/>
  <c r="I16" i="47"/>
  <c r="I15" i="47"/>
  <c r="I14" i="47"/>
  <c r="I13" i="47"/>
  <c r="I12" i="47"/>
  <c r="I11" i="47"/>
  <c r="I10" i="47"/>
  <c r="I9" i="47"/>
  <c r="I8" i="47"/>
  <c r="I7" i="47"/>
  <c r="I6" i="47"/>
  <c r="I5" i="47"/>
  <c r="I4" i="47"/>
  <c r="I3" i="47"/>
  <c r="I2" i="47"/>
  <c r="G2484" i="47"/>
  <c r="G2483" i="47"/>
  <c r="G2482" i="47"/>
  <c r="G2481" i="47"/>
  <c r="G2480" i="47"/>
  <c r="G2479" i="47"/>
  <c r="G2478" i="47"/>
  <c r="G2477" i="47"/>
  <c r="G2476" i="47"/>
  <c r="G2475" i="47"/>
  <c r="G2474" i="47"/>
  <c r="G2473" i="47"/>
  <c r="G2472" i="47"/>
  <c r="G2471" i="47"/>
  <c r="G2470" i="47"/>
  <c r="G2469" i="47"/>
  <c r="G2468" i="47"/>
  <c r="G2467" i="47"/>
  <c r="G2466" i="47"/>
  <c r="G2465" i="47"/>
  <c r="G2464" i="47"/>
  <c r="G2463" i="47"/>
  <c r="G2462" i="47"/>
  <c r="G2461" i="47"/>
  <c r="G2460" i="47"/>
  <c r="G2459" i="47"/>
  <c r="G2458" i="47"/>
  <c r="G2457" i="47"/>
  <c r="G2456" i="47"/>
  <c r="G2455" i="47"/>
  <c r="G2454" i="47"/>
  <c r="G2453" i="47"/>
  <c r="G2452" i="47"/>
  <c r="G2451" i="47"/>
  <c r="G2450" i="47"/>
  <c r="G2449" i="47"/>
  <c r="G2448" i="47"/>
  <c r="G2447" i="47"/>
  <c r="G2446" i="47"/>
  <c r="G2445" i="47"/>
  <c r="G2444" i="47"/>
  <c r="G2443" i="47"/>
  <c r="G2442" i="47"/>
  <c r="G2441" i="47"/>
  <c r="G2440" i="47"/>
  <c r="G2439" i="47"/>
  <c r="G2438" i="47"/>
  <c r="G2437" i="47"/>
  <c r="G2436" i="47"/>
  <c r="G2435" i="47"/>
  <c r="G2434" i="47"/>
  <c r="G2433" i="47"/>
  <c r="G2432" i="47"/>
  <c r="G2431" i="47"/>
  <c r="G2430" i="47"/>
  <c r="G2429" i="47"/>
  <c r="G2428" i="47"/>
  <c r="G2427" i="47"/>
  <c r="G2426" i="47"/>
  <c r="G2425" i="47"/>
  <c r="G2424" i="47"/>
  <c r="G2423" i="47"/>
  <c r="G2422" i="47"/>
  <c r="G2421" i="47"/>
  <c r="G2420" i="47"/>
  <c r="G2419" i="47"/>
  <c r="G2418" i="47"/>
  <c r="G2417" i="47"/>
  <c r="G2416" i="47"/>
  <c r="G2415" i="47"/>
  <c r="G2414" i="47"/>
  <c r="G2413" i="47"/>
  <c r="G2412" i="47"/>
  <c r="G2411" i="47"/>
  <c r="G2410" i="47"/>
  <c r="G2409" i="47"/>
  <c r="G2408" i="47"/>
  <c r="G2407" i="47"/>
  <c r="G2406" i="47"/>
  <c r="G2405" i="47"/>
  <c r="G2404" i="47"/>
  <c r="G2403" i="47"/>
  <c r="G2402" i="47"/>
  <c r="G2401" i="47"/>
  <c r="G2400" i="47"/>
  <c r="G2399" i="47"/>
  <c r="G2398" i="47"/>
  <c r="G2397" i="47"/>
  <c r="G2396" i="47"/>
  <c r="G2395" i="47"/>
  <c r="G2394" i="47"/>
  <c r="G2393" i="47"/>
  <c r="G2392" i="47"/>
  <c r="G2391" i="47"/>
  <c r="G2390" i="47"/>
  <c r="G2389" i="47"/>
  <c r="G2388" i="47"/>
  <c r="G2387" i="47"/>
  <c r="G2386" i="47"/>
  <c r="G2385" i="47"/>
  <c r="G2384" i="47"/>
  <c r="G2383" i="47"/>
  <c r="G2382" i="47"/>
  <c r="G2381" i="47"/>
  <c r="G2380" i="47"/>
  <c r="G2379" i="47"/>
  <c r="G2378" i="47"/>
  <c r="G2377" i="47"/>
  <c r="G2376" i="47"/>
  <c r="G2375" i="47"/>
  <c r="G2374" i="47"/>
  <c r="G2373" i="47"/>
  <c r="G2372" i="47"/>
  <c r="G2371" i="47"/>
  <c r="G2370" i="47"/>
  <c r="G2369" i="47"/>
  <c r="G2368" i="47"/>
  <c r="G2367" i="47"/>
  <c r="G2366" i="47"/>
  <c r="G2365" i="47"/>
  <c r="G2364" i="47"/>
  <c r="G2363" i="47"/>
  <c r="G2362" i="47"/>
  <c r="G2361" i="47"/>
  <c r="G2360" i="47"/>
  <c r="G2359" i="47"/>
  <c r="G2358" i="47"/>
  <c r="G2357" i="47"/>
  <c r="G2356" i="47"/>
  <c r="G2355" i="47"/>
  <c r="G2354" i="47"/>
  <c r="G2353" i="47"/>
  <c r="G2352" i="47"/>
  <c r="G2351" i="47"/>
  <c r="G2350" i="47"/>
  <c r="G2349" i="47"/>
  <c r="G2348" i="47"/>
  <c r="G2347" i="47"/>
  <c r="G2346" i="47"/>
  <c r="G2345" i="47"/>
  <c r="G2344" i="47"/>
  <c r="G2343" i="47"/>
  <c r="G2342" i="47"/>
  <c r="G2341" i="47"/>
  <c r="G2340" i="47"/>
  <c r="G2339" i="47"/>
  <c r="G2338" i="47"/>
  <c r="G2337" i="47"/>
  <c r="G2336" i="47"/>
  <c r="G2335" i="47"/>
  <c r="G2334" i="47"/>
  <c r="G2333" i="47"/>
  <c r="G2332" i="47"/>
  <c r="G2331" i="47"/>
  <c r="G2330" i="47"/>
  <c r="G2329" i="47"/>
  <c r="G2328" i="47"/>
  <c r="G2327" i="47"/>
  <c r="G2326" i="47"/>
  <c r="G2325" i="47"/>
  <c r="G2324" i="47"/>
  <c r="G2323" i="47"/>
  <c r="G2322" i="47"/>
  <c r="G2321" i="47"/>
  <c r="G2320" i="47"/>
  <c r="G2319" i="47"/>
  <c r="G2318" i="47"/>
  <c r="G2317" i="47"/>
  <c r="G2316" i="47"/>
  <c r="G2315" i="47"/>
  <c r="G2314" i="47"/>
  <c r="G2313" i="47"/>
  <c r="G2312" i="47"/>
  <c r="G2311" i="47"/>
  <c r="G2310" i="47"/>
  <c r="G2309" i="47"/>
  <c r="G2308" i="47"/>
  <c r="G2307" i="47"/>
  <c r="G2306" i="47"/>
  <c r="G2305" i="47"/>
  <c r="G2304" i="47"/>
  <c r="G2303" i="47"/>
  <c r="G2302" i="47"/>
  <c r="G2301" i="47"/>
  <c r="G2300" i="47"/>
  <c r="G2299" i="47"/>
  <c r="G2298" i="47"/>
  <c r="G2297" i="47"/>
  <c r="G2296" i="47"/>
  <c r="G2295" i="47"/>
  <c r="G2294" i="47"/>
  <c r="G2293" i="47"/>
  <c r="G2292" i="47"/>
  <c r="G2291" i="47"/>
  <c r="G2290" i="47"/>
  <c r="G2289" i="47"/>
  <c r="G2288" i="47"/>
  <c r="G2287" i="47"/>
  <c r="G2286" i="47"/>
  <c r="G2285" i="47"/>
  <c r="G2284" i="47"/>
  <c r="G2283" i="47"/>
  <c r="G2282" i="47"/>
  <c r="G2281" i="47"/>
  <c r="G2280" i="47"/>
  <c r="G2279" i="47"/>
  <c r="G2278" i="47"/>
  <c r="G2277" i="47"/>
  <c r="G2276" i="47"/>
  <c r="G2275" i="47"/>
  <c r="G2274" i="47"/>
  <c r="G2273" i="47"/>
  <c r="G2272" i="47"/>
  <c r="G2271" i="47"/>
  <c r="G2270" i="47"/>
  <c r="G2269" i="47"/>
  <c r="G2268" i="47"/>
  <c r="G2267" i="47"/>
  <c r="G2266" i="47"/>
  <c r="G2265" i="47"/>
  <c r="G2264" i="47"/>
  <c r="G2263" i="47"/>
  <c r="G2262" i="47"/>
  <c r="G2261" i="47"/>
  <c r="G2260" i="47"/>
  <c r="G2259" i="47"/>
  <c r="G2258" i="47"/>
  <c r="G2257" i="47"/>
  <c r="G2256" i="47"/>
  <c r="G2255" i="47"/>
  <c r="G2254" i="47"/>
  <c r="G2253" i="47"/>
  <c r="G2252" i="47"/>
  <c r="G2251" i="47"/>
  <c r="G2250" i="47"/>
  <c r="G2249" i="47"/>
  <c r="G2248" i="47"/>
  <c r="G2247" i="47"/>
  <c r="G2246" i="47"/>
  <c r="G2245" i="47"/>
  <c r="G2244" i="47"/>
  <c r="G2243" i="47"/>
  <c r="G2242" i="47"/>
  <c r="G2241" i="47"/>
  <c r="G2240" i="47"/>
  <c r="G2239" i="47"/>
  <c r="G2238" i="47"/>
  <c r="G2237" i="47"/>
  <c r="G2236" i="47"/>
  <c r="G2235" i="47"/>
  <c r="G2234" i="47"/>
  <c r="G2233" i="47"/>
  <c r="G2232" i="47"/>
  <c r="G2231" i="47"/>
  <c r="G2230" i="47"/>
  <c r="G2229" i="47"/>
  <c r="G2228" i="47"/>
  <c r="G2227" i="47"/>
  <c r="G2226" i="47"/>
  <c r="G2225" i="47"/>
  <c r="G2224" i="47"/>
  <c r="G2223" i="47"/>
  <c r="G2222" i="47"/>
  <c r="G2221" i="47"/>
  <c r="G2220" i="47"/>
  <c r="G2219" i="47"/>
  <c r="G2218" i="47"/>
  <c r="G2217" i="47"/>
  <c r="G2216" i="47"/>
  <c r="G2215" i="47"/>
  <c r="G2214" i="47"/>
  <c r="G2213" i="47"/>
  <c r="G2212" i="47"/>
  <c r="G2211" i="47"/>
  <c r="G2210" i="47"/>
  <c r="G2209" i="47"/>
  <c r="G2208" i="47"/>
  <c r="G2207" i="47"/>
  <c r="G2206" i="47"/>
  <c r="G2205" i="47"/>
  <c r="G2204" i="47"/>
  <c r="G2203" i="47"/>
  <c r="G2202" i="47"/>
  <c r="G2201" i="47"/>
  <c r="G2200" i="47"/>
  <c r="G2199" i="47"/>
  <c r="G2198" i="47"/>
  <c r="G2197" i="47"/>
  <c r="G2196" i="47"/>
  <c r="G2195" i="47"/>
  <c r="G2194" i="47"/>
  <c r="G2193" i="47"/>
  <c r="G2192" i="47"/>
  <c r="G2191" i="47"/>
  <c r="G2190" i="47"/>
  <c r="G2189" i="47"/>
  <c r="G2188" i="47"/>
  <c r="G2187" i="47"/>
  <c r="G2186" i="47"/>
  <c r="G2185" i="47"/>
  <c r="G2184" i="47"/>
  <c r="G2183" i="47"/>
  <c r="G2182" i="47"/>
  <c r="G2181" i="47"/>
  <c r="G2180" i="47"/>
  <c r="G2179" i="47"/>
  <c r="G2178" i="47"/>
  <c r="G2177" i="47"/>
  <c r="G2176" i="47"/>
  <c r="G2175" i="47"/>
  <c r="G2174" i="47"/>
  <c r="G2173" i="47"/>
  <c r="G2172" i="47"/>
  <c r="G2171" i="47"/>
  <c r="G2170" i="47"/>
  <c r="G2169" i="47"/>
  <c r="G2168" i="47"/>
  <c r="G2167" i="47"/>
  <c r="G2166" i="47"/>
  <c r="G2165" i="47"/>
  <c r="G2164" i="47"/>
  <c r="G2163" i="47"/>
  <c r="G2162" i="47"/>
  <c r="G2161" i="47"/>
  <c r="G2160" i="47"/>
  <c r="G2159" i="47"/>
  <c r="G2158" i="47"/>
  <c r="G2157" i="47"/>
  <c r="G2156" i="47"/>
  <c r="G2155" i="47"/>
  <c r="G2154" i="47"/>
  <c r="G2153" i="47"/>
  <c r="G2152" i="47"/>
  <c r="G2151" i="47"/>
  <c r="G2150" i="47"/>
  <c r="G2149" i="47"/>
  <c r="G2148" i="47"/>
  <c r="G2147" i="47"/>
  <c r="G2146" i="47"/>
  <c r="G2145" i="47"/>
  <c r="G2144" i="47"/>
  <c r="G2143" i="47"/>
  <c r="G2142" i="47"/>
  <c r="G2141" i="47"/>
  <c r="G2140" i="47"/>
  <c r="G2139" i="47"/>
  <c r="G2138" i="47"/>
  <c r="G2137" i="47"/>
  <c r="G2136" i="47"/>
  <c r="G2135" i="47"/>
  <c r="G2134" i="47"/>
  <c r="G2133" i="47"/>
  <c r="G2132" i="47"/>
  <c r="G2131" i="47"/>
  <c r="G2130" i="47"/>
  <c r="G2129" i="47"/>
  <c r="G2128" i="47"/>
  <c r="G2127" i="47"/>
  <c r="G2126" i="47"/>
  <c r="G2125" i="47"/>
  <c r="G2124" i="47"/>
  <c r="G2123" i="47"/>
  <c r="G2122" i="47"/>
  <c r="G2121" i="47"/>
  <c r="G2120" i="47"/>
  <c r="G2119" i="47"/>
  <c r="G2118" i="47"/>
  <c r="G2117" i="47"/>
  <c r="G2116" i="47"/>
  <c r="G2115" i="47"/>
  <c r="G2114" i="47"/>
  <c r="G2113" i="47"/>
  <c r="G2112" i="47"/>
  <c r="G2111" i="47"/>
  <c r="G2110" i="47"/>
  <c r="G2109" i="47"/>
  <c r="G2108" i="47"/>
  <c r="G2107" i="47"/>
  <c r="G2106" i="47"/>
  <c r="G2105" i="47"/>
  <c r="G2104" i="47"/>
  <c r="G2103" i="47"/>
  <c r="G2102" i="47"/>
  <c r="G2101" i="47"/>
  <c r="G2100" i="47"/>
  <c r="G2099" i="47"/>
  <c r="G2098" i="47"/>
  <c r="G2097" i="47"/>
  <c r="G2096" i="47"/>
  <c r="G2095" i="47"/>
  <c r="G2094" i="47"/>
  <c r="G2093" i="47"/>
  <c r="G2092" i="47"/>
  <c r="G2091" i="47"/>
  <c r="G2090" i="47"/>
  <c r="G2089" i="47"/>
  <c r="G2088" i="47"/>
  <c r="G2087" i="47"/>
  <c r="G2086" i="47"/>
  <c r="G2085" i="47"/>
  <c r="G2084" i="47"/>
  <c r="G2083" i="47"/>
  <c r="G2082" i="47"/>
  <c r="G2081" i="47"/>
  <c r="G2080" i="47"/>
  <c r="G2079" i="47"/>
  <c r="G2078" i="47"/>
  <c r="G2077" i="47"/>
  <c r="G2076" i="47"/>
  <c r="G2075" i="47"/>
  <c r="G2074" i="47"/>
  <c r="G2073" i="47"/>
  <c r="G2072" i="47"/>
  <c r="G2071" i="47"/>
  <c r="G2070" i="47"/>
  <c r="G2069" i="47"/>
  <c r="G2068" i="47"/>
  <c r="G2067" i="47"/>
  <c r="G2066" i="47"/>
  <c r="G2065" i="47"/>
  <c r="G2064" i="47"/>
  <c r="G2063" i="47"/>
  <c r="G2062" i="47"/>
  <c r="G2061" i="47"/>
  <c r="G2060" i="47"/>
  <c r="G2059" i="47"/>
  <c r="G2058" i="47"/>
  <c r="G2057" i="47"/>
  <c r="G2056" i="47"/>
  <c r="G2055" i="47"/>
  <c r="G2054" i="47"/>
  <c r="G2053" i="47"/>
  <c r="G2052" i="47"/>
  <c r="G2051" i="47"/>
  <c r="G2050" i="47"/>
  <c r="G2049" i="47"/>
  <c r="G2048" i="47"/>
  <c r="G2047" i="47"/>
  <c r="G2046" i="47"/>
  <c r="G2045" i="47"/>
  <c r="G2044" i="47"/>
  <c r="G2043" i="47"/>
  <c r="G2042" i="47"/>
  <c r="G2041" i="47"/>
  <c r="G2040" i="47"/>
  <c r="G2039" i="47"/>
  <c r="G2038" i="47"/>
  <c r="G2037" i="47"/>
  <c r="G2036" i="47"/>
  <c r="G2035" i="47"/>
  <c r="G2034" i="47"/>
  <c r="G2033" i="47"/>
  <c r="G2032" i="47"/>
  <c r="G2031" i="47"/>
  <c r="G2030" i="47"/>
  <c r="G2029" i="47"/>
  <c r="G2028" i="47"/>
  <c r="G2027" i="47"/>
  <c r="G2026" i="47"/>
  <c r="G2025" i="47"/>
  <c r="G2024" i="47"/>
  <c r="G2023" i="47"/>
  <c r="G2022" i="47"/>
  <c r="G2021" i="47"/>
  <c r="G2020" i="47"/>
  <c r="G2019" i="47"/>
  <c r="G2018" i="47"/>
  <c r="G2017" i="47"/>
  <c r="G2016" i="47"/>
  <c r="G2015" i="47"/>
  <c r="G2014" i="47"/>
  <c r="G2013" i="47"/>
  <c r="G2012" i="47"/>
  <c r="G2011" i="47"/>
  <c r="G2010" i="47"/>
  <c r="G2009" i="47"/>
  <c r="G2008" i="47"/>
  <c r="G2007" i="47"/>
  <c r="G2006" i="47"/>
  <c r="G2005" i="47"/>
  <c r="G2004" i="47"/>
  <c r="G2003" i="47"/>
  <c r="G2002" i="47"/>
  <c r="G2001" i="47"/>
  <c r="G2000" i="47"/>
  <c r="G1999" i="47"/>
  <c r="G1998" i="47"/>
  <c r="G1997" i="47"/>
  <c r="G1996" i="47"/>
  <c r="G1995" i="47"/>
  <c r="G1994" i="47"/>
  <c r="G1993" i="47"/>
  <c r="G1992" i="47"/>
  <c r="G1991" i="47"/>
  <c r="G1990" i="47"/>
  <c r="G1989" i="47"/>
  <c r="G1988" i="47"/>
  <c r="G1987" i="47"/>
  <c r="G1986" i="47"/>
  <c r="G1985" i="47"/>
  <c r="G1984" i="47"/>
  <c r="G1983" i="47"/>
  <c r="G1982" i="47"/>
  <c r="G1981" i="47"/>
  <c r="G1980" i="47"/>
  <c r="G1979" i="47"/>
  <c r="G1978" i="47"/>
  <c r="G1977" i="47"/>
  <c r="G1976" i="47"/>
  <c r="G1975" i="47"/>
  <c r="G1974" i="47"/>
  <c r="G1973" i="47"/>
  <c r="G1972" i="47"/>
  <c r="G1971" i="47"/>
  <c r="G1970" i="47"/>
  <c r="G1969" i="47"/>
  <c r="G1968" i="47"/>
  <c r="G1967" i="47"/>
  <c r="G1966" i="47"/>
  <c r="G1965" i="47"/>
  <c r="G1964" i="47"/>
  <c r="G1963" i="47"/>
  <c r="G1962" i="47"/>
  <c r="G1961" i="47"/>
  <c r="G1960" i="47"/>
  <c r="G1959" i="47"/>
  <c r="G1958" i="47"/>
  <c r="G1957" i="47"/>
  <c r="G1956" i="47"/>
  <c r="G1955" i="47"/>
  <c r="G1954" i="47"/>
  <c r="G1953" i="47"/>
  <c r="G1952" i="47"/>
  <c r="G1951" i="47"/>
  <c r="G1950" i="47"/>
  <c r="G1949" i="47"/>
  <c r="G1948" i="47"/>
  <c r="G1947" i="47"/>
  <c r="G1946" i="47"/>
  <c r="G1945" i="47"/>
  <c r="G1944" i="47"/>
  <c r="G1943" i="47"/>
  <c r="G1942" i="47"/>
  <c r="G1941" i="47"/>
  <c r="G1940" i="47"/>
  <c r="G1939" i="47"/>
  <c r="G1938" i="47"/>
  <c r="G1937" i="47"/>
  <c r="G1936" i="47"/>
  <c r="G1935" i="47"/>
  <c r="G1934" i="47"/>
  <c r="G1933" i="47"/>
  <c r="G1932" i="47"/>
  <c r="G1931" i="47"/>
  <c r="G1930" i="47"/>
  <c r="G1929" i="47"/>
  <c r="G1928" i="47"/>
  <c r="G1927" i="47"/>
  <c r="G1926" i="47"/>
  <c r="G1925" i="47"/>
  <c r="G1924" i="47"/>
  <c r="G1923" i="47"/>
  <c r="G1922" i="47"/>
  <c r="G1921" i="47"/>
  <c r="G1920" i="47"/>
  <c r="G1919" i="47"/>
  <c r="G1918" i="47"/>
  <c r="G1917" i="47"/>
  <c r="G1916" i="47"/>
  <c r="G1915" i="47"/>
  <c r="G1914" i="47"/>
  <c r="G1913" i="47"/>
  <c r="G1912" i="47"/>
  <c r="G1911" i="47"/>
  <c r="G1910" i="47"/>
  <c r="G1909" i="47"/>
  <c r="G1908" i="47"/>
  <c r="G1907" i="47"/>
  <c r="G1906" i="47"/>
  <c r="G1905" i="47"/>
  <c r="G1904" i="47"/>
  <c r="G1903" i="47"/>
  <c r="G1902" i="47"/>
  <c r="G1901" i="47"/>
  <c r="G1900" i="47"/>
  <c r="G1899" i="47"/>
  <c r="G1898" i="47"/>
  <c r="G1897" i="47"/>
  <c r="G1896" i="47"/>
  <c r="G1895" i="47"/>
  <c r="G1894" i="47"/>
  <c r="G1893" i="47"/>
  <c r="G1892" i="47"/>
  <c r="G1891" i="47"/>
  <c r="G1890" i="47"/>
  <c r="G1889" i="47"/>
  <c r="G1888" i="47"/>
  <c r="G1887" i="47"/>
  <c r="G1886" i="47"/>
  <c r="G1885" i="47"/>
  <c r="G1884" i="47"/>
  <c r="G1883" i="47"/>
  <c r="G1882" i="47"/>
  <c r="G1881" i="47"/>
  <c r="G1880" i="47"/>
  <c r="G1879" i="47"/>
  <c r="G1878" i="47"/>
  <c r="G1877" i="47"/>
  <c r="G1876" i="47"/>
  <c r="G1875" i="47"/>
  <c r="G1874" i="47"/>
  <c r="G1873" i="47"/>
  <c r="G1872" i="47"/>
  <c r="G1871" i="47"/>
  <c r="G1870" i="47"/>
  <c r="G1869" i="47"/>
  <c r="G1868" i="47"/>
  <c r="G1867" i="47"/>
  <c r="G1866" i="47"/>
  <c r="G1865" i="47"/>
  <c r="G1864" i="47"/>
  <c r="G1863" i="47"/>
  <c r="G1862" i="47"/>
  <c r="G1861" i="47"/>
  <c r="G1860" i="47"/>
  <c r="G1859" i="47"/>
  <c r="G1858" i="47"/>
  <c r="G1857" i="47"/>
  <c r="G1856" i="47"/>
  <c r="G1855" i="47"/>
  <c r="G1854" i="47"/>
  <c r="G1853" i="47"/>
  <c r="G1852" i="47"/>
  <c r="G1851" i="47"/>
  <c r="G1850" i="47"/>
  <c r="G1849" i="47"/>
  <c r="G1848" i="47"/>
  <c r="G1847" i="47"/>
  <c r="G1846" i="47"/>
  <c r="G1845" i="47"/>
  <c r="G1844" i="47"/>
  <c r="G1843" i="47"/>
  <c r="G1842" i="47"/>
  <c r="G1841" i="47"/>
  <c r="G1840" i="47"/>
  <c r="G1839" i="47"/>
  <c r="G1838" i="47"/>
  <c r="G1837" i="47"/>
  <c r="G1836" i="47"/>
  <c r="G1835" i="47"/>
  <c r="G1834" i="47"/>
  <c r="G1833" i="47"/>
  <c r="G1832" i="47"/>
  <c r="G1831" i="47"/>
  <c r="G1830" i="47"/>
  <c r="G1829" i="47"/>
  <c r="G1828" i="47"/>
  <c r="G1827" i="47"/>
  <c r="G1826" i="47"/>
  <c r="G1825" i="47"/>
  <c r="G1824" i="47"/>
  <c r="G1823" i="47"/>
  <c r="G1822" i="47"/>
  <c r="G1821" i="47"/>
  <c r="G1820" i="47"/>
  <c r="G1819" i="47"/>
  <c r="G1818" i="47"/>
  <c r="G1817" i="47"/>
  <c r="G1816" i="47"/>
  <c r="G1815" i="47"/>
  <c r="G1814" i="47"/>
  <c r="G1813" i="47"/>
  <c r="G1812" i="47"/>
  <c r="G1811" i="47"/>
  <c r="G1810" i="47"/>
  <c r="G1809" i="47"/>
  <c r="G1808" i="47"/>
  <c r="G1807" i="47"/>
  <c r="G1806" i="47"/>
  <c r="G1805" i="47"/>
  <c r="G1804" i="47"/>
  <c r="G1803" i="47"/>
  <c r="G1802" i="47"/>
  <c r="G1801" i="47"/>
  <c r="G1800" i="47"/>
  <c r="G1799" i="47"/>
  <c r="G1798" i="47"/>
  <c r="G1797" i="47"/>
  <c r="G1796" i="47"/>
  <c r="G1795" i="47"/>
  <c r="G1794" i="47"/>
  <c r="G1793" i="47"/>
  <c r="G1792" i="47"/>
  <c r="G1791" i="47"/>
  <c r="G1790" i="47"/>
  <c r="G1789" i="47"/>
  <c r="G1788" i="47"/>
  <c r="G1787" i="47"/>
  <c r="G1786" i="47"/>
  <c r="G1785" i="47"/>
  <c r="G1784" i="47"/>
  <c r="G1783" i="47"/>
  <c r="G1782" i="47"/>
  <c r="G1781" i="47"/>
  <c r="G1780" i="47"/>
  <c r="G1779" i="47"/>
  <c r="G1778" i="47"/>
  <c r="G1777" i="47"/>
  <c r="G1776" i="47"/>
  <c r="G1775" i="47"/>
  <c r="G1774" i="47"/>
  <c r="G1773" i="47"/>
  <c r="G1772" i="47"/>
  <c r="G1771" i="47"/>
  <c r="G1770" i="47"/>
  <c r="G1769" i="47"/>
  <c r="G1768" i="47"/>
  <c r="G1767" i="47"/>
  <c r="G1766" i="47"/>
  <c r="G1765" i="47"/>
  <c r="G1764" i="47"/>
  <c r="G1763" i="47"/>
  <c r="G1762" i="47"/>
  <c r="G1761" i="47"/>
  <c r="G1760" i="47"/>
  <c r="G1759" i="47"/>
  <c r="G1758" i="47"/>
  <c r="G1757" i="47"/>
  <c r="G1756" i="47"/>
  <c r="G1755" i="47"/>
  <c r="G1754" i="47"/>
  <c r="G1753" i="47"/>
  <c r="G1752" i="47"/>
  <c r="G1751" i="47"/>
  <c r="G1750" i="47"/>
  <c r="G1749" i="47"/>
  <c r="G1748" i="47"/>
  <c r="G1747" i="47"/>
  <c r="G1746" i="47"/>
  <c r="G1745" i="47"/>
  <c r="G1744" i="47"/>
  <c r="G1743" i="47"/>
  <c r="G1742" i="47"/>
  <c r="G1741" i="47"/>
  <c r="G1740" i="47"/>
  <c r="G1739" i="47"/>
  <c r="G1738" i="47"/>
  <c r="G1737" i="47"/>
  <c r="G1736" i="47"/>
  <c r="G1735" i="47"/>
  <c r="G1734" i="47"/>
  <c r="G1733" i="47"/>
  <c r="G1732" i="47"/>
  <c r="G1731" i="47"/>
  <c r="G1730" i="47"/>
  <c r="G1729" i="47"/>
  <c r="G1728" i="47"/>
  <c r="G1727" i="47"/>
  <c r="G1726" i="47"/>
  <c r="G1725" i="47"/>
  <c r="G1724" i="47"/>
  <c r="G1723" i="47"/>
  <c r="G1722" i="47"/>
  <c r="G1721" i="47"/>
  <c r="G1720" i="47"/>
  <c r="G1719" i="47"/>
  <c r="G1718" i="47"/>
  <c r="G1717" i="47"/>
  <c r="G1716" i="47"/>
  <c r="G1715" i="47"/>
  <c r="G1714" i="47"/>
  <c r="G1713" i="47"/>
  <c r="G1712" i="47"/>
  <c r="G1711" i="47"/>
  <c r="G1710" i="47"/>
  <c r="G1709" i="47"/>
  <c r="G1708" i="47"/>
  <c r="G1707" i="47"/>
  <c r="G1706" i="47"/>
  <c r="G1705" i="47"/>
  <c r="G1704" i="47"/>
  <c r="G1703" i="47"/>
  <c r="G1702" i="47"/>
  <c r="G1701" i="47"/>
  <c r="G1700" i="47"/>
  <c r="G1699" i="47"/>
  <c r="G1698" i="47"/>
  <c r="G1697" i="47"/>
  <c r="G1696" i="47"/>
  <c r="G1695" i="47"/>
  <c r="G1694" i="47"/>
  <c r="G1693" i="47"/>
  <c r="G1692" i="47"/>
  <c r="G1691" i="47"/>
  <c r="G1690" i="47"/>
  <c r="G1689" i="47"/>
  <c r="G1688" i="47"/>
  <c r="G1687" i="47"/>
  <c r="G1686" i="47"/>
  <c r="G1685" i="47"/>
  <c r="G1684" i="47"/>
  <c r="G1683" i="47"/>
  <c r="G1682" i="47"/>
  <c r="G1681" i="47"/>
  <c r="G1680" i="47"/>
  <c r="G1679" i="47"/>
  <c r="G1678" i="47"/>
  <c r="G1677" i="47"/>
  <c r="G1676" i="47"/>
  <c r="G1675" i="47"/>
  <c r="G1674" i="47"/>
  <c r="G1673" i="47"/>
  <c r="G1672" i="47"/>
  <c r="G1671" i="47"/>
  <c r="G1670" i="47"/>
  <c r="G1669" i="47"/>
  <c r="G1668" i="47"/>
  <c r="G1667" i="47"/>
  <c r="G1666" i="47"/>
  <c r="G1665" i="47"/>
  <c r="G1664" i="47"/>
  <c r="G1663" i="47"/>
  <c r="G1662" i="47"/>
  <c r="G1661" i="47"/>
  <c r="G1660" i="47"/>
  <c r="G1659" i="47"/>
  <c r="G1658" i="47"/>
  <c r="G1657" i="47"/>
  <c r="G1656" i="47"/>
  <c r="G1655" i="47"/>
  <c r="G1654" i="47"/>
  <c r="G1653" i="47"/>
  <c r="G1652" i="47"/>
  <c r="G1651" i="47"/>
  <c r="G1650" i="47"/>
  <c r="G1649" i="47"/>
  <c r="G1648" i="47"/>
  <c r="G1647" i="47"/>
  <c r="G1646" i="47"/>
  <c r="G1645" i="47"/>
  <c r="G1644" i="47"/>
  <c r="G1643" i="47"/>
  <c r="G1642" i="47"/>
  <c r="G1641" i="47"/>
  <c r="G1640" i="47"/>
  <c r="G1639" i="47"/>
  <c r="G1638" i="47"/>
  <c r="G1637" i="47"/>
  <c r="G1636" i="47"/>
  <c r="G1635" i="47"/>
  <c r="G1634" i="47"/>
  <c r="G1633" i="47"/>
  <c r="G1632" i="47"/>
  <c r="G1631" i="47"/>
  <c r="G1630" i="47"/>
  <c r="G1629" i="47"/>
  <c r="G1628" i="47"/>
  <c r="G1627" i="47"/>
  <c r="G1626" i="47"/>
  <c r="G1625" i="47"/>
  <c r="G1624" i="47"/>
  <c r="G1623" i="47"/>
  <c r="G1622" i="47"/>
  <c r="G1621" i="47"/>
  <c r="G1620" i="47"/>
  <c r="G1619" i="47"/>
  <c r="G1618" i="47"/>
  <c r="G1617" i="47"/>
  <c r="G1616" i="47"/>
  <c r="G1615" i="47"/>
  <c r="G1614" i="47"/>
  <c r="G1613" i="47"/>
  <c r="G1612" i="47"/>
  <c r="G1611" i="47"/>
  <c r="G1610" i="47"/>
  <c r="G1609" i="47"/>
  <c r="G1608" i="47"/>
  <c r="G1607" i="47"/>
  <c r="G1606" i="47"/>
  <c r="G1605" i="47"/>
  <c r="G1604" i="47"/>
  <c r="G1603" i="47"/>
  <c r="G1602" i="47"/>
  <c r="G1601" i="47"/>
  <c r="G1600" i="47"/>
  <c r="G1599" i="47"/>
  <c r="G1598" i="47"/>
  <c r="G1597" i="47"/>
  <c r="G1596" i="47"/>
  <c r="G1595" i="47"/>
  <c r="G1594" i="47"/>
  <c r="G1593" i="47"/>
  <c r="G1592" i="47"/>
  <c r="G1591" i="47"/>
  <c r="G1590" i="47"/>
  <c r="G1589" i="47"/>
  <c r="G1588" i="47"/>
  <c r="G1587" i="47"/>
  <c r="G1586" i="47"/>
  <c r="G1585" i="47"/>
  <c r="G1584" i="47"/>
  <c r="G1583" i="47"/>
  <c r="G1582" i="47"/>
  <c r="G1581" i="47"/>
  <c r="G1580" i="47"/>
  <c r="G1579" i="47"/>
  <c r="G1578" i="47"/>
  <c r="G1577" i="47"/>
  <c r="G1576" i="47"/>
  <c r="G1575" i="47"/>
  <c r="G1574" i="47"/>
  <c r="G1573" i="47"/>
  <c r="G1572" i="47"/>
  <c r="G1571" i="47"/>
  <c r="G1570" i="47"/>
  <c r="G1569" i="47"/>
  <c r="G1568" i="47"/>
  <c r="G1567" i="47"/>
  <c r="G1566" i="47"/>
  <c r="G1565" i="47"/>
  <c r="G1564" i="47"/>
  <c r="G1563" i="47"/>
  <c r="G1562" i="47"/>
  <c r="G1561" i="47"/>
  <c r="G1560" i="47"/>
  <c r="G1559" i="47"/>
  <c r="G1558" i="47"/>
  <c r="G1557" i="47"/>
  <c r="G1556" i="47"/>
  <c r="G1555" i="47"/>
  <c r="G1554" i="47"/>
  <c r="G1553" i="47"/>
  <c r="G1552" i="47"/>
  <c r="G1551" i="47"/>
  <c r="G1550" i="47"/>
  <c r="G1549" i="47"/>
  <c r="G1548" i="47"/>
  <c r="G1547" i="47"/>
  <c r="G1546" i="47"/>
  <c r="G1545" i="47"/>
  <c r="G1544" i="47"/>
  <c r="G1543" i="47"/>
  <c r="G1542" i="47"/>
  <c r="G1541" i="47"/>
  <c r="G1540" i="47"/>
  <c r="G1539" i="47"/>
  <c r="G1538" i="47"/>
  <c r="G1537" i="47"/>
  <c r="G1536" i="47"/>
  <c r="G1535" i="47"/>
  <c r="G1534" i="47"/>
  <c r="G1533" i="47"/>
  <c r="G1532" i="47"/>
  <c r="G1531" i="47"/>
  <c r="G1530" i="47"/>
  <c r="G1529" i="47"/>
  <c r="G1528" i="47"/>
  <c r="G1527" i="47"/>
  <c r="G1526" i="47"/>
  <c r="G1525" i="47"/>
  <c r="G1524" i="47"/>
  <c r="G1523" i="47"/>
  <c r="G1522" i="47"/>
  <c r="G1521" i="47"/>
  <c r="G1520" i="47"/>
  <c r="G1519" i="47"/>
  <c r="G1518" i="47"/>
  <c r="G1517" i="47"/>
  <c r="G1516" i="47"/>
  <c r="G1515" i="47"/>
  <c r="G1514" i="47"/>
  <c r="G1513" i="47"/>
  <c r="G1512" i="47"/>
  <c r="G1511" i="47"/>
  <c r="G1510" i="47"/>
  <c r="G1509" i="47"/>
  <c r="G1508" i="47"/>
  <c r="G1507" i="47"/>
  <c r="G1506" i="47"/>
  <c r="G1505" i="47"/>
  <c r="G1504" i="47"/>
  <c r="G1503" i="47"/>
  <c r="G1502" i="47"/>
  <c r="G1501" i="47"/>
  <c r="G1500" i="47"/>
  <c r="G1499" i="47"/>
  <c r="G1498" i="47"/>
  <c r="G1497" i="47"/>
  <c r="G1496" i="47"/>
  <c r="G1495" i="47"/>
  <c r="G1494" i="47"/>
  <c r="G1493" i="47"/>
  <c r="G1492" i="47"/>
  <c r="G1491" i="47"/>
  <c r="G1490" i="47"/>
  <c r="G1489" i="47"/>
  <c r="G1488" i="47"/>
  <c r="G1487" i="47"/>
  <c r="G1486" i="47"/>
  <c r="G1485" i="47"/>
  <c r="G1484" i="47"/>
  <c r="G1483" i="47"/>
  <c r="G1482" i="47"/>
  <c r="G1481" i="47"/>
  <c r="G1480" i="47"/>
  <c r="G1479" i="47"/>
  <c r="G1478" i="47"/>
  <c r="G1477" i="47"/>
  <c r="G1476" i="47"/>
  <c r="G1475" i="47"/>
  <c r="G1474" i="47"/>
  <c r="G1473" i="47"/>
  <c r="G1472" i="47"/>
  <c r="G1471" i="47"/>
  <c r="G1470" i="47"/>
  <c r="G1469" i="47"/>
  <c r="G1468" i="47"/>
  <c r="G1467" i="47"/>
  <c r="G1466" i="47"/>
  <c r="G1465" i="47"/>
  <c r="G1464" i="47"/>
  <c r="G1463" i="47"/>
  <c r="G1462" i="47"/>
  <c r="G1461" i="47"/>
  <c r="G1460" i="47"/>
  <c r="G1459" i="47"/>
  <c r="G1458" i="47"/>
  <c r="G1457" i="47"/>
  <c r="G1456" i="47"/>
  <c r="G1455" i="47"/>
  <c r="G1454" i="47"/>
  <c r="G1453" i="47"/>
  <c r="G1452" i="47"/>
  <c r="G1451" i="47"/>
  <c r="G1450" i="47"/>
  <c r="G1449" i="47"/>
  <c r="G1448" i="47"/>
  <c r="G1447" i="47"/>
  <c r="G1446" i="47"/>
  <c r="G1445" i="47"/>
  <c r="G1444" i="47"/>
  <c r="G1443" i="47"/>
  <c r="G1442" i="47"/>
  <c r="G1441" i="47"/>
  <c r="G1440" i="47"/>
  <c r="G1439" i="47"/>
  <c r="G1438" i="47"/>
  <c r="G1437" i="47"/>
  <c r="G1436" i="47"/>
  <c r="G1435" i="47"/>
  <c r="G1434" i="47"/>
  <c r="G1433" i="47"/>
  <c r="G1432" i="47"/>
  <c r="G1431" i="47"/>
  <c r="G1430" i="47"/>
  <c r="G1429" i="47"/>
  <c r="G1428" i="47"/>
  <c r="G1427" i="47"/>
  <c r="G1426" i="47"/>
  <c r="G1425" i="47"/>
  <c r="G1424" i="47"/>
  <c r="G1423" i="47"/>
  <c r="G1422" i="47"/>
  <c r="G1421" i="47"/>
  <c r="G1420" i="47"/>
  <c r="G1419" i="47"/>
  <c r="G1418" i="47"/>
  <c r="G1417" i="47"/>
  <c r="G1416" i="47"/>
  <c r="G1415" i="47"/>
  <c r="G1414" i="47"/>
  <c r="G1413" i="47"/>
  <c r="G1412" i="47"/>
  <c r="G1411" i="47"/>
  <c r="G1410" i="47"/>
  <c r="G1409" i="47"/>
  <c r="G1408" i="47"/>
  <c r="G1407" i="47"/>
  <c r="G1406" i="47"/>
  <c r="G1405" i="47"/>
  <c r="G1404" i="47"/>
  <c r="G1403" i="47"/>
  <c r="G1402" i="47"/>
  <c r="G1401" i="47"/>
  <c r="G1400" i="47"/>
  <c r="G1399" i="47"/>
  <c r="G1398" i="47"/>
  <c r="G1397" i="47"/>
  <c r="G1396" i="47"/>
  <c r="G1395" i="47"/>
  <c r="G1394" i="47"/>
  <c r="G1393" i="47"/>
  <c r="G1392" i="47"/>
  <c r="G1391" i="47"/>
  <c r="G1390" i="47"/>
  <c r="G1389" i="47"/>
  <c r="G1388" i="47"/>
  <c r="G1387" i="47"/>
  <c r="G1386" i="47"/>
  <c r="G1385" i="47"/>
  <c r="G1384" i="47"/>
  <c r="G1383" i="47"/>
  <c r="G1382" i="47"/>
  <c r="G1381" i="47"/>
  <c r="G1380" i="47"/>
  <c r="G1379" i="47"/>
  <c r="G1378" i="47"/>
  <c r="G1377" i="47"/>
  <c r="G1376" i="47"/>
  <c r="G1375" i="47"/>
  <c r="G1374" i="47"/>
  <c r="G1373" i="47"/>
  <c r="G1372" i="47"/>
  <c r="G1371" i="47"/>
  <c r="G1370" i="47"/>
  <c r="G1369" i="47"/>
  <c r="G1368" i="47"/>
  <c r="G1367" i="47"/>
  <c r="G1366" i="47"/>
  <c r="G1365" i="47"/>
  <c r="G1364" i="47"/>
  <c r="G1363" i="47"/>
  <c r="G1362" i="47"/>
  <c r="G1361" i="47"/>
  <c r="G1360" i="47"/>
  <c r="G1359" i="47"/>
  <c r="G1358" i="47"/>
  <c r="G1357" i="47"/>
  <c r="G1356" i="47"/>
  <c r="G1355" i="47"/>
  <c r="G1354" i="47"/>
  <c r="G1353" i="47"/>
  <c r="G1352" i="47"/>
  <c r="G1351" i="47"/>
  <c r="G1350" i="47"/>
  <c r="G1349" i="47"/>
  <c r="G1348" i="47"/>
  <c r="G1347" i="47"/>
  <c r="G1346" i="47"/>
  <c r="G1345" i="47"/>
  <c r="G1344" i="47"/>
  <c r="G1343" i="47"/>
  <c r="G1342" i="47"/>
  <c r="G1341" i="47"/>
  <c r="G1340" i="47"/>
  <c r="G1339" i="47"/>
  <c r="G1338" i="47"/>
  <c r="G1337" i="47"/>
  <c r="G1336" i="47"/>
  <c r="G1335" i="47"/>
  <c r="G1334" i="47"/>
  <c r="G1333" i="47"/>
  <c r="G1332" i="47"/>
  <c r="G1331" i="47"/>
  <c r="G1330" i="47"/>
  <c r="G1329" i="47"/>
  <c r="G1328" i="47"/>
  <c r="G1327" i="47"/>
  <c r="G1326" i="47"/>
  <c r="G1325" i="47"/>
  <c r="G1324" i="47"/>
  <c r="G1323" i="47"/>
  <c r="G1322" i="47"/>
  <c r="G1321" i="47"/>
  <c r="G1320" i="47"/>
  <c r="G1319" i="47"/>
  <c r="G1318" i="47"/>
  <c r="G1317" i="47"/>
  <c r="G1316" i="47"/>
  <c r="G1315" i="47"/>
  <c r="G1314" i="47"/>
  <c r="G1313" i="47"/>
  <c r="G1312" i="47"/>
  <c r="G1311" i="47"/>
  <c r="G1310" i="47"/>
  <c r="G1309" i="47"/>
  <c r="G1308" i="47"/>
  <c r="G1307" i="47"/>
  <c r="G1306" i="47"/>
  <c r="G1305" i="47"/>
  <c r="G1304" i="47"/>
  <c r="G1303" i="47"/>
  <c r="G1302" i="47"/>
  <c r="G1301" i="47"/>
  <c r="G1300" i="47"/>
  <c r="G1299" i="47"/>
  <c r="G1298" i="47"/>
  <c r="G1297" i="47"/>
  <c r="G1296" i="47"/>
  <c r="G1295" i="47"/>
  <c r="G1294" i="47"/>
  <c r="G1293" i="47"/>
  <c r="G1292" i="47"/>
  <c r="G1291" i="47"/>
  <c r="G1290" i="47"/>
  <c r="G1289" i="47"/>
  <c r="G1288" i="47"/>
  <c r="G1287" i="47"/>
  <c r="G1286" i="47"/>
  <c r="G1285" i="47"/>
  <c r="G1284" i="47"/>
  <c r="G1283" i="47"/>
  <c r="G1282" i="47"/>
  <c r="G1281" i="47"/>
  <c r="G1280" i="47"/>
  <c r="G1279" i="47"/>
  <c r="G1278" i="47"/>
  <c r="G1277" i="47"/>
  <c r="G1276" i="47"/>
  <c r="G1275" i="47"/>
  <c r="G1274" i="47"/>
  <c r="G1273" i="47"/>
  <c r="G1272" i="47"/>
  <c r="G1271" i="47"/>
  <c r="G1270" i="47"/>
  <c r="G1269" i="47"/>
  <c r="G1268" i="47"/>
  <c r="G1267" i="47"/>
  <c r="G1266" i="47"/>
  <c r="G1265" i="47"/>
  <c r="G1264" i="47"/>
  <c r="G1263" i="47"/>
  <c r="G1262" i="47"/>
  <c r="G1261" i="47"/>
  <c r="G1260" i="47"/>
  <c r="G1259" i="47"/>
  <c r="G1258" i="47"/>
  <c r="G1257" i="47"/>
  <c r="G1256" i="47"/>
  <c r="G1255" i="47"/>
  <c r="G1254" i="47"/>
  <c r="G1253" i="47"/>
  <c r="G1252" i="47"/>
  <c r="G1251" i="47"/>
  <c r="G1250" i="47"/>
  <c r="G1249" i="47"/>
  <c r="G1248" i="47"/>
  <c r="G1247" i="47"/>
  <c r="G1246" i="47"/>
  <c r="G1245" i="47"/>
  <c r="G1244" i="47"/>
  <c r="G1243" i="47"/>
  <c r="G1242" i="47"/>
  <c r="G1241" i="47"/>
  <c r="G1240" i="47"/>
  <c r="G1239" i="47"/>
  <c r="G1238" i="47"/>
  <c r="G1237" i="47"/>
  <c r="G1236" i="47"/>
  <c r="G1235" i="47"/>
  <c r="G1234" i="47"/>
  <c r="G1233" i="47"/>
  <c r="G1232" i="47"/>
  <c r="G1231" i="47"/>
  <c r="G1230" i="47"/>
  <c r="G1229" i="47"/>
  <c r="G1228" i="47"/>
  <c r="G1227" i="47"/>
  <c r="G1226" i="47"/>
  <c r="G1225" i="47"/>
  <c r="G1224" i="47"/>
  <c r="G1223" i="47"/>
  <c r="G1222" i="47"/>
  <c r="G1221" i="47"/>
  <c r="G1220" i="47"/>
  <c r="G1219" i="47"/>
  <c r="G1218" i="47"/>
  <c r="G1217" i="47"/>
  <c r="G1216" i="47"/>
  <c r="G1215" i="47"/>
  <c r="G1214" i="47"/>
  <c r="G1213" i="47"/>
  <c r="G1212" i="47"/>
  <c r="G1211" i="47"/>
  <c r="G1210" i="47"/>
  <c r="G1209" i="47"/>
  <c r="G1208" i="47"/>
  <c r="G1207" i="47"/>
  <c r="G1206" i="47"/>
  <c r="G1205" i="47"/>
  <c r="G1204" i="47"/>
  <c r="G1203" i="47"/>
  <c r="G1202" i="47"/>
  <c r="G1201" i="47"/>
  <c r="G1200" i="47"/>
  <c r="G1199" i="47"/>
  <c r="G1198" i="47"/>
  <c r="G1197" i="47"/>
  <c r="G1196" i="47"/>
  <c r="G1195" i="47"/>
  <c r="G1194" i="47"/>
  <c r="G1193" i="47"/>
  <c r="G1192" i="47"/>
  <c r="G1191" i="47"/>
  <c r="G1190" i="47"/>
  <c r="G1189" i="47"/>
  <c r="G1188" i="47"/>
  <c r="G1187" i="47"/>
  <c r="G1186" i="47"/>
  <c r="G1185" i="47"/>
  <c r="G1184" i="47"/>
  <c r="G1183" i="47"/>
  <c r="G1182" i="47"/>
  <c r="G1181" i="47"/>
  <c r="G1180" i="47"/>
  <c r="G1179" i="47"/>
  <c r="G1178" i="47"/>
  <c r="G1177" i="47"/>
  <c r="G1176" i="47"/>
  <c r="G1175" i="47"/>
  <c r="G1174" i="47"/>
  <c r="G1173" i="47"/>
  <c r="G1172" i="47"/>
  <c r="G1171" i="47"/>
  <c r="G1170" i="47"/>
  <c r="G1169" i="47"/>
  <c r="G1168" i="47"/>
  <c r="G1167" i="47"/>
  <c r="G1166" i="47"/>
  <c r="G1165" i="47"/>
  <c r="G1164" i="47"/>
  <c r="G1163" i="47"/>
  <c r="G1162" i="47"/>
  <c r="G1161" i="47"/>
  <c r="G1160" i="47"/>
  <c r="G1159" i="47"/>
  <c r="G1158" i="47"/>
  <c r="G1157" i="47"/>
  <c r="G1156" i="47"/>
  <c r="G1155" i="47"/>
  <c r="G1154" i="47"/>
  <c r="G1153" i="47"/>
  <c r="G1152" i="47"/>
  <c r="G1151" i="47"/>
  <c r="G1150" i="47"/>
  <c r="G1149" i="47"/>
  <c r="G1148" i="47"/>
  <c r="G1147" i="47"/>
  <c r="G1146" i="47"/>
  <c r="G1145" i="47"/>
  <c r="G1144" i="47"/>
  <c r="G1143" i="47"/>
  <c r="G1142" i="47"/>
  <c r="G1141" i="47"/>
  <c r="G1140" i="47"/>
  <c r="G1139" i="47"/>
  <c r="G1138" i="47"/>
  <c r="G1137" i="47"/>
  <c r="G1136" i="47"/>
  <c r="G1135" i="47"/>
  <c r="G1134" i="47"/>
  <c r="G1133" i="47"/>
  <c r="G1132" i="47"/>
  <c r="G1131" i="47"/>
  <c r="G1130" i="47"/>
  <c r="G1129" i="47"/>
  <c r="G1128" i="47"/>
  <c r="G1127" i="47"/>
  <c r="G1126" i="47"/>
  <c r="G1125" i="47"/>
  <c r="G1124" i="47"/>
  <c r="G1123" i="47"/>
  <c r="G1122" i="47"/>
  <c r="G1121" i="47"/>
  <c r="G1120" i="47"/>
  <c r="G1119" i="47"/>
  <c r="G1118" i="47"/>
  <c r="G1117" i="47"/>
  <c r="G1116" i="47"/>
  <c r="G1115" i="47"/>
  <c r="G1114" i="47"/>
  <c r="G1113" i="47"/>
  <c r="G1112" i="47"/>
  <c r="G1111" i="47"/>
  <c r="G1110" i="47"/>
  <c r="G1109" i="47"/>
  <c r="G1108" i="47"/>
  <c r="G1107" i="47"/>
  <c r="G1106" i="47"/>
  <c r="G1105" i="47"/>
  <c r="G1104" i="47"/>
  <c r="G1103" i="47"/>
  <c r="G1102" i="47"/>
  <c r="G1101" i="47"/>
  <c r="G1100" i="47"/>
  <c r="G1099" i="47"/>
  <c r="G1098" i="47"/>
  <c r="G1097" i="47"/>
  <c r="G1096" i="47"/>
  <c r="G1095" i="47"/>
  <c r="G1094" i="47"/>
  <c r="G1093" i="47"/>
  <c r="G1092" i="47"/>
  <c r="G1091" i="47"/>
  <c r="G1090" i="47"/>
  <c r="G1089" i="47"/>
  <c r="G1088" i="47"/>
  <c r="G1087" i="47"/>
  <c r="G1086" i="47"/>
  <c r="G1085" i="47"/>
  <c r="G1084" i="47"/>
  <c r="G1083" i="47"/>
  <c r="G1082" i="47"/>
  <c r="G1081" i="47"/>
  <c r="G1080" i="47"/>
  <c r="G1079" i="47"/>
  <c r="G1078" i="47"/>
  <c r="G1077" i="47"/>
  <c r="G1076" i="47"/>
  <c r="G1075" i="47"/>
  <c r="G1074" i="47"/>
  <c r="G1073" i="47"/>
  <c r="G1072" i="47"/>
  <c r="G1071" i="47"/>
  <c r="G1070" i="47"/>
  <c r="G1069" i="47"/>
  <c r="G1068" i="47"/>
  <c r="G1067" i="47"/>
  <c r="G1066" i="47"/>
  <c r="G1065" i="47"/>
  <c r="G1064" i="47"/>
  <c r="G1063" i="47"/>
  <c r="G1062" i="47"/>
  <c r="G1061" i="47"/>
  <c r="G1060" i="47"/>
  <c r="G1059" i="47"/>
  <c r="G1058" i="47"/>
  <c r="G1057" i="47"/>
  <c r="G1056" i="47"/>
  <c r="G1055" i="47"/>
  <c r="G1054" i="47"/>
  <c r="G1053" i="47"/>
  <c r="G1052" i="47"/>
  <c r="G1051" i="47"/>
  <c r="G1050" i="47"/>
  <c r="G1049" i="47"/>
  <c r="G1048" i="47"/>
  <c r="G1047" i="47"/>
  <c r="G1046" i="47"/>
  <c r="G1045" i="47"/>
  <c r="G1044" i="47"/>
  <c r="G1043" i="47"/>
  <c r="G1042" i="47"/>
  <c r="G1041" i="47"/>
  <c r="G1040" i="47"/>
  <c r="G1039" i="47"/>
  <c r="G1038" i="47"/>
  <c r="G1037" i="47"/>
  <c r="G1036" i="47"/>
  <c r="G1035" i="47"/>
  <c r="G1034" i="47"/>
  <c r="G1033" i="47"/>
  <c r="G1032" i="47"/>
  <c r="G1031" i="47"/>
  <c r="G1030" i="47"/>
  <c r="G1029" i="47"/>
  <c r="G1028" i="47"/>
  <c r="G1027" i="47"/>
  <c r="G1026" i="47"/>
  <c r="G1025" i="47"/>
  <c r="G1024" i="47"/>
  <c r="G1023" i="47"/>
  <c r="G1022" i="47"/>
  <c r="G1021" i="47"/>
  <c r="G1020" i="47"/>
  <c r="G1019" i="47"/>
  <c r="G1018" i="47"/>
  <c r="G1017" i="47"/>
  <c r="G1016" i="47"/>
  <c r="G1015" i="47"/>
  <c r="G1014" i="47"/>
  <c r="G1013" i="47"/>
  <c r="G1012" i="47"/>
  <c r="G1011" i="47"/>
  <c r="G1010" i="47"/>
  <c r="G1009" i="47"/>
  <c r="G1008" i="47"/>
  <c r="G1007" i="47"/>
  <c r="G1006" i="47"/>
  <c r="G1005" i="47"/>
  <c r="G1004" i="47"/>
  <c r="G1003" i="47"/>
  <c r="G1002" i="47"/>
  <c r="G1001" i="47"/>
  <c r="G1000" i="47"/>
  <c r="G999" i="47"/>
  <c r="G998" i="47"/>
  <c r="G997" i="47"/>
  <c r="G996" i="47"/>
  <c r="G995" i="47"/>
  <c r="G994" i="47"/>
  <c r="G993" i="47"/>
  <c r="G992" i="47"/>
  <c r="G991" i="47"/>
  <c r="G990" i="47"/>
  <c r="G989" i="47"/>
  <c r="G988" i="47"/>
  <c r="G987" i="47"/>
  <c r="G986" i="47"/>
  <c r="G985" i="47"/>
  <c r="G984" i="47"/>
  <c r="G983" i="47"/>
  <c r="G982" i="47"/>
  <c r="G981" i="47"/>
  <c r="G980" i="47"/>
  <c r="G979" i="47"/>
  <c r="G978" i="47"/>
  <c r="G977" i="47"/>
  <c r="G976" i="47"/>
  <c r="G975" i="47"/>
  <c r="G974" i="47"/>
  <c r="G973" i="47"/>
  <c r="G972" i="47"/>
  <c r="G971" i="47"/>
  <c r="G970" i="47"/>
  <c r="G969" i="47"/>
  <c r="G968" i="47"/>
  <c r="G967" i="47"/>
  <c r="G966" i="47"/>
  <c r="G965" i="47"/>
  <c r="G964" i="47"/>
  <c r="G963" i="47"/>
  <c r="G962" i="47"/>
  <c r="G961" i="47"/>
  <c r="G960" i="47"/>
  <c r="G959" i="47"/>
  <c r="G958" i="47"/>
  <c r="G957" i="47"/>
  <c r="G956" i="47"/>
  <c r="G955" i="47"/>
  <c r="G954" i="47"/>
  <c r="G953" i="47"/>
  <c r="G952" i="47"/>
  <c r="G951" i="47"/>
  <c r="G950" i="47"/>
  <c r="G949" i="47"/>
  <c r="G948" i="47"/>
  <c r="G947" i="47"/>
  <c r="G946" i="47"/>
  <c r="G945" i="47"/>
  <c r="G944" i="47"/>
  <c r="G943" i="47"/>
  <c r="G942" i="47"/>
  <c r="G941" i="47"/>
  <c r="G940" i="47"/>
  <c r="G939" i="47"/>
  <c r="G938" i="47"/>
  <c r="G937" i="47"/>
  <c r="G936" i="47"/>
  <c r="G935" i="47"/>
  <c r="G934" i="47"/>
  <c r="G933" i="47"/>
  <c r="G932" i="47"/>
  <c r="G931" i="47"/>
  <c r="G930" i="47"/>
  <c r="G929" i="47"/>
  <c r="G928" i="47"/>
  <c r="G927" i="47"/>
  <c r="G926" i="47"/>
  <c r="G925" i="47"/>
  <c r="G924" i="47"/>
  <c r="G923" i="47"/>
  <c r="G922" i="47"/>
  <c r="G921" i="47"/>
  <c r="G920" i="47"/>
  <c r="G919" i="47"/>
  <c r="G918" i="47"/>
  <c r="G917" i="47"/>
  <c r="G916" i="47"/>
  <c r="G915" i="47"/>
  <c r="G914" i="47"/>
  <c r="G913" i="47"/>
  <c r="G912" i="47"/>
  <c r="G911" i="47"/>
  <c r="G910" i="47"/>
  <c r="G909" i="47"/>
  <c r="G908" i="47"/>
  <c r="G907" i="47"/>
  <c r="G906" i="47"/>
  <c r="G905" i="47"/>
  <c r="G904" i="47"/>
  <c r="G903" i="47"/>
  <c r="G902" i="47"/>
  <c r="G901" i="47"/>
  <c r="G900" i="47"/>
  <c r="G899" i="47"/>
  <c r="G898" i="47"/>
  <c r="G897" i="47"/>
  <c r="G896" i="47"/>
  <c r="G895" i="47"/>
  <c r="G894" i="47"/>
  <c r="G893" i="47"/>
  <c r="G892" i="47"/>
  <c r="G891" i="47"/>
  <c r="G890" i="47"/>
  <c r="G889" i="47"/>
  <c r="G888" i="47"/>
  <c r="G887" i="47"/>
  <c r="G886" i="47"/>
  <c r="G885" i="47"/>
  <c r="G884" i="47"/>
  <c r="G883" i="47"/>
  <c r="G882" i="47"/>
  <c r="G881" i="47"/>
  <c r="G880" i="47"/>
  <c r="G879" i="47"/>
  <c r="G878" i="47"/>
  <c r="G877" i="47"/>
  <c r="G876" i="47"/>
  <c r="G875" i="47"/>
  <c r="G874" i="47"/>
  <c r="G873" i="47"/>
  <c r="G872" i="47"/>
  <c r="G871" i="47"/>
  <c r="G870" i="47"/>
  <c r="G869" i="47"/>
  <c r="G868" i="47"/>
  <c r="G867" i="47"/>
  <c r="G866" i="47"/>
  <c r="G865" i="47"/>
  <c r="G864" i="47"/>
  <c r="G863" i="47"/>
  <c r="G862" i="47"/>
  <c r="G861" i="47"/>
  <c r="G860" i="47"/>
  <c r="G859" i="47"/>
  <c r="G858" i="47"/>
  <c r="G857" i="47"/>
  <c r="G856" i="47"/>
  <c r="G855" i="47"/>
  <c r="G854" i="47"/>
  <c r="G853" i="47"/>
  <c r="G852" i="47"/>
  <c r="G851" i="47"/>
  <c r="G850" i="47"/>
  <c r="G849" i="47"/>
  <c r="G848" i="47"/>
  <c r="G847" i="47"/>
  <c r="G846" i="47"/>
  <c r="G845" i="47"/>
  <c r="G844" i="47"/>
  <c r="G843" i="47"/>
  <c r="G842" i="47"/>
  <c r="G841" i="47"/>
  <c r="G840" i="47"/>
  <c r="G839" i="47"/>
  <c r="G838" i="47"/>
  <c r="G837" i="47"/>
  <c r="G836" i="47"/>
  <c r="G835" i="47"/>
  <c r="G834" i="47"/>
  <c r="G833" i="47"/>
  <c r="G832" i="47"/>
  <c r="G831" i="47"/>
  <c r="G830" i="47"/>
  <c r="G829" i="47"/>
  <c r="G828" i="47"/>
  <c r="G827" i="47"/>
  <c r="G826" i="47"/>
  <c r="G825" i="47"/>
  <c r="G824" i="47"/>
  <c r="G823" i="47"/>
  <c r="G822" i="47"/>
  <c r="G821" i="47"/>
  <c r="G820" i="47"/>
  <c r="G819" i="47"/>
  <c r="G818" i="47"/>
  <c r="G817" i="47"/>
  <c r="G816" i="47"/>
  <c r="G815" i="47"/>
  <c r="G814" i="47"/>
  <c r="G813" i="47"/>
  <c r="G812" i="47"/>
  <c r="G811" i="47"/>
  <c r="G810" i="47"/>
  <c r="G809" i="47"/>
  <c r="G808" i="47"/>
  <c r="G807" i="47"/>
  <c r="G806" i="47"/>
  <c r="G805" i="47"/>
  <c r="G804" i="47"/>
  <c r="G803" i="47"/>
  <c r="G802" i="47"/>
  <c r="G801" i="47"/>
  <c r="G800" i="47"/>
  <c r="G799" i="47"/>
  <c r="G798" i="47"/>
  <c r="G797" i="47"/>
  <c r="G796" i="47"/>
  <c r="G795" i="47"/>
  <c r="G794" i="47"/>
  <c r="G793" i="47"/>
  <c r="G792" i="47"/>
  <c r="G791" i="47"/>
  <c r="G790" i="47"/>
  <c r="G789" i="47"/>
  <c r="G788" i="47"/>
  <c r="G787" i="47"/>
  <c r="G786" i="47"/>
  <c r="G785" i="47"/>
  <c r="G784" i="47"/>
  <c r="G783" i="47"/>
  <c r="G782" i="47"/>
  <c r="G781" i="47"/>
  <c r="G780" i="47"/>
  <c r="G779" i="47"/>
  <c r="G778" i="47"/>
  <c r="G777" i="47"/>
  <c r="G776" i="47"/>
  <c r="G775" i="47"/>
  <c r="G774" i="47"/>
  <c r="G773" i="47"/>
  <c r="G772" i="47"/>
  <c r="G771" i="47"/>
  <c r="G770" i="47"/>
  <c r="G769" i="47"/>
  <c r="G768" i="47"/>
  <c r="G767" i="47"/>
  <c r="G766" i="47"/>
  <c r="G765" i="47"/>
  <c r="G764" i="47"/>
  <c r="G763" i="47"/>
  <c r="G762" i="47"/>
  <c r="G761" i="47"/>
  <c r="G760" i="47"/>
  <c r="G759" i="47"/>
  <c r="G758" i="47"/>
  <c r="G757" i="47"/>
  <c r="G756" i="47"/>
  <c r="G755" i="47"/>
  <c r="G754" i="47"/>
  <c r="G753" i="47"/>
  <c r="G752" i="47"/>
  <c r="G751" i="47"/>
  <c r="G750" i="47"/>
  <c r="G749" i="47"/>
  <c r="G748" i="47"/>
  <c r="G747" i="47"/>
  <c r="G746" i="47"/>
  <c r="G745" i="47"/>
  <c r="G744" i="47"/>
  <c r="G743" i="47"/>
  <c r="G742" i="47"/>
  <c r="G741" i="47"/>
  <c r="G740" i="47"/>
  <c r="G739" i="47"/>
  <c r="G738" i="47"/>
  <c r="G737" i="47"/>
  <c r="G736" i="47"/>
  <c r="G735" i="47"/>
  <c r="G734" i="47"/>
  <c r="G733" i="47"/>
  <c r="G732" i="47"/>
  <c r="G731" i="47"/>
  <c r="G730" i="47"/>
  <c r="G729" i="47"/>
  <c r="G728" i="47"/>
  <c r="G727" i="47"/>
  <c r="G726" i="47"/>
  <c r="G725" i="47"/>
  <c r="G724" i="47"/>
  <c r="G723" i="47"/>
  <c r="G722" i="47"/>
  <c r="G721" i="47"/>
  <c r="G720" i="47"/>
  <c r="G719" i="47"/>
  <c r="G718" i="47"/>
  <c r="G717" i="47"/>
  <c r="G716" i="47"/>
  <c r="G715" i="47"/>
  <c r="G714" i="47"/>
  <c r="G713" i="47"/>
  <c r="G712" i="47"/>
  <c r="G711" i="47"/>
  <c r="G710" i="47"/>
  <c r="G709" i="47"/>
  <c r="G708" i="47"/>
  <c r="G707" i="47"/>
  <c r="G706" i="47"/>
  <c r="G705" i="47"/>
  <c r="G704" i="47"/>
  <c r="G703" i="47"/>
  <c r="G702" i="47"/>
  <c r="G701" i="47"/>
  <c r="G700" i="47"/>
  <c r="G699" i="47"/>
  <c r="G698" i="47"/>
  <c r="G697" i="47"/>
  <c r="G696" i="47"/>
  <c r="G695" i="47"/>
  <c r="G694" i="47"/>
  <c r="G693" i="47"/>
  <c r="G692" i="47"/>
  <c r="G691" i="47"/>
  <c r="G690" i="47"/>
  <c r="G689" i="47"/>
  <c r="G688" i="47"/>
  <c r="G687" i="47"/>
  <c r="G686" i="47"/>
  <c r="G685" i="47"/>
  <c r="G684" i="47"/>
  <c r="G683" i="47"/>
  <c r="G682" i="47"/>
  <c r="G681" i="47"/>
  <c r="G680" i="47"/>
  <c r="G679" i="47"/>
  <c r="G678" i="47"/>
  <c r="G677" i="47"/>
  <c r="G676" i="47"/>
  <c r="G675" i="47"/>
  <c r="G674" i="47"/>
  <c r="G673" i="47"/>
  <c r="G672" i="47"/>
  <c r="G671" i="47"/>
  <c r="G670" i="47"/>
  <c r="G669" i="47"/>
  <c r="G668" i="47"/>
  <c r="G667" i="47"/>
  <c r="G666" i="47"/>
  <c r="G665" i="47"/>
  <c r="G664" i="47"/>
  <c r="G663" i="47"/>
  <c r="G662" i="47"/>
  <c r="G661" i="47"/>
  <c r="G660" i="47"/>
  <c r="G659" i="47"/>
  <c r="G658" i="47"/>
  <c r="G657" i="47"/>
  <c r="G656" i="47"/>
  <c r="G655" i="47"/>
  <c r="G654" i="47"/>
  <c r="G653" i="47"/>
  <c r="G652" i="47"/>
  <c r="G651" i="47"/>
  <c r="G650" i="47"/>
  <c r="G649" i="47"/>
  <c r="G648" i="47"/>
  <c r="G647" i="47"/>
  <c r="G646" i="47"/>
  <c r="G645" i="47"/>
  <c r="G644" i="47"/>
  <c r="G643" i="47"/>
  <c r="G642" i="47"/>
  <c r="G641" i="47"/>
  <c r="G640" i="47"/>
  <c r="G639" i="47"/>
  <c r="G638" i="47"/>
  <c r="G637" i="47"/>
  <c r="G636" i="47"/>
  <c r="G635" i="47"/>
  <c r="G634" i="47"/>
  <c r="G633" i="47"/>
  <c r="G632" i="47"/>
  <c r="G631" i="47"/>
  <c r="G630" i="47"/>
  <c r="G629" i="47"/>
  <c r="G628" i="47"/>
  <c r="G627" i="47"/>
  <c r="G626" i="47"/>
  <c r="G625" i="47"/>
  <c r="G624" i="47"/>
  <c r="G623" i="47"/>
  <c r="G622" i="47"/>
  <c r="G621" i="47"/>
  <c r="G620" i="47"/>
  <c r="G619" i="47"/>
  <c r="G618" i="47"/>
  <c r="G617" i="47"/>
  <c r="G616" i="47"/>
  <c r="G615" i="47"/>
  <c r="G614" i="47"/>
  <c r="G613" i="47"/>
  <c r="G612" i="47"/>
  <c r="G611" i="47"/>
  <c r="G610" i="47"/>
  <c r="G609" i="47"/>
  <c r="G608" i="47"/>
  <c r="G607" i="47"/>
  <c r="G606" i="47"/>
  <c r="G605" i="47"/>
  <c r="G604" i="47"/>
  <c r="G603" i="47"/>
  <c r="G602" i="47"/>
  <c r="G601" i="47"/>
  <c r="G600" i="47"/>
  <c r="G599" i="47"/>
  <c r="G598" i="47"/>
  <c r="G597" i="47"/>
  <c r="G596" i="47"/>
  <c r="G595" i="47"/>
  <c r="G594" i="47"/>
  <c r="G593" i="47"/>
  <c r="G592" i="47"/>
  <c r="G591" i="47"/>
  <c r="G590" i="47"/>
  <c r="G589" i="47"/>
  <c r="G588" i="47"/>
  <c r="G587" i="47"/>
  <c r="G586" i="47"/>
  <c r="G585" i="47"/>
  <c r="G584" i="47"/>
  <c r="G583" i="47"/>
  <c r="G582" i="47"/>
  <c r="G581" i="47"/>
  <c r="G580" i="47"/>
  <c r="G579" i="47"/>
  <c r="G578" i="47"/>
  <c r="G577" i="47"/>
  <c r="G576" i="47"/>
  <c r="G575" i="47"/>
  <c r="G574" i="47"/>
  <c r="G573" i="47"/>
  <c r="G572" i="47"/>
  <c r="G571" i="47"/>
  <c r="G570" i="47"/>
  <c r="G569" i="47"/>
  <c r="G568" i="47"/>
  <c r="G567" i="47"/>
  <c r="G566" i="47"/>
  <c r="G565" i="47"/>
  <c r="G564" i="47"/>
  <c r="G563" i="47"/>
  <c r="G562" i="47"/>
  <c r="G561" i="47"/>
  <c r="G560" i="47"/>
  <c r="G559" i="47"/>
  <c r="G558" i="47"/>
  <c r="G557" i="47"/>
  <c r="G556" i="47"/>
  <c r="G555" i="47"/>
  <c r="G554" i="47"/>
  <c r="G553" i="47"/>
  <c r="G552" i="47"/>
  <c r="G551" i="47"/>
  <c r="G550" i="47"/>
  <c r="G549" i="47"/>
  <c r="G548" i="47"/>
  <c r="G547" i="47"/>
  <c r="G546" i="47"/>
  <c r="G545" i="47"/>
  <c r="G544" i="47"/>
  <c r="G543" i="47"/>
  <c r="G542" i="47"/>
  <c r="G541" i="47"/>
  <c r="G540" i="47"/>
  <c r="G539" i="47"/>
  <c r="G538" i="47"/>
  <c r="G537" i="47"/>
  <c r="G536" i="47"/>
  <c r="G535" i="47"/>
  <c r="G534" i="47"/>
  <c r="G533" i="47"/>
  <c r="G532" i="47"/>
  <c r="G531" i="47"/>
  <c r="G530" i="47"/>
  <c r="G529" i="47"/>
  <c r="G528" i="47"/>
  <c r="G527" i="47"/>
  <c r="G526" i="47"/>
  <c r="G525" i="47"/>
  <c r="G524" i="47"/>
  <c r="G523" i="47"/>
  <c r="G522" i="47"/>
  <c r="G521" i="47"/>
  <c r="G520" i="47"/>
  <c r="G519" i="47"/>
  <c r="G518" i="47"/>
  <c r="G517" i="47"/>
  <c r="G516" i="47"/>
  <c r="G515" i="47"/>
  <c r="G514" i="47"/>
  <c r="G513" i="47"/>
  <c r="G512" i="47"/>
  <c r="G511" i="47"/>
  <c r="G510" i="47"/>
  <c r="G509" i="47"/>
  <c r="G508" i="47"/>
  <c r="G507" i="47"/>
  <c r="G506" i="47"/>
  <c r="G505" i="47"/>
  <c r="G504" i="47"/>
  <c r="G503" i="47"/>
  <c r="G502" i="47"/>
  <c r="G501" i="47"/>
  <c r="G500" i="47"/>
  <c r="G499" i="47"/>
  <c r="G498" i="47"/>
  <c r="G497" i="47"/>
  <c r="G496" i="47"/>
  <c r="G495" i="47"/>
  <c r="G494" i="47"/>
  <c r="G493" i="47"/>
  <c r="G492" i="47"/>
  <c r="G491" i="47"/>
  <c r="G490" i="47"/>
  <c r="G489" i="47"/>
  <c r="G488" i="47"/>
  <c r="G487" i="47"/>
  <c r="G486" i="47"/>
  <c r="G485" i="47"/>
  <c r="G484" i="47"/>
  <c r="G483" i="47"/>
  <c r="G482" i="47"/>
  <c r="G481" i="47"/>
  <c r="G480" i="47"/>
  <c r="G479" i="47"/>
  <c r="G478" i="47"/>
  <c r="G477" i="47"/>
  <c r="G476" i="47"/>
  <c r="G475" i="47"/>
  <c r="G474" i="47"/>
  <c r="G473" i="47"/>
  <c r="G472" i="47"/>
  <c r="G471" i="47"/>
  <c r="G470" i="47"/>
  <c r="G469" i="47"/>
  <c r="G468" i="47"/>
  <c r="G467" i="47"/>
  <c r="G466" i="47"/>
  <c r="G465" i="47"/>
  <c r="G464" i="47"/>
  <c r="G463" i="47"/>
  <c r="G462" i="47"/>
  <c r="G461" i="47"/>
  <c r="G460" i="47"/>
  <c r="G459" i="47"/>
  <c r="G458" i="47"/>
  <c r="G457" i="47"/>
  <c r="G456" i="47"/>
  <c r="G455" i="47"/>
  <c r="G454" i="47"/>
  <c r="G453" i="47"/>
  <c r="G452" i="47"/>
  <c r="G451" i="47"/>
  <c r="G450" i="47"/>
  <c r="G449" i="47"/>
  <c r="G448" i="47"/>
  <c r="G447" i="47"/>
  <c r="G446" i="47"/>
  <c r="G445" i="47"/>
  <c r="G444" i="47"/>
  <c r="G443" i="47"/>
  <c r="G442" i="47"/>
  <c r="G441" i="47"/>
  <c r="G440" i="47"/>
  <c r="G439" i="47"/>
  <c r="G438" i="47"/>
  <c r="G437" i="47"/>
  <c r="G436" i="47"/>
  <c r="G435" i="47"/>
  <c r="G434" i="47"/>
  <c r="G433" i="47"/>
  <c r="G432" i="47"/>
  <c r="G431" i="47"/>
  <c r="G430" i="47"/>
  <c r="G429" i="47"/>
  <c r="G428" i="47"/>
  <c r="G427" i="47"/>
  <c r="G426" i="47"/>
  <c r="G425" i="47"/>
  <c r="G424" i="47"/>
  <c r="G423" i="47"/>
  <c r="G422" i="47"/>
  <c r="G421" i="47"/>
  <c r="G420" i="47"/>
  <c r="G419" i="47"/>
  <c r="G418" i="47"/>
  <c r="G417" i="47"/>
  <c r="G416" i="47"/>
  <c r="G415" i="47"/>
  <c r="G414" i="47"/>
  <c r="G413" i="47"/>
  <c r="G412" i="47"/>
  <c r="G411" i="47"/>
  <c r="G410" i="47"/>
  <c r="G409" i="47"/>
  <c r="G408" i="47"/>
  <c r="G407" i="47"/>
  <c r="G406" i="47"/>
  <c r="G405" i="47"/>
  <c r="G404" i="47"/>
  <c r="G403" i="47"/>
  <c r="G402" i="47"/>
  <c r="G401" i="47"/>
  <c r="G400" i="47"/>
  <c r="G399" i="47"/>
  <c r="G398" i="47"/>
  <c r="G397" i="47"/>
  <c r="G396" i="47"/>
  <c r="G395" i="47"/>
  <c r="G394" i="47"/>
  <c r="G393" i="47"/>
  <c r="G392" i="47"/>
  <c r="G391" i="47"/>
  <c r="G390" i="47"/>
  <c r="G389" i="47"/>
  <c r="G388" i="47"/>
  <c r="G387" i="47"/>
  <c r="G386" i="47"/>
  <c r="G385" i="47"/>
  <c r="G384" i="47"/>
  <c r="G383" i="47"/>
  <c r="G382" i="47"/>
  <c r="G381" i="47"/>
  <c r="G380" i="47"/>
  <c r="G379" i="47"/>
  <c r="G378" i="47"/>
  <c r="G377" i="47"/>
  <c r="G376" i="47"/>
  <c r="G375" i="47"/>
  <c r="G374" i="47"/>
  <c r="G373" i="47"/>
  <c r="G372" i="47"/>
  <c r="G371" i="47"/>
  <c r="G370" i="47"/>
  <c r="G369" i="47"/>
  <c r="G368" i="47"/>
  <c r="G367" i="47"/>
  <c r="G366" i="47"/>
  <c r="G365" i="47"/>
  <c r="G364" i="47"/>
  <c r="G363" i="47"/>
  <c r="G362" i="47"/>
  <c r="G361" i="47"/>
  <c r="G360" i="47"/>
  <c r="G359" i="47"/>
  <c r="G358" i="47"/>
  <c r="G357" i="47"/>
  <c r="G356" i="47"/>
  <c r="G355" i="47"/>
  <c r="G354" i="47"/>
  <c r="G353" i="47"/>
  <c r="G352" i="47"/>
  <c r="G351" i="47"/>
  <c r="G350" i="47"/>
  <c r="G349" i="47"/>
  <c r="G348" i="47"/>
  <c r="G347" i="47"/>
  <c r="G346" i="47"/>
  <c r="G345" i="47"/>
  <c r="G344" i="47"/>
  <c r="G343" i="47"/>
  <c r="G342" i="47"/>
  <c r="G341" i="47"/>
  <c r="G340" i="47"/>
  <c r="G339" i="47"/>
  <c r="G338" i="47"/>
  <c r="G337" i="47"/>
  <c r="G336" i="47"/>
  <c r="G335" i="47"/>
  <c r="G334" i="47"/>
  <c r="G333" i="47"/>
  <c r="G332" i="47"/>
  <c r="G331" i="47"/>
  <c r="G330" i="47"/>
  <c r="G329" i="47"/>
  <c r="G328" i="47"/>
  <c r="G327" i="47"/>
  <c r="G326" i="47"/>
  <c r="G325" i="47"/>
  <c r="G324" i="47"/>
  <c r="G323" i="47"/>
  <c r="G322" i="47"/>
  <c r="G321" i="47"/>
  <c r="G320" i="47"/>
  <c r="G319" i="47"/>
  <c r="G318" i="47"/>
  <c r="G317" i="47"/>
  <c r="G316" i="47"/>
  <c r="G315" i="47"/>
  <c r="G314" i="47"/>
  <c r="G313" i="47"/>
  <c r="G312" i="47"/>
  <c r="G311" i="47"/>
  <c r="G310" i="47"/>
  <c r="G309" i="47"/>
  <c r="G308" i="47"/>
  <c r="G307" i="47"/>
  <c r="G306" i="47"/>
  <c r="G305" i="47"/>
  <c r="G304" i="47"/>
  <c r="G303" i="47"/>
  <c r="G302" i="47"/>
  <c r="G301" i="47"/>
  <c r="G300" i="47"/>
  <c r="G299" i="47"/>
  <c r="G298" i="47"/>
  <c r="G297" i="47"/>
  <c r="G296" i="47"/>
  <c r="G295" i="47"/>
  <c r="G294" i="47"/>
  <c r="G293" i="47"/>
  <c r="G292" i="47"/>
  <c r="G291" i="47"/>
  <c r="G290" i="47"/>
  <c r="G289" i="47"/>
  <c r="G288" i="47"/>
  <c r="G287" i="47"/>
  <c r="G286" i="47"/>
  <c r="G285" i="47"/>
  <c r="G284" i="47"/>
  <c r="G283" i="47"/>
  <c r="G282" i="47"/>
  <c r="G281" i="47"/>
  <c r="G280" i="47"/>
  <c r="G279" i="47"/>
  <c r="G278" i="47"/>
  <c r="G277" i="47"/>
  <c r="G276" i="47"/>
  <c r="G275" i="47"/>
  <c r="G274" i="47"/>
  <c r="G273" i="47"/>
  <c r="G272" i="47"/>
  <c r="G271" i="47"/>
  <c r="G270" i="47"/>
  <c r="G269" i="47"/>
  <c r="G268" i="47"/>
  <c r="G267" i="47"/>
  <c r="G266" i="47"/>
  <c r="G265" i="47"/>
  <c r="G264" i="47"/>
  <c r="G263" i="47"/>
  <c r="G262" i="47"/>
  <c r="G261" i="47"/>
  <c r="G260" i="47"/>
  <c r="G259" i="47"/>
  <c r="G258" i="47"/>
  <c r="G257" i="47"/>
  <c r="G256" i="47"/>
  <c r="G255" i="47"/>
  <c r="G254" i="47"/>
  <c r="G253" i="47"/>
  <c r="G252" i="47"/>
  <c r="G251" i="47"/>
  <c r="G250" i="47"/>
  <c r="G249" i="47"/>
  <c r="G248" i="47"/>
  <c r="G247" i="47"/>
  <c r="G246" i="47"/>
  <c r="G245" i="47"/>
  <c r="G244" i="47"/>
  <c r="G243" i="47"/>
  <c r="G242" i="47"/>
  <c r="G241" i="47"/>
  <c r="G240" i="47"/>
  <c r="G239" i="47"/>
  <c r="G238" i="47"/>
  <c r="G237" i="47"/>
  <c r="G236" i="47"/>
  <c r="G235" i="47"/>
  <c r="G234" i="47"/>
  <c r="G233" i="47"/>
  <c r="G232" i="47"/>
  <c r="G231" i="47"/>
  <c r="G230" i="47"/>
  <c r="G229" i="47"/>
  <c r="G228" i="47"/>
  <c r="G227" i="47"/>
  <c r="G226" i="47"/>
  <c r="G225" i="47"/>
  <c r="G224" i="47"/>
  <c r="G223" i="47"/>
  <c r="G222" i="47"/>
  <c r="G221" i="47"/>
  <c r="G220" i="47"/>
  <c r="G219" i="47"/>
  <c r="G218" i="47"/>
  <c r="G217" i="47"/>
  <c r="G216" i="47"/>
  <c r="G215" i="47"/>
  <c r="G214" i="47"/>
  <c r="G213" i="47"/>
  <c r="G212" i="47"/>
  <c r="G211" i="47"/>
  <c r="G210" i="47"/>
  <c r="G209" i="47"/>
  <c r="G208" i="47"/>
  <c r="G207" i="47"/>
  <c r="G206" i="47"/>
  <c r="G205" i="47"/>
  <c r="G204" i="47"/>
  <c r="G203" i="47"/>
  <c r="G202" i="47"/>
  <c r="G201" i="47"/>
  <c r="G200" i="47"/>
  <c r="G199" i="47"/>
  <c r="G198" i="47"/>
  <c r="G197" i="47"/>
  <c r="G196" i="47"/>
  <c r="G195" i="47"/>
  <c r="G194" i="47"/>
  <c r="G193" i="47"/>
  <c r="G192" i="47"/>
  <c r="G191" i="47"/>
  <c r="G190" i="47"/>
  <c r="G189" i="47"/>
  <c r="G188" i="47"/>
  <c r="G187" i="47"/>
  <c r="G186" i="47"/>
  <c r="G185" i="47"/>
  <c r="G184" i="47"/>
  <c r="G183" i="47"/>
  <c r="G182" i="47"/>
  <c r="G181" i="47"/>
  <c r="G180" i="47"/>
  <c r="G179" i="47"/>
  <c r="G178" i="47"/>
  <c r="G177" i="47"/>
  <c r="G176" i="47"/>
  <c r="G175" i="47"/>
  <c r="G174" i="47"/>
  <c r="G173" i="47"/>
  <c r="G172" i="47"/>
  <c r="G171" i="47"/>
  <c r="G170" i="47"/>
  <c r="G169" i="47"/>
  <c r="G168" i="47"/>
  <c r="G167" i="47"/>
  <c r="G166" i="47"/>
  <c r="G165" i="47"/>
  <c r="G164" i="47"/>
  <c r="G163" i="47"/>
  <c r="G162" i="47"/>
  <c r="G161" i="47"/>
  <c r="G160" i="47"/>
  <c r="G159" i="47"/>
  <c r="G158" i="47"/>
  <c r="G157" i="47"/>
  <c r="G156" i="47"/>
  <c r="G155" i="47"/>
  <c r="G154" i="47"/>
  <c r="G153" i="47"/>
  <c r="G152" i="47"/>
  <c r="G151" i="47"/>
  <c r="G150" i="47"/>
  <c r="G149" i="47"/>
  <c r="G148" i="47"/>
  <c r="G147" i="47"/>
  <c r="G146" i="47"/>
  <c r="G145" i="47"/>
  <c r="G144" i="47"/>
  <c r="G143" i="47"/>
  <c r="G142" i="47"/>
  <c r="G141" i="47"/>
  <c r="G140" i="47"/>
  <c r="G139" i="47"/>
  <c r="G138" i="47"/>
  <c r="G137" i="47"/>
  <c r="G136" i="47"/>
  <c r="G135" i="47"/>
  <c r="G134" i="47"/>
  <c r="G133" i="47"/>
  <c r="G132" i="47"/>
  <c r="G131" i="47"/>
  <c r="G130" i="47"/>
  <c r="G129" i="47"/>
  <c r="G128" i="47"/>
  <c r="G127" i="47"/>
  <c r="G126" i="47"/>
  <c r="G125" i="47"/>
  <c r="G124" i="47"/>
  <c r="G123" i="47"/>
  <c r="G122" i="47"/>
  <c r="G121" i="47"/>
  <c r="G120" i="47"/>
  <c r="G119" i="47"/>
  <c r="G118" i="47"/>
  <c r="G117" i="47"/>
  <c r="G116" i="47"/>
  <c r="G115" i="47"/>
  <c r="G114" i="47"/>
  <c r="G113" i="47"/>
  <c r="G112" i="47"/>
  <c r="G111" i="47"/>
  <c r="G110" i="47"/>
  <c r="G109" i="47"/>
  <c r="G108" i="47"/>
  <c r="G107" i="47"/>
  <c r="G106" i="47"/>
  <c r="G105" i="47"/>
  <c r="G104" i="47"/>
  <c r="G103" i="47"/>
  <c r="G102" i="47"/>
  <c r="G101" i="47"/>
  <c r="G100" i="47"/>
  <c r="G99" i="47"/>
  <c r="G98" i="47"/>
  <c r="G97" i="47"/>
  <c r="G96" i="47"/>
  <c r="G95" i="47"/>
  <c r="G94" i="47"/>
  <c r="G93" i="47"/>
  <c r="G92" i="47"/>
  <c r="G91" i="47"/>
  <c r="G90" i="47"/>
  <c r="G89" i="47"/>
  <c r="G88" i="47"/>
  <c r="G87" i="47"/>
  <c r="G86" i="47"/>
  <c r="G85" i="47"/>
  <c r="G84" i="47"/>
  <c r="G83" i="47"/>
  <c r="G82" i="47"/>
  <c r="G81" i="47"/>
  <c r="G80" i="47"/>
  <c r="G79" i="47"/>
  <c r="G78" i="47"/>
  <c r="G77" i="47"/>
  <c r="G76" i="47"/>
  <c r="G75" i="47"/>
  <c r="G74" i="47"/>
  <c r="G73" i="47"/>
  <c r="G72" i="47"/>
  <c r="G71" i="47"/>
  <c r="G70" i="47"/>
  <c r="G69" i="47"/>
  <c r="G68" i="47"/>
  <c r="G67" i="47"/>
  <c r="G66" i="47"/>
  <c r="G65" i="47"/>
  <c r="G64" i="47"/>
  <c r="G63" i="47"/>
  <c r="G62" i="47"/>
  <c r="G61" i="47"/>
  <c r="G60" i="47"/>
  <c r="G59" i="47"/>
  <c r="G58" i="47"/>
  <c r="G57" i="47"/>
  <c r="G56" i="47"/>
  <c r="G55" i="47"/>
  <c r="G54" i="47"/>
  <c r="G53" i="47"/>
  <c r="G52" i="47"/>
  <c r="G51" i="47"/>
  <c r="G50" i="47"/>
  <c r="G49" i="47"/>
  <c r="G48" i="47"/>
  <c r="G47" i="47"/>
  <c r="G46" i="47"/>
  <c r="G45" i="47"/>
  <c r="G44" i="47"/>
  <c r="G43" i="47"/>
  <c r="G42" i="47"/>
  <c r="G41" i="47"/>
  <c r="G40" i="47"/>
  <c r="G39" i="47"/>
  <c r="G38" i="47"/>
  <c r="G37" i="47"/>
  <c r="G36" i="47"/>
  <c r="G35" i="47"/>
  <c r="G34" i="47"/>
  <c r="G33" i="47"/>
  <c r="G32" i="47"/>
  <c r="G31" i="47"/>
  <c r="G30" i="47"/>
  <c r="G29" i="47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E2484" i="47"/>
  <c r="E2483" i="47"/>
  <c r="E2482" i="47"/>
  <c r="E2481" i="47"/>
  <c r="E2480" i="47"/>
  <c r="E2479" i="47"/>
  <c r="E2478" i="47"/>
  <c r="E2477" i="47"/>
  <c r="E2476" i="47"/>
  <c r="E2475" i="47"/>
  <c r="E2474" i="47"/>
  <c r="E2473" i="47"/>
  <c r="E2472" i="47"/>
  <c r="E2471" i="47"/>
  <c r="E2470" i="47"/>
  <c r="E2469" i="47"/>
  <c r="E2468" i="47"/>
  <c r="E2467" i="47"/>
  <c r="E2466" i="47"/>
  <c r="E2465" i="47"/>
  <c r="E2464" i="47"/>
  <c r="E2463" i="47"/>
  <c r="E2462" i="47"/>
  <c r="E2461" i="47"/>
  <c r="E2460" i="47"/>
  <c r="E2459" i="47"/>
  <c r="E2458" i="47"/>
  <c r="E2457" i="47"/>
  <c r="E2456" i="47"/>
  <c r="E2455" i="47"/>
  <c r="E2454" i="47"/>
  <c r="E2453" i="47"/>
  <c r="E2452" i="47"/>
  <c r="E2451" i="47"/>
  <c r="E2450" i="47"/>
  <c r="E2449" i="47"/>
  <c r="E2448" i="47"/>
  <c r="E2447" i="47"/>
  <c r="E2446" i="47"/>
  <c r="E2445" i="47"/>
  <c r="E2444" i="47"/>
  <c r="E2443" i="47"/>
  <c r="E2442" i="47"/>
  <c r="E2441" i="47"/>
  <c r="E2440" i="47"/>
  <c r="E2439" i="47"/>
  <c r="E2438" i="47"/>
  <c r="E2437" i="47"/>
  <c r="E2436" i="47"/>
  <c r="E2435" i="47"/>
  <c r="E2434" i="47"/>
  <c r="E2433" i="47"/>
  <c r="E2432" i="47"/>
  <c r="E2431" i="47"/>
  <c r="E2430" i="47"/>
  <c r="E2429" i="47"/>
  <c r="E2428" i="47"/>
  <c r="E2427" i="47"/>
  <c r="E2426" i="47"/>
  <c r="E2425" i="47"/>
  <c r="E2424" i="47"/>
  <c r="E2423" i="47"/>
  <c r="E2422" i="47"/>
  <c r="E2421" i="47"/>
  <c r="E2420" i="47"/>
  <c r="E2419" i="47"/>
  <c r="E2418" i="47"/>
  <c r="E2417" i="47"/>
  <c r="E2416" i="47"/>
  <c r="E2415" i="47"/>
  <c r="E2414" i="47"/>
  <c r="E2413" i="47"/>
  <c r="E2412" i="47"/>
  <c r="E2411" i="47"/>
  <c r="E2410" i="47"/>
  <c r="E2409" i="47"/>
  <c r="E2408" i="47"/>
  <c r="E2407" i="47"/>
  <c r="E2406" i="47"/>
  <c r="E2405" i="47"/>
  <c r="E2404" i="47"/>
  <c r="E2403" i="47"/>
  <c r="E2402" i="47"/>
  <c r="E2401" i="47"/>
  <c r="E2400" i="47"/>
  <c r="E2399" i="47"/>
  <c r="E2398" i="47"/>
  <c r="E2397" i="47"/>
  <c r="E2396" i="47"/>
  <c r="E2395" i="47"/>
  <c r="E2394" i="47"/>
  <c r="E2393" i="47"/>
  <c r="E2392" i="47"/>
  <c r="E2391" i="47"/>
  <c r="E2390" i="47"/>
  <c r="E2389" i="47"/>
  <c r="E2388" i="47"/>
  <c r="E2387" i="47"/>
  <c r="E2386" i="47"/>
  <c r="E2385" i="47"/>
  <c r="E2384" i="47"/>
  <c r="E2383" i="47"/>
  <c r="E2382" i="47"/>
  <c r="E2381" i="47"/>
  <c r="E2380" i="47"/>
  <c r="E2379" i="47"/>
  <c r="E2378" i="47"/>
  <c r="E2377" i="47"/>
  <c r="E2376" i="47"/>
  <c r="E2375" i="47"/>
  <c r="E2374" i="47"/>
  <c r="E2373" i="47"/>
  <c r="E2372" i="47"/>
  <c r="E2371" i="47"/>
  <c r="E2370" i="47"/>
  <c r="E2369" i="47"/>
  <c r="E2368" i="47"/>
  <c r="E2367" i="47"/>
  <c r="E2366" i="47"/>
  <c r="E2365" i="47"/>
  <c r="E2364" i="47"/>
  <c r="E2363" i="47"/>
  <c r="E2362" i="47"/>
  <c r="E2361" i="47"/>
  <c r="E2360" i="47"/>
  <c r="E2359" i="47"/>
  <c r="E2358" i="47"/>
  <c r="E2357" i="47"/>
  <c r="E2356" i="47"/>
  <c r="E2355" i="47"/>
  <c r="E2354" i="47"/>
  <c r="E2353" i="47"/>
  <c r="E2352" i="47"/>
  <c r="E2351" i="47"/>
  <c r="E2350" i="47"/>
  <c r="E2349" i="47"/>
  <c r="E2348" i="47"/>
  <c r="E2347" i="47"/>
  <c r="E2346" i="47"/>
  <c r="E2345" i="47"/>
  <c r="E2344" i="47"/>
  <c r="E2343" i="47"/>
  <c r="E2342" i="47"/>
  <c r="E2341" i="47"/>
  <c r="E2340" i="47"/>
  <c r="E2339" i="47"/>
  <c r="E2338" i="47"/>
  <c r="E2337" i="47"/>
  <c r="E2336" i="47"/>
  <c r="E2335" i="47"/>
  <c r="E2334" i="47"/>
  <c r="E2333" i="47"/>
  <c r="E2332" i="47"/>
  <c r="E2331" i="47"/>
  <c r="E2330" i="47"/>
  <c r="E2329" i="47"/>
  <c r="E2328" i="47"/>
  <c r="E2327" i="47"/>
  <c r="E2326" i="47"/>
  <c r="E2325" i="47"/>
  <c r="E2324" i="47"/>
  <c r="E2323" i="47"/>
  <c r="E2322" i="47"/>
  <c r="E2321" i="47"/>
  <c r="E2320" i="47"/>
  <c r="E2319" i="47"/>
  <c r="E2318" i="47"/>
  <c r="E2317" i="47"/>
  <c r="E2316" i="47"/>
  <c r="E2315" i="47"/>
  <c r="E2314" i="47"/>
  <c r="E2313" i="47"/>
  <c r="E2312" i="47"/>
  <c r="E2311" i="47"/>
  <c r="E2310" i="47"/>
  <c r="E2309" i="47"/>
  <c r="E2308" i="47"/>
  <c r="E2307" i="47"/>
  <c r="E2306" i="47"/>
  <c r="E2305" i="47"/>
  <c r="E2304" i="47"/>
  <c r="E2303" i="47"/>
  <c r="E2302" i="47"/>
  <c r="E2301" i="47"/>
  <c r="E2300" i="47"/>
  <c r="E2299" i="47"/>
  <c r="E2298" i="47"/>
  <c r="E2297" i="47"/>
  <c r="E2296" i="47"/>
  <c r="E2295" i="47"/>
  <c r="E2294" i="47"/>
  <c r="E2293" i="47"/>
  <c r="E2292" i="47"/>
  <c r="E2291" i="47"/>
  <c r="E2290" i="47"/>
  <c r="E2289" i="47"/>
  <c r="E2288" i="47"/>
  <c r="E2287" i="47"/>
  <c r="E2286" i="47"/>
  <c r="E2285" i="47"/>
  <c r="E2284" i="47"/>
  <c r="E2283" i="47"/>
  <c r="E2282" i="47"/>
  <c r="E2281" i="47"/>
  <c r="E2280" i="47"/>
  <c r="E2279" i="47"/>
  <c r="E2278" i="47"/>
  <c r="E2277" i="47"/>
  <c r="E2276" i="47"/>
  <c r="E2275" i="47"/>
  <c r="E2274" i="47"/>
  <c r="E2273" i="47"/>
  <c r="E2272" i="47"/>
  <c r="E2271" i="47"/>
  <c r="E2270" i="47"/>
  <c r="E2269" i="47"/>
  <c r="E2268" i="47"/>
  <c r="E2267" i="47"/>
  <c r="E2266" i="47"/>
  <c r="E2265" i="47"/>
  <c r="E2264" i="47"/>
  <c r="E2263" i="47"/>
  <c r="E2262" i="47"/>
  <c r="E2261" i="47"/>
  <c r="E2260" i="47"/>
  <c r="E2259" i="47"/>
  <c r="E2258" i="47"/>
  <c r="E2257" i="47"/>
  <c r="E2256" i="47"/>
  <c r="E2255" i="47"/>
  <c r="E2254" i="47"/>
  <c r="E2253" i="47"/>
  <c r="E2252" i="47"/>
  <c r="E2251" i="47"/>
  <c r="E2250" i="47"/>
  <c r="E2249" i="47"/>
  <c r="E2248" i="47"/>
  <c r="E2247" i="47"/>
  <c r="E2246" i="47"/>
  <c r="E2245" i="47"/>
  <c r="E2244" i="47"/>
  <c r="E2243" i="47"/>
  <c r="E2242" i="47"/>
  <c r="E2241" i="47"/>
  <c r="E2240" i="47"/>
  <c r="E2239" i="47"/>
  <c r="E2238" i="47"/>
  <c r="E2237" i="47"/>
  <c r="E2236" i="47"/>
  <c r="E2235" i="47"/>
  <c r="E2234" i="47"/>
  <c r="E2233" i="47"/>
  <c r="E2232" i="47"/>
  <c r="E2231" i="47"/>
  <c r="E2230" i="47"/>
  <c r="E2229" i="47"/>
  <c r="E2228" i="47"/>
  <c r="E2227" i="47"/>
  <c r="E2226" i="47"/>
  <c r="E2225" i="47"/>
  <c r="E2224" i="47"/>
  <c r="E2223" i="47"/>
  <c r="E2222" i="47"/>
  <c r="E2221" i="47"/>
  <c r="E2220" i="47"/>
  <c r="E2219" i="47"/>
  <c r="E2218" i="47"/>
  <c r="E2217" i="47"/>
  <c r="E2216" i="47"/>
  <c r="E2215" i="47"/>
  <c r="E2214" i="47"/>
  <c r="E2213" i="47"/>
  <c r="E2212" i="47"/>
  <c r="E2211" i="47"/>
  <c r="E2210" i="47"/>
  <c r="E2209" i="47"/>
  <c r="E2208" i="47"/>
  <c r="E2207" i="47"/>
  <c r="E2206" i="47"/>
  <c r="E2205" i="47"/>
  <c r="E2204" i="47"/>
  <c r="E2203" i="47"/>
  <c r="E2202" i="47"/>
  <c r="E2201" i="47"/>
  <c r="E2200" i="47"/>
  <c r="E2199" i="47"/>
  <c r="E2198" i="47"/>
  <c r="E2197" i="47"/>
  <c r="E2196" i="47"/>
  <c r="E2195" i="47"/>
  <c r="E2194" i="47"/>
  <c r="E2193" i="47"/>
  <c r="E2192" i="47"/>
  <c r="E2191" i="47"/>
  <c r="E2190" i="47"/>
  <c r="E2189" i="47"/>
  <c r="E2188" i="47"/>
  <c r="E2187" i="47"/>
  <c r="E2186" i="47"/>
  <c r="E2185" i="47"/>
  <c r="E2184" i="47"/>
  <c r="E2183" i="47"/>
  <c r="E2182" i="47"/>
  <c r="E2181" i="47"/>
  <c r="E2180" i="47"/>
  <c r="E2179" i="47"/>
  <c r="E2178" i="47"/>
  <c r="E2177" i="47"/>
  <c r="E2176" i="47"/>
  <c r="E2175" i="47"/>
  <c r="E2174" i="47"/>
  <c r="E2173" i="47"/>
  <c r="E2172" i="47"/>
  <c r="E2171" i="47"/>
  <c r="E2170" i="47"/>
  <c r="E2169" i="47"/>
  <c r="E2168" i="47"/>
  <c r="E2167" i="47"/>
  <c r="E2166" i="47"/>
  <c r="E2165" i="47"/>
  <c r="E2164" i="47"/>
  <c r="E2163" i="47"/>
  <c r="E2162" i="47"/>
  <c r="E2161" i="47"/>
  <c r="E2160" i="47"/>
  <c r="E2159" i="47"/>
  <c r="E2158" i="47"/>
  <c r="E2157" i="47"/>
  <c r="E2156" i="47"/>
  <c r="E2155" i="47"/>
  <c r="E2154" i="47"/>
  <c r="E2153" i="47"/>
  <c r="E2152" i="47"/>
  <c r="E2151" i="47"/>
  <c r="E2150" i="47"/>
  <c r="E2149" i="47"/>
  <c r="E2148" i="47"/>
  <c r="E2147" i="47"/>
  <c r="E2146" i="47"/>
  <c r="E2145" i="47"/>
  <c r="E2144" i="47"/>
  <c r="E2143" i="47"/>
  <c r="E2142" i="47"/>
  <c r="E2141" i="47"/>
  <c r="E2140" i="47"/>
  <c r="E2139" i="47"/>
  <c r="E2138" i="47"/>
  <c r="E2137" i="47"/>
  <c r="E2136" i="47"/>
  <c r="E2135" i="47"/>
  <c r="E2134" i="47"/>
  <c r="E2133" i="47"/>
  <c r="E2132" i="47"/>
  <c r="E2131" i="47"/>
  <c r="E2130" i="47"/>
  <c r="E2129" i="47"/>
  <c r="E2128" i="47"/>
  <c r="E2127" i="47"/>
  <c r="E2126" i="47"/>
  <c r="E2125" i="47"/>
  <c r="E2124" i="47"/>
  <c r="E2123" i="47"/>
  <c r="E2122" i="47"/>
  <c r="E2121" i="47"/>
  <c r="E2120" i="47"/>
  <c r="E2119" i="47"/>
  <c r="E2118" i="47"/>
  <c r="E2117" i="47"/>
  <c r="E2116" i="47"/>
  <c r="E2115" i="47"/>
  <c r="E2114" i="47"/>
  <c r="E2113" i="47"/>
  <c r="E2112" i="47"/>
  <c r="E2111" i="47"/>
  <c r="E2110" i="47"/>
  <c r="E2109" i="47"/>
  <c r="E2108" i="47"/>
  <c r="E2107" i="47"/>
  <c r="E2106" i="47"/>
  <c r="E2105" i="47"/>
  <c r="E2104" i="47"/>
  <c r="E2103" i="47"/>
  <c r="E2102" i="47"/>
  <c r="E2101" i="47"/>
  <c r="E2100" i="47"/>
  <c r="E2099" i="47"/>
  <c r="E2098" i="47"/>
  <c r="E2097" i="47"/>
  <c r="E2096" i="47"/>
  <c r="E2095" i="47"/>
  <c r="E2094" i="47"/>
  <c r="E2093" i="47"/>
  <c r="E2092" i="47"/>
  <c r="E2091" i="47"/>
  <c r="E2090" i="47"/>
  <c r="E2089" i="47"/>
  <c r="E2088" i="47"/>
  <c r="E2087" i="47"/>
  <c r="E2086" i="47"/>
  <c r="E2085" i="47"/>
  <c r="E2084" i="47"/>
  <c r="E2083" i="47"/>
  <c r="E2082" i="47"/>
  <c r="E2081" i="47"/>
  <c r="E2080" i="47"/>
  <c r="E2079" i="47"/>
  <c r="E2078" i="47"/>
  <c r="E2077" i="47"/>
  <c r="E2076" i="47"/>
  <c r="E2075" i="47"/>
  <c r="E2074" i="47"/>
  <c r="E2073" i="47"/>
  <c r="E2072" i="47"/>
  <c r="E2071" i="47"/>
  <c r="E2070" i="47"/>
  <c r="E2069" i="47"/>
  <c r="E2068" i="47"/>
  <c r="E2067" i="47"/>
  <c r="E2066" i="47"/>
  <c r="E2065" i="47"/>
  <c r="E2064" i="47"/>
  <c r="E2063" i="47"/>
  <c r="E2062" i="47"/>
  <c r="E2061" i="47"/>
  <c r="E2060" i="47"/>
  <c r="E2059" i="47"/>
  <c r="E2058" i="47"/>
  <c r="E2057" i="47"/>
  <c r="E2056" i="47"/>
  <c r="E2055" i="47"/>
  <c r="E2054" i="47"/>
  <c r="E2053" i="47"/>
  <c r="E2052" i="47"/>
  <c r="E2051" i="47"/>
  <c r="E2050" i="47"/>
  <c r="E2049" i="47"/>
  <c r="E2048" i="47"/>
  <c r="E2047" i="47"/>
  <c r="E2046" i="47"/>
  <c r="E2045" i="47"/>
  <c r="E2044" i="47"/>
  <c r="E2043" i="47"/>
  <c r="E2042" i="47"/>
  <c r="E2041" i="47"/>
  <c r="E2040" i="47"/>
  <c r="E2039" i="47"/>
  <c r="E2038" i="47"/>
  <c r="E2037" i="47"/>
  <c r="E2036" i="47"/>
  <c r="E2035" i="47"/>
  <c r="E2034" i="47"/>
  <c r="E2033" i="47"/>
  <c r="E2032" i="47"/>
  <c r="E2031" i="47"/>
  <c r="E2030" i="47"/>
  <c r="E2029" i="47"/>
  <c r="E2028" i="47"/>
  <c r="E2027" i="47"/>
  <c r="E2026" i="47"/>
  <c r="E2025" i="47"/>
  <c r="E2024" i="47"/>
  <c r="E2023" i="47"/>
  <c r="E2022" i="47"/>
  <c r="E2021" i="47"/>
  <c r="E2020" i="47"/>
  <c r="E2019" i="47"/>
  <c r="E2018" i="47"/>
  <c r="E2017" i="47"/>
  <c r="E2016" i="47"/>
  <c r="E2015" i="47"/>
  <c r="E2014" i="47"/>
  <c r="E2013" i="47"/>
  <c r="E2012" i="47"/>
  <c r="E2011" i="47"/>
  <c r="E2010" i="47"/>
  <c r="E2009" i="47"/>
  <c r="E2008" i="47"/>
  <c r="E2007" i="47"/>
  <c r="E2006" i="47"/>
  <c r="E2005" i="47"/>
  <c r="E2004" i="47"/>
  <c r="E2003" i="47"/>
  <c r="E2002" i="47"/>
  <c r="E2001" i="47"/>
  <c r="E2000" i="47"/>
  <c r="E1999" i="47"/>
  <c r="E1998" i="47"/>
  <c r="E1997" i="47"/>
  <c r="E1996" i="47"/>
  <c r="E1995" i="47"/>
  <c r="E1994" i="47"/>
  <c r="E1993" i="47"/>
  <c r="E1992" i="47"/>
  <c r="E1991" i="47"/>
  <c r="E1990" i="47"/>
  <c r="E1989" i="47"/>
  <c r="E1988" i="47"/>
  <c r="E1987" i="47"/>
  <c r="E1986" i="47"/>
  <c r="E1985" i="47"/>
  <c r="E1984" i="47"/>
  <c r="E1983" i="47"/>
  <c r="E1982" i="47"/>
  <c r="E1981" i="47"/>
  <c r="E1980" i="47"/>
  <c r="E1979" i="47"/>
  <c r="E1978" i="47"/>
  <c r="E1977" i="47"/>
  <c r="E1976" i="47"/>
  <c r="E1975" i="47"/>
  <c r="E1974" i="47"/>
  <c r="E1973" i="47"/>
  <c r="E1972" i="47"/>
  <c r="E1971" i="47"/>
  <c r="E1970" i="47"/>
  <c r="E1969" i="47"/>
  <c r="E1968" i="47"/>
  <c r="E1967" i="47"/>
  <c r="E1966" i="47"/>
  <c r="E1965" i="47"/>
  <c r="E1964" i="47"/>
  <c r="E1963" i="47"/>
  <c r="E1962" i="47"/>
  <c r="E1961" i="47"/>
  <c r="E1960" i="47"/>
  <c r="E1959" i="47"/>
  <c r="E1958" i="47"/>
  <c r="E1957" i="47"/>
  <c r="E1956" i="47"/>
  <c r="E1955" i="47"/>
  <c r="E1954" i="47"/>
  <c r="E1953" i="47"/>
  <c r="E1952" i="47"/>
  <c r="E1951" i="47"/>
  <c r="E1950" i="47"/>
  <c r="E1949" i="47"/>
  <c r="E1948" i="47"/>
  <c r="E1947" i="47"/>
  <c r="E1946" i="47"/>
  <c r="E1945" i="47"/>
  <c r="E1944" i="47"/>
  <c r="E1943" i="47"/>
  <c r="E1942" i="47"/>
  <c r="E1941" i="47"/>
  <c r="E1940" i="47"/>
  <c r="E1939" i="47"/>
  <c r="E1938" i="47"/>
  <c r="E1937" i="47"/>
  <c r="E1936" i="47"/>
  <c r="E1935" i="47"/>
  <c r="E1934" i="47"/>
  <c r="E1933" i="47"/>
  <c r="E1932" i="47"/>
  <c r="E1931" i="47"/>
  <c r="E1930" i="47"/>
  <c r="E1929" i="47"/>
  <c r="E1928" i="47"/>
  <c r="E1927" i="47"/>
  <c r="E1926" i="47"/>
  <c r="E1925" i="47"/>
  <c r="E1924" i="47"/>
  <c r="E1923" i="47"/>
  <c r="E1922" i="47"/>
  <c r="E1921" i="47"/>
  <c r="E1920" i="47"/>
  <c r="E1919" i="47"/>
  <c r="E1918" i="47"/>
  <c r="E1917" i="47"/>
  <c r="E1916" i="47"/>
  <c r="E1915" i="47"/>
  <c r="E1914" i="47"/>
  <c r="E1913" i="47"/>
  <c r="E1912" i="47"/>
  <c r="E1911" i="47"/>
  <c r="E1910" i="47"/>
  <c r="E1909" i="47"/>
  <c r="E1908" i="47"/>
  <c r="E1907" i="47"/>
  <c r="E1906" i="47"/>
  <c r="E1905" i="47"/>
  <c r="E1904" i="47"/>
  <c r="E1903" i="47"/>
  <c r="E1902" i="47"/>
  <c r="E1901" i="47"/>
  <c r="E1900" i="47"/>
  <c r="E1899" i="47"/>
  <c r="E1898" i="47"/>
  <c r="E1897" i="47"/>
  <c r="E1896" i="47"/>
  <c r="E1895" i="47"/>
  <c r="E1894" i="47"/>
  <c r="E1893" i="47"/>
  <c r="E1892" i="47"/>
  <c r="E1891" i="47"/>
  <c r="E1890" i="47"/>
  <c r="E1889" i="47"/>
  <c r="E1888" i="47"/>
  <c r="E1887" i="47"/>
  <c r="E1886" i="47"/>
  <c r="E1885" i="47"/>
  <c r="E1884" i="47"/>
  <c r="E1883" i="47"/>
  <c r="E1882" i="47"/>
  <c r="E1881" i="47"/>
  <c r="E1880" i="47"/>
  <c r="E1879" i="47"/>
  <c r="E1878" i="47"/>
  <c r="E1877" i="47"/>
  <c r="E1876" i="47"/>
  <c r="E1875" i="47"/>
  <c r="E1874" i="47"/>
  <c r="E1873" i="47"/>
  <c r="E1872" i="47"/>
  <c r="E1871" i="47"/>
  <c r="E1870" i="47"/>
  <c r="E1869" i="47"/>
  <c r="E1868" i="47"/>
  <c r="E1867" i="47"/>
  <c r="E1866" i="47"/>
  <c r="E1865" i="47"/>
  <c r="E1864" i="47"/>
  <c r="E1863" i="47"/>
  <c r="E1862" i="47"/>
  <c r="E1861" i="47"/>
  <c r="E1860" i="47"/>
  <c r="E1859" i="47"/>
  <c r="E1858" i="47"/>
  <c r="E1857" i="47"/>
  <c r="E1856" i="47"/>
  <c r="E1855" i="47"/>
  <c r="E1854" i="47"/>
  <c r="E1853" i="47"/>
  <c r="E1852" i="47"/>
  <c r="E1851" i="47"/>
  <c r="E1850" i="47"/>
  <c r="E1849" i="47"/>
  <c r="E1848" i="47"/>
  <c r="E1847" i="47"/>
  <c r="E1846" i="47"/>
  <c r="E1845" i="47"/>
  <c r="E1844" i="47"/>
  <c r="E1843" i="47"/>
  <c r="E1842" i="47"/>
  <c r="E1841" i="47"/>
  <c r="E1840" i="47"/>
  <c r="E1839" i="47"/>
  <c r="E1838" i="47"/>
  <c r="E1837" i="47"/>
  <c r="E1836" i="47"/>
  <c r="E1835" i="47"/>
  <c r="E1834" i="47"/>
  <c r="E1833" i="47"/>
  <c r="E1832" i="47"/>
  <c r="E1831" i="47"/>
  <c r="E1830" i="47"/>
  <c r="E1829" i="47"/>
  <c r="E1828" i="47"/>
  <c r="E1827" i="47"/>
  <c r="E1826" i="47"/>
  <c r="E1825" i="47"/>
  <c r="E1824" i="47"/>
  <c r="E1823" i="47"/>
  <c r="E1822" i="47"/>
  <c r="E1821" i="47"/>
  <c r="E1820" i="47"/>
  <c r="E1819" i="47"/>
  <c r="E1818" i="47"/>
  <c r="E1817" i="47"/>
  <c r="E1816" i="47"/>
  <c r="E1815" i="47"/>
  <c r="E1814" i="47"/>
  <c r="E1813" i="47"/>
  <c r="E1812" i="47"/>
  <c r="E1811" i="47"/>
  <c r="E1810" i="47"/>
  <c r="E1809" i="47"/>
  <c r="E1808" i="47"/>
  <c r="E1807" i="47"/>
  <c r="E1806" i="47"/>
  <c r="E1805" i="47"/>
  <c r="E1804" i="47"/>
  <c r="E1803" i="47"/>
  <c r="E1802" i="47"/>
  <c r="E1801" i="47"/>
  <c r="E1800" i="47"/>
  <c r="E1799" i="47"/>
  <c r="E1798" i="47"/>
  <c r="E1797" i="47"/>
  <c r="E1796" i="47"/>
  <c r="E1795" i="47"/>
  <c r="E1794" i="47"/>
  <c r="E1793" i="47"/>
  <c r="E1792" i="47"/>
  <c r="E1791" i="47"/>
  <c r="E1790" i="47"/>
  <c r="E1789" i="47"/>
  <c r="E1788" i="47"/>
  <c r="E1787" i="47"/>
  <c r="E1786" i="47"/>
  <c r="E1785" i="47"/>
  <c r="E1784" i="47"/>
  <c r="E1783" i="47"/>
  <c r="E1782" i="47"/>
  <c r="E1781" i="47"/>
  <c r="E1780" i="47"/>
  <c r="E1779" i="47"/>
  <c r="E1778" i="47"/>
  <c r="E1777" i="47"/>
  <c r="E1776" i="47"/>
  <c r="E1775" i="47"/>
  <c r="E1774" i="47"/>
  <c r="E1773" i="47"/>
  <c r="E1772" i="47"/>
  <c r="E1771" i="47"/>
  <c r="E1770" i="47"/>
  <c r="E1769" i="47"/>
  <c r="E1768" i="47"/>
  <c r="E1767" i="47"/>
  <c r="E1766" i="47"/>
  <c r="E1765" i="47"/>
  <c r="E1764" i="47"/>
  <c r="E1763" i="47"/>
  <c r="E1762" i="47"/>
  <c r="E1761" i="47"/>
  <c r="E1760" i="47"/>
  <c r="E1759" i="47"/>
  <c r="E1758" i="47"/>
  <c r="E1757" i="47"/>
  <c r="E1756" i="47"/>
  <c r="E1755" i="47"/>
  <c r="E1754" i="47"/>
  <c r="E1753" i="47"/>
  <c r="E1752" i="47"/>
  <c r="E1751" i="47"/>
  <c r="E1750" i="47"/>
  <c r="E1749" i="47"/>
  <c r="E1748" i="47"/>
  <c r="E1747" i="47"/>
  <c r="E1746" i="47"/>
  <c r="E1745" i="47"/>
  <c r="E1744" i="47"/>
  <c r="E1743" i="47"/>
  <c r="E1742" i="47"/>
  <c r="E1741" i="47"/>
  <c r="E1740" i="47"/>
  <c r="E1739" i="47"/>
  <c r="E1738" i="47"/>
  <c r="E1737" i="47"/>
  <c r="E1736" i="47"/>
  <c r="E1735" i="47"/>
  <c r="E1734" i="47"/>
  <c r="E1733" i="47"/>
  <c r="E1732" i="47"/>
  <c r="E1731" i="47"/>
  <c r="E1730" i="47"/>
  <c r="E1729" i="47"/>
  <c r="E1728" i="47"/>
  <c r="E1727" i="47"/>
  <c r="E1726" i="47"/>
  <c r="E1725" i="47"/>
  <c r="E1724" i="47"/>
  <c r="E1723" i="47"/>
  <c r="E1722" i="47"/>
  <c r="E1721" i="47"/>
  <c r="E1720" i="47"/>
  <c r="E1719" i="47"/>
  <c r="E1718" i="47"/>
  <c r="E1717" i="47"/>
  <c r="E1716" i="47"/>
  <c r="E1715" i="47"/>
  <c r="E1714" i="47"/>
  <c r="E1713" i="47"/>
  <c r="E1712" i="47"/>
  <c r="E1711" i="47"/>
  <c r="E1710" i="47"/>
  <c r="E1709" i="47"/>
  <c r="E1708" i="47"/>
  <c r="E1707" i="47"/>
  <c r="E1706" i="47"/>
  <c r="E1705" i="47"/>
  <c r="E1704" i="47"/>
  <c r="E1703" i="47"/>
  <c r="E1702" i="47"/>
  <c r="E1701" i="47"/>
  <c r="E1700" i="47"/>
  <c r="E1699" i="47"/>
  <c r="E1698" i="47"/>
  <c r="E1697" i="47"/>
  <c r="E1696" i="47"/>
  <c r="E1695" i="47"/>
  <c r="E1694" i="47"/>
  <c r="E1693" i="47"/>
  <c r="E1692" i="47"/>
  <c r="E1691" i="47"/>
  <c r="E1690" i="47"/>
  <c r="E1689" i="47"/>
  <c r="E1688" i="47"/>
  <c r="E1687" i="47"/>
  <c r="E1686" i="47"/>
  <c r="E1685" i="47"/>
  <c r="E1684" i="47"/>
  <c r="E1683" i="47"/>
  <c r="E1682" i="47"/>
  <c r="E1681" i="47"/>
  <c r="E1680" i="47"/>
  <c r="E1679" i="47"/>
  <c r="E1678" i="47"/>
  <c r="E1677" i="47"/>
  <c r="E1676" i="47"/>
  <c r="E1675" i="47"/>
  <c r="E1674" i="47"/>
  <c r="E1673" i="47"/>
  <c r="E1672" i="47"/>
  <c r="E1671" i="47"/>
  <c r="E1670" i="47"/>
  <c r="E1669" i="47"/>
  <c r="E1668" i="47"/>
  <c r="E1667" i="47"/>
  <c r="E1666" i="47"/>
  <c r="E1665" i="47"/>
  <c r="E1664" i="47"/>
  <c r="E1663" i="47"/>
  <c r="E1662" i="47"/>
  <c r="E1661" i="47"/>
  <c r="E1660" i="47"/>
  <c r="E1659" i="47"/>
  <c r="E1658" i="47"/>
  <c r="E1657" i="47"/>
  <c r="E1656" i="47"/>
  <c r="E1655" i="47"/>
  <c r="E1654" i="47"/>
  <c r="E1653" i="47"/>
  <c r="E1652" i="47"/>
  <c r="E1651" i="47"/>
  <c r="E1650" i="47"/>
  <c r="E1649" i="47"/>
  <c r="E1648" i="47"/>
  <c r="E1647" i="47"/>
  <c r="E1646" i="47"/>
  <c r="E1645" i="47"/>
  <c r="E1644" i="47"/>
  <c r="E1643" i="47"/>
  <c r="E1642" i="47"/>
  <c r="E1641" i="47"/>
  <c r="E1640" i="47"/>
  <c r="E1639" i="47"/>
  <c r="E1638" i="47"/>
  <c r="E1637" i="47"/>
  <c r="E1636" i="47"/>
  <c r="E1635" i="47"/>
  <c r="E1634" i="47"/>
  <c r="E1633" i="47"/>
  <c r="E1632" i="47"/>
  <c r="E1631" i="47"/>
  <c r="E1630" i="47"/>
  <c r="E1629" i="47"/>
  <c r="E1628" i="47"/>
  <c r="E1627" i="47"/>
  <c r="E1626" i="47"/>
  <c r="E1625" i="47"/>
  <c r="E1624" i="47"/>
  <c r="E1623" i="47"/>
  <c r="E1622" i="47"/>
  <c r="E1621" i="47"/>
  <c r="E1620" i="47"/>
  <c r="E1619" i="47"/>
  <c r="E1618" i="47"/>
  <c r="E1617" i="47"/>
  <c r="E1616" i="47"/>
  <c r="E1615" i="47"/>
  <c r="E1614" i="47"/>
  <c r="E1613" i="47"/>
  <c r="E1612" i="47"/>
  <c r="E1611" i="47"/>
  <c r="E1610" i="47"/>
  <c r="E1609" i="47"/>
  <c r="E1608" i="47"/>
  <c r="E1607" i="47"/>
  <c r="E1606" i="47"/>
  <c r="E1605" i="47"/>
  <c r="E1604" i="47"/>
  <c r="E1603" i="47"/>
  <c r="E1602" i="47"/>
  <c r="E1601" i="47"/>
  <c r="E1600" i="47"/>
  <c r="E1599" i="47"/>
  <c r="E1598" i="47"/>
  <c r="E1597" i="47"/>
  <c r="E1596" i="47"/>
  <c r="E1595" i="47"/>
  <c r="E1594" i="47"/>
  <c r="E1593" i="47"/>
  <c r="E1592" i="47"/>
  <c r="E1591" i="47"/>
  <c r="E1590" i="47"/>
  <c r="E1589" i="47"/>
  <c r="E1588" i="47"/>
  <c r="E1587" i="47"/>
  <c r="E1586" i="47"/>
  <c r="E1585" i="47"/>
  <c r="E1584" i="47"/>
  <c r="E1583" i="47"/>
  <c r="E1582" i="47"/>
  <c r="E1581" i="47"/>
  <c r="E1580" i="47"/>
  <c r="E1579" i="47"/>
  <c r="E1578" i="47"/>
  <c r="E1577" i="47"/>
  <c r="E1576" i="47"/>
  <c r="E1575" i="47"/>
  <c r="E1574" i="47"/>
  <c r="E1573" i="47"/>
  <c r="E1572" i="47"/>
  <c r="E1571" i="47"/>
  <c r="E1570" i="47"/>
  <c r="E1569" i="47"/>
  <c r="E1568" i="47"/>
  <c r="E1567" i="47"/>
  <c r="E1566" i="47"/>
  <c r="E1565" i="47"/>
  <c r="E1564" i="47"/>
  <c r="E1563" i="47"/>
  <c r="E1562" i="47"/>
  <c r="E1561" i="47"/>
  <c r="E1560" i="47"/>
  <c r="E1559" i="47"/>
  <c r="E1558" i="47"/>
  <c r="E1557" i="47"/>
  <c r="E1556" i="47"/>
  <c r="E1555" i="47"/>
  <c r="E1554" i="47"/>
  <c r="E1553" i="47"/>
  <c r="E1552" i="47"/>
  <c r="E1551" i="47"/>
  <c r="E1550" i="47"/>
  <c r="E1549" i="47"/>
  <c r="E1548" i="47"/>
  <c r="E1547" i="47"/>
  <c r="E1546" i="47"/>
  <c r="E1545" i="47"/>
  <c r="E1544" i="47"/>
  <c r="E1543" i="47"/>
  <c r="E1542" i="47"/>
  <c r="E1541" i="47"/>
  <c r="E1540" i="47"/>
  <c r="E1539" i="47"/>
  <c r="E1538" i="47"/>
  <c r="E1537" i="47"/>
  <c r="E1536" i="47"/>
  <c r="E1535" i="47"/>
  <c r="E1534" i="47"/>
  <c r="E1533" i="47"/>
  <c r="E1532" i="47"/>
  <c r="E1531" i="47"/>
  <c r="E1530" i="47"/>
  <c r="E1529" i="47"/>
  <c r="E1528" i="47"/>
  <c r="E1527" i="47"/>
  <c r="E1526" i="47"/>
  <c r="E1525" i="47"/>
  <c r="E1524" i="47"/>
  <c r="E1523" i="47"/>
  <c r="E1522" i="47"/>
  <c r="E1521" i="47"/>
  <c r="E1520" i="47"/>
  <c r="E1519" i="47"/>
  <c r="E1518" i="47"/>
  <c r="E1517" i="47"/>
  <c r="E1516" i="47"/>
  <c r="E1515" i="47"/>
  <c r="E1514" i="47"/>
  <c r="E1513" i="47"/>
  <c r="E1512" i="47"/>
  <c r="E1511" i="47"/>
  <c r="E1510" i="47"/>
  <c r="E1509" i="47"/>
  <c r="E1508" i="47"/>
  <c r="E1507" i="47"/>
  <c r="E1506" i="47"/>
  <c r="E1505" i="47"/>
  <c r="E1504" i="47"/>
  <c r="E1503" i="47"/>
  <c r="E1502" i="47"/>
  <c r="E1501" i="47"/>
  <c r="E1500" i="47"/>
  <c r="E1499" i="47"/>
  <c r="E1498" i="47"/>
  <c r="E1497" i="47"/>
  <c r="E1496" i="47"/>
  <c r="E1495" i="47"/>
  <c r="E1494" i="47"/>
  <c r="E1493" i="47"/>
  <c r="E1492" i="47"/>
  <c r="E1491" i="47"/>
  <c r="E1490" i="47"/>
  <c r="E1489" i="47"/>
  <c r="E1488" i="47"/>
  <c r="E1487" i="47"/>
  <c r="E1486" i="47"/>
  <c r="E1485" i="47"/>
  <c r="E1484" i="47"/>
  <c r="E1483" i="47"/>
  <c r="E1482" i="47"/>
  <c r="E1481" i="47"/>
  <c r="E1480" i="47"/>
  <c r="E1479" i="47"/>
  <c r="E1478" i="47"/>
  <c r="E1477" i="47"/>
  <c r="E1476" i="47"/>
  <c r="E1475" i="47"/>
  <c r="E1474" i="47"/>
  <c r="E1473" i="47"/>
  <c r="E1472" i="47"/>
  <c r="E1471" i="47"/>
  <c r="E1470" i="47"/>
  <c r="E1469" i="47"/>
  <c r="E1468" i="47"/>
  <c r="E1467" i="47"/>
  <c r="E1466" i="47"/>
  <c r="E1465" i="47"/>
  <c r="E1464" i="47"/>
  <c r="E1463" i="47"/>
  <c r="E1462" i="47"/>
  <c r="E1461" i="47"/>
  <c r="E1460" i="47"/>
  <c r="E1459" i="47"/>
  <c r="E1458" i="47"/>
  <c r="E1457" i="47"/>
  <c r="E1456" i="47"/>
  <c r="E1455" i="47"/>
  <c r="E1454" i="47"/>
  <c r="E1453" i="47"/>
  <c r="E1452" i="47"/>
  <c r="E1451" i="47"/>
  <c r="E1450" i="47"/>
  <c r="E1449" i="47"/>
  <c r="E1448" i="47"/>
  <c r="E1447" i="47"/>
  <c r="E1446" i="47"/>
  <c r="E1445" i="47"/>
  <c r="E1444" i="47"/>
  <c r="E1443" i="47"/>
  <c r="E1442" i="47"/>
  <c r="E1441" i="47"/>
  <c r="E1440" i="47"/>
  <c r="E1439" i="47"/>
  <c r="E1438" i="47"/>
  <c r="E1437" i="47"/>
  <c r="E1436" i="47"/>
  <c r="E1435" i="47"/>
  <c r="E1434" i="47"/>
  <c r="E1433" i="47"/>
  <c r="E1432" i="47"/>
  <c r="E1431" i="47"/>
  <c r="E1430" i="47"/>
  <c r="E1429" i="47"/>
  <c r="E1428" i="47"/>
  <c r="E1427" i="47"/>
  <c r="E1426" i="47"/>
  <c r="E1425" i="47"/>
  <c r="E1424" i="47"/>
  <c r="E1423" i="47"/>
  <c r="E1422" i="47"/>
  <c r="E1421" i="47"/>
  <c r="E1420" i="47"/>
  <c r="E1419" i="47"/>
  <c r="E1418" i="47"/>
  <c r="E1417" i="47"/>
  <c r="E1416" i="47"/>
  <c r="E1415" i="47"/>
  <c r="E1414" i="47"/>
  <c r="E1413" i="47"/>
  <c r="E1412" i="47"/>
  <c r="E1411" i="47"/>
  <c r="E1410" i="47"/>
  <c r="E1409" i="47"/>
  <c r="E1408" i="47"/>
  <c r="E1407" i="47"/>
  <c r="E1406" i="47"/>
  <c r="E1405" i="47"/>
  <c r="E1404" i="47"/>
  <c r="E1403" i="47"/>
  <c r="E1402" i="47"/>
  <c r="E1401" i="47"/>
  <c r="E1400" i="47"/>
  <c r="E1399" i="47"/>
  <c r="E1398" i="47"/>
  <c r="E1397" i="47"/>
  <c r="E1396" i="47"/>
  <c r="E1395" i="47"/>
  <c r="E1394" i="47"/>
  <c r="E1393" i="47"/>
  <c r="E1392" i="47"/>
  <c r="E1391" i="47"/>
  <c r="E1390" i="47"/>
  <c r="E1389" i="47"/>
  <c r="E1388" i="47"/>
  <c r="E1387" i="47"/>
  <c r="E1386" i="47"/>
  <c r="E1385" i="47"/>
  <c r="E1384" i="47"/>
  <c r="E1383" i="47"/>
  <c r="E1382" i="47"/>
  <c r="E1381" i="47"/>
  <c r="E1380" i="47"/>
  <c r="E1379" i="47"/>
  <c r="E1378" i="47"/>
  <c r="E1377" i="47"/>
  <c r="E1376" i="47"/>
  <c r="E1375" i="47"/>
  <c r="E1374" i="47"/>
  <c r="E1373" i="47"/>
  <c r="E1372" i="47"/>
  <c r="E1371" i="47"/>
  <c r="E1370" i="47"/>
  <c r="E1369" i="47"/>
  <c r="E1368" i="47"/>
  <c r="E1367" i="47"/>
  <c r="E1366" i="47"/>
  <c r="E1365" i="47"/>
  <c r="E1364" i="47"/>
  <c r="E1363" i="47"/>
  <c r="E1362" i="47"/>
  <c r="E1361" i="47"/>
  <c r="E1360" i="47"/>
  <c r="E1359" i="47"/>
  <c r="E1358" i="47"/>
  <c r="E1357" i="47"/>
  <c r="E1356" i="47"/>
  <c r="E1355" i="47"/>
  <c r="E1354" i="47"/>
  <c r="E1353" i="47"/>
  <c r="E1352" i="47"/>
  <c r="E1351" i="47"/>
  <c r="E1350" i="47"/>
  <c r="E1349" i="47"/>
  <c r="E1348" i="47"/>
  <c r="E1347" i="47"/>
  <c r="E1346" i="47"/>
  <c r="E1345" i="47"/>
  <c r="E1344" i="47"/>
  <c r="E1343" i="47"/>
  <c r="E1342" i="47"/>
  <c r="E1341" i="47"/>
  <c r="E1340" i="47"/>
  <c r="E1339" i="47"/>
  <c r="E1338" i="47"/>
  <c r="E1337" i="47"/>
  <c r="E1336" i="47"/>
  <c r="E1335" i="47"/>
  <c r="E1334" i="47"/>
  <c r="E1333" i="47"/>
  <c r="E1332" i="47"/>
  <c r="E1331" i="47"/>
  <c r="E1330" i="47"/>
  <c r="E1329" i="47"/>
  <c r="E1328" i="47"/>
  <c r="E1327" i="47"/>
  <c r="E1326" i="47"/>
  <c r="E1325" i="47"/>
  <c r="E1324" i="47"/>
  <c r="E1323" i="47"/>
  <c r="E1322" i="47"/>
  <c r="E1321" i="47"/>
  <c r="E1320" i="47"/>
  <c r="E1319" i="47"/>
  <c r="E1318" i="47"/>
  <c r="E1317" i="47"/>
  <c r="E1316" i="47"/>
  <c r="E1315" i="47"/>
  <c r="E1314" i="47"/>
  <c r="E1313" i="47"/>
  <c r="E1312" i="47"/>
  <c r="E1311" i="47"/>
  <c r="E1310" i="47"/>
  <c r="E1309" i="47"/>
  <c r="E1308" i="47"/>
  <c r="E1307" i="47"/>
  <c r="E1306" i="47"/>
  <c r="E1305" i="47"/>
  <c r="E1304" i="47"/>
  <c r="E1303" i="47"/>
  <c r="E1302" i="47"/>
  <c r="E1301" i="47"/>
  <c r="E1300" i="47"/>
  <c r="E1299" i="47"/>
  <c r="E1298" i="47"/>
  <c r="E1297" i="47"/>
  <c r="E1296" i="47"/>
  <c r="E1295" i="47"/>
  <c r="E1294" i="47"/>
  <c r="E1293" i="47"/>
  <c r="E1292" i="47"/>
  <c r="E1291" i="47"/>
  <c r="E1290" i="47"/>
  <c r="E1289" i="47"/>
  <c r="E1288" i="47"/>
  <c r="E1287" i="47"/>
  <c r="E1286" i="47"/>
  <c r="E1285" i="47"/>
  <c r="E1284" i="47"/>
  <c r="E1283" i="47"/>
  <c r="E1282" i="47"/>
  <c r="E1281" i="47"/>
  <c r="E1280" i="47"/>
  <c r="E1279" i="47"/>
  <c r="E1278" i="47"/>
  <c r="E1277" i="47"/>
  <c r="E1276" i="47"/>
  <c r="E1275" i="47"/>
  <c r="E1274" i="47"/>
  <c r="E1273" i="47"/>
  <c r="E1272" i="47"/>
  <c r="E1271" i="47"/>
  <c r="E1270" i="47"/>
  <c r="E1269" i="47"/>
  <c r="E1268" i="47"/>
  <c r="E1267" i="47"/>
  <c r="E1266" i="47"/>
  <c r="E1265" i="47"/>
  <c r="E1264" i="47"/>
  <c r="E1263" i="47"/>
  <c r="E1262" i="47"/>
  <c r="E1261" i="47"/>
  <c r="E1260" i="47"/>
  <c r="E1259" i="47"/>
  <c r="E1258" i="47"/>
  <c r="E1257" i="47"/>
  <c r="E1256" i="47"/>
  <c r="E1255" i="47"/>
  <c r="E1254" i="47"/>
  <c r="E1253" i="47"/>
  <c r="E1252" i="47"/>
  <c r="E1251" i="47"/>
  <c r="E1250" i="47"/>
  <c r="E1249" i="47"/>
  <c r="E1248" i="47"/>
  <c r="E1247" i="47"/>
  <c r="E1246" i="47"/>
  <c r="E1245" i="47"/>
  <c r="E1244" i="47"/>
  <c r="E1243" i="47"/>
  <c r="E1242" i="47"/>
  <c r="E1241" i="47"/>
  <c r="E1240" i="47"/>
  <c r="E1239" i="47"/>
  <c r="E1238" i="47"/>
  <c r="E1237" i="47"/>
  <c r="E1236" i="47"/>
  <c r="E1235" i="47"/>
  <c r="E1234" i="47"/>
  <c r="E1233" i="47"/>
  <c r="E1232" i="47"/>
  <c r="E1231" i="47"/>
  <c r="E1230" i="47"/>
  <c r="E1229" i="47"/>
  <c r="E1228" i="47"/>
  <c r="E1227" i="47"/>
  <c r="E1226" i="47"/>
  <c r="E1225" i="47"/>
  <c r="E1224" i="47"/>
  <c r="E1223" i="47"/>
  <c r="E1222" i="47"/>
  <c r="E1221" i="47"/>
  <c r="E1220" i="47"/>
  <c r="E1219" i="47"/>
  <c r="E1218" i="47"/>
  <c r="E1217" i="47"/>
  <c r="E1216" i="47"/>
  <c r="E1215" i="47"/>
  <c r="E1214" i="47"/>
  <c r="E1213" i="47"/>
  <c r="E1212" i="47"/>
  <c r="E1211" i="47"/>
  <c r="E1210" i="47"/>
  <c r="E1209" i="47"/>
  <c r="E1208" i="47"/>
  <c r="E1207" i="47"/>
  <c r="E1206" i="47"/>
  <c r="E1205" i="47"/>
  <c r="E1204" i="47"/>
  <c r="E1203" i="47"/>
  <c r="E1202" i="47"/>
  <c r="E1201" i="47"/>
  <c r="E1200" i="47"/>
  <c r="E1199" i="47"/>
  <c r="E1198" i="47"/>
  <c r="E1197" i="47"/>
  <c r="E1196" i="47"/>
  <c r="E1195" i="47"/>
  <c r="E1194" i="47"/>
  <c r="E1193" i="47"/>
  <c r="E1192" i="47"/>
  <c r="E1191" i="47"/>
  <c r="E1190" i="47"/>
  <c r="E1189" i="47"/>
  <c r="E1188" i="47"/>
  <c r="E1187" i="47"/>
  <c r="E1186" i="47"/>
  <c r="E1185" i="47"/>
  <c r="E1184" i="47"/>
  <c r="E1183" i="47"/>
  <c r="E1182" i="47"/>
  <c r="E1181" i="47"/>
  <c r="E1180" i="47"/>
  <c r="E1179" i="47"/>
  <c r="E1178" i="47"/>
  <c r="E1177" i="47"/>
  <c r="E1176" i="47"/>
  <c r="E1175" i="47"/>
  <c r="E1174" i="47"/>
  <c r="E1173" i="47"/>
  <c r="E1172" i="47"/>
  <c r="E1171" i="47"/>
  <c r="E1170" i="47"/>
  <c r="E1169" i="47"/>
  <c r="E1168" i="47"/>
  <c r="E1167" i="47"/>
  <c r="E1166" i="47"/>
  <c r="E1165" i="47"/>
  <c r="E1164" i="47"/>
  <c r="E1163" i="47"/>
  <c r="E1162" i="47"/>
  <c r="E1161" i="47"/>
  <c r="E1160" i="47"/>
  <c r="E1159" i="47"/>
  <c r="E1158" i="47"/>
  <c r="E1157" i="47"/>
  <c r="E1156" i="47"/>
  <c r="E1155" i="47"/>
  <c r="E1154" i="47"/>
  <c r="E1153" i="47"/>
  <c r="E1152" i="47"/>
  <c r="E1151" i="47"/>
  <c r="E1150" i="47"/>
  <c r="E1149" i="47"/>
  <c r="E1148" i="47"/>
  <c r="E1147" i="47"/>
  <c r="E1146" i="47"/>
  <c r="E1145" i="47"/>
  <c r="E1144" i="47"/>
  <c r="E1143" i="47"/>
  <c r="E1142" i="47"/>
  <c r="E1141" i="47"/>
  <c r="E1140" i="47"/>
  <c r="E1139" i="47"/>
  <c r="E1138" i="47"/>
  <c r="E1137" i="47"/>
  <c r="E1136" i="47"/>
  <c r="E1135" i="47"/>
  <c r="E1134" i="47"/>
  <c r="E1133" i="47"/>
  <c r="E1132" i="47"/>
  <c r="E1131" i="47"/>
  <c r="E1130" i="47"/>
  <c r="E1129" i="47"/>
  <c r="E1128" i="47"/>
  <c r="E1127" i="47"/>
  <c r="E1126" i="47"/>
  <c r="E1125" i="47"/>
  <c r="E1124" i="47"/>
  <c r="E1123" i="47"/>
  <c r="E1122" i="47"/>
  <c r="E1121" i="47"/>
  <c r="E1120" i="47"/>
  <c r="E1119" i="47"/>
  <c r="E1118" i="47"/>
  <c r="E1117" i="47"/>
  <c r="E1116" i="47"/>
  <c r="E1115" i="47"/>
  <c r="E1114" i="47"/>
  <c r="E1113" i="47"/>
  <c r="E1112" i="47"/>
  <c r="E1111" i="47"/>
  <c r="E1110" i="47"/>
  <c r="E1109" i="47"/>
  <c r="E1108" i="47"/>
  <c r="E1107" i="47"/>
  <c r="E1106" i="47"/>
  <c r="E1105" i="47"/>
  <c r="E1104" i="47"/>
  <c r="E1103" i="47"/>
  <c r="E1102" i="47"/>
  <c r="E1101" i="47"/>
  <c r="E1100" i="47"/>
  <c r="E1099" i="47"/>
  <c r="E1098" i="47"/>
  <c r="E1097" i="47"/>
  <c r="E1096" i="47"/>
  <c r="E1095" i="47"/>
  <c r="E1094" i="47"/>
  <c r="E1093" i="47"/>
  <c r="E1092" i="47"/>
  <c r="E1091" i="47"/>
  <c r="E1090" i="47"/>
  <c r="E1089" i="47"/>
  <c r="E1088" i="47"/>
  <c r="E1087" i="47"/>
  <c r="E1086" i="47"/>
  <c r="E1085" i="47"/>
  <c r="E1084" i="47"/>
  <c r="E1083" i="47"/>
  <c r="E1082" i="47"/>
  <c r="E1081" i="47"/>
  <c r="E1080" i="47"/>
  <c r="E1079" i="47"/>
  <c r="E1078" i="47"/>
  <c r="E1077" i="47"/>
  <c r="E1076" i="47"/>
  <c r="E1075" i="47"/>
  <c r="E1074" i="47"/>
  <c r="E1073" i="47"/>
  <c r="E1072" i="47"/>
  <c r="E1071" i="47"/>
  <c r="E1070" i="47"/>
  <c r="E1069" i="47"/>
  <c r="E1068" i="47"/>
  <c r="E1067" i="47"/>
  <c r="E1066" i="47"/>
  <c r="E1065" i="47"/>
  <c r="E1064" i="47"/>
  <c r="E1063" i="47"/>
  <c r="E1062" i="47"/>
  <c r="E1061" i="47"/>
  <c r="E1060" i="47"/>
  <c r="E1059" i="47"/>
  <c r="E1058" i="47"/>
  <c r="E1057" i="47"/>
  <c r="E1056" i="47"/>
  <c r="E1055" i="47"/>
  <c r="E1054" i="47"/>
  <c r="E1053" i="47"/>
  <c r="E1052" i="47"/>
  <c r="E1051" i="47"/>
  <c r="E1050" i="47"/>
  <c r="E1049" i="47"/>
  <c r="E1048" i="47"/>
  <c r="E1047" i="47"/>
  <c r="E1046" i="47"/>
  <c r="E1045" i="47"/>
  <c r="E1044" i="47"/>
  <c r="E1043" i="47"/>
  <c r="E1042" i="47"/>
  <c r="E1041" i="47"/>
  <c r="E1040" i="47"/>
  <c r="E1039" i="47"/>
  <c r="E1038" i="47"/>
  <c r="E1037" i="47"/>
  <c r="E1036" i="47"/>
  <c r="E1035" i="47"/>
  <c r="E1034" i="47"/>
  <c r="E1033" i="47"/>
  <c r="E1032" i="47"/>
  <c r="E1031" i="47"/>
  <c r="E1030" i="47"/>
  <c r="E1029" i="47"/>
  <c r="E1028" i="47"/>
  <c r="E1027" i="47"/>
  <c r="E1026" i="47"/>
  <c r="E1025" i="47"/>
  <c r="E1024" i="47"/>
  <c r="E1023" i="47"/>
  <c r="E1022" i="47"/>
  <c r="E1021" i="47"/>
  <c r="E1020" i="47"/>
  <c r="E1019" i="47"/>
  <c r="E1018" i="47"/>
  <c r="E1017" i="47"/>
  <c r="E1016" i="47"/>
  <c r="E1015" i="47"/>
  <c r="E1014" i="47"/>
  <c r="E1013" i="47"/>
  <c r="E1012" i="47"/>
  <c r="E1011" i="47"/>
  <c r="E1010" i="47"/>
  <c r="E1009" i="47"/>
  <c r="E1008" i="47"/>
  <c r="E1007" i="47"/>
  <c r="E1006" i="47"/>
  <c r="E1005" i="47"/>
  <c r="E1004" i="47"/>
  <c r="E1003" i="47"/>
  <c r="E1002" i="47"/>
  <c r="E1001" i="47"/>
  <c r="E1000" i="47"/>
  <c r="E999" i="47"/>
  <c r="E998" i="47"/>
  <c r="E997" i="47"/>
  <c r="E996" i="47"/>
  <c r="E995" i="47"/>
  <c r="E994" i="47"/>
  <c r="E993" i="47"/>
  <c r="E992" i="47"/>
  <c r="E991" i="47"/>
  <c r="E990" i="47"/>
  <c r="E989" i="47"/>
  <c r="E988" i="47"/>
  <c r="E987" i="47"/>
  <c r="E986" i="47"/>
  <c r="E985" i="47"/>
  <c r="E984" i="47"/>
  <c r="E983" i="47"/>
  <c r="E982" i="47"/>
  <c r="E981" i="47"/>
  <c r="E980" i="47"/>
  <c r="E979" i="47"/>
  <c r="E978" i="47"/>
  <c r="E977" i="47"/>
  <c r="E976" i="47"/>
  <c r="E975" i="47"/>
  <c r="E974" i="47"/>
  <c r="E973" i="47"/>
  <c r="E972" i="47"/>
  <c r="E971" i="47"/>
  <c r="E970" i="47"/>
  <c r="E969" i="47"/>
  <c r="E968" i="47"/>
  <c r="E967" i="47"/>
  <c r="E966" i="47"/>
  <c r="E965" i="47"/>
  <c r="E964" i="47"/>
  <c r="E963" i="47"/>
  <c r="E962" i="47"/>
  <c r="E961" i="47"/>
  <c r="E960" i="47"/>
  <c r="E959" i="47"/>
  <c r="E958" i="47"/>
  <c r="E957" i="47"/>
  <c r="E956" i="47"/>
  <c r="E955" i="47"/>
  <c r="E954" i="47"/>
  <c r="E953" i="47"/>
  <c r="E952" i="47"/>
  <c r="E951" i="47"/>
  <c r="E950" i="47"/>
  <c r="E949" i="47"/>
  <c r="E948" i="47"/>
  <c r="E947" i="47"/>
  <c r="E946" i="47"/>
  <c r="E945" i="47"/>
  <c r="E944" i="47"/>
  <c r="E943" i="47"/>
  <c r="E942" i="47"/>
  <c r="E941" i="47"/>
  <c r="E940" i="47"/>
  <c r="E939" i="47"/>
  <c r="E938" i="47"/>
  <c r="E937" i="47"/>
  <c r="E936" i="47"/>
  <c r="E935" i="47"/>
  <c r="E934" i="47"/>
  <c r="E933" i="47"/>
  <c r="E932" i="47"/>
  <c r="E931" i="47"/>
  <c r="E930" i="47"/>
  <c r="E929" i="47"/>
  <c r="E928" i="47"/>
  <c r="E927" i="47"/>
  <c r="E926" i="47"/>
  <c r="E925" i="47"/>
  <c r="E924" i="47"/>
  <c r="E923" i="47"/>
  <c r="E922" i="47"/>
  <c r="E921" i="47"/>
  <c r="E920" i="47"/>
  <c r="E919" i="47"/>
  <c r="E918" i="47"/>
  <c r="E917" i="47"/>
  <c r="E916" i="47"/>
  <c r="E915" i="47"/>
  <c r="E914" i="47"/>
  <c r="E913" i="47"/>
  <c r="E912" i="47"/>
  <c r="E911" i="47"/>
  <c r="E910" i="47"/>
  <c r="E909" i="47"/>
  <c r="E908" i="47"/>
  <c r="E907" i="47"/>
  <c r="E906" i="47"/>
  <c r="E905" i="47"/>
  <c r="E904" i="47"/>
  <c r="E903" i="47"/>
  <c r="E902" i="47"/>
  <c r="E901" i="47"/>
  <c r="E900" i="47"/>
  <c r="E899" i="47"/>
  <c r="E898" i="47"/>
  <c r="E897" i="47"/>
  <c r="E896" i="47"/>
  <c r="E895" i="47"/>
  <c r="E894" i="47"/>
  <c r="E893" i="47"/>
  <c r="E892" i="47"/>
  <c r="E891" i="47"/>
  <c r="E890" i="47"/>
  <c r="E889" i="47"/>
  <c r="E888" i="47"/>
  <c r="E887" i="47"/>
  <c r="E886" i="47"/>
  <c r="E885" i="47"/>
  <c r="E884" i="47"/>
  <c r="E883" i="47"/>
  <c r="E882" i="47"/>
  <c r="E881" i="47"/>
  <c r="E880" i="47"/>
  <c r="E879" i="47"/>
  <c r="E878" i="47"/>
  <c r="E877" i="47"/>
  <c r="E876" i="47"/>
  <c r="E875" i="47"/>
  <c r="E874" i="47"/>
  <c r="E873" i="47"/>
  <c r="E872" i="47"/>
  <c r="E871" i="47"/>
  <c r="E870" i="47"/>
  <c r="E869" i="47"/>
  <c r="E868" i="47"/>
  <c r="E867" i="47"/>
  <c r="E866" i="47"/>
  <c r="E865" i="47"/>
  <c r="E864" i="47"/>
  <c r="E863" i="47"/>
  <c r="E862" i="47"/>
  <c r="E861" i="47"/>
  <c r="E860" i="47"/>
  <c r="E859" i="47"/>
  <c r="E858" i="47"/>
  <c r="E857" i="47"/>
  <c r="E856" i="47"/>
  <c r="E855" i="47"/>
  <c r="E854" i="47"/>
  <c r="E853" i="47"/>
  <c r="E852" i="47"/>
  <c r="E851" i="47"/>
  <c r="E850" i="47"/>
  <c r="E849" i="47"/>
  <c r="E848" i="47"/>
  <c r="E847" i="47"/>
  <c r="E846" i="47"/>
  <c r="E845" i="47"/>
  <c r="E844" i="47"/>
  <c r="E843" i="47"/>
  <c r="E842" i="47"/>
  <c r="E841" i="47"/>
  <c r="E840" i="47"/>
  <c r="E839" i="47"/>
  <c r="E838" i="47"/>
  <c r="E837" i="47"/>
  <c r="E836" i="47"/>
  <c r="E835" i="47"/>
  <c r="E834" i="47"/>
  <c r="E833" i="47"/>
  <c r="E832" i="47"/>
  <c r="E831" i="47"/>
  <c r="E830" i="47"/>
  <c r="E829" i="47"/>
  <c r="E828" i="47"/>
  <c r="E827" i="47"/>
  <c r="E826" i="47"/>
  <c r="E825" i="47"/>
  <c r="E824" i="47"/>
  <c r="E823" i="47"/>
  <c r="E822" i="47"/>
  <c r="E821" i="47"/>
  <c r="E820" i="47"/>
  <c r="E819" i="47"/>
  <c r="E818" i="47"/>
  <c r="E817" i="47"/>
  <c r="E816" i="47"/>
  <c r="E815" i="47"/>
  <c r="E814" i="47"/>
  <c r="E813" i="47"/>
  <c r="E812" i="47"/>
  <c r="E811" i="47"/>
  <c r="E810" i="47"/>
  <c r="E809" i="47"/>
  <c r="E808" i="47"/>
  <c r="E807" i="47"/>
  <c r="E806" i="47"/>
  <c r="E805" i="47"/>
  <c r="E804" i="47"/>
  <c r="E803" i="47"/>
  <c r="E802" i="47"/>
  <c r="E801" i="47"/>
  <c r="E800" i="47"/>
  <c r="E799" i="47"/>
  <c r="E798" i="47"/>
  <c r="E797" i="47"/>
  <c r="E796" i="47"/>
  <c r="E795" i="47"/>
  <c r="E794" i="47"/>
  <c r="E793" i="47"/>
  <c r="E792" i="47"/>
  <c r="E791" i="47"/>
  <c r="E790" i="47"/>
  <c r="E789" i="47"/>
  <c r="E788" i="47"/>
  <c r="E787" i="47"/>
  <c r="E786" i="47"/>
  <c r="E785" i="47"/>
  <c r="E784" i="47"/>
  <c r="E783" i="47"/>
  <c r="E782" i="47"/>
  <c r="E781" i="47"/>
  <c r="E780" i="47"/>
  <c r="E779" i="47"/>
  <c r="E778" i="47"/>
  <c r="E777" i="47"/>
  <c r="E776" i="47"/>
  <c r="E775" i="47"/>
  <c r="E774" i="47"/>
  <c r="E773" i="47"/>
  <c r="E772" i="47"/>
  <c r="E771" i="47"/>
  <c r="E770" i="47"/>
  <c r="E769" i="47"/>
  <c r="E768" i="47"/>
  <c r="E767" i="47"/>
  <c r="E766" i="47"/>
  <c r="E765" i="47"/>
  <c r="E764" i="47"/>
  <c r="E763" i="47"/>
  <c r="E762" i="47"/>
  <c r="E761" i="47"/>
  <c r="E760" i="47"/>
  <c r="E759" i="47"/>
  <c r="E758" i="47"/>
  <c r="E757" i="47"/>
  <c r="E756" i="47"/>
  <c r="E755" i="47"/>
  <c r="E754" i="47"/>
  <c r="E753" i="47"/>
  <c r="E752" i="47"/>
  <c r="E751" i="47"/>
  <c r="E750" i="47"/>
  <c r="E749" i="47"/>
  <c r="E748" i="47"/>
  <c r="E747" i="47"/>
  <c r="E746" i="47"/>
  <c r="E745" i="47"/>
  <c r="E744" i="47"/>
  <c r="E743" i="47"/>
  <c r="E742" i="47"/>
  <c r="E741" i="47"/>
  <c r="E740" i="47"/>
  <c r="E739" i="47"/>
  <c r="E738" i="47"/>
  <c r="E737" i="47"/>
  <c r="E736" i="47"/>
  <c r="E735" i="47"/>
  <c r="E734" i="47"/>
  <c r="E733" i="47"/>
  <c r="E732" i="47"/>
  <c r="E731" i="47"/>
  <c r="E730" i="47"/>
  <c r="E729" i="47"/>
  <c r="E728" i="47"/>
  <c r="E727" i="47"/>
  <c r="E726" i="47"/>
  <c r="E725" i="47"/>
  <c r="E724" i="47"/>
  <c r="E723" i="47"/>
  <c r="E722" i="47"/>
  <c r="E721" i="47"/>
  <c r="E720" i="47"/>
  <c r="E719" i="47"/>
  <c r="E718" i="47"/>
  <c r="E717" i="47"/>
  <c r="E716" i="47"/>
  <c r="E715" i="47"/>
  <c r="E714" i="47"/>
  <c r="E713" i="47"/>
  <c r="E712" i="47"/>
  <c r="E711" i="47"/>
  <c r="E710" i="47"/>
  <c r="E709" i="47"/>
  <c r="E708" i="47"/>
  <c r="E707" i="47"/>
  <c r="E706" i="47"/>
  <c r="E705" i="47"/>
  <c r="E704" i="47"/>
  <c r="E703" i="47"/>
  <c r="E702" i="47"/>
  <c r="E701" i="47"/>
  <c r="E700" i="47"/>
  <c r="E699" i="47"/>
  <c r="E698" i="47"/>
  <c r="E697" i="47"/>
  <c r="E696" i="47"/>
  <c r="E695" i="47"/>
  <c r="E694" i="47"/>
  <c r="E693" i="47"/>
  <c r="E692" i="47"/>
  <c r="E691" i="47"/>
  <c r="E690" i="47"/>
  <c r="E689" i="47"/>
  <c r="E688" i="47"/>
  <c r="E687" i="47"/>
  <c r="E686" i="47"/>
  <c r="E685" i="47"/>
  <c r="E684" i="47"/>
  <c r="E683" i="47"/>
  <c r="E682" i="47"/>
  <c r="E681" i="47"/>
  <c r="E680" i="47"/>
  <c r="E679" i="47"/>
  <c r="E678" i="47"/>
  <c r="E677" i="47"/>
  <c r="E676" i="47"/>
  <c r="E675" i="47"/>
  <c r="E674" i="47"/>
  <c r="E673" i="47"/>
  <c r="E672" i="47"/>
  <c r="E671" i="47"/>
  <c r="E670" i="47"/>
  <c r="E669" i="47"/>
  <c r="E668" i="47"/>
  <c r="E667" i="47"/>
  <c r="E666" i="47"/>
  <c r="E665" i="47"/>
  <c r="E664" i="47"/>
  <c r="E663" i="47"/>
  <c r="E662" i="47"/>
  <c r="E661" i="47"/>
  <c r="E660" i="47"/>
  <c r="E659" i="47"/>
  <c r="E658" i="47"/>
  <c r="E657" i="47"/>
  <c r="E656" i="47"/>
  <c r="E655" i="47"/>
  <c r="E654" i="47"/>
  <c r="E653" i="47"/>
  <c r="E652" i="47"/>
  <c r="E651" i="47"/>
  <c r="E650" i="47"/>
  <c r="E649" i="47"/>
  <c r="E648" i="47"/>
  <c r="E647" i="47"/>
  <c r="E646" i="47"/>
  <c r="E645" i="47"/>
  <c r="E644" i="47"/>
  <c r="E643" i="47"/>
  <c r="E642" i="47"/>
  <c r="E641" i="47"/>
  <c r="E640" i="47"/>
  <c r="E639" i="47"/>
  <c r="E638" i="47"/>
  <c r="E637" i="47"/>
  <c r="E636" i="47"/>
  <c r="E635" i="47"/>
  <c r="E634" i="47"/>
  <c r="E633" i="47"/>
  <c r="E632" i="47"/>
  <c r="E631" i="47"/>
  <c r="E630" i="47"/>
  <c r="E629" i="47"/>
  <c r="E628" i="47"/>
  <c r="E627" i="47"/>
  <c r="E626" i="47"/>
  <c r="E625" i="47"/>
  <c r="E624" i="47"/>
  <c r="E623" i="47"/>
  <c r="E622" i="47"/>
  <c r="E621" i="47"/>
  <c r="E620" i="47"/>
  <c r="E619" i="47"/>
  <c r="E618" i="47"/>
  <c r="E617" i="47"/>
  <c r="E616" i="47"/>
  <c r="E615" i="47"/>
  <c r="E614" i="47"/>
  <c r="E613" i="47"/>
  <c r="E612" i="47"/>
  <c r="E611" i="47"/>
  <c r="E610" i="47"/>
  <c r="E609" i="47"/>
  <c r="E608" i="47"/>
  <c r="E607" i="47"/>
  <c r="E606" i="47"/>
  <c r="E605" i="47"/>
  <c r="E604" i="47"/>
  <c r="E603" i="47"/>
  <c r="E602" i="47"/>
  <c r="E601" i="47"/>
  <c r="E600" i="47"/>
  <c r="E599" i="47"/>
  <c r="E598" i="47"/>
  <c r="E597" i="47"/>
  <c r="E596" i="47"/>
  <c r="E595" i="47"/>
  <c r="E594" i="47"/>
  <c r="E593" i="47"/>
  <c r="E592" i="47"/>
  <c r="E591" i="47"/>
  <c r="E590" i="47"/>
  <c r="E589" i="47"/>
  <c r="E588" i="47"/>
  <c r="E587" i="47"/>
  <c r="E586" i="47"/>
  <c r="E585" i="47"/>
  <c r="E584" i="47"/>
  <c r="E583" i="47"/>
  <c r="E582" i="47"/>
  <c r="E581" i="47"/>
  <c r="E580" i="47"/>
  <c r="E579" i="47"/>
  <c r="E578" i="47"/>
  <c r="E577" i="47"/>
  <c r="E576" i="47"/>
  <c r="E575" i="47"/>
  <c r="E574" i="47"/>
  <c r="E573" i="47"/>
  <c r="E572" i="47"/>
  <c r="E571" i="47"/>
  <c r="E570" i="47"/>
  <c r="E569" i="47"/>
  <c r="E568" i="47"/>
  <c r="E567" i="47"/>
  <c r="E566" i="47"/>
  <c r="E565" i="47"/>
  <c r="E564" i="47"/>
  <c r="E563" i="47"/>
  <c r="E562" i="47"/>
  <c r="E561" i="47"/>
  <c r="E560" i="47"/>
  <c r="E559" i="47"/>
  <c r="E558" i="47"/>
  <c r="E557" i="47"/>
  <c r="E556" i="47"/>
  <c r="E555" i="47"/>
  <c r="E554" i="47"/>
  <c r="E553" i="47"/>
  <c r="E552" i="47"/>
  <c r="E551" i="47"/>
  <c r="E550" i="47"/>
  <c r="E549" i="47"/>
  <c r="E548" i="47"/>
  <c r="E547" i="47"/>
  <c r="E546" i="47"/>
  <c r="E545" i="47"/>
  <c r="E544" i="47"/>
  <c r="E543" i="47"/>
  <c r="E542" i="47"/>
  <c r="E541" i="47"/>
  <c r="E540" i="47"/>
  <c r="E539" i="47"/>
  <c r="E538" i="47"/>
  <c r="E537" i="47"/>
  <c r="E536" i="47"/>
  <c r="E535" i="47"/>
  <c r="E534" i="47"/>
  <c r="E533" i="47"/>
  <c r="E532" i="47"/>
  <c r="E531" i="47"/>
  <c r="E530" i="47"/>
  <c r="E529" i="47"/>
  <c r="E528" i="47"/>
  <c r="E527" i="47"/>
  <c r="E526" i="47"/>
  <c r="E525" i="47"/>
  <c r="E524" i="47"/>
  <c r="E523" i="47"/>
  <c r="E522" i="47"/>
  <c r="E521" i="47"/>
  <c r="E520" i="47"/>
  <c r="E519" i="47"/>
  <c r="E518" i="47"/>
  <c r="E517" i="47"/>
  <c r="E516" i="47"/>
  <c r="E515" i="47"/>
  <c r="E514" i="47"/>
  <c r="E513" i="47"/>
  <c r="E512" i="47"/>
  <c r="E511" i="47"/>
  <c r="E510" i="47"/>
  <c r="E509" i="47"/>
  <c r="E508" i="47"/>
  <c r="E507" i="47"/>
  <c r="E506" i="47"/>
  <c r="E505" i="47"/>
  <c r="E504" i="47"/>
  <c r="E503" i="47"/>
  <c r="E502" i="47"/>
  <c r="E501" i="47"/>
  <c r="E500" i="47"/>
  <c r="E499" i="47"/>
  <c r="E498" i="47"/>
  <c r="E497" i="47"/>
  <c r="E496" i="47"/>
  <c r="E495" i="47"/>
  <c r="E494" i="47"/>
  <c r="E493" i="47"/>
  <c r="E492" i="47"/>
  <c r="E491" i="47"/>
  <c r="E490" i="47"/>
  <c r="E489" i="47"/>
  <c r="E488" i="47"/>
  <c r="E487" i="47"/>
  <c r="E486" i="47"/>
  <c r="E485" i="47"/>
  <c r="E484" i="47"/>
  <c r="E483" i="47"/>
  <c r="E482" i="47"/>
  <c r="E481" i="47"/>
  <c r="E480" i="47"/>
  <c r="E479" i="47"/>
  <c r="E478" i="47"/>
  <c r="E477" i="47"/>
  <c r="E476" i="47"/>
  <c r="E475" i="47"/>
  <c r="E474" i="47"/>
  <c r="E473" i="47"/>
  <c r="E472" i="47"/>
  <c r="E471" i="47"/>
  <c r="E470" i="47"/>
  <c r="E469" i="47"/>
  <c r="E468" i="47"/>
  <c r="E467" i="47"/>
  <c r="E466" i="47"/>
  <c r="E465" i="47"/>
  <c r="E464" i="47"/>
  <c r="E463" i="47"/>
  <c r="E462" i="47"/>
  <c r="E461" i="47"/>
  <c r="E460" i="47"/>
  <c r="E459" i="47"/>
  <c r="E458" i="47"/>
  <c r="E457" i="47"/>
  <c r="E456" i="47"/>
  <c r="E455" i="47"/>
  <c r="E454" i="47"/>
  <c r="E453" i="47"/>
  <c r="E452" i="47"/>
  <c r="E451" i="47"/>
  <c r="E450" i="47"/>
  <c r="E449" i="47"/>
  <c r="E448" i="47"/>
  <c r="E447" i="47"/>
  <c r="E446" i="47"/>
  <c r="E445" i="47"/>
  <c r="E444" i="47"/>
  <c r="E443" i="47"/>
  <c r="E442" i="47"/>
  <c r="E441" i="47"/>
  <c r="E440" i="47"/>
  <c r="E439" i="47"/>
  <c r="E438" i="47"/>
  <c r="E437" i="47"/>
  <c r="E436" i="47"/>
  <c r="E435" i="47"/>
  <c r="E434" i="47"/>
  <c r="E433" i="47"/>
  <c r="E432" i="47"/>
  <c r="E431" i="47"/>
  <c r="E430" i="47"/>
  <c r="E429" i="47"/>
  <c r="E428" i="47"/>
  <c r="E427" i="47"/>
  <c r="E426" i="47"/>
  <c r="E425" i="47"/>
  <c r="E424" i="47"/>
  <c r="E423" i="47"/>
  <c r="E422" i="47"/>
  <c r="E421" i="47"/>
  <c r="E420" i="47"/>
  <c r="E419" i="47"/>
  <c r="E418" i="47"/>
  <c r="E417" i="47"/>
  <c r="E416" i="47"/>
  <c r="E415" i="47"/>
  <c r="E414" i="47"/>
  <c r="E413" i="47"/>
  <c r="E412" i="47"/>
  <c r="E411" i="47"/>
  <c r="E410" i="47"/>
  <c r="E409" i="47"/>
  <c r="E408" i="47"/>
  <c r="E407" i="47"/>
  <c r="E406" i="47"/>
  <c r="E405" i="47"/>
  <c r="E404" i="47"/>
  <c r="E403" i="47"/>
  <c r="E402" i="47"/>
  <c r="E401" i="47"/>
  <c r="E400" i="47"/>
  <c r="E399" i="47"/>
  <c r="E398" i="47"/>
  <c r="E397" i="47"/>
  <c r="E396" i="47"/>
  <c r="E395" i="47"/>
  <c r="E394" i="47"/>
  <c r="E393" i="47"/>
  <c r="E392" i="47"/>
  <c r="E391" i="47"/>
  <c r="E390" i="47"/>
  <c r="E389" i="47"/>
  <c r="E388" i="47"/>
  <c r="E387" i="47"/>
  <c r="E386" i="47"/>
  <c r="E385" i="47"/>
  <c r="E384" i="47"/>
  <c r="E383" i="47"/>
  <c r="E382" i="47"/>
  <c r="E381" i="47"/>
  <c r="E380" i="47"/>
  <c r="E379" i="47"/>
  <c r="E378" i="47"/>
  <c r="E377" i="47"/>
  <c r="E376" i="47"/>
  <c r="E375" i="47"/>
  <c r="E374" i="47"/>
  <c r="E373" i="47"/>
  <c r="E372" i="47"/>
  <c r="E371" i="47"/>
  <c r="E370" i="47"/>
  <c r="E369" i="47"/>
  <c r="E368" i="47"/>
  <c r="E367" i="47"/>
  <c r="E366" i="47"/>
  <c r="E365" i="47"/>
  <c r="E364" i="47"/>
  <c r="E363" i="47"/>
  <c r="E362" i="47"/>
  <c r="E361" i="47"/>
  <c r="E360" i="47"/>
  <c r="E359" i="47"/>
  <c r="E358" i="47"/>
  <c r="E357" i="47"/>
  <c r="E356" i="47"/>
  <c r="E355" i="47"/>
  <c r="E354" i="47"/>
  <c r="E353" i="47"/>
  <c r="E352" i="47"/>
  <c r="E351" i="47"/>
  <c r="E350" i="47"/>
  <c r="E349" i="47"/>
  <c r="E348" i="47"/>
  <c r="E347" i="47"/>
  <c r="E346" i="47"/>
  <c r="E345" i="47"/>
  <c r="E344" i="47"/>
  <c r="E343" i="47"/>
  <c r="E342" i="47"/>
  <c r="E341" i="47"/>
  <c r="E340" i="47"/>
  <c r="E339" i="47"/>
  <c r="E338" i="47"/>
  <c r="E337" i="47"/>
  <c r="E336" i="47"/>
  <c r="E335" i="47"/>
  <c r="E334" i="47"/>
  <c r="E333" i="47"/>
  <c r="E332" i="47"/>
  <c r="E331" i="47"/>
  <c r="E330" i="47"/>
  <c r="E329" i="47"/>
  <c r="E328" i="47"/>
  <c r="E327" i="47"/>
  <c r="E326" i="47"/>
  <c r="E325" i="47"/>
  <c r="E324" i="47"/>
  <c r="E323" i="47"/>
  <c r="E322" i="47"/>
  <c r="E321" i="47"/>
  <c r="E320" i="47"/>
  <c r="E319" i="47"/>
  <c r="E318" i="47"/>
  <c r="E317" i="47"/>
  <c r="E316" i="47"/>
  <c r="E315" i="47"/>
  <c r="E314" i="47"/>
  <c r="E313" i="47"/>
  <c r="E312" i="47"/>
  <c r="E311" i="47"/>
  <c r="E310" i="47"/>
  <c r="E309" i="47"/>
  <c r="E308" i="47"/>
  <c r="E307" i="47"/>
  <c r="E306" i="47"/>
  <c r="E305" i="47"/>
  <c r="E304" i="47"/>
  <c r="E303" i="47"/>
  <c r="E302" i="47"/>
  <c r="E301" i="47"/>
  <c r="E300" i="47"/>
  <c r="E299" i="47"/>
  <c r="E298" i="47"/>
  <c r="E297" i="47"/>
  <c r="E296" i="47"/>
  <c r="E295" i="47"/>
  <c r="E294" i="47"/>
  <c r="E293" i="47"/>
  <c r="E292" i="47"/>
  <c r="E291" i="47"/>
  <c r="E290" i="47"/>
  <c r="E289" i="47"/>
  <c r="E288" i="47"/>
  <c r="E287" i="47"/>
  <c r="E286" i="47"/>
  <c r="E285" i="47"/>
  <c r="E284" i="47"/>
  <c r="E283" i="47"/>
  <c r="E282" i="47"/>
  <c r="E281" i="47"/>
  <c r="E280" i="47"/>
  <c r="E279" i="47"/>
  <c r="E278" i="47"/>
  <c r="E277" i="47"/>
  <c r="E276" i="47"/>
  <c r="E275" i="47"/>
  <c r="E274" i="47"/>
  <c r="E273" i="47"/>
  <c r="E272" i="47"/>
  <c r="E271" i="47"/>
  <c r="E270" i="47"/>
  <c r="E269" i="47"/>
  <c r="E268" i="47"/>
  <c r="E267" i="47"/>
  <c r="E266" i="47"/>
  <c r="E265" i="47"/>
  <c r="E264" i="47"/>
  <c r="E263" i="47"/>
  <c r="E262" i="47"/>
  <c r="E261" i="47"/>
  <c r="E260" i="47"/>
  <c r="E259" i="47"/>
  <c r="E258" i="47"/>
  <c r="E257" i="47"/>
  <c r="E256" i="47"/>
  <c r="E255" i="47"/>
  <c r="E254" i="47"/>
  <c r="E253" i="47"/>
  <c r="E252" i="47"/>
  <c r="E251" i="47"/>
  <c r="E250" i="47"/>
  <c r="E249" i="47"/>
  <c r="E248" i="47"/>
  <c r="E247" i="47"/>
  <c r="E246" i="47"/>
  <c r="E245" i="47"/>
  <c r="E244" i="47"/>
  <c r="E243" i="47"/>
  <c r="E242" i="47"/>
  <c r="E241" i="47"/>
  <c r="E240" i="47"/>
  <c r="E239" i="47"/>
  <c r="E238" i="47"/>
  <c r="E237" i="47"/>
  <c r="E236" i="47"/>
  <c r="E235" i="47"/>
  <c r="E234" i="47"/>
  <c r="E233" i="47"/>
  <c r="E232" i="47"/>
  <c r="E231" i="47"/>
  <c r="E230" i="47"/>
  <c r="E229" i="47"/>
  <c r="E228" i="47"/>
  <c r="E227" i="47"/>
  <c r="E226" i="47"/>
  <c r="E225" i="47"/>
  <c r="E224" i="47"/>
  <c r="E223" i="47"/>
  <c r="E222" i="47"/>
  <c r="E221" i="47"/>
  <c r="E220" i="47"/>
  <c r="E219" i="47"/>
  <c r="E218" i="47"/>
  <c r="E217" i="47"/>
  <c r="E216" i="47"/>
  <c r="E215" i="47"/>
  <c r="E214" i="47"/>
  <c r="E213" i="47"/>
  <c r="E212" i="47"/>
  <c r="E211" i="47"/>
  <c r="E210" i="47"/>
  <c r="E209" i="47"/>
  <c r="E208" i="47"/>
  <c r="E207" i="47"/>
  <c r="E206" i="47"/>
  <c r="E205" i="47"/>
  <c r="E204" i="47"/>
  <c r="E203" i="47"/>
  <c r="E202" i="47"/>
  <c r="E201" i="47"/>
  <c r="E200" i="47"/>
  <c r="E199" i="47"/>
  <c r="E198" i="47"/>
  <c r="E197" i="47"/>
  <c r="E196" i="47"/>
  <c r="E195" i="47"/>
  <c r="E194" i="47"/>
  <c r="E193" i="47"/>
  <c r="E192" i="47"/>
  <c r="E191" i="47"/>
  <c r="E190" i="47"/>
  <c r="E189" i="47"/>
  <c r="E188" i="47"/>
  <c r="E187" i="47"/>
  <c r="E186" i="47"/>
  <c r="E185" i="47"/>
  <c r="E184" i="47"/>
  <c r="E183" i="47"/>
  <c r="E182" i="47"/>
  <c r="E181" i="47"/>
  <c r="E180" i="47"/>
  <c r="E179" i="47"/>
  <c r="E178" i="47"/>
  <c r="E177" i="47"/>
  <c r="E176" i="47"/>
  <c r="E175" i="47"/>
  <c r="E174" i="47"/>
  <c r="E173" i="47"/>
  <c r="E172" i="47"/>
  <c r="E171" i="47"/>
  <c r="E170" i="47"/>
  <c r="E169" i="47"/>
  <c r="E168" i="47"/>
  <c r="E167" i="47"/>
  <c r="E166" i="47"/>
  <c r="E165" i="47"/>
  <c r="E164" i="47"/>
  <c r="E163" i="47"/>
  <c r="E162" i="47"/>
  <c r="E161" i="47"/>
  <c r="E160" i="47"/>
  <c r="E159" i="47"/>
  <c r="E158" i="47"/>
  <c r="E157" i="47"/>
  <c r="E156" i="47"/>
  <c r="E155" i="47"/>
  <c r="E154" i="47"/>
  <c r="E153" i="47"/>
  <c r="E152" i="47"/>
  <c r="E151" i="47"/>
  <c r="E150" i="47"/>
  <c r="E149" i="47"/>
  <c r="E148" i="47"/>
  <c r="E147" i="47"/>
  <c r="E146" i="47"/>
  <c r="E145" i="47"/>
  <c r="E144" i="47"/>
  <c r="E143" i="47"/>
  <c r="E142" i="47"/>
  <c r="E141" i="47"/>
  <c r="E140" i="47"/>
  <c r="E139" i="47"/>
  <c r="E138" i="47"/>
  <c r="E137" i="47"/>
  <c r="E136" i="47"/>
  <c r="E135" i="47"/>
  <c r="E134" i="47"/>
  <c r="E133" i="47"/>
  <c r="E132" i="47"/>
  <c r="E131" i="47"/>
  <c r="E130" i="47"/>
  <c r="E129" i="47"/>
  <c r="E128" i="47"/>
  <c r="E127" i="47"/>
  <c r="E126" i="47"/>
  <c r="E125" i="47"/>
  <c r="E124" i="47"/>
  <c r="E123" i="47"/>
  <c r="E122" i="47"/>
  <c r="E121" i="47"/>
  <c r="E120" i="47"/>
  <c r="E119" i="47"/>
  <c r="E118" i="47"/>
  <c r="E117" i="47"/>
  <c r="E116" i="47"/>
  <c r="E115" i="47"/>
  <c r="E114" i="47"/>
  <c r="E113" i="47"/>
  <c r="E112" i="47"/>
  <c r="E111" i="47"/>
  <c r="E110" i="47"/>
  <c r="E109" i="47"/>
  <c r="E108" i="47"/>
  <c r="E107" i="47"/>
  <c r="E106" i="47"/>
  <c r="E105" i="47"/>
  <c r="E104" i="47"/>
  <c r="E103" i="47"/>
  <c r="E102" i="47"/>
  <c r="E101" i="47"/>
  <c r="E100" i="47"/>
  <c r="E99" i="47"/>
  <c r="E98" i="47"/>
  <c r="E97" i="47"/>
  <c r="E96" i="47"/>
  <c r="E95" i="47"/>
  <c r="E94" i="47"/>
  <c r="E93" i="47"/>
  <c r="E92" i="47"/>
  <c r="E91" i="47"/>
  <c r="E90" i="47"/>
  <c r="E89" i="47"/>
  <c r="E88" i="47"/>
  <c r="E87" i="47"/>
  <c r="E86" i="47"/>
  <c r="E85" i="47"/>
  <c r="E84" i="47"/>
  <c r="E83" i="47"/>
  <c r="E82" i="47"/>
  <c r="E81" i="47"/>
  <c r="E80" i="47"/>
  <c r="E79" i="47"/>
  <c r="E78" i="47"/>
  <c r="E77" i="47"/>
  <c r="E76" i="47"/>
  <c r="E75" i="47"/>
  <c r="E74" i="47"/>
  <c r="E73" i="47"/>
  <c r="E72" i="47"/>
  <c r="E71" i="47"/>
  <c r="E70" i="47"/>
  <c r="E69" i="47"/>
  <c r="E68" i="47"/>
  <c r="E67" i="47"/>
  <c r="E66" i="47"/>
  <c r="E65" i="47"/>
  <c r="E64" i="47"/>
  <c r="E63" i="47"/>
  <c r="E62" i="47"/>
  <c r="E61" i="47"/>
  <c r="E60" i="47"/>
  <c r="E59" i="47"/>
  <c r="E58" i="47"/>
  <c r="E57" i="47"/>
  <c r="E56" i="47"/>
  <c r="E55" i="47"/>
  <c r="E54" i="47"/>
  <c r="E53" i="47"/>
  <c r="E52" i="47"/>
  <c r="E51" i="47"/>
  <c r="E50" i="47"/>
  <c r="E49" i="47"/>
  <c r="E48" i="47"/>
  <c r="E47" i="47"/>
  <c r="E46" i="47"/>
  <c r="E45" i="47"/>
  <c r="E44" i="47"/>
  <c r="E43" i="47"/>
  <c r="E42" i="47"/>
  <c r="E41" i="47"/>
  <c r="E40" i="47"/>
  <c r="E39" i="47"/>
  <c r="E38" i="47"/>
  <c r="E37" i="47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E11" i="47"/>
  <c r="E10" i="47"/>
  <c r="E9" i="47"/>
  <c r="E8" i="47"/>
  <c r="E7" i="47"/>
  <c r="E6" i="47"/>
  <c r="E5" i="47"/>
  <c r="E4" i="47"/>
  <c r="E3" i="47"/>
  <c r="E2" i="47"/>
  <c r="C3" i="47"/>
  <c r="C4" i="47"/>
  <c r="C5" i="47"/>
  <c r="C6" i="47"/>
  <c r="C7" i="47"/>
  <c r="C8" i="47"/>
  <c r="C9" i="47"/>
  <c r="C10" i="47"/>
  <c r="C11" i="47"/>
  <c r="C12" i="47"/>
  <c r="C13" i="47"/>
  <c r="C14" i="47"/>
  <c r="C15" i="47"/>
  <c r="C16" i="47"/>
  <c r="C17" i="47"/>
  <c r="C18" i="47"/>
  <c r="C19" i="47"/>
  <c r="C20" i="47"/>
  <c r="C21" i="47"/>
  <c r="C22" i="47"/>
  <c r="C23" i="47"/>
  <c r="C24" i="47"/>
  <c r="C25" i="47"/>
  <c r="C26" i="47"/>
  <c r="C27" i="47"/>
  <c r="C28" i="47"/>
  <c r="C29" i="47"/>
  <c r="C30" i="47"/>
  <c r="C31" i="47"/>
  <c r="C32" i="47"/>
  <c r="C33" i="47"/>
  <c r="C34" i="47"/>
  <c r="C35" i="47"/>
  <c r="C36" i="47"/>
  <c r="C37" i="47"/>
  <c r="C38" i="47"/>
  <c r="C39" i="47"/>
  <c r="C40" i="47"/>
  <c r="C41" i="47"/>
  <c r="C42" i="47"/>
  <c r="C43" i="47"/>
  <c r="C44" i="47"/>
  <c r="C45" i="47"/>
  <c r="C46" i="47"/>
  <c r="C47" i="47"/>
  <c r="C48" i="47"/>
  <c r="C49" i="47"/>
  <c r="C50" i="47"/>
  <c r="C51" i="47"/>
  <c r="C52" i="47"/>
  <c r="C53" i="47"/>
  <c r="C54" i="47"/>
  <c r="C55" i="47"/>
  <c r="C56" i="47"/>
  <c r="C57" i="47"/>
  <c r="C58" i="47"/>
  <c r="C59" i="47"/>
  <c r="C60" i="47"/>
  <c r="C61" i="47"/>
  <c r="C62" i="47"/>
  <c r="C63" i="47"/>
  <c r="C64" i="47"/>
  <c r="C65" i="47"/>
  <c r="C66" i="47"/>
  <c r="C67" i="47"/>
  <c r="C68" i="47"/>
  <c r="C69" i="47"/>
  <c r="C70" i="47"/>
  <c r="C71" i="47"/>
  <c r="C72" i="47"/>
  <c r="C73" i="47"/>
  <c r="C74" i="47"/>
  <c r="C75" i="47"/>
  <c r="C76" i="47"/>
  <c r="C77" i="47"/>
  <c r="C78" i="47"/>
  <c r="C79" i="47"/>
  <c r="C80" i="47"/>
  <c r="C81" i="47"/>
  <c r="C82" i="47"/>
  <c r="C83" i="47"/>
  <c r="C84" i="47"/>
  <c r="C85" i="47"/>
  <c r="C86" i="47"/>
  <c r="C87" i="47"/>
  <c r="C88" i="47"/>
  <c r="C89" i="47"/>
  <c r="C90" i="47"/>
  <c r="C91" i="47"/>
  <c r="C92" i="47"/>
  <c r="C93" i="47"/>
  <c r="C94" i="47"/>
  <c r="C95" i="47"/>
  <c r="C96" i="47"/>
  <c r="C97" i="47"/>
  <c r="C98" i="47"/>
  <c r="C99" i="47"/>
  <c r="C100" i="47"/>
  <c r="C101" i="47"/>
  <c r="C102" i="47"/>
  <c r="C103" i="47"/>
  <c r="C104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123" i="47"/>
  <c r="C124" i="47"/>
  <c r="C125" i="47"/>
  <c r="C126" i="47"/>
  <c r="C127" i="47"/>
  <c r="C128" i="47"/>
  <c r="C129" i="47"/>
  <c r="C130" i="47"/>
  <c r="C131" i="47"/>
  <c r="C132" i="47"/>
  <c r="C133" i="47"/>
  <c r="C134" i="47"/>
  <c r="C135" i="47"/>
  <c r="C136" i="47"/>
  <c r="C137" i="47"/>
  <c r="C138" i="47"/>
  <c r="C139" i="47"/>
  <c r="C140" i="47"/>
  <c r="C141" i="47"/>
  <c r="C142" i="47"/>
  <c r="C143" i="47"/>
  <c r="C144" i="47"/>
  <c r="C145" i="47"/>
  <c r="C146" i="47"/>
  <c r="C147" i="47"/>
  <c r="C148" i="47"/>
  <c r="C149" i="47"/>
  <c r="C150" i="47"/>
  <c r="C151" i="47"/>
  <c r="C152" i="47"/>
  <c r="C153" i="47"/>
  <c r="C154" i="47"/>
  <c r="C155" i="47"/>
  <c r="C156" i="47"/>
  <c r="C157" i="47"/>
  <c r="C158" i="47"/>
  <c r="C159" i="47"/>
  <c r="C160" i="47"/>
  <c r="C161" i="47"/>
  <c r="C162" i="47"/>
  <c r="C163" i="47"/>
  <c r="C164" i="47"/>
  <c r="C165" i="47"/>
  <c r="C166" i="47"/>
  <c r="C167" i="47"/>
  <c r="C168" i="47"/>
  <c r="C169" i="47"/>
  <c r="C170" i="47"/>
  <c r="C171" i="47"/>
  <c r="C172" i="47"/>
  <c r="C173" i="47"/>
  <c r="C174" i="47"/>
  <c r="C175" i="47"/>
  <c r="C176" i="47"/>
  <c r="C177" i="47"/>
  <c r="C178" i="47"/>
  <c r="C179" i="47"/>
  <c r="C180" i="47"/>
  <c r="C181" i="47"/>
  <c r="C182" i="47"/>
  <c r="C183" i="47"/>
  <c r="C184" i="47"/>
  <c r="C185" i="47"/>
  <c r="C186" i="47"/>
  <c r="C187" i="47"/>
  <c r="C188" i="47"/>
  <c r="C189" i="47"/>
  <c r="C190" i="47"/>
  <c r="C191" i="47"/>
  <c r="C192" i="47"/>
  <c r="C193" i="47"/>
  <c r="C194" i="47"/>
  <c r="C195" i="47"/>
  <c r="C196" i="47"/>
  <c r="C197" i="47"/>
  <c r="C198" i="47"/>
  <c r="C199" i="47"/>
  <c r="C200" i="47"/>
  <c r="C201" i="47"/>
  <c r="C202" i="47"/>
  <c r="C203" i="47"/>
  <c r="C204" i="47"/>
  <c r="C205" i="47"/>
  <c r="C206" i="47"/>
  <c r="C207" i="47"/>
  <c r="C208" i="47"/>
  <c r="C209" i="47"/>
  <c r="C210" i="47"/>
  <c r="C211" i="47"/>
  <c r="C212" i="47"/>
  <c r="C213" i="47"/>
  <c r="C214" i="47"/>
  <c r="C215" i="47"/>
  <c r="C216" i="47"/>
  <c r="C217" i="47"/>
  <c r="C218" i="47"/>
  <c r="C219" i="47"/>
  <c r="C220" i="47"/>
  <c r="C221" i="47"/>
  <c r="C222" i="47"/>
  <c r="C223" i="47"/>
  <c r="C224" i="47"/>
  <c r="C225" i="47"/>
  <c r="C226" i="47"/>
  <c r="C227" i="47"/>
  <c r="C228" i="47"/>
  <c r="C229" i="47"/>
  <c r="C230" i="47"/>
  <c r="C231" i="47"/>
  <c r="C232" i="47"/>
  <c r="C233" i="47"/>
  <c r="C234" i="47"/>
  <c r="C235" i="47"/>
  <c r="C236" i="47"/>
  <c r="C237" i="47"/>
  <c r="C238" i="47"/>
  <c r="C239" i="47"/>
  <c r="C240" i="47"/>
  <c r="C241" i="47"/>
  <c r="C242" i="47"/>
  <c r="C243" i="47"/>
  <c r="C244" i="47"/>
  <c r="C245" i="47"/>
  <c r="C246" i="47"/>
  <c r="C247" i="47"/>
  <c r="C248" i="47"/>
  <c r="C249" i="47"/>
  <c r="C250" i="47"/>
  <c r="C251" i="47"/>
  <c r="C252" i="47"/>
  <c r="C253" i="47"/>
  <c r="C254" i="47"/>
  <c r="C255" i="47"/>
  <c r="C256" i="47"/>
  <c r="C257" i="47"/>
  <c r="C258" i="47"/>
  <c r="C259" i="47"/>
  <c r="C260" i="47"/>
  <c r="C261" i="47"/>
  <c r="C262" i="47"/>
  <c r="C263" i="47"/>
  <c r="C264" i="47"/>
  <c r="C265" i="47"/>
  <c r="C266" i="47"/>
  <c r="C267" i="47"/>
  <c r="C268" i="47"/>
  <c r="C269" i="47"/>
  <c r="C270" i="47"/>
  <c r="C271" i="47"/>
  <c r="C272" i="47"/>
  <c r="C273" i="47"/>
  <c r="C274" i="47"/>
  <c r="C275" i="47"/>
  <c r="C276" i="47"/>
  <c r="C277" i="47"/>
  <c r="C278" i="47"/>
  <c r="C279" i="47"/>
  <c r="C280" i="47"/>
  <c r="C281" i="47"/>
  <c r="C282" i="47"/>
  <c r="C283" i="47"/>
  <c r="C284" i="47"/>
  <c r="C285" i="47"/>
  <c r="C286" i="47"/>
  <c r="C287" i="47"/>
  <c r="C288" i="47"/>
  <c r="C289" i="47"/>
  <c r="C290" i="47"/>
  <c r="C291" i="47"/>
  <c r="C292" i="47"/>
  <c r="C293" i="47"/>
  <c r="C294" i="47"/>
  <c r="C295" i="47"/>
  <c r="C296" i="47"/>
  <c r="C297" i="47"/>
  <c r="C298" i="47"/>
  <c r="C299" i="47"/>
  <c r="C300" i="47"/>
  <c r="C301" i="47"/>
  <c r="C302" i="47"/>
  <c r="C303" i="47"/>
  <c r="C304" i="47"/>
  <c r="C305" i="47"/>
  <c r="C306" i="47"/>
  <c r="C307" i="47"/>
  <c r="C308" i="47"/>
  <c r="C309" i="47"/>
  <c r="C310" i="47"/>
  <c r="C311" i="47"/>
  <c r="C312" i="47"/>
  <c r="C313" i="47"/>
  <c r="C314" i="47"/>
  <c r="C315" i="47"/>
  <c r="C316" i="47"/>
  <c r="C317" i="47"/>
  <c r="C318" i="47"/>
  <c r="C319" i="47"/>
  <c r="C320" i="47"/>
  <c r="C321" i="47"/>
  <c r="C322" i="47"/>
  <c r="C323" i="47"/>
  <c r="C324" i="47"/>
  <c r="C325" i="47"/>
  <c r="C326" i="47"/>
  <c r="C327" i="47"/>
  <c r="C328" i="47"/>
  <c r="C329" i="47"/>
  <c r="C330" i="47"/>
  <c r="C331" i="47"/>
  <c r="C332" i="47"/>
  <c r="C333" i="47"/>
  <c r="C334" i="47"/>
  <c r="C335" i="47"/>
  <c r="C336" i="47"/>
  <c r="C337" i="47"/>
  <c r="C338" i="47"/>
  <c r="C339" i="47"/>
  <c r="C340" i="47"/>
  <c r="C341" i="47"/>
  <c r="C342" i="47"/>
  <c r="C343" i="47"/>
  <c r="C344" i="47"/>
  <c r="C345" i="47"/>
  <c r="C346" i="47"/>
  <c r="C347" i="47"/>
  <c r="C348" i="47"/>
  <c r="C349" i="47"/>
  <c r="C350" i="47"/>
  <c r="C351" i="47"/>
  <c r="C352" i="47"/>
  <c r="C353" i="47"/>
  <c r="C354" i="47"/>
  <c r="C355" i="47"/>
  <c r="C356" i="47"/>
  <c r="C357" i="47"/>
  <c r="C358" i="47"/>
  <c r="C359" i="47"/>
  <c r="C360" i="47"/>
  <c r="C361" i="47"/>
  <c r="C362" i="47"/>
  <c r="C363" i="47"/>
  <c r="C364" i="47"/>
  <c r="C365" i="47"/>
  <c r="C366" i="47"/>
  <c r="C367" i="47"/>
  <c r="C368" i="47"/>
  <c r="C369" i="47"/>
  <c r="C370" i="47"/>
  <c r="C371" i="47"/>
  <c r="C372" i="47"/>
  <c r="C373" i="47"/>
  <c r="C374" i="47"/>
  <c r="C375" i="47"/>
  <c r="C376" i="47"/>
  <c r="C377" i="47"/>
  <c r="C378" i="47"/>
  <c r="C379" i="47"/>
  <c r="C380" i="47"/>
  <c r="C381" i="47"/>
  <c r="C382" i="47"/>
  <c r="C383" i="47"/>
  <c r="C384" i="47"/>
  <c r="C385" i="47"/>
  <c r="C386" i="47"/>
  <c r="C387" i="47"/>
  <c r="C388" i="47"/>
  <c r="C389" i="47"/>
  <c r="C390" i="47"/>
  <c r="C391" i="47"/>
  <c r="C392" i="47"/>
  <c r="C393" i="47"/>
  <c r="C394" i="47"/>
  <c r="C395" i="47"/>
  <c r="C396" i="47"/>
  <c r="C397" i="47"/>
  <c r="C398" i="47"/>
  <c r="C399" i="47"/>
  <c r="C400" i="47"/>
  <c r="C401" i="47"/>
  <c r="C402" i="47"/>
  <c r="C403" i="47"/>
  <c r="C404" i="47"/>
  <c r="C405" i="47"/>
  <c r="C406" i="47"/>
  <c r="C407" i="47"/>
  <c r="C408" i="47"/>
  <c r="C409" i="47"/>
  <c r="C410" i="47"/>
  <c r="C411" i="47"/>
  <c r="C412" i="47"/>
  <c r="C413" i="47"/>
  <c r="C414" i="47"/>
  <c r="C415" i="47"/>
  <c r="C416" i="47"/>
  <c r="C417" i="47"/>
  <c r="C418" i="47"/>
  <c r="C419" i="47"/>
  <c r="C420" i="47"/>
  <c r="C421" i="47"/>
  <c r="C422" i="47"/>
  <c r="C423" i="47"/>
  <c r="C424" i="47"/>
  <c r="C425" i="47"/>
  <c r="C426" i="47"/>
  <c r="C427" i="47"/>
  <c r="C428" i="47"/>
  <c r="C429" i="47"/>
  <c r="C430" i="47"/>
  <c r="C431" i="47"/>
  <c r="C432" i="47"/>
  <c r="C433" i="47"/>
  <c r="C434" i="47"/>
  <c r="C435" i="47"/>
  <c r="C436" i="47"/>
  <c r="C437" i="47"/>
  <c r="C438" i="47"/>
  <c r="C439" i="47"/>
  <c r="C440" i="47"/>
  <c r="C441" i="47"/>
  <c r="C442" i="47"/>
  <c r="C443" i="47"/>
  <c r="C444" i="47"/>
  <c r="C445" i="47"/>
  <c r="C446" i="47"/>
  <c r="C447" i="47"/>
  <c r="C448" i="47"/>
  <c r="C449" i="47"/>
  <c r="C450" i="47"/>
  <c r="C451" i="47"/>
  <c r="C452" i="47"/>
  <c r="C453" i="47"/>
  <c r="C454" i="47"/>
  <c r="C455" i="47"/>
  <c r="C456" i="47"/>
  <c r="C457" i="47"/>
  <c r="C458" i="47"/>
  <c r="C459" i="47"/>
  <c r="C460" i="47"/>
  <c r="C461" i="47"/>
  <c r="C462" i="47"/>
  <c r="C463" i="47"/>
  <c r="C464" i="47"/>
  <c r="C465" i="47"/>
  <c r="C466" i="47"/>
  <c r="C467" i="47"/>
  <c r="C468" i="47"/>
  <c r="C469" i="47"/>
  <c r="C470" i="47"/>
  <c r="C471" i="47"/>
  <c r="C472" i="47"/>
  <c r="C473" i="47"/>
  <c r="C474" i="47"/>
  <c r="C475" i="47"/>
  <c r="C476" i="47"/>
  <c r="C477" i="47"/>
  <c r="C478" i="47"/>
  <c r="C479" i="47"/>
  <c r="C480" i="47"/>
  <c r="C481" i="47"/>
  <c r="C482" i="47"/>
  <c r="C483" i="47"/>
  <c r="C484" i="47"/>
  <c r="C485" i="47"/>
  <c r="C486" i="47"/>
  <c r="C487" i="47"/>
  <c r="C488" i="47"/>
  <c r="C489" i="47"/>
  <c r="C490" i="47"/>
  <c r="C491" i="47"/>
  <c r="C492" i="47"/>
  <c r="C493" i="47"/>
  <c r="C494" i="47"/>
  <c r="C495" i="47"/>
  <c r="C496" i="47"/>
  <c r="C497" i="47"/>
  <c r="C498" i="47"/>
  <c r="C499" i="47"/>
  <c r="C500" i="47"/>
  <c r="C501" i="47"/>
  <c r="C502" i="47"/>
  <c r="C503" i="47"/>
  <c r="C504" i="47"/>
  <c r="C505" i="47"/>
  <c r="C506" i="47"/>
  <c r="C507" i="47"/>
  <c r="C508" i="47"/>
  <c r="C509" i="47"/>
  <c r="C510" i="47"/>
  <c r="C511" i="47"/>
  <c r="C512" i="47"/>
  <c r="C513" i="47"/>
  <c r="C514" i="47"/>
  <c r="C515" i="47"/>
  <c r="C516" i="47"/>
  <c r="C517" i="47"/>
  <c r="C518" i="47"/>
  <c r="C519" i="47"/>
  <c r="C520" i="47"/>
  <c r="C521" i="47"/>
  <c r="C522" i="47"/>
  <c r="C523" i="47"/>
  <c r="C524" i="47"/>
  <c r="C525" i="47"/>
  <c r="C526" i="47"/>
  <c r="C527" i="47"/>
  <c r="C528" i="47"/>
  <c r="C529" i="47"/>
  <c r="C530" i="47"/>
  <c r="C531" i="47"/>
  <c r="C532" i="47"/>
  <c r="C533" i="47"/>
  <c r="C534" i="47"/>
  <c r="C535" i="47"/>
  <c r="C536" i="47"/>
  <c r="C537" i="47"/>
  <c r="C538" i="47"/>
  <c r="C539" i="47"/>
  <c r="C540" i="47"/>
  <c r="C541" i="47"/>
  <c r="C542" i="47"/>
  <c r="C543" i="47"/>
  <c r="C544" i="47"/>
  <c r="C545" i="47"/>
  <c r="C546" i="47"/>
  <c r="C547" i="47"/>
  <c r="C548" i="47"/>
  <c r="C549" i="47"/>
  <c r="C550" i="47"/>
  <c r="C551" i="47"/>
  <c r="C552" i="47"/>
  <c r="C553" i="47"/>
  <c r="C554" i="47"/>
  <c r="C555" i="47"/>
  <c r="C556" i="47"/>
  <c r="C557" i="47"/>
  <c r="C558" i="47"/>
  <c r="C559" i="47"/>
  <c r="C560" i="47"/>
  <c r="C561" i="47"/>
  <c r="C562" i="47"/>
  <c r="C563" i="47"/>
  <c r="C564" i="47"/>
  <c r="C565" i="47"/>
  <c r="C566" i="47"/>
  <c r="C567" i="47"/>
  <c r="C568" i="47"/>
  <c r="C569" i="47"/>
  <c r="C570" i="47"/>
  <c r="C571" i="47"/>
  <c r="C572" i="47"/>
  <c r="C573" i="47"/>
  <c r="C574" i="47"/>
  <c r="C575" i="47"/>
  <c r="C576" i="47"/>
  <c r="C577" i="47"/>
  <c r="C578" i="47"/>
  <c r="C579" i="47"/>
  <c r="C580" i="47"/>
  <c r="C581" i="47"/>
  <c r="C582" i="47"/>
  <c r="C583" i="47"/>
  <c r="C584" i="47"/>
  <c r="C585" i="47"/>
  <c r="C586" i="47"/>
  <c r="C587" i="47"/>
  <c r="C588" i="47"/>
  <c r="C589" i="47"/>
  <c r="C590" i="47"/>
  <c r="C591" i="47"/>
  <c r="C592" i="47"/>
  <c r="C593" i="47"/>
  <c r="C594" i="47"/>
  <c r="C595" i="47"/>
  <c r="C596" i="47"/>
  <c r="C597" i="47"/>
  <c r="C598" i="47"/>
  <c r="C599" i="47"/>
  <c r="C600" i="47"/>
  <c r="C601" i="47"/>
  <c r="C602" i="47"/>
  <c r="C603" i="47"/>
  <c r="C604" i="47"/>
  <c r="C605" i="47"/>
  <c r="C606" i="47"/>
  <c r="C607" i="47"/>
  <c r="C608" i="47"/>
  <c r="C609" i="47"/>
  <c r="C610" i="47"/>
  <c r="C611" i="47"/>
  <c r="C612" i="47"/>
  <c r="C613" i="47"/>
  <c r="C614" i="47"/>
  <c r="C615" i="47"/>
  <c r="C616" i="47"/>
  <c r="C617" i="47"/>
  <c r="C618" i="47"/>
  <c r="C619" i="47"/>
  <c r="C620" i="47"/>
  <c r="C621" i="47"/>
  <c r="C622" i="47"/>
  <c r="C623" i="47"/>
  <c r="C624" i="47"/>
  <c r="C625" i="47"/>
  <c r="C626" i="47"/>
  <c r="C627" i="47"/>
  <c r="C628" i="47"/>
  <c r="C629" i="47"/>
  <c r="C630" i="47"/>
  <c r="C631" i="47"/>
  <c r="C632" i="47"/>
  <c r="C633" i="47"/>
  <c r="C634" i="47"/>
  <c r="C635" i="47"/>
  <c r="C636" i="47"/>
  <c r="C637" i="47"/>
  <c r="C638" i="47"/>
  <c r="C639" i="47"/>
  <c r="C640" i="47"/>
  <c r="C641" i="47"/>
  <c r="C642" i="47"/>
  <c r="C643" i="47"/>
  <c r="C644" i="47"/>
  <c r="C645" i="47"/>
  <c r="C646" i="47"/>
  <c r="C647" i="47"/>
  <c r="C648" i="47"/>
  <c r="C649" i="47"/>
  <c r="C650" i="47"/>
  <c r="C651" i="47"/>
  <c r="C652" i="47"/>
  <c r="C653" i="47"/>
  <c r="C654" i="47"/>
  <c r="C655" i="47"/>
  <c r="C656" i="47"/>
  <c r="C657" i="47"/>
  <c r="C658" i="47"/>
  <c r="C659" i="47"/>
  <c r="C660" i="47"/>
  <c r="C661" i="47"/>
  <c r="C662" i="47"/>
  <c r="C663" i="47"/>
  <c r="C664" i="47"/>
  <c r="C665" i="47"/>
  <c r="C666" i="47"/>
  <c r="C667" i="47"/>
  <c r="C668" i="47"/>
  <c r="C669" i="47"/>
  <c r="C670" i="47"/>
  <c r="C671" i="47"/>
  <c r="C672" i="47"/>
  <c r="C673" i="47"/>
  <c r="C674" i="47"/>
  <c r="C675" i="47"/>
  <c r="C676" i="47"/>
  <c r="C677" i="47"/>
  <c r="C678" i="47"/>
  <c r="C679" i="47"/>
  <c r="C680" i="47"/>
  <c r="C681" i="47"/>
  <c r="C682" i="47"/>
  <c r="C683" i="47"/>
  <c r="C684" i="47"/>
  <c r="C685" i="47"/>
  <c r="C686" i="47"/>
  <c r="C687" i="47"/>
  <c r="C688" i="47"/>
  <c r="C689" i="47"/>
  <c r="C690" i="47"/>
  <c r="C691" i="47"/>
  <c r="C692" i="47"/>
  <c r="C693" i="47"/>
  <c r="C694" i="47"/>
  <c r="C695" i="47"/>
  <c r="C696" i="47"/>
  <c r="C697" i="47"/>
  <c r="C698" i="47"/>
  <c r="C699" i="47"/>
  <c r="C700" i="47"/>
  <c r="C701" i="47"/>
  <c r="C702" i="47"/>
  <c r="C703" i="47"/>
  <c r="C704" i="47"/>
  <c r="C705" i="47"/>
  <c r="C706" i="47"/>
  <c r="C707" i="47"/>
  <c r="C708" i="47"/>
  <c r="C709" i="47"/>
  <c r="C710" i="47"/>
  <c r="C711" i="47"/>
  <c r="C712" i="47"/>
  <c r="C713" i="47"/>
  <c r="C714" i="47"/>
  <c r="C715" i="47"/>
  <c r="C716" i="47"/>
  <c r="C717" i="47"/>
  <c r="C718" i="47"/>
  <c r="C719" i="47"/>
  <c r="C720" i="47"/>
  <c r="C721" i="47"/>
  <c r="C722" i="47"/>
  <c r="C723" i="47"/>
  <c r="C724" i="47"/>
  <c r="C725" i="47"/>
  <c r="C726" i="47"/>
  <c r="C727" i="47"/>
  <c r="C728" i="47"/>
  <c r="C729" i="47"/>
  <c r="C730" i="47"/>
  <c r="C731" i="47"/>
  <c r="C732" i="47"/>
  <c r="C733" i="47"/>
  <c r="C734" i="47"/>
  <c r="C735" i="47"/>
  <c r="C736" i="47"/>
  <c r="C737" i="47"/>
  <c r="C738" i="47"/>
  <c r="C739" i="47"/>
  <c r="C740" i="47"/>
  <c r="C741" i="47"/>
  <c r="C742" i="47"/>
  <c r="C743" i="47"/>
  <c r="C744" i="47"/>
  <c r="C745" i="47"/>
  <c r="C746" i="47"/>
  <c r="C747" i="47"/>
  <c r="C748" i="47"/>
  <c r="C749" i="47"/>
  <c r="C750" i="47"/>
  <c r="C751" i="47"/>
  <c r="C752" i="47"/>
  <c r="C753" i="47"/>
  <c r="C754" i="47"/>
  <c r="C755" i="47"/>
  <c r="C756" i="47"/>
  <c r="C757" i="47"/>
  <c r="C758" i="47"/>
  <c r="C759" i="47"/>
  <c r="C760" i="47"/>
  <c r="C761" i="47"/>
  <c r="C762" i="47"/>
  <c r="C763" i="47"/>
  <c r="C764" i="47"/>
  <c r="C765" i="47"/>
  <c r="C766" i="47"/>
  <c r="C767" i="47"/>
  <c r="C768" i="47"/>
  <c r="C769" i="47"/>
  <c r="C770" i="47"/>
  <c r="C771" i="47"/>
  <c r="C772" i="47"/>
  <c r="C773" i="47"/>
  <c r="C774" i="47"/>
  <c r="C775" i="47"/>
  <c r="C776" i="47"/>
  <c r="C777" i="47"/>
  <c r="C778" i="47"/>
  <c r="C779" i="47"/>
  <c r="C780" i="47"/>
  <c r="C781" i="47"/>
  <c r="C782" i="47"/>
  <c r="C783" i="47"/>
  <c r="C784" i="47"/>
  <c r="C785" i="47"/>
  <c r="C786" i="47"/>
  <c r="C787" i="47"/>
  <c r="C788" i="47"/>
  <c r="C789" i="47"/>
  <c r="C790" i="47"/>
  <c r="C791" i="47"/>
  <c r="C792" i="47"/>
  <c r="C793" i="47"/>
  <c r="C794" i="47"/>
  <c r="C795" i="47"/>
  <c r="C796" i="47"/>
  <c r="C797" i="47"/>
  <c r="C798" i="47"/>
  <c r="C799" i="47"/>
  <c r="C800" i="47"/>
  <c r="C801" i="47"/>
  <c r="C802" i="47"/>
  <c r="C803" i="47"/>
  <c r="C804" i="47"/>
  <c r="C805" i="47"/>
  <c r="C806" i="47"/>
  <c r="C807" i="47"/>
  <c r="C808" i="47"/>
  <c r="C809" i="47"/>
  <c r="C810" i="47"/>
  <c r="C811" i="47"/>
  <c r="C812" i="47"/>
  <c r="C813" i="47"/>
  <c r="C814" i="47"/>
  <c r="C815" i="47"/>
  <c r="C816" i="47"/>
  <c r="C817" i="47"/>
  <c r="C818" i="47"/>
  <c r="C819" i="47"/>
  <c r="C820" i="47"/>
  <c r="C821" i="47"/>
  <c r="C822" i="47"/>
  <c r="C823" i="47"/>
  <c r="C824" i="47"/>
  <c r="C825" i="47"/>
  <c r="C826" i="47"/>
  <c r="C827" i="47"/>
  <c r="C828" i="47"/>
  <c r="C829" i="47"/>
  <c r="C830" i="47"/>
  <c r="C831" i="47"/>
  <c r="C832" i="47"/>
  <c r="C833" i="47"/>
  <c r="C834" i="47"/>
  <c r="C835" i="47"/>
  <c r="C836" i="47"/>
  <c r="C837" i="47"/>
  <c r="C838" i="47"/>
  <c r="C839" i="47"/>
  <c r="C840" i="47"/>
  <c r="C841" i="47"/>
  <c r="C842" i="47"/>
  <c r="C843" i="47"/>
  <c r="C844" i="47"/>
  <c r="C845" i="47"/>
  <c r="C846" i="47"/>
  <c r="C847" i="47"/>
  <c r="C848" i="47"/>
  <c r="C849" i="47"/>
  <c r="C850" i="47"/>
  <c r="C851" i="47"/>
  <c r="C852" i="47"/>
  <c r="C853" i="47"/>
  <c r="C854" i="47"/>
  <c r="C855" i="47"/>
  <c r="C856" i="47"/>
  <c r="C857" i="47"/>
  <c r="C858" i="47"/>
  <c r="C859" i="47"/>
  <c r="C860" i="47"/>
  <c r="C861" i="47"/>
  <c r="C862" i="47"/>
  <c r="C863" i="47"/>
  <c r="C864" i="47"/>
  <c r="C865" i="47"/>
  <c r="C866" i="47"/>
  <c r="C867" i="47"/>
  <c r="C868" i="47"/>
  <c r="C869" i="47"/>
  <c r="C870" i="47"/>
  <c r="C871" i="47"/>
  <c r="C872" i="47"/>
  <c r="C873" i="47"/>
  <c r="C874" i="47"/>
  <c r="C875" i="47"/>
  <c r="C876" i="47"/>
  <c r="C877" i="47"/>
  <c r="C878" i="47"/>
  <c r="C879" i="47"/>
  <c r="C880" i="47"/>
  <c r="C881" i="47"/>
  <c r="C882" i="47"/>
  <c r="C883" i="47"/>
  <c r="C884" i="47"/>
  <c r="C885" i="47"/>
  <c r="C886" i="47"/>
  <c r="C887" i="47"/>
  <c r="C888" i="47"/>
  <c r="C889" i="47"/>
  <c r="C890" i="47"/>
  <c r="C891" i="47"/>
  <c r="C892" i="47"/>
  <c r="C893" i="47"/>
  <c r="C894" i="47"/>
  <c r="C895" i="47"/>
  <c r="C896" i="47"/>
  <c r="C897" i="47"/>
  <c r="C898" i="47"/>
  <c r="C899" i="47"/>
  <c r="C900" i="47"/>
  <c r="C901" i="47"/>
  <c r="C902" i="47"/>
  <c r="C903" i="47"/>
  <c r="C904" i="47"/>
  <c r="C905" i="47"/>
  <c r="C906" i="47"/>
  <c r="C907" i="47"/>
  <c r="C908" i="47"/>
  <c r="C909" i="47"/>
  <c r="C910" i="47"/>
  <c r="C911" i="47"/>
  <c r="C912" i="47"/>
  <c r="C913" i="47"/>
  <c r="C914" i="47"/>
  <c r="C915" i="47"/>
  <c r="C916" i="47"/>
  <c r="C917" i="47"/>
  <c r="C918" i="47"/>
  <c r="C919" i="47"/>
  <c r="C920" i="47"/>
  <c r="C921" i="47"/>
  <c r="C922" i="47"/>
  <c r="C923" i="47"/>
  <c r="C924" i="47"/>
  <c r="C925" i="47"/>
  <c r="C926" i="47"/>
  <c r="C927" i="47"/>
  <c r="C928" i="47"/>
  <c r="C929" i="47"/>
  <c r="C930" i="47"/>
  <c r="C931" i="47"/>
  <c r="C932" i="47"/>
  <c r="C933" i="47"/>
  <c r="C934" i="47"/>
  <c r="C935" i="47"/>
  <c r="C936" i="47"/>
  <c r="C937" i="47"/>
  <c r="C938" i="47"/>
  <c r="C939" i="47"/>
  <c r="C940" i="47"/>
  <c r="C941" i="47"/>
  <c r="C942" i="47"/>
  <c r="C943" i="47"/>
  <c r="C944" i="47"/>
  <c r="C945" i="47"/>
  <c r="C946" i="47"/>
  <c r="C947" i="47"/>
  <c r="C948" i="47"/>
  <c r="C949" i="47"/>
  <c r="C950" i="47"/>
  <c r="C951" i="47"/>
  <c r="C952" i="47"/>
  <c r="C953" i="47"/>
  <c r="C954" i="47"/>
  <c r="C955" i="47"/>
  <c r="C956" i="47"/>
  <c r="C957" i="47"/>
  <c r="C958" i="47"/>
  <c r="C959" i="47"/>
  <c r="C960" i="47"/>
  <c r="C961" i="47"/>
  <c r="C962" i="47"/>
  <c r="C963" i="47"/>
  <c r="C964" i="47"/>
  <c r="C965" i="47"/>
  <c r="C966" i="47"/>
  <c r="C967" i="47"/>
  <c r="C968" i="47"/>
  <c r="C969" i="47"/>
  <c r="C970" i="47"/>
  <c r="C971" i="47"/>
  <c r="C972" i="47"/>
  <c r="C973" i="47"/>
  <c r="C974" i="47"/>
  <c r="C975" i="47"/>
  <c r="C976" i="47"/>
  <c r="C977" i="47"/>
  <c r="C978" i="47"/>
  <c r="C979" i="47"/>
  <c r="C980" i="47"/>
  <c r="C981" i="47"/>
  <c r="C982" i="47"/>
  <c r="C983" i="47"/>
  <c r="C984" i="47"/>
  <c r="C985" i="47"/>
  <c r="C986" i="47"/>
  <c r="C987" i="47"/>
  <c r="C988" i="47"/>
  <c r="C989" i="47"/>
  <c r="C990" i="47"/>
  <c r="C991" i="47"/>
  <c r="C992" i="47"/>
  <c r="C993" i="47"/>
  <c r="C994" i="47"/>
  <c r="C995" i="47"/>
  <c r="C996" i="47"/>
  <c r="C997" i="47"/>
  <c r="C998" i="47"/>
  <c r="C999" i="47"/>
  <c r="C1000" i="47"/>
  <c r="C1001" i="47"/>
  <c r="C1002" i="47"/>
  <c r="C1003" i="47"/>
  <c r="C1004" i="47"/>
  <c r="C1005" i="47"/>
  <c r="C1006" i="47"/>
  <c r="C1007" i="47"/>
  <c r="C1008" i="47"/>
  <c r="C1009" i="47"/>
  <c r="C1010" i="47"/>
  <c r="C1011" i="47"/>
  <c r="C1012" i="47"/>
  <c r="C1013" i="47"/>
  <c r="C1014" i="47"/>
  <c r="C1015" i="47"/>
  <c r="C1016" i="47"/>
  <c r="C1017" i="47"/>
  <c r="C1018" i="47"/>
  <c r="C1019" i="47"/>
  <c r="C1020" i="47"/>
  <c r="C1021" i="47"/>
  <c r="C1022" i="47"/>
  <c r="C1023" i="47"/>
  <c r="C1024" i="47"/>
  <c r="C1025" i="47"/>
  <c r="C1026" i="47"/>
  <c r="C1027" i="47"/>
  <c r="C1028" i="47"/>
  <c r="C1029" i="47"/>
  <c r="C1030" i="47"/>
  <c r="C1031" i="47"/>
  <c r="C1032" i="47"/>
  <c r="C1033" i="47"/>
  <c r="C1034" i="47"/>
  <c r="C1035" i="47"/>
  <c r="C1036" i="47"/>
  <c r="C1037" i="47"/>
  <c r="C1038" i="47"/>
  <c r="C1039" i="47"/>
  <c r="C1040" i="47"/>
  <c r="C1041" i="47"/>
  <c r="C1042" i="47"/>
  <c r="C1043" i="47"/>
  <c r="C1044" i="47"/>
  <c r="C1045" i="47"/>
  <c r="C1046" i="47"/>
  <c r="C1047" i="47"/>
  <c r="C1048" i="47"/>
  <c r="C1049" i="47"/>
  <c r="C1050" i="47"/>
  <c r="C1051" i="47"/>
  <c r="C1052" i="47"/>
  <c r="C1053" i="47"/>
  <c r="C1054" i="47"/>
  <c r="C1055" i="47"/>
  <c r="C1056" i="47"/>
  <c r="C1057" i="47"/>
  <c r="C1058" i="47"/>
  <c r="C1059" i="47"/>
  <c r="C1060" i="47"/>
  <c r="C1061" i="47"/>
  <c r="C1062" i="47"/>
  <c r="C1063" i="47"/>
  <c r="C1064" i="47"/>
  <c r="C1065" i="47"/>
  <c r="C1066" i="47"/>
  <c r="C1067" i="47"/>
  <c r="C1068" i="47"/>
  <c r="C1069" i="47"/>
  <c r="C1070" i="47"/>
  <c r="C1071" i="47"/>
  <c r="C1072" i="47"/>
  <c r="C1073" i="47"/>
  <c r="C1074" i="47"/>
  <c r="C1075" i="47"/>
  <c r="C1076" i="47"/>
  <c r="C1077" i="47"/>
  <c r="C1078" i="47"/>
  <c r="C1079" i="47"/>
  <c r="C1080" i="47"/>
  <c r="C1081" i="47"/>
  <c r="C1082" i="47"/>
  <c r="C1083" i="47"/>
  <c r="C1084" i="47"/>
  <c r="C1085" i="47"/>
  <c r="C1086" i="47"/>
  <c r="C1087" i="47"/>
  <c r="C1088" i="47"/>
  <c r="C1089" i="47"/>
  <c r="C1090" i="47"/>
  <c r="C1091" i="47"/>
  <c r="C1092" i="47"/>
  <c r="C1093" i="47"/>
  <c r="C1094" i="47"/>
  <c r="C1095" i="47"/>
  <c r="C1096" i="47"/>
  <c r="C1097" i="47"/>
  <c r="C1098" i="47"/>
  <c r="C1099" i="47"/>
  <c r="C1100" i="47"/>
  <c r="C1101" i="47"/>
  <c r="C1102" i="47"/>
  <c r="C1103" i="47"/>
  <c r="C1104" i="47"/>
  <c r="C1105" i="47"/>
  <c r="C1106" i="47"/>
  <c r="C1107" i="47"/>
  <c r="C1108" i="47"/>
  <c r="C1109" i="47"/>
  <c r="C1110" i="47"/>
  <c r="C1111" i="47"/>
  <c r="C1112" i="47"/>
  <c r="C1113" i="47"/>
  <c r="C1114" i="47"/>
  <c r="C1115" i="47"/>
  <c r="C1116" i="47"/>
  <c r="C1117" i="47"/>
  <c r="C1118" i="47"/>
  <c r="C1119" i="47"/>
  <c r="C1120" i="47"/>
  <c r="C1121" i="47"/>
  <c r="C1122" i="47"/>
  <c r="C1123" i="47"/>
  <c r="C1124" i="47"/>
  <c r="C1125" i="47"/>
  <c r="C1126" i="47"/>
  <c r="C1127" i="47"/>
  <c r="C1128" i="47"/>
  <c r="C1129" i="47"/>
  <c r="C1130" i="47"/>
  <c r="C1131" i="47"/>
  <c r="C1132" i="47"/>
  <c r="C1133" i="47"/>
  <c r="C1134" i="47"/>
  <c r="C1135" i="47"/>
  <c r="C1136" i="47"/>
  <c r="C1137" i="47"/>
  <c r="C1138" i="47"/>
  <c r="C1139" i="47"/>
  <c r="C1140" i="47"/>
  <c r="C1141" i="47"/>
  <c r="C1142" i="47"/>
  <c r="C1143" i="47"/>
  <c r="C1144" i="47"/>
  <c r="C1145" i="47"/>
  <c r="C1146" i="47"/>
  <c r="C1147" i="47"/>
  <c r="C1148" i="47"/>
  <c r="C1149" i="47"/>
  <c r="C1150" i="47"/>
  <c r="C1151" i="47"/>
  <c r="C1152" i="47"/>
  <c r="C1153" i="47"/>
  <c r="C1154" i="47"/>
  <c r="C1155" i="47"/>
  <c r="C1156" i="47"/>
  <c r="C1157" i="47"/>
  <c r="C1158" i="47"/>
  <c r="C1159" i="47"/>
  <c r="C1160" i="47"/>
  <c r="C1161" i="47"/>
  <c r="C1162" i="47"/>
  <c r="C1163" i="47"/>
  <c r="C1164" i="47"/>
  <c r="C1165" i="47"/>
  <c r="C1166" i="47"/>
  <c r="C1167" i="47"/>
  <c r="C1168" i="47"/>
  <c r="C1169" i="47"/>
  <c r="C1170" i="47"/>
  <c r="C1171" i="47"/>
  <c r="C1172" i="47"/>
  <c r="C1173" i="47"/>
  <c r="C1174" i="47"/>
  <c r="C1175" i="47"/>
  <c r="C1176" i="47"/>
  <c r="C1177" i="47"/>
  <c r="C1178" i="47"/>
  <c r="C1179" i="47"/>
  <c r="C1180" i="47"/>
  <c r="C1181" i="47"/>
  <c r="C1182" i="47"/>
  <c r="C1183" i="47"/>
  <c r="C1184" i="47"/>
  <c r="C1185" i="47"/>
  <c r="C1186" i="47"/>
  <c r="C1187" i="47"/>
  <c r="C1188" i="47"/>
  <c r="C1189" i="47"/>
  <c r="C1190" i="47"/>
  <c r="C1191" i="47"/>
  <c r="C1192" i="47"/>
  <c r="C1193" i="47"/>
  <c r="C1194" i="47"/>
  <c r="C1195" i="47"/>
  <c r="C1196" i="47"/>
  <c r="C1197" i="47"/>
  <c r="C1198" i="47"/>
  <c r="C1199" i="47"/>
  <c r="C1200" i="47"/>
  <c r="C1201" i="47"/>
  <c r="C1202" i="47"/>
  <c r="C1203" i="47"/>
  <c r="C1204" i="47"/>
  <c r="C1205" i="47"/>
  <c r="C1206" i="47"/>
  <c r="C1207" i="47"/>
  <c r="C1208" i="47"/>
  <c r="C1209" i="47"/>
  <c r="C1210" i="47"/>
  <c r="C1211" i="47"/>
  <c r="C1212" i="47"/>
  <c r="C1213" i="47"/>
  <c r="C1214" i="47"/>
  <c r="C1215" i="47"/>
  <c r="C1216" i="47"/>
  <c r="C1217" i="47"/>
  <c r="C1218" i="47"/>
  <c r="C1219" i="47"/>
  <c r="C1220" i="47"/>
  <c r="C1221" i="47"/>
  <c r="C1222" i="47"/>
  <c r="C1223" i="47"/>
  <c r="C1224" i="47"/>
  <c r="C1225" i="47"/>
  <c r="C1226" i="47"/>
  <c r="C1227" i="47"/>
  <c r="C1228" i="47"/>
  <c r="C1229" i="47"/>
  <c r="C1230" i="47"/>
  <c r="C1231" i="47"/>
  <c r="C1232" i="47"/>
  <c r="C1233" i="47"/>
  <c r="C1234" i="47"/>
  <c r="C1235" i="47"/>
  <c r="C1236" i="47"/>
  <c r="C1237" i="47"/>
  <c r="C1238" i="47"/>
  <c r="C1239" i="47"/>
  <c r="C1240" i="47"/>
  <c r="C1241" i="47"/>
  <c r="C1242" i="47"/>
  <c r="C1243" i="47"/>
  <c r="C1244" i="47"/>
  <c r="C1245" i="47"/>
  <c r="C1246" i="47"/>
  <c r="C1247" i="47"/>
  <c r="C1248" i="47"/>
  <c r="C1249" i="47"/>
  <c r="C1250" i="47"/>
  <c r="C1251" i="47"/>
  <c r="C1252" i="47"/>
  <c r="C1253" i="47"/>
  <c r="C1254" i="47"/>
  <c r="C1255" i="47"/>
  <c r="C1256" i="47"/>
  <c r="C1257" i="47"/>
  <c r="C1258" i="47"/>
  <c r="C1259" i="47"/>
  <c r="C1260" i="47"/>
  <c r="C1261" i="47"/>
  <c r="C1262" i="47"/>
  <c r="C1263" i="47"/>
  <c r="C1264" i="47"/>
  <c r="C1265" i="47"/>
  <c r="C1266" i="47"/>
  <c r="C1267" i="47"/>
  <c r="C1268" i="47"/>
  <c r="C1269" i="47"/>
  <c r="C1270" i="47"/>
  <c r="C1271" i="47"/>
  <c r="C1272" i="47"/>
  <c r="C1273" i="47"/>
  <c r="C1274" i="47"/>
  <c r="C1275" i="47"/>
  <c r="C1276" i="47"/>
  <c r="C1277" i="47"/>
  <c r="C1278" i="47"/>
  <c r="C1279" i="47"/>
  <c r="C1280" i="47"/>
  <c r="C1281" i="47"/>
  <c r="C1282" i="47"/>
  <c r="C1283" i="47"/>
  <c r="C1284" i="47"/>
  <c r="C1285" i="47"/>
  <c r="C1286" i="47"/>
  <c r="C1287" i="47"/>
  <c r="C1288" i="47"/>
  <c r="C1289" i="47"/>
  <c r="C1290" i="47"/>
  <c r="C1291" i="47"/>
  <c r="C1292" i="47"/>
  <c r="C1293" i="47"/>
  <c r="C1294" i="47"/>
  <c r="C1295" i="47"/>
  <c r="C1296" i="47"/>
  <c r="C1297" i="47"/>
  <c r="C1298" i="47"/>
  <c r="C1299" i="47"/>
  <c r="C1300" i="47"/>
  <c r="C1301" i="47"/>
  <c r="C1302" i="47"/>
  <c r="C1303" i="47"/>
  <c r="C1304" i="47"/>
  <c r="C1305" i="47"/>
  <c r="C1306" i="47"/>
  <c r="C1307" i="47"/>
  <c r="C1308" i="47"/>
  <c r="C1309" i="47"/>
  <c r="C1310" i="47"/>
  <c r="C1311" i="47"/>
  <c r="C1312" i="47"/>
  <c r="C1313" i="47"/>
  <c r="C1314" i="47"/>
  <c r="C1315" i="47"/>
  <c r="C1316" i="47"/>
  <c r="C1317" i="47"/>
  <c r="C1318" i="47"/>
  <c r="C1319" i="47"/>
  <c r="C1320" i="47"/>
  <c r="C1321" i="47"/>
  <c r="C1322" i="47"/>
  <c r="C1323" i="47"/>
  <c r="C1324" i="47"/>
  <c r="C1325" i="47"/>
  <c r="C1326" i="47"/>
  <c r="C1327" i="47"/>
  <c r="C1328" i="47"/>
  <c r="C1329" i="47"/>
  <c r="C1330" i="47"/>
  <c r="C1331" i="47"/>
  <c r="C1332" i="47"/>
  <c r="C1333" i="47"/>
  <c r="C1334" i="47"/>
  <c r="C1335" i="47"/>
  <c r="C1336" i="47"/>
  <c r="C1337" i="47"/>
  <c r="C1338" i="47"/>
  <c r="C1339" i="47"/>
  <c r="C1340" i="47"/>
  <c r="C1341" i="47"/>
  <c r="C1342" i="47"/>
  <c r="C1343" i="47"/>
  <c r="C1344" i="47"/>
  <c r="C1345" i="47"/>
  <c r="C1346" i="47"/>
  <c r="C1347" i="47"/>
  <c r="C1348" i="47"/>
  <c r="C1349" i="47"/>
  <c r="C1350" i="47"/>
  <c r="C1351" i="47"/>
  <c r="C1352" i="47"/>
  <c r="C1353" i="47"/>
  <c r="C1354" i="47"/>
  <c r="C1355" i="47"/>
  <c r="C1356" i="47"/>
  <c r="C1357" i="47"/>
  <c r="C1358" i="47"/>
  <c r="C1359" i="47"/>
  <c r="C1360" i="47"/>
  <c r="C1361" i="47"/>
  <c r="C1362" i="47"/>
  <c r="C1363" i="47"/>
  <c r="C1364" i="47"/>
  <c r="C1365" i="47"/>
  <c r="C1366" i="47"/>
  <c r="C1367" i="47"/>
  <c r="C1368" i="47"/>
  <c r="C1369" i="47"/>
  <c r="C1370" i="47"/>
  <c r="C1371" i="47"/>
  <c r="C1372" i="47"/>
  <c r="C1373" i="47"/>
  <c r="C1374" i="47"/>
  <c r="C1375" i="47"/>
  <c r="C1376" i="47"/>
  <c r="C1377" i="47"/>
  <c r="C1378" i="47"/>
  <c r="C1379" i="47"/>
  <c r="C1380" i="47"/>
  <c r="C1381" i="47"/>
  <c r="C1382" i="47"/>
  <c r="C1383" i="47"/>
  <c r="C1384" i="47"/>
  <c r="C1385" i="47"/>
  <c r="C1386" i="47"/>
  <c r="C1387" i="47"/>
  <c r="C1388" i="47"/>
  <c r="C1389" i="47"/>
  <c r="C1390" i="47"/>
  <c r="C1391" i="47"/>
  <c r="C1392" i="47"/>
  <c r="C1393" i="47"/>
  <c r="C1394" i="47"/>
  <c r="C1395" i="47"/>
  <c r="C1396" i="47"/>
  <c r="C1397" i="47"/>
  <c r="C1398" i="47"/>
  <c r="C1399" i="47"/>
  <c r="C1400" i="47"/>
  <c r="C1401" i="47"/>
  <c r="C1402" i="47"/>
  <c r="C1403" i="47"/>
  <c r="C1404" i="47"/>
  <c r="C1405" i="47"/>
  <c r="C1406" i="47"/>
  <c r="C1407" i="47"/>
  <c r="C1408" i="47"/>
  <c r="C1409" i="47"/>
  <c r="C1410" i="47"/>
  <c r="C1411" i="47"/>
  <c r="C1412" i="47"/>
  <c r="C1413" i="47"/>
  <c r="C1414" i="47"/>
  <c r="C1415" i="47"/>
  <c r="C1416" i="47"/>
  <c r="C1417" i="47"/>
  <c r="C1418" i="47"/>
  <c r="C1419" i="47"/>
  <c r="C1420" i="47"/>
  <c r="C1421" i="47"/>
  <c r="C1422" i="47"/>
  <c r="C1423" i="47"/>
  <c r="C1424" i="47"/>
  <c r="C1425" i="47"/>
  <c r="C1426" i="47"/>
  <c r="C1427" i="47"/>
  <c r="C1428" i="47"/>
  <c r="C1429" i="47"/>
  <c r="C1430" i="47"/>
  <c r="C1431" i="47"/>
  <c r="C1432" i="47"/>
  <c r="C1433" i="47"/>
  <c r="C1434" i="47"/>
  <c r="C1435" i="47"/>
  <c r="C1436" i="47"/>
  <c r="C1437" i="47"/>
  <c r="C1438" i="47"/>
  <c r="C1439" i="47"/>
  <c r="C1440" i="47"/>
  <c r="C1441" i="47"/>
  <c r="C1442" i="47"/>
  <c r="C1443" i="47"/>
  <c r="C1444" i="47"/>
  <c r="C1445" i="47"/>
  <c r="C1446" i="47"/>
  <c r="C1447" i="47"/>
  <c r="C1448" i="47"/>
  <c r="C1449" i="47"/>
  <c r="C1450" i="47"/>
  <c r="C1451" i="47"/>
  <c r="C1452" i="47"/>
  <c r="C1453" i="47"/>
  <c r="C1454" i="47"/>
  <c r="C1455" i="47"/>
  <c r="C1456" i="47"/>
  <c r="C1457" i="47"/>
  <c r="C1458" i="47"/>
  <c r="C1459" i="47"/>
  <c r="C1460" i="47"/>
  <c r="C1461" i="47"/>
  <c r="C1462" i="47"/>
  <c r="C1463" i="47"/>
  <c r="C1464" i="47"/>
  <c r="C1465" i="47"/>
  <c r="C1466" i="47"/>
  <c r="C1467" i="47"/>
  <c r="C1468" i="47"/>
  <c r="C1469" i="47"/>
  <c r="C1470" i="47"/>
  <c r="C1471" i="47"/>
  <c r="C1472" i="47"/>
  <c r="C1473" i="47"/>
  <c r="C1474" i="47"/>
  <c r="C1475" i="47"/>
  <c r="C1476" i="47"/>
  <c r="C1477" i="47"/>
  <c r="C1478" i="47"/>
  <c r="C1479" i="47"/>
  <c r="C1480" i="47"/>
  <c r="C1481" i="47"/>
  <c r="C1482" i="47"/>
  <c r="C1483" i="47"/>
  <c r="C1484" i="47"/>
  <c r="C1485" i="47"/>
  <c r="C1486" i="47"/>
  <c r="C1487" i="47"/>
  <c r="C1488" i="47"/>
  <c r="C1489" i="47"/>
  <c r="C1490" i="47"/>
  <c r="C1491" i="47"/>
  <c r="C1492" i="47"/>
  <c r="C1493" i="47"/>
  <c r="C1494" i="47"/>
  <c r="C1495" i="47"/>
  <c r="C1496" i="47"/>
  <c r="C1497" i="47"/>
  <c r="C1498" i="47"/>
  <c r="C1499" i="47"/>
  <c r="C1500" i="47"/>
  <c r="C1501" i="47"/>
  <c r="C1502" i="47"/>
  <c r="C1503" i="47"/>
  <c r="C1504" i="47"/>
  <c r="C1505" i="47"/>
  <c r="C1506" i="47"/>
  <c r="C1507" i="47"/>
  <c r="C1508" i="47"/>
  <c r="C1509" i="47"/>
  <c r="C1510" i="47"/>
  <c r="C1511" i="47"/>
  <c r="C1512" i="47"/>
  <c r="C1513" i="47"/>
  <c r="C1514" i="47"/>
  <c r="C1515" i="47"/>
  <c r="C1516" i="47"/>
  <c r="C1517" i="47"/>
  <c r="C1518" i="47"/>
  <c r="C1519" i="47"/>
  <c r="C1520" i="47"/>
  <c r="C1521" i="47"/>
  <c r="C1522" i="47"/>
  <c r="C1523" i="47"/>
  <c r="C1524" i="47"/>
  <c r="C1525" i="47"/>
  <c r="C1526" i="47"/>
  <c r="C1527" i="47"/>
  <c r="C1528" i="47"/>
  <c r="C1529" i="47"/>
  <c r="C1530" i="47"/>
  <c r="C1531" i="47"/>
  <c r="C1532" i="47"/>
  <c r="C1533" i="47"/>
  <c r="C1534" i="47"/>
  <c r="C1535" i="47"/>
  <c r="C1536" i="47"/>
  <c r="C1537" i="47"/>
  <c r="C1538" i="47"/>
  <c r="C1539" i="47"/>
  <c r="C1540" i="47"/>
  <c r="C1541" i="47"/>
  <c r="C1542" i="47"/>
  <c r="C1543" i="47"/>
  <c r="C1544" i="47"/>
  <c r="C1545" i="47"/>
  <c r="C1546" i="47"/>
  <c r="C1547" i="47"/>
  <c r="C1548" i="47"/>
  <c r="C1549" i="47"/>
  <c r="C1550" i="47"/>
  <c r="C1551" i="47"/>
  <c r="C1552" i="47"/>
  <c r="C1553" i="47"/>
  <c r="C1554" i="47"/>
  <c r="C1555" i="47"/>
  <c r="C1556" i="47"/>
  <c r="C1557" i="47"/>
  <c r="C1558" i="47"/>
  <c r="C1559" i="47"/>
  <c r="C1560" i="47"/>
  <c r="C1561" i="47"/>
  <c r="C1562" i="47"/>
  <c r="C1563" i="47"/>
  <c r="C1564" i="47"/>
  <c r="C1565" i="47"/>
  <c r="C1566" i="47"/>
  <c r="C1567" i="47"/>
  <c r="C1568" i="47"/>
  <c r="C1569" i="47"/>
  <c r="C1570" i="47"/>
  <c r="C1571" i="47"/>
  <c r="C1572" i="47"/>
  <c r="C1573" i="47"/>
  <c r="C1574" i="47"/>
  <c r="C1575" i="47"/>
  <c r="C1576" i="47"/>
  <c r="C1577" i="47"/>
  <c r="C1578" i="47"/>
  <c r="C1579" i="47"/>
  <c r="C1580" i="47"/>
  <c r="C1581" i="47"/>
  <c r="C1582" i="47"/>
  <c r="C1583" i="47"/>
  <c r="C1584" i="47"/>
  <c r="C1585" i="47"/>
  <c r="C1586" i="47"/>
  <c r="C1587" i="47"/>
  <c r="C1588" i="47"/>
  <c r="C1589" i="47"/>
  <c r="C1590" i="47"/>
  <c r="C1591" i="47"/>
  <c r="C1592" i="47"/>
  <c r="C1593" i="47"/>
  <c r="C1594" i="47"/>
  <c r="C1595" i="47"/>
  <c r="C1596" i="47"/>
  <c r="C1597" i="47"/>
  <c r="C1598" i="47"/>
  <c r="C1599" i="47"/>
  <c r="C1600" i="47"/>
  <c r="C1601" i="47"/>
  <c r="C1602" i="47"/>
  <c r="C1603" i="47"/>
  <c r="C1604" i="47"/>
  <c r="C1605" i="47"/>
  <c r="C1606" i="47"/>
  <c r="C1607" i="47"/>
  <c r="C1608" i="47"/>
  <c r="C1609" i="47"/>
  <c r="C1610" i="47"/>
  <c r="C1611" i="47"/>
  <c r="C1612" i="47"/>
  <c r="C1613" i="47"/>
  <c r="C1614" i="47"/>
  <c r="C1615" i="47"/>
  <c r="C1616" i="47"/>
  <c r="C1617" i="47"/>
  <c r="C1618" i="47"/>
  <c r="C1619" i="47"/>
  <c r="C1620" i="47"/>
  <c r="C1621" i="47"/>
  <c r="C1622" i="47"/>
  <c r="C1623" i="47"/>
  <c r="C1624" i="47"/>
  <c r="C1625" i="47"/>
  <c r="C1626" i="47"/>
  <c r="C1627" i="47"/>
  <c r="C1628" i="47"/>
  <c r="C1629" i="47"/>
  <c r="C1630" i="47"/>
  <c r="C1631" i="47"/>
  <c r="C1632" i="47"/>
  <c r="C1633" i="47"/>
  <c r="C1634" i="47"/>
  <c r="C1635" i="47"/>
  <c r="C1636" i="47"/>
  <c r="C1637" i="47"/>
  <c r="C1638" i="47"/>
  <c r="C1639" i="47"/>
  <c r="C1640" i="47"/>
  <c r="C1641" i="47"/>
  <c r="C1642" i="47"/>
  <c r="C1643" i="47"/>
  <c r="C1644" i="47"/>
  <c r="C1645" i="47"/>
  <c r="C1646" i="47"/>
  <c r="C1647" i="47"/>
  <c r="C1648" i="47"/>
  <c r="C1649" i="47"/>
  <c r="C1650" i="47"/>
  <c r="C1651" i="47"/>
  <c r="C1652" i="47"/>
  <c r="C1653" i="47"/>
  <c r="C1654" i="47"/>
  <c r="C1655" i="47"/>
  <c r="C1656" i="47"/>
  <c r="C1657" i="47"/>
  <c r="C1658" i="47"/>
  <c r="C1659" i="47"/>
  <c r="C1660" i="47"/>
  <c r="C1661" i="47"/>
  <c r="C1662" i="47"/>
  <c r="C1663" i="47"/>
  <c r="C1664" i="47"/>
  <c r="C1665" i="47"/>
  <c r="C1666" i="47"/>
  <c r="C1667" i="47"/>
  <c r="C1668" i="47"/>
  <c r="C1669" i="47"/>
  <c r="C1670" i="47"/>
  <c r="C1671" i="47"/>
  <c r="C1672" i="47"/>
  <c r="C1673" i="47"/>
  <c r="C1674" i="47"/>
  <c r="C1675" i="47"/>
  <c r="C1676" i="47"/>
  <c r="C1677" i="47"/>
  <c r="C1678" i="47"/>
  <c r="C1679" i="47"/>
  <c r="C1680" i="47"/>
  <c r="C1681" i="47"/>
  <c r="C1682" i="47"/>
  <c r="C1683" i="47"/>
  <c r="C1684" i="47"/>
  <c r="C1685" i="47"/>
  <c r="C1686" i="47"/>
  <c r="C1687" i="47"/>
  <c r="C1688" i="47"/>
  <c r="C1689" i="47"/>
  <c r="C1690" i="47"/>
  <c r="C1691" i="47"/>
  <c r="C1692" i="47"/>
  <c r="C1693" i="47"/>
  <c r="C1694" i="47"/>
  <c r="C1695" i="47"/>
  <c r="C1696" i="47"/>
  <c r="C1697" i="47"/>
  <c r="C1698" i="47"/>
  <c r="C1699" i="47"/>
  <c r="C1700" i="47"/>
  <c r="C1701" i="47"/>
  <c r="C1702" i="47"/>
  <c r="C1703" i="47"/>
  <c r="C1704" i="47"/>
  <c r="C1705" i="47"/>
  <c r="C1706" i="47"/>
  <c r="C1707" i="47"/>
  <c r="C1708" i="47"/>
  <c r="C1709" i="47"/>
  <c r="C1710" i="47"/>
  <c r="C1711" i="47"/>
  <c r="C1712" i="47"/>
  <c r="C1713" i="47"/>
  <c r="C1714" i="47"/>
  <c r="C1715" i="47"/>
  <c r="C1716" i="47"/>
  <c r="C1717" i="47"/>
  <c r="C1718" i="47"/>
  <c r="C1719" i="47"/>
  <c r="C1720" i="47"/>
  <c r="C1721" i="47"/>
  <c r="C1722" i="47"/>
  <c r="C1723" i="47"/>
  <c r="C1724" i="47"/>
  <c r="C1725" i="47"/>
  <c r="C1726" i="47"/>
  <c r="C1727" i="47"/>
  <c r="C1728" i="47"/>
  <c r="C1729" i="47"/>
  <c r="C1730" i="47"/>
  <c r="C1731" i="47"/>
  <c r="C1732" i="47"/>
  <c r="C1733" i="47"/>
  <c r="C1734" i="47"/>
  <c r="C1735" i="47"/>
  <c r="C1736" i="47"/>
  <c r="C1737" i="47"/>
  <c r="C1738" i="47"/>
  <c r="C1739" i="47"/>
  <c r="C1740" i="47"/>
  <c r="C1741" i="47"/>
  <c r="C1742" i="47"/>
  <c r="C1743" i="47"/>
  <c r="C1744" i="47"/>
  <c r="C1745" i="47"/>
  <c r="C1746" i="47"/>
  <c r="C1747" i="47"/>
  <c r="C1748" i="47"/>
  <c r="C1749" i="47"/>
  <c r="C1750" i="47"/>
  <c r="C1751" i="47"/>
  <c r="C1752" i="47"/>
  <c r="C1753" i="47"/>
  <c r="C1754" i="47"/>
  <c r="C1755" i="47"/>
  <c r="C1756" i="47"/>
  <c r="C1757" i="47"/>
  <c r="C1758" i="47"/>
  <c r="C1759" i="47"/>
  <c r="C1760" i="47"/>
  <c r="C1761" i="47"/>
  <c r="C1762" i="47"/>
  <c r="C1763" i="47"/>
  <c r="C1764" i="47"/>
  <c r="C1765" i="47"/>
  <c r="C1766" i="47"/>
  <c r="C1767" i="47"/>
  <c r="C1768" i="47"/>
  <c r="C1769" i="47"/>
  <c r="C1770" i="47"/>
  <c r="C1771" i="47"/>
  <c r="C1772" i="47"/>
  <c r="C1773" i="47"/>
  <c r="C1774" i="47"/>
  <c r="C1775" i="47"/>
  <c r="C1776" i="47"/>
  <c r="C1777" i="47"/>
  <c r="C1778" i="47"/>
  <c r="C1779" i="47"/>
  <c r="C1780" i="47"/>
  <c r="C1781" i="47"/>
  <c r="C1782" i="47"/>
  <c r="C1783" i="47"/>
  <c r="C1784" i="47"/>
  <c r="C1785" i="47"/>
  <c r="C1786" i="47"/>
  <c r="C1787" i="47"/>
  <c r="C1788" i="47"/>
  <c r="C1789" i="47"/>
  <c r="C1790" i="47"/>
  <c r="C1791" i="47"/>
  <c r="C1792" i="47"/>
  <c r="C1793" i="47"/>
  <c r="C1794" i="47"/>
  <c r="C1795" i="47"/>
  <c r="C1796" i="47"/>
  <c r="C1797" i="47"/>
  <c r="C1798" i="47"/>
  <c r="C1799" i="47"/>
  <c r="C1800" i="47"/>
  <c r="C1801" i="47"/>
  <c r="C1802" i="47"/>
  <c r="C1803" i="47"/>
  <c r="C1804" i="47"/>
  <c r="C1805" i="47"/>
  <c r="C1806" i="47"/>
  <c r="C1807" i="47"/>
  <c r="C1808" i="47"/>
  <c r="C1809" i="47"/>
  <c r="C1810" i="47"/>
  <c r="C1811" i="47"/>
  <c r="C1812" i="47"/>
  <c r="C1813" i="47"/>
  <c r="C1814" i="47"/>
  <c r="C1815" i="47"/>
  <c r="C1816" i="47"/>
  <c r="C1817" i="47"/>
  <c r="C1818" i="47"/>
  <c r="C1819" i="47"/>
  <c r="C1820" i="47"/>
  <c r="C1821" i="47"/>
  <c r="C1822" i="47"/>
  <c r="C1823" i="47"/>
  <c r="C1824" i="47"/>
  <c r="C1825" i="47"/>
  <c r="C1826" i="47"/>
  <c r="C1827" i="47"/>
  <c r="C1828" i="47"/>
  <c r="C1829" i="47"/>
  <c r="C1830" i="47"/>
  <c r="C1831" i="47"/>
  <c r="C1832" i="47"/>
  <c r="C1833" i="47"/>
  <c r="C1834" i="47"/>
  <c r="C1835" i="47"/>
  <c r="C1836" i="47"/>
  <c r="C1837" i="47"/>
  <c r="C1838" i="47"/>
  <c r="C1839" i="47"/>
  <c r="C1840" i="47"/>
  <c r="C1841" i="47"/>
  <c r="C1842" i="47"/>
  <c r="C1843" i="47"/>
  <c r="C1844" i="47"/>
  <c r="C1845" i="47"/>
  <c r="C1846" i="47"/>
  <c r="C1847" i="47"/>
  <c r="C1848" i="47"/>
  <c r="C1849" i="47"/>
  <c r="C1850" i="47"/>
  <c r="C1851" i="47"/>
  <c r="C1852" i="47"/>
  <c r="C1853" i="47"/>
  <c r="C1854" i="47"/>
  <c r="C1855" i="47"/>
  <c r="C1856" i="47"/>
  <c r="C1857" i="47"/>
  <c r="C1858" i="47"/>
  <c r="C1859" i="47"/>
  <c r="C1860" i="47"/>
  <c r="C1861" i="47"/>
  <c r="C1862" i="47"/>
  <c r="C1863" i="47"/>
  <c r="C1864" i="47"/>
  <c r="C1865" i="47"/>
  <c r="C1866" i="47"/>
  <c r="C1867" i="47"/>
  <c r="C1868" i="47"/>
  <c r="C1869" i="47"/>
  <c r="C1870" i="47"/>
  <c r="C1871" i="47"/>
  <c r="C1872" i="47"/>
  <c r="C1873" i="47"/>
  <c r="C1874" i="47"/>
  <c r="C1875" i="47"/>
  <c r="C1876" i="47"/>
  <c r="C1877" i="47"/>
  <c r="C1878" i="47"/>
  <c r="C1879" i="47"/>
  <c r="C1880" i="47"/>
  <c r="C1881" i="47"/>
  <c r="C1882" i="47"/>
  <c r="C1883" i="47"/>
  <c r="C1884" i="47"/>
  <c r="C1885" i="47"/>
  <c r="C1886" i="47"/>
  <c r="C1887" i="47"/>
  <c r="C1888" i="47"/>
  <c r="C1889" i="47"/>
  <c r="C1890" i="47"/>
  <c r="C1891" i="47"/>
  <c r="C1892" i="47"/>
  <c r="C1893" i="47"/>
  <c r="C1894" i="47"/>
  <c r="C1895" i="47"/>
  <c r="C1896" i="47"/>
  <c r="C1897" i="47"/>
  <c r="C1898" i="47"/>
  <c r="C1899" i="47"/>
  <c r="C1900" i="47"/>
  <c r="C1901" i="47"/>
  <c r="C1902" i="47"/>
  <c r="C1903" i="47"/>
  <c r="C1904" i="47"/>
  <c r="C1905" i="47"/>
  <c r="C1906" i="47"/>
  <c r="C1907" i="47"/>
  <c r="C1908" i="47"/>
  <c r="C1909" i="47"/>
  <c r="C1910" i="47"/>
  <c r="C1911" i="47"/>
  <c r="C1912" i="47"/>
  <c r="C1913" i="47"/>
  <c r="C1914" i="47"/>
  <c r="C1915" i="47"/>
  <c r="C1916" i="47"/>
  <c r="C1917" i="47"/>
  <c r="C1918" i="47"/>
  <c r="C1919" i="47"/>
  <c r="C1920" i="47"/>
  <c r="C1921" i="47"/>
  <c r="C1922" i="47"/>
  <c r="C1923" i="47"/>
  <c r="C1924" i="47"/>
  <c r="C1925" i="47"/>
  <c r="C1926" i="47"/>
  <c r="C1927" i="47"/>
  <c r="C1928" i="47"/>
  <c r="C1929" i="47"/>
  <c r="C1930" i="47"/>
  <c r="C1931" i="47"/>
  <c r="C1932" i="47"/>
  <c r="C1933" i="47"/>
  <c r="C1934" i="47"/>
  <c r="C1935" i="47"/>
  <c r="C1936" i="47"/>
  <c r="C1937" i="47"/>
  <c r="C1938" i="47"/>
  <c r="C1939" i="47"/>
  <c r="C1940" i="47"/>
  <c r="C1941" i="47"/>
  <c r="C1942" i="47"/>
  <c r="C1943" i="47"/>
  <c r="C1944" i="47"/>
  <c r="C1945" i="47"/>
  <c r="C1946" i="47"/>
  <c r="C1947" i="47"/>
  <c r="C1948" i="47"/>
  <c r="C1949" i="47"/>
  <c r="C1950" i="47"/>
  <c r="C1951" i="47"/>
  <c r="C1952" i="47"/>
  <c r="C1953" i="47"/>
  <c r="C1954" i="47"/>
  <c r="C1955" i="47"/>
  <c r="C1956" i="47"/>
  <c r="C1957" i="47"/>
  <c r="C1958" i="47"/>
  <c r="C1959" i="47"/>
  <c r="C1960" i="47"/>
  <c r="C1961" i="47"/>
  <c r="C1962" i="47"/>
  <c r="C1963" i="47"/>
  <c r="C1964" i="47"/>
  <c r="C1965" i="47"/>
  <c r="C1966" i="47"/>
  <c r="C1967" i="47"/>
  <c r="C1968" i="47"/>
  <c r="C1969" i="47"/>
  <c r="C1970" i="47"/>
  <c r="C1971" i="47"/>
  <c r="C1972" i="47"/>
  <c r="C1973" i="47"/>
  <c r="C1974" i="47"/>
  <c r="C1975" i="47"/>
  <c r="C1976" i="47"/>
  <c r="C1977" i="47"/>
  <c r="C1978" i="47"/>
  <c r="C1979" i="47"/>
  <c r="C1980" i="47"/>
  <c r="C1981" i="47"/>
  <c r="C1982" i="47"/>
  <c r="C1983" i="47"/>
  <c r="C1984" i="47"/>
  <c r="C1985" i="47"/>
  <c r="C1986" i="47"/>
  <c r="C1987" i="47"/>
  <c r="C1988" i="47"/>
  <c r="C1989" i="47"/>
  <c r="C1990" i="47"/>
  <c r="C1991" i="47"/>
  <c r="C1992" i="47"/>
  <c r="C1993" i="47"/>
  <c r="C1994" i="47"/>
  <c r="C1995" i="47"/>
  <c r="C1996" i="47"/>
  <c r="C1997" i="47"/>
  <c r="C1998" i="47"/>
  <c r="C1999" i="47"/>
  <c r="C2000" i="47"/>
  <c r="C2001" i="47"/>
  <c r="C2002" i="47"/>
  <c r="C2003" i="47"/>
  <c r="C2004" i="47"/>
  <c r="C2005" i="47"/>
  <c r="C2006" i="47"/>
  <c r="C2007" i="47"/>
  <c r="C2008" i="47"/>
  <c r="C2009" i="47"/>
  <c r="C2010" i="47"/>
  <c r="C2011" i="47"/>
  <c r="C2012" i="47"/>
  <c r="C2013" i="47"/>
  <c r="C2014" i="47"/>
  <c r="C2015" i="47"/>
  <c r="C2016" i="47"/>
  <c r="C2017" i="47"/>
  <c r="C2018" i="47"/>
  <c r="C2019" i="47"/>
  <c r="C2020" i="47"/>
  <c r="C2021" i="47"/>
  <c r="C2022" i="47"/>
  <c r="C2023" i="47"/>
  <c r="C2024" i="47"/>
  <c r="C2025" i="47"/>
  <c r="C2026" i="47"/>
  <c r="C2027" i="47"/>
  <c r="C2028" i="47"/>
  <c r="C2029" i="47"/>
  <c r="C2030" i="47"/>
  <c r="C2031" i="47"/>
  <c r="C2032" i="47"/>
  <c r="C2033" i="47"/>
  <c r="C2034" i="47"/>
  <c r="C2035" i="47"/>
  <c r="C2036" i="47"/>
  <c r="C2037" i="47"/>
  <c r="C2038" i="47"/>
  <c r="C2039" i="47"/>
  <c r="C2040" i="47"/>
  <c r="C2041" i="47"/>
  <c r="C2042" i="47"/>
  <c r="C2043" i="47"/>
  <c r="C2044" i="47"/>
  <c r="C2045" i="47"/>
  <c r="C2046" i="47"/>
  <c r="C2047" i="47"/>
  <c r="C2048" i="47"/>
  <c r="C2049" i="47"/>
  <c r="C2050" i="47"/>
  <c r="C2051" i="47"/>
  <c r="C2052" i="47"/>
  <c r="C2053" i="47"/>
  <c r="C2054" i="47"/>
  <c r="C2055" i="47"/>
  <c r="C2056" i="47"/>
  <c r="C2057" i="47"/>
  <c r="C2058" i="47"/>
  <c r="C2059" i="47"/>
  <c r="C2060" i="47"/>
  <c r="C2061" i="47"/>
  <c r="C2062" i="47"/>
  <c r="C2063" i="47"/>
  <c r="C2064" i="47"/>
  <c r="C2065" i="47"/>
  <c r="C2066" i="47"/>
  <c r="C2067" i="47"/>
  <c r="C2068" i="47"/>
  <c r="C2069" i="47"/>
  <c r="C2070" i="47"/>
  <c r="C2071" i="47"/>
  <c r="C2072" i="47"/>
  <c r="C2073" i="47"/>
  <c r="C2074" i="47"/>
  <c r="C2075" i="47"/>
  <c r="C2076" i="47"/>
  <c r="C2077" i="47"/>
  <c r="C2078" i="47"/>
  <c r="C2079" i="47"/>
  <c r="C2080" i="47"/>
  <c r="C2081" i="47"/>
  <c r="C2082" i="47"/>
  <c r="C2083" i="47"/>
  <c r="C2084" i="47"/>
  <c r="C2085" i="47"/>
  <c r="C2086" i="47"/>
  <c r="C2087" i="47"/>
  <c r="C2088" i="47"/>
  <c r="C2089" i="47"/>
  <c r="C2090" i="47"/>
  <c r="C2091" i="47"/>
  <c r="C2092" i="47"/>
  <c r="C2093" i="47"/>
  <c r="C2094" i="47"/>
  <c r="C2095" i="47"/>
  <c r="C2096" i="47"/>
  <c r="C2097" i="47"/>
  <c r="C2098" i="47"/>
  <c r="C2099" i="47"/>
  <c r="C2100" i="47"/>
  <c r="C2101" i="47"/>
  <c r="C2102" i="47"/>
  <c r="C2103" i="47"/>
  <c r="C2104" i="47"/>
  <c r="C2105" i="47"/>
  <c r="C2106" i="47"/>
  <c r="C2107" i="47"/>
  <c r="C2108" i="47"/>
  <c r="C2109" i="47"/>
  <c r="C2110" i="47"/>
  <c r="C2111" i="47"/>
  <c r="C2112" i="47"/>
  <c r="C2113" i="47"/>
  <c r="C2114" i="47"/>
  <c r="C2115" i="47"/>
  <c r="C2116" i="47"/>
  <c r="C2117" i="47"/>
  <c r="C2118" i="47"/>
  <c r="C2119" i="47"/>
  <c r="C2120" i="47"/>
  <c r="C2121" i="47"/>
  <c r="C2122" i="47"/>
  <c r="C2123" i="47"/>
  <c r="C2124" i="47"/>
  <c r="C2125" i="47"/>
  <c r="C2126" i="47"/>
  <c r="C2127" i="47"/>
  <c r="C2128" i="47"/>
  <c r="C2129" i="47"/>
  <c r="C2130" i="47"/>
  <c r="C2131" i="47"/>
  <c r="C2132" i="47"/>
  <c r="C2133" i="47"/>
  <c r="C2134" i="47"/>
  <c r="C2135" i="47"/>
  <c r="C2136" i="47"/>
  <c r="C2137" i="47"/>
  <c r="C2138" i="47"/>
  <c r="C2139" i="47"/>
  <c r="C2140" i="47"/>
  <c r="C2141" i="47"/>
  <c r="C2142" i="47"/>
  <c r="C2143" i="47"/>
  <c r="C2144" i="47"/>
  <c r="C2145" i="47"/>
  <c r="C2146" i="47"/>
  <c r="C2147" i="47"/>
  <c r="C2148" i="47"/>
  <c r="C2149" i="47"/>
  <c r="C2150" i="47"/>
  <c r="C2151" i="47"/>
  <c r="C2152" i="47"/>
  <c r="C2153" i="47"/>
  <c r="C2154" i="47"/>
  <c r="C2155" i="47"/>
  <c r="C2156" i="47"/>
  <c r="C2157" i="47"/>
  <c r="C2158" i="47"/>
  <c r="C2159" i="47"/>
  <c r="C2160" i="47"/>
  <c r="C2161" i="47"/>
  <c r="C2162" i="47"/>
  <c r="C2163" i="47"/>
  <c r="C2164" i="47"/>
  <c r="C2165" i="47"/>
  <c r="C2166" i="47"/>
  <c r="C2167" i="47"/>
  <c r="C2168" i="47"/>
  <c r="C2169" i="47"/>
  <c r="C2170" i="47"/>
  <c r="C2171" i="47"/>
  <c r="C2172" i="47"/>
  <c r="C2173" i="47"/>
  <c r="C2174" i="47"/>
  <c r="C2175" i="47"/>
  <c r="C2176" i="47"/>
  <c r="C2177" i="47"/>
  <c r="C2178" i="47"/>
  <c r="C2179" i="47"/>
  <c r="C2180" i="47"/>
  <c r="C2181" i="47"/>
  <c r="C2182" i="47"/>
  <c r="C2183" i="47"/>
  <c r="C2184" i="47"/>
  <c r="C2185" i="47"/>
  <c r="C2186" i="47"/>
  <c r="C2187" i="47"/>
  <c r="C2188" i="47"/>
  <c r="C2189" i="47"/>
  <c r="C2190" i="47"/>
  <c r="C2191" i="47"/>
  <c r="C2192" i="47"/>
  <c r="C2193" i="47"/>
  <c r="C2194" i="47"/>
  <c r="C2195" i="47"/>
  <c r="C2196" i="47"/>
  <c r="C2197" i="47"/>
  <c r="C2198" i="47"/>
  <c r="C2199" i="47"/>
  <c r="C2200" i="47"/>
  <c r="C2201" i="47"/>
  <c r="C2202" i="47"/>
  <c r="C2203" i="47"/>
  <c r="C2204" i="47"/>
  <c r="C2205" i="47"/>
  <c r="C2206" i="47"/>
  <c r="C2207" i="47"/>
  <c r="C2208" i="47"/>
  <c r="C2209" i="47"/>
  <c r="C2210" i="47"/>
  <c r="C2211" i="47"/>
  <c r="C2212" i="47"/>
  <c r="C2213" i="47"/>
  <c r="C2214" i="47"/>
  <c r="C2215" i="47"/>
  <c r="C2216" i="47"/>
  <c r="C2217" i="47"/>
  <c r="C2218" i="47"/>
  <c r="C2219" i="47"/>
  <c r="C2220" i="47"/>
  <c r="C2221" i="47"/>
  <c r="C2222" i="47"/>
  <c r="C2223" i="47"/>
  <c r="C2224" i="47"/>
  <c r="C2225" i="47"/>
  <c r="C2226" i="47"/>
  <c r="C2227" i="47"/>
  <c r="C2228" i="47"/>
  <c r="C2229" i="47"/>
  <c r="C2230" i="47"/>
  <c r="C2231" i="47"/>
  <c r="C2232" i="47"/>
  <c r="C2233" i="47"/>
  <c r="C2234" i="47"/>
  <c r="C2235" i="47"/>
  <c r="C2236" i="47"/>
  <c r="C2237" i="47"/>
  <c r="C2238" i="47"/>
  <c r="C2239" i="47"/>
  <c r="C2240" i="47"/>
  <c r="C2241" i="47"/>
  <c r="C2242" i="47"/>
  <c r="C2243" i="47"/>
  <c r="C2244" i="47"/>
  <c r="C2245" i="47"/>
  <c r="C2246" i="47"/>
  <c r="C2247" i="47"/>
  <c r="C2248" i="47"/>
  <c r="C2249" i="47"/>
  <c r="C2250" i="47"/>
  <c r="C2251" i="47"/>
  <c r="C2252" i="47"/>
  <c r="C2253" i="47"/>
  <c r="C2254" i="47"/>
  <c r="C2255" i="47"/>
  <c r="C2256" i="47"/>
  <c r="C2257" i="47"/>
  <c r="C2258" i="47"/>
  <c r="C2259" i="47"/>
  <c r="C2260" i="47"/>
  <c r="C2261" i="47"/>
  <c r="C2262" i="47"/>
  <c r="C2263" i="47"/>
  <c r="C2264" i="47"/>
  <c r="C2265" i="47"/>
  <c r="C2266" i="47"/>
  <c r="C2267" i="47"/>
  <c r="C2268" i="47"/>
  <c r="C2269" i="47"/>
  <c r="C2270" i="47"/>
  <c r="C2271" i="47"/>
  <c r="C2272" i="47"/>
  <c r="C2273" i="47"/>
  <c r="C2274" i="47"/>
  <c r="C2275" i="47"/>
  <c r="C2276" i="47"/>
  <c r="C2277" i="47"/>
  <c r="C2278" i="47"/>
  <c r="C2279" i="47"/>
  <c r="C2280" i="47"/>
  <c r="C2281" i="47"/>
  <c r="C2282" i="47"/>
  <c r="C2283" i="47"/>
  <c r="C2284" i="47"/>
  <c r="C2285" i="47"/>
  <c r="C2286" i="47"/>
  <c r="C2287" i="47"/>
  <c r="C2288" i="47"/>
  <c r="C2289" i="47"/>
  <c r="C2290" i="47"/>
  <c r="C2291" i="47"/>
  <c r="C2292" i="47"/>
  <c r="C2293" i="47"/>
  <c r="C2294" i="47"/>
  <c r="C2295" i="47"/>
  <c r="C2296" i="47"/>
  <c r="C2297" i="47"/>
  <c r="C2298" i="47"/>
  <c r="C2299" i="47"/>
  <c r="C2300" i="47"/>
  <c r="C2301" i="47"/>
  <c r="C2302" i="47"/>
  <c r="C2303" i="47"/>
  <c r="C2304" i="47"/>
  <c r="C2305" i="47"/>
  <c r="C2306" i="47"/>
  <c r="C2307" i="47"/>
  <c r="C2308" i="47"/>
  <c r="C2309" i="47"/>
  <c r="C2310" i="47"/>
  <c r="C2311" i="47"/>
  <c r="C2312" i="47"/>
  <c r="C2313" i="47"/>
  <c r="C2314" i="47"/>
  <c r="C2315" i="47"/>
  <c r="C2316" i="47"/>
  <c r="C2317" i="47"/>
  <c r="C2318" i="47"/>
  <c r="C2319" i="47"/>
  <c r="C2320" i="47"/>
  <c r="C2321" i="47"/>
  <c r="C2322" i="47"/>
  <c r="C2323" i="47"/>
  <c r="C2324" i="47"/>
  <c r="C2325" i="47"/>
  <c r="C2326" i="47"/>
  <c r="C2327" i="47"/>
  <c r="C2328" i="47"/>
  <c r="C2329" i="47"/>
  <c r="C2330" i="47"/>
  <c r="C2331" i="47"/>
  <c r="C2332" i="47"/>
  <c r="C2333" i="47"/>
  <c r="C2334" i="47"/>
  <c r="C2335" i="47"/>
  <c r="C2336" i="47"/>
  <c r="C2337" i="47"/>
  <c r="C2338" i="47"/>
  <c r="C2339" i="47"/>
  <c r="C2340" i="47"/>
  <c r="C2341" i="47"/>
  <c r="C2342" i="47"/>
  <c r="C2343" i="47"/>
  <c r="C2344" i="47"/>
  <c r="C2345" i="47"/>
  <c r="C2346" i="47"/>
  <c r="C2347" i="47"/>
  <c r="C2348" i="47"/>
  <c r="C2349" i="47"/>
  <c r="C2350" i="47"/>
  <c r="C2351" i="47"/>
  <c r="C2352" i="47"/>
  <c r="C2353" i="47"/>
  <c r="C2354" i="47"/>
  <c r="C2355" i="47"/>
  <c r="C2356" i="47"/>
  <c r="C2357" i="47"/>
  <c r="C2358" i="47"/>
  <c r="C2359" i="47"/>
  <c r="C2360" i="47"/>
  <c r="C2361" i="47"/>
  <c r="C2362" i="47"/>
  <c r="C2363" i="47"/>
  <c r="C2364" i="47"/>
  <c r="C2365" i="47"/>
  <c r="C2366" i="47"/>
  <c r="C2367" i="47"/>
  <c r="C2368" i="47"/>
  <c r="C2369" i="47"/>
  <c r="C2370" i="47"/>
  <c r="C2371" i="47"/>
  <c r="C2372" i="47"/>
  <c r="C2373" i="47"/>
  <c r="C2374" i="47"/>
  <c r="C2375" i="47"/>
  <c r="C2376" i="47"/>
  <c r="C2377" i="47"/>
  <c r="C2378" i="47"/>
  <c r="C2379" i="47"/>
  <c r="C2380" i="47"/>
  <c r="C2381" i="47"/>
  <c r="C2382" i="47"/>
  <c r="C2383" i="47"/>
  <c r="C2384" i="47"/>
  <c r="C2385" i="47"/>
  <c r="C2386" i="47"/>
  <c r="C2387" i="47"/>
  <c r="C2388" i="47"/>
  <c r="C2389" i="47"/>
  <c r="C2390" i="47"/>
  <c r="C2391" i="47"/>
  <c r="C2392" i="47"/>
  <c r="C2393" i="47"/>
  <c r="C2394" i="47"/>
  <c r="C2395" i="47"/>
  <c r="C2396" i="47"/>
  <c r="C2397" i="47"/>
  <c r="C2398" i="47"/>
  <c r="C2399" i="47"/>
  <c r="C2400" i="47"/>
  <c r="C2401" i="47"/>
  <c r="C2402" i="47"/>
  <c r="C2403" i="47"/>
  <c r="C2404" i="47"/>
  <c r="C2405" i="47"/>
  <c r="C2406" i="47"/>
  <c r="C2407" i="47"/>
  <c r="C2408" i="47"/>
  <c r="C2409" i="47"/>
  <c r="C2410" i="47"/>
  <c r="C2411" i="47"/>
  <c r="C2412" i="47"/>
  <c r="C2413" i="47"/>
  <c r="C2414" i="47"/>
  <c r="C2415" i="47"/>
  <c r="C2416" i="47"/>
  <c r="C2417" i="47"/>
  <c r="C2418" i="47"/>
  <c r="C2419" i="47"/>
  <c r="C2420" i="47"/>
  <c r="C2421" i="47"/>
  <c r="C2422" i="47"/>
  <c r="C2423" i="47"/>
  <c r="C2424" i="47"/>
  <c r="C2425" i="47"/>
  <c r="C2426" i="47"/>
  <c r="C2427" i="47"/>
  <c r="C2428" i="47"/>
  <c r="C2429" i="47"/>
  <c r="C2430" i="47"/>
  <c r="C2431" i="47"/>
  <c r="C2432" i="47"/>
  <c r="C2433" i="47"/>
  <c r="C2434" i="47"/>
  <c r="C2435" i="47"/>
  <c r="C2436" i="47"/>
  <c r="C2437" i="47"/>
  <c r="C2438" i="47"/>
  <c r="C2439" i="47"/>
  <c r="C2440" i="47"/>
  <c r="C2441" i="47"/>
  <c r="C2442" i="47"/>
  <c r="C2443" i="47"/>
  <c r="C2444" i="47"/>
  <c r="C2445" i="47"/>
  <c r="C2446" i="47"/>
  <c r="C2447" i="47"/>
  <c r="C2448" i="47"/>
  <c r="C2449" i="47"/>
  <c r="C2450" i="47"/>
  <c r="C2451" i="47"/>
  <c r="C2452" i="47"/>
  <c r="C2453" i="47"/>
  <c r="C2454" i="47"/>
  <c r="C2455" i="47"/>
  <c r="C2456" i="47"/>
  <c r="C2457" i="47"/>
  <c r="C2458" i="47"/>
  <c r="C2459" i="47"/>
  <c r="C2460" i="47"/>
  <c r="C2461" i="47"/>
  <c r="C2462" i="47"/>
  <c r="C2463" i="47"/>
  <c r="C2464" i="47"/>
  <c r="C2465" i="47"/>
  <c r="C2466" i="47"/>
  <c r="C2467" i="47"/>
  <c r="C2468" i="47"/>
  <c r="C2469" i="47"/>
  <c r="C2470" i="47"/>
  <c r="C2471" i="47"/>
  <c r="C2472" i="47"/>
  <c r="C2473" i="47"/>
  <c r="C2474" i="47"/>
  <c r="C2475" i="47"/>
  <c r="C2476" i="47"/>
  <c r="C2477" i="47"/>
  <c r="C2478" i="47"/>
  <c r="C2479" i="47"/>
  <c r="C2480" i="47"/>
  <c r="C2481" i="47"/>
  <c r="C2482" i="47"/>
  <c r="C2483" i="47"/>
  <c r="C2484" i="47"/>
  <c r="C2" i="47"/>
  <c r="O4" i="37"/>
  <c r="Z12" i="1"/>
  <c r="Z11" i="1" s="1"/>
  <c r="Z23" i="1" s="1"/>
  <c r="P30" i="46"/>
  <c r="E14" i="46" s="1"/>
  <c r="E18" i="46" s="1"/>
  <c r="E20" i="46" s="1"/>
  <c r="D29" i="46"/>
  <c r="D30" i="46" s="1"/>
  <c r="D31" i="46" s="1"/>
  <c r="D32" i="46" s="1"/>
  <c r="D33" i="46" s="1"/>
  <c r="G22" i="46"/>
  <c r="E22" i="46"/>
  <c r="G13" i="46"/>
  <c r="G18" i="46" s="1"/>
  <c r="G20" i="46" s="1"/>
  <c r="G6" i="46"/>
  <c r="G5" i="46"/>
  <c r="D34" i="45"/>
  <c r="P30" i="45"/>
  <c r="E14" i="45" s="1"/>
  <c r="E18" i="45" s="1"/>
  <c r="E20" i="45" s="1"/>
  <c r="D29" i="45"/>
  <c r="D30" i="45" s="1"/>
  <c r="D31" i="45" s="1"/>
  <c r="D32" i="45" s="1"/>
  <c r="G22" i="45"/>
  <c r="E22" i="45"/>
  <c r="G13" i="45"/>
  <c r="G18" i="45" s="1"/>
  <c r="G6" i="45"/>
  <c r="Z25" i="1"/>
  <c r="Z20" i="1"/>
  <c r="Z9" i="1"/>
  <c r="W25" i="1"/>
  <c r="W21" i="1"/>
  <c r="W24" i="1"/>
  <c r="W23" i="1"/>
  <c r="W27" i="1" s="1"/>
  <c r="X20" i="32"/>
  <c r="U27" i="32"/>
  <c r="W20" i="1"/>
  <c r="W12" i="1"/>
  <c r="W11" i="1" s="1"/>
  <c r="W9" i="1"/>
  <c r="M17" i="41"/>
  <c r="O17" i="41" s="1"/>
  <c r="U20" i="32"/>
  <c r="U21" i="32" s="1"/>
  <c r="AA9" i="32"/>
  <c r="AA10" i="32" s="1"/>
  <c r="AA13" i="32" s="1"/>
  <c r="AA14" i="32" s="1"/>
  <c r="AA4" i="32"/>
  <c r="AA17" i="32" s="1"/>
  <c r="AA3" i="32"/>
  <c r="X14" i="32"/>
  <c r="X15" i="32" s="1"/>
  <c r="X8" i="32"/>
  <c r="X9" i="32" s="1"/>
  <c r="U8" i="32"/>
  <c r="U9" i="32" s="1"/>
  <c r="O15" i="41"/>
  <c r="AH52" i="17"/>
  <c r="AH51" i="17"/>
  <c r="C18" i="33"/>
  <c r="T20" i="1"/>
  <c r="T11" i="1"/>
  <c r="T9" i="1"/>
  <c r="N33" i="1"/>
  <c r="P33" i="1" s="1"/>
  <c r="P34" i="1" s="1"/>
  <c r="Q33" i="1"/>
  <c r="Q34" i="1"/>
  <c r="Q35" i="1" s="1"/>
  <c r="Q36" i="1" s="1"/>
  <c r="BB61" i="17"/>
  <c r="BB63" i="17" s="1"/>
  <c r="BC58" i="17"/>
  <c r="BC57" i="17"/>
  <c r="BC56" i="17"/>
  <c r="BC55" i="17"/>
  <c r="BD54" i="17"/>
  <c r="BE54" i="17" s="1"/>
  <c r="BC54" i="17"/>
  <c r="BC53" i="17"/>
  <c r="BC52" i="17"/>
  <c r="BC51" i="17"/>
  <c r="BC50" i="17"/>
  <c r="BD49" i="17"/>
  <c r="BE49" i="17" s="1"/>
  <c r="BC49" i="17"/>
  <c r="BC48" i="17"/>
  <c r="BC47" i="17"/>
  <c r="BC46" i="17"/>
  <c r="BC45" i="17"/>
  <c r="BD44" i="17"/>
  <c r="BE44" i="17" s="1"/>
  <c r="BC44" i="17"/>
  <c r="BC43" i="17"/>
  <c r="BC42" i="17"/>
  <c r="BC41" i="17"/>
  <c r="BC40" i="17"/>
  <c r="BD39" i="17"/>
  <c r="BE39" i="17" s="1"/>
  <c r="BC39" i="17"/>
  <c r="BC38" i="17"/>
  <c r="BC37" i="17"/>
  <c r="BC36" i="17"/>
  <c r="BC35" i="17"/>
  <c r="BD34" i="17"/>
  <c r="BE34" i="17" s="1"/>
  <c r="BC34" i="17"/>
  <c r="BC26" i="17"/>
  <c r="BC25" i="17"/>
  <c r="BC24" i="17"/>
  <c r="BC23" i="17"/>
  <c r="BD22" i="17"/>
  <c r="BE22" i="17" s="1"/>
  <c r="BC22" i="17"/>
  <c r="BC21" i="17"/>
  <c r="BC20" i="17"/>
  <c r="BC19" i="17"/>
  <c r="BC18" i="17"/>
  <c r="BD17" i="17"/>
  <c r="BE17" i="17" s="1"/>
  <c r="BC17" i="17"/>
  <c r="BC16" i="17"/>
  <c r="BC15" i="17"/>
  <c r="BC14" i="17"/>
  <c r="BC13" i="17"/>
  <c r="BD12" i="17"/>
  <c r="BE12" i="17" s="1"/>
  <c r="BC12" i="17"/>
  <c r="BC11" i="17"/>
  <c r="BC10" i="17"/>
  <c r="BC9" i="17"/>
  <c r="BC8" i="17"/>
  <c r="BD7" i="17"/>
  <c r="BE7" i="17" s="1"/>
  <c r="BC7" i="17"/>
  <c r="BC6" i="17"/>
  <c r="BD2" i="17"/>
  <c r="BE2" i="17" s="1"/>
  <c r="BC4" i="17"/>
  <c r="BC3" i="17"/>
  <c r="BC2" i="17"/>
  <c r="AR61" i="17"/>
  <c r="AR63" i="17" s="1"/>
  <c r="AS58" i="17"/>
  <c r="AS57" i="17"/>
  <c r="AS56" i="17"/>
  <c r="AS55" i="17"/>
  <c r="AT54" i="17"/>
  <c r="AU54" i="17" s="1"/>
  <c r="AS54" i="17"/>
  <c r="AS53" i="17"/>
  <c r="AS52" i="17"/>
  <c r="AS51" i="17"/>
  <c r="AS50" i="17"/>
  <c r="AT49" i="17"/>
  <c r="AU49" i="17" s="1"/>
  <c r="AS49" i="17"/>
  <c r="AS48" i="17"/>
  <c r="AS47" i="17"/>
  <c r="AS46" i="17"/>
  <c r="AS45" i="17"/>
  <c r="AT44" i="17"/>
  <c r="AU44" i="17" s="1"/>
  <c r="AS44" i="17"/>
  <c r="AS43" i="17"/>
  <c r="AS42" i="17"/>
  <c r="AS41" i="17"/>
  <c r="AS40" i="17"/>
  <c r="AT39" i="17"/>
  <c r="AU39" i="17" s="1"/>
  <c r="AS39" i="17"/>
  <c r="AS38" i="17"/>
  <c r="AS37" i="17"/>
  <c r="AS36" i="17"/>
  <c r="AS35" i="17"/>
  <c r="AT34" i="17"/>
  <c r="AU34" i="17" s="1"/>
  <c r="AS34" i="17"/>
  <c r="AS26" i="17"/>
  <c r="AS25" i="17"/>
  <c r="AS24" i="17"/>
  <c r="AS23" i="17"/>
  <c r="AT22" i="17"/>
  <c r="AU22" i="17" s="1"/>
  <c r="AS22" i="17"/>
  <c r="AS21" i="17"/>
  <c r="AS20" i="17"/>
  <c r="AS19" i="17"/>
  <c r="AS18" i="17"/>
  <c r="AT17" i="17"/>
  <c r="AU17" i="17" s="1"/>
  <c r="AS17" i="17"/>
  <c r="AS16" i="17"/>
  <c r="AS15" i="17"/>
  <c r="AS14" i="17"/>
  <c r="AS13" i="17"/>
  <c r="AT12" i="17"/>
  <c r="AU12" i="17" s="1"/>
  <c r="AS12" i="17"/>
  <c r="AS11" i="17"/>
  <c r="AS10" i="17"/>
  <c r="AS9" i="17"/>
  <c r="AS8" i="17"/>
  <c r="AT7" i="17"/>
  <c r="AU7" i="17" s="1"/>
  <c r="AS7" i="17"/>
  <c r="AS6" i="17"/>
  <c r="AR29" i="17"/>
  <c r="AS4" i="17"/>
  <c r="AS3" i="17"/>
  <c r="AS2" i="17"/>
  <c r="B59" i="1"/>
  <c r="B60" i="1"/>
  <c r="B61" i="1"/>
  <c r="B62" i="1"/>
  <c r="B63" i="1"/>
  <c r="B64" i="1"/>
  <c r="B65" i="1"/>
  <c r="B66" i="1"/>
  <c r="B67" i="1"/>
  <c r="B68" i="1"/>
  <c r="I68" i="1" s="1"/>
  <c r="B69" i="1"/>
  <c r="J69" i="1" s="1"/>
  <c r="S20" i="41"/>
  <c r="S19" i="41"/>
  <c r="O2" i="41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O4" i="41"/>
  <c r="O5" i="41"/>
  <c r="O9" i="41"/>
  <c r="O10" i="41"/>
  <c r="O12" i="41"/>
  <c r="O13" i="41"/>
  <c r="O14" i="41"/>
  <c r="O16" i="41"/>
  <c r="O18" i="41"/>
  <c r="O19" i="41"/>
  <c r="O20" i="41"/>
  <c r="O21" i="41"/>
  <c r="O22" i="41"/>
  <c r="O23" i="41"/>
  <c r="O24" i="41"/>
  <c r="O25" i="41"/>
  <c r="O26" i="41"/>
  <c r="O27" i="41"/>
  <c r="AD9" i="41"/>
  <c r="AB9" i="41"/>
  <c r="Z9" i="41"/>
  <c r="AD8" i="41"/>
  <c r="AB8" i="41"/>
  <c r="Z8" i="41"/>
  <c r="AD7" i="41"/>
  <c r="AB7" i="41"/>
  <c r="Z7" i="41"/>
  <c r="AD6" i="41"/>
  <c r="AB6" i="41"/>
  <c r="Z6" i="41"/>
  <c r="AD5" i="41"/>
  <c r="AB5" i="41"/>
  <c r="Z5" i="41"/>
  <c r="O8" i="41"/>
  <c r="O7" i="41"/>
  <c r="N11" i="41"/>
  <c r="O11" i="41" s="1"/>
  <c r="G9" i="41"/>
  <c r="V8" i="41"/>
  <c r="G8" i="41"/>
  <c r="V7" i="41"/>
  <c r="G7" i="41"/>
  <c r="V6" i="41"/>
  <c r="G6" i="41"/>
  <c r="G5" i="41"/>
  <c r="G4" i="41"/>
  <c r="G3" i="41"/>
  <c r="G2" i="41"/>
  <c r="Q9" i="1"/>
  <c r="Q20" i="1"/>
  <c r="Q11" i="1"/>
  <c r="N12" i="1"/>
  <c r="N11" i="1" s="1"/>
  <c r="N5" i="32"/>
  <c r="AC11" i="12"/>
  <c r="I9" i="12"/>
  <c r="I28" i="12" s="1"/>
  <c r="G9" i="12"/>
  <c r="AH21" i="17"/>
  <c r="AO38" i="12"/>
  <c r="AM38" i="12"/>
  <c r="AK38" i="12"/>
  <c r="AO37" i="12"/>
  <c r="AM37" i="12"/>
  <c r="AK37" i="12"/>
  <c r="AO36" i="12"/>
  <c r="AM36" i="12"/>
  <c r="AK36" i="12"/>
  <c r="AO35" i="12"/>
  <c r="AM35" i="12"/>
  <c r="AK35" i="12"/>
  <c r="AO34" i="12"/>
  <c r="AM34" i="12"/>
  <c r="AK34" i="12"/>
  <c r="AG79" i="17"/>
  <c r="AG81" i="17" s="1"/>
  <c r="AG82" i="17" s="1"/>
  <c r="N3" i="32"/>
  <c r="AH5" i="17"/>
  <c r="N20" i="1"/>
  <c r="N9" i="1"/>
  <c r="W51" i="17"/>
  <c r="W43" i="17"/>
  <c r="F13" i="32"/>
  <c r="G12" i="32"/>
  <c r="H4" i="32"/>
  <c r="H3" i="32"/>
  <c r="W39" i="17"/>
  <c r="I47" i="37"/>
  <c r="I39" i="37"/>
  <c r="I30" i="37"/>
  <c r="O50" i="37"/>
  <c r="O43" i="37"/>
  <c r="O44" i="37"/>
  <c r="O45" i="37"/>
  <c r="O46" i="37"/>
  <c r="O42" i="37"/>
  <c r="O35" i="37"/>
  <c r="O36" i="37"/>
  <c r="O37" i="37"/>
  <c r="O39" i="37" s="1"/>
  <c r="O38" i="37"/>
  <c r="O34" i="37"/>
  <c r="O20" i="37"/>
  <c r="O21" i="37"/>
  <c r="O22" i="37"/>
  <c r="O23" i="37"/>
  <c r="O24" i="37"/>
  <c r="O25" i="37"/>
  <c r="O26" i="37"/>
  <c r="O27" i="37"/>
  <c r="O28" i="37"/>
  <c r="W38" i="17"/>
  <c r="O16" i="37"/>
  <c r="I14" i="37"/>
  <c r="O13" i="37"/>
  <c r="O12" i="37"/>
  <c r="O9" i="37"/>
  <c r="O6" i="37"/>
  <c r="O5" i="37"/>
  <c r="I7" i="37"/>
  <c r="L2" i="12"/>
  <c r="M11" i="12"/>
  <c r="S26" i="41" l="1"/>
  <c r="W24" i="37"/>
  <c r="O30" i="37"/>
  <c r="J64" i="1"/>
  <c r="N34" i="1"/>
  <c r="N35" i="1" s="1"/>
  <c r="N36" i="1" s="1"/>
  <c r="N37" i="1" s="1"/>
  <c r="I65" i="1"/>
  <c r="J66" i="1"/>
  <c r="Z24" i="1"/>
  <c r="Z27" i="1" s="1"/>
  <c r="I63" i="1"/>
  <c r="J62" i="1"/>
  <c r="O47" i="37"/>
  <c r="AA6" i="32"/>
  <c r="N7" i="32"/>
  <c r="G13" i="32"/>
  <c r="G15" i="32" s="1"/>
  <c r="I61" i="1"/>
  <c r="G20" i="45"/>
  <c r="G31" i="45" s="1"/>
  <c r="E25" i="46"/>
  <c r="E24" i="46"/>
  <c r="E26" i="46"/>
  <c r="E23" i="46"/>
  <c r="G28" i="46"/>
  <c r="G31" i="46"/>
  <c r="G30" i="46"/>
  <c r="G29" i="46"/>
  <c r="G33" i="46"/>
  <c r="G32" i="46"/>
  <c r="E26" i="45"/>
  <c r="E25" i="45"/>
  <c r="E24" i="45"/>
  <c r="E23" i="45"/>
  <c r="I66" i="1"/>
  <c r="I69" i="1"/>
  <c r="J68" i="1"/>
  <c r="I64" i="1"/>
  <c r="J63" i="1"/>
  <c r="Q21" i="1"/>
  <c r="I62" i="1"/>
  <c r="J67" i="1"/>
  <c r="I67" i="1"/>
  <c r="J61" i="1"/>
  <c r="I60" i="1"/>
  <c r="J65" i="1"/>
  <c r="Z21" i="1"/>
  <c r="J60" i="1"/>
  <c r="AA15" i="32"/>
  <c r="AA16" i="32" s="1"/>
  <c r="T21" i="1"/>
  <c r="AW36" i="17"/>
  <c r="AY38" i="17" s="1"/>
  <c r="BC5" i="17"/>
  <c r="BG36" i="17"/>
  <c r="BB29" i="17"/>
  <c r="BB62" i="17"/>
  <c r="AW4" i="17"/>
  <c r="AR31" i="17"/>
  <c r="AR30" i="17"/>
  <c r="AS5" i="17"/>
  <c r="AT2" i="17"/>
  <c r="AU2" i="17" s="1"/>
  <c r="AR62" i="17"/>
  <c r="O6" i="41"/>
  <c r="O3" i="41"/>
  <c r="O7" i="37"/>
  <c r="O10" i="37" s="1"/>
  <c r="AK79" i="17"/>
  <c r="AM79" i="17" s="1"/>
  <c r="N21" i="1"/>
  <c r="O14" i="37"/>
  <c r="O17" i="37" s="1"/>
  <c r="W19" i="17"/>
  <c r="K9" i="1"/>
  <c r="F82" i="17"/>
  <c r="F83" i="17" s="1"/>
  <c r="F78" i="17"/>
  <c r="F79" i="17" s="1"/>
  <c r="AC12" i="12"/>
  <c r="AC13" i="12"/>
  <c r="CY3" i="16"/>
  <c r="CY2" i="16"/>
  <c r="CV3" i="16"/>
  <c r="CV2" i="16"/>
  <c r="CS3" i="16"/>
  <c r="CS2" i="16"/>
  <c r="CX2" i="16"/>
  <c r="CX3" i="16" s="1"/>
  <c r="CX4" i="16" s="1"/>
  <c r="CX5" i="16" s="1"/>
  <c r="CX6" i="16" s="1"/>
  <c r="CX7" i="16" s="1"/>
  <c r="CX8" i="16" s="1"/>
  <c r="CX9" i="16" s="1"/>
  <c r="CX10" i="16" s="1"/>
  <c r="CX11" i="16" s="1"/>
  <c r="CX12" i="16" s="1"/>
  <c r="CX13" i="16" s="1"/>
  <c r="CX14" i="16" s="1"/>
  <c r="CX15" i="16" s="1"/>
  <c r="CX16" i="16" s="1"/>
  <c r="CX17" i="16" s="1"/>
  <c r="CX18" i="16" s="1"/>
  <c r="CX19" i="16" s="1"/>
  <c r="CX20" i="16" s="1"/>
  <c r="CX21" i="16" s="1"/>
  <c r="CX22" i="16" s="1"/>
  <c r="CX23" i="16" s="1"/>
  <c r="CX24" i="16" s="1"/>
  <c r="CX25" i="16" s="1"/>
  <c r="CX26" i="16" s="1"/>
  <c r="CX27" i="16" s="1"/>
  <c r="CX28" i="16" s="1"/>
  <c r="CX29" i="16" s="1"/>
  <c r="CX30" i="16" s="1"/>
  <c r="CX31" i="16" s="1"/>
  <c r="CX32" i="16" s="1"/>
  <c r="CX33" i="16" s="1"/>
  <c r="CX34" i="16" s="1"/>
  <c r="CX35" i="16" s="1"/>
  <c r="CX36" i="16" s="1"/>
  <c r="CX37" i="16" s="1"/>
  <c r="CX38" i="16" s="1"/>
  <c r="CU2" i="16"/>
  <c r="CU3" i="16" s="1"/>
  <c r="CU4" i="16" s="1"/>
  <c r="CU5" i="16" s="1"/>
  <c r="CU6" i="16" s="1"/>
  <c r="CU7" i="16" s="1"/>
  <c r="CU8" i="16" s="1"/>
  <c r="CU9" i="16" s="1"/>
  <c r="CU10" i="16" s="1"/>
  <c r="CU11" i="16" s="1"/>
  <c r="CU12" i="16" s="1"/>
  <c r="CU13" i="16" s="1"/>
  <c r="CU14" i="16" s="1"/>
  <c r="CU15" i="16" s="1"/>
  <c r="CU16" i="16" s="1"/>
  <c r="CU17" i="16" s="1"/>
  <c r="CU18" i="16" s="1"/>
  <c r="CU19" i="16" s="1"/>
  <c r="CU20" i="16" s="1"/>
  <c r="CU21" i="16" s="1"/>
  <c r="CU22" i="16" s="1"/>
  <c r="CU23" i="16" s="1"/>
  <c r="CU24" i="16" s="1"/>
  <c r="CU25" i="16" s="1"/>
  <c r="CU26" i="16" s="1"/>
  <c r="CU27" i="16" s="1"/>
  <c r="CU28" i="16" s="1"/>
  <c r="CU29" i="16" s="1"/>
  <c r="CU30" i="16" s="1"/>
  <c r="CU31" i="16" s="1"/>
  <c r="CU32" i="16" s="1"/>
  <c r="CU33" i="16" s="1"/>
  <c r="CU34" i="16" s="1"/>
  <c r="CU35" i="16" s="1"/>
  <c r="CU36" i="16" s="1"/>
  <c r="CU37" i="16" s="1"/>
  <c r="CU38" i="16" s="1"/>
  <c r="CR2" i="16"/>
  <c r="CR3" i="16" s="1"/>
  <c r="CR4" i="16" s="1"/>
  <c r="CR5" i="16" s="1"/>
  <c r="CR6" i="16" s="1"/>
  <c r="CR7" i="16" s="1"/>
  <c r="CR8" i="16" s="1"/>
  <c r="CR9" i="16" s="1"/>
  <c r="CR10" i="16" s="1"/>
  <c r="CR11" i="16" s="1"/>
  <c r="CR12" i="16" s="1"/>
  <c r="CR13" i="16" s="1"/>
  <c r="CR14" i="16" s="1"/>
  <c r="CR15" i="16" s="1"/>
  <c r="CR16" i="16" s="1"/>
  <c r="CR17" i="16" s="1"/>
  <c r="CR18" i="16" s="1"/>
  <c r="CR19" i="16" s="1"/>
  <c r="CR20" i="16" s="1"/>
  <c r="CR21" i="16" s="1"/>
  <c r="CR22" i="16" s="1"/>
  <c r="CR23" i="16" s="1"/>
  <c r="CR24" i="16" s="1"/>
  <c r="CR25" i="16" s="1"/>
  <c r="CR26" i="16" s="1"/>
  <c r="CR27" i="16" s="1"/>
  <c r="CR28" i="16" s="1"/>
  <c r="CR29" i="16" s="1"/>
  <c r="CR30" i="16" s="1"/>
  <c r="CR31" i="16" s="1"/>
  <c r="CR32" i="16" s="1"/>
  <c r="CR33" i="16" s="1"/>
  <c r="CR34" i="16" s="1"/>
  <c r="CR35" i="16" s="1"/>
  <c r="CR36" i="16" s="1"/>
  <c r="CR37" i="16" s="1"/>
  <c r="CR38" i="16" s="1"/>
  <c r="CH3" i="16"/>
  <c r="CH2" i="16"/>
  <c r="CE3" i="16"/>
  <c r="CE2" i="16"/>
  <c r="CB3" i="16"/>
  <c r="CB2" i="16"/>
  <c r="CG2" i="16"/>
  <c r="CG3" i="16" s="1"/>
  <c r="CG4" i="16" s="1"/>
  <c r="CG5" i="16" s="1"/>
  <c r="CG6" i="16" s="1"/>
  <c r="CG7" i="16" s="1"/>
  <c r="CG8" i="16" s="1"/>
  <c r="CG9" i="16" s="1"/>
  <c r="CG10" i="16" s="1"/>
  <c r="CG11" i="16" s="1"/>
  <c r="CG12" i="16" s="1"/>
  <c r="CG13" i="16" s="1"/>
  <c r="CG14" i="16" s="1"/>
  <c r="CG15" i="16" s="1"/>
  <c r="CG16" i="16" s="1"/>
  <c r="CG17" i="16" s="1"/>
  <c r="CG18" i="16" s="1"/>
  <c r="CG19" i="16" s="1"/>
  <c r="CG20" i="16" s="1"/>
  <c r="CG21" i="16" s="1"/>
  <c r="CG22" i="16" s="1"/>
  <c r="CG23" i="16" s="1"/>
  <c r="CG24" i="16" s="1"/>
  <c r="CG25" i="16" s="1"/>
  <c r="CG26" i="16" s="1"/>
  <c r="CG27" i="16" s="1"/>
  <c r="CG28" i="16" s="1"/>
  <c r="CG29" i="16" s="1"/>
  <c r="CG30" i="16" s="1"/>
  <c r="CG31" i="16" s="1"/>
  <c r="CG32" i="16" s="1"/>
  <c r="CG33" i="16" s="1"/>
  <c r="CG34" i="16" s="1"/>
  <c r="CG35" i="16" s="1"/>
  <c r="CG36" i="16" s="1"/>
  <c r="CG37" i="16" s="1"/>
  <c r="CG38" i="16" s="1"/>
  <c r="CG39" i="16" s="1"/>
  <c r="CG40" i="16" s="1"/>
  <c r="CG41" i="16" s="1"/>
  <c r="CG42" i="16" s="1"/>
  <c r="CG43" i="16" s="1"/>
  <c r="CG44" i="16" s="1"/>
  <c r="CG45" i="16" s="1"/>
  <c r="CG46" i="16" s="1"/>
  <c r="CG47" i="16" s="1"/>
  <c r="CG48" i="16" s="1"/>
  <c r="CG49" i="16" s="1"/>
  <c r="CG50" i="16" s="1"/>
  <c r="CG51" i="16" s="1"/>
  <c r="CG52" i="16" s="1"/>
  <c r="CG53" i="16" s="1"/>
  <c r="CD2" i="16"/>
  <c r="CD3" i="16" s="1"/>
  <c r="CD4" i="16" s="1"/>
  <c r="CD5" i="16" s="1"/>
  <c r="CD6" i="16" s="1"/>
  <c r="CD7" i="16" s="1"/>
  <c r="CD8" i="16" s="1"/>
  <c r="CD9" i="16" s="1"/>
  <c r="CD10" i="16" s="1"/>
  <c r="CD11" i="16" s="1"/>
  <c r="CD12" i="16" s="1"/>
  <c r="CD13" i="16" s="1"/>
  <c r="CD14" i="16" s="1"/>
  <c r="CD15" i="16" s="1"/>
  <c r="CD16" i="16" s="1"/>
  <c r="CD17" i="16" s="1"/>
  <c r="CD18" i="16" s="1"/>
  <c r="CD19" i="16" s="1"/>
  <c r="CD20" i="16" s="1"/>
  <c r="CD21" i="16" s="1"/>
  <c r="CD22" i="16" s="1"/>
  <c r="CD23" i="16" s="1"/>
  <c r="CD24" i="16" s="1"/>
  <c r="CD25" i="16" s="1"/>
  <c r="CD26" i="16" s="1"/>
  <c r="CD27" i="16" s="1"/>
  <c r="CD28" i="16" s="1"/>
  <c r="CD29" i="16" s="1"/>
  <c r="CD30" i="16" s="1"/>
  <c r="CD31" i="16" s="1"/>
  <c r="CD32" i="16" s="1"/>
  <c r="CD33" i="16" s="1"/>
  <c r="CD34" i="16" s="1"/>
  <c r="CD35" i="16" s="1"/>
  <c r="CD36" i="16" s="1"/>
  <c r="CD37" i="16" s="1"/>
  <c r="CD38" i="16" s="1"/>
  <c r="CD39" i="16" s="1"/>
  <c r="CD40" i="16" s="1"/>
  <c r="CD41" i="16" s="1"/>
  <c r="CD42" i="16" s="1"/>
  <c r="CD43" i="16" s="1"/>
  <c r="CD44" i="16" s="1"/>
  <c r="CD45" i="16" s="1"/>
  <c r="CD46" i="16" s="1"/>
  <c r="CD47" i="16" s="1"/>
  <c r="CD48" i="16" s="1"/>
  <c r="CD49" i="16" s="1"/>
  <c r="CD50" i="16" s="1"/>
  <c r="CD51" i="16" s="1"/>
  <c r="CD52" i="16" s="1"/>
  <c r="CD53" i="16" s="1"/>
  <c r="CA3" i="16"/>
  <c r="CA4" i="16" s="1"/>
  <c r="CA5" i="16" s="1"/>
  <c r="CA6" i="16" s="1"/>
  <c r="CA7" i="16" s="1"/>
  <c r="CA8" i="16" s="1"/>
  <c r="CA9" i="16" s="1"/>
  <c r="CA10" i="16" s="1"/>
  <c r="CA11" i="16" s="1"/>
  <c r="CA12" i="16" s="1"/>
  <c r="CA13" i="16" s="1"/>
  <c r="CA14" i="16" s="1"/>
  <c r="CA15" i="16" s="1"/>
  <c r="CA16" i="16" s="1"/>
  <c r="CA17" i="16" s="1"/>
  <c r="CA18" i="16" s="1"/>
  <c r="CA19" i="16" s="1"/>
  <c r="CA20" i="16" s="1"/>
  <c r="CA21" i="16" s="1"/>
  <c r="CA22" i="16" s="1"/>
  <c r="CA23" i="16" s="1"/>
  <c r="CA24" i="16" s="1"/>
  <c r="CA25" i="16" s="1"/>
  <c r="CA26" i="16" s="1"/>
  <c r="CA27" i="16" s="1"/>
  <c r="CA28" i="16" s="1"/>
  <c r="CA29" i="16" s="1"/>
  <c r="CA30" i="16" s="1"/>
  <c r="CA31" i="16" s="1"/>
  <c r="CA32" i="16" s="1"/>
  <c r="CA33" i="16" s="1"/>
  <c r="CA34" i="16" s="1"/>
  <c r="CA35" i="16" s="1"/>
  <c r="CA36" i="16" s="1"/>
  <c r="CA37" i="16" s="1"/>
  <c r="CA38" i="16" s="1"/>
  <c r="CA39" i="16" s="1"/>
  <c r="CA40" i="16" s="1"/>
  <c r="CA41" i="16" s="1"/>
  <c r="CA42" i="16" s="1"/>
  <c r="CA43" i="16" s="1"/>
  <c r="CA44" i="16" s="1"/>
  <c r="CA45" i="16" s="1"/>
  <c r="CA46" i="16" s="1"/>
  <c r="CA47" i="16" s="1"/>
  <c r="CA48" i="16" s="1"/>
  <c r="CA49" i="16" s="1"/>
  <c r="CA50" i="16" s="1"/>
  <c r="CA51" i="16" s="1"/>
  <c r="CA52" i="16" s="1"/>
  <c r="CA53" i="16" s="1"/>
  <c r="CA2" i="16"/>
  <c r="BQ3" i="16"/>
  <c r="BQ2" i="16"/>
  <c r="BN3" i="16"/>
  <c r="BN2" i="16"/>
  <c r="BK3" i="16"/>
  <c r="BK2" i="16"/>
  <c r="BP2" i="16"/>
  <c r="BP3" i="16" s="1"/>
  <c r="BP4" i="16" s="1"/>
  <c r="BP5" i="16" s="1"/>
  <c r="BP6" i="16" s="1"/>
  <c r="BP7" i="16" s="1"/>
  <c r="BP8" i="16" s="1"/>
  <c r="BP9" i="16" s="1"/>
  <c r="BP10" i="16" s="1"/>
  <c r="BP11" i="16" s="1"/>
  <c r="BP12" i="16" s="1"/>
  <c r="BP13" i="16" s="1"/>
  <c r="BP14" i="16" s="1"/>
  <c r="BP15" i="16" s="1"/>
  <c r="BP16" i="16" s="1"/>
  <c r="BP17" i="16" s="1"/>
  <c r="BP18" i="16" s="1"/>
  <c r="BP19" i="16" s="1"/>
  <c r="BP20" i="16" s="1"/>
  <c r="BP21" i="16" s="1"/>
  <c r="BP22" i="16" s="1"/>
  <c r="BP23" i="16" s="1"/>
  <c r="BP24" i="16" s="1"/>
  <c r="BP25" i="16" s="1"/>
  <c r="BP26" i="16" s="1"/>
  <c r="BP27" i="16" s="1"/>
  <c r="BP28" i="16" s="1"/>
  <c r="BP29" i="16" s="1"/>
  <c r="BP30" i="16" s="1"/>
  <c r="BP31" i="16" s="1"/>
  <c r="BP32" i="16" s="1"/>
  <c r="BP33" i="16" s="1"/>
  <c r="BP34" i="16" s="1"/>
  <c r="BP35" i="16" s="1"/>
  <c r="BP36" i="16" s="1"/>
  <c r="BP37" i="16" s="1"/>
  <c r="BP38" i="16" s="1"/>
  <c r="BP39" i="16" s="1"/>
  <c r="BP40" i="16" s="1"/>
  <c r="BP41" i="16" s="1"/>
  <c r="BP42" i="16" s="1"/>
  <c r="BP43" i="16" s="1"/>
  <c r="BP44" i="16" s="1"/>
  <c r="BP45" i="16" s="1"/>
  <c r="BP46" i="16" s="1"/>
  <c r="BP47" i="16" s="1"/>
  <c r="BP48" i="16" s="1"/>
  <c r="BP49" i="16" s="1"/>
  <c r="BP50" i="16" s="1"/>
  <c r="BP51" i="16" s="1"/>
  <c r="BP52" i="16" s="1"/>
  <c r="BM2" i="16"/>
  <c r="BM3" i="16" s="1"/>
  <c r="BM4" i="16" s="1"/>
  <c r="BM5" i="16" s="1"/>
  <c r="BM6" i="16" s="1"/>
  <c r="BM7" i="16" s="1"/>
  <c r="BM8" i="16" s="1"/>
  <c r="BM9" i="16" s="1"/>
  <c r="BM10" i="16" s="1"/>
  <c r="BM11" i="16" s="1"/>
  <c r="BM12" i="16" s="1"/>
  <c r="BM13" i="16" s="1"/>
  <c r="BM14" i="16" s="1"/>
  <c r="BM15" i="16" s="1"/>
  <c r="BM16" i="16" s="1"/>
  <c r="BM17" i="16" s="1"/>
  <c r="BM18" i="16" s="1"/>
  <c r="BM19" i="16" s="1"/>
  <c r="BM20" i="16" s="1"/>
  <c r="BM21" i="16" s="1"/>
  <c r="BM22" i="16" s="1"/>
  <c r="BM23" i="16" s="1"/>
  <c r="BM24" i="16" s="1"/>
  <c r="BM25" i="16" s="1"/>
  <c r="BM26" i="16" s="1"/>
  <c r="BM27" i="16" s="1"/>
  <c r="BM28" i="16" s="1"/>
  <c r="BM29" i="16" s="1"/>
  <c r="BM30" i="16" s="1"/>
  <c r="BM31" i="16" s="1"/>
  <c r="BM32" i="16" s="1"/>
  <c r="BM33" i="16" s="1"/>
  <c r="BM34" i="16" s="1"/>
  <c r="BM35" i="16" s="1"/>
  <c r="BM36" i="16" s="1"/>
  <c r="BM37" i="16" s="1"/>
  <c r="BM38" i="16" s="1"/>
  <c r="BM39" i="16" s="1"/>
  <c r="BM40" i="16" s="1"/>
  <c r="BM41" i="16" s="1"/>
  <c r="BM42" i="16" s="1"/>
  <c r="BM43" i="16" s="1"/>
  <c r="BM44" i="16" s="1"/>
  <c r="BM45" i="16" s="1"/>
  <c r="BM46" i="16" s="1"/>
  <c r="BM47" i="16" s="1"/>
  <c r="BM48" i="16" s="1"/>
  <c r="BM49" i="16" s="1"/>
  <c r="BM50" i="16" s="1"/>
  <c r="BM51" i="16" s="1"/>
  <c r="BM52" i="16" s="1"/>
  <c r="BJ2" i="16"/>
  <c r="BJ3" i="16" s="1"/>
  <c r="BJ4" i="16" s="1"/>
  <c r="BJ5" i="16" s="1"/>
  <c r="BJ6" i="16" s="1"/>
  <c r="BJ7" i="16" s="1"/>
  <c r="BJ8" i="16" s="1"/>
  <c r="BJ9" i="16" s="1"/>
  <c r="BJ10" i="16" s="1"/>
  <c r="BJ11" i="16" s="1"/>
  <c r="BJ12" i="16" s="1"/>
  <c r="BJ13" i="16" s="1"/>
  <c r="BJ14" i="16" s="1"/>
  <c r="BJ15" i="16" s="1"/>
  <c r="BJ16" i="16" s="1"/>
  <c r="BJ17" i="16" s="1"/>
  <c r="BJ18" i="16" s="1"/>
  <c r="BJ19" i="16" s="1"/>
  <c r="BJ20" i="16" s="1"/>
  <c r="BJ21" i="16" s="1"/>
  <c r="BJ22" i="16" s="1"/>
  <c r="BJ23" i="16" s="1"/>
  <c r="BJ24" i="16" s="1"/>
  <c r="BJ25" i="16" s="1"/>
  <c r="BJ26" i="16" s="1"/>
  <c r="BJ27" i="16" s="1"/>
  <c r="BJ28" i="16" s="1"/>
  <c r="BJ29" i="16" s="1"/>
  <c r="BJ30" i="16" s="1"/>
  <c r="BJ31" i="16" s="1"/>
  <c r="BJ32" i="16" s="1"/>
  <c r="BJ33" i="16" s="1"/>
  <c r="BJ34" i="16" s="1"/>
  <c r="BJ35" i="16" s="1"/>
  <c r="BJ36" i="16" s="1"/>
  <c r="BJ37" i="16" s="1"/>
  <c r="BJ38" i="16" s="1"/>
  <c r="BJ39" i="16" s="1"/>
  <c r="BJ40" i="16" s="1"/>
  <c r="BJ41" i="16" s="1"/>
  <c r="BJ42" i="16" s="1"/>
  <c r="BJ43" i="16" s="1"/>
  <c r="BJ44" i="16" s="1"/>
  <c r="BJ45" i="16" s="1"/>
  <c r="BJ46" i="16" s="1"/>
  <c r="BJ47" i="16" s="1"/>
  <c r="BJ48" i="16" s="1"/>
  <c r="BJ49" i="16" s="1"/>
  <c r="BJ50" i="16" s="1"/>
  <c r="BJ51" i="16" s="1"/>
  <c r="BJ52" i="16" s="1"/>
  <c r="AZ3" i="16"/>
  <c r="AZ2" i="16"/>
  <c r="AW3" i="16"/>
  <c r="AW2" i="16"/>
  <c r="AT3" i="16"/>
  <c r="AT2" i="16"/>
  <c r="AC2" i="16"/>
  <c r="AY2" i="16"/>
  <c r="AY3" i="16" s="1"/>
  <c r="AY4" i="16" s="1"/>
  <c r="AY5" i="16" s="1"/>
  <c r="AY6" i="16" s="1"/>
  <c r="AY7" i="16" s="1"/>
  <c r="AY8" i="16" s="1"/>
  <c r="AY9" i="16" s="1"/>
  <c r="AY10" i="16" s="1"/>
  <c r="AY11" i="16" s="1"/>
  <c r="AY12" i="16" s="1"/>
  <c r="AY13" i="16" s="1"/>
  <c r="AY14" i="16" s="1"/>
  <c r="AY15" i="16" s="1"/>
  <c r="AY16" i="16" s="1"/>
  <c r="AY17" i="16" s="1"/>
  <c r="AY18" i="16" s="1"/>
  <c r="AY19" i="16" s="1"/>
  <c r="AY20" i="16" s="1"/>
  <c r="AY21" i="16" s="1"/>
  <c r="AY22" i="16" s="1"/>
  <c r="AY23" i="16" s="1"/>
  <c r="AY24" i="16" s="1"/>
  <c r="AY25" i="16" s="1"/>
  <c r="AY26" i="16" s="1"/>
  <c r="AY27" i="16" s="1"/>
  <c r="AY28" i="16" s="1"/>
  <c r="AY29" i="16" s="1"/>
  <c r="AY30" i="16" s="1"/>
  <c r="AY31" i="16" s="1"/>
  <c r="AY32" i="16" s="1"/>
  <c r="AY33" i="16" s="1"/>
  <c r="AY34" i="16" s="1"/>
  <c r="AY35" i="16" s="1"/>
  <c r="AY36" i="16" s="1"/>
  <c r="AY37" i="16" s="1"/>
  <c r="AY38" i="16" s="1"/>
  <c r="AY39" i="16" s="1"/>
  <c r="AY40" i="16" s="1"/>
  <c r="AY41" i="16" s="1"/>
  <c r="AY42" i="16" s="1"/>
  <c r="AY43" i="16" s="1"/>
  <c r="AY44" i="16" s="1"/>
  <c r="AY45" i="16" s="1"/>
  <c r="AY46" i="16" s="1"/>
  <c r="AY47" i="16" s="1"/>
  <c r="AY48" i="16" s="1"/>
  <c r="AY49" i="16" s="1"/>
  <c r="AY50" i="16" s="1"/>
  <c r="AY51" i="16" s="1"/>
  <c r="AY52" i="16" s="1"/>
  <c r="AY53" i="16" s="1"/>
  <c r="AY54" i="16" s="1"/>
  <c r="AY55" i="16" s="1"/>
  <c r="AY56" i="16" s="1"/>
  <c r="AY57" i="16" s="1"/>
  <c r="AY58" i="16" s="1"/>
  <c r="AY59" i="16" s="1"/>
  <c r="AY60" i="16" s="1"/>
  <c r="AY61" i="16" s="1"/>
  <c r="AY62" i="16" s="1"/>
  <c r="AY63" i="16" s="1"/>
  <c r="AY64" i="16" s="1"/>
  <c r="AY65" i="16" s="1"/>
  <c r="AY66" i="16" s="1"/>
  <c r="AY67" i="16" s="1"/>
  <c r="AY68" i="16" s="1"/>
  <c r="AY69" i="16" s="1"/>
  <c r="AY70" i="16" s="1"/>
  <c r="AY71" i="16" s="1"/>
  <c r="AY72" i="16" s="1"/>
  <c r="AY73" i="16" s="1"/>
  <c r="AY74" i="16" s="1"/>
  <c r="AY75" i="16" s="1"/>
  <c r="AY76" i="16" s="1"/>
  <c r="AY77" i="16" s="1"/>
  <c r="AY78" i="16" s="1"/>
  <c r="AY79" i="16" s="1"/>
  <c r="AY80" i="16" s="1"/>
  <c r="AY81" i="16" s="1"/>
  <c r="AY82" i="16" s="1"/>
  <c r="AV2" i="16"/>
  <c r="AV3" i="16" s="1"/>
  <c r="AV4" i="16" s="1"/>
  <c r="AV5" i="16" s="1"/>
  <c r="AV6" i="16" s="1"/>
  <c r="AV7" i="16" s="1"/>
  <c r="AV8" i="16" s="1"/>
  <c r="AV9" i="16" s="1"/>
  <c r="AV10" i="16" s="1"/>
  <c r="AV11" i="16" s="1"/>
  <c r="AV12" i="16" s="1"/>
  <c r="AV13" i="16" s="1"/>
  <c r="AV14" i="16" s="1"/>
  <c r="AV15" i="16" s="1"/>
  <c r="AV16" i="16" s="1"/>
  <c r="AV17" i="16" s="1"/>
  <c r="AV18" i="16" s="1"/>
  <c r="AV19" i="16" s="1"/>
  <c r="AV20" i="16" s="1"/>
  <c r="AV21" i="16" s="1"/>
  <c r="AV22" i="16" s="1"/>
  <c r="AV23" i="16" s="1"/>
  <c r="AV24" i="16" s="1"/>
  <c r="AV25" i="16" s="1"/>
  <c r="AV26" i="16" s="1"/>
  <c r="AV27" i="16" s="1"/>
  <c r="AV28" i="16" s="1"/>
  <c r="AV29" i="16" s="1"/>
  <c r="AV30" i="16" s="1"/>
  <c r="AV31" i="16" s="1"/>
  <c r="AV32" i="16" s="1"/>
  <c r="AV33" i="16" s="1"/>
  <c r="AV34" i="16" s="1"/>
  <c r="AV35" i="16" s="1"/>
  <c r="AV36" i="16" s="1"/>
  <c r="AV37" i="16" s="1"/>
  <c r="AV38" i="16" s="1"/>
  <c r="AV39" i="16" s="1"/>
  <c r="AV40" i="16" s="1"/>
  <c r="AV41" i="16" s="1"/>
  <c r="AV42" i="16" s="1"/>
  <c r="AV43" i="16" s="1"/>
  <c r="AV44" i="16" s="1"/>
  <c r="AV45" i="16" s="1"/>
  <c r="AV46" i="16" s="1"/>
  <c r="AV47" i="16" s="1"/>
  <c r="AV48" i="16" s="1"/>
  <c r="AV49" i="16" s="1"/>
  <c r="AV50" i="16" s="1"/>
  <c r="AV51" i="16" s="1"/>
  <c r="AV52" i="16" s="1"/>
  <c r="AV53" i="16" s="1"/>
  <c r="AV54" i="16" s="1"/>
  <c r="AV55" i="16" s="1"/>
  <c r="AV56" i="16" s="1"/>
  <c r="AV57" i="16" s="1"/>
  <c r="AV58" i="16" s="1"/>
  <c r="AV59" i="16" s="1"/>
  <c r="AV60" i="16" s="1"/>
  <c r="AV61" i="16" s="1"/>
  <c r="AV62" i="16" s="1"/>
  <c r="AV63" i="16" s="1"/>
  <c r="AV64" i="16" s="1"/>
  <c r="AV65" i="16" s="1"/>
  <c r="AV66" i="16" s="1"/>
  <c r="AV67" i="16" s="1"/>
  <c r="AV68" i="16" s="1"/>
  <c r="AV69" i="16" s="1"/>
  <c r="AV70" i="16" s="1"/>
  <c r="AV71" i="16" s="1"/>
  <c r="AV72" i="16" s="1"/>
  <c r="AV73" i="16" s="1"/>
  <c r="AV74" i="16" s="1"/>
  <c r="AV75" i="16" s="1"/>
  <c r="AV76" i="16" s="1"/>
  <c r="AV77" i="16" s="1"/>
  <c r="AV78" i="16" s="1"/>
  <c r="AV79" i="16" s="1"/>
  <c r="AV80" i="16" s="1"/>
  <c r="AV81" i="16" s="1"/>
  <c r="AV82" i="16" s="1"/>
  <c r="AS2" i="16"/>
  <c r="AS3" i="16" s="1"/>
  <c r="AS4" i="16" s="1"/>
  <c r="AS5" i="16" s="1"/>
  <c r="AS6" i="16" s="1"/>
  <c r="AS7" i="16" s="1"/>
  <c r="AS8" i="16" s="1"/>
  <c r="AS9" i="16" s="1"/>
  <c r="AS10" i="16" s="1"/>
  <c r="AS11" i="16" s="1"/>
  <c r="AS12" i="16" s="1"/>
  <c r="AS13" i="16" s="1"/>
  <c r="AS14" i="16" s="1"/>
  <c r="AS15" i="16" s="1"/>
  <c r="AS16" i="16" s="1"/>
  <c r="AS17" i="16" s="1"/>
  <c r="AS18" i="16" s="1"/>
  <c r="AS19" i="16" s="1"/>
  <c r="AS20" i="16" s="1"/>
  <c r="AS21" i="16" s="1"/>
  <c r="AS22" i="16" s="1"/>
  <c r="AS23" i="16" s="1"/>
  <c r="AS24" i="16" s="1"/>
  <c r="AS25" i="16" s="1"/>
  <c r="AS26" i="16" s="1"/>
  <c r="AS27" i="16" s="1"/>
  <c r="AS28" i="16" s="1"/>
  <c r="AS29" i="16" s="1"/>
  <c r="AS30" i="16" s="1"/>
  <c r="AS31" i="16" s="1"/>
  <c r="AS32" i="16" s="1"/>
  <c r="AS33" i="16" s="1"/>
  <c r="AS34" i="16" s="1"/>
  <c r="AS35" i="16" s="1"/>
  <c r="AS36" i="16" s="1"/>
  <c r="AS37" i="16" s="1"/>
  <c r="AS38" i="16" s="1"/>
  <c r="AS39" i="16" s="1"/>
  <c r="AS40" i="16" s="1"/>
  <c r="AS41" i="16" s="1"/>
  <c r="AS42" i="16" s="1"/>
  <c r="AS43" i="16" s="1"/>
  <c r="AS44" i="16" s="1"/>
  <c r="AS45" i="16" s="1"/>
  <c r="AS46" i="16" s="1"/>
  <c r="AS47" i="16" s="1"/>
  <c r="AS48" i="16" s="1"/>
  <c r="AS49" i="16" s="1"/>
  <c r="AS50" i="16" s="1"/>
  <c r="AS51" i="16" s="1"/>
  <c r="AS52" i="16" s="1"/>
  <c r="AS53" i="16" s="1"/>
  <c r="AS54" i="16" s="1"/>
  <c r="AS55" i="16" s="1"/>
  <c r="AS56" i="16" s="1"/>
  <c r="AS57" i="16" s="1"/>
  <c r="AS58" i="16" s="1"/>
  <c r="AS59" i="16" s="1"/>
  <c r="AS60" i="16" s="1"/>
  <c r="AS61" i="16" s="1"/>
  <c r="AS62" i="16" s="1"/>
  <c r="AS63" i="16" s="1"/>
  <c r="AS64" i="16" s="1"/>
  <c r="AS65" i="16" s="1"/>
  <c r="AS66" i="16" s="1"/>
  <c r="AS67" i="16" s="1"/>
  <c r="AS68" i="16" s="1"/>
  <c r="AS69" i="16" s="1"/>
  <c r="AS70" i="16" s="1"/>
  <c r="AS71" i="16" s="1"/>
  <c r="AS72" i="16" s="1"/>
  <c r="AS73" i="16" s="1"/>
  <c r="AS74" i="16" s="1"/>
  <c r="AS75" i="16" s="1"/>
  <c r="AS76" i="16" s="1"/>
  <c r="AS77" i="16" s="1"/>
  <c r="AS78" i="16" s="1"/>
  <c r="AS79" i="16" s="1"/>
  <c r="AS80" i="16" s="1"/>
  <c r="AS81" i="16" s="1"/>
  <c r="AS82" i="16" s="1"/>
  <c r="AI3" i="16"/>
  <c r="AI2" i="16"/>
  <c r="AF3" i="16"/>
  <c r="AF2" i="16"/>
  <c r="AC3" i="16"/>
  <c r="AH2" i="16"/>
  <c r="AH3" i="16" s="1"/>
  <c r="AH4" i="16" s="1"/>
  <c r="AH5" i="16" s="1"/>
  <c r="AH6" i="16" s="1"/>
  <c r="AH7" i="16" s="1"/>
  <c r="AH8" i="16" s="1"/>
  <c r="AH9" i="16" s="1"/>
  <c r="AH10" i="16" s="1"/>
  <c r="AH11" i="16" s="1"/>
  <c r="AH12" i="16" s="1"/>
  <c r="AH13" i="16" s="1"/>
  <c r="AH14" i="16" s="1"/>
  <c r="AH15" i="16" s="1"/>
  <c r="AH16" i="16" s="1"/>
  <c r="AH17" i="16" s="1"/>
  <c r="AH18" i="16" s="1"/>
  <c r="AH19" i="16" s="1"/>
  <c r="AH20" i="16" s="1"/>
  <c r="AH21" i="16" s="1"/>
  <c r="AH22" i="16" s="1"/>
  <c r="AH23" i="16" s="1"/>
  <c r="AH24" i="16" s="1"/>
  <c r="AH25" i="16" s="1"/>
  <c r="AH26" i="16" s="1"/>
  <c r="AH27" i="16" s="1"/>
  <c r="AH28" i="16" s="1"/>
  <c r="AH29" i="16" s="1"/>
  <c r="AH30" i="16" s="1"/>
  <c r="AH31" i="16" s="1"/>
  <c r="AH32" i="16" s="1"/>
  <c r="AH33" i="16" s="1"/>
  <c r="AH34" i="16" s="1"/>
  <c r="AH35" i="16" s="1"/>
  <c r="AH36" i="16" s="1"/>
  <c r="AH37" i="16" s="1"/>
  <c r="AH38" i="16" s="1"/>
  <c r="AH39" i="16" s="1"/>
  <c r="AH40" i="16" s="1"/>
  <c r="AH41" i="16" s="1"/>
  <c r="AH42" i="16" s="1"/>
  <c r="AH43" i="16" s="1"/>
  <c r="AH44" i="16" s="1"/>
  <c r="AH45" i="16" s="1"/>
  <c r="AH46" i="16" s="1"/>
  <c r="AH47" i="16" s="1"/>
  <c r="AE2" i="16"/>
  <c r="AE3" i="16" s="1"/>
  <c r="AE4" i="16" s="1"/>
  <c r="AE5" i="16" s="1"/>
  <c r="AE6" i="16" s="1"/>
  <c r="AE7" i="16" s="1"/>
  <c r="AE8" i="16" s="1"/>
  <c r="AE9" i="16" s="1"/>
  <c r="AE10" i="16" s="1"/>
  <c r="AE11" i="16" s="1"/>
  <c r="AE12" i="16" s="1"/>
  <c r="AE13" i="16" s="1"/>
  <c r="AE14" i="16" s="1"/>
  <c r="AE15" i="16" s="1"/>
  <c r="AE16" i="16" s="1"/>
  <c r="AE17" i="16" s="1"/>
  <c r="AE18" i="16" s="1"/>
  <c r="AE19" i="16" s="1"/>
  <c r="AE20" i="16" s="1"/>
  <c r="AE21" i="16" s="1"/>
  <c r="AE22" i="16" s="1"/>
  <c r="AE23" i="16" s="1"/>
  <c r="AE24" i="16" s="1"/>
  <c r="AE25" i="16" s="1"/>
  <c r="AE26" i="16" s="1"/>
  <c r="AE27" i="16" s="1"/>
  <c r="AE28" i="16" s="1"/>
  <c r="AE29" i="16" s="1"/>
  <c r="AE30" i="16" s="1"/>
  <c r="AE31" i="16" s="1"/>
  <c r="AE32" i="16" s="1"/>
  <c r="AE33" i="16" s="1"/>
  <c r="AE34" i="16" s="1"/>
  <c r="AE35" i="16" s="1"/>
  <c r="AE36" i="16" s="1"/>
  <c r="AE37" i="16" s="1"/>
  <c r="AE38" i="16" s="1"/>
  <c r="AE39" i="16" s="1"/>
  <c r="AE40" i="16" s="1"/>
  <c r="AE41" i="16" s="1"/>
  <c r="AE42" i="16" s="1"/>
  <c r="AE43" i="16" s="1"/>
  <c r="AE44" i="16" s="1"/>
  <c r="AE45" i="16" s="1"/>
  <c r="AE46" i="16" s="1"/>
  <c r="AE47" i="16" s="1"/>
  <c r="AB2" i="16"/>
  <c r="AB3" i="16" s="1"/>
  <c r="AB4" i="16" s="1"/>
  <c r="AB5" i="16" s="1"/>
  <c r="AB6" i="16" s="1"/>
  <c r="AB7" i="16" s="1"/>
  <c r="AB8" i="16" s="1"/>
  <c r="AB9" i="16" s="1"/>
  <c r="AB10" i="16" s="1"/>
  <c r="AB11" i="16" s="1"/>
  <c r="AB12" i="16" s="1"/>
  <c r="AB13" i="16" s="1"/>
  <c r="AB14" i="16" s="1"/>
  <c r="AB15" i="16" s="1"/>
  <c r="AB16" i="16" s="1"/>
  <c r="AB17" i="16" s="1"/>
  <c r="AB18" i="16" s="1"/>
  <c r="AB19" i="16" s="1"/>
  <c r="AB20" i="16" s="1"/>
  <c r="AB21" i="16" s="1"/>
  <c r="AB22" i="16" s="1"/>
  <c r="AB23" i="16" s="1"/>
  <c r="AB24" i="16" s="1"/>
  <c r="AB25" i="16" s="1"/>
  <c r="AB26" i="16" s="1"/>
  <c r="AB27" i="16" s="1"/>
  <c r="AB28" i="16" s="1"/>
  <c r="AB29" i="16" s="1"/>
  <c r="AB30" i="16" s="1"/>
  <c r="AB31" i="16" s="1"/>
  <c r="AB32" i="16" s="1"/>
  <c r="AB33" i="16" s="1"/>
  <c r="AB34" i="16" s="1"/>
  <c r="AB35" i="16" s="1"/>
  <c r="AB36" i="16" s="1"/>
  <c r="AB37" i="16" s="1"/>
  <c r="AB38" i="16" s="1"/>
  <c r="AB39" i="16" s="1"/>
  <c r="AB40" i="16" s="1"/>
  <c r="AB41" i="16" s="1"/>
  <c r="AB42" i="16" s="1"/>
  <c r="AB43" i="16" s="1"/>
  <c r="AB44" i="16" s="1"/>
  <c r="AB45" i="16" s="1"/>
  <c r="AB46" i="16" s="1"/>
  <c r="AB47" i="16" s="1"/>
  <c r="R2" i="16"/>
  <c r="R3" i="16"/>
  <c r="O3" i="16"/>
  <c r="O2" i="16"/>
  <c r="L3" i="16"/>
  <c r="L2" i="16"/>
  <c r="Q2" i="16"/>
  <c r="Q3" i="16" s="1"/>
  <c r="Q4" i="16" s="1"/>
  <c r="Q5" i="16" s="1"/>
  <c r="Q6" i="16" s="1"/>
  <c r="Q7" i="16" s="1"/>
  <c r="Q8" i="16" s="1"/>
  <c r="Q9" i="16" s="1"/>
  <c r="Q10" i="16" s="1"/>
  <c r="Q11" i="16" s="1"/>
  <c r="Q12" i="16" s="1"/>
  <c r="Q13" i="16" s="1"/>
  <c r="Q14" i="16" s="1"/>
  <c r="Q15" i="16" s="1"/>
  <c r="Q16" i="16" s="1"/>
  <c r="Q17" i="16" s="1"/>
  <c r="Q18" i="16" s="1"/>
  <c r="Q19" i="16" s="1"/>
  <c r="Q20" i="16" s="1"/>
  <c r="Q21" i="16" s="1"/>
  <c r="Q22" i="16" s="1"/>
  <c r="Q23" i="16" s="1"/>
  <c r="Q24" i="16" s="1"/>
  <c r="Q25" i="16" s="1"/>
  <c r="Q26" i="16" s="1"/>
  <c r="Q27" i="16" s="1"/>
  <c r="Q28" i="16" s="1"/>
  <c r="Q29" i="16" s="1"/>
  <c r="Q30" i="16" s="1"/>
  <c r="Q31" i="16" s="1"/>
  <c r="Q32" i="16" s="1"/>
  <c r="Q33" i="16" s="1"/>
  <c r="Q34" i="16" s="1"/>
  <c r="Q35" i="16" s="1"/>
  <c r="Q36" i="16" s="1"/>
  <c r="Q37" i="16" s="1"/>
  <c r="Q38" i="16" s="1"/>
  <c r="Q39" i="16" s="1"/>
  <c r="Q40" i="16" s="1"/>
  <c r="Q41" i="16" s="1"/>
  <c r="Q42" i="16" s="1"/>
  <c r="Q43" i="16" s="1"/>
  <c r="Q44" i="16" s="1"/>
  <c r="Q45" i="16" s="1"/>
  <c r="Q46" i="16" s="1"/>
  <c r="Q47" i="16" s="1"/>
  <c r="K2" i="16"/>
  <c r="K3" i="16" s="1"/>
  <c r="K4" i="16" s="1"/>
  <c r="K5" i="16" s="1"/>
  <c r="K6" i="16" s="1"/>
  <c r="K7" i="16" s="1"/>
  <c r="K8" i="16" s="1"/>
  <c r="K9" i="16" s="1"/>
  <c r="K10" i="16" s="1"/>
  <c r="K11" i="16" s="1"/>
  <c r="K12" i="16" s="1"/>
  <c r="K13" i="16" s="1"/>
  <c r="K14" i="16" s="1"/>
  <c r="K15" i="16" s="1"/>
  <c r="K16" i="16" s="1"/>
  <c r="K17" i="16" s="1"/>
  <c r="K18" i="16" s="1"/>
  <c r="K19" i="16" s="1"/>
  <c r="K20" i="16" s="1"/>
  <c r="K21" i="16" s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N2" i="16"/>
  <c r="N3" i="16" s="1"/>
  <c r="N4" i="16" s="1"/>
  <c r="N5" i="16" s="1"/>
  <c r="N6" i="16" s="1"/>
  <c r="N7" i="16" s="1"/>
  <c r="N8" i="16" s="1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19" i="16" s="1"/>
  <c r="N20" i="16" s="1"/>
  <c r="N21" i="16" s="1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K20" i="1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62" i="34"/>
  <c r="E63" i="34"/>
  <c r="E64" i="34"/>
  <c r="E65" i="34"/>
  <c r="E66" i="34"/>
  <c r="E67" i="34"/>
  <c r="E68" i="34"/>
  <c r="E69" i="34"/>
  <c r="E2" i="34"/>
  <c r="F35" i="33"/>
  <c r="G34" i="33"/>
  <c r="G33" i="33"/>
  <c r="D6" i="32"/>
  <c r="F82" i="13"/>
  <c r="F80" i="13"/>
  <c r="F81" i="13" s="1"/>
  <c r="F83" i="13" s="1"/>
  <c r="J78" i="13"/>
  <c r="F73" i="13"/>
  <c r="F74" i="13" s="1"/>
  <c r="F75" i="13"/>
  <c r="F65" i="13"/>
  <c r="F66" i="13" s="1"/>
  <c r="F68" i="13" s="1"/>
  <c r="F67" i="13"/>
  <c r="J63" i="13"/>
  <c r="B63" i="13"/>
  <c r="B65" i="13" s="1"/>
  <c r="B66" i="13" s="1"/>
  <c r="C41" i="13"/>
  <c r="F36" i="13" s="1"/>
  <c r="F34" i="13"/>
  <c r="B41" i="13"/>
  <c r="B8" i="13"/>
  <c r="A8" i="13"/>
  <c r="B54" i="1"/>
  <c r="B55" i="1"/>
  <c r="B56" i="1"/>
  <c r="B57" i="1"/>
  <c r="B58" i="1"/>
  <c r="H11" i="1"/>
  <c r="H9" i="1"/>
  <c r="N4" i="12"/>
  <c r="G23" i="1"/>
  <c r="D17" i="13"/>
  <c r="D18" i="13" s="1"/>
  <c r="E11" i="1"/>
  <c r="AG19" i="13"/>
  <c r="AG10" i="13"/>
  <c r="Y19" i="13"/>
  <c r="Y10" i="13"/>
  <c r="K11" i="1"/>
  <c r="B11" i="1"/>
  <c r="N10" i="12"/>
  <c r="N9" i="12"/>
  <c r="E44" i="17"/>
  <c r="E39" i="17"/>
  <c r="E9" i="1"/>
  <c r="H20" i="1"/>
  <c r="E20" i="1"/>
  <c r="I37" i="13"/>
  <c r="K37" i="13" s="1"/>
  <c r="C17" i="17"/>
  <c r="AL2" i="28"/>
  <c r="AL3" i="28" s="1"/>
  <c r="AL4" i="28" s="1"/>
  <c r="AL5" i="28" s="1"/>
  <c r="AL6" i="28" s="1"/>
  <c r="AL7" i="28" s="1"/>
  <c r="AL8" i="28" s="1"/>
  <c r="AL9" i="28" s="1"/>
  <c r="AL10" i="28" s="1"/>
  <c r="AL11" i="28" s="1"/>
  <c r="AL12" i="28" s="1"/>
  <c r="AL13" i="28" s="1"/>
  <c r="AL14" i="28" s="1"/>
  <c r="AL15" i="28" s="1"/>
  <c r="AL16" i="28" s="1"/>
  <c r="AL17" i="28" s="1"/>
  <c r="AL18" i="28" s="1"/>
  <c r="AL19" i="28" s="1"/>
  <c r="AL20" i="28" s="1"/>
  <c r="AL21" i="28" s="1"/>
  <c r="AL22" i="28" s="1"/>
  <c r="AL23" i="28" s="1"/>
  <c r="AL24" i="28" s="1"/>
  <c r="AL25" i="28" s="1"/>
  <c r="AL26" i="28" s="1"/>
  <c r="AL27" i="28" s="1"/>
  <c r="AL28" i="28" s="1"/>
  <c r="AL29" i="28" s="1"/>
  <c r="AL30" i="28" s="1"/>
  <c r="AL31" i="28" s="1"/>
  <c r="AL32" i="28" s="1"/>
  <c r="AL33" i="28" s="1"/>
  <c r="AL34" i="28" s="1"/>
  <c r="AL35" i="28" s="1"/>
  <c r="AL36" i="28" s="1"/>
  <c r="AL37" i="28" s="1"/>
  <c r="AL38" i="28" s="1"/>
  <c r="AL39" i="28" s="1"/>
  <c r="AL40" i="28" s="1"/>
  <c r="AL41" i="28" s="1"/>
  <c r="AL42" i="28" s="1"/>
  <c r="AL43" i="28" s="1"/>
  <c r="AL44" i="28" s="1"/>
  <c r="AL45" i="28" s="1"/>
  <c r="AL46" i="28" s="1"/>
  <c r="AL47" i="28" s="1"/>
  <c r="AL48" i="28" s="1"/>
  <c r="AL49" i="28" s="1"/>
  <c r="AL50" i="28" s="1"/>
  <c r="AL51" i="28" s="1"/>
  <c r="AL52" i="28" s="1"/>
  <c r="AL53" i="28" s="1"/>
  <c r="AL54" i="28" s="1"/>
  <c r="AL55" i="28" s="1"/>
  <c r="AL56" i="28" s="1"/>
  <c r="AL57" i="28" s="1"/>
  <c r="AL58" i="28" s="1"/>
  <c r="AL59" i="28" s="1"/>
  <c r="AL60" i="28" s="1"/>
  <c r="AL61" i="28" s="1"/>
  <c r="AL62" i="28" s="1"/>
  <c r="AL63" i="28" s="1"/>
  <c r="AL64" i="28" s="1"/>
  <c r="AL65" i="28" s="1"/>
  <c r="AL66" i="28" s="1"/>
  <c r="AL67" i="28" s="1"/>
  <c r="AL68" i="28" s="1"/>
  <c r="AL69" i="28" s="1"/>
  <c r="AH2" i="28"/>
  <c r="AH3" i="28" s="1"/>
  <c r="AH4" i="28" s="1"/>
  <c r="AH5" i="28" s="1"/>
  <c r="AH6" i="28" s="1"/>
  <c r="AH7" i="28" s="1"/>
  <c r="AH8" i="28" s="1"/>
  <c r="AH9" i="28" s="1"/>
  <c r="AH10" i="28" s="1"/>
  <c r="AH11" i="28" s="1"/>
  <c r="AH12" i="28" s="1"/>
  <c r="AH13" i="28" s="1"/>
  <c r="AH14" i="28" s="1"/>
  <c r="AH15" i="28" s="1"/>
  <c r="AH16" i="28" s="1"/>
  <c r="AH17" i="28" s="1"/>
  <c r="AH18" i="28" s="1"/>
  <c r="AH19" i="28" s="1"/>
  <c r="AH20" i="28" s="1"/>
  <c r="AH21" i="28" s="1"/>
  <c r="AH22" i="28" s="1"/>
  <c r="AH23" i="28" s="1"/>
  <c r="AH24" i="28" s="1"/>
  <c r="AH25" i="28" s="1"/>
  <c r="AH26" i="28" s="1"/>
  <c r="AH27" i="28" s="1"/>
  <c r="AH28" i="28" s="1"/>
  <c r="AH29" i="28" s="1"/>
  <c r="AH30" i="28" s="1"/>
  <c r="AH31" i="28" s="1"/>
  <c r="AH32" i="28" s="1"/>
  <c r="AH33" i="28" s="1"/>
  <c r="AH34" i="28" s="1"/>
  <c r="AH35" i="28" s="1"/>
  <c r="AH36" i="28" s="1"/>
  <c r="AH37" i="28" s="1"/>
  <c r="AH38" i="28" s="1"/>
  <c r="AH39" i="28" s="1"/>
  <c r="AH40" i="28" s="1"/>
  <c r="AH41" i="28" s="1"/>
  <c r="AH42" i="28" s="1"/>
  <c r="AH43" i="28" s="1"/>
  <c r="AH44" i="28" s="1"/>
  <c r="AH45" i="28" s="1"/>
  <c r="AH46" i="28" s="1"/>
  <c r="AH47" i="28" s="1"/>
  <c r="AH48" i="28" s="1"/>
  <c r="AH49" i="28" s="1"/>
  <c r="AH50" i="28" s="1"/>
  <c r="AH51" i="28" s="1"/>
  <c r="AH52" i="28" s="1"/>
  <c r="AH53" i="28" s="1"/>
  <c r="AH54" i="28" s="1"/>
  <c r="AH55" i="28" s="1"/>
  <c r="AH56" i="28" s="1"/>
  <c r="AH57" i="28" s="1"/>
  <c r="AH58" i="28" s="1"/>
  <c r="AH59" i="28" s="1"/>
  <c r="AH60" i="28" s="1"/>
  <c r="AH61" i="28" s="1"/>
  <c r="AH62" i="28" s="1"/>
  <c r="AH63" i="28" s="1"/>
  <c r="AH64" i="28" s="1"/>
  <c r="AH65" i="28" s="1"/>
  <c r="AH66" i="28" s="1"/>
  <c r="AH67" i="28" s="1"/>
  <c r="AH68" i="28" s="1"/>
  <c r="AH69" i="28" s="1"/>
  <c r="AD2" i="28"/>
  <c r="AD3" i="28" s="1"/>
  <c r="AD4" i="28" s="1"/>
  <c r="AD5" i="28" s="1"/>
  <c r="AD6" i="28" s="1"/>
  <c r="AD7" i="28" s="1"/>
  <c r="AD8" i="28" s="1"/>
  <c r="AD9" i="28" s="1"/>
  <c r="AD10" i="28" s="1"/>
  <c r="AD11" i="28" s="1"/>
  <c r="AD12" i="28" s="1"/>
  <c r="AD13" i="28" s="1"/>
  <c r="AD14" i="28" s="1"/>
  <c r="AD15" i="28" s="1"/>
  <c r="AD16" i="28" s="1"/>
  <c r="AD17" i="28" s="1"/>
  <c r="AD18" i="28" s="1"/>
  <c r="AD19" i="28" s="1"/>
  <c r="AD20" i="28" s="1"/>
  <c r="AD21" i="28" s="1"/>
  <c r="AD22" i="28" s="1"/>
  <c r="AD23" i="28" s="1"/>
  <c r="AD24" i="28" s="1"/>
  <c r="AD25" i="28" s="1"/>
  <c r="AD26" i="28" s="1"/>
  <c r="AD27" i="28" s="1"/>
  <c r="AD28" i="28" s="1"/>
  <c r="AD29" i="28" s="1"/>
  <c r="AD30" i="28" s="1"/>
  <c r="AD31" i="28" s="1"/>
  <c r="AD32" i="28" s="1"/>
  <c r="AD33" i="28" s="1"/>
  <c r="AD34" i="28" s="1"/>
  <c r="AD35" i="28" s="1"/>
  <c r="AD36" i="28" s="1"/>
  <c r="AD37" i="28" s="1"/>
  <c r="AD38" i="28" s="1"/>
  <c r="AD39" i="28" s="1"/>
  <c r="AD40" i="28" s="1"/>
  <c r="AD41" i="28" s="1"/>
  <c r="AD42" i="28" s="1"/>
  <c r="AD43" i="28" s="1"/>
  <c r="AD44" i="28" s="1"/>
  <c r="AD45" i="28" s="1"/>
  <c r="AD46" i="28" s="1"/>
  <c r="AD47" i="28" s="1"/>
  <c r="AD48" i="28" s="1"/>
  <c r="AD49" i="28" s="1"/>
  <c r="AD50" i="28" s="1"/>
  <c r="AD51" i="28" s="1"/>
  <c r="AD52" i="28" s="1"/>
  <c r="AD53" i="28" s="1"/>
  <c r="AD54" i="28" s="1"/>
  <c r="AD55" i="28" s="1"/>
  <c r="AD56" i="28" s="1"/>
  <c r="AD57" i="28" s="1"/>
  <c r="AD58" i="28" s="1"/>
  <c r="AD59" i="28" s="1"/>
  <c r="AD60" i="28" s="1"/>
  <c r="AD61" i="28" s="1"/>
  <c r="AD62" i="28" s="1"/>
  <c r="AD63" i="28" s="1"/>
  <c r="AD64" i="28" s="1"/>
  <c r="AD65" i="28" s="1"/>
  <c r="AD66" i="28" s="1"/>
  <c r="AD67" i="28" s="1"/>
  <c r="AD68" i="28" s="1"/>
  <c r="AD69" i="28" s="1"/>
  <c r="Z2" i="28"/>
  <c r="Z3" i="28" s="1"/>
  <c r="Z4" i="28" s="1"/>
  <c r="Z5" i="28" s="1"/>
  <c r="Z6" i="28" s="1"/>
  <c r="Z7" i="28" s="1"/>
  <c r="Z8" i="28" s="1"/>
  <c r="Z9" i="28" s="1"/>
  <c r="Z10" i="28" s="1"/>
  <c r="Z11" i="28" s="1"/>
  <c r="Z12" i="28" s="1"/>
  <c r="Z13" i="28" s="1"/>
  <c r="Z14" i="28" s="1"/>
  <c r="Z15" i="28" s="1"/>
  <c r="Z16" i="28" s="1"/>
  <c r="Z17" i="28" s="1"/>
  <c r="Z18" i="28" s="1"/>
  <c r="Z19" i="28" s="1"/>
  <c r="Z20" i="28" s="1"/>
  <c r="Z21" i="28" s="1"/>
  <c r="Z22" i="28" s="1"/>
  <c r="Z23" i="28" s="1"/>
  <c r="Z24" i="28" s="1"/>
  <c r="Z25" i="28" s="1"/>
  <c r="Z26" i="28" s="1"/>
  <c r="Z27" i="28" s="1"/>
  <c r="Z28" i="28" s="1"/>
  <c r="Z29" i="28" s="1"/>
  <c r="Z30" i="28" s="1"/>
  <c r="Z31" i="28" s="1"/>
  <c r="Z32" i="28" s="1"/>
  <c r="Z33" i="28" s="1"/>
  <c r="Z34" i="28" s="1"/>
  <c r="Z35" i="28" s="1"/>
  <c r="Z36" i="28" s="1"/>
  <c r="Z37" i="28" s="1"/>
  <c r="Z38" i="28" s="1"/>
  <c r="Z39" i="28" s="1"/>
  <c r="Z40" i="28" s="1"/>
  <c r="Z41" i="28" s="1"/>
  <c r="Z42" i="28" s="1"/>
  <c r="Z43" i="28" s="1"/>
  <c r="Z44" i="28" s="1"/>
  <c r="Z45" i="28" s="1"/>
  <c r="Z46" i="28" s="1"/>
  <c r="Z47" i="28" s="1"/>
  <c r="Z48" i="28" s="1"/>
  <c r="Z49" i="28" s="1"/>
  <c r="Z50" i="28" s="1"/>
  <c r="Z51" i="28" s="1"/>
  <c r="Z52" i="28" s="1"/>
  <c r="Z53" i="28" s="1"/>
  <c r="Z54" i="28" s="1"/>
  <c r="Z55" i="28" s="1"/>
  <c r="Z56" i="28" s="1"/>
  <c r="Z57" i="28" s="1"/>
  <c r="Z58" i="28" s="1"/>
  <c r="Z59" i="28" s="1"/>
  <c r="Z60" i="28" s="1"/>
  <c r="Z61" i="28" s="1"/>
  <c r="Z62" i="28" s="1"/>
  <c r="Z63" i="28" s="1"/>
  <c r="Z64" i="28" s="1"/>
  <c r="Z65" i="28" s="1"/>
  <c r="Z66" i="28" s="1"/>
  <c r="Z67" i="28" s="1"/>
  <c r="Z68" i="28" s="1"/>
  <c r="Z69" i="28" s="1"/>
  <c r="V2" i="28"/>
  <c r="V3" i="28" s="1"/>
  <c r="V4" i="28" s="1"/>
  <c r="V5" i="28" s="1"/>
  <c r="V6" i="28" s="1"/>
  <c r="V7" i="28" s="1"/>
  <c r="V8" i="28" s="1"/>
  <c r="V9" i="28" s="1"/>
  <c r="V10" i="28" s="1"/>
  <c r="V11" i="28" s="1"/>
  <c r="V12" i="28" s="1"/>
  <c r="V13" i="28" s="1"/>
  <c r="V14" i="28" s="1"/>
  <c r="V15" i="28" s="1"/>
  <c r="V16" i="28" s="1"/>
  <c r="V17" i="28" s="1"/>
  <c r="V18" i="28" s="1"/>
  <c r="V19" i="28" s="1"/>
  <c r="V20" i="28" s="1"/>
  <c r="V21" i="28" s="1"/>
  <c r="V22" i="28" s="1"/>
  <c r="V23" i="28" s="1"/>
  <c r="V24" i="28" s="1"/>
  <c r="V25" i="28" s="1"/>
  <c r="V26" i="28" s="1"/>
  <c r="V27" i="28" s="1"/>
  <c r="V28" i="28" s="1"/>
  <c r="V29" i="28" s="1"/>
  <c r="V30" i="28" s="1"/>
  <c r="V31" i="28" s="1"/>
  <c r="V32" i="28" s="1"/>
  <c r="V33" i="28" s="1"/>
  <c r="V34" i="28" s="1"/>
  <c r="V35" i="28" s="1"/>
  <c r="V36" i="28" s="1"/>
  <c r="V37" i="28" s="1"/>
  <c r="V38" i="28" s="1"/>
  <c r="V39" i="28" s="1"/>
  <c r="V40" i="28" s="1"/>
  <c r="V41" i="28" s="1"/>
  <c r="V42" i="28" s="1"/>
  <c r="V43" i="28" s="1"/>
  <c r="V44" i="28" s="1"/>
  <c r="V45" i="28" s="1"/>
  <c r="V46" i="28" s="1"/>
  <c r="V47" i="28" s="1"/>
  <c r="V48" i="28" s="1"/>
  <c r="V49" i="28" s="1"/>
  <c r="V50" i="28" s="1"/>
  <c r="V51" i="28" s="1"/>
  <c r="V52" i="28" s="1"/>
  <c r="V53" i="28" s="1"/>
  <c r="V54" i="28" s="1"/>
  <c r="V55" i="28" s="1"/>
  <c r="V56" i="28" s="1"/>
  <c r="V57" i="28" s="1"/>
  <c r="V58" i="28" s="1"/>
  <c r="V59" i="28" s="1"/>
  <c r="V60" i="28" s="1"/>
  <c r="V61" i="28" s="1"/>
  <c r="V62" i="28" s="1"/>
  <c r="V63" i="28" s="1"/>
  <c r="V64" i="28" s="1"/>
  <c r="V65" i="28" s="1"/>
  <c r="V66" i="28" s="1"/>
  <c r="V67" i="28" s="1"/>
  <c r="V68" i="28" s="1"/>
  <c r="V69" i="28" s="1"/>
  <c r="Q2" i="28"/>
  <c r="Q3" i="28" s="1"/>
  <c r="Q4" i="28" s="1"/>
  <c r="Q5" i="28" s="1"/>
  <c r="Q6" i="28" s="1"/>
  <c r="Q7" i="28" s="1"/>
  <c r="Q8" i="28" s="1"/>
  <c r="Q9" i="28" s="1"/>
  <c r="Q10" i="28" s="1"/>
  <c r="Q11" i="28" s="1"/>
  <c r="Q12" i="28" s="1"/>
  <c r="Q13" i="28" s="1"/>
  <c r="Q14" i="28" s="1"/>
  <c r="Q15" i="28" s="1"/>
  <c r="Q16" i="28" s="1"/>
  <c r="Q17" i="28" s="1"/>
  <c r="Q18" i="28" s="1"/>
  <c r="Q19" i="28" s="1"/>
  <c r="Q20" i="28" s="1"/>
  <c r="Q21" i="28" s="1"/>
  <c r="Q22" i="28" s="1"/>
  <c r="Q23" i="28" s="1"/>
  <c r="Q24" i="28" s="1"/>
  <c r="Q25" i="28" s="1"/>
  <c r="Q26" i="28" s="1"/>
  <c r="Q27" i="28" s="1"/>
  <c r="Q28" i="28" s="1"/>
  <c r="Q29" i="28" s="1"/>
  <c r="Q30" i="28" s="1"/>
  <c r="Q31" i="28" s="1"/>
  <c r="Q32" i="28" s="1"/>
  <c r="Q33" i="28" s="1"/>
  <c r="Q34" i="28" s="1"/>
  <c r="Q35" i="28" s="1"/>
  <c r="Q36" i="28" s="1"/>
  <c r="Q37" i="28" s="1"/>
  <c r="Q38" i="28" s="1"/>
  <c r="Q39" i="28" s="1"/>
  <c r="Q40" i="28" s="1"/>
  <c r="Q41" i="28" s="1"/>
  <c r="Q42" i="28" s="1"/>
  <c r="Q43" i="28" s="1"/>
  <c r="Q44" i="28" s="1"/>
  <c r="Q45" i="28" s="1"/>
  <c r="Q46" i="28" s="1"/>
  <c r="Q47" i="28" s="1"/>
  <c r="Q48" i="28" s="1"/>
  <c r="Q49" i="28" s="1"/>
  <c r="Q50" i="28" s="1"/>
  <c r="Q51" i="28" s="1"/>
  <c r="Q52" i="28" s="1"/>
  <c r="Q53" i="28" s="1"/>
  <c r="Q54" i="28" s="1"/>
  <c r="Q55" i="28" s="1"/>
  <c r="Q56" i="28" s="1"/>
  <c r="Q57" i="28" s="1"/>
  <c r="Q58" i="28" s="1"/>
  <c r="Q59" i="28" s="1"/>
  <c r="Q60" i="28" s="1"/>
  <c r="Q61" i="28" s="1"/>
  <c r="Q62" i="28" s="1"/>
  <c r="Q63" i="28" s="1"/>
  <c r="Q64" i="28" s="1"/>
  <c r="Q65" i="28" s="1"/>
  <c r="Q66" i="28" s="1"/>
  <c r="Q67" i="28" s="1"/>
  <c r="Q68" i="28" s="1"/>
  <c r="Q69" i="28" s="1"/>
  <c r="L2" i="28"/>
  <c r="L3" i="28" s="1"/>
  <c r="L4" i="28" s="1"/>
  <c r="L5" i="28" s="1"/>
  <c r="L6" i="28" s="1"/>
  <c r="L7" i="28" s="1"/>
  <c r="L8" i="28" s="1"/>
  <c r="L9" i="28" s="1"/>
  <c r="L10" i="28" s="1"/>
  <c r="L11" i="28" s="1"/>
  <c r="L12" i="28" s="1"/>
  <c r="L13" i="28" s="1"/>
  <c r="L14" i="28" s="1"/>
  <c r="L15" i="28" s="1"/>
  <c r="L16" i="28" s="1"/>
  <c r="L17" i="28" s="1"/>
  <c r="L18" i="28" s="1"/>
  <c r="L19" i="28" s="1"/>
  <c r="L20" i="28" s="1"/>
  <c r="L21" i="28" s="1"/>
  <c r="L22" i="28" s="1"/>
  <c r="L23" i="28" s="1"/>
  <c r="L24" i="28" s="1"/>
  <c r="L25" i="28" s="1"/>
  <c r="L26" i="28" s="1"/>
  <c r="L27" i="28" s="1"/>
  <c r="L28" i="28" s="1"/>
  <c r="L29" i="28" s="1"/>
  <c r="L30" i="28" s="1"/>
  <c r="L31" i="28" s="1"/>
  <c r="L32" i="28" s="1"/>
  <c r="L33" i="28" s="1"/>
  <c r="L34" i="28" s="1"/>
  <c r="L35" i="28" s="1"/>
  <c r="L36" i="28" s="1"/>
  <c r="L37" i="28" s="1"/>
  <c r="L38" i="28" s="1"/>
  <c r="L39" i="28" s="1"/>
  <c r="L40" i="28" s="1"/>
  <c r="L41" i="28" s="1"/>
  <c r="L42" i="28" s="1"/>
  <c r="L43" i="28" s="1"/>
  <c r="L44" i="28" s="1"/>
  <c r="L45" i="28" s="1"/>
  <c r="L46" i="28" s="1"/>
  <c r="L47" i="28" s="1"/>
  <c r="L48" i="28" s="1"/>
  <c r="L49" i="28" s="1"/>
  <c r="L50" i="28" s="1"/>
  <c r="L51" i="28" s="1"/>
  <c r="L52" i="28" s="1"/>
  <c r="L53" i="28" s="1"/>
  <c r="L54" i="28" s="1"/>
  <c r="L55" i="28" s="1"/>
  <c r="L56" i="28" s="1"/>
  <c r="L57" i="28" s="1"/>
  <c r="L58" i="28" s="1"/>
  <c r="L59" i="28" s="1"/>
  <c r="L60" i="28" s="1"/>
  <c r="L61" i="28" s="1"/>
  <c r="L62" i="28" s="1"/>
  <c r="L63" i="28" s="1"/>
  <c r="L64" i="28" s="1"/>
  <c r="L65" i="28" s="1"/>
  <c r="L66" i="28" s="1"/>
  <c r="L67" i="28" s="1"/>
  <c r="L68" i="28" s="1"/>
  <c r="L69" i="28" s="1"/>
  <c r="V5" i="19"/>
  <c r="F76" i="13" l="1"/>
  <c r="R26" i="37"/>
  <c r="V26" i="37" s="1"/>
  <c r="G34" i="45"/>
  <c r="G30" i="45"/>
  <c r="G32" i="45"/>
  <c r="G29" i="45"/>
  <c r="G28" i="45"/>
  <c r="G33" i="45"/>
  <c r="E36" i="45"/>
  <c r="E37" i="45" s="1"/>
  <c r="E38" i="45" s="1"/>
  <c r="G35" i="46"/>
  <c r="E35" i="46"/>
  <c r="E36" i="46" s="1"/>
  <c r="G36" i="46"/>
  <c r="G37" i="46" s="1"/>
  <c r="I57" i="1"/>
  <c r="J57" i="1"/>
  <c r="E21" i="1"/>
  <c r="I56" i="1"/>
  <c r="AW39" i="17"/>
  <c r="G35" i="33"/>
  <c r="BB30" i="17"/>
  <c r="BB31" i="17"/>
  <c r="BG4" i="17"/>
  <c r="BI38" i="17"/>
  <c r="BG39" i="17"/>
  <c r="AW7" i="17"/>
  <c r="AY6" i="17"/>
  <c r="I58" i="1"/>
  <c r="J58" i="1"/>
  <c r="I59" i="1"/>
  <c r="J59" i="1"/>
  <c r="J56" i="1"/>
  <c r="AC14" i="12"/>
  <c r="AA19" i="32"/>
  <c r="J71" i="13"/>
  <c r="H21" i="1"/>
  <c r="K21" i="1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E37" i="46" l="1"/>
  <c r="E39" i="46" s="1"/>
  <c r="G36" i="45"/>
  <c r="G37" i="45" s="1"/>
  <c r="G38" i="45" s="1"/>
  <c r="E40" i="45" s="1"/>
  <c r="BG7" i="17"/>
  <c r="BI6" i="17"/>
  <c r="G314" i="24"/>
  <c r="F314" i="24"/>
  <c r="G313" i="24"/>
  <c r="F313" i="24"/>
  <c r="G312" i="24"/>
  <c r="F312" i="24"/>
  <c r="G311" i="24"/>
  <c r="F311" i="24"/>
  <c r="G310" i="24"/>
  <c r="F310" i="24"/>
  <c r="G309" i="24"/>
  <c r="F309" i="24"/>
  <c r="G308" i="24"/>
  <c r="F308" i="24"/>
  <c r="G307" i="24"/>
  <c r="F307" i="24"/>
  <c r="G306" i="24"/>
  <c r="F306" i="24"/>
  <c r="G305" i="24"/>
  <c r="F305" i="24"/>
  <c r="G304" i="24"/>
  <c r="F304" i="24"/>
  <c r="G303" i="24"/>
  <c r="F303" i="24"/>
  <c r="G302" i="24"/>
  <c r="F302" i="24"/>
  <c r="G301" i="24"/>
  <c r="F301" i="24"/>
  <c r="G300" i="24"/>
  <c r="F300" i="24"/>
  <c r="G299" i="24"/>
  <c r="F299" i="24"/>
  <c r="G298" i="24"/>
  <c r="F298" i="24"/>
  <c r="G297" i="24"/>
  <c r="F297" i="24"/>
  <c r="G296" i="24"/>
  <c r="F296" i="24"/>
  <c r="G295" i="24"/>
  <c r="F295" i="24"/>
  <c r="G294" i="24"/>
  <c r="F294" i="24"/>
  <c r="G293" i="24"/>
  <c r="F293" i="24"/>
  <c r="G292" i="24"/>
  <c r="F292" i="24"/>
  <c r="G291" i="24"/>
  <c r="F291" i="24"/>
  <c r="G290" i="24"/>
  <c r="F290" i="24"/>
  <c r="G289" i="24"/>
  <c r="F289" i="24"/>
  <c r="G288" i="24"/>
  <c r="F288" i="24"/>
  <c r="G287" i="24"/>
  <c r="F287" i="24"/>
  <c r="G286" i="24"/>
  <c r="F286" i="24"/>
  <c r="G285" i="24"/>
  <c r="F285" i="24"/>
  <c r="G284" i="24"/>
  <c r="F284" i="24"/>
  <c r="G283" i="24"/>
  <c r="F283" i="24"/>
  <c r="G282" i="24"/>
  <c r="F282" i="24"/>
  <c r="G281" i="24"/>
  <c r="F281" i="24"/>
  <c r="G280" i="24"/>
  <c r="F280" i="24"/>
  <c r="G279" i="24"/>
  <c r="F279" i="24"/>
  <c r="G278" i="24"/>
  <c r="F278" i="24"/>
  <c r="G277" i="24"/>
  <c r="F277" i="24"/>
  <c r="G276" i="24"/>
  <c r="F276" i="24"/>
  <c r="G275" i="24"/>
  <c r="F275" i="24"/>
  <c r="G274" i="24"/>
  <c r="F274" i="24"/>
  <c r="G273" i="24"/>
  <c r="F273" i="24"/>
  <c r="G272" i="24"/>
  <c r="F272" i="24"/>
  <c r="G271" i="24"/>
  <c r="F271" i="24"/>
  <c r="G270" i="24"/>
  <c r="F270" i="24"/>
  <c r="G269" i="24"/>
  <c r="F269" i="24"/>
  <c r="G268" i="24"/>
  <c r="F268" i="24"/>
  <c r="G267" i="24"/>
  <c r="F267" i="24"/>
  <c r="G266" i="24"/>
  <c r="F266" i="24"/>
  <c r="G265" i="24"/>
  <c r="F265" i="24"/>
  <c r="G264" i="24"/>
  <c r="F264" i="24"/>
  <c r="G263" i="24"/>
  <c r="F263" i="24"/>
  <c r="G262" i="24"/>
  <c r="F262" i="24"/>
  <c r="G261" i="24"/>
  <c r="F261" i="24"/>
  <c r="G260" i="24"/>
  <c r="F260" i="24"/>
  <c r="G259" i="24"/>
  <c r="F259" i="24"/>
  <c r="G258" i="24"/>
  <c r="F258" i="24"/>
  <c r="G257" i="24"/>
  <c r="F257" i="24"/>
  <c r="G256" i="24"/>
  <c r="F256" i="24"/>
  <c r="G255" i="24"/>
  <c r="F255" i="24"/>
  <c r="G254" i="24"/>
  <c r="F254" i="24"/>
  <c r="G253" i="24"/>
  <c r="F253" i="24"/>
  <c r="G252" i="24"/>
  <c r="F252" i="24"/>
  <c r="G251" i="24"/>
  <c r="F251" i="24"/>
  <c r="G250" i="24"/>
  <c r="F250" i="24"/>
  <c r="G249" i="24"/>
  <c r="F249" i="24"/>
  <c r="G248" i="24"/>
  <c r="F248" i="24"/>
  <c r="G247" i="24"/>
  <c r="F247" i="24"/>
  <c r="G246" i="24"/>
  <c r="F246" i="24"/>
  <c r="G245" i="24"/>
  <c r="F245" i="24"/>
  <c r="G244" i="24"/>
  <c r="F244" i="24"/>
  <c r="G243" i="24"/>
  <c r="F243" i="24"/>
  <c r="G242" i="24"/>
  <c r="F242" i="24"/>
  <c r="G241" i="24"/>
  <c r="F241" i="24"/>
  <c r="G240" i="24"/>
  <c r="F240" i="24"/>
  <c r="G239" i="24"/>
  <c r="F239" i="24"/>
  <c r="G238" i="24"/>
  <c r="F238" i="24"/>
  <c r="G237" i="24"/>
  <c r="F237" i="24"/>
  <c r="G236" i="24"/>
  <c r="F236" i="24"/>
  <c r="G235" i="24"/>
  <c r="F235" i="24"/>
  <c r="G234" i="24"/>
  <c r="F234" i="24"/>
  <c r="G233" i="24"/>
  <c r="F233" i="24"/>
  <c r="G232" i="24"/>
  <c r="F232" i="24"/>
  <c r="G231" i="24"/>
  <c r="F231" i="24"/>
  <c r="G230" i="24"/>
  <c r="F230" i="24"/>
  <c r="G229" i="24"/>
  <c r="F229" i="24"/>
  <c r="G228" i="24"/>
  <c r="F228" i="24"/>
  <c r="G227" i="24"/>
  <c r="F227" i="24"/>
  <c r="G226" i="24"/>
  <c r="F226" i="24"/>
  <c r="G225" i="24"/>
  <c r="F225" i="24"/>
  <c r="G224" i="24"/>
  <c r="F224" i="24"/>
  <c r="G223" i="24"/>
  <c r="F223" i="24"/>
  <c r="G222" i="24"/>
  <c r="F222" i="24"/>
  <c r="G221" i="24"/>
  <c r="F221" i="24"/>
  <c r="G220" i="24"/>
  <c r="F220" i="24"/>
  <c r="G219" i="24"/>
  <c r="F219" i="24"/>
  <c r="G218" i="24"/>
  <c r="F218" i="24"/>
  <c r="G217" i="24"/>
  <c r="F217" i="24"/>
  <c r="G216" i="24"/>
  <c r="F216" i="24"/>
  <c r="G215" i="24"/>
  <c r="F215" i="24"/>
  <c r="G214" i="24"/>
  <c r="F214" i="24"/>
  <c r="G213" i="24"/>
  <c r="F213" i="24"/>
  <c r="G212" i="24"/>
  <c r="F212" i="24"/>
  <c r="G211" i="24"/>
  <c r="F211" i="24"/>
  <c r="G210" i="24"/>
  <c r="F210" i="24"/>
  <c r="G209" i="24"/>
  <c r="F209" i="24"/>
  <c r="G208" i="24"/>
  <c r="F208" i="24"/>
  <c r="G207" i="24"/>
  <c r="F207" i="24"/>
  <c r="G206" i="24"/>
  <c r="F206" i="24"/>
  <c r="G205" i="24"/>
  <c r="F205" i="24"/>
  <c r="G204" i="24"/>
  <c r="F204" i="24"/>
  <c r="G203" i="24"/>
  <c r="F203" i="24"/>
  <c r="G202" i="24"/>
  <c r="F202" i="24"/>
  <c r="G201" i="24"/>
  <c r="F201" i="24"/>
  <c r="G200" i="24"/>
  <c r="F200" i="24"/>
  <c r="G199" i="24"/>
  <c r="F199" i="24"/>
  <c r="G198" i="24"/>
  <c r="F198" i="24"/>
  <c r="G197" i="24"/>
  <c r="F197" i="24"/>
  <c r="G196" i="24"/>
  <c r="F196" i="24"/>
  <c r="G195" i="24"/>
  <c r="F195" i="24"/>
  <c r="G194" i="24"/>
  <c r="F194" i="24"/>
  <c r="G193" i="24"/>
  <c r="F193" i="24"/>
  <c r="G192" i="24"/>
  <c r="F192" i="24"/>
  <c r="G191" i="24"/>
  <c r="F191" i="24"/>
  <c r="G190" i="24"/>
  <c r="F190" i="24"/>
  <c r="G189" i="24"/>
  <c r="F189" i="24"/>
  <c r="G188" i="24"/>
  <c r="F188" i="24"/>
  <c r="G187" i="24"/>
  <c r="F187" i="24"/>
  <c r="G186" i="24"/>
  <c r="F186" i="24"/>
  <c r="G185" i="24"/>
  <c r="F185" i="24"/>
  <c r="G184" i="24"/>
  <c r="F184" i="24"/>
  <c r="G183" i="24"/>
  <c r="F183" i="24"/>
  <c r="G182" i="24"/>
  <c r="F182" i="24"/>
  <c r="G181" i="24"/>
  <c r="F181" i="24"/>
  <c r="G180" i="24"/>
  <c r="F180" i="24"/>
  <c r="G179" i="24"/>
  <c r="F179" i="24"/>
  <c r="G178" i="24"/>
  <c r="F178" i="24"/>
  <c r="G177" i="24"/>
  <c r="F177" i="24"/>
  <c r="G176" i="24"/>
  <c r="F176" i="24"/>
  <c r="G175" i="24"/>
  <c r="F175" i="24"/>
  <c r="G174" i="24"/>
  <c r="F174" i="24"/>
  <c r="G173" i="24"/>
  <c r="F173" i="24"/>
  <c r="G172" i="24"/>
  <c r="F172" i="24"/>
  <c r="G171" i="24"/>
  <c r="F171" i="24"/>
  <c r="G170" i="24"/>
  <c r="F170" i="24"/>
  <c r="G169" i="24"/>
  <c r="F169" i="24"/>
  <c r="G168" i="24"/>
  <c r="F168" i="24"/>
  <c r="G167" i="24"/>
  <c r="F167" i="24"/>
  <c r="G166" i="24"/>
  <c r="F166" i="24"/>
  <c r="G165" i="24"/>
  <c r="F165" i="24"/>
  <c r="G164" i="24"/>
  <c r="F164" i="24"/>
  <c r="G163" i="24"/>
  <c r="F163" i="24"/>
  <c r="G162" i="24"/>
  <c r="F162" i="24"/>
  <c r="G161" i="24"/>
  <c r="F161" i="24"/>
  <c r="G160" i="24"/>
  <c r="F160" i="24"/>
  <c r="G159" i="24"/>
  <c r="F159" i="24"/>
  <c r="G158" i="24"/>
  <c r="F158" i="24"/>
  <c r="G157" i="24"/>
  <c r="F157" i="24"/>
  <c r="G156" i="24"/>
  <c r="F156" i="24"/>
  <c r="G155" i="24"/>
  <c r="F155" i="24"/>
  <c r="G154" i="24"/>
  <c r="F154" i="24"/>
  <c r="G153" i="24"/>
  <c r="F153" i="24"/>
  <c r="G152" i="24"/>
  <c r="F152" i="24"/>
  <c r="G151" i="24"/>
  <c r="F151" i="24"/>
  <c r="G150" i="24"/>
  <c r="F150" i="24"/>
  <c r="G149" i="24"/>
  <c r="F149" i="24"/>
  <c r="G148" i="24"/>
  <c r="F148" i="24"/>
  <c r="G147" i="24"/>
  <c r="F147" i="24"/>
  <c r="G146" i="24"/>
  <c r="F146" i="24"/>
  <c r="G145" i="24"/>
  <c r="F145" i="24"/>
  <c r="G144" i="24"/>
  <c r="F144" i="24"/>
  <c r="G143" i="24"/>
  <c r="F143" i="24"/>
  <c r="G142" i="24"/>
  <c r="F142" i="24"/>
  <c r="G141" i="24"/>
  <c r="F141" i="24"/>
  <c r="G140" i="24"/>
  <c r="F140" i="24"/>
  <c r="G139" i="24"/>
  <c r="F139" i="24"/>
  <c r="G138" i="24"/>
  <c r="F138" i="24"/>
  <c r="G137" i="24"/>
  <c r="F137" i="24"/>
  <c r="G136" i="24"/>
  <c r="F136" i="24"/>
  <c r="G135" i="24"/>
  <c r="F135" i="24"/>
  <c r="G134" i="24"/>
  <c r="F134" i="24"/>
  <c r="G133" i="24"/>
  <c r="F133" i="24"/>
  <c r="G132" i="24"/>
  <c r="F132" i="24"/>
  <c r="G131" i="24"/>
  <c r="F131" i="24"/>
  <c r="G130" i="24"/>
  <c r="F130" i="24"/>
  <c r="G129" i="24"/>
  <c r="F129" i="24"/>
  <c r="G128" i="24"/>
  <c r="F128" i="24"/>
  <c r="G127" i="24"/>
  <c r="F127" i="24"/>
  <c r="G126" i="24"/>
  <c r="F126" i="24"/>
  <c r="G125" i="24"/>
  <c r="F125" i="24"/>
  <c r="G124" i="24"/>
  <c r="F124" i="24"/>
  <c r="G123" i="24"/>
  <c r="F123" i="24"/>
  <c r="G122" i="24"/>
  <c r="F122" i="24"/>
  <c r="G121" i="24"/>
  <c r="F121" i="24"/>
  <c r="G120" i="24"/>
  <c r="F120" i="24"/>
  <c r="G119" i="24"/>
  <c r="F119" i="24"/>
  <c r="G118" i="24"/>
  <c r="F118" i="24"/>
  <c r="G117" i="24"/>
  <c r="F117" i="24"/>
  <c r="G116" i="24"/>
  <c r="F116" i="24"/>
  <c r="G115" i="24"/>
  <c r="F115" i="24"/>
  <c r="G114" i="24"/>
  <c r="F114" i="24"/>
  <c r="G113" i="24"/>
  <c r="F113" i="24"/>
  <c r="G112" i="24"/>
  <c r="F112" i="24"/>
  <c r="G111" i="24"/>
  <c r="F111" i="24"/>
  <c r="G110" i="24"/>
  <c r="F110" i="24"/>
  <c r="G109" i="24"/>
  <c r="F109" i="24"/>
  <c r="G108" i="24"/>
  <c r="F108" i="24"/>
  <c r="G107" i="24"/>
  <c r="F107" i="24"/>
  <c r="G106" i="24"/>
  <c r="F106" i="24"/>
  <c r="G105" i="24"/>
  <c r="F105" i="24"/>
  <c r="G104" i="24"/>
  <c r="F104" i="24"/>
  <c r="G103" i="24"/>
  <c r="F103" i="24"/>
  <c r="G102" i="24"/>
  <c r="F102" i="24"/>
  <c r="G101" i="24"/>
  <c r="F101" i="24"/>
  <c r="G100" i="24"/>
  <c r="F100" i="24"/>
  <c r="G99" i="24"/>
  <c r="F99" i="24"/>
  <c r="G98" i="24"/>
  <c r="F98" i="24"/>
  <c r="G97" i="24"/>
  <c r="F97" i="24"/>
  <c r="G96" i="24"/>
  <c r="F96" i="24"/>
  <c r="G95" i="24"/>
  <c r="F95" i="24"/>
  <c r="G94" i="24"/>
  <c r="F94" i="24"/>
  <c r="G93" i="24"/>
  <c r="F93" i="24"/>
  <c r="G92" i="24"/>
  <c r="F92" i="24"/>
  <c r="G91" i="24"/>
  <c r="F91" i="24"/>
  <c r="G90" i="24"/>
  <c r="F90" i="24"/>
  <c r="G89" i="24"/>
  <c r="F89" i="24"/>
  <c r="G88" i="24"/>
  <c r="F88" i="24"/>
  <c r="G87" i="24"/>
  <c r="F87" i="24"/>
  <c r="G86" i="24"/>
  <c r="F86" i="24"/>
  <c r="G85" i="24"/>
  <c r="F85" i="24"/>
  <c r="G84" i="24"/>
  <c r="F84" i="24"/>
  <c r="G83" i="24"/>
  <c r="F83" i="24"/>
  <c r="G82" i="24"/>
  <c r="F82" i="24"/>
  <c r="G81" i="24"/>
  <c r="F81" i="24"/>
  <c r="G80" i="24"/>
  <c r="F80" i="24"/>
  <c r="G79" i="24"/>
  <c r="F79" i="24"/>
  <c r="G78" i="24"/>
  <c r="F78" i="24"/>
  <c r="G77" i="24"/>
  <c r="F77" i="24"/>
  <c r="G76" i="24"/>
  <c r="F76" i="24"/>
  <c r="G75" i="24"/>
  <c r="F75" i="24"/>
  <c r="G74" i="24"/>
  <c r="F74" i="24"/>
  <c r="G73" i="24"/>
  <c r="F73" i="24"/>
  <c r="G72" i="24"/>
  <c r="F72" i="24"/>
  <c r="G71" i="24"/>
  <c r="F71" i="24"/>
  <c r="G70" i="24"/>
  <c r="F70" i="24"/>
  <c r="G69" i="24"/>
  <c r="F69" i="24"/>
  <c r="G68" i="24"/>
  <c r="F68" i="24"/>
  <c r="G67" i="24"/>
  <c r="F67" i="24"/>
  <c r="G66" i="24"/>
  <c r="F66" i="24"/>
  <c r="G65" i="24"/>
  <c r="F65" i="24"/>
  <c r="G64" i="24"/>
  <c r="F64" i="24"/>
  <c r="G63" i="24"/>
  <c r="F63" i="24"/>
  <c r="G62" i="24"/>
  <c r="F62" i="24"/>
  <c r="G61" i="24"/>
  <c r="F61" i="24"/>
  <c r="G60" i="24"/>
  <c r="F60" i="24"/>
  <c r="G59" i="24"/>
  <c r="F59" i="24"/>
  <c r="G58" i="24"/>
  <c r="F58" i="24"/>
  <c r="G57" i="24"/>
  <c r="F57" i="24"/>
  <c r="G56" i="24"/>
  <c r="F56" i="24"/>
  <c r="G55" i="24"/>
  <c r="F55" i="24"/>
  <c r="G54" i="24"/>
  <c r="F54" i="24"/>
  <c r="G53" i="24"/>
  <c r="F53" i="24"/>
  <c r="G52" i="24"/>
  <c r="F52" i="24"/>
  <c r="G51" i="24"/>
  <c r="F51" i="24"/>
  <c r="G50" i="24"/>
  <c r="F50" i="24"/>
  <c r="G49" i="24"/>
  <c r="F49" i="24"/>
  <c r="G48" i="24"/>
  <c r="F48" i="24"/>
  <c r="G47" i="24"/>
  <c r="F47" i="24"/>
  <c r="G46" i="24"/>
  <c r="F46" i="24"/>
  <c r="G45" i="24"/>
  <c r="F45" i="24"/>
  <c r="G44" i="24"/>
  <c r="F44" i="24"/>
  <c r="G43" i="24"/>
  <c r="F43" i="24"/>
  <c r="G42" i="24"/>
  <c r="F42" i="24"/>
  <c r="G41" i="24"/>
  <c r="F41" i="24"/>
  <c r="G40" i="24"/>
  <c r="F40" i="24"/>
  <c r="G39" i="24"/>
  <c r="F39" i="24"/>
  <c r="G38" i="24"/>
  <c r="F38" i="24"/>
  <c r="G37" i="24"/>
  <c r="F37" i="24"/>
  <c r="G36" i="24"/>
  <c r="F36" i="24"/>
  <c r="G35" i="24"/>
  <c r="F35" i="24"/>
  <c r="G34" i="24"/>
  <c r="F34" i="24"/>
  <c r="G33" i="24"/>
  <c r="F33" i="24"/>
  <c r="G32" i="24"/>
  <c r="F32" i="24"/>
  <c r="G31" i="24"/>
  <c r="F31" i="24"/>
  <c r="G30" i="24"/>
  <c r="F30" i="24"/>
  <c r="G29" i="24"/>
  <c r="F29" i="24"/>
  <c r="G28" i="24"/>
  <c r="F28" i="24"/>
  <c r="G27" i="24"/>
  <c r="F27" i="24"/>
  <c r="G26" i="24"/>
  <c r="F26" i="24"/>
  <c r="G25" i="24"/>
  <c r="F25" i="24"/>
  <c r="G24" i="24"/>
  <c r="F24" i="24"/>
  <c r="G23" i="24"/>
  <c r="F23" i="24"/>
  <c r="G22" i="24"/>
  <c r="F22" i="24"/>
  <c r="G21" i="24"/>
  <c r="F21" i="24"/>
  <c r="G20" i="24"/>
  <c r="F20" i="24"/>
  <c r="G19" i="24"/>
  <c r="F19" i="24"/>
  <c r="G18" i="24"/>
  <c r="F18" i="24"/>
  <c r="G17" i="24"/>
  <c r="F17" i="24"/>
  <c r="G16" i="24"/>
  <c r="F16" i="24"/>
  <c r="G15" i="24"/>
  <c r="F15" i="24"/>
  <c r="G14" i="24"/>
  <c r="F14" i="24"/>
  <c r="G13" i="24"/>
  <c r="F13" i="24"/>
  <c r="G12" i="24"/>
  <c r="F12" i="24"/>
  <c r="G11" i="24"/>
  <c r="F11" i="24"/>
  <c r="G10" i="24"/>
  <c r="F10" i="24"/>
  <c r="G9" i="24"/>
  <c r="F9" i="24"/>
  <c r="G8" i="24"/>
  <c r="F8" i="24"/>
  <c r="G7" i="24"/>
  <c r="F7" i="24"/>
  <c r="G6" i="24"/>
  <c r="F6" i="24"/>
  <c r="G5" i="24"/>
  <c r="F5" i="24"/>
  <c r="G4" i="24"/>
  <c r="F4" i="24"/>
  <c r="G3" i="24"/>
  <c r="F3" i="24"/>
  <c r="G2" i="24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2" i="23"/>
  <c r="F314" i="23"/>
  <c r="F313" i="23"/>
  <c r="F312" i="23"/>
  <c r="F311" i="23"/>
  <c r="F310" i="23"/>
  <c r="F309" i="23"/>
  <c r="F308" i="23"/>
  <c r="F307" i="23"/>
  <c r="F306" i="23"/>
  <c r="F305" i="23"/>
  <c r="F304" i="23"/>
  <c r="F303" i="23"/>
  <c r="F302" i="23"/>
  <c r="F301" i="23"/>
  <c r="F300" i="23"/>
  <c r="F299" i="23"/>
  <c r="F298" i="23"/>
  <c r="F297" i="23"/>
  <c r="F296" i="23"/>
  <c r="F295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73" i="23"/>
  <c r="F272" i="23"/>
  <c r="F271" i="23"/>
  <c r="F270" i="23"/>
  <c r="F269" i="23"/>
  <c r="F268" i="23"/>
  <c r="F267" i="23"/>
  <c r="F266" i="23"/>
  <c r="F265" i="23"/>
  <c r="F264" i="23"/>
  <c r="F263" i="23"/>
  <c r="F262" i="23"/>
  <c r="F261" i="23"/>
  <c r="F260" i="23"/>
  <c r="F259" i="23"/>
  <c r="F258" i="23"/>
  <c r="F257" i="23"/>
  <c r="F256" i="23"/>
  <c r="F255" i="23"/>
  <c r="F254" i="23"/>
  <c r="F253" i="23"/>
  <c r="F252" i="23"/>
  <c r="F251" i="23"/>
  <c r="F250" i="23"/>
  <c r="F249" i="23"/>
  <c r="F248" i="23"/>
  <c r="F247" i="23"/>
  <c r="F246" i="23"/>
  <c r="F245" i="23"/>
  <c r="F244" i="23"/>
  <c r="F243" i="23"/>
  <c r="F242" i="23"/>
  <c r="F241" i="23"/>
  <c r="F240" i="23"/>
  <c r="F239" i="23"/>
  <c r="F238" i="23"/>
  <c r="F237" i="23"/>
  <c r="F236" i="23"/>
  <c r="F235" i="23"/>
  <c r="F234" i="23"/>
  <c r="F233" i="23"/>
  <c r="F232" i="23"/>
  <c r="F231" i="23"/>
  <c r="F230" i="23"/>
  <c r="F229" i="23"/>
  <c r="F228" i="23"/>
  <c r="F227" i="23"/>
  <c r="F226" i="23"/>
  <c r="F225" i="23"/>
  <c r="F224" i="23"/>
  <c r="F223" i="23"/>
  <c r="F222" i="23"/>
  <c r="F221" i="23"/>
  <c r="F220" i="23"/>
  <c r="F219" i="23"/>
  <c r="F218" i="23"/>
  <c r="F217" i="23"/>
  <c r="F216" i="23"/>
  <c r="F215" i="23"/>
  <c r="F214" i="23"/>
  <c r="F213" i="23"/>
  <c r="F212" i="23"/>
  <c r="F211" i="23"/>
  <c r="F210" i="23"/>
  <c r="F209" i="23"/>
  <c r="F208" i="23"/>
  <c r="F207" i="23"/>
  <c r="F206" i="23"/>
  <c r="F205" i="23"/>
  <c r="F204" i="23"/>
  <c r="F203" i="23"/>
  <c r="F202" i="23"/>
  <c r="F201" i="23"/>
  <c r="F200" i="23"/>
  <c r="F199" i="23"/>
  <c r="F198" i="23"/>
  <c r="F197" i="23"/>
  <c r="F196" i="23"/>
  <c r="F195" i="23"/>
  <c r="F194" i="23"/>
  <c r="F193" i="23"/>
  <c r="F192" i="23"/>
  <c r="F191" i="23"/>
  <c r="F190" i="23"/>
  <c r="F189" i="23"/>
  <c r="F188" i="23"/>
  <c r="F187" i="23"/>
  <c r="F186" i="23"/>
  <c r="F185" i="23"/>
  <c r="F184" i="23"/>
  <c r="F183" i="23"/>
  <c r="F182" i="23"/>
  <c r="F181" i="23"/>
  <c r="F180" i="23"/>
  <c r="F179" i="23"/>
  <c r="F178" i="23"/>
  <c r="F177" i="23"/>
  <c r="F176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63" i="23"/>
  <c r="F162" i="23"/>
  <c r="F161" i="23"/>
  <c r="F160" i="23"/>
  <c r="F159" i="23"/>
  <c r="F15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F6" i="23"/>
  <c r="F5" i="23"/>
  <c r="F4" i="23"/>
  <c r="F3" i="23"/>
  <c r="P38" i="19"/>
  <c r="M38" i="19"/>
  <c r="N38" i="19" s="1"/>
  <c r="G38" i="19"/>
  <c r="J38" i="19" s="1"/>
  <c r="F38" i="19"/>
  <c r="I38" i="19" s="1"/>
  <c r="E38" i="19"/>
  <c r="H38" i="19" s="1"/>
  <c r="D38" i="19"/>
  <c r="P37" i="19"/>
  <c r="M37" i="19"/>
  <c r="N37" i="19" s="1"/>
  <c r="G37" i="19"/>
  <c r="J37" i="19" s="1"/>
  <c r="F37" i="19"/>
  <c r="I37" i="19" s="1"/>
  <c r="E37" i="19"/>
  <c r="H37" i="19" s="1"/>
  <c r="K37" i="19" s="1"/>
  <c r="D37" i="19"/>
  <c r="P36" i="19"/>
  <c r="M36" i="19"/>
  <c r="N36" i="19" s="1"/>
  <c r="G36" i="19"/>
  <c r="J36" i="19" s="1"/>
  <c r="F36" i="19"/>
  <c r="I36" i="19" s="1"/>
  <c r="E36" i="19"/>
  <c r="H36" i="19" s="1"/>
  <c r="D36" i="19"/>
  <c r="P35" i="19"/>
  <c r="M35" i="19"/>
  <c r="N35" i="19" s="1"/>
  <c r="G35" i="19"/>
  <c r="J35" i="19" s="1"/>
  <c r="F35" i="19"/>
  <c r="I35" i="19" s="1"/>
  <c r="E35" i="19"/>
  <c r="H35" i="19" s="1"/>
  <c r="D35" i="19"/>
  <c r="P34" i="19"/>
  <c r="M34" i="19"/>
  <c r="N34" i="19" s="1"/>
  <c r="G34" i="19"/>
  <c r="J34" i="19" s="1"/>
  <c r="F34" i="19"/>
  <c r="I34" i="19" s="1"/>
  <c r="E34" i="19"/>
  <c r="H34" i="19" s="1"/>
  <c r="D34" i="19"/>
  <c r="P33" i="19"/>
  <c r="M33" i="19"/>
  <c r="N33" i="19" s="1"/>
  <c r="J33" i="19"/>
  <c r="I33" i="19"/>
  <c r="H33" i="19"/>
  <c r="G33" i="19"/>
  <c r="F33" i="19"/>
  <c r="E33" i="19"/>
  <c r="D33" i="19"/>
  <c r="P32" i="19"/>
  <c r="M32" i="19"/>
  <c r="N32" i="19" s="1"/>
  <c r="G32" i="19"/>
  <c r="J32" i="19" s="1"/>
  <c r="F32" i="19"/>
  <c r="I32" i="19" s="1"/>
  <c r="E32" i="19"/>
  <c r="H32" i="19" s="1"/>
  <c r="D32" i="19"/>
  <c r="P31" i="19"/>
  <c r="M31" i="19"/>
  <c r="N31" i="19" s="1"/>
  <c r="J31" i="19"/>
  <c r="I31" i="19"/>
  <c r="H31" i="19"/>
  <c r="G31" i="19"/>
  <c r="F31" i="19"/>
  <c r="E31" i="19"/>
  <c r="D31" i="19"/>
  <c r="P30" i="19"/>
  <c r="M30" i="19"/>
  <c r="N30" i="19" s="1"/>
  <c r="J30" i="19"/>
  <c r="G30" i="19"/>
  <c r="F30" i="19"/>
  <c r="I30" i="19" s="1"/>
  <c r="E30" i="19"/>
  <c r="H30" i="19" s="1"/>
  <c r="D30" i="19"/>
  <c r="P29" i="19"/>
  <c r="M29" i="19"/>
  <c r="N29" i="19" s="1"/>
  <c r="G29" i="19"/>
  <c r="J29" i="19" s="1"/>
  <c r="F29" i="19"/>
  <c r="I29" i="19" s="1"/>
  <c r="E29" i="19"/>
  <c r="H29" i="19" s="1"/>
  <c r="D29" i="19"/>
  <c r="P28" i="19"/>
  <c r="M28" i="19"/>
  <c r="N28" i="19" s="1"/>
  <c r="G28" i="19"/>
  <c r="J28" i="19" s="1"/>
  <c r="F28" i="19"/>
  <c r="I28" i="19" s="1"/>
  <c r="E28" i="19"/>
  <c r="H28" i="19" s="1"/>
  <c r="D28" i="19"/>
  <c r="P27" i="19"/>
  <c r="M27" i="19"/>
  <c r="N27" i="19" s="1"/>
  <c r="J27" i="19"/>
  <c r="H27" i="19"/>
  <c r="G27" i="19"/>
  <c r="F27" i="19"/>
  <c r="I27" i="19" s="1"/>
  <c r="K27" i="19" s="1"/>
  <c r="E27" i="19"/>
  <c r="D27" i="19"/>
  <c r="P26" i="19"/>
  <c r="M26" i="19"/>
  <c r="N26" i="19" s="1"/>
  <c r="G26" i="19"/>
  <c r="J26" i="19" s="1"/>
  <c r="F26" i="19"/>
  <c r="I26" i="19" s="1"/>
  <c r="E26" i="19"/>
  <c r="H26" i="19" s="1"/>
  <c r="D26" i="19"/>
  <c r="P25" i="19"/>
  <c r="M25" i="19"/>
  <c r="N25" i="19" s="1"/>
  <c r="G25" i="19"/>
  <c r="J25" i="19" s="1"/>
  <c r="F25" i="19"/>
  <c r="I25" i="19" s="1"/>
  <c r="E25" i="19"/>
  <c r="H25" i="19" s="1"/>
  <c r="D25" i="19"/>
  <c r="P24" i="19"/>
  <c r="M24" i="19"/>
  <c r="N24" i="19" s="1"/>
  <c r="G24" i="19"/>
  <c r="J24" i="19" s="1"/>
  <c r="F24" i="19"/>
  <c r="I24" i="19" s="1"/>
  <c r="E24" i="19"/>
  <c r="H24" i="19" s="1"/>
  <c r="D24" i="19"/>
  <c r="P23" i="19"/>
  <c r="M23" i="19"/>
  <c r="N23" i="19" s="1"/>
  <c r="J23" i="19"/>
  <c r="I23" i="19"/>
  <c r="H23" i="19"/>
  <c r="G23" i="19"/>
  <c r="F23" i="19"/>
  <c r="E23" i="19"/>
  <c r="D23" i="19"/>
  <c r="P22" i="19"/>
  <c r="M22" i="19"/>
  <c r="N22" i="19" s="1"/>
  <c r="G22" i="19"/>
  <c r="J22" i="19" s="1"/>
  <c r="F22" i="19"/>
  <c r="I22" i="19" s="1"/>
  <c r="E22" i="19"/>
  <c r="H22" i="19" s="1"/>
  <c r="D22" i="19"/>
  <c r="P21" i="19"/>
  <c r="M21" i="19"/>
  <c r="N21" i="19" s="1"/>
  <c r="J21" i="19"/>
  <c r="I21" i="19"/>
  <c r="G21" i="19"/>
  <c r="F21" i="19"/>
  <c r="E21" i="19"/>
  <c r="H21" i="19" s="1"/>
  <c r="D21" i="19"/>
  <c r="P20" i="19"/>
  <c r="M20" i="19"/>
  <c r="N20" i="19" s="1"/>
  <c r="G20" i="19"/>
  <c r="J20" i="19" s="1"/>
  <c r="F20" i="19"/>
  <c r="I20" i="19" s="1"/>
  <c r="E20" i="19"/>
  <c r="H20" i="19" s="1"/>
  <c r="D20" i="19"/>
  <c r="P19" i="19"/>
  <c r="M19" i="19"/>
  <c r="N19" i="19" s="1"/>
  <c r="H19" i="19"/>
  <c r="G19" i="19"/>
  <c r="J19" i="19" s="1"/>
  <c r="F19" i="19"/>
  <c r="I19" i="19" s="1"/>
  <c r="E19" i="19"/>
  <c r="D19" i="19"/>
  <c r="P18" i="19"/>
  <c r="N18" i="19"/>
  <c r="M18" i="19"/>
  <c r="G18" i="19"/>
  <c r="J18" i="19" s="1"/>
  <c r="F18" i="19"/>
  <c r="I18" i="19" s="1"/>
  <c r="E18" i="19"/>
  <c r="H18" i="19" s="1"/>
  <c r="D18" i="19"/>
  <c r="P17" i="19"/>
  <c r="M17" i="19"/>
  <c r="N17" i="19" s="1"/>
  <c r="I17" i="19"/>
  <c r="H17" i="19"/>
  <c r="G17" i="19"/>
  <c r="J17" i="19" s="1"/>
  <c r="F17" i="19"/>
  <c r="E17" i="19"/>
  <c r="D17" i="19"/>
  <c r="P16" i="19"/>
  <c r="M16" i="19"/>
  <c r="N16" i="19" s="1"/>
  <c r="G16" i="19"/>
  <c r="J16" i="19" s="1"/>
  <c r="F16" i="19"/>
  <c r="I16" i="19" s="1"/>
  <c r="E16" i="19"/>
  <c r="H16" i="19" s="1"/>
  <c r="D16" i="19"/>
  <c r="P15" i="19"/>
  <c r="M15" i="19"/>
  <c r="N15" i="19" s="1"/>
  <c r="G15" i="19"/>
  <c r="J15" i="19" s="1"/>
  <c r="F15" i="19"/>
  <c r="I15" i="19" s="1"/>
  <c r="E15" i="19"/>
  <c r="H15" i="19" s="1"/>
  <c r="D15" i="19"/>
  <c r="P14" i="19"/>
  <c r="M14" i="19"/>
  <c r="N14" i="19" s="1"/>
  <c r="J14" i="19"/>
  <c r="G14" i="19"/>
  <c r="F14" i="19"/>
  <c r="I14" i="19" s="1"/>
  <c r="E14" i="19"/>
  <c r="H14" i="19" s="1"/>
  <c r="D14" i="19"/>
  <c r="P13" i="19"/>
  <c r="M13" i="19"/>
  <c r="N13" i="19" s="1"/>
  <c r="J13" i="19"/>
  <c r="I13" i="19"/>
  <c r="G13" i="19"/>
  <c r="F13" i="19"/>
  <c r="E13" i="19"/>
  <c r="H13" i="19" s="1"/>
  <c r="D13" i="19"/>
  <c r="P12" i="19"/>
  <c r="M12" i="19"/>
  <c r="N12" i="19" s="1"/>
  <c r="G12" i="19"/>
  <c r="J12" i="19" s="1"/>
  <c r="F12" i="19"/>
  <c r="I12" i="19" s="1"/>
  <c r="E12" i="19"/>
  <c r="H12" i="19" s="1"/>
  <c r="D12" i="19"/>
  <c r="P11" i="19"/>
  <c r="M11" i="19"/>
  <c r="N11" i="19" s="1"/>
  <c r="J11" i="19"/>
  <c r="G11" i="19"/>
  <c r="F11" i="19"/>
  <c r="I11" i="19" s="1"/>
  <c r="E11" i="19"/>
  <c r="H11" i="19" s="1"/>
  <c r="D11" i="19"/>
  <c r="P10" i="19"/>
  <c r="N10" i="19"/>
  <c r="M10" i="19"/>
  <c r="G10" i="19"/>
  <c r="J10" i="19" s="1"/>
  <c r="F10" i="19"/>
  <c r="I10" i="19" s="1"/>
  <c r="E10" i="19"/>
  <c r="H10" i="19" s="1"/>
  <c r="D10" i="19"/>
  <c r="P9" i="19"/>
  <c r="M9" i="19"/>
  <c r="N9" i="19" s="1"/>
  <c r="I9" i="19"/>
  <c r="H9" i="19"/>
  <c r="G9" i="19"/>
  <c r="J9" i="19" s="1"/>
  <c r="F9" i="19"/>
  <c r="E9" i="19"/>
  <c r="D9" i="19"/>
  <c r="P8" i="19"/>
  <c r="M8" i="19"/>
  <c r="N8" i="19" s="1"/>
  <c r="G8" i="19"/>
  <c r="J8" i="19" s="1"/>
  <c r="F8" i="19"/>
  <c r="I8" i="19" s="1"/>
  <c r="E8" i="19"/>
  <c r="H8" i="19" s="1"/>
  <c r="D8" i="19"/>
  <c r="P7" i="19"/>
  <c r="M7" i="19"/>
  <c r="N7" i="19" s="1"/>
  <c r="J7" i="19"/>
  <c r="I7" i="19"/>
  <c r="H7" i="19"/>
  <c r="G7" i="19"/>
  <c r="F7" i="19"/>
  <c r="E7" i="19"/>
  <c r="D7" i="19"/>
  <c r="P6" i="19"/>
  <c r="M6" i="19"/>
  <c r="N6" i="19" s="1"/>
  <c r="J6" i="19"/>
  <c r="G6" i="19"/>
  <c r="F6" i="19"/>
  <c r="I6" i="19" s="1"/>
  <c r="E6" i="19"/>
  <c r="H6" i="19" s="1"/>
  <c r="D6" i="19"/>
  <c r="P5" i="19"/>
  <c r="M5" i="19"/>
  <c r="N5" i="19" s="1"/>
  <c r="I5" i="19"/>
  <c r="H5" i="19"/>
  <c r="G5" i="19"/>
  <c r="J5" i="19" s="1"/>
  <c r="F5" i="19"/>
  <c r="E5" i="19"/>
  <c r="D5" i="19"/>
  <c r="P4" i="19"/>
  <c r="M4" i="19"/>
  <c r="N4" i="19" s="1"/>
  <c r="G4" i="19"/>
  <c r="J4" i="19" s="1"/>
  <c r="F4" i="19"/>
  <c r="I4" i="19" s="1"/>
  <c r="E4" i="19"/>
  <c r="H4" i="19" s="1"/>
  <c r="D4" i="19"/>
  <c r="P3" i="19"/>
  <c r="N3" i="19"/>
  <c r="M3" i="19"/>
  <c r="J3" i="19"/>
  <c r="I3" i="19"/>
  <c r="G3" i="19"/>
  <c r="F3" i="19"/>
  <c r="E3" i="19"/>
  <c r="H3" i="19" s="1"/>
  <c r="K3" i="19" s="1"/>
  <c r="D3" i="19"/>
  <c r="P2" i="19"/>
  <c r="Q2" i="19" s="1"/>
  <c r="N2" i="19"/>
  <c r="O2" i="19" s="1"/>
  <c r="M2" i="19"/>
  <c r="G2" i="19"/>
  <c r="J2" i="19" s="1"/>
  <c r="F2" i="19"/>
  <c r="I2" i="19" s="1"/>
  <c r="E2" i="19"/>
  <c r="H2" i="19" s="1"/>
  <c r="D2" i="19"/>
  <c r="K35" i="19" l="1"/>
  <c r="K29" i="19"/>
  <c r="K15" i="19"/>
  <c r="K5" i="19"/>
  <c r="O5" i="19"/>
  <c r="O6" i="19" s="1"/>
  <c r="O7" i="19" s="1"/>
  <c r="O8" i="19" s="1"/>
  <c r="O9" i="19" s="1"/>
  <c r="O10" i="19" s="1"/>
  <c r="O11" i="19" s="1"/>
  <c r="O12" i="19" s="1"/>
  <c r="O13" i="19" s="1"/>
  <c r="O14" i="19" s="1"/>
  <c r="O15" i="19" s="1"/>
  <c r="O16" i="19" s="1"/>
  <c r="O17" i="19" s="1"/>
  <c r="O18" i="19" s="1"/>
  <c r="O19" i="19" s="1"/>
  <c r="O20" i="19" s="1"/>
  <c r="O21" i="19" s="1"/>
  <c r="O22" i="19" s="1"/>
  <c r="O23" i="19" s="1"/>
  <c r="O24" i="19" s="1"/>
  <c r="O25" i="19" s="1"/>
  <c r="O26" i="19" s="1"/>
  <c r="O27" i="19" s="1"/>
  <c r="O28" i="19" s="1"/>
  <c r="O29" i="19" s="1"/>
  <c r="O30" i="19" s="1"/>
  <c r="O31" i="19" s="1"/>
  <c r="O32" i="19" s="1"/>
  <c r="O33" i="19" s="1"/>
  <c r="O34" i="19" s="1"/>
  <c r="K19" i="19"/>
  <c r="K11" i="19"/>
  <c r="K25" i="19"/>
  <c r="K12" i="19"/>
  <c r="K22" i="19"/>
  <c r="K38" i="19"/>
  <c r="Q3" i="19"/>
  <c r="Q4" i="19" s="1"/>
  <c r="Q5" i="19" s="1"/>
  <c r="Q6" i="19" s="1"/>
  <c r="Q7" i="19" s="1"/>
  <c r="Q8" i="19" s="1"/>
  <c r="Q9" i="19" s="1"/>
  <c r="Q10" i="19" s="1"/>
  <c r="Q11" i="19" s="1"/>
  <c r="Q12" i="19" s="1"/>
  <c r="Q13" i="19" s="1"/>
  <c r="Q14" i="19" s="1"/>
  <c r="Q15" i="19" s="1"/>
  <c r="Q16" i="19" s="1"/>
  <c r="Q17" i="19" s="1"/>
  <c r="Q18" i="19" s="1"/>
  <c r="Q19" i="19" s="1"/>
  <c r="Q20" i="19" s="1"/>
  <c r="Q21" i="19" s="1"/>
  <c r="Q22" i="19" s="1"/>
  <c r="Q23" i="19" s="1"/>
  <c r="Q24" i="19" s="1"/>
  <c r="Q25" i="19" s="1"/>
  <c r="Q26" i="19" s="1"/>
  <c r="Q27" i="19" s="1"/>
  <c r="Q28" i="19" s="1"/>
  <c r="Q29" i="19" s="1"/>
  <c r="Q30" i="19" s="1"/>
  <c r="Q31" i="19" s="1"/>
  <c r="Q32" i="19" s="1"/>
  <c r="Q33" i="19" s="1"/>
  <c r="Q34" i="19" s="1"/>
  <c r="Q35" i="19" s="1"/>
  <c r="Q36" i="19" s="1"/>
  <c r="Q37" i="19" s="1"/>
  <c r="Q38" i="19" s="1"/>
  <c r="K9" i="19"/>
  <c r="K14" i="19"/>
  <c r="K24" i="19"/>
  <c r="K10" i="19"/>
  <c r="K36" i="19"/>
  <c r="O3" i="19"/>
  <c r="O4" i="19" s="1"/>
  <c r="K13" i="19"/>
  <c r="K23" i="19"/>
  <c r="K33" i="19"/>
  <c r="K8" i="19"/>
  <c r="K20" i="19"/>
  <c r="K21" i="19"/>
  <c r="K6" i="19"/>
  <c r="K7" i="19"/>
  <c r="K30" i="19"/>
  <c r="K31" i="19"/>
  <c r="K17" i="19"/>
  <c r="K26" i="19"/>
  <c r="K16" i="19"/>
  <c r="K28" i="19"/>
  <c r="K34" i="19"/>
  <c r="K4" i="19"/>
  <c r="K32" i="19"/>
  <c r="K2" i="19"/>
  <c r="L2" i="19" s="1"/>
  <c r="R2" i="19" s="1"/>
  <c r="K18" i="19"/>
  <c r="O35" i="19" l="1"/>
  <c r="O36" i="19" s="1"/>
  <c r="O37" i="19" s="1"/>
  <c r="O38" i="19" s="1"/>
  <c r="L3" i="19"/>
  <c r="R3" i="19" s="1"/>
  <c r="L4" i="19" l="1"/>
  <c r="R4" i="19" l="1"/>
  <c r="L5" i="19"/>
  <c r="R5" i="19" l="1"/>
  <c r="L6" i="19"/>
  <c r="R6" i="19" l="1"/>
  <c r="L7" i="19"/>
  <c r="R7" i="19" l="1"/>
  <c r="L8" i="19"/>
  <c r="R8" i="19" l="1"/>
  <c r="L9" i="19"/>
  <c r="R9" i="19" l="1"/>
  <c r="L10" i="19"/>
  <c r="R10" i="19" l="1"/>
  <c r="L11" i="19"/>
  <c r="R11" i="19" l="1"/>
  <c r="L12" i="19"/>
  <c r="R12" i="19" l="1"/>
  <c r="L13" i="19"/>
  <c r="R13" i="19" l="1"/>
  <c r="L14" i="19"/>
  <c r="R14" i="19" l="1"/>
  <c r="L15" i="19"/>
  <c r="R15" i="19" l="1"/>
  <c r="L16" i="19"/>
  <c r="R16" i="19" l="1"/>
  <c r="L17" i="19"/>
  <c r="R17" i="19" l="1"/>
  <c r="L18" i="19"/>
  <c r="R18" i="19" l="1"/>
  <c r="L19" i="19"/>
  <c r="R19" i="19" l="1"/>
  <c r="L20" i="19"/>
  <c r="R20" i="19" l="1"/>
  <c r="L21" i="19"/>
  <c r="R21" i="19" l="1"/>
  <c r="L22" i="19"/>
  <c r="R22" i="19" l="1"/>
  <c r="L23" i="19"/>
  <c r="R23" i="19" l="1"/>
  <c r="L24" i="19"/>
  <c r="R24" i="19" l="1"/>
  <c r="L25" i="19"/>
  <c r="R25" i="19" l="1"/>
  <c r="L26" i="19"/>
  <c r="R26" i="19" l="1"/>
  <c r="L27" i="19"/>
  <c r="R27" i="19" l="1"/>
  <c r="L28" i="19"/>
  <c r="R28" i="19" l="1"/>
  <c r="L29" i="19"/>
  <c r="R29" i="19" l="1"/>
  <c r="L30" i="19"/>
  <c r="R30" i="19" l="1"/>
  <c r="L31" i="19"/>
  <c r="R31" i="19" l="1"/>
  <c r="L32" i="19"/>
  <c r="R32" i="19" l="1"/>
  <c r="L33" i="19"/>
  <c r="R33" i="19" l="1"/>
  <c r="L34" i="19"/>
  <c r="R34" i="19" s="1"/>
  <c r="L35" i="19" l="1"/>
  <c r="R35" i="19" l="1"/>
  <c r="L36" i="19"/>
  <c r="R36" i="19" l="1"/>
  <c r="L37" i="19"/>
  <c r="R37" i="19" l="1"/>
  <c r="L38" i="19"/>
  <c r="R38" i="19" s="1"/>
  <c r="E12" i="18" l="1"/>
  <c r="E11" i="18"/>
  <c r="E8" i="18"/>
  <c r="E7" i="18"/>
  <c r="E3" i="18"/>
  <c r="E2" i="18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l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100" i="18" s="1"/>
  <c r="C101" i="18" s="1"/>
  <c r="C102" i="18" s="1"/>
  <c r="C103" i="18" s="1"/>
  <c r="C104" i="18" s="1"/>
  <c r="C105" i="18" s="1"/>
  <c r="C106" i="18" s="1"/>
  <c r="C107" i="18" s="1"/>
  <c r="C108" i="18" s="1"/>
  <c r="C109" i="18" s="1"/>
  <c r="C110" i="18" s="1"/>
  <c r="C111" i="18" s="1"/>
  <c r="C112" i="18" s="1"/>
  <c r="C113" i="18" s="1"/>
  <c r="C114" i="18" s="1"/>
  <c r="C115" i="18" s="1"/>
  <c r="C116" i="18" s="1"/>
  <c r="C117" i="18" s="1"/>
  <c r="C118" i="18" s="1"/>
  <c r="C119" i="18" s="1"/>
  <c r="C120" i="18" s="1"/>
  <c r="C121" i="18" s="1"/>
  <c r="C122" i="18" s="1"/>
  <c r="C123" i="18" s="1"/>
  <c r="C124" i="18" s="1"/>
  <c r="C125" i="18" s="1"/>
  <c r="C126" i="18" s="1"/>
  <c r="C127" i="18" s="1"/>
  <c r="C128" i="18" s="1"/>
  <c r="C129" i="18" s="1"/>
  <c r="C130" i="18" s="1"/>
  <c r="C131" i="18" s="1"/>
  <c r="C132" i="18" s="1"/>
  <c r="C133" i="18" s="1"/>
  <c r="C134" i="18" s="1"/>
  <c r="C135" i="18" s="1"/>
  <c r="C136" i="18" s="1"/>
  <c r="C137" i="18" s="1"/>
  <c r="C138" i="18" s="1"/>
  <c r="C139" i="18" s="1"/>
  <c r="C140" i="18" s="1"/>
  <c r="C141" i="18" s="1"/>
  <c r="C142" i="18" s="1"/>
  <c r="C143" i="18" s="1"/>
  <c r="C144" i="18" s="1"/>
  <c r="C145" i="18" s="1"/>
  <c r="C146" i="18" s="1"/>
  <c r="C147" i="18" s="1"/>
  <c r="C148" i="18" s="1"/>
  <c r="C149" i="18" s="1"/>
  <c r="C150" i="18" s="1"/>
  <c r="C151" i="18" s="1"/>
  <c r="C152" i="18" s="1"/>
  <c r="C153" i="18" s="1"/>
  <c r="C154" i="18" s="1"/>
  <c r="C155" i="18" s="1"/>
  <c r="C156" i="18" s="1"/>
  <c r="C157" i="18" s="1"/>
  <c r="C158" i="18" s="1"/>
  <c r="C159" i="18" s="1"/>
  <c r="C160" i="18" s="1"/>
  <c r="C161" i="18" s="1"/>
  <c r="C162" i="18" s="1"/>
  <c r="C163" i="18" s="1"/>
  <c r="C164" i="18" s="1"/>
  <c r="C165" i="18" s="1"/>
  <c r="C166" i="18" s="1"/>
  <c r="C167" i="18" s="1"/>
  <c r="C168" i="18" s="1"/>
  <c r="C169" i="18" s="1"/>
  <c r="C170" i="18" s="1"/>
  <c r="C171" i="18" s="1"/>
  <c r="C172" i="18" s="1"/>
  <c r="C173" i="18" s="1"/>
  <c r="C174" i="18" s="1"/>
  <c r="C175" i="18" s="1"/>
  <c r="C176" i="18" s="1"/>
  <c r="C177" i="18" s="1"/>
  <c r="C178" i="18" s="1"/>
  <c r="C179" i="18" s="1"/>
  <c r="C180" i="18" s="1"/>
  <c r="C181" i="18" s="1"/>
  <c r="C182" i="18" s="1"/>
  <c r="C183" i="18" s="1"/>
  <c r="C184" i="18" s="1"/>
  <c r="C185" i="18" s="1"/>
  <c r="C186" i="18" s="1"/>
  <c r="C187" i="18" s="1"/>
  <c r="C188" i="18" s="1"/>
  <c r="C189" i="18" s="1"/>
  <c r="C190" i="18" s="1"/>
  <c r="C191" i="18" s="1"/>
  <c r="C192" i="18" s="1"/>
  <c r="C193" i="18" s="1"/>
  <c r="C194" i="18" s="1"/>
  <c r="C195" i="18" s="1"/>
  <c r="C196" i="18" s="1"/>
  <c r="C197" i="18" s="1"/>
  <c r="C198" i="18" s="1"/>
  <c r="C199" i="18" s="1"/>
  <c r="C200" i="18" s="1"/>
  <c r="C201" i="18" s="1"/>
  <c r="C202" i="18" s="1"/>
  <c r="C203" i="18" s="1"/>
  <c r="C204" i="18" s="1"/>
  <c r="C205" i="18" s="1"/>
  <c r="C206" i="18" s="1"/>
  <c r="C207" i="18" s="1"/>
  <c r="C208" i="18" s="1"/>
  <c r="C209" i="18" s="1"/>
  <c r="C210" i="18" s="1"/>
  <c r="C211" i="18" s="1"/>
  <c r="C212" i="18" s="1"/>
  <c r="C213" i="18" s="1"/>
  <c r="C214" i="18" s="1"/>
  <c r="C215" i="18" s="1"/>
  <c r="C216" i="18" s="1"/>
  <c r="C217" i="18" s="1"/>
  <c r="C218" i="18" s="1"/>
  <c r="C219" i="18" s="1"/>
  <c r="C220" i="18" s="1"/>
  <c r="C221" i="18" s="1"/>
  <c r="C222" i="18" s="1"/>
  <c r="C223" i="18" s="1"/>
  <c r="C224" i="18" s="1"/>
  <c r="C225" i="18" s="1"/>
  <c r="C226" i="18" s="1"/>
  <c r="C227" i="18" s="1"/>
  <c r="C228" i="18" s="1"/>
  <c r="C229" i="18" s="1"/>
  <c r="C230" i="18" s="1"/>
  <c r="C231" i="18" s="1"/>
  <c r="C232" i="18" s="1"/>
  <c r="C233" i="18" s="1"/>
  <c r="C234" i="18" s="1"/>
  <c r="C235" i="18" s="1"/>
  <c r="C236" i="18" s="1"/>
  <c r="C237" i="18" s="1"/>
  <c r="C238" i="18" s="1"/>
  <c r="C239" i="18" s="1"/>
  <c r="C240" i="18" s="1"/>
  <c r="C241" i="18" s="1"/>
  <c r="C242" i="18" s="1"/>
  <c r="C243" i="18" s="1"/>
  <c r="C244" i="18" s="1"/>
  <c r="C245" i="18" s="1"/>
  <c r="C246" i="18" s="1"/>
  <c r="C247" i="18" s="1"/>
  <c r="C248" i="18" s="1"/>
  <c r="C249" i="18" s="1"/>
  <c r="C250" i="18" s="1"/>
  <c r="C251" i="18" s="1"/>
  <c r="C252" i="18" s="1"/>
  <c r="C253" i="18" s="1"/>
  <c r="C254" i="18" s="1"/>
  <c r="C255" i="18" s="1"/>
  <c r="C256" i="18" s="1"/>
  <c r="C257" i="18" s="1"/>
  <c r="C258" i="18" s="1"/>
  <c r="C259" i="18" s="1"/>
  <c r="C260" i="18" s="1"/>
  <c r="C261" i="18" s="1"/>
  <c r="C262" i="18" s="1"/>
  <c r="C263" i="18" s="1"/>
  <c r="C264" i="18" s="1"/>
  <c r="C265" i="18" s="1"/>
  <c r="C266" i="18" s="1"/>
  <c r="C267" i="18" s="1"/>
  <c r="C268" i="18" s="1"/>
  <c r="C269" i="18" s="1"/>
  <c r="C270" i="18" s="1"/>
  <c r="C271" i="18" s="1"/>
  <c r="C272" i="18" s="1"/>
  <c r="C273" i="18" s="1"/>
  <c r="C274" i="18" s="1"/>
  <c r="C275" i="18" s="1"/>
  <c r="C276" i="18" s="1"/>
  <c r="C277" i="18" s="1"/>
  <c r="C278" i="18" s="1"/>
  <c r="C279" i="18" s="1"/>
  <c r="C280" i="18" s="1"/>
  <c r="C281" i="18" s="1"/>
  <c r="C282" i="18" s="1"/>
  <c r="C283" i="18" s="1"/>
  <c r="C284" i="18" s="1"/>
  <c r="C285" i="18" s="1"/>
  <c r="C286" i="18" s="1"/>
  <c r="C287" i="18" s="1"/>
  <c r="C288" i="18" s="1"/>
  <c r="C289" i="18" s="1"/>
  <c r="C290" i="18" s="1"/>
  <c r="C291" i="18" s="1"/>
  <c r="C292" i="18" s="1"/>
  <c r="C293" i="18" s="1"/>
  <c r="C294" i="18" s="1"/>
  <c r="C295" i="18" s="1"/>
  <c r="C296" i="18" s="1"/>
  <c r="C297" i="18" s="1"/>
  <c r="C298" i="18" s="1"/>
  <c r="C299" i="18" s="1"/>
  <c r="C300" i="18" s="1"/>
  <c r="C301" i="18" s="1"/>
  <c r="C302" i="18" s="1"/>
  <c r="C303" i="18" s="1"/>
  <c r="C304" i="18" s="1"/>
  <c r="C305" i="18" s="1"/>
  <c r="C306" i="18" s="1"/>
  <c r="C307" i="18" s="1"/>
  <c r="C308" i="18" s="1"/>
  <c r="C309" i="18" s="1"/>
  <c r="C310" i="18" s="1"/>
  <c r="C311" i="18" s="1"/>
  <c r="C312" i="18" s="1"/>
  <c r="C313" i="18" s="1"/>
  <c r="C314" i="18" s="1"/>
  <c r="C315" i="18" s="1"/>
  <c r="C316" i="18" s="1"/>
  <c r="C317" i="18" s="1"/>
  <c r="C318" i="18" s="1"/>
  <c r="C319" i="18" s="1"/>
  <c r="C320" i="18" s="1"/>
  <c r="C321" i="18" s="1"/>
  <c r="C322" i="18" s="1"/>
  <c r="C323" i="18" s="1"/>
  <c r="C324" i="18" s="1"/>
  <c r="C325" i="18" s="1"/>
  <c r="C326" i="18" s="1"/>
  <c r="C327" i="18" s="1"/>
  <c r="C328" i="18" s="1"/>
  <c r="C329" i="18" s="1"/>
  <c r="C330" i="18" s="1"/>
  <c r="C331" i="18" s="1"/>
  <c r="C332" i="18" s="1"/>
  <c r="C333" i="18" s="1"/>
  <c r="C334" i="18" s="1"/>
  <c r="C335" i="18" s="1"/>
  <c r="C336" i="18" s="1"/>
  <c r="C337" i="18" s="1"/>
  <c r="C338" i="18" s="1"/>
  <c r="C339" i="18" s="1"/>
  <c r="C340" i="18" s="1"/>
  <c r="C341" i="18" s="1"/>
  <c r="C342" i="18" s="1"/>
  <c r="C343" i="18" s="1"/>
  <c r="C344" i="18" s="1"/>
  <c r="C345" i="18" s="1"/>
  <c r="C346" i="18" s="1"/>
  <c r="C347" i="18" s="1"/>
  <c r="C348" i="18" s="1"/>
  <c r="C349" i="18" s="1"/>
  <c r="C350" i="18" s="1"/>
  <c r="C351" i="18" s="1"/>
  <c r="C352" i="18" s="1"/>
  <c r="C353" i="18" s="1"/>
  <c r="C354" i="18" s="1"/>
  <c r="C355" i="18" s="1"/>
  <c r="C356" i="18" s="1"/>
  <c r="C357" i="18" s="1"/>
  <c r="C358" i="18" s="1"/>
  <c r="C359" i="18" s="1"/>
  <c r="C360" i="18" s="1"/>
  <c r="C361" i="18" s="1"/>
  <c r="C362" i="18" s="1"/>
  <c r="C363" i="18" s="1"/>
  <c r="C364" i="18" s="1"/>
  <c r="C365" i="18" s="1"/>
  <c r="C366" i="18" s="1"/>
  <c r="C367" i="18" s="1"/>
  <c r="C368" i="18" s="1"/>
  <c r="C369" i="18" s="1"/>
  <c r="C370" i="18" s="1"/>
  <c r="C371" i="18" s="1"/>
  <c r="C372" i="18" s="1"/>
  <c r="C373" i="18" s="1"/>
  <c r="C374" i="18" s="1"/>
  <c r="C375" i="18" s="1"/>
  <c r="C376" i="18" s="1"/>
  <c r="C377" i="18" s="1"/>
  <c r="C378" i="18" s="1"/>
  <c r="C379" i="18" s="1"/>
  <c r="C380" i="18" s="1"/>
  <c r="C381" i="18" s="1"/>
  <c r="C382" i="18" s="1"/>
  <c r="C383" i="18" s="1"/>
  <c r="C384" i="18" s="1"/>
  <c r="C385" i="18" s="1"/>
  <c r="C386" i="18" s="1"/>
  <c r="C387" i="18" s="1"/>
  <c r="C388" i="18" s="1"/>
  <c r="C389" i="18" s="1"/>
  <c r="C390" i="18" s="1"/>
  <c r="C391" i="18" s="1"/>
  <c r="C392" i="18" s="1"/>
  <c r="C393" i="18" s="1"/>
  <c r="C394" i="18" s="1"/>
  <c r="C395" i="18" s="1"/>
  <c r="C396" i="18" s="1"/>
  <c r="C397" i="18" s="1"/>
  <c r="C398" i="18" s="1"/>
  <c r="C399" i="18" s="1"/>
  <c r="C400" i="18" s="1"/>
  <c r="C401" i="18" s="1"/>
  <c r="C402" i="18" s="1"/>
  <c r="C403" i="18" s="1"/>
  <c r="C404" i="18" s="1"/>
  <c r="C405" i="18" s="1"/>
  <c r="C406" i="18" s="1"/>
  <c r="C407" i="18" s="1"/>
  <c r="C408" i="18" s="1"/>
  <c r="C409" i="18" s="1"/>
  <c r="C410" i="18" s="1"/>
  <c r="C411" i="18" s="1"/>
  <c r="C412" i="18" s="1"/>
  <c r="C413" i="18" s="1"/>
  <c r="C414" i="18" s="1"/>
  <c r="C415" i="18" s="1"/>
  <c r="C416" i="18" s="1"/>
  <c r="C417" i="18" s="1"/>
  <c r="C418" i="18" s="1"/>
  <c r="C419" i="18" s="1"/>
  <c r="C420" i="18" s="1"/>
  <c r="C421" i="18" s="1"/>
  <c r="C422" i="18" s="1"/>
  <c r="C423" i="18" s="1"/>
  <c r="C424" i="18" s="1"/>
  <c r="C425" i="18" s="1"/>
  <c r="C426" i="18" s="1"/>
  <c r="C427" i="18" s="1"/>
  <c r="C428" i="18" s="1"/>
  <c r="C429" i="18" s="1"/>
  <c r="C430" i="18" s="1"/>
  <c r="C431" i="18" s="1"/>
  <c r="C432" i="18" s="1"/>
  <c r="C433" i="18" s="1"/>
  <c r="C434" i="18" s="1"/>
  <c r="C435" i="18" s="1"/>
  <c r="C436" i="18" s="1"/>
  <c r="C437" i="18" s="1"/>
  <c r="C438" i="18" s="1"/>
  <c r="C439" i="18" s="1"/>
  <c r="C440" i="18" s="1"/>
  <c r="C441" i="18" s="1"/>
  <c r="C442" i="18" s="1"/>
  <c r="C443" i="18" s="1"/>
  <c r="C444" i="18" s="1"/>
  <c r="C445" i="18" s="1"/>
  <c r="C446" i="18" s="1"/>
  <c r="C447" i="18" s="1"/>
  <c r="C448" i="18" s="1"/>
  <c r="C449" i="18" s="1"/>
  <c r="C450" i="18" s="1"/>
  <c r="C451" i="18" s="1"/>
  <c r="C452" i="18" s="1"/>
  <c r="C453" i="18" s="1"/>
  <c r="C454" i="18" s="1"/>
  <c r="C455" i="18" s="1"/>
  <c r="C456" i="18" s="1"/>
  <c r="C457" i="18" s="1"/>
  <c r="C458" i="18" s="1"/>
  <c r="C459" i="18" s="1"/>
  <c r="C460" i="18" s="1"/>
  <c r="C461" i="18" s="1"/>
  <c r="C462" i="18" s="1"/>
  <c r="C463" i="18" s="1"/>
  <c r="C464" i="18" s="1"/>
  <c r="C465" i="18" s="1"/>
  <c r="C466" i="18" s="1"/>
  <c r="C467" i="18" s="1"/>
  <c r="C468" i="18" s="1"/>
  <c r="C469" i="18" s="1"/>
  <c r="C470" i="18" s="1"/>
  <c r="C471" i="18" s="1"/>
  <c r="C472" i="18" s="1"/>
  <c r="C473" i="18" s="1"/>
  <c r="C474" i="18" s="1"/>
  <c r="C475" i="18" s="1"/>
  <c r="C476" i="18" s="1"/>
  <c r="C477" i="18" s="1"/>
  <c r="C478" i="18" s="1"/>
  <c r="C479" i="18" s="1"/>
  <c r="C480" i="18" s="1"/>
  <c r="C481" i="18" s="1"/>
  <c r="C482" i="18" s="1"/>
  <c r="C483" i="18" s="1"/>
  <c r="C484" i="18" s="1"/>
  <c r="C485" i="18" s="1"/>
  <c r="C486" i="18" s="1"/>
  <c r="C487" i="18" s="1"/>
  <c r="C488" i="18" s="1"/>
  <c r="C489" i="18" s="1"/>
  <c r="C490" i="18" s="1"/>
  <c r="C491" i="18" s="1"/>
  <c r="C492" i="18" s="1"/>
  <c r="C493" i="18" s="1"/>
  <c r="C494" i="18" s="1"/>
  <c r="C495" i="18" s="1"/>
  <c r="C496" i="18" s="1"/>
  <c r="C497" i="18" s="1"/>
  <c r="C498" i="18" s="1"/>
  <c r="C499" i="18" s="1"/>
  <c r="C500" i="18" s="1"/>
  <c r="C501" i="18" s="1"/>
  <c r="E4" i="18"/>
  <c r="E5" i="18" s="1"/>
  <c r="E9" i="18"/>
  <c r="E14" i="18" l="1"/>
  <c r="E15" i="18"/>
  <c r="W61" i="17" l="1"/>
  <c r="W63" i="17" s="1"/>
  <c r="X58" i="17"/>
  <c r="X57" i="17"/>
  <c r="X56" i="17"/>
  <c r="X55" i="17"/>
  <c r="Y54" i="17"/>
  <c r="Z54" i="17" s="1"/>
  <c r="X54" i="17"/>
  <c r="X53" i="17"/>
  <c r="X52" i="17"/>
  <c r="X51" i="17"/>
  <c r="X50" i="17"/>
  <c r="Y49" i="17"/>
  <c r="Z49" i="17" s="1"/>
  <c r="X49" i="17"/>
  <c r="X48" i="17"/>
  <c r="X47" i="17"/>
  <c r="X46" i="17"/>
  <c r="X45" i="17"/>
  <c r="Y44" i="17"/>
  <c r="Z44" i="17" s="1"/>
  <c r="X44" i="17"/>
  <c r="X43" i="17"/>
  <c r="X42" i="17"/>
  <c r="X41" i="17"/>
  <c r="X40" i="17"/>
  <c r="Y39" i="17"/>
  <c r="Z39" i="17" s="1"/>
  <c r="X39" i="17"/>
  <c r="X38" i="17"/>
  <c r="X37" i="17"/>
  <c r="X36" i="17"/>
  <c r="X35" i="17"/>
  <c r="Y34" i="17"/>
  <c r="Z34" i="17" s="1"/>
  <c r="X34" i="17"/>
  <c r="X26" i="17"/>
  <c r="Y22" i="17"/>
  <c r="Z22" i="17" s="1"/>
  <c r="X24" i="17"/>
  <c r="X23" i="17"/>
  <c r="X22" i="17"/>
  <c r="X21" i="17"/>
  <c r="W29" i="17"/>
  <c r="W31" i="17" s="1"/>
  <c r="X19" i="17"/>
  <c r="X18" i="17"/>
  <c r="Y17" i="17"/>
  <c r="Z17" i="17" s="1"/>
  <c r="X17" i="17"/>
  <c r="X16" i="17"/>
  <c r="X15" i="17"/>
  <c r="X14" i="17"/>
  <c r="X13" i="17"/>
  <c r="Y12" i="17"/>
  <c r="Z12" i="17" s="1"/>
  <c r="X12" i="17"/>
  <c r="X11" i="17"/>
  <c r="X10" i="17"/>
  <c r="X9" i="17"/>
  <c r="X8" i="17"/>
  <c r="Y7" i="17"/>
  <c r="Z7" i="17" s="1"/>
  <c r="X7" i="17"/>
  <c r="X6" i="17"/>
  <c r="X5" i="17"/>
  <c r="X4" i="17"/>
  <c r="X3" i="17"/>
  <c r="Y2" i="17"/>
  <c r="Z2" i="17" s="1"/>
  <c r="X2" i="17"/>
  <c r="M61" i="17"/>
  <c r="N58" i="17"/>
  <c r="N57" i="17"/>
  <c r="N56" i="17"/>
  <c r="N55" i="17"/>
  <c r="O54" i="17"/>
  <c r="P54" i="17" s="1"/>
  <c r="N54" i="17"/>
  <c r="N53" i="17"/>
  <c r="N52" i="17"/>
  <c r="N51" i="17"/>
  <c r="N50" i="17"/>
  <c r="O49" i="17"/>
  <c r="P49" i="17" s="1"/>
  <c r="N49" i="17"/>
  <c r="N48" i="17"/>
  <c r="N47" i="17"/>
  <c r="N46" i="17"/>
  <c r="N45" i="17"/>
  <c r="O44" i="17"/>
  <c r="P44" i="17" s="1"/>
  <c r="N44" i="17"/>
  <c r="N43" i="17"/>
  <c r="N42" i="17"/>
  <c r="N41" i="17"/>
  <c r="N40" i="17"/>
  <c r="O39" i="17"/>
  <c r="P39" i="17" s="1"/>
  <c r="N39" i="17"/>
  <c r="N38" i="17"/>
  <c r="N37" i="17"/>
  <c r="N36" i="17"/>
  <c r="N35" i="17"/>
  <c r="O34" i="17"/>
  <c r="P34" i="17" s="1"/>
  <c r="N34" i="17"/>
  <c r="N26" i="17"/>
  <c r="O22" i="17"/>
  <c r="P22" i="17" s="1"/>
  <c r="N24" i="17"/>
  <c r="N23" i="17"/>
  <c r="N22" i="17"/>
  <c r="N21" i="17"/>
  <c r="M29" i="17"/>
  <c r="M31" i="17" s="1"/>
  <c r="N19" i="17"/>
  <c r="N18" i="17"/>
  <c r="O17" i="17"/>
  <c r="P17" i="17" s="1"/>
  <c r="N17" i="17"/>
  <c r="N16" i="17"/>
  <c r="N15" i="17"/>
  <c r="N14" i="17"/>
  <c r="N13" i="17"/>
  <c r="O12" i="17"/>
  <c r="P12" i="17" s="1"/>
  <c r="N12" i="17"/>
  <c r="N11" i="17"/>
  <c r="N10" i="17"/>
  <c r="N9" i="17"/>
  <c r="N8" i="17"/>
  <c r="O7" i="17"/>
  <c r="P7" i="17" s="1"/>
  <c r="N7" i="17"/>
  <c r="N6" i="17"/>
  <c r="N5" i="17"/>
  <c r="N4" i="17"/>
  <c r="N3" i="17"/>
  <c r="O2" i="17"/>
  <c r="P2" i="17" s="1"/>
  <c r="N2" i="17"/>
  <c r="C61" i="17"/>
  <c r="C63" i="17" s="1"/>
  <c r="D58" i="17"/>
  <c r="D57" i="17"/>
  <c r="D56" i="17"/>
  <c r="D55" i="17"/>
  <c r="E54" i="17"/>
  <c r="F54" i="17" s="1"/>
  <c r="D54" i="17"/>
  <c r="D53" i="17"/>
  <c r="D52" i="17"/>
  <c r="D51" i="17"/>
  <c r="D50" i="17"/>
  <c r="E49" i="17"/>
  <c r="F49" i="17" s="1"/>
  <c r="D49" i="17"/>
  <c r="D48" i="17"/>
  <c r="D47" i="17"/>
  <c r="D46" i="17"/>
  <c r="D45" i="17"/>
  <c r="F44" i="17"/>
  <c r="D44" i="17"/>
  <c r="D43" i="17"/>
  <c r="D42" i="17"/>
  <c r="D41" i="17"/>
  <c r="D40" i="17"/>
  <c r="F39" i="17"/>
  <c r="D39" i="17"/>
  <c r="D38" i="17"/>
  <c r="D37" i="17"/>
  <c r="D36" i="17"/>
  <c r="D35" i="17"/>
  <c r="E34" i="17"/>
  <c r="F34" i="17" s="1"/>
  <c r="D34" i="17"/>
  <c r="E22" i="17"/>
  <c r="F22" i="17" s="1"/>
  <c r="E17" i="17"/>
  <c r="F17" i="17" s="1"/>
  <c r="E12" i="17"/>
  <c r="F12" i="17" s="1"/>
  <c r="E7" i="17"/>
  <c r="F7" i="17" s="1"/>
  <c r="E2" i="17"/>
  <c r="F2" i="17" s="1"/>
  <c r="D2" i="17"/>
  <c r="W79" i="17"/>
  <c r="W80" i="17" s="1"/>
  <c r="W81" i="17" s="1"/>
  <c r="W82" i="17" s="1"/>
  <c r="V79" i="17"/>
  <c r="V80" i="17" s="1"/>
  <c r="V81" i="17" s="1"/>
  <c r="V82" i="17" s="1"/>
  <c r="T75" i="17"/>
  <c r="S75" i="17" s="1"/>
  <c r="T74" i="17"/>
  <c r="S74" i="17" s="1"/>
  <c r="T73" i="17"/>
  <c r="S73" i="17" s="1"/>
  <c r="T72" i="17"/>
  <c r="S72" i="17" s="1"/>
  <c r="T71" i="17"/>
  <c r="S71" i="17" s="1"/>
  <c r="T70" i="17"/>
  <c r="S70" i="17" s="1"/>
  <c r="AB69" i="17"/>
  <c r="Y69" i="17"/>
  <c r="Y73" i="17" s="1"/>
  <c r="X69" i="17"/>
  <c r="X72" i="17" s="1"/>
  <c r="W69" i="17"/>
  <c r="W72" i="17" s="1"/>
  <c r="AH61" i="17"/>
  <c r="AI58" i="17"/>
  <c r="AI57" i="17"/>
  <c r="AI56" i="17"/>
  <c r="AI55" i="17"/>
  <c r="AJ54" i="17"/>
  <c r="AK54" i="17" s="1"/>
  <c r="AI54" i="17"/>
  <c r="AI53" i="17"/>
  <c r="AI52" i="17"/>
  <c r="AI51" i="17"/>
  <c r="AI50" i="17"/>
  <c r="AJ49" i="17"/>
  <c r="AK49" i="17" s="1"/>
  <c r="AI49" i="17"/>
  <c r="AI48" i="17"/>
  <c r="AI47" i="17"/>
  <c r="AI46" i="17"/>
  <c r="AI45" i="17"/>
  <c r="AJ44" i="17"/>
  <c r="AK44" i="17" s="1"/>
  <c r="AI44" i="17"/>
  <c r="AI43" i="17"/>
  <c r="AI42" i="17"/>
  <c r="AI41" i="17"/>
  <c r="AI40" i="17"/>
  <c r="AJ39" i="17"/>
  <c r="AK39" i="17" s="1"/>
  <c r="AI39" i="17"/>
  <c r="AI38" i="17"/>
  <c r="AI37" i="17"/>
  <c r="AI36" i="17"/>
  <c r="AI35" i="17"/>
  <c r="AJ34" i="17"/>
  <c r="AK34" i="17" s="1"/>
  <c r="AI34" i="17"/>
  <c r="AH29" i="17"/>
  <c r="AH31" i="17" s="1"/>
  <c r="AI26" i="17"/>
  <c r="AI25" i="17"/>
  <c r="AI24" i="17"/>
  <c r="AI23" i="17"/>
  <c r="AI22" i="17"/>
  <c r="AI21" i="17"/>
  <c r="AI20" i="17"/>
  <c r="AI19" i="17"/>
  <c r="AI18" i="17"/>
  <c r="AJ17" i="17"/>
  <c r="AK17" i="17" s="1"/>
  <c r="AI17" i="17"/>
  <c r="AI16" i="17"/>
  <c r="AI15" i="17"/>
  <c r="AI14" i="17"/>
  <c r="AI13" i="17"/>
  <c r="AJ12" i="17"/>
  <c r="AK12" i="17" s="1"/>
  <c r="AI12" i="17"/>
  <c r="AI11" i="17"/>
  <c r="AI10" i="17"/>
  <c r="AI9" i="17"/>
  <c r="AI8" i="17"/>
  <c r="AJ7" i="17"/>
  <c r="AK7" i="17" s="1"/>
  <c r="AI7" i="17"/>
  <c r="AI6" i="17"/>
  <c r="AI5" i="17"/>
  <c r="AI4" i="17"/>
  <c r="AI3" i="17"/>
  <c r="AJ2" i="17"/>
  <c r="AK2" i="17" s="1"/>
  <c r="AI2" i="17"/>
  <c r="AI69" i="5"/>
  <c r="AO26" i="12"/>
  <c r="L84" i="5"/>
  <c r="AO25" i="12"/>
  <c r="L8" i="12" s="1"/>
  <c r="AH62" i="17" l="1"/>
  <c r="AM36" i="17"/>
  <c r="AB36" i="17"/>
  <c r="AD38" i="17" s="1"/>
  <c r="AB71" i="17"/>
  <c r="AB72" i="17" s="1"/>
  <c r="AC75" i="17" s="1"/>
  <c r="AF69" i="17"/>
  <c r="AH69" i="17" s="1"/>
  <c r="R36" i="17"/>
  <c r="H36" i="17"/>
  <c r="J38" i="17" s="1"/>
  <c r="AM4" i="17"/>
  <c r="AM7" i="17" s="1"/>
  <c r="AH63" i="17"/>
  <c r="Y75" i="17"/>
  <c r="X71" i="17"/>
  <c r="X73" i="17"/>
  <c r="Y71" i="17"/>
  <c r="W74" i="17"/>
  <c r="W71" i="17"/>
  <c r="X70" i="17"/>
  <c r="X74" i="17"/>
  <c r="Y72" i="17"/>
  <c r="Y70" i="17"/>
  <c r="Y74" i="17"/>
  <c r="W30" i="17"/>
  <c r="AB4" i="17"/>
  <c r="AD6" i="17" s="1"/>
  <c r="X25" i="17"/>
  <c r="X20" i="17"/>
  <c r="W62" i="17"/>
  <c r="M30" i="17"/>
  <c r="R4" i="17"/>
  <c r="N25" i="17"/>
  <c r="N20" i="17"/>
  <c r="M62" i="17"/>
  <c r="C29" i="17"/>
  <c r="C62" i="17"/>
  <c r="W70" i="17"/>
  <c r="AJ22" i="17"/>
  <c r="AK22" i="17" s="1"/>
  <c r="X75" i="17"/>
  <c r="AH30" i="17"/>
  <c r="W75" i="17"/>
  <c r="W73" i="17"/>
  <c r="AO24" i="12"/>
  <c r="L7" i="12" s="1"/>
  <c r="N6" i="12"/>
  <c r="AO23" i="12"/>
  <c r="AO22" i="12"/>
  <c r="L6" i="12" s="1"/>
  <c r="N14" i="12"/>
  <c r="Z14" i="12" s="1"/>
  <c r="AO15" i="12"/>
  <c r="AO16" i="12"/>
  <c r="AO17" i="12"/>
  <c r="AO18" i="12"/>
  <c r="AO19" i="12"/>
  <c r="AO20" i="12"/>
  <c r="AO21" i="12"/>
  <c r="N5" i="12"/>
  <c r="Z5" i="12" s="1"/>
  <c r="N7" i="12"/>
  <c r="N8" i="12"/>
  <c r="Z8" i="12" s="1"/>
  <c r="Z9" i="12"/>
  <c r="Z10" i="12"/>
  <c r="N11" i="12"/>
  <c r="Z11" i="12" s="1"/>
  <c r="N12" i="12"/>
  <c r="R37" i="17" s="1"/>
  <c r="M63" i="17" s="1"/>
  <c r="N13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" i="12"/>
  <c r="N3" i="12"/>
  <c r="AH25" i="5"/>
  <c r="AB76" i="17" l="1"/>
  <c r="AB78" i="17" s="1"/>
  <c r="AB79" i="17" s="1"/>
  <c r="AC79" i="17" s="1"/>
  <c r="AB39" i="17"/>
  <c r="T38" i="17"/>
  <c r="Z13" i="12"/>
  <c r="Z12" i="12"/>
  <c r="AO6" i="17"/>
  <c r="R39" i="17"/>
  <c r="H39" i="17"/>
  <c r="Z7" i="12"/>
  <c r="Z6" i="12"/>
  <c r="AM39" i="17"/>
  <c r="AO38" i="17"/>
  <c r="AB7" i="17"/>
  <c r="R7" i="17"/>
  <c r="T6" i="17"/>
  <c r="C30" i="17"/>
  <c r="C31" i="17"/>
  <c r="H4" i="17"/>
  <c r="H7" i="17" l="1"/>
  <c r="J6" i="17"/>
  <c r="AH20" i="5"/>
  <c r="AF6" i="12"/>
  <c r="AF8" i="12"/>
  <c r="AF7" i="12"/>
  <c r="H77" i="5" l="1"/>
  <c r="H79" i="5" s="1"/>
  <c r="AO14" i="12" l="1"/>
  <c r="I8" i="12"/>
  <c r="I27" i="12" s="1"/>
  <c r="G8" i="12"/>
  <c r="N2" i="12" l="1"/>
  <c r="AO13" i="12"/>
  <c r="I7" i="12"/>
  <c r="I26" i="12" s="1"/>
  <c r="G7" i="12"/>
  <c r="AH61" i="5"/>
  <c r="AI58" i="5"/>
  <c r="AI57" i="5"/>
  <c r="AI56" i="5"/>
  <c r="AI55" i="5"/>
  <c r="AJ54" i="5"/>
  <c r="AK54" i="5" s="1"/>
  <c r="AI54" i="5"/>
  <c r="AI53" i="5"/>
  <c r="AI52" i="5"/>
  <c r="AI51" i="5"/>
  <c r="AI50" i="5"/>
  <c r="AJ49" i="5"/>
  <c r="AK49" i="5" s="1"/>
  <c r="AI49" i="5"/>
  <c r="AI48" i="5"/>
  <c r="AI47" i="5"/>
  <c r="AI46" i="5"/>
  <c r="AI45" i="5"/>
  <c r="AJ44" i="5"/>
  <c r="AK44" i="5" s="1"/>
  <c r="AI44" i="5"/>
  <c r="AI43" i="5"/>
  <c r="AI42" i="5"/>
  <c r="AI41" i="5"/>
  <c r="AI40" i="5"/>
  <c r="AJ39" i="5"/>
  <c r="AK39" i="5" s="1"/>
  <c r="AI39" i="5"/>
  <c r="AI38" i="5"/>
  <c r="AI37" i="5"/>
  <c r="AI36" i="5"/>
  <c r="AI35" i="5"/>
  <c r="AJ34" i="5"/>
  <c r="AK34" i="5" s="1"/>
  <c r="AI34" i="5"/>
  <c r="AH29" i="5"/>
  <c r="AI26" i="5"/>
  <c r="AI25" i="5"/>
  <c r="AI24" i="5"/>
  <c r="AI23" i="5"/>
  <c r="AJ22" i="5"/>
  <c r="AK22" i="5" s="1"/>
  <c r="AI22" i="5"/>
  <c r="AI21" i="5"/>
  <c r="AI20" i="5"/>
  <c r="AI19" i="5"/>
  <c r="AI18" i="5"/>
  <c r="AJ17" i="5"/>
  <c r="AK17" i="5" s="1"/>
  <c r="AI17" i="5"/>
  <c r="AI16" i="5"/>
  <c r="AI15" i="5"/>
  <c r="AI14" i="5"/>
  <c r="AI13" i="5"/>
  <c r="AJ12" i="5"/>
  <c r="AK12" i="5" s="1"/>
  <c r="AI12" i="5"/>
  <c r="AI11" i="5"/>
  <c r="AI10" i="5"/>
  <c r="AI9" i="5"/>
  <c r="AI8" i="5"/>
  <c r="AJ7" i="5"/>
  <c r="AK7" i="5" s="1"/>
  <c r="AI7" i="5"/>
  <c r="AI6" i="5"/>
  <c r="AI5" i="5"/>
  <c r="AI4" i="5"/>
  <c r="AI3" i="5"/>
  <c r="AJ2" i="5"/>
  <c r="AK2" i="5" s="1"/>
  <c r="AI2" i="5"/>
  <c r="M75" i="5"/>
  <c r="M71" i="5"/>
  <c r="AO11" i="12"/>
  <c r="AO10" i="12"/>
  <c r="AO9" i="12"/>
  <c r="AO12" i="12"/>
  <c r="G6" i="12"/>
  <c r="AO8" i="12"/>
  <c r="B20" i="1"/>
  <c r="AH63" i="5" l="1"/>
  <c r="AM36" i="5"/>
  <c r="AH30" i="5"/>
  <c r="AH31" i="5"/>
  <c r="AM4" i="5"/>
  <c r="AH62" i="5"/>
  <c r="J71" i="5"/>
  <c r="I6" i="12"/>
  <c r="I25" i="12" s="1"/>
  <c r="Z2" i="12"/>
  <c r="AO7" i="12"/>
  <c r="G5" i="12"/>
  <c r="I5" i="12"/>
  <c r="I24" i="12" s="1"/>
  <c r="Y69" i="5"/>
  <c r="X69" i="5"/>
  <c r="W69" i="5"/>
  <c r="T71" i="5"/>
  <c r="S71" i="5" s="1"/>
  <c r="T72" i="5"/>
  <c r="S72" i="5" s="1"/>
  <c r="T73" i="5"/>
  <c r="S73" i="5" s="1"/>
  <c r="T74" i="5"/>
  <c r="S74" i="5" s="1"/>
  <c r="T75" i="5"/>
  <c r="S75" i="5" s="1"/>
  <c r="T70" i="5"/>
  <c r="S70" i="5" s="1"/>
  <c r="AO6" i="12"/>
  <c r="AO5" i="12"/>
  <c r="AO4" i="12"/>
  <c r="L3" i="12" s="1"/>
  <c r="I4" i="12"/>
  <c r="I23" i="12" s="1"/>
  <c r="G4" i="12"/>
  <c r="Y63" i="5"/>
  <c r="Y31" i="5"/>
  <c r="G3" i="12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34" i="5"/>
  <c r="Y30" i="5"/>
  <c r="Y6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" i="5"/>
  <c r="AM39" i="5" l="1"/>
  <c r="AO38" i="5"/>
  <c r="AM7" i="5"/>
  <c r="AO6" i="5"/>
  <c r="Z3" i="12"/>
  <c r="AA2" i="12" s="1"/>
  <c r="G2" i="12"/>
  <c r="I3" i="12" l="1"/>
  <c r="I22" i="12" s="1"/>
  <c r="I2" i="12"/>
  <c r="AO3" i="12"/>
  <c r="I21" i="12" l="1"/>
  <c r="AB2" i="12"/>
  <c r="I16" i="12"/>
  <c r="H18" i="12" s="1"/>
  <c r="AC2" i="12"/>
  <c r="X61" i="5"/>
  <c r="Z54" i="5"/>
  <c r="AA54" i="5" s="1"/>
  <c r="Z49" i="5"/>
  <c r="AA49" i="5" s="1"/>
  <c r="Z44" i="5"/>
  <c r="AA44" i="5" s="1"/>
  <c r="Z39" i="5"/>
  <c r="AA39" i="5" s="1"/>
  <c r="Z34" i="5"/>
  <c r="AA34" i="5" s="1"/>
  <c r="O59" i="5"/>
  <c r="AF69" i="5"/>
  <c r="AF71" i="5" s="1"/>
  <c r="AF72" i="5" s="1"/>
  <c r="X29" i="5"/>
  <c r="N58" i="5"/>
  <c r="N60" i="5" s="1"/>
  <c r="Z22" i="5"/>
  <c r="AA22" i="5" s="1"/>
  <c r="Z17" i="5"/>
  <c r="AA17" i="5" s="1"/>
  <c r="Z12" i="5"/>
  <c r="AA12" i="5" s="1"/>
  <c r="Z7" i="5"/>
  <c r="AA7" i="5" s="1"/>
  <c r="Z2" i="5"/>
  <c r="AA2" i="5" s="1"/>
  <c r="AO2" i="12"/>
  <c r="B9" i="1"/>
  <c r="B21" i="1" s="1"/>
  <c r="AB69" i="5"/>
  <c r="O60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32" i="5"/>
  <c r="AB71" i="5" l="1"/>
  <c r="AB72" i="5" s="1"/>
  <c r="AC75" i="5" s="1"/>
  <c r="AB76" i="5" s="1"/>
  <c r="AB78" i="5" s="1"/>
  <c r="AB79" i="5" s="1"/>
  <c r="AC79" i="5" s="1"/>
  <c r="AC36" i="5"/>
  <c r="AE37" i="5" s="1"/>
  <c r="X63" i="5"/>
  <c r="X62" i="5"/>
  <c r="AC4" i="5"/>
  <c r="AC6" i="5" s="1"/>
  <c r="AC7" i="5" s="1"/>
  <c r="X31" i="5"/>
  <c r="X30" i="5"/>
  <c r="AG75" i="5"/>
  <c r="AF76" i="5" s="1"/>
  <c r="S4" i="5"/>
  <c r="P52" i="5"/>
  <c r="Q52" i="5" s="1"/>
  <c r="P47" i="5"/>
  <c r="Q47" i="5" s="1"/>
  <c r="P42" i="5"/>
  <c r="Q42" i="5" s="1"/>
  <c r="P37" i="5"/>
  <c r="Q37" i="5" s="1"/>
  <c r="P32" i="5"/>
  <c r="Q32" i="5" s="1"/>
  <c r="AE5" i="5" l="1"/>
  <c r="AF78" i="5"/>
  <c r="AF79" i="5" s="1"/>
  <c r="AG79" i="5" s="1"/>
  <c r="AC38" i="5"/>
  <c r="AC39" i="5" s="1"/>
  <c r="N59" i="5"/>
  <c r="P17" i="5"/>
  <c r="E7" i="7"/>
  <c r="E12" i="7"/>
  <c r="E11" i="7"/>
  <c r="E8" i="7"/>
  <c r="E3" i="7"/>
  <c r="E2" i="7"/>
  <c r="E4" i="7" l="1"/>
  <c r="S36" i="5"/>
  <c r="U35" i="5"/>
  <c r="E5" i="7" l="1"/>
  <c r="E14" i="7" s="1"/>
  <c r="P2" i="5"/>
  <c r="P12" i="5"/>
  <c r="P7" i="5"/>
  <c r="P22" i="5"/>
  <c r="N28" i="5"/>
  <c r="S6" i="5" s="1"/>
  <c r="H32" i="5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403" i="7" s="1"/>
  <c r="C404" i="7" s="1"/>
  <c r="C405" i="7" s="1"/>
  <c r="C406" i="7" s="1"/>
  <c r="C407" i="7" s="1"/>
  <c r="C408" i="7" s="1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W71" i="5" l="1"/>
  <c r="W79" i="5"/>
  <c r="W80" i="5" s="1"/>
  <c r="W81" i="5" s="1"/>
  <c r="W82" i="5" s="1"/>
  <c r="V79" i="5"/>
  <c r="V80" i="5" s="1"/>
  <c r="V81" i="5" s="1"/>
  <c r="V82" i="5" s="1"/>
  <c r="W74" i="5" l="1"/>
  <c r="W75" i="5"/>
  <c r="X74" i="5"/>
  <c r="X75" i="5"/>
  <c r="Y74" i="5"/>
  <c r="Y75" i="5"/>
  <c r="Y71" i="5"/>
  <c r="X71" i="5"/>
  <c r="W72" i="5"/>
  <c r="X72" i="5"/>
  <c r="Y72" i="5"/>
  <c r="W73" i="5"/>
  <c r="X73" i="5"/>
  <c r="Y73" i="5"/>
  <c r="W70" i="5"/>
  <c r="X70" i="5"/>
  <c r="Y70" i="5"/>
  <c r="B30" i="1"/>
  <c r="B31" i="1"/>
  <c r="B32" i="1"/>
  <c r="B33" i="1"/>
  <c r="B34" i="1"/>
  <c r="B35" i="1"/>
  <c r="B36" i="1"/>
  <c r="B37" i="1"/>
  <c r="B29" i="1"/>
  <c r="E41" i="5"/>
  <c r="D25" i="5"/>
  <c r="H4" i="5" s="1"/>
  <c r="C58" i="5"/>
  <c r="C25" i="5"/>
  <c r="E52" i="5"/>
  <c r="E46" i="5"/>
  <c r="E36" i="5"/>
  <c r="E30" i="5"/>
  <c r="I37" i="1" l="1"/>
  <c r="J37" i="1"/>
  <c r="E19" i="5"/>
  <c r="E14" i="5"/>
  <c r="E10" i="5"/>
  <c r="E6" i="5"/>
  <c r="E2" i="5"/>
  <c r="C20" i="1" l="1"/>
  <c r="B38" i="1" l="1"/>
  <c r="I30" i="1"/>
  <c r="I31" i="1"/>
  <c r="I32" i="1"/>
  <c r="I33" i="1"/>
  <c r="I34" i="1"/>
  <c r="I38" i="1" l="1"/>
  <c r="J38" i="1"/>
  <c r="B39" i="1"/>
  <c r="I35" i="1"/>
  <c r="J35" i="1"/>
  <c r="J39" i="1" l="1"/>
  <c r="I39" i="1"/>
  <c r="B40" i="1"/>
  <c r="H6" i="5"/>
  <c r="H34" i="5"/>
  <c r="AI68" i="5" l="1"/>
  <c r="AI71" i="5" s="1"/>
  <c r="B41" i="1"/>
  <c r="I41" i="1" s="1"/>
  <c r="B42" i="1" l="1"/>
  <c r="I42" i="1" s="1"/>
  <c r="B43" i="1" l="1"/>
  <c r="B44" i="1" l="1"/>
  <c r="B45" i="1" l="1"/>
  <c r="B46" i="1" l="1"/>
  <c r="I46" i="1" s="1"/>
  <c r="B47" i="1" l="1"/>
  <c r="I47" i="1" s="1"/>
  <c r="J47" i="1" s="1"/>
  <c r="B48" i="1" l="1"/>
  <c r="I48" i="1" s="1"/>
  <c r="J48" i="1" s="1"/>
  <c r="B49" i="1" l="1"/>
  <c r="I49" i="1" s="1"/>
  <c r="J49" i="1" s="1"/>
  <c r="B50" i="1" l="1"/>
  <c r="I50" i="1" l="1"/>
  <c r="J50" i="1"/>
  <c r="B51" i="1"/>
  <c r="I51" i="1" l="1"/>
  <c r="J51" i="1"/>
  <c r="B52" i="1"/>
  <c r="I52" i="1" l="1"/>
  <c r="J52" i="1"/>
  <c r="B53" i="1"/>
  <c r="J53" i="1" l="1"/>
  <c r="I53" i="1"/>
  <c r="I54" i="1"/>
  <c r="J54" i="1"/>
  <c r="E9" i="7"/>
  <c r="E15" i="7" s="1"/>
  <c r="BF8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1" authorId="0" shapeId="0" xr:uid="{00000000-0006-0000-0900-000001000000}">
      <text>
        <r>
          <rPr>
            <sz val="10"/>
            <color rgb="FF000000"/>
            <rFont val="Calibri"/>
            <family val="2"/>
            <scheme val="minor"/>
          </rPr>
          <t>Enter a value here only if the house is given on rent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1" authorId="0" shapeId="0" xr:uid="{00000000-0006-0000-0A00-000001000000}">
      <text>
        <r>
          <rPr>
            <sz val="10"/>
            <color rgb="FF000000"/>
            <rFont val="Calibri"/>
            <family val="2"/>
            <scheme val="minor"/>
          </rPr>
          <t>Enter a value here only if the house is given on rent</t>
        </r>
      </text>
    </comment>
  </commentList>
</comments>
</file>

<file path=xl/sharedStrings.xml><?xml version="1.0" encoding="utf-8"?>
<sst xmlns="http://schemas.openxmlformats.org/spreadsheetml/2006/main" count="7447" uniqueCount="3900">
  <si>
    <t>Bond</t>
  </si>
  <si>
    <t>Citi</t>
  </si>
  <si>
    <t>Sbi</t>
  </si>
  <si>
    <t>crypto</t>
  </si>
  <si>
    <t>Zerodha Cash</t>
  </si>
  <si>
    <t>Equity</t>
  </si>
  <si>
    <t>Hdfc</t>
  </si>
  <si>
    <t>Total funds</t>
  </si>
  <si>
    <t>axis overnight</t>
  </si>
  <si>
    <t>nippon overnight</t>
  </si>
  <si>
    <t>uti liquid</t>
  </si>
  <si>
    <t>sbi liquid</t>
  </si>
  <si>
    <t>given by parents</t>
  </si>
  <si>
    <t>My Total</t>
  </si>
  <si>
    <t>Date</t>
  </si>
  <si>
    <t>pf</t>
  </si>
  <si>
    <t>increase per day</t>
  </si>
  <si>
    <t>week1</t>
  </si>
  <si>
    <t>week2</t>
  </si>
  <si>
    <t>week3</t>
  </si>
  <si>
    <t>week4</t>
  </si>
  <si>
    <t>week5</t>
  </si>
  <si>
    <t>amr sal</t>
  </si>
  <si>
    <t>int</t>
  </si>
  <si>
    <t>total</t>
  </si>
  <si>
    <t>ani sal</t>
  </si>
  <si>
    <t>p</t>
  </si>
  <si>
    <t>August</t>
  </si>
  <si>
    <t>Sept</t>
  </si>
  <si>
    <t>zerodha console</t>
  </si>
  <si>
    <t>sbi savings</t>
  </si>
  <si>
    <t>MIDCP</t>
  </si>
  <si>
    <t>FNF</t>
  </si>
  <si>
    <t>BNF</t>
  </si>
  <si>
    <t>NF</t>
  </si>
  <si>
    <t>SENSEX</t>
  </si>
  <si>
    <t>Qty for capital</t>
  </si>
  <si>
    <t>Premium for return</t>
  </si>
  <si>
    <t>pnl</t>
  </si>
  <si>
    <t>day</t>
  </si>
  <si>
    <t>cum pnl</t>
  </si>
  <si>
    <t>October</t>
  </si>
  <si>
    <t>Name</t>
  </si>
  <si>
    <t>Gen</t>
  </si>
  <si>
    <t>processor</t>
  </si>
  <si>
    <t>ASUS Vivobook 16 (2023)</t>
  </si>
  <si>
    <t>ram</t>
  </si>
  <si>
    <t>gpu</t>
  </si>
  <si>
    <t>storage</t>
  </si>
  <si>
    <t>weight</t>
  </si>
  <si>
    <t>link</t>
  </si>
  <si>
    <t>i9</t>
  </si>
  <si>
    <t>size</t>
  </si>
  <si>
    <t>https://www.amazon.in/gp/product/B0CHMZRC89/ref=s9_acss_bw_cg_INPCOF_6a1_w?pf_rd_m=A1K21FY43GMZF8&amp;pf_rd_s=merchandised-search-15&amp;pf_rd_r=FP5X07Y5CVY1WR2NJ9KQ&amp;pf_rd_t=101&amp;pf_rd_p=9bbfc872-5e7b-492b-9092-dc5e985e9c2d&amp;pf_rd_i=1375424031&amp;th=1</t>
  </si>
  <si>
    <t>ASUS Vivobook S 15 OLED (2023)</t>
  </si>
  <si>
    <t>https://www.amazon.in/gp/product/B0C1GG71Y6/ref=s9_acss_bw_cg_INPCOF_7a1_w?pf_rd_m=A1K21FY43GMZF8&amp;pf_rd_s=merchandised-search-15&amp;pf_rd_r=FP5X07Y5CVY1WR2NJ9KQ&amp;pf_rd_t=101&amp;pf_rd_p=9bbfc872-5e7b-492b-9092-dc5e985e9c2d&amp;pf_rd_i=1375424031&amp;th=1</t>
  </si>
  <si>
    <t>ASUS Vivobook 15 OLED (2023)</t>
  </si>
  <si>
    <t>Ryzen 5</t>
  </si>
  <si>
    <t>https://www.amazon.in/gp/product/B0BQSNSY42/ref=s9_acss_bw_cg_PDPrint_2c1_w?pf_rd_m=A1K21FY43GMZF8&amp;pf_rd_s=merchandised-search-7&amp;pf_rd_r=D3B7R2XEY0MZX5V5KJRG&amp;pf_rd_t=101&amp;pf_rd_p=45eedc04-da76-4fb8-8427-444052fd29e0&amp;pf_rd_i=1375424031&amp;th=1</t>
  </si>
  <si>
    <t>https://www.amazon.in/ASUS-Vivobook-Windows-Backlit-E1504FA-LK545WS/dp/B0C1GJZYG4/ref=zg_bs_g_1375424031_sccl_45/261-7637550-3989207?th=1</t>
  </si>
  <si>
    <t>ASUS Vivobook Go 15 OLED (2023),</t>
  </si>
  <si>
    <t>https://www.amazon.in/ASUS-Vivobook-NVIDIA-GeForce-RTX-3050-Fingerprint-M6500QC-HN741WS/dp/B0BSX9LTCG/ref=zg_bs_g_1375424031_sccl_47/261-7637550-3989207?th=1</t>
  </si>
  <si>
    <t>ASUS Vivobook Pro 15</t>
  </si>
  <si>
    <t>Ryzen 7</t>
  </si>
  <si>
    <t>price</t>
  </si>
  <si>
    <t>https://www.amazon.in/Acer-12-Cores-Processor-Graphics-A515-57G/dp/B0B5KTSVTG/ref=zg_bs_g_1375424031_sccl_9/261-7637550-3989207?th=1</t>
  </si>
  <si>
    <t>Acer Aspire 5</t>
  </si>
  <si>
    <t>i5</t>
  </si>
  <si>
    <t>Acer Nitro V</t>
  </si>
  <si>
    <t>https://www.amazon.in/gp/product/B0CHJJZ9G8/ref=s9_acss_bw_cg_top_1a1_w?pf_rd_m=A1K21FY43GMZF8&amp;pf_rd_s=merchandised-search-5&amp;pf_rd_r=6N63C2CA09T3ZJDD4WEM&amp;pf_rd_t=101&amp;pf_rd_p=c18da174-7708-491b-85eb-bebf082c2653&amp;pf_rd_i=90817074031&amp;th=1</t>
  </si>
  <si>
    <t>Acer Nitro 5</t>
  </si>
  <si>
    <t>https://www.amazon.in/dp/B0C1BGCPX9/ref=sspa_dk_detail_1?psc=1&amp;pd_rd_i=B0C1BGCPX9&amp;pd_rd_w=xSoJq&amp;content-id=amzn1.sym.2575ab02-73ff-40ca-8d3a-4fbe87c5a28d&amp;pf_rd_p=2575ab02-73ff-40ca-8d3a-4fbe87c5a28d&amp;pf_rd_r=F1XTY8FQMPT2CAZ93M9G&amp;pd_rd_wg=QxJMN&amp;pd_rd_r=e659126c-2e4f-4365-bd28-a4dc8284608e&amp;s=computers&amp;sp_csd=d2lkZ2V0TmFtZT1zcF9kZXRhaWw</t>
  </si>
  <si>
    <t>HP Victus</t>
  </si>
  <si>
    <t>https://www.amazon.in/dp/B0CDG6TM66/ref=sspa_dk_detail_6?psc=1&amp;pd_rd_i=B0CDG6TM66&amp;pd_rd_w=xSoJq&amp;content-id=amzn1.sym.2575ab02-73ff-40ca-8d3a-4fbe87c5a28d&amp;pf_rd_p=2575ab02-73ff-40ca-8d3a-4fbe87c5a28d&amp;pf_rd_r=F1XTY8FQMPT2CAZ93M9G&amp;pd_rd_wg=QxJMN&amp;pd_rd_r=e659126c-2e4f-4365-bd28-a4dc8284608e&amp;s=computers&amp;sp_csd=d2lkZ2V0TmFtZT1zcF9kZXRhaWw</t>
  </si>
  <si>
    <t>ASUS TUF Gaming F15</t>
  </si>
  <si>
    <t>i7</t>
  </si>
  <si>
    <t>https://www.amazon.in/gp/product/B0CCYDKS4P/ref=s9_acss_bw_cg_PDPrint_1d1_w?pf_rd_m=A1K21FY43GMZF8&amp;pf_rd_s=merchandised-search-7&amp;pf_rd_r=ZGR0TZ52SZ7HX8W1P1E4&amp;pf_rd_t=101&amp;pf_rd_p=cb213401-7a16-44b5-be5d-f924c4225f4e&amp;pf_rd_i=7198569031&amp;th=1</t>
  </si>
  <si>
    <t>Lenovo Legion 5 Pro</t>
  </si>
  <si>
    <t>https://www.amazon.in/gp/product/B0B7S1JL26/ref=s9_acss_bw_cg_PDPrint_3c1_w?pf_rd_m=A1K21FY43GMZF8&amp;pf_rd_s=merchandised-search-7&amp;pf_rd_r=ZGR0TZ52SZ7HX8W1P1E4&amp;pf_rd_t=101&amp;pf_rd_p=cb213401-7a16-44b5-be5d-f924c4225f4e&amp;pf_rd_i=7198569031&amp;th=1</t>
  </si>
  <si>
    <t>Acer Predator Helios Neo 16</t>
  </si>
  <si>
    <t>https://www.amazon.in/Acer-Predator-Processor-Windows-PHN16-71/dp/B0C3HTXBWP?crid=2MF53QEBLOP1N&amp;keywords=laptop%2Bunder%2B150000&amp;qid=1696366135&amp;sprefix=laptop%2Bunder%2B150000%2Caps%2C225&amp;sr=8-5&amp;th=1&amp;linkCode=sl1&amp;tag=atulsharma03-21&amp;linkId=d3fd2fdc663760edcbe936b1bb7f914d&amp;language=en_IN&amp;ref_=as_li_ss_tl</t>
  </si>
  <si>
    <t>https://www.amazon.in/ASUS-Vivobook-NVIDIA-GeForce-RTX-3050-Fingerprint-M6500QC-HN541WS/dp/B0BV6TFT54?crid=16UOO051WRYSV&amp;keywords=3050%2BGRAPHICS%2BWITH%2B15%22&amp;qid=1687841589&amp;sprefix=3050%2Bgraphics%2Bwith%2B15%2B%2Caps%2C304&amp;sr=8-5&amp;th=1&amp;linkCode=sl1&amp;tag=techum72-21&amp;linkId=92d83baad80bbe7de430a1313c70dcf7&amp;language=en_IN&amp;ref_=as_li_ss_tl</t>
  </si>
  <si>
    <t>Dell G15 5520</t>
  </si>
  <si>
    <t>https://www.amazon.in/Dell-i5-12500H-39-62Cms-Backlit-D560822WIN9B/dp/B09XXM57T2?crid=371EZX6N4GCZ5&amp;keywords=Dell%2Bg15&amp;qid=1696404373&amp;sprefix=dell%2Bg15%2B%2Caps%2C196&amp;sr=8-3&amp;linkCode=sl1&amp;tag=thesound0c-21&amp;linkId=7e0026aed143a639d1ab227852f4bb82&amp;language=en_IN&amp;ref_=as_li_ss_tl&amp;th=1</t>
  </si>
  <si>
    <t>ASUS ROG Strix G15 (2022)</t>
  </si>
  <si>
    <t>https://www.flipkart.com/asus-rog-strix-g15-2022-ryzen-7-octa-core-amd-r7-6800h-16-gb-512-gb-ssd-windows-11-home-4-graphics-nvidia-geforce-rtx-3050-144-hz-g513rc-hn063w-gaming-laptop/p/itma1a8d92315681?pid=COMGCYCEPDZFZB9S&amp;lid=LSTCOMGCYCEPDZFZB9SSUFXOX&amp;marketplace=FLIPKART&amp;store=6bo%2Fb5g&amp;srno=b_1_17&amp;otracker=browse&amp;otracker1=hp_rich_navigation_PINNED_neo%2Fmerchandising_NA_NAV_EXPANDABLE_navigationCard_cc_1_L2_view-all&amp;fm=organic&amp;iid=en_kcazawrSL19295a37vARQhDY6wsSCh1ewHOwdl0_83G7K-IMpl9vzDfE_k7c6s-Vm1ct0AipSizZDCq0ifRpHw%3D%3D&amp;ppt=browse&amp;ppn=browse&amp;ssid=soxebbfxkg0000001696508378128</t>
  </si>
  <si>
    <t>ASUS ROG Strix G16 (2023)</t>
  </si>
  <si>
    <t>https://www.flipkart.com/asus-rog-strix-g16-2023-intel-core-i5-13th-gen-13450hx-16-gb-1-tb-ssd-windows-11-home-6-gb-graphics-nvidia-geforce-rtx-3050-g614jj-n3088ws-gaming-laptop/p/itm8c3acca540452?pid=COMGSGKJTTVXHAJC&amp;lid=LSTCOMGSGKJTTVXHAJCC9ZFEG&amp;marketplace=FLIPKART&amp;fm=productRecommendation%2Fsimilar&amp;iid=en_yTUqjayjW4-Qyb2UZIlzJzmE7gCDgjontPx5-Evl4pROZveRTnZ4U9K9B750bWyB4hRV79GVuSb3pIIY70UieA%3D%3D&amp;ppt=pp&amp;ppn=pp&amp;ssid=soxebbfxkg0000001696508378128&amp;otracker=pp_reco_Similar%2BProducts_2_37.productCard.PMU_HORIZONTAL_ASUS%2BROG%2BStrix%2BG16%2B%25282023%2529%252C%2BIntel%2BCore%2Bi5%2B13th%2BGen%2B13450HX%2B-%2B%252816%2BGB%252F1%2BTB%2BSSD%252FWindows%2B11%2BHome%252F6%2BGB%2BGraphics%252FNVIDIA%2BGeForce%2BRTX%2B3050%2529%2BG614JJ-N3088WS%2BGaming%2BLaptop_-1_productRecommendation%2Fsimilar_1&amp;otracker1=pp_reco_PINNED_productRecommendation%2Fsimilar_Similar%2BProducts_GRID_productCard_cc_2_NA_view-all&amp;cid=-1</t>
  </si>
  <si>
    <t>https://www.flipkart.com/asus-vivobook-go-15-oled-2023-ryzen-5-quad-core-7520u-16-gb-512-gb-ssd-windows-11-home-e1504fa-lk542ws-thin-light-laptop/p/itm044ad21921130?pid=COMGMGXFSGJSSGGD&amp;lid=LSTCOMGMGXFSGJSSGGDS7OACV&amp;marketplace=FLIPKART&amp;store=6bo%2Fb5g&amp;srno=b_1_20&amp;otracker=browse&amp;otracker1=hp_rich_navigation_PINNED_neo%2Fmerchandising_NA_NAV_EXPANDABLE_navigationCard_cc_1_L2_view-all&amp;fm=organic&amp;iid=a673d932-1537-4118-9675-fb7e0f92f65b.COMGMGXFSGJSSGGD.SEARCH&amp;ppt=browse&amp;ppn=browse&amp;ssid=soxebbfxkg0000001696508378128</t>
  </si>
  <si>
    <t>ASUS Vivobook 16X (2023)</t>
  </si>
  <si>
    <t>https://www.flipkart.com/asus-vivobook-16x-2023-creator-intel-h-series-core-i7-12th-gen-12650h-16-gb-1-tb-ssd-windows-11-home-4-gb-graphics-nvidia-geforce-rtx-3050-60-hz-k3605zc-mbn751ws-gaming-laptop/p/itme96e5ed7d82de?pid=COMGPNG44NGSUNW6&amp;lid=LSTCOMGPNG44NGSUNW6257O6J&amp;marketplace=FLIPKART&amp;store=6bo%2Fb5g&amp;srno=b_1_22&amp;otracker=browse&amp;otracker1=hp_rich_navigation_PINNED_neo%2Fmerchandising_NA_NAV_EXPANDABLE_navigationCard_cc_1_L2_view-all&amp;fm=organic&amp;iid=en_kcazawrSL19295a37vARQhDY6wsSCh1ewHOwdl0_83GO8VCe4_MpcCLWUt-F-WR7CdJYxtp_E6Qy9Hv7ZDS3Wg%3D%3D&amp;ppt=browse&amp;ppn=browse&amp;ssid=soxebbfxkg0000001696508378128</t>
  </si>
  <si>
    <t>https://www.flipkart.com/acer-nitro-5-core-i7-12th-gen-12650h-16-gb-512-gb-ssd-windows-11-home-6-graphics-nvidia-geforce-rtx-4050-144-hz-an515-58-74gg-gaming-laptop/p/itm296221f6ec4c6?pid=COMGPWFVWYZHM4U2&amp;lid=LSTCOMGPWFVWYZHM4U22NAU1J&amp;marketplace=FLIPKART&amp;store=6bo%2Fb5g&amp;srno=b_2_44&amp;otracker=browse&amp;otracker1=hp_rich_navigation_PINNED_neo%2Fmerchandising_NA_NAV_EXPANDABLE_navigationCard_cc_1_L2_view-all&amp;fm=organic&amp;iid=49a1d199-c301-4499-ae97-7ea1c7976cea.COMGPWFVWYZHM4U2.SEARCH&amp;ppt=browse&amp;ppn=browse&amp;ssid=soxebbfxkg0000001696508378128</t>
  </si>
  <si>
    <t>ASUS Zenbook 14X OLED </t>
  </si>
  <si>
    <t>https://www.flipkart.com/asus-zenbook-14x-oled-ryzen-7-octa-core-5800hs-16-gb-1-tb-ssd-windows-11-home-um5401qa-km751ws-thin-light-laptop/p/itm556bf642f4d58?pid=COMGZKHQBVZWHMP7&amp;lid=LSTCOMGZKHQBVZWHMP70IKFXU&amp;marketplace=FLIPKART&amp;store=6bo%2Fb5g&amp;srno=b_2_38&amp;otracker=browse&amp;otracker1=hp_rich_navigation_PINNED_neo%2Fmerchandising_NA_NAV_EXPANDABLE_navigationCard_cc_1_L2_view-all&amp;fm=organic&amp;iid=en_UuvU-6AjB3yg2YhzgzfqbBhUEztbOLfEcs-40izj892Ralbw0P6Ym3N1hQM0qKNxmnyzO3F4G0bWPgAqTo3GJg%3D%3D&amp;ppt=browse&amp;ppn=browse&amp;ssid=soxebbfxkg0000001696508378128</t>
  </si>
  <si>
    <t>https://www.flipkart.com/acer-aspire-5-gaming-core-i5-13th-gen-1335u-16-gb-512-gb-ssd-windows-11-home-4-graphics-nvidia-geforce-rtx-2050-a515-58gm-laptop/p/itm86108a047b2d1?pid=COMGTGFGYBQ9VKQS&amp;lid=LSTCOMGTGFGYBQ9VKQSPWXCHL&amp;marketplace=FLIPKART&amp;store=6bo%2Fb5g&amp;srno=b_1_1&amp;otracker=browse&amp;otracker1=hp_rich_navigation_PINNED_neo%2Fmerchandising_NA_NAV_EXPANDABLE_navigationCard_cc_1_L2_view-all&amp;fm=organic&amp;iid=en_kcazawrSL19295a37vARQhDY6wsSCh1ewHOwdl0_83G78EQEpc-xRq9hqPTeaeUIdNVv3a9uYpqYOTDsBywijA%3D%3D&amp;ppt=browse&amp;ppn=browse&amp;ssid=soxebbfxkg0000001696508378128</t>
  </si>
  <si>
    <t>Acer Aspire 5 Gaming</t>
  </si>
  <si>
    <t>Lenovo LOQ</t>
  </si>
  <si>
    <t>https://www.flipkart.com/lenovo-loq-core-i5-12th-gen-16-gb-512-gb-ssd-windows-11-home-6-graphics-nvidia-geforce-rtx-3050-15irh8-gaming-laptop/p/itm41baf988e07f9?pid=COMGRC9RP8H4FWCD&amp;lid=LSTCOMGRC9RP8H4FWCDOAMZUW&amp;marketplace=FLIPKART&amp;store=6bo/b5g&amp;srno=b_1_8&amp;otracker=browse&amp;fm=organic&amp;iid=en_eceGYauMKePC30Ie2n9K2384BlccSWwLEGE_5J7O5kk1w1bXOmZ47acT8IzNSsXTUu5iJfLjEwJYA_anMcYcCw%3D%3D&amp;ppt=None&amp;ppn=None&amp;ssid=okijdaw7zk0000001691007335483</t>
  </si>
  <si>
    <t>ASUS ROG Strix G15</t>
  </si>
  <si>
    <t>https://www.amazon.in/gp/product/B0BMVSKSJ6/ref=s9_acss_bw_cg_Header_2d1_w?pf_rd_m=A1K21FY43GMZF8&amp;pf_rd_s=merchandised-search-17&amp;pf_rd_r=DAED9MX73EATBKXJ2AX5&amp;pf_rd_t=101&amp;pf_rd_p=7351db9e-c16c-43b4-852c-091e2d302577&amp;pf_rd_i=27928092031&amp;th=1</t>
  </si>
  <si>
    <t>winners</t>
  </si>
  <si>
    <t>losers</t>
  </si>
  <si>
    <t>win %</t>
  </si>
  <si>
    <t>losers %</t>
  </si>
  <si>
    <t>average winner</t>
  </si>
  <si>
    <t>average loser</t>
  </si>
  <si>
    <t>Risk Reward</t>
  </si>
  <si>
    <t>highest winner</t>
  </si>
  <si>
    <t>highest loser</t>
  </si>
  <si>
    <t>Expectancy</t>
  </si>
  <si>
    <t>Expectancy Ratio</t>
  </si>
  <si>
    <t>BANKEX</t>
  </si>
  <si>
    <t>November</t>
  </si>
  <si>
    <t>% return</t>
  </si>
  <si>
    <t>% return with int</t>
  </si>
  <si>
    <t>nifty</t>
  </si>
  <si>
    <t>lot size</t>
  </si>
  <si>
    <t>contract size</t>
  </si>
  <si>
    <t>niftybees</t>
  </si>
  <si>
    <t>qty niftybees</t>
  </si>
  <si>
    <t>haircut</t>
  </si>
  <si>
    <t>niftybees value</t>
  </si>
  <si>
    <t>niftybees value after haircut</t>
  </si>
  <si>
    <t>monthly profit</t>
  </si>
  <si>
    <t>actual monthly profit (considering haircut)</t>
  </si>
  <si>
    <t>monthly return assumed</t>
  </si>
  <si>
    <t>aniket pf</t>
  </si>
  <si>
    <t>amruta pf</t>
  </si>
  <si>
    <t>market total</t>
  </si>
  <si>
    <t>Instru</t>
  </si>
  <si>
    <t>NIFTYBEES</t>
  </si>
  <si>
    <t>Entry</t>
  </si>
  <si>
    <t>LTP</t>
  </si>
  <si>
    <t>Qty</t>
  </si>
  <si>
    <t>PnL</t>
  </si>
  <si>
    <t>CC Strike</t>
  </si>
  <si>
    <t>Exit</t>
  </si>
  <si>
    <t>Nifty at Entry</t>
  </si>
  <si>
    <t>Nifty at Exit</t>
  </si>
  <si>
    <t>December</t>
  </si>
  <si>
    <t>January</t>
  </si>
  <si>
    <t>HDFC Index Nifty 50 Plan</t>
  </si>
  <si>
    <t>Slab</t>
  </si>
  <si>
    <t>Amount invested</t>
  </si>
  <si>
    <t>Total Invested</t>
  </si>
  <si>
    <t>slabs</t>
  </si>
  <si>
    <t>qty per slab</t>
  </si>
  <si>
    <t>total lots</t>
  </si>
  <si>
    <t>Total qty</t>
  </si>
  <si>
    <t>Total capital</t>
  </si>
  <si>
    <t>Dec 19800CE</t>
  </si>
  <si>
    <t>Dec 20800CE</t>
  </si>
  <si>
    <t>Jan 21700CE</t>
  </si>
  <si>
    <t>Jan 21800CE</t>
  </si>
  <si>
    <t>Jan 21450CE</t>
  </si>
  <si>
    <t>CC P&amp;L</t>
  </si>
  <si>
    <t>Nifty P&amp;L</t>
  </si>
  <si>
    <t>Total</t>
  </si>
  <si>
    <t>Feb 21400CE</t>
  </si>
  <si>
    <t>ICICI Prudential Nifty 50 Index Fund</t>
  </si>
  <si>
    <t>Feb 21800CE</t>
  </si>
  <si>
    <t>Feb 21700CE</t>
  </si>
  <si>
    <t>Feb 21450CE</t>
  </si>
  <si>
    <t>February</t>
  </si>
  <si>
    <t>March</t>
  </si>
  <si>
    <t>HDFC start</t>
  </si>
  <si>
    <t>HDFC end</t>
  </si>
  <si>
    <t>ICICI start</t>
  </si>
  <si>
    <t>ICICI end</t>
  </si>
  <si>
    <t>HDFC P&amp;L</t>
  </si>
  <si>
    <t>ICICI P&amp;L</t>
  </si>
  <si>
    <t>Niftybees start</t>
  </si>
  <si>
    <t>Niftybees end</t>
  </si>
  <si>
    <t>Niftybees P&amp;L</t>
  </si>
  <si>
    <t>Cum Return</t>
  </si>
  <si>
    <t>Put Bfly P&amp;L</t>
  </si>
  <si>
    <t>total w nf strat</t>
  </si>
  <si>
    <t>qty</t>
  </si>
  <si>
    <t>nf strategy</t>
  </si>
  <si>
    <t>% return with others</t>
  </si>
  <si>
    <t>hdfc index</t>
  </si>
  <si>
    <t>icici index</t>
  </si>
  <si>
    <t>fund</t>
  </si>
  <si>
    <t>Mar 22000CE</t>
  </si>
  <si>
    <t>Nifty start</t>
  </si>
  <si>
    <t>Nifty end</t>
  </si>
  <si>
    <t>1-7</t>
  </si>
  <si>
    <t>14 Mar 22100CE</t>
  </si>
  <si>
    <t>Nifty P&amp;L (only nifty, not CC and P-bfly)</t>
  </si>
  <si>
    <t>14 Mar 22000CE</t>
  </si>
  <si>
    <t>14/03/2024 15:15:00 PM</t>
  </si>
  <si>
    <t>21 Mar 22150CE</t>
  </si>
  <si>
    <t>Expiry</t>
  </si>
  <si>
    <t>21/03/2024 15:20:00 PM</t>
  </si>
  <si>
    <t>28 Mar 22150CE</t>
  </si>
  <si>
    <t>04 Apr 22350CE</t>
  </si>
  <si>
    <t>FY 23-24</t>
  </si>
  <si>
    <t>Aug-Mar</t>
  </si>
  <si>
    <t>other eq</t>
  </si>
  <si>
    <t>Apr-Jul</t>
  </si>
  <si>
    <t>28/03/2024 15:25:00 PM</t>
  </si>
  <si>
    <t>End of Mar 2024</t>
  </si>
  <si>
    <t>April</t>
  </si>
  <si>
    <t>May</t>
  </si>
  <si>
    <t>June</t>
  </si>
  <si>
    <t>July</t>
  </si>
  <si>
    <t>September</t>
  </si>
  <si>
    <t>Onwards from here, Put Bfly + CC strategy is used, so no update from hereon on this</t>
  </si>
  <si>
    <t>date</t>
  </si>
  <si>
    <t>open</t>
  </si>
  <si>
    <t>close</t>
  </si>
  <si>
    <t>close - open</t>
  </si>
  <si>
    <t>B1 exit</t>
  </si>
  <si>
    <t>S exit</t>
  </si>
  <si>
    <t>B2 exit</t>
  </si>
  <si>
    <t>B1 pnl</t>
  </si>
  <si>
    <t>S pnl</t>
  </si>
  <si>
    <t>B2 pnl</t>
  </si>
  <si>
    <t>bfly pnl</t>
  </si>
  <si>
    <t>cum pnl bfly</t>
  </si>
  <si>
    <t>call exit</t>
  </si>
  <si>
    <t>call pnl</t>
  </si>
  <si>
    <t>cum pnl call</t>
  </si>
  <si>
    <t>nifty pnl</t>
  </si>
  <si>
    <t>cum pnl nifty</t>
  </si>
  <si>
    <t>cum strategy pnl</t>
  </si>
  <si>
    <t>Thu Mar 25 2021 00:00:00 GMT+0530 (India Standard Time)</t>
  </si>
  <si>
    <t>B1 entry ATM</t>
  </si>
  <si>
    <t>Thu Apr 29 2021 00:00:00 GMT+0530 (India Standard Time)</t>
  </si>
  <si>
    <t>S entry 500 pts away</t>
  </si>
  <si>
    <t>Thu May 27 2021 00:00:00 GMT+0530 (India Standard Time)</t>
  </si>
  <si>
    <t>B2 entry 1000 pts away</t>
  </si>
  <si>
    <t>Thu Jun 24 2021 00:00:00 GMT+0530 (India Standard Time)</t>
  </si>
  <si>
    <t>debit</t>
  </si>
  <si>
    <t>Thu Jul 29 2021 00:00:00 GMT+0530 (India Standard Time)</t>
  </si>
  <si>
    <t>Thu Aug 26 2021 00:00:00 GMT+0530 (India Standard Time)</t>
  </si>
  <si>
    <t>800 pts far call</t>
  </si>
  <si>
    <t>Thu Sep 30 2021 00:00:00 GMT+0530 (India Standard Time)</t>
  </si>
  <si>
    <t>Thu Oct 28 2021 00:00:00 GMT+0530 (India Standard Time)</t>
  </si>
  <si>
    <t>Thu Nov 25 2021 00:00:00 GMT+0530 (India Standard Time)</t>
  </si>
  <si>
    <t>Thu Dec 30 2021 00:00:00 GMT+0530 (India Standard Time)</t>
  </si>
  <si>
    <t>Thu Jan 27 2022 00:00:00 GMT+0530 (India Standard Time)</t>
  </si>
  <si>
    <t>Thu Feb 24 2022 00:00:00 GMT+0530 (India Standard Time)</t>
  </si>
  <si>
    <t>Thu Mar 24 2022 00:00:00 GMT+0530 (India Standard Time)</t>
  </si>
  <si>
    <t>Thu Apr 28 2022 00:00:00 GMT+0530 (India Standard Time)</t>
  </si>
  <si>
    <t>Thu May 26 2022 00:00:00 GMT+0530 (India Standard Time)</t>
  </si>
  <si>
    <t>Thu Jun 30 2022 00:00:00 GMT+0530 (India Standard Time)</t>
  </si>
  <si>
    <t>Thu Jul 28 2022 00:00:00 GMT+0530 (India Standard Time)</t>
  </si>
  <si>
    <t>Thu Aug 25 2022 00:00:00 GMT+0530 (India Standard Time)</t>
  </si>
  <si>
    <t>Thu Sep 29 2022 00:00:00 GMT+0530 (India Standard Time)</t>
  </si>
  <si>
    <t>Thu Oct 27 2022 00:00:00 GMT+0530 (India Standard Time)</t>
  </si>
  <si>
    <t>Thu Nov 24 2022 00:00:00 GMT+0530 (India Standard Time)</t>
  </si>
  <si>
    <t>Thu Dec 29 2022 00:00:00 GMT+0530 (India Standard Time)</t>
  </si>
  <si>
    <t>Wed Jan 25 2023 00:00:00 GMT+0530 (India Standard Time)</t>
  </si>
  <si>
    <t>Thu Feb 23 2023 00:00:00 GMT+0530 (India Standard Time)</t>
  </si>
  <si>
    <t>Wed Mar 29 2023 00:00:00 GMT+0530 (India Standard Time)</t>
  </si>
  <si>
    <t>Thu Apr 27 2023 00:00:00 GMT+0530 (India Standard Time)</t>
  </si>
  <si>
    <t>Thu May 25 2023 00:00:00 GMT+0530 (India Standard Time)</t>
  </si>
  <si>
    <t>Wed Jun 28 2023 00:00:00 GMT+0530 (India Standard Time)</t>
  </si>
  <si>
    <t>Thu Jul 27 2023 00:00:00 GMT+0530 (India Standard Time)</t>
  </si>
  <si>
    <t>Thu Aug 31 2023 00:00:00 GMT+0530 (India Standard Time)</t>
  </si>
  <si>
    <t>Thu Sep 28 2023 00:00:00 GMT+0530 (India Standard Time)</t>
  </si>
  <si>
    <t>Thu Oct 26 2023 00:00:00 GMT+0530 (India Standard Time)</t>
  </si>
  <si>
    <t>Thu Nov 30 2023 00:00:00 GMT+0530 (India Standard Time)</t>
  </si>
  <si>
    <t>Thu Dec 28 2023 00:00:00 GMT+0530 (India Standard Time)</t>
  </si>
  <si>
    <t>Thu Jan 25 2024 00:00:00 GMT+0530 (India Standard Time)</t>
  </si>
  <si>
    <t>Thu Feb 29 2024 00:00:00 GMT+0530 (India Standard Time)</t>
  </si>
  <si>
    <t>Thu Mar 28 2024 00:00:00 GMT+0530 (India Standard Time)</t>
  </si>
  <si>
    <t>Open</t>
  </si>
  <si>
    <t>High</t>
  </si>
  <si>
    <t>Low</t>
  </si>
  <si>
    <t>Close</t>
  </si>
  <si>
    <t>Mon Jan 02 2023 00:00:00 GMT+0530 (India Standard Time)</t>
  </si>
  <si>
    <t>Tue Jan 03 2023 00:00:00 GMT+0530 (India Standard Time)</t>
  </si>
  <si>
    <t>Wed Jan 04 2023 00:00:00 GMT+0530 (India Standard Time)</t>
  </si>
  <si>
    <t>Thu Jan 05 2023 00:00:00 GMT+0530 (India Standard Time)</t>
  </si>
  <si>
    <t>Fri Jan 06 2023 00:00:00 GMT+0530 (India Standard Time)</t>
  </si>
  <si>
    <t>Mon Jan 09 2023 00:00:00 GMT+0530 (India Standard Time)</t>
  </si>
  <si>
    <t>Tue Jan 10 2023 00:00:00 GMT+0530 (India Standard Time)</t>
  </si>
  <si>
    <t>Wed Jan 11 2023 00:00:00 GMT+0530 (India Standard Time)</t>
  </si>
  <si>
    <t>Thu Jan 12 2023 00:00:00 GMT+0530 (India Standard Time)</t>
  </si>
  <si>
    <t>Fri Jan 13 2023 00:00:00 GMT+0530 (India Standard Time)</t>
  </si>
  <si>
    <t>Mon Jan 16 2023 00:00:00 GMT+0530 (India Standard Time)</t>
  </si>
  <si>
    <t>Tue Jan 17 2023 00:00:00 GMT+0530 (India Standard Time)</t>
  </si>
  <si>
    <t>Wed Jan 18 2023 00:00:00 GMT+0530 (India Standard Time)</t>
  </si>
  <si>
    <t>Thu Jan 19 2023 00:00:00 GMT+0530 (India Standard Time)</t>
  </si>
  <si>
    <t>Fri Jan 20 2023 00:00:00 GMT+0530 (India Standard Time)</t>
  </si>
  <si>
    <t>Mon Jan 23 2023 00:00:00 GMT+0530 (India Standard Time)</t>
  </si>
  <si>
    <t>Tue Jan 24 2023 00:00:00 GMT+0530 (India Standard Time)</t>
  </si>
  <si>
    <t>Fri Jan 27 2023 00:00:00 GMT+0530 (India Standard Time)</t>
  </si>
  <si>
    <t>Mon Jan 30 2023 00:00:00 GMT+0530 (India Standard Time)</t>
  </si>
  <si>
    <t>Tue Jan 31 2023 00:00:00 GMT+0530 (India Standard Time)</t>
  </si>
  <si>
    <t>Wed Feb 01 2023 00:00:00 GMT+0530 (India Standard Time)</t>
  </si>
  <si>
    <t>Thu Feb 02 2023 00:00:00 GMT+0530 (India Standard Time)</t>
  </si>
  <si>
    <t>Fri Feb 03 2023 00:00:00 GMT+0530 (India Standard Time)</t>
  </si>
  <si>
    <t>Mon Feb 06 2023 00:00:00 GMT+0530 (India Standard Time)</t>
  </si>
  <si>
    <t>Tue Feb 07 2023 00:00:00 GMT+0530 (India Standard Time)</t>
  </si>
  <si>
    <t>Wed Feb 08 2023 00:00:00 GMT+0530 (India Standard Time)</t>
  </si>
  <si>
    <t>Thu Feb 09 2023 00:00:00 GMT+0530 (India Standard Time)</t>
  </si>
  <si>
    <t>Fri Feb 10 2023 00:00:00 GMT+0530 (India Standard Time)</t>
  </si>
  <si>
    <t>Mon Feb 13 2023 00:00:00 GMT+0530 (India Standard Time)</t>
  </si>
  <si>
    <t>Tue Feb 14 2023 00:00:00 GMT+0530 (India Standard Time)</t>
  </si>
  <si>
    <t>Wed Feb 15 2023 00:00:00 GMT+0530 (India Standard Time)</t>
  </si>
  <si>
    <t>Thu Feb 16 2023 00:00:00 GMT+0530 (India Standard Time)</t>
  </si>
  <si>
    <t>Fri Feb 17 2023 00:00:00 GMT+0530 (India Standard Time)</t>
  </si>
  <si>
    <t>Mon Feb 20 2023 00:00:00 GMT+0530 (India Standard Time)</t>
  </si>
  <si>
    <t>Tue Feb 21 2023 00:00:00 GMT+0530 (India Standard Time)</t>
  </si>
  <si>
    <t>Wed Feb 22 2023 00:00:00 GMT+0530 (India Standard Time)</t>
  </si>
  <si>
    <t>Fri Feb 24 2023 00:00:00 GMT+0530 (India Standard Time)</t>
  </si>
  <si>
    <t>Mon Feb 27 2023 00:00:00 GMT+0530 (India Standard Time)</t>
  </si>
  <si>
    <t>Tue Feb 28 2023 00:00:00 GMT+0530 (India Standard Time)</t>
  </si>
  <si>
    <t>Wed Mar 01 2023 00:00:00 GMT+0530 (India Standard Time)</t>
  </si>
  <si>
    <t>Thu Mar 02 2023 00:00:00 GMT+0530 (India Standard Time)</t>
  </si>
  <si>
    <t>Fri Mar 03 2023 00:00:00 GMT+0530 (India Standard Time)</t>
  </si>
  <si>
    <t>Mon Mar 06 2023 00:00:00 GMT+0530 (India Standard Time)</t>
  </si>
  <si>
    <t>Wed Mar 08 2023 00:00:00 GMT+0530 (India Standard Time)</t>
  </si>
  <si>
    <t>Thu Mar 09 2023 00:00:00 GMT+0530 (India Standard Time)</t>
  </si>
  <si>
    <t>Fri Mar 10 2023 00:00:00 GMT+0530 (India Standard Time)</t>
  </si>
  <si>
    <t>Mon Mar 13 2023 00:00:00 GMT+0530 (India Standard Time)</t>
  </si>
  <si>
    <t>Tue Mar 14 2023 00:00:00 GMT+0530 (India Standard Time)</t>
  </si>
  <si>
    <t>Wed Mar 15 2023 00:00:00 GMT+0530 (India Standard Time)</t>
  </si>
  <si>
    <t>Thu Mar 16 2023 00:00:00 GMT+0530 (India Standard Time)</t>
  </si>
  <si>
    <t>Fri Mar 17 2023 00:00:00 GMT+0530 (India Standard Time)</t>
  </si>
  <si>
    <t>Mon Mar 20 2023 00:00:00 GMT+0530 (India Standard Time)</t>
  </si>
  <si>
    <t>Tue Mar 21 2023 00:00:00 GMT+0530 (India Standard Time)</t>
  </si>
  <si>
    <t>Wed Mar 22 2023 00:00:00 GMT+0530 (India Standard Time)</t>
  </si>
  <si>
    <t>Thu Mar 23 2023 00:00:00 GMT+0530 (India Standard Time)</t>
  </si>
  <si>
    <t>Fri Mar 24 2023 00:00:00 GMT+0530 (India Standard Time)</t>
  </si>
  <si>
    <t>Mon Mar 27 2023 00:00:00 GMT+0530 (India Standard Time)</t>
  </si>
  <si>
    <t>Tue Mar 28 2023 00:00:00 GMT+0530 (India Standard Time)</t>
  </si>
  <si>
    <t>Fri Mar 31 2023 00:00:00 GMT+0530 (India Standard Time)</t>
  </si>
  <si>
    <t>Mon Apr 03 2023 00:00:00 GMT+0530 (India Standard Time)</t>
  </si>
  <si>
    <t>Wed Apr 05 2023 00:00:00 GMT+0530 (India Standard Time)</t>
  </si>
  <si>
    <t>Thu Apr 06 2023 00:00:00 GMT+0530 (India Standard Time)</t>
  </si>
  <si>
    <t>Mon Apr 10 2023 00:00:00 GMT+0530 (India Standard Time)</t>
  </si>
  <si>
    <t>Tue Apr 11 2023 00:00:00 GMT+0530 (India Standard Time)</t>
  </si>
  <si>
    <t>Wed Apr 12 2023 00:00:00 GMT+0530 (India Standard Time)</t>
  </si>
  <si>
    <t>Thu Apr 13 2023 00:00:00 GMT+0530 (India Standard Time)</t>
  </si>
  <si>
    <t>Mon Apr 17 2023 00:00:00 GMT+0530 (India Standard Time)</t>
  </si>
  <si>
    <t>Tue Apr 18 2023 00:00:00 GMT+0530 (India Standard Time)</t>
  </si>
  <si>
    <t>Wed Apr 19 2023 00:00:00 GMT+0530 (India Standard Time)</t>
  </si>
  <si>
    <t>Thu Apr 20 2023 00:00:00 GMT+0530 (India Standard Time)</t>
  </si>
  <si>
    <t>Fri Apr 21 2023 00:00:00 GMT+0530 (India Standard Time)</t>
  </si>
  <si>
    <t>Mon Apr 24 2023 00:00:00 GMT+0530 (India Standard Time)</t>
  </si>
  <si>
    <t>Tue Apr 25 2023 00:00:00 GMT+0530 (India Standard Time)</t>
  </si>
  <si>
    <t>Wed Apr 26 2023 00:00:00 GMT+0530 (India Standard Time)</t>
  </si>
  <si>
    <t>Fri Apr 28 2023 00:00:00 GMT+0530 (India Standard Time)</t>
  </si>
  <si>
    <t>Tue May 02 2023 00:00:00 GMT+0530 (India Standard Time)</t>
  </si>
  <si>
    <t>Wed May 03 2023 00:00:00 GMT+0530 (India Standard Time)</t>
  </si>
  <si>
    <t>Thu May 04 2023 00:00:00 GMT+0530 (India Standard Time)</t>
  </si>
  <si>
    <t>Fri May 05 2023 00:00:00 GMT+0530 (India Standard Time)</t>
  </si>
  <si>
    <t>Mon May 08 2023 00:00:00 GMT+0530 (India Standard Time)</t>
  </si>
  <si>
    <t>Tue May 09 2023 00:00:00 GMT+0530 (India Standard Time)</t>
  </si>
  <si>
    <t>Wed May 10 2023 00:00:00 GMT+0530 (India Standard Time)</t>
  </si>
  <si>
    <t>Thu May 11 2023 00:00:00 GMT+0530 (India Standard Time)</t>
  </si>
  <si>
    <t>Fri May 12 2023 00:00:00 GMT+0530 (India Standard Time)</t>
  </si>
  <si>
    <t>Mon May 15 2023 00:00:00 GMT+0530 (India Standard Time)</t>
  </si>
  <si>
    <t>Tue May 16 2023 00:00:00 GMT+0530 (India Standard Time)</t>
  </si>
  <si>
    <t>Wed May 17 2023 00:00:00 GMT+0530 (India Standard Time)</t>
  </si>
  <si>
    <t>Thu May 18 2023 00:00:00 GMT+0530 (India Standard Time)</t>
  </si>
  <si>
    <t>Fri May 19 2023 00:00:00 GMT+0530 (India Standard Time)</t>
  </si>
  <si>
    <t>Mon May 22 2023 00:00:00 GMT+0530 (India Standard Time)</t>
  </si>
  <si>
    <t>Tue May 23 2023 00:00:00 GMT+0530 (India Standard Time)</t>
  </si>
  <si>
    <t>Wed May 24 2023 00:00:00 GMT+0530 (India Standard Time)</t>
  </si>
  <si>
    <t>Fri May 26 2023 00:00:00 GMT+0530 (India Standard Time)</t>
  </si>
  <si>
    <t>Mon May 29 2023 00:00:00 GMT+0530 (India Standard Time)</t>
  </si>
  <si>
    <t>Tue May 30 2023 00:00:00 GMT+0530 (India Standard Time)</t>
  </si>
  <si>
    <t>Wed May 31 2023 00:00:00 GMT+0530 (India Standard Time)</t>
  </si>
  <si>
    <t>Thu Jun 01 2023 00:00:00 GMT+0530 (India Standard Time)</t>
  </si>
  <si>
    <t>Fri Jun 02 2023 00:00:00 GMT+0530 (India Standard Time)</t>
  </si>
  <si>
    <t>Mon Jun 05 2023 00:00:00 GMT+0530 (India Standard Time)</t>
  </si>
  <si>
    <t>Tue Jun 06 2023 00:00:00 GMT+0530 (India Standard Time)</t>
  </si>
  <si>
    <t>Wed Jun 07 2023 00:00:00 GMT+0530 (India Standard Time)</t>
  </si>
  <si>
    <t>Thu Jun 08 2023 00:00:00 GMT+0530 (India Standard Time)</t>
  </si>
  <si>
    <t>Fri Jun 09 2023 00:00:00 GMT+0530 (India Standard Time)</t>
  </si>
  <si>
    <t>Mon Jun 12 2023 00:00:00 GMT+0530 (India Standard Time)</t>
  </si>
  <si>
    <t>Tue Jun 13 2023 00:00:00 GMT+0530 (India Standard Time)</t>
  </si>
  <si>
    <t>Wed Jun 14 2023 00:00:00 GMT+0530 (India Standard Time)</t>
  </si>
  <si>
    <t>Thu Jun 15 2023 00:00:00 GMT+0530 (India Standard Time)</t>
  </si>
  <si>
    <t>Fri Jun 16 2023 00:00:00 GMT+0530 (India Standard Time)</t>
  </si>
  <si>
    <t>Mon Jun 19 2023 00:00:00 GMT+0530 (India Standard Time)</t>
  </si>
  <si>
    <t>Tue Jun 20 2023 00:00:00 GMT+0530 (India Standard Time)</t>
  </si>
  <si>
    <t>Wed Jun 21 2023 00:00:00 GMT+0530 (India Standard Time)</t>
  </si>
  <si>
    <t>Thu Jun 22 2023 00:00:00 GMT+0530 (India Standard Time)</t>
  </si>
  <si>
    <t>Fri Jun 23 2023 00:00:00 GMT+0530 (India Standard Time)</t>
  </si>
  <si>
    <t>Mon Jun 26 2023 00:00:00 GMT+0530 (India Standard Time)</t>
  </si>
  <si>
    <t>Tue Jun 27 2023 00:00:00 GMT+0530 (India Standard Time)</t>
  </si>
  <si>
    <t>Fri Jun 30 2023 00:00:00 GMT+0530 (India Standard Time)</t>
  </si>
  <si>
    <t>Mon Jul 03 2023 00:00:00 GMT+0530 (India Standard Time)</t>
  </si>
  <si>
    <t>Tue Jul 04 2023 00:00:00 GMT+0530 (India Standard Time)</t>
  </si>
  <si>
    <t>Wed Jul 05 2023 00:00:00 GMT+0530 (India Standard Time)</t>
  </si>
  <si>
    <t>Thu Jul 06 2023 00:00:00 GMT+0530 (India Standard Time)</t>
  </si>
  <si>
    <t>Fri Jul 07 2023 00:00:00 GMT+0530 (India Standard Time)</t>
  </si>
  <si>
    <t>Mon Jul 10 2023 00:00:00 GMT+0530 (India Standard Time)</t>
  </si>
  <si>
    <t>Tue Jul 11 2023 00:00:00 GMT+0530 (India Standard Time)</t>
  </si>
  <si>
    <t>Wed Jul 12 2023 00:00:00 GMT+0530 (India Standard Time)</t>
  </si>
  <si>
    <t>Thu Jul 13 2023 00:00:00 GMT+0530 (India Standard Time)</t>
  </si>
  <si>
    <t>Fri Jul 14 2023 00:00:00 GMT+0530 (India Standard Time)</t>
  </si>
  <si>
    <t>Mon Jul 17 2023 00:00:00 GMT+0530 (India Standard Time)</t>
  </si>
  <si>
    <t>Tue Jul 18 2023 00:00:00 GMT+0530 (India Standard Time)</t>
  </si>
  <si>
    <t>Wed Jul 19 2023 00:00:00 GMT+0530 (India Standard Time)</t>
  </si>
  <si>
    <t>Thu Jul 20 2023 00:00:00 GMT+0530 (India Standard Time)</t>
  </si>
  <si>
    <t>Fri Jul 21 2023 00:00:00 GMT+0530 (India Standard Time)</t>
  </si>
  <si>
    <t>Mon Jul 24 2023 00:00:00 GMT+0530 (India Standard Time)</t>
  </si>
  <si>
    <t>Tue Jul 25 2023 00:00:00 GMT+0530 (India Standard Time)</t>
  </si>
  <si>
    <t>Wed Jul 26 2023 00:00:00 GMT+0530 (India Standard Time)</t>
  </si>
  <si>
    <t>Fri Jul 28 2023 00:00:00 GMT+0530 (India Standard Time)</t>
  </si>
  <si>
    <t>Mon Jul 31 2023 00:00:00 GMT+0530 (India Standard Time)</t>
  </si>
  <si>
    <t>Tue Aug 01 2023 00:00:00 GMT+0530 (India Standard Time)</t>
  </si>
  <si>
    <t>Wed Aug 02 2023 00:00:00 GMT+0530 (India Standard Time)</t>
  </si>
  <si>
    <t>Thu Aug 03 2023 00:00:00 GMT+0530 (India Standard Time)</t>
  </si>
  <si>
    <t>Fri Aug 04 2023 00:00:00 GMT+0530 (India Standard Time)</t>
  </si>
  <si>
    <t>Mon Aug 07 2023 00:00:00 GMT+0530 (India Standard Time)</t>
  </si>
  <si>
    <t>Tue Aug 08 2023 00:00:00 GMT+0530 (India Standard Time)</t>
  </si>
  <si>
    <t>Wed Aug 09 2023 00:00:00 GMT+0530 (India Standard Time)</t>
  </si>
  <si>
    <t>Thu Aug 10 2023 00:00:00 GMT+0530 (India Standard Time)</t>
  </si>
  <si>
    <t>Fri Aug 11 2023 00:00:00 GMT+0530 (India Standard Time)</t>
  </si>
  <si>
    <t>Mon Aug 14 2023 00:00:00 GMT+0530 (India Standard Time)</t>
  </si>
  <si>
    <t>Wed Aug 16 2023 00:00:00 GMT+0530 (India Standard Time)</t>
  </si>
  <si>
    <t>Thu Aug 17 2023 00:00:00 GMT+0530 (India Standard Time)</t>
  </si>
  <si>
    <t>Fri Aug 18 2023 00:00:00 GMT+0530 (India Standard Time)</t>
  </si>
  <si>
    <t>Mon Aug 21 2023 00:00:00 GMT+0530 (India Standard Time)</t>
  </si>
  <si>
    <t>Tue Aug 22 2023 00:00:00 GMT+0530 (India Standard Time)</t>
  </si>
  <si>
    <t>Wed Aug 23 2023 00:00:00 GMT+0530 (India Standard Time)</t>
  </si>
  <si>
    <t>Thu Aug 24 2023 00:00:00 GMT+0530 (India Standard Time)</t>
  </si>
  <si>
    <t>Fri Aug 25 2023 00:00:00 GMT+0530 (India Standard Time)</t>
  </si>
  <si>
    <t>Mon Aug 28 2023 00:00:00 GMT+0530 (India Standard Time)</t>
  </si>
  <si>
    <t>Tue Aug 29 2023 00:00:00 GMT+0530 (India Standard Time)</t>
  </si>
  <si>
    <t>Wed Aug 30 2023 00:00:00 GMT+0530 (India Standard Time)</t>
  </si>
  <si>
    <t>Fri Sep 01 2023 00:00:00 GMT+0530 (India Standard Time)</t>
  </si>
  <si>
    <t>Mon Sep 04 2023 00:00:00 GMT+0530 (India Standard Time)</t>
  </si>
  <si>
    <t>Tue Sep 05 2023 00:00:00 GMT+0530 (India Standard Time)</t>
  </si>
  <si>
    <t>Wed Sep 06 2023 00:00:00 GMT+0530 (India Standard Time)</t>
  </si>
  <si>
    <t>Thu Sep 07 2023 00:00:00 GMT+0530 (India Standard Time)</t>
  </si>
  <si>
    <t>Fri Sep 08 2023 00:00:00 GMT+0530 (India Standard Time)</t>
  </si>
  <si>
    <t>Mon Sep 11 2023 00:00:00 GMT+0530 (India Standard Time)</t>
  </si>
  <si>
    <t>Tue Sep 12 2023 00:00:00 GMT+0530 (India Standard Time)</t>
  </si>
  <si>
    <t>Wed Sep 13 2023 00:00:00 GMT+0530 (India Standard Time)</t>
  </si>
  <si>
    <t>Thu Sep 14 2023 00:00:00 GMT+0530 (India Standard Time)</t>
  </si>
  <si>
    <t>Fri Sep 15 2023 00:00:00 GMT+0530 (India Standard Time)</t>
  </si>
  <si>
    <t>Mon Sep 18 2023 00:00:00 GMT+0530 (India Standard Time)</t>
  </si>
  <si>
    <t>Wed Sep 20 2023 00:00:00 GMT+0530 (India Standard Time)</t>
  </si>
  <si>
    <t>Thu Sep 21 2023 00:00:00 GMT+0530 (India Standard Time)</t>
  </si>
  <si>
    <t>Fri Sep 22 2023 00:00:00 GMT+0530 (India Standard Time)</t>
  </si>
  <si>
    <t>Mon Sep 25 2023 00:00:00 GMT+0530 (India Standard Time)</t>
  </si>
  <si>
    <t>Tue Sep 26 2023 00:00:00 GMT+0530 (India Standard Time)</t>
  </si>
  <si>
    <t>Wed Sep 27 2023 00:00:00 GMT+0530 (India Standard Time)</t>
  </si>
  <si>
    <t>Fri Sep 29 2023 00:00:00 GMT+0530 (India Standard Time)</t>
  </si>
  <si>
    <t>Tue Oct 03 2023 00:00:00 GMT+0530 (India Standard Time)</t>
  </si>
  <si>
    <t>Wed Oct 04 2023 00:00:00 GMT+0530 (India Standard Time)</t>
  </si>
  <si>
    <t>Thu Oct 05 2023 00:00:00 GMT+0530 (India Standard Time)</t>
  </si>
  <si>
    <t>Fri Oct 06 2023 00:00:00 GMT+0530 (India Standard Time)</t>
  </si>
  <si>
    <t>Mon Oct 09 2023 00:00:00 GMT+0530 (India Standard Time)</t>
  </si>
  <si>
    <t>Tue Oct 10 2023 00:00:00 GMT+0530 (India Standard Time)</t>
  </si>
  <si>
    <t>Wed Oct 11 2023 00:00:00 GMT+0530 (India Standard Time)</t>
  </si>
  <si>
    <t>Thu Oct 12 2023 00:00:00 GMT+0530 (India Standard Time)</t>
  </si>
  <si>
    <t>Fri Oct 13 2023 00:00:00 GMT+0530 (India Standard Time)</t>
  </si>
  <si>
    <t>Mon Oct 16 2023 00:00:00 GMT+0530 (India Standard Time)</t>
  </si>
  <si>
    <t>Tue Oct 17 2023 00:00:00 GMT+0530 (India Standard Time)</t>
  </si>
  <si>
    <t>Wed Oct 18 2023 00:00:00 GMT+0530 (India Standard Time)</t>
  </si>
  <si>
    <t>Thu Oct 19 2023 00:00:00 GMT+0530 (India Standard Time)</t>
  </si>
  <si>
    <t>Fri Oct 20 2023 00:00:00 GMT+0530 (India Standard Time)</t>
  </si>
  <si>
    <t>Mon Oct 23 2023 00:00:00 GMT+0530 (India Standard Time)</t>
  </si>
  <si>
    <t>Wed Oct 25 2023 00:00:00 GMT+0530 (India Standard Time)</t>
  </si>
  <si>
    <t>Fri Oct 27 2023 00:00:00 GMT+0530 (India Standard Time)</t>
  </si>
  <si>
    <t>Mon Oct 30 2023 00:00:00 GMT+0530 (India Standard Time)</t>
  </si>
  <si>
    <t>Tue Oct 31 2023 00:00:00 GMT+0530 (India Standard Time)</t>
  </si>
  <si>
    <t>Wed Nov 01 2023 00:00:00 GMT+0530 (India Standard Time)</t>
  </si>
  <si>
    <t>Thu Nov 02 2023 00:00:00 GMT+0530 (India Standard Time)</t>
  </si>
  <si>
    <t>Fri Nov 03 2023 00:00:00 GMT+0530 (India Standard Time)</t>
  </si>
  <si>
    <t>Mon Nov 06 2023 00:00:00 GMT+0530 (India Standard Time)</t>
  </si>
  <si>
    <t>Tue Nov 07 2023 00:00:00 GMT+0530 (India Standard Time)</t>
  </si>
  <si>
    <t>Wed Nov 08 2023 00:00:00 GMT+0530 (India Standard Time)</t>
  </si>
  <si>
    <t>Thu Nov 09 2023 00:00:00 GMT+0530 (India Standard Time)</t>
  </si>
  <si>
    <t>Fri Nov 10 2023 00:00:00 GMT+0530 (India Standard Time)</t>
  </si>
  <si>
    <t>Sun Nov 12 2023 00:00:00 GMT+0530 (India Standard Time)</t>
  </si>
  <si>
    <t>Mon Nov 13 2023 00:00:00 GMT+0530 (India Standard Time)</t>
  </si>
  <si>
    <t>Wed Nov 15 2023 00:00:00 GMT+0530 (India Standard Time)</t>
  </si>
  <si>
    <t>Thu Nov 16 2023 00:00:00 GMT+0530 (India Standard Time)</t>
  </si>
  <si>
    <t>Fri Nov 17 2023 00:00:00 GMT+0530 (India Standard Time)</t>
  </si>
  <si>
    <t>Mon Nov 20 2023 00:00:00 GMT+0530 (India Standard Time)</t>
  </si>
  <si>
    <t>Tue Nov 21 2023 00:00:00 GMT+0530 (India Standard Time)</t>
  </si>
  <si>
    <t>Wed Nov 22 2023 00:00:00 GMT+0530 (India Standard Time)</t>
  </si>
  <si>
    <t>Thu Nov 23 2023 00:00:00 GMT+0530 (India Standard Time)</t>
  </si>
  <si>
    <t>Fri Nov 24 2023 00:00:00 GMT+0530 (India Standard Time)</t>
  </si>
  <si>
    <t>Tue Nov 28 2023 00:00:00 GMT+0530 (India Standard Time)</t>
  </si>
  <si>
    <t>Wed Nov 29 2023 00:00:00 GMT+0530 (India Standard Time)</t>
  </si>
  <si>
    <t>Fri Dec 01 2023 00:00:00 GMT+0530 (India Standard Time)</t>
  </si>
  <si>
    <t>Mon Dec 04 2023 00:00:00 GMT+0530 (India Standard Time)</t>
  </si>
  <si>
    <t>Tue Dec 05 2023 00:00:00 GMT+0530 (India Standard Time)</t>
  </si>
  <si>
    <t>Wed Dec 06 2023 00:00:00 GMT+0530 (India Standard Time)</t>
  </si>
  <si>
    <t>Thu Dec 07 2023 00:00:00 GMT+0530 (India Standard Time)</t>
  </si>
  <si>
    <t>Fri Dec 08 2023 00:00:00 GMT+0530 (India Standard Time)</t>
  </si>
  <si>
    <t>Mon Dec 11 2023 00:00:00 GMT+0530 (India Standard Time)</t>
  </si>
  <si>
    <t>Tue Dec 12 2023 00:00:00 GMT+0530 (India Standard Time)</t>
  </si>
  <si>
    <t>Wed Dec 13 2023 00:00:00 GMT+0530 (India Standard Time)</t>
  </si>
  <si>
    <t>Thu Dec 14 2023 00:00:00 GMT+0530 (India Standard Time)</t>
  </si>
  <si>
    <t>Fri Dec 15 2023 00:00:00 GMT+0530 (India Standard Time)</t>
  </si>
  <si>
    <t>Mon Dec 18 2023 00:00:00 GMT+0530 (India Standard Time)</t>
  </si>
  <si>
    <t>Tue Dec 19 2023 00:00:00 GMT+0530 (India Standard Time)</t>
  </si>
  <si>
    <t>Wed Dec 20 2023 00:00:00 GMT+0530 (India Standard Time)</t>
  </si>
  <si>
    <t>Thu Dec 21 2023 00:00:00 GMT+0530 (India Standard Time)</t>
  </si>
  <si>
    <t>Fri Dec 22 2023 00:00:00 GMT+0530 (India Standard Time)</t>
  </si>
  <si>
    <t>Tue Dec 26 2023 00:00:00 GMT+0530 (India Standard Time)</t>
  </si>
  <si>
    <t>Wed Dec 27 2023 00:00:00 GMT+0530 (India Standard Time)</t>
  </si>
  <si>
    <t>Fri Dec 29 2023 00:00:00 GMT+0530 (India Standard Time)</t>
  </si>
  <si>
    <t>Mon Jan 01 2024 00:00:00 GMT+0530 (India Standard Time)</t>
  </si>
  <si>
    <t>Tue Jan 02 2024 00:00:00 GMT+0530 (India Standard Time)</t>
  </si>
  <si>
    <t>Wed Jan 03 2024 00:00:00 GMT+0530 (India Standard Time)</t>
  </si>
  <si>
    <t>Thu Jan 04 2024 00:00:00 GMT+0530 (India Standard Time)</t>
  </si>
  <si>
    <t>Fri Jan 05 2024 00:00:00 GMT+0530 (India Standard Time)</t>
  </si>
  <si>
    <t>Mon Jan 08 2024 00:00:00 GMT+0530 (India Standard Time)</t>
  </si>
  <si>
    <t>Tue Jan 09 2024 00:00:00 GMT+0530 (India Standard Time)</t>
  </si>
  <si>
    <t>Wed Jan 10 2024 00:00:00 GMT+0530 (India Standard Time)</t>
  </si>
  <si>
    <t>Thu Jan 11 2024 00:00:00 GMT+0530 (India Standard Time)</t>
  </si>
  <si>
    <t>Fri Jan 12 2024 00:00:00 GMT+0530 (India Standard Time)</t>
  </si>
  <si>
    <t>Mon Jan 15 2024 00:00:00 GMT+0530 (India Standard Time)</t>
  </si>
  <si>
    <t>Tue Jan 16 2024 00:00:00 GMT+0530 (India Standard Time)</t>
  </si>
  <si>
    <t>Wed Jan 17 2024 00:00:00 GMT+0530 (India Standard Time)</t>
  </si>
  <si>
    <t>Thu Jan 18 2024 00:00:00 GMT+0530 (India Standard Time)</t>
  </si>
  <si>
    <t>Fri Jan 19 2024 00:00:00 GMT+0530 (India Standard Time)</t>
  </si>
  <si>
    <t>Sat Jan 20 2024 00:00:00 GMT+0530 (India Standard Time)</t>
  </si>
  <si>
    <t>Tue Jan 23 2024 00:00:00 GMT+0530 (India Standard Time)</t>
  </si>
  <si>
    <t>Wed Jan 24 2024 00:00:00 GMT+0530 (India Standard Time)</t>
  </si>
  <si>
    <t>Mon Jan 29 2024 00:00:00 GMT+0530 (India Standard Time)</t>
  </si>
  <si>
    <t>Tue Jan 30 2024 00:00:00 GMT+0530 (India Standard Time)</t>
  </si>
  <si>
    <t>Wed Jan 31 2024 00:00:00 GMT+0530 (India Standard Time)</t>
  </si>
  <si>
    <t>Thu Feb 01 2024 00:00:00 GMT+0530 (India Standard Time)</t>
  </si>
  <si>
    <t>Fri Feb 02 2024 00:00:00 GMT+0530 (India Standard Time)</t>
  </si>
  <si>
    <t>Mon Feb 05 2024 00:00:00 GMT+0530 (India Standard Time)</t>
  </si>
  <si>
    <t>Tue Feb 06 2024 00:00:00 GMT+0530 (India Standard Time)</t>
  </si>
  <si>
    <t>Wed Feb 07 2024 00:00:00 GMT+0530 (India Standard Time)</t>
  </si>
  <si>
    <t>Thu Feb 08 2024 00:00:00 GMT+0530 (India Standard Time)</t>
  </si>
  <si>
    <t>Fri Feb 09 2024 00:00:00 GMT+0530 (India Standard Time)</t>
  </si>
  <si>
    <t>Mon Feb 12 2024 00:00:00 GMT+0530 (India Standard Time)</t>
  </si>
  <si>
    <t>Tue Feb 13 2024 00:00:00 GMT+0530 (India Standard Time)</t>
  </si>
  <si>
    <t>Wed Feb 14 2024 00:00:00 GMT+0530 (India Standard Time)</t>
  </si>
  <si>
    <t>Thu Feb 15 2024 00:00:00 GMT+0530 (India Standard Time)</t>
  </si>
  <si>
    <t>Fri Feb 16 2024 00:00:00 GMT+0530 (India Standard Time)</t>
  </si>
  <si>
    <t>Mon Feb 19 2024 00:00:00 GMT+0530 (India Standard Time)</t>
  </si>
  <si>
    <t>Tue Feb 20 2024 00:00:00 GMT+0530 (India Standard Time)</t>
  </si>
  <si>
    <t>Wed Feb 21 2024 00:00:00 GMT+0530 (India Standard Time)</t>
  </si>
  <si>
    <t>Thu Feb 22 2024 00:00:00 GMT+0530 (India Standard Time)</t>
  </si>
  <si>
    <t>Fri Feb 23 2024 00:00:00 GMT+0530 (India Standard Time)</t>
  </si>
  <si>
    <t>Mon Feb 26 2024 00:00:00 GMT+0530 (India Standard Time)</t>
  </si>
  <si>
    <t>Tue Feb 27 2024 00:00:00 GMT+0530 (India Standard Time)</t>
  </si>
  <si>
    <t>Wed Feb 28 2024 00:00:00 GMT+0530 (India Standard Time)</t>
  </si>
  <si>
    <t>Fri Mar 01 2024 00:00:00 GMT+0530 (India Standard Time)</t>
  </si>
  <si>
    <t>Sat Mar 02 2024 00:00:00 GMT+0530 (India Standard Time)</t>
  </si>
  <si>
    <t>Mon Mar 04 2024 00:00:00 GMT+0530 (India Standard Time)</t>
  </si>
  <si>
    <t>Tue Mar 05 2024 00:00:00 GMT+0530 (India Standard Time)</t>
  </si>
  <si>
    <t>Wed Mar 06 2024 00:00:00 GMT+0530 (India Standard Time)</t>
  </si>
  <si>
    <t>Thu Mar 07 2024 00:00:00 GMT+0530 (India Standard Time)</t>
  </si>
  <si>
    <t>Mon Mar 11 2024 00:00:00 GMT+0530 (India Standard Time)</t>
  </si>
  <si>
    <t>Tue Mar 12 2024 00:00:00 GMT+0530 (India Standard Time)</t>
  </si>
  <si>
    <t>Wed Mar 13 2024 00:00:00 GMT+0530 (India Standard Time)</t>
  </si>
  <si>
    <t>Thu Mar 14 2024 00:00:00 GMT+0530 (India Standard Time)</t>
  </si>
  <si>
    <t>Fri Mar 15 2024 00:00:00 GMT+0530 (India Standard Time)</t>
  </si>
  <si>
    <t>Mon Mar 18 2024 00:00:00 GMT+0530 (India Standard Time)</t>
  </si>
  <si>
    <t>Tue Mar 19 2024 00:00:00 GMT+0530 (India Standard Time)</t>
  </si>
  <si>
    <t>Wed Mar 20 2024 00:00:00 GMT+0530 (India Standard Time)</t>
  </si>
  <si>
    <t>Thu Mar 21 2024 00:00:00 GMT+0530 (India Standard Time)</t>
  </si>
  <si>
    <t>Fri Mar 22 2024 00:00:00 GMT+0530 (India Standard Time)</t>
  </si>
  <si>
    <t>Tue Mar 26 2024 00:00:00 GMT+0530 (India Standard Time)</t>
  </si>
  <si>
    <t>Wed Mar 27 2024 00:00:00 GMT+0530 (India Standard Time)</t>
  </si>
  <si>
    <t>Mon Apr 01 2024 00:00:00 GMT+0530 (India Standard Time)</t>
  </si>
  <si>
    <t>Tue Apr 02 2024 00:00:00 GMT+0530 (India Standard Time)</t>
  </si>
  <si>
    <t>Wed Apr 03 2024 00:00:00 GMT+0530 (India Standard Time)</t>
  </si>
  <si>
    <t>Thu Apr 04 2024 00:00:00 GMT+0530 (India Standard Time)</t>
  </si>
  <si>
    <t>Fri Apr 05 2024 00:00:00 GMT+0530 (India Standard Time)</t>
  </si>
  <si>
    <t>gap open</t>
  </si>
  <si>
    <t>intraday range</t>
  </si>
  <si>
    <t>sorted gap open</t>
  </si>
  <si>
    <t>sorted intraday range</t>
  </si>
  <si>
    <t>instru</t>
  </si>
  <si>
    <t>expiry</t>
  </si>
  <si>
    <t>entry date</t>
  </si>
  <si>
    <t>hedge/straddle distance</t>
  </si>
  <si>
    <t>atm</t>
  </si>
  <si>
    <t>atm exit</t>
  </si>
  <si>
    <t>atm diff</t>
  </si>
  <si>
    <t>max profit</t>
  </si>
  <si>
    <t>max loss</t>
  </si>
  <si>
    <t>NIFTY</t>
  </si>
  <si>
    <t>53.05000000000001</t>
  </si>
  <si>
    <t>47.400000000000006</t>
  </si>
  <si>
    <t>129.45000000000002</t>
  </si>
  <si>
    <t>164.60000000000002</t>
  </si>
  <si>
    <t>call cum pnl</t>
  </si>
  <si>
    <t>put cum pnl</t>
  </si>
  <si>
    <t>300 cum pnl</t>
  </si>
  <si>
    <t>200 cum pnl</t>
  </si>
  <si>
    <t>100 cum pnl</t>
  </si>
  <si>
    <t>50 cum pnl</t>
  </si>
  <si>
    <t>54.30000000000001</t>
  </si>
  <si>
    <t>86.04999999999998</t>
  </si>
  <si>
    <t>13.950000000000017</t>
  </si>
  <si>
    <t>3.450000000000003</t>
  </si>
  <si>
    <t>50.19999999999999</t>
  </si>
  <si>
    <t>87.35000000000002</t>
  </si>
  <si>
    <t>12.649999999999977</t>
  </si>
  <si>
    <t>3.049999999999997</t>
  </si>
  <si>
    <t>154.20000000000002</t>
  </si>
  <si>
    <t>45.79999999999998</t>
  </si>
  <si>
    <t>88.00000000000003</t>
  </si>
  <si>
    <t>11.999999999999972</t>
  </si>
  <si>
    <t>47.300000000000026</t>
  </si>
  <si>
    <t>2.6999999999999744</t>
  </si>
  <si>
    <t>143.60000000000002</t>
  </si>
  <si>
    <t>56.39999999999998</t>
  </si>
  <si>
    <t>85.10000000000001</t>
  </si>
  <si>
    <t>14.899999999999991</t>
  </si>
  <si>
    <t>4.049999999999997</t>
  </si>
  <si>
    <t>40.55000000000001</t>
  </si>
  <si>
    <t>89.99999999999997</t>
  </si>
  <si>
    <t>10.000000000000028</t>
  </si>
  <si>
    <t>46.749999999999986</t>
  </si>
  <si>
    <t>3.250000000000014</t>
  </si>
  <si>
    <t>10.099999999999994</t>
  </si>
  <si>
    <t>47.550000000000026</t>
  </si>
  <si>
    <t>2.4499999999999744</t>
  </si>
  <si>
    <t>142.60000000000002</t>
  </si>
  <si>
    <t>57.39999999999998</t>
  </si>
  <si>
    <t>83.90000000000002</t>
  </si>
  <si>
    <t>16.09999999999998</t>
  </si>
  <si>
    <t>85.14999999999999</t>
  </si>
  <si>
    <t>14.850000000000009</t>
  </si>
  <si>
    <t>4.100000000000001</t>
  </si>
  <si>
    <t>145.89999999999998</t>
  </si>
  <si>
    <t>54.10000000000002</t>
  </si>
  <si>
    <t>85.30000000000001</t>
  </si>
  <si>
    <t>14.699999999999989</t>
  </si>
  <si>
    <t>45.900000000000006</t>
  </si>
  <si>
    <t>4.099999999999994</t>
  </si>
  <si>
    <t>140.95000000000002</t>
  </si>
  <si>
    <t>59.04999999999998</t>
  </si>
  <si>
    <t>84.69999999999999</t>
  </si>
  <si>
    <t>15.300000000000011</t>
  </si>
  <si>
    <t>46.10000000000001</t>
  </si>
  <si>
    <t>3.8999999999999915</t>
  </si>
  <si>
    <t>58.900000000000006</t>
  </si>
  <si>
    <t>85.05000000000001</t>
  </si>
  <si>
    <t>14.949999999999989</t>
  </si>
  <si>
    <t>46.45000000000002</t>
  </si>
  <si>
    <t>3.549999999999983</t>
  </si>
  <si>
    <t>158.84999999999997</t>
  </si>
  <si>
    <t>41.150000000000034</t>
  </si>
  <si>
    <t>89.19999999999999</t>
  </si>
  <si>
    <t>10.800000000000011</t>
  </si>
  <si>
    <t>46.64999999999998</t>
  </si>
  <si>
    <t>3.3500000000000227</t>
  </si>
  <si>
    <t>86.70000000000002</t>
  </si>
  <si>
    <t>13.299999999999983</t>
  </si>
  <si>
    <t>46.500000000000014</t>
  </si>
  <si>
    <t>3.499999999999986</t>
  </si>
  <si>
    <t>146.79999999999998</t>
  </si>
  <si>
    <t>53.20000000000002</t>
  </si>
  <si>
    <t>86.24999999999999</t>
  </si>
  <si>
    <t>13.750000000000014</t>
  </si>
  <si>
    <t>46.94999999999999</t>
  </si>
  <si>
    <t>3.0500000000000114</t>
  </si>
  <si>
    <t>82.54999999999998</t>
  </si>
  <si>
    <t>17.450000000000017</t>
  </si>
  <si>
    <t>44.999999999999986</t>
  </si>
  <si>
    <t>5.000000000000014</t>
  </si>
  <si>
    <t>19.849999999999994</t>
  </si>
  <si>
    <t>5.049999999999997</t>
  </si>
  <si>
    <t>67.30000000000001</t>
  </si>
  <si>
    <t>82.55000000000001</t>
  </si>
  <si>
    <t>17.44999999999999</t>
  </si>
  <si>
    <t>45.70000000000002</t>
  </si>
  <si>
    <t>4.299999999999983</t>
  </si>
  <si>
    <t>19.799999999999997</t>
  </si>
  <si>
    <t>44.900000000000006</t>
  </si>
  <si>
    <t>5.099999999999994</t>
  </si>
  <si>
    <t>70.54999999999998</t>
  </si>
  <si>
    <t>82.39999999999999</t>
  </si>
  <si>
    <t>17.60000000000001</t>
  </si>
  <si>
    <t>45.79999999999999</t>
  </si>
  <si>
    <t>84.35000000000001</t>
  </si>
  <si>
    <t>15.649999999999991</t>
  </si>
  <si>
    <t>45.650000000000006</t>
  </si>
  <si>
    <t>4.349999999999994</t>
  </si>
  <si>
    <t>137.50000000000003</t>
  </si>
  <si>
    <t>62.49999999999997</t>
  </si>
  <si>
    <t>83.25000000000001</t>
  </si>
  <si>
    <t>16.749999999999986</t>
  </si>
  <si>
    <t>45.150000000000006</t>
  </si>
  <si>
    <t>4.849999999999994</t>
  </si>
  <si>
    <t>83.99999999999999</t>
  </si>
  <si>
    <t>16.000000000000014</t>
  </si>
  <si>
    <t>57.05000000000001</t>
  </si>
  <si>
    <t>15.049999999999997</t>
  </si>
  <si>
    <t>46.79999999999998</t>
  </si>
  <si>
    <t>3.200000000000017</t>
  </si>
  <si>
    <t>63.44999999999999</t>
  </si>
  <si>
    <t>84.30000000000001</t>
  </si>
  <si>
    <t>15.699999999999989</t>
  </si>
  <si>
    <t>46.05000000000001</t>
  </si>
  <si>
    <t>3.9499999999999886</t>
  </si>
  <si>
    <t>84.05000000000001</t>
  </si>
  <si>
    <t>15.949999999999989</t>
  </si>
  <si>
    <t>139.74999999999997</t>
  </si>
  <si>
    <t>60.25000000000003</t>
  </si>
  <si>
    <t>84.89999999999999</t>
  </si>
  <si>
    <t>15.100000000000009</t>
  </si>
  <si>
    <t>3.200000000000003</t>
  </si>
  <si>
    <t>16.549999999999997</t>
  </si>
  <si>
    <t>59.150000000000006</t>
  </si>
  <si>
    <t>15.349999999999994</t>
  </si>
  <si>
    <t>46.14999999999999</t>
  </si>
  <si>
    <t>3.8500000000000085</t>
  </si>
  <si>
    <t>66.30000000000001</t>
  </si>
  <si>
    <t>17.400000000000006</t>
  </si>
  <si>
    <t>45.24999999999999</t>
  </si>
  <si>
    <t>4.750000000000007</t>
  </si>
  <si>
    <t>56.30000000000001</t>
  </si>
  <si>
    <t>85.95000000000002</t>
  </si>
  <si>
    <t>14.049999999999983</t>
  </si>
  <si>
    <t>3.299999999999997</t>
  </si>
  <si>
    <t>148.64999999999998</t>
  </si>
  <si>
    <t>51.35000000000002</t>
  </si>
  <si>
    <t>86.89999999999999</t>
  </si>
  <si>
    <t>13.100000000000009</t>
  </si>
  <si>
    <t>46.60000000000001</t>
  </si>
  <si>
    <t>3.3999999999999915</t>
  </si>
  <si>
    <t>142.45000000000002</t>
  </si>
  <si>
    <t>57.54999999999998</t>
  </si>
  <si>
    <t>14.849999999999994</t>
  </si>
  <si>
    <t>4.299999999999997</t>
  </si>
  <si>
    <t>83.70000000000002</t>
  </si>
  <si>
    <t>16.299999999999983</t>
  </si>
  <si>
    <t>45.80000000000001</t>
  </si>
  <si>
    <t>4.199999999999989</t>
  </si>
  <si>
    <t>15.150000000000006</t>
  </si>
  <si>
    <t>46.499999999999986</t>
  </si>
  <si>
    <t>3.500000000000014</t>
  </si>
  <si>
    <t>137.34999999999997</t>
  </si>
  <si>
    <t>62.650000000000034</t>
  </si>
  <si>
    <t>83.79999999999998</t>
  </si>
  <si>
    <t>16.200000000000017</t>
  </si>
  <si>
    <t>45.24999999999997</t>
  </si>
  <si>
    <t>4.750000000000028</t>
  </si>
  <si>
    <t>149.20000000000002</t>
  </si>
  <si>
    <t>50.79999999999998</t>
  </si>
  <si>
    <t>86.55000000000001</t>
  </si>
  <si>
    <t>13.449999999999989</t>
  </si>
  <si>
    <t>46.650000000000006</t>
  </si>
  <si>
    <t>3.3499999999999943</t>
  </si>
  <si>
    <t>133.29999999999998</t>
  </si>
  <si>
    <t>66.70000000000002</t>
  </si>
  <si>
    <t>83.24999999999999</t>
  </si>
  <si>
    <t>16.750000000000014</t>
  </si>
  <si>
    <t>4.200000000000003</t>
  </si>
  <si>
    <t>141.54999999999998</t>
  </si>
  <si>
    <t>58.45000000000002</t>
  </si>
  <si>
    <t>46.19999999999999</t>
  </si>
  <si>
    <t>3.8000000000000114</t>
  </si>
  <si>
    <t>13.900000000000006</t>
  </si>
  <si>
    <t>46.80000000000001</t>
  </si>
  <si>
    <t>3.1999999999999886</t>
  </si>
  <si>
    <t>147.64999999999998</t>
  </si>
  <si>
    <t>52.35000000000002</t>
  </si>
  <si>
    <t>85.75000000000001</t>
  </si>
  <si>
    <t>14.249999999999986</t>
  </si>
  <si>
    <t>137.85000000000002</t>
  </si>
  <si>
    <t>62.14999999999998</t>
  </si>
  <si>
    <t>142.39999999999998</t>
  </si>
  <si>
    <t>57.60000000000002</t>
  </si>
  <si>
    <t>85.55000000000001</t>
  </si>
  <si>
    <t>14.449999999999989</t>
  </si>
  <si>
    <t>46.150000000000006</t>
  </si>
  <si>
    <t>3.8499999999999943</t>
  </si>
  <si>
    <t>59.599999999999994</t>
  </si>
  <si>
    <t>83.49999999999997</t>
  </si>
  <si>
    <t>16.50000000000003</t>
  </si>
  <si>
    <t>45.349999999999994</t>
  </si>
  <si>
    <t>4.650000000000006</t>
  </si>
  <si>
    <t>43.94999999999999</t>
  </si>
  <si>
    <t>11.349999999999994</t>
  </si>
  <si>
    <t>46.85000000000002</t>
  </si>
  <si>
    <t>3.1499999999999773</t>
  </si>
  <si>
    <t>57.55000000000001</t>
  </si>
  <si>
    <t>84.65000000000002</t>
  </si>
  <si>
    <t>15.34999999999998</t>
  </si>
  <si>
    <t>60.650000000000006</t>
  </si>
  <si>
    <t>46.74999999999999</t>
  </si>
  <si>
    <t>3.250000000000007</t>
  </si>
  <si>
    <t>138.95000000000002</t>
  </si>
  <si>
    <t>61.04999999999998</t>
  </si>
  <si>
    <t>45.85000000000001</t>
  </si>
  <si>
    <t>4.1499999999999915</t>
  </si>
  <si>
    <t>62.44999999999999</t>
  </si>
  <si>
    <t>84.25000000000001</t>
  </si>
  <si>
    <t>15.749999999999986</t>
  </si>
  <si>
    <t>45.65000000000002</t>
  </si>
  <si>
    <t>154.89999999999998</t>
  </si>
  <si>
    <t>45.10000000000002</t>
  </si>
  <si>
    <t>88.34999999999997</t>
  </si>
  <si>
    <t>11.650000000000034</t>
  </si>
  <si>
    <t>47.39999999999996</t>
  </si>
  <si>
    <t>2.600000000000037</t>
  </si>
  <si>
    <t>52.44999999999999</t>
  </si>
  <si>
    <t>45.94999999999999</t>
  </si>
  <si>
    <t>4.050000000000011</t>
  </si>
  <si>
    <t>53.80000000000001</t>
  </si>
  <si>
    <t>39.900000000000006</t>
  </si>
  <si>
    <t>9.549999999999997</t>
  </si>
  <si>
    <t>48.650000000000006</t>
  </si>
  <si>
    <t>1.3499999999999943</t>
  </si>
  <si>
    <t>90.59999999999998</t>
  </si>
  <si>
    <t>47.19999999999999</t>
  </si>
  <si>
    <t>2.8000000000000114</t>
  </si>
  <si>
    <t>2.950000000000003</t>
  </si>
  <si>
    <t>12.099999999999994</t>
  </si>
  <si>
    <t>47.20000000000002</t>
  </si>
  <si>
    <t>2.799999999999983</t>
  </si>
  <si>
    <t>161.74999999999997</t>
  </si>
  <si>
    <t>38.25000000000003</t>
  </si>
  <si>
    <t>47.599999999999994</t>
  </si>
  <si>
    <t>2.4000000000000057</t>
  </si>
  <si>
    <t>164.95000000000005</t>
  </si>
  <si>
    <t>35.049999999999955</t>
  </si>
  <si>
    <t>91.70000000000002</t>
  </si>
  <si>
    <t>8.299999999999983</t>
  </si>
  <si>
    <t>49.00000000000003</t>
  </si>
  <si>
    <t>0.9999999999999716</t>
  </si>
  <si>
    <t>159.54999999999998</t>
  </si>
  <si>
    <t>40.45000000000002</t>
  </si>
  <si>
    <t>89.49999999999999</t>
  </si>
  <si>
    <t>10.500000000000014</t>
  </si>
  <si>
    <t>35.39999999999998</t>
  </si>
  <si>
    <t>90.89999999999999</t>
  </si>
  <si>
    <t>9.100000000000009</t>
  </si>
  <si>
    <t>46.69999999999999</t>
  </si>
  <si>
    <t>3.3000000000000114</t>
  </si>
  <si>
    <t>37.30000000000001</t>
  </si>
  <si>
    <t>90.50000000000001</t>
  </si>
  <si>
    <t>9.499999999999986</t>
  </si>
  <si>
    <t>2.5999999999999943</t>
  </si>
  <si>
    <t>38.19999999999999</t>
  </si>
  <si>
    <t>9.950000000000003</t>
  </si>
  <si>
    <t>47.44999999999999</t>
  </si>
  <si>
    <t>2.5500000000000114</t>
  </si>
  <si>
    <t>35.900000000000006</t>
  </si>
  <si>
    <t>47.89999999999999</t>
  </si>
  <si>
    <t>2.1000000000000085</t>
  </si>
  <si>
    <t>160.25000000000003</t>
  </si>
  <si>
    <t>39.74999999999997</t>
  </si>
  <si>
    <t>89.70000000000002</t>
  </si>
  <si>
    <t>10.299999999999983</t>
  </si>
  <si>
    <t>46.90000000000002</t>
  </si>
  <si>
    <t>154.54999999999998</t>
  </si>
  <si>
    <t>45.45000000000002</t>
  </si>
  <si>
    <t>87.74999999999999</t>
  </si>
  <si>
    <t>12.250000000000014</t>
  </si>
  <si>
    <t>45.84999999999998</t>
  </si>
  <si>
    <t>150.90000000000003</t>
  </si>
  <si>
    <t>49.099999999999966</t>
  </si>
  <si>
    <t>86.10000000000002</t>
  </si>
  <si>
    <t>13.899999999999977</t>
  </si>
  <si>
    <t>44.80000000000004</t>
  </si>
  <si>
    <t>87.94999999999997</t>
  </si>
  <si>
    <t>12.050000000000026</t>
  </si>
  <si>
    <t>47.34999999999998</t>
  </si>
  <si>
    <t>47.349999999999994</t>
  </si>
  <si>
    <t>11.849999999999994</t>
  </si>
  <si>
    <t>47.500000000000014</t>
  </si>
  <si>
    <t>2.499999999999986</t>
  </si>
  <si>
    <t>226.79999999999998</t>
  </si>
  <si>
    <t>248.45000000000002</t>
  </si>
  <si>
    <t>216.25000000000003</t>
  </si>
  <si>
    <t>214.70000000000002</t>
  </si>
  <si>
    <t>205.45000000000002</t>
  </si>
  <si>
    <t>180.60000000000002</t>
  </si>
  <si>
    <t>180.20000000000002</t>
  </si>
  <si>
    <t>227.95000000000002</t>
  </si>
  <si>
    <t>201.39999999999998</t>
  </si>
  <si>
    <t>271.15000000000003</t>
  </si>
  <si>
    <t>728.8499999999999</t>
  </si>
  <si>
    <t>251.49999999999997</t>
  </si>
  <si>
    <t>269.15000000000003</t>
  </si>
  <si>
    <t>730.8499999999999</t>
  </si>
  <si>
    <t>328.34999999999997</t>
  </si>
  <si>
    <t>671.6500000000001</t>
  </si>
  <si>
    <t>319.50000000000006</t>
  </si>
  <si>
    <t>275.59999999999997</t>
  </si>
  <si>
    <t>724.4000000000001</t>
  </si>
  <si>
    <t>247.39999999999998</t>
  </si>
  <si>
    <t>259.95000000000005</t>
  </si>
  <si>
    <t>1000 cum pnl</t>
  </si>
  <si>
    <t>Received</t>
  </si>
  <si>
    <t>Remaining</t>
  </si>
  <si>
    <t>T-bills - Received Rs. 750000 (invested 701475) which is Rs 48525 profit (7500 * (100 - 93.53)) on 2 Nov 2023</t>
  </si>
  <si>
    <t>Aug</t>
  </si>
  <si>
    <t>capital invested</t>
  </si>
  <si>
    <t>lots</t>
  </si>
  <si>
    <t>Down Payment, Fees &amp; One-time Expenses</t>
  </si>
  <si>
    <t>Principal</t>
  </si>
  <si>
    <t>Prepayments</t>
  </si>
  <si>
    <t>Interest</t>
  </si>
  <si>
    <t>Taxes, Home Insurance &amp; Maintenance</t>
  </si>
  <si>
    <t>Total of all Payments</t>
  </si>
  <si>
    <t>30 yrs with 1.5 PP</t>
  </si>
  <si>
    <t>30 yrs with 0 PP</t>
  </si>
  <si>
    <t>20 yrs with 1.5 PP</t>
  </si>
  <si>
    <t>20 yrs with 0 PP</t>
  </si>
  <si>
    <t>10 yrs with 1.5 PP</t>
  </si>
  <si>
    <t>10 yrs with 0 PP</t>
  </si>
  <si>
    <t>2 PP</t>
  </si>
  <si>
    <t>2.2 PP</t>
  </si>
  <si>
    <t>whenever you prepay it is subtracted from the remaining principal so your interest payable goes down (lookup amortisation tables)</t>
  </si>
  <si>
    <t>To get higher total interest Banks will typically keep the tenure the same and reduce the EMI but you are smarter than them so before/while prepaying ask them to keep the same EMI and reduce the tenure.</t>
  </si>
  <si>
    <t>Jun</t>
  </si>
  <si>
    <t>Jul</t>
  </si>
  <si>
    <t>Sep</t>
  </si>
  <si>
    <t>Oct</t>
  </si>
  <si>
    <t>Nov</t>
  </si>
  <si>
    <t>Dec</t>
  </si>
  <si>
    <t>Year</t>
  </si>
  <si>
    <t>(A)</t>
  </si>
  <si>
    <t>(B)</t>
  </si>
  <si>
    <t>Taxes, Home Insurance &amp; Maintenance (C)</t>
  </si>
  <si>
    <t>Total Payment</t>
  </si>
  <si>
    <t>(A + B + C)</t>
  </si>
  <si>
    <t>Balance</t>
  </si>
  <si>
    <t>Loan Paid To Date</t>
  </si>
  <si>
    <t>Prepayment</t>
  </si>
  <si>
    <t>(0.3% * 1.2cr loan for example)</t>
  </si>
  <si>
    <t>Bond - Received Rs. 940000 (9400 * 100) on Maturity 27 June 2024. Interest received on Dec 27 and June 27 of Rs 31443 each. Loss was 11450 (951450 - 940000)</t>
  </si>
  <si>
    <t>sbi</t>
  </si>
  <si>
    <t>Union</t>
  </si>
  <si>
    <t>BOM</t>
  </si>
  <si>
    <t>BOB</t>
  </si>
  <si>
    <t>pension</t>
  </si>
  <si>
    <t>bob</t>
  </si>
  <si>
    <t>Old Tax Regime</t>
  </si>
  <si>
    <t>Gross salary</t>
  </si>
  <si>
    <t>GST</t>
  </si>
  <si>
    <t>Stamp duty</t>
  </si>
  <si>
    <t>Registration</t>
  </si>
  <si>
    <t>Agreement</t>
  </si>
  <si>
    <t>TDS</t>
  </si>
  <si>
    <t>Balance agreement</t>
  </si>
  <si>
    <t>First Installment</t>
  </si>
  <si>
    <t>SD + R</t>
  </si>
  <si>
    <t>Wazirx</t>
  </si>
  <si>
    <t>BTC</t>
  </si>
  <si>
    <t>Average Price</t>
  </si>
  <si>
    <t>Fee</t>
  </si>
  <si>
    <t>Net Total</t>
  </si>
  <si>
    <t>https://support.wazirx.com/hc/en-us/articles/4701662097050-TDS-on-Crypto-Trades</t>
  </si>
  <si>
    <t>Tax on crypto:</t>
  </si>
  <si>
    <t>entry_date</t>
  </si>
  <si>
    <t>atm_exit</t>
  </si>
  <si>
    <t>diff</t>
  </si>
  <si>
    <t>sorted diff</t>
  </si>
  <si>
    <t>200 pnl</t>
  </si>
  <si>
    <t>100 pnl</t>
  </si>
  <si>
    <t>300 pnl</t>
  </si>
  <si>
    <t>BANKNIFTY</t>
  </si>
  <si>
    <t>400 pnl</t>
  </si>
  <si>
    <t>400 cum pnl</t>
  </si>
  <si>
    <t>600 pnl</t>
  </si>
  <si>
    <t>600 cum pnl</t>
  </si>
  <si>
    <t>FINNIFTY</t>
  </si>
  <si>
    <t>MIDCPNIFTY</t>
  </si>
  <si>
    <t>50 pnl</t>
  </si>
  <si>
    <t>150 pnl</t>
  </si>
  <si>
    <t>150 cum pnl</t>
  </si>
  <si>
    <t>NF 200 cum pnl</t>
  </si>
  <si>
    <t>BNF 400 cum pnl</t>
  </si>
  <si>
    <t>FNF 200 cum pnl</t>
  </si>
  <si>
    <t>MID 100 cum pnl</t>
  </si>
  <si>
    <t>SEN 400 cum pnl</t>
  </si>
  <si>
    <t>BEX 200 cum pnl</t>
  </si>
  <si>
    <t>CONCLUSION:</t>
  </si>
  <si>
    <t>BNF, NF, BANKEX</t>
  </si>
  <si>
    <t xml:space="preserve">LONG FLY IS </t>
  </si>
  <si>
    <t>NET PROFITABLE</t>
  </si>
  <si>
    <t>MIDCP, FNF, SENSEX</t>
  </si>
  <si>
    <t>ARE FLAT</t>
  </si>
  <si>
    <t>Total Index Profit</t>
  </si>
  <si>
    <t>HDFC Profit</t>
  </si>
  <si>
    <t>ICICI Profit</t>
  </si>
  <si>
    <t>NFBEES Profit</t>
  </si>
  <si>
    <t>Axis</t>
  </si>
  <si>
    <t>tata mmf</t>
  </si>
  <si>
    <t>Legal fees</t>
  </si>
  <si>
    <t>Amount</t>
  </si>
  <si>
    <t>Total 30% with GST</t>
  </si>
  <si>
    <t>Paid before agreement</t>
  </si>
  <si>
    <t>Remaining after agreement</t>
  </si>
  <si>
    <t>Cum Total PnL</t>
  </si>
  <si>
    <t>Debt funds:</t>
  </si>
  <si>
    <t>Symbol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</si>
  <si>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</si>
  <si>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</si>
  <si>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</si>
  <si>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</si>
  <si>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</si>
  <si>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</si>
  <si>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</si>
  <si>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</si>
  <si>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</si>
  <si>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</si>
  <si>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</si>
  <si>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</si>
  <si>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AXIS OVERNIGHT FUND - DIRECT PLAN</t>
  </si>
  <si>
    <t>INF846K01N65</t>
  </si>
  <si>
    <t>2021-12-14</t>
  </si>
  <si>
    <t>BSE</t>
  </si>
  <si>
    <t>MF</t>
  </si>
  <si>
    <t/>
  </si>
  <si>
    <t>buy</t>
  </si>
  <si>
    <t>339356160</t>
  </si>
  <si>
    <t>2021-12-14T00:00:00</t>
  </si>
  <si>
    <t>2021-12-15</t>
  </si>
  <si>
    <t>340893986</t>
  </si>
  <si>
    <t>2021-12-15T00:00:00</t>
  </si>
  <si>
    <t>2022-01-31</t>
  </si>
  <si>
    <t>366357093</t>
  </si>
  <si>
    <t>2022-01-31T00:00:00</t>
  </si>
  <si>
    <t>sell</t>
  </si>
  <si>
    <t>NIPPON INDIA OVERNIGHT FUND - DIRECT PLAN</t>
  </si>
  <si>
    <t>INF204KB1R31</t>
  </si>
  <si>
    <t>2022-04-06</t>
  </si>
  <si>
    <t>409232356</t>
  </si>
  <si>
    <t>2022-04-06T00:00:00</t>
  </si>
  <si>
    <t>2022-04-08</t>
  </si>
  <si>
    <t>410647903</t>
  </si>
  <si>
    <t>2022-04-08T00:00:00</t>
  </si>
  <si>
    <t>2024-08-30</t>
  </si>
  <si>
    <t>1338237118</t>
  </si>
  <si>
    <t>2024-08-30T00:00:00</t>
  </si>
  <si>
    <t>Profit</t>
  </si>
  <si>
    <t>2024-09-03</t>
  </si>
  <si>
    <t>1347289347</t>
  </si>
  <si>
    <t>2024-09-03T00:00:00</t>
  </si>
  <si>
    <t>SBI LIQUID FUND - DIRECT PLAN</t>
  </si>
  <si>
    <t>INF200K01UT4</t>
  </si>
  <si>
    <t>2023-03-08</t>
  </si>
  <si>
    <t>649485281</t>
  </si>
  <si>
    <t>2023-03-08T00:00:00</t>
  </si>
  <si>
    <t>2023-03-09</t>
  </si>
  <si>
    <t>651803682</t>
  </si>
  <si>
    <t>2023-03-09T00:00:00</t>
  </si>
  <si>
    <t>2023-03-10</t>
  </si>
  <si>
    <t>654835097</t>
  </si>
  <si>
    <t>2023-03-10T00:00:00</t>
  </si>
  <si>
    <t>2023-03-13</t>
  </si>
  <si>
    <t>656446502</t>
  </si>
  <si>
    <t>2023-03-13T00:00:00</t>
  </si>
  <si>
    <t>2023-04-05</t>
  </si>
  <si>
    <t>675569509</t>
  </si>
  <si>
    <t>2023-04-05T00:00:00</t>
  </si>
  <si>
    <t>2023-05-03</t>
  </si>
  <si>
    <t>699224127</t>
  </si>
  <si>
    <t>2023-05-03T00:00:00</t>
  </si>
  <si>
    <t>2023-06-06</t>
  </si>
  <si>
    <t>730139385</t>
  </si>
  <si>
    <t>2023-06-06T00:00:00</t>
  </si>
  <si>
    <t>2023-07-03</t>
  </si>
  <si>
    <t>756008118</t>
  </si>
  <si>
    <t>2023-07-03T00:00:00</t>
  </si>
  <si>
    <t>UTI LIQUID FUND - CASH PLAN - DIRECT PLAN</t>
  </si>
  <si>
    <t>INF789F01XQ6</t>
  </si>
  <si>
    <t>756008808</t>
  </si>
  <si>
    <t>2023-07-04</t>
  </si>
  <si>
    <t>757050809</t>
  </si>
  <si>
    <t>2023-07-04T00:00:00</t>
  </si>
  <si>
    <t>2023-07-10</t>
  </si>
  <si>
    <t>766280383</t>
  </si>
  <si>
    <t>2023-07-10T00:00:00</t>
  </si>
  <si>
    <t>2023-07-19</t>
  </si>
  <si>
    <t>773862615</t>
  </si>
  <si>
    <t>2023-07-19T00:00:00</t>
  </si>
  <si>
    <t>2023-07-26</t>
  </si>
  <si>
    <t>779704671</t>
  </si>
  <si>
    <t>2023-07-26T00:00:00</t>
  </si>
  <si>
    <t>2023-07-31</t>
  </si>
  <si>
    <t>782283371</t>
  </si>
  <si>
    <t>2023-07-31T00:00:00</t>
  </si>
  <si>
    <t>2023-08-01</t>
  </si>
  <si>
    <t>785053360</t>
  </si>
  <si>
    <t>2023-08-01T00:00:00</t>
  </si>
  <si>
    <t>785052145</t>
  </si>
  <si>
    <t>SBI SAVINGS FUND - DIRECT PLAN</t>
  </si>
  <si>
    <t>INF200K01SZ5</t>
  </si>
  <si>
    <t>2023-09-01</t>
  </si>
  <si>
    <t>817615373</t>
  </si>
  <si>
    <t>2023-09-01T00:00:00</t>
  </si>
  <si>
    <t>2023-10-03</t>
  </si>
  <si>
    <t>853777826</t>
  </si>
  <si>
    <t>2023-10-03T00:00:00</t>
  </si>
  <si>
    <t>2023-10-09</t>
  </si>
  <si>
    <t>862004684</t>
  </si>
  <si>
    <t>2023-10-09T00:00:00</t>
  </si>
  <si>
    <t>2023-10-12</t>
  </si>
  <si>
    <t>866938730</t>
  </si>
  <si>
    <t>2023-10-12T00:00:00</t>
  </si>
  <si>
    <t>2023-11-03</t>
  </si>
  <si>
    <t>889695877</t>
  </si>
  <si>
    <t>2023-11-03T00:00:00</t>
  </si>
  <si>
    <t>TATA MONEY MARKET FUND - DIRECT PLAN</t>
  </si>
  <si>
    <t>INF277K01PR6</t>
  </si>
  <si>
    <t>2024-06-28</t>
  </si>
  <si>
    <t>1232134886</t>
  </si>
  <si>
    <t>2024-06-28T00:00:00</t>
  </si>
  <si>
    <t>Demanded</t>
  </si>
  <si>
    <t>Aniket</t>
  </si>
  <si>
    <t>Amruta</t>
  </si>
  <si>
    <t>Amount without TDS</t>
  </si>
  <si>
    <t>niftybees+bajaj</t>
  </si>
  <si>
    <t>Paid till now:</t>
  </si>
  <si>
    <t>given by mummy</t>
  </si>
  <si>
    <t>Mummy</t>
  </si>
  <si>
    <t>Plot:</t>
  </si>
  <si>
    <t>Cleaning</t>
  </si>
  <si>
    <t>Fabricator for 2 boards</t>
  </si>
  <si>
    <t>Painter for 2 boards</t>
  </si>
  <si>
    <t>Tempo for boards</t>
  </si>
  <si>
    <t>hdfc</t>
  </si>
  <si>
    <t>icici</t>
  </si>
  <si>
    <t>Invested</t>
  </si>
  <si>
    <t>Avg nifty</t>
  </si>
  <si>
    <t>2024-10-23</t>
  </si>
  <si>
    <t>1445384151</t>
  </si>
  <si>
    <t>2024-10-23T00:00:00</t>
  </si>
  <si>
    <t>Cum CC P&amp;L</t>
  </si>
  <si>
    <t>Index Profit</t>
  </si>
  <si>
    <t>Tax</t>
  </si>
  <si>
    <t>CTC</t>
  </si>
  <si>
    <t>PF</t>
  </si>
  <si>
    <t>Gratuity</t>
  </si>
  <si>
    <t>CTC-above</t>
  </si>
  <si>
    <t>After Tax Yearly</t>
  </si>
  <si>
    <t>Monthly</t>
  </si>
  <si>
    <t>Average Monthly with excess incentive</t>
  </si>
  <si>
    <t>Amruta:</t>
  </si>
  <si>
    <t>DISCARD BELOW:</t>
  </si>
  <si>
    <t>GIOTTUS:</t>
  </si>
  <si>
    <t>3.79900000 INR</t>
  </si>
  <si>
    <t>9.46100000 INR</t>
  </si>
  <si>
    <t>949.949 INR</t>
  </si>
  <si>
    <t>399.99900000 INR</t>
  </si>
  <si>
    <t>995.99900000 INR</t>
  </si>
  <si>
    <t>400.00000000 INR</t>
  </si>
  <si>
    <t>996.00000000 INR</t>
  </si>
  <si>
    <t>0.01346802 BTC</t>
  </si>
  <si>
    <t>0.01342281 BTC</t>
  </si>
  <si>
    <t>0.00012751 BTC</t>
  </si>
  <si>
    <t>Total INR received</t>
  </si>
  <si>
    <t>Coin</t>
  </si>
  <si>
    <t>Type</t>
  </si>
  <si>
    <t>Tds</t>
  </si>
  <si>
    <t>BTC/INR</t>
  </si>
  <si>
    <t>Sell</t>
  </si>
  <si>
    <t>7425000.000 INR</t>
  </si>
  <si>
    <t>0.00011507 BTC</t>
  </si>
  <si>
    <t>854.395 INR</t>
  </si>
  <si>
    <t>3.41700000 INR</t>
  </si>
  <si>
    <t>8.50900000 INR</t>
  </si>
  <si>
    <t>0.00403140 BTC</t>
  </si>
  <si>
    <t>29933.145 INR</t>
  </si>
  <si>
    <t>119.73200000 INR</t>
  </si>
  <si>
    <t>298.13400000 INR</t>
  </si>
  <si>
    <t>0.00401714 BTC</t>
  </si>
  <si>
    <t>29827.265 INR</t>
  </si>
  <si>
    <t>119.30900000 INR</t>
  </si>
  <si>
    <t>297.07900000 INR</t>
  </si>
  <si>
    <t>0.00400294 BTC</t>
  </si>
  <si>
    <t>29721.829 INR</t>
  </si>
  <si>
    <t>118.88700000 INR</t>
  </si>
  <si>
    <t>296.02900000 INR</t>
  </si>
  <si>
    <t>0.00398879 BTC</t>
  </si>
  <si>
    <t>29616.766 INR</t>
  </si>
  <si>
    <t>118.46700000 INR</t>
  </si>
  <si>
    <t>294.98200000 INR</t>
  </si>
  <si>
    <t>0.00397469 BTC</t>
  </si>
  <si>
    <t>29512.073 INR</t>
  </si>
  <si>
    <t>118.04800000 INR</t>
  </si>
  <si>
    <t>293.94000000 INR</t>
  </si>
  <si>
    <t>0.00396065 BTC</t>
  </si>
  <si>
    <t>29407.826 INR</t>
  </si>
  <si>
    <t>117.63100000 INR</t>
  </si>
  <si>
    <t>292.90100000 INR</t>
  </si>
  <si>
    <t>0.00394663 BTC</t>
  </si>
  <si>
    <t>29303.728 INR</t>
  </si>
  <si>
    <t>117.21400000 INR</t>
  </si>
  <si>
    <t>291.86500000 INR</t>
  </si>
  <si>
    <t>0.00393268 BTC</t>
  </si>
  <si>
    <t>29200.149 INR</t>
  </si>
  <si>
    <t>116.80000000 INR</t>
  </si>
  <si>
    <t>290.83300000 INR</t>
  </si>
  <si>
    <t>0.00363699 BTC</t>
  </si>
  <si>
    <t>27004.651 INR</t>
  </si>
  <si>
    <t>108.01800000 INR</t>
  </si>
  <si>
    <t>268.96600000 INR</t>
  </si>
  <si>
    <t>100000.049 INR</t>
  </si>
  <si>
    <t>7450000.000 INR</t>
  </si>
  <si>
    <t>99999.935 INR</t>
  </si>
  <si>
    <t>200000 withdrawn on 15 Nov 2024</t>
  </si>
  <si>
    <t>60691.06 withdrawn on 18 Nov 2024</t>
  </si>
  <si>
    <t>198144.68 withdrawn on 13 Nov 2024</t>
  </si>
  <si>
    <t>niftybees+bajajhfl</t>
  </si>
  <si>
    <t>Exemption=CG*investment/netSaleConsideration</t>
  </si>
  <si>
    <t>CG</t>
  </si>
  <si>
    <t>Investment</t>
  </si>
  <si>
    <t>Exemption</t>
  </si>
  <si>
    <t>RemainingFromSale</t>
  </si>
  <si>
    <t>NetSaleConsideration</t>
  </si>
  <si>
    <t>Ready reckoner 4L per guntha</t>
  </si>
  <si>
    <t>Total 32L baazarbhaav</t>
  </si>
  <si>
    <t>Mama sells vrindavan flat for 80L</t>
  </si>
  <si>
    <t>I sell PI flat to Mama for 80L. Balance 30L to receive from Mama/Nana</t>
  </si>
  <si>
    <t>I sell PI flat to Mama for 82L. Balance 28L to receive from Mama/Nana</t>
  </si>
  <si>
    <t>Nana gives 2L to Mummy as gift</t>
  </si>
  <si>
    <t>We buy Loni Kalbhor plot for 32L. Balance 28L to give to Mama/Nana</t>
  </si>
  <si>
    <t>Balances offset</t>
  </si>
  <si>
    <t>Equity Total</t>
  </si>
  <si>
    <t>SDR</t>
  </si>
  <si>
    <t>Fixed Income</t>
  </si>
  <si>
    <t>Free</t>
  </si>
  <si>
    <t>Real estate</t>
  </si>
  <si>
    <r>
      <rPr>
        <b/>
        <sz val="11"/>
        <color theme="1"/>
        <rFont val="Calibri"/>
        <family val="2"/>
      </rPr>
      <t xml:space="preserve">Disclaimer: </t>
    </r>
    <r>
      <rPr>
        <sz val="11"/>
        <color theme="1"/>
        <rFont val="Calibri"/>
        <family val="2"/>
      </rPr>
      <t>This calculator uses information from Budget 2025 presented on 1st Feb 2025 for income earned from 1st Apr 2025 onwards</t>
    </r>
    <r>
      <rPr>
        <b/>
        <sz val="11"/>
        <color theme="1"/>
        <rFont val="Calibri"/>
        <family val="2"/>
      </rPr>
      <t xml:space="preserve">. </t>
    </r>
    <r>
      <rPr>
        <sz val="11"/>
        <color theme="1"/>
        <rFont val="Calibri"/>
        <family val="2"/>
      </rPr>
      <t>Please refer to the Income Tax website for the latest rules in effect</t>
    </r>
  </si>
  <si>
    <r>
      <rPr>
        <b/>
        <sz val="10"/>
        <rFont val="Roboto"/>
      </rPr>
      <t>Article</t>
    </r>
    <r>
      <rPr>
        <sz val="12"/>
        <color theme="1"/>
        <rFont val="Calibri"/>
        <family val="2"/>
        <scheme val="minor"/>
      </rPr>
      <t xml:space="preserve">: </t>
    </r>
    <r>
      <rPr>
        <u/>
        <sz val="10"/>
        <color rgb="FF1155CC"/>
        <rFont val="Roboto"/>
      </rPr>
      <t>https://arthgyaan.com/blog/budget-2025-best-tax-regime-to-choose-from-1st-april-2025.html</t>
    </r>
  </si>
  <si>
    <r>
      <rPr>
        <b/>
        <sz val="10"/>
        <color theme="1"/>
        <rFont val="Roboto"/>
      </rPr>
      <t>Updated</t>
    </r>
    <r>
      <rPr>
        <sz val="10"/>
        <color theme="1"/>
        <rFont val="Roboto"/>
      </rPr>
      <t xml:space="preserve"> on 1-Feb-2025 after Union Budget 2025</t>
    </r>
  </si>
  <si>
    <t>Only enter data in yellow cells</t>
  </si>
  <si>
    <t>This calculator is applicable for FY2024-25 for age 0-60 and is not guaranteed to be correct. 
Check income tax website for the latest version and correct figures.</t>
  </si>
  <si>
    <t>Refer to this YouTube playlist to see what this tool can do apart from tax calculation:</t>
  </si>
  <si>
    <t>New Tax Regime</t>
  </si>
  <si>
    <t>https://www.youtube.com/playlist?list=PLotlPYqRy3-_vD_w_pAvoClpwSlHin9dP</t>
  </si>
  <si>
    <t>Gross Income (A)</t>
  </si>
  <si>
    <t>Other income (interest, freelancing etc)</t>
  </si>
  <si>
    <t>Less: Deductions</t>
  </si>
  <si>
    <t>80C (PPF, ELSS, Sukanya, Life insurance...)</t>
  </si>
  <si>
    <t>80D Medical insurance premium</t>
  </si>
  <si>
    <t>Standard Deduction</t>
  </si>
  <si>
    <t>This calculator is standalone from the rest of the workbook</t>
  </si>
  <si>
    <t>24b home loan interest</t>
  </si>
  <si>
    <t>NPS Self contribution [80CCD(1b)]</t>
  </si>
  <si>
    <t>Employer NPS Contribution [80CCD(2)]</t>
  </si>
  <si>
    <t>HRA (see table below for calculation)</t>
  </si>
  <si>
    <t>80TTA Interest from savings account</t>
  </si>
  <si>
    <t>Leave Travel Allowance (LTA)</t>
  </si>
  <si>
    <t>Other deductions</t>
  </si>
  <si>
    <r>
      <rPr>
        <b/>
        <sz val="11"/>
        <color rgb="FF000000"/>
        <rFont val="Calibri, Arial"/>
      </rPr>
      <t xml:space="preserve">Deduction on NPS Contributions:
</t>
    </r>
    <r>
      <rPr>
        <sz val="11"/>
        <color rgb="FF000000"/>
        <rFont val="Calibri, Arial"/>
      </rPr>
      <t>Old regime: ₹50,000 under 80CCD1B and upto 10% of basic+DA
New regime: Upto 14% of basic+DA. 80CCD1B is not allowed</t>
    </r>
  </si>
  <si>
    <t>Total deductions (B)</t>
  </si>
  <si>
    <t>Taxable income C= A-B</t>
  </si>
  <si>
    <t>Slabs</t>
  </si>
  <si>
    <t>Rate</t>
  </si>
  <si>
    <t>0-2.5L @ 0%</t>
  </si>
  <si>
    <t>2.5-5L @ 5%</t>
  </si>
  <si>
    <t>HRA calculation</t>
  </si>
  <si>
    <t>5-10L @ 20%</t>
  </si>
  <si>
    <t>(please enter annual numbers only in the yellow cells)</t>
  </si>
  <si>
    <t>&gt;10L @ 30%</t>
  </si>
  <si>
    <t>Basic salary plus DA</t>
  </si>
  <si>
    <t>HRA received</t>
  </si>
  <si>
    <t>0-4L @ 0%</t>
  </si>
  <si>
    <t>Rent paid to landlord</t>
  </si>
  <si>
    <t>4-8L @ 5%</t>
  </si>
  <si>
    <t>Is the rented house in Delhi, Mumbai, Kolkata or Chennai?</t>
  </si>
  <si>
    <t>Yes</t>
  </si>
  <si>
    <t>8-12L @ 10%</t>
  </si>
  <si>
    <t>HRA applicable</t>
  </si>
  <si>
    <t>12-16L @ 15%</t>
  </si>
  <si>
    <t>16-20L @ 20%</t>
  </si>
  <si>
    <t>20-24L @ 25%</t>
  </si>
  <si>
    <t>&gt;24L @ 30%</t>
  </si>
  <si>
    <t>Plus: Cess</t>
  </si>
  <si>
    <t>Total tax</t>
  </si>
  <si>
    <t>Recommended</t>
  </si>
  <si>
    <r>
      <rPr>
        <b/>
        <sz val="11"/>
        <color theme="1"/>
        <rFont val="Calibri"/>
        <family val="2"/>
      </rPr>
      <t xml:space="preserve">Disclaimer: </t>
    </r>
    <r>
      <rPr>
        <sz val="11"/>
        <color theme="1"/>
        <rFont val="Calibri"/>
        <family val="2"/>
      </rPr>
      <t>This calculator uses tax laws applicable as on Jul 2024 for income earned from 1st Apr 2024 onwards</t>
    </r>
    <r>
      <rPr>
        <b/>
        <sz val="11"/>
        <color theme="1"/>
        <rFont val="Calibri"/>
        <family val="2"/>
      </rPr>
      <t xml:space="preserve">. </t>
    </r>
    <r>
      <rPr>
        <sz val="11"/>
        <color theme="1"/>
        <rFont val="Calibri"/>
        <family val="2"/>
      </rPr>
      <t>Please refer to the Income Tax website for the latest rules in effect</t>
    </r>
  </si>
  <si>
    <r>
      <rPr>
        <b/>
        <sz val="10"/>
        <rFont val="Roboto"/>
      </rPr>
      <t>Article</t>
    </r>
    <r>
      <rPr>
        <sz val="12"/>
        <color theme="1"/>
        <rFont val="Calibri"/>
        <family val="2"/>
        <scheme val="minor"/>
      </rPr>
      <t xml:space="preserve">: </t>
    </r>
    <r>
      <rPr>
        <u/>
        <sz val="10"/>
        <color rgb="FF1155CC"/>
        <rFont val="Roboto"/>
      </rPr>
      <t>https://arthgyaan.com/blog/budget-2024-best-tax-regime-to-choose-from-1st-april-2024.html</t>
    </r>
  </si>
  <si>
    <r>
      <rPr>
        <b/>
        <sz val="10"/>
        <color theme="1"/>
        <rFont val="Roboto"/>
      </rPr>
      <t>Updated</t>
    </r>
    <r>
      <rPr>
        <sz val="10"/>
        <color theme="1"/>
        <rFont val="Roboto"/>
      </rPr>
      <t xml:space="preserve"> on 23-Jul-2024 after Union Budget 2024</t>
    </r>
  </si>
  <si>
    <t>0-3L @ 0%</t>
  </si>
  <si>
    <t>3-7L @ 5%</t>
  </si>
  <si>
    <t>7-10L @ 10%</t>
  </si>
  <si>
    <t>10-12L @ 15%</t>
  </si>
  <si>
    <t>12-15L @ 20%</t>
  </si>
  <si>
    <t>&gt;15L @ 30%</t>
  </si>
  <si>
    <t>Current Value</t>
  </si>
  <si>
    <t>niftybees+stocks</t>
  </si>
  <si>
    <t>For debt funds: If you have purchased units on or before March 31st 2023, and sold after July 23rd 2024,  you will be taxed at 12.5% without indexation if the duration of holding is &gt; 2Y.</t>
  </si>
  <si>
    <t>Tax Rate</t>
  </si>
  <si>
    <t>Total Withdrawn</t>
  </si>
  <si>
    <t>NIFTY NEXT 50</t>
  </si>
  <si>
    <t>NIFTY ALPHA 50</t>
  </si>
  <si>
    <t>NIFTY ALPHA LOW-VOLATILITY 30</t>
  </si>
  <si>
    <t>NIFTY ALPHA QUALITY LOW-VOLATILITY 30</t>
  </si>
  <si>
    <t>NIFTY ALPHA QUALITY VALUE LOW-VOLATILITY 30</t>
  </si>
  <si>
    <t>NIFTY MIDCAP150 MOMENTUM 50</t>
  </si>
  <si>
    <t>NIFTY MIDCAP150 QUALITY 50</t>
  </si>
  <si>
    <t>NIFTY MIDSMALLCAP400 MOMENTUM QUALITY 100</t>
  </si>
  <si>
    <t>NIFTY200 ALPHA 30</t>
  </si>
  <si>
    <t>NIFTY200 MOMENTUM 30</t>
  </si>
  <si>
    <t>NIFTY200 QUALITY 30</t>
  </si>
  <si>
    <t>NIFTY200 VALUE 30</t>
  </si>
  <si>
    <t>NIFTY500 MOMENTUM 50</t>
  </si>
  <si>
    <t>NIFTY 50</t>
  </si>
  <si>
    <t>NF200 20 7</t>
  </si>
  <si>
    <t>NF200 10 7</t>
  </si>
  <si>
    <t>NF200 30 7</t>
  </si>
  <si>
    <t>MID150 30 7</t>
  </si>
  <si>
    <t>MID150 20 7</t>
  </si>
  <si>
    <t>MID150 10 7</t>
  </si>
  <si>
    <t>NF50 30 7</t>
  </si>
  <si>
    <t>NF50 20 7</t>
  </si>
  <si>
    <t>NF50 10 7</t>
  </si>
  <si>
    <t>NF500 30 7</t>
  </si>
  <si>
    <t>NF500 20 7</t>
  </si>
  <si>
    <t>NF500 10 7</t>
  </si>
  <si>
    <t>Week</t>
  </si>
  <si>
    <t>Criteria: Within 25% from 52 Week High, 3months, 6months, 1year positive returns, above 200DMA</t>
  </si>
  <si>
    <t>Enter Tuesday at close, exit next Tuesday at close</t>
  </si>
  <si>
    <t>NIFTYM150MOMNTM50</t>
  </si>
  <si>
    <t>Tue Aug 25 2020</t>
  </si>
  <si>
    <t>Tue May 10 2016</t>
  </si>
  <si>
    <t>Wed Aug 26 2020</t>
  </si>
  <si>
    <t>Wed May 11 2016</t>
  </si>
  <si>
    <t>Thu Aug 27 2020</t>
  </si>
  <si>
    <t>Thu May 12 2016</t>
  </si>
  <si>
    <t>Fri Aug 28 2020</t>
  </si>
  <si>
    <t>Fri May 13 2016</t>
  </si>
  <si>
    <t>Mon Aug 31 2020</t>
  </si>
  <si>
    <t>Mon May 16 2016</t>
  </si>
  <si>
    <t>Tue Sep 01 2020</t>
  </si>
  <si>
    <t>Tue May 17 2016</t>
  </si>
  <si>
    <t>Wed Sep 02 2020</t>
  </si>
  <si>
    <t>Wed May 18 2016</t>
  </si>
  <si>
    <t>Thu Sep 03 2020</t>
  </si>
  <si>
    <t>Thu May 19 2016</t>
  </si>
  <si>
    <t>Fri Sep 04 2020</t>
  </si>
  <si>
    <t>Fri May 20 2016</t>
  </si>
  <si>
    <t>Mon Sep 07 2020</t>
  </si>
  <si>
    <t>Mon May 23 2016</t>
  </si>
  <si>
    <t>Tue Sep 08 2020</t>
  </si>
  <si>
    <t>Tue May 24 2016</t>
  </si>
  <si>
    <t>Wed Sep 09 2020</t>
  </si>
  <si>
    <t>Wed May 25 2016</t>
  </si>
  <si>
    <t>Thu Sep 10 2020</t>
  </si>
  <si>
    <t>Thu May 26 2016</t>
  </si>
  <si>
    <t>Fri Sep 11 2020</t>
  </si>
  <si>
    <t>Fri May 27 2016</t>
  </si>
  <si>
    <t>Mon Sep 14 2020</t>
  </si>
  <si>
    <t>Mon May 30 2016</t>
  </si>
  <si>
    <t>Tue Sep 15 2020</t>
  </si>
  <si>
    <t>Tue May 31 2016</t>
  </si>
  <si>
    <t>Wed Sep 16 2020</t>
  </si>
  <si>
    <t>Wed Jun 01 2016</t>
  </si>
  <si>
    <t>Thu Sep 17 2020</t>
  </si>
  <si>
    <t>Thu Jun 02 2016</t>
  </si>
  <si>
    <t>Fri Sep 18 2020</t>
  </si>
  <si>
    <t>Fri Jun 03 2016</t>
  </si>
  <si>
    <t>Mon Sep 21 2020</t>
  </si>
  <si>
    <t>Mon Jun 06 2016</t>
  </si>
  <si>
    <t>Tue Sep 22 2020</t>
  </si>
  <si>
    <t>Tue Jun 07 2016</t>
  </si>
  <si>
    <t>Wed Sep 23 2020</t>
  </si>
  <si>
    <t>Wed Jun 08 2016</t>
  </si>
  <si>
    <t>Thu Sep 24 2020</t>
  </si>
  <si>
    <t>Thu Jun 09 2016</t>
  </si>
  <si>
    <t>Fri Sep 25 2020</t>
  </si>
  <si>
    <t>Fri Jun 10 2016</t>
  </si>
  <si>
    <t>Mon Sep 28 2020</t>
  </si>
  <si>
    <t>Mon Jun 13 2016</t>
  </si>
  <si>
    <t>Tue Sep 29 2020</t>
  </si>
  <si>
    <t>Tue Jun 14 2016</t>
  </si>
  <si>
    <t>Wed Sep 30 2020</t>
  </si>
  <si>
    <t>Wed Jun 15 2016</t>
  </si>
  <si>
    <t>Thu Oct 01 2020</t>
  </si>
  <si>
    <t>Thu Jun 16 2016</t>
  </si>
  <si>
    <t>Mon Oct 05 2020</t>
  </si>
  <si>
    <t>Fri Jun 17 2016</t>
  </si>
  <si>
    <t>Tue Oct 06 2020</t>
  </si>
  <si>
    <t>Mon Jun 20 2016</t>
  </si>
  <si>
    <t>Wed Oct 07 2020</t>
  </si>
  <si>
    <t>Tue Jun 21 2016</t>
  </si>
  <si>
    <t>Thu Oct 08 2020</t>
  </si>
  <si>
    <t>Wed Jun 22 2016</t>
  </si>
  <si>
    <t>Fri Oct 09 2020</t>
  </si>
  <si>
    <t>Thu Jun 23 2016</t>
  </si>
  <si>
    <t>Mon Oct 12 2020</t>
  </si>
  <si>
    <t>Fri Jun 24 2016</t>
  </si>
  <si>
    <t>Tue Oct 13 2020</t>
  </si>
  <si>
    <t>Mon Jun 27 2016</t>
  </si>
  <si>
    <t>Wed Oct 14 2020</t>
  </si>
  <si>
    <t>Tue Jun 28 2016</t>
  </si>
  <si>
    <t>Thu Oct 15 2020</t>
  </si>
  <si>
    <t>Wed Jun 29 2016</t>
  </si>
  <si>
    <t>Fri Oct 16 2020</t>
  </si>
  <si>
    <t>Thu Jun 30 2016</t>
  </si>
  <si>
    <t>Mon Oct 19 2020</t>
  </si>
  <si>
    <t>Fri Jul 01 2016</t>
  </si>
  <si>
    <t>Tue Oct 20 2020</t>
  </si>
  <si>
    <t>Mon Jul 04 2016</t>
  </si>
  <si>
    <t>Wed Oct 21 2020</t>
  </si>
  <si>
    <t>Tue Jul 05 2016</t>
  </si>
  <si>
    <t>Thu Oct 22 2020</t>
  </si>
  <si>
    <t>Thu Jul 07 2016</t>
  </si>
  <si>
    <t>Fri Oct 23 2020</t>
  </si>
  <si>
    <t>Fri Jul 08 2016</t>
  </si>
  <si>
    <t>Mon Oct 26 2020</t>
  </si>
  <si>
    <t>Mon Jul 11 2016</t>
  </si>
  <si>
    <t>Tue Oct 27 2020</t>
  </si>
  <si>
    <t>Tue Jul 12 2016</t>
  </si>
  <si>
    <t>Wed Oct 28 2020</t>
  </si>
  <si>
    <t>Wed Jul 13 2016</t>
  </si>
  <si>
    <t>Thu Oct 29 2020</t>
  </si>
  <si>
    <t>Thu Jul 14 2016</t>
  </si>
  <si>
    <t>Fri Oct 30 2020</t>
  </si>
  <si>
    <t>Fri Jul 15 2016</t>
  </si>
  <si>
    <t>Mon Nov 02 2020</t>
  </si>
  <si>
    <t>Mon Jul 18 2016</t>
  </si>
  <si>
    <t>Tue Nov 03 2020</t>
  </si>
  <si>
    <t>Tue Jul 19 2016</t>
  </si>
  <si>
    <t>Wed Nov 04 2020</t>
  </si>
  <si>
    <t>Wed Jul 20 2016</t>
  </si>
  <si>
    <t>Thu Nov 05 2020</t>
  </si>
  <si>
    <t>Thu Jul 21 2016</t>
  </si>
  <si>
    <t>Fri Nov 06 2020</t>
  </si>
  <si>
    <t>Fri Jul 22 2016</t>
  </si>
  <si>
    <t>Mon Nov 09 2020</t>
  </si>
  <si>
    <t>Mon Jul 25 2016</t>
  </si>
  <si>
    <t>Tue Nov 10 2020</t>
  </si>
  <si>
    <t>Tue Jul 26 2016</t>
  </si>
  <si>
    <t>Wed Nov 11 2020</t>
  </si>
  <si>
    <t>Wed Jul 27 2016</t>
  </si>
  <si>
    <t>Thu Nov 12 2020</t>
  </si>
  <si>
    <t>Thu Jul 28 2016</t>
  </si>
  <si>
    <t>Fri Nov 13 2020</t>
  </si>
  <si>
    <t>Fri Jul 29 2016</t>
  </si>
  <si>
    <t>Sat Nov 14 2020</t>
  </si>
  <si>
    <t>Mon Aug 01 2016</t>
  </si>
  <si>
    <t>Tue Nov 17 2020</t>
  </si>
  <si>
    <t>Tue Aug 02 2016</t>
  </si>
  <si>
    <t>Wed Nov 18 2020</t>
  </si>
  <si>
    <t>Wed Aug 03 2016</t>
  </si>
  <si>
    <t>Thu Nov 19 2020</t>
  </si>
  <si>
    <t>Thu Aug 04 2016</t>
  </si>
  <si>
    <t>Fri Nov 20 2020</t>
  </si>
  <si>
    <t>Fri Aug 05 2016</t>
  </si>
  <si>
    <t>Mon Nov 23 2020</t>
  </si>
  <si>
    <t>Mon Aug 08 2016</t>
  </si>
  <si>
    <t>Tue Nov 24 2020</t>
  </si>
  <si>
    <t>Tue Aug 09 2016</t>
  </si>
  <si>
    <t>Wed Nov 25 2020</t>
  </si>
  <si>
    <t>Wed Aug 10 2016</t>
  </si>
  <si>
    <t>Thu Nov 26 2020</t>
  </si>
  <si>
    <t>Thu Aug 11 2016</t>
  </si>
  <si>
    <t>Fri Nov 27 2020</t>
  </si>
  <si>
    <t>Fri Aug 12 2016</t>
  </si>
  <si>
    <t>Tue Dec 01 2020</t>
  </si>
  <si>
    <t>Tue Aug 16 2016</t>
  </si>
  <si>
    <t>Wed Dec 02 2020</t>
  </si>
  <si>
    <t>Wed Aug 17 2016</t>
  </si>
  <si>
    <t>Thu Dec 03 2020</t>
  </si>
  <si>
    <t>Thu Aug 18 2016</t>
  </si>
  <si>
    <t>Fri Dec 04 2020</t>
  </si>
  <si>
    <t>Fri Aug 19 2016</t>
  </si>
  <si>
    <t>Mon Dec 07 2020</t>
  </si>
  <si>
    <t>Mon Aug 22 2016</t>
  </si>
  <si>
    <t>Tue Dec 08 2020</t>
  </si>
  <si>
    <t>Tue Aug 23 2016</t>
  </si>
  <si>
    <t>Wed Dec 09 2020</t>
  </si>
  <si>
    <t>Wed Aug 24 2016</t>
  </si>
  <si>
    <t>Thu Dec 10 2020</t>
  </si>
  <si>
    <t>Thu Aug 25 2016</t>
  </si>
  <si>
    <t>Fri Dec 11 2020</t>
  </si>
  <si>
    <t>Fri Aug 26 2016</t>
  </si>
  <si>
    <t>Mon Dec 14 2020</t>
  </si>
  <si>
    <t>Mon Aug 29 2016</t>
  </si>
  <si>
    <t>Tue Dec 15 2020</t>
  </si>
  <si>
    <t>Tue Aug 30 2016</t>
  </si>
  <si>
    <t>Wed Dec 16 2020</t>
  </si>
  <si>
    <t>Wed Aug 31 2016</t>
  </si>
  <si>
    <t>Thu Dec 17 2020</t>
  </si>
  <si>
    <t>Thu Sep 01 2016</t>
  </si>
  <si>
    <t>Fri Dec 18 2020</t>
  </si>
  <si>
    <t>Fri Sep 02 2016</t>
  </si>
  <si>
    <t>Mon Dec 21 2020</t>
  </si>
  <si>
    <t>Tue Sep 06 2016</t>
  </si>
  <si>
    <t>Tue Dec 22 2020</t>
  </si>
  <si>
    <t>Wed Sep 07 2016</t>
  </si>
  <si>
    <t>Wed Dec 23 2020</t>
  </si>
  <si>
    <t>Thu Sep 08 2016</t>
  </si>
  <si>
    <t>Thu Dec 24 2020</t>
  </si>
  <si>
    <t>Fri Sep 09 2016</t>
  </si>
  <si>
    <t>Mon Dec 28 2020</t>
  </si>
  <si>
    <t>Mon Sep 12 2016</t>
  </si>
  <si>
    <t>Tue Dec 29 2020</t>
  </si>
  <si>
    <t>Wed Sep 14 2016</t>
  </si>
  <si>
    <t>Wed Dec 30 2020</t>
  </si>
  <si>
    <t>Thu Sep 15 2016</t>
  </si>
  <si>
    <t>Thu Dec 31 2020</t>
  </si>
  <si>
    <t>Fri Sep 16 2016</t>
  </si>
  <si>
    <t>Fri Jan 01 2021</t>
  </si>
  <si>
    <t>Mon Sep 19 2016</t>
  </si>
  <si>
    <t>Mon Jan 04 2021</t>
  </si>
  <si>
    <t>Tue Sep 20 2016</t>
  </si>
  <si>
    <t>Tue Jan 05 2021</t>
  </si>
  <si>
    <t>Wed Sep 21 2016</t>
  </si>
  <si>
    <t>Wed Jan 06 2021</t>
  </si>
  <si>
    <t>Thu Sep 22 2016</t>
  </si>
  <si>
    <t>Thu Jan 07 2021</t>
  </si>
  <si>
    <t>Fri Sep 23 2016</t>
  </si>
  <si>
    <t>Fri Jan 08 2021</t>
  </si>
  <si>
    <t>Mon Sep 26 2016</t>
  </si>
  <si>
    <t>Mon Jan 11 2021</t>
  </si>
  <si>
    <t>Tue Sep 27 2016</t>
  </si>
  <si>
    <t>Tue Jan 12 2021</t>
  </si>
  <si>
    <t>Wed Sep 28 2016</t>
  </si>
  <si>
    <t>Wed Jan 13 2021</t>
  </si>
  <si>
    <t>Thu Sep 29 2016</t>
  </si>
  <si>
    <t>Thu Jan 14 2021</t>
  </si>
  <si>
    <t>Fri Sep 30 2016</t>
  </si>
  <si>
    <t>Fri Jan 15 2021</t>
  </si>
  <si>
    <t>Mon Oct 03 2016</t>
  </si>
  <si>
    <t>Mon Jan 18 2021</t>
  </si>
  <si>
    <t>Tue Oct 04 2016</t>
  </si>
  <si>
    <t>Tue Jan 19 2021</t>
  </si>
  <si>
    <t>Wed Oct 05 2016</t>
  </si>
  <si>
    <t>Wed Jan 20 2021</t>
  </si>
  <si>
    <t>Thu Oct 06 2016</t>
  </si>
  <si>
    <t>Thu Jan 21 2021</t>
  </si>
  <si>
    <t>Fri Oct 07 2016</t>
  </si>
  <si>
    <t>Fri Jan 22 2021</t>
  </si>
  <si>
    <t>Mon Oct 10 2016</t>
  </si>
  <si>
    <t>Mon Jan 25 2021</t>
  </si>
  <si>
    <t>Thu Oct 13 2016</t>
  </si>
  <si>
    <t>Wed Jan 27 2021</t>
  </si>
  <si>
    <t>Fri Oct 14 2016</t>
  </si>
  <si>
    <t>Thu Jan 28 2021</t>
  </si>
  <si>
    <t>Mon Oct 17 2016</t>
  </si>
  <si>
    <t>Fri Jan 29 2021</t>
  </si>
  <si>
    <t>Tue Oct 18 2016</t>
  </si>
  <si>
    <t>Mon Feb 01 2021</t>
  </si>
  <si>
    <t>Wed Oct 19 2016</t>
  </si>
  <si>
    <t>Tue Feb 02 2021</t>
  </si>
  <si>
    <t>Thu Oct 20 2016</t>
  </si>
  <si>
    <t>Wed Feb 03 2021</t>
  </si>
  <si>
    <t>Fri Oct 21 2016</t>
  </si>
  <si>
    <t>Thu Feb 04 2021</t>
  </si>
  <si>
    <t>Mon Oct 24 2016</t>
  </si>
  <si>
    <t>Fri Feb 05 2021</t>
  </si>
  <si>
    <t>Tue Oct 25 2016</t>
  </si>
  <si>
    <t>Mon Feb 08 2021</t>
  </si>
  <si>
    <t>Wed Oct 26 2016</t>
  </si>
  <si>
    <t>Tue Feb 09 2021</t>
  </si>
  <si>
    <t>Thu Oct 27 2016</t>
  </si>
  <si>
    <t>Wed Feb 10 2021</t>
  </si>
  <si>
    <t>Fri Oct 28 2016</t>
  </si>
  <si>
    <t>Thu Feb 11 2021</t>
  </si>
  <si>
    <t>Sun Oct 30 2016</t>
  </si>
  <si>
    <t>Fri Feb 12 2021</t>
  </si>
  <si>
    <t>Tue Nov 01 2016</t>
  </si>
  <si>
    <t>Mon Feb 15 2021</t>
  </si>
  <si>
    <t>Wed Nov 02 2016</t>
  </si>
  <si>
    <t>Tue Feb 16 2021</t>
  </si>
  <si>
    <t>Thu Nov 03 2016</t>
  </si>
  <si>
    <t>Wed Feb 17 2021</t>
  </si>
  <si>
    <t>Fri Nov 04 2016</t>
  </si>
  <si>
    <t>Thu Feb 18 2021</t>
  </si>
  <si>
    <t>Mon Nov 07 2016</t>
  </si>
  <si>
    <t>Fri Feb 19 2021</t>
  </si>
  <si>
    <t>Tue Nov 08 2016</t>
  </si>
  <si>
    <t>Mon Feb 22 2021</t>
  </si>
  <si>
    <t>Wed Nov 09 2016</t>
  </si>
  <si>
    <t>Tue Feb 23 2021</t>
  </si>
  <si>
    <t>Thu Nov 10 2016</t>
  </si>
  <si>
    <t>Wed Feb 24 2021</t>
  </si>
  <si>
    <t>Fri Nov 11 2016</t>
  </si>
  <si>
    <t>Thu Feb 25 2021</t>
  </si>
  <si>
    <t>Tue Nov 15 2016</t>
  </si>
  <si>
    <t>Fri Feb 26 2021</t>
  </si>
  <si>
    <t>Wed Nov 16 2016</t>
  </si>
  <si>
    <t>Mon Mar 01 2021</t>
  </si>
  <si>
    <t>Thu Nov 17 2016</t>
  </si>
  <si>
    <t>Tue Mar 02 2021</t>
  </si>
  <si>
    <t>Fri Nov 18 2016</t>
  </si>
  <si>
    <t>Wed Mar 03 2021</t>
  </si>
  <si>
    <t>Mon Nov 21 2016</t>
  </si>
  <si>
    <t>Thu Mar 04 2021</t>
  </si>
  <si>
    <t>Tue Nov 22 2016</t>
  </si>
  <si>
    <t>Fri Mar 05 2021</t>
  </si>
  <si>
    <t>Wed Nov 23 2016</t>
  </si>
  <si>
    <t>Mon Mar 08 2021</t>
  </si>
  <si>
    <t>Thu Nov 24 2016</t>
  </si>
  <si>
    <t>Tue Mar 09 2021</t>
  </si>
  <si>
    <t>Fri Nov 25 2016</t>
  </si>
  <si>
    <t>Wed Mar 10 2021</t>
  </si>
  <si>
    <t>Mon Nov 28 2016</t>
  </si>
  <si>
    <t>Fri Mar 12 2021</t>
  </si>
  <si>
    <t>Tue Nov 29 2016</t>
  </si>
  <si>
    <t>Mon Mar 15 2021</t>
  </si>
  <si>
    <t>Wed Nov 30 2016</t>
  </si>
  <si>
    <t>Tue Mar 16 2021</t>
  </si>
  <si>
    <t>Thu Dec 01 2016</t>
  </si>
  <si>
    <t>Wed Mar 17 2021</t>
  </si>
  <si>
    <t>Fri Dec 02 2016</t>
  </si>
  <si>
    <t>Thu Mar 18 2021</t>
  </si>
  <si>
    <t>Mon Dec 05 2016</t>
  </si>
  <si>
    <t>Fri Mar 19 2021</t>
  </si>
  <si>
    <t>Tue Dec 06 2016</t>
  </si>
  <si>
    <t>Mon Mar 22 2021</t>
  </si>
  <si>
    <t>Wed Dec 07 2016</t>
  </si>
  <si>
    <t>Tue Mar 23 2021</t>
  </si>
  <si>
    <t>Thu Dec 08 2016</t>
  </si>
  <si>
    <t>Wed Mar 24 2021</t>
  </si>
  <si>
    <t>Fri Dec 09 2016</t>
  </si>
  <si>
    <t>Thu Mar 25 2021</t>
  </si>
  <si>
    <t>Mon Dec 12 2016</t>
  </si>
  <si>
    <t>Fri Mar 26 2021</t>
  </si>
  <si>
    <t>Tue Dec 13 2016</t>
  </si>
  <si>
    <t>Tue Mar 30 2021</t>
  </si>
  <si>
    <t>Wed Dec 14 2016</t>
  </si>
  <si>
    <t>Wed Mar 31 2021</t>
  </si>
  <si>
    <t>Thu Dec 15 2016</t>
  </si>
  <si>
    <t>Thu Apr 01 2021</t>
  </si>
  <si>
    <t>Fri Dec 16 2016</t>
  </si>
  <si>
    <t>Mon Apr 05 2021</t>
  </si>
  <si>
    <t>Mon Dec 19 2016</t>
  </si>
  <si>
    <t>Tue Apr 06 2021</t>
  </si>
  <si>
    <t>Tue Dec 20 2016</t>
  </si>
  <si>
    <t>Wed Apr 07 2021</t>
  </si>
  <si>
    <t>Wed Dec 21 2016</t>
  </si>
  <si>
    <t>Thu Apr 08 2021</t>
  </si>
  <si>
    <t>Thu Dec 22 2016</t>
  </si>
  <si>
    <t>Fri Apr 09 2021</t>
  </si>
  <si>
    <t>Fri Dec 23 2016</t>
  </si>
  <si>
    <t>Mon Apr 12 2021</t>
  </si>
  <si>
    <t>Mon Dec 26 2016</t>
  </si>
  <si>
    <t>Tue Apr 13 2021</t>
  </si>
  <si>
    <t>Tue Dec 27 2016</t>
  </si>
  <si>
    <t>Thu Apr 15 2021</t>
  </si>
  <si>
    <t>Wed Dec 28 2016</t>
  </si>
  <si>
    <t>Fri Apr 16 2021</t>
  </si>
  <si>
    <t>Thu Dec 29 2016</t>
  </si>
  <si>
    <t>Mon Apr 19 2021</t>
  </si>
  <si>
    <t>Fri Dec 30 2016</t>
  </si>
  <si>
    <t>Tue Apr 20 2021</t>
  </si>
  <si>
    <t>Mon Jan 02 2017</t>
  </si>
  <si>
    <t>Thu Apr 22 2021</t>
  </si>
  <si>
    <t>Tue Jan 03 2017</t>
  </si>
  <si>
    <t>Fri Apr 23 2021</t>
  </si>
  <si>
    <t>Wed Jan 04 2017</t>
  </si>
  <si>
    <t>Mon Apr 26 2021</t>
  </si>
  <si>
    <t>Thu Jan 05 2017</t>
  </si>
  <si>
    <t>Tue Apr 27 2021</t>
  </si>
  <si>
    <t>Fri Jan 06 2017</t>
  </si>
  <si>
    <t>Wed Apr 28 2021</t>
  </si>
  <si>
    <t>Mon Jan 09 2017</t>
  </si>
  <si>
    <t>Thu Apr 29 2021</t>
  </si>
  <si>
    <t>Tue Jan 10 2017</t>
  </si>
  <si>
    <t>Fri Apr 30 2021</t>
  </si>
  <si>
    <t>Wed Jan 11 2017</t>
  </si>
  <si>
    <t>Mon May 03 2021</t>
  </si>
  <si>
    <t>Thu Jan 12 2017</t>
  </si>
  <si>
    <t>Tue May 04 2021</t>
  </si>
  <si>
    <t>Fri Jan 13 2017</t>
  </si>
  <si>
    <t>Wed May 05 2021</t>
  </si>
  <si>
    <t>Mon Jan 16 2017</t>
  </si>
  <si>
    <t>Thu May 06 2021</t>
  </si>
  <si>
    <t>Tue Jan 17 2017</t>
  </si>
  <si>
    <t>Fri May 07 2021</t>
  </si>
  <si>
    <t>Wed Jan 18 2017</t>
  </si>
  <si>
    <t>Mon May 10 2021</t>
  </si>
  <si>
    <t>Thu Jan 19 2017</t>
  </si>
  <si>
    <t>Tue May 11 2021</t>
  </si>
  <si>
    <t>Fri Jan 20 2017</t>
  </si>
  <si>
    <t>Wed May 12 2021</t>
  </si>
  <si>
    <t>Mon Jan 23 2017</t>
  </si>
  <si>
    <t>Fri May 14 2021</t>
  </si>
  <si>
    <t>Tue Jan 24 2017</t>
  </si>
  <si>
    <t>Mon May 17 2021</t>
  </si>
  <si>
    <t>Wed Jan 25 2017</t>
  </si>
  <si>
    <t>Tue May 18 2021</t>
  </si>
  <si>
    <t>Fri Jan 27 2017</t>
  </si>
  <si>
    <t>Wed May 19 2021</t>
  </si>
  <si>
    <t>Mon Jan 30 2017</t>
  </si>
  <si>
    <t>Thu May 20 2021</t>
  </si>
  <si>
    <t>Tue Jan 31 2017</t>
  </si>
  <si>
    <t>Fri May 21 2021</t>
  </si>
  <si>
    <t>Wed Feb 01 2017</t>
  </si>
  <si>
    <t>Mon May 24 2021</t>
  </si>
  <si>
    <t>Thu Feb 02 2017</t>
  </si>
  <si>
    <t>Tue May 25 2021</t>
  </si>
  <si>
    <t>Fri Feb 03 2017</t>
  </si>
  <si>
    <t>Wed May 26 2021</t>
  </si>
  <si>
    <t>Mon Feb 06 2017</t>
  </si>
  <si>
    <t>Thu May 27 2021</t>
  </si>
  <si>
    <t>Tue Feb 07 2017</t>
  </si>
  <si>
    <t>Fri May 28 2021</t>
  </si>
  <si>
    <t>Wed Feb 08 2017</t>
  </si>
  <si>
    <t>Mon May 31 2021</t>
  </si>
  <si>
    <t>Thu Feb 09 2017</t>
  </si>
  <si>
    <t>Tue Jun 01 2021</t>
  </si>
  <si>
    <t>Fri Feb 10 2017</t>
  </si>
  <si>
    <t>Wed Jun 02 2021</t>
  </si>
  <si>
    <t>Mon Feb 13 2017</t>
  </si>
  <si>
    <t>Thu Jun 03 2021</t>
  </si>
  <si>
    <t>Tue Feb 14 2017</t>
  </si>
  <si>
    <t>Fri Jun 04 2021</t>
  </si>
  <si>
    <t>Wed Feb 15 2017</t>
  </si>
  <si>
    <t>Mon Jun 07 2021</t>
  </si>
  <si>
    <t>Thu Feb 16 2017</t>
  </si>
  <si>
    <t>Tue Jun 08 2021</t>
  </si>
  <si>
    <t>Fri Feb 17 2017</t>
  </si>
  <si>
    <t>Wed Jun 09 2021</t>
  </si>
  <si>
    <t>Mon Feb 20 2017</t>
  </si>
  <si>
    <t>Thu Jun 10 2021</t>
  </si>
  <si>
    <t>Tue Feb 21 2017</t>
  </si>
  <si>
    <t>Fri Jun 11 2021</t>
  </si>
  <si>
    <t>Wed Feb 22 2017</t>
  </si>
  <si>
    <t>Mon Jun 14 2021</t>
  </si>
  <si>
    <t>Thu Feb 23 2017</t>
  </si>
  <si>
    <t>Tue Jun 15 2021</t>
  </si>
  <si>
    <t>Mon Feb 27 2017</t>
  </si>
  <si>
    <t>Wed Jun 16 2021</t>
  </si>
  <si>
    <t>Tue Feb 28 2017</t>
  </si>
  <si>
    <t>Thu Jun 17 2021</t>
  </si>
  <si>
    <t>Wed Mar 01 2017</t>
  </si>
  <si>
    <t>Fri Jun 18 2021</t>
  </si>
  <si>
    <t>Thu Mar 02 2017</t>
  </si>
  <si>
    <t>Mon Jun 21 2021</t>
  </si>
  <si>
    <t>Fri Mar 03 2017</t>
  </si>
  <si>
    <t>Tue Jun 22 2021</t>
  </si>
  <si>
    <t>Mon Mar 06 2017</t>
  </si>
  <si>
    <t>Wed Jun 23 2021</t>
  </si>
  <si>
    <t>Tue Mar 07 2017</t>
  </si>
  <si>
    <t>Thu Jun 24 2021</t>
  </si>
  <si>
    <t>Wed Mar 08 2017</t>
  </si>
  <si>
    <t>Fri Jun 25 2021</t>
  </si>
  <si>
    <t>Thu Mar 09 2017</t>
  </si>
  <si>
    <t>Mon Jun 28 2021</t>
  </si>
  <si>
    <t>Fri Mar 10 2017</t>
  </si>
  <si>
    <t>Tue Jun 29 2021</t>
  </si>
  <si>
    <t>Tue Mar 14 2017</t>
  </si>
  <si>
    <t>Wed Jun 30 2021</t>
  </si>
  <si>
    <t>Wed Mar 15 2017</t>
  </si>
  <si>
    <t>Thu Jul 01 2021</t>
  </si>
  <si>
    <t>Thu Mar 16 2017</t>
  </si>
  <si>
    <t>Fri Jul 02 2021</t>
  </si>
  <si>
    <t>Fri Mar 17 2017</t>
  </si>
  <si>
    <t>Mon Jul 05 2021</t>
  </si>
  <si>
    <t>Mon Mar 20 2017</t>
  </si>
  <si>
    <t>Tue Jul 06 2021</t>
  </si>
  <si>
    <t>Tue Mar 21 2017</t>
  </si>
  <si>
    <t>Wed Jul 07 2021</t>
  </si>
  <si>
    <t>Wed Mar 22 2017</t>
  </si>
  <si>
    <t>Thu Jul 08 2021</t>
  </si>
  <si>
    <t>Thu Mar 23 2017</t>
  </si>
  <si>
    <t>Fri Jul 09 2021</t>
  </si>
  <si>
    <t>Fri Mar 24 2017</t>
  </si>
  <si>
    <t>Mon Jul 12 2021</t>
  </si>
  <si>
    <t>Mon Mar 27 2017</t>
  </si>
  <si>
    <t>Tue Jul 13 2021</t>
  </si>
  <si>
    <t>Tue Mar 28 2017</t>
  </si>
  <si>
    <t>Wed Jul 14 2021</t>
  </si>
  <si>
    <t>Wed Mar 29 2017</t>
  </si>
  <si>
    <t>Thu Jul 15 2021</t>
  </si>
  <si>
    <t>Thu Mar 30 2017</t>
  </si>
  <si>
    <t>Fri Jul 16 2021</t>
  </si>
  <si>
    <t>Fri Mar 31 2017</t>
  </si>
  <si>
    <t>Mon Jul 19 2021</t>
  </si>
  <si>
    <t>Mon Apr 03 2017</t>
  </si>
  <si>
    <t>Tue Jul 20 2021</t>
  </si>
  <si>
    <t>Wed Apr 05 2017</t>
  </si>
  <si>
    <t>Thu Jul 22 2021</t>
  </si>
  <si>
    <t>Thu Apr 06 2017</t>
  </si>
  <si>
    <t>Fri Jul 23 2021</t>
  </si>
  <si>
    <t>Fri Apr 07 2017</t>
  </si>
  <si>
    <t>Mon Jul 26 2021</t>
  </si>
  <si>
    <t>Mon Apr 10 2017</t>
  </si>
  <si>
    <t>Tue Jul 27 2021</t>
  </si>
  <si>
    <t>Tue Apr 11 2017</t>
  </si>
  <si>
    <t>Wed Jul 28 2021</t>
  </si>
  <si>
    <t>Wed Apr 12 2017</t>
  </si>
  <si>
    <t>Thu Jul 29 2021</t>
  </si>
  <si>
    <t>Thu Apr 13 2017</t>
  </si>
  <si>
    <t>Fri Jul 30 2021</t>
  </si>
  <si>
    <t>Mon Apr 17 2017</t>
  </si>
  <si>
    <t>Mon Aug 02 2021</t>
  </si>
  <si>
    <t>Tue Apr 18 2017</t>
  </si>
  <si>
    <t>Tue Aug 03 2021</t>
  </si>
  <si>
    <t>Wed Apr 19 2017</t>
  </si>
  <si>
    <t>Wed Aug 04 2021</t>
  </si>
  <si>
    <t>Thu Apr 20 2017</t>
  </si>
  <si>
    <t>Thu Aug 05 2021</t>
  </si>
  <si>
    <t>Fri Apr 21 2017</t>
  </si>
  <si>
    <t>Fri Aug 06 2021</t>
  </si>
  <si>
    <t>Mon Apr 24 2017</t>
  </si>
  <si>
    <t>Mon Aug 09 2021</t>
  </si>
  <si>
    <t>Tue Apr 25 2017</t>
  </si>
  <si>
    <t>Tue Aug 10 2021</t>
  </si>
  <si>
    <t>Wed Apr 26 2017</t>
  </si>
  <si>
    <t>Wed Aug 11 2021</t>
  </si>
  <si>
    <t>Thu Apr 27 2017</t>
  </si>
  <si>
    <t>Thu Aug 12 2021</t>
  </si>
  <si>
    <t>Fri Apr 28 2017</t>
  </si>
  <si>
    <t>Fri Aug 13 2021</t>
  </si>
  <si>
    <t>Tue May 02 2017</t>
  </si>
  <si>
    <t>Mon Aug 16 2021</t>
  </si>
  <si>
    <t>Wed May 03 2017</t>
  </si>
  <si>
    <t>Tue Aug 17 2021</t>
  </si>
  <si>
    <t>Thu May 04 2017</t>
  </si>
  <si>
    <t>Wed Aug 18 2021</t>
  </si>
  <si>
    <t>Fri May 05 2017</t>
  </si>
  <si>
    <t>Fri Aug 20 2021</t>
  </si>
  <si>
    <t>Mon May 08 2017</t>
  </si>
  <si>
    <t>Mon Aug 23 2021</t>
  </si>
  <si>
    <t>Tue May 09 2017</t>
  </si>
  <si>
    <t>Tue Aug 24 2021</t>
  </si>
  <si>
    <t>Wed May 10 2017</t>
  </si>
  <si>
    <t>Wed Aug 25 2021</t>
  </si>
  <si>
    <t>Thu May 11 2017</t>
  </si>
  <si>
    <t>Thu Aug 26 2021</t>
  </si>
  <si>
    <t>Fri May 12 2017</t>
  </si>
  <si>
    <t>Fri Aug 27 2021</t>
  </si>
  <si>
    <t>Mon May 15 2017</t>
  </si>
  <si>
    <t>Mon Aug 30 2021</t>
  </si>
  <si>
    <t>Tue May 16 2017</t>
  </si>
  <si>
    <t>Tue Aug 31 2021</t>
  </si>
  <si>
    <t>Wed May 17 2017</t>
  </si>
  <si>
    <t>Wed Sep 01 2021</t>
  </si>
  <si>
    <t>Thu May 18 2017</t>
  </si>
  <si>
    <t>Thu Sep 02 2021</t>
  </si>
  <si>
    <t>Fri May 19 2017</t>
  </si>
  <si>
    <t>Fri Sep 03 2021</t>
  </si>
  <si>
    <t>Mon May 22 2017</t>
  </si>
  <si>
    <t>Mon Sep 06 2021</t>
  </si>
  <si>
    <t>Tue May 23 2017</t>
  </si>
  <si>
    <t>Tue Sep 07 2021</t>
  </si>
  <si>
    <t>Wed May 24 2017</t>
  </si>
  <si>
    <t>Wed Sep 08 2021</t>
  </si>
  <si>
    <t>Thu May 25 2017</t>
  </si>
  <si>
    <t>Thu Sep 09 2021</t>
  </si>
  <si>
    <t>Fri May 26 2017</t>
  </si>
  <si>
    <t>Mon Sep 13 2021</t>
  </si>
  <si>
    <t>Mon May 29 2017</t>
  </si>
  <si>
    <t>Tue Sep 14 2021</t>
  </si>
  <si>
    <t>Tue May 30 2017</t>
  </si>
  <si>
    <t>Wed Sep 15 2021</t>
  </si>
  <si>
    <t>Wed May 31 2017</t>
  </si>
  <si>
    <t>Thu Sep 16 2021</t>
  </si>
  <si>
    <t>Thu Jun 01 2017</t>
  </si>
  <si>
    <t>Fri Sep 17 2021</t>
  </si>
  <si>
    <t>Fri Jun 02 2017</t>
  </si>
  <si>
    <t>Mon Sep 20 2021</t>
  </si>
  <si>
    <t>Mon Jun 05 2017</t>
  </si>
  <si>
    <t>Tue Sep 21 2021</t>
  </si>
  <si>
    <t>Tue Jun 06 2017</t>
  </si>
  <si>
    <t>Wed Sep 22 2021</t>
  </si>
  <si>
    <t>Wed Jun 07 2017</t>
  </si>
  <si>
    <t>Thu Sep 23 2021</t>
  </si>
  <si>
    <t>Thu Jun 08 2017</t>
  </si>
  <si>
    <t>Fri Sep 24 2021</t>
  </si>
  <si>
    <t>Fri Jun 09 2017</t>
  </si>
  <si>
    <t>Mon Sep 27 2021</t>
  </si>
  <si>
    <t>Mon Jun 12 2017</t>
  </si>
  <si>
    <t>Tue Sep 28 2021</t>
  </si>
  <si>
    <t>Tue Jun 13 2017</t>
  </si>
  <si>
    <t>Wed Sep 29 2021</t>
  </si>
  <si>
    <t>Wed Jun 14 2017</t>
  </si>
  <si>
    <t>Thu Sep 30 2021</t>
  </si>
  <si>
    <t>Thu Jun 15 2017</t>
  </si>
  <si>
    <t>Fri Oct 01 2021</t>
  </si>
  <si>
    <t>Fri Jun 16 2017</t>
  </si>
  <si>
    <t>Mon Oct 04 2021</t>
  </si>
  <si>
    <t>Mon Jun 19 2017</t>
  </si>
  <si>
    <t>Tue Oct 05 2021</t>
  </si>
  <si>
    <t>Tue Jun 20 2017</t>
  </si>
  <si>
    <t>Wed Oct 06 2021</t>
  </si>
  <si>
    <t>Wed Jun 21 2017</t>
  </si>
  <si>
    <t>Thu Oct 07 2021</t>
  </si>
  <si>
    <t>Thu Jun 22 2017</t>
  </si>
  <si>
    <t>Fri Oct 08 2021</t>
  </si>
  <si>
    <t>Fri Jun 23 2017</t>
  </si>
  <si>
    <t>Mon Oct 11 2021</t>
  </si>
  <si>
    <t>Tue Jun 27 2017</t>
  </si>
  <si>
    <t>Tue Oct 12 2021</t>
  </si>
  <si>
    <t>Wed Jun 28 2017</t>
  </si>
  <si>
    <t>Wed Oct 13 2021</t>
  </si>
  <si>
    <t>Thu Jun 29 2017</t>
  </si>
  <si>
    <t>Thu Oct 14 2021</t>
  </si>
  <si>
    <t>Fri Jun 30 2017</t>
  </si>
  <si>
    <t>Mon Oct 18 2021</t>
  </si>
  <si>
    <t>Mon Jul 03 2017</t>
  </si>
  <si>
    <t>Tue Oct 19 2021</t>
  </si>
  <si>
    <t>Tue Jul 04 2017</t>
  </si>
  <si>
    <t>Wed Oct 20 2021</t>
  </si>
  <si>
    <t>Wed Jul 05 2017</t>
  </si>
  <si>
    <t>Thu Oct 21 2021</t>
  </si>
  <si>
    <t>Thu Jul 06 2017</t>
  </si>
  <si>
    <t>Fri Oct 22 2021</t>
  </si>
  <si>
    <t>Fri Jul 07 2017</t>
  </si>
  <si>
    <t>Mon Oct 25 2021</t>
  </si>
  <si>
    <t>Mon Jul 10 2017</t>
  </si>
  <si>
    <t>Tue Oct 26 2021</t>
  </si>
  <si>
    <t>Tue Jul 11 2017</t>
  </si>
  <si>
    <t>Wed Oct 27 2021</t>
  </si>
  <si>
    <t>Wed Jul 12 2017</t>
  </si>
  <si>
    <t>Thu Oct 28 2021</t>
  </si>
  <si>
    <t>Thu Jul 13 2017</t>
  </si>
  <si>
    <t>Fri Oct 29 2021</t>
  </si>
  <si>
    <t>Fri Jul 14 2017</t>
  </si>
  <si>
    <t>Mon Nov 01 2021</t>
  </si>
  <si>
    <t>Mon Jul 17 2017</t>
  </si>
  <si>
    <t>Tue Nov 02 2021</t>
  </si>
  <si>
    <t>Tue Jul 18 2017</t>
  </si>
  <si>
    <t>Wed Nov 03 2021</t>
  </si>
  <si>
    <t>Wed Jul 19 2017</t>
  </si>
  <si>
    <t>Thu Nov 04 2021</t>
  </si>
  <si>
    <t>Thu Jul 20 2017</t>
  </si>
  <si>
    <t>Mon Nov 08 2021</t>
  </si>
  <si>
    <t>Fri Jul 21 2017</t>
  </si>
  <si>
    <t>Tue Nov 09 2021</t>
  </si>
  <si>
    <t>Mon Jul 24 2017</t>
  </si>
  <si>
    <t>Wed Nov 10 2021</t>
  </si>
  <si>
    <t>Tue Jul 25 2017</t>
  </si>
  <si>
    <t>Thu Nov 11 2021</t>
  </si>
  <si>
    <t>Wed Jul 26 2017</t>
  </si>
  <si>
    <t>Fri Nov 12 2021</t>
  </si>
  <si>
    <t>Thu Jul 27 2017</t>
  </si>
  <si>
    <t>Mon Nov 15 2021</t>
  </si>
  <si>
    <t>Fri Jul 28 2017</t>
  </si>
  <si>
    <t>Tue Nov 16 2021</t>
  </si>
  <si>
    <t>Mon Jul 31 2017</t>
  </si>
  <si>
    <t>Wed Nov 17 2021</t>
  </si>
  <si>
    <t>Tue Aug 01 2017</t>
  </si>
  <si>
    <t>Thu Nov 18 2021</t>
  </si>
  <si>
    <t>Wed Aug 02 2017</t>
  </si>
  <si>
    <t>Mon Nov 22 2021</t>
  </si>
  <si>
    <t>Thu Aug 03 2017</t>
  </si>
  <si>
    <t>Tue Nov 23 2021</t>
  </si>
  <si>
    <t>Fri Aug 04 2017</t>
  </si>
  <si>
    <t>Wed Nov 24 2021</t>
  </si>
  <si>
    <t>Mon Aug 07 2017</t>
  </si>
  <si>
    <t>Thu Nov 25 2021</t>
  </si>
  <si>
    <t>Tue Aug 08 2017</t>
  </si>
  <si>
    <t>Fri Nov 26 2021</t>
  </si>
  <si>
    <t>Wed Aug 09 2017</t>
  </si>
  <si>
    <t>Mon Nov 29 2021</t>
  </si>
  <si>
    <t>Thu Aug 10 2017</t>
  </si>
  <si>
    <t>Tue Nov 30 2021</t>
  </si>
  <si>
    <t>Fri Aug 11 2017</t>
  </si>
  <si>
    <t>Wed Dec 01 2021</t>
  </si>
  <si>
    <t>Mon Aug 14 2017</t>
  </si>
  <si>
    <t>Thu Dec 02 2021</t>
  </si>
  <si>
    <t>Wed Aug 16 2017</t>
  </si>
  <si>
    <t>Fri Dec 03 2021</t>
  </si>
  <si>
    <t>Thu Aug 17 2017</t>
  </si>
  <si>
    <t>Mon Dec 06 2021</t>
  </si>
  <si>
    <t>Fri Aug 18 2017</t>
  </si>
  <si>
    <t>Tue Dec 07 2021</t>
  </si>
  <si>
    <t>Mon Aug 21 2017</t>
  </si>
  <si>
    <t>Wed Dec 08 2021</t>
  </si>
  <si>
    <t>Tue Aug 22 2017</t>
  </si>
  <si>
    <t>Thu Dec 09 2021</t>
  </si>
  <si>
    <t>Wed Aug 23 2017</t>
  </si>
  <si>
    <t>Fri Dec 10 2021</t>
  </si>
  <si>
    <t>Thu Aug 24 2017</t>
  </si>
  <si>
    <t>Mon Dec 13 2021</t>
  </si>
  <si>
    <t>Mon Aug 28 2017</t>
  </si>
  <si>
    <t>Tue Dec 14 2021</t>
  </si>
  <si>
    <t>Tue Aug 29 2017</t>
  </si>
  <si>
    <t>Wed Dec 15 2021</t>
  </si>
  <si>
    <t>Wed Aug 30 2017</t>
  </si>
  <si>
    <t>Thu Dec 16 2021</t>
  </si>
  <si>
    <t>Thu Aug 31 2017</t>
  </si>
  <si>
    <t>Fri Dec 17 2021</t>
  </si>
  <si>
    <t>Fri Sep 01 2017</t>
  </si>
  <si>
    <t>Mon Dec 20 2021</t>
  </si>
  <si>
    <t>Mon Sep 04 2017</t>
  </si>
  <si>
    <t>Tue Dec 21 2021</t>
  </si>
  <si>
    <t>Tue Sep 05 2017</t>
  </si>
  <si>
    <t>Wed Dec 22 2021</t>
  </si>
  <si>
    <t>Wed Sep 06 2017</t>
  </si>
  <si>
    <t>Thu Dec 23 2021</t>
  </si>
  <si>
    <t>Thu Sep 07 2017</t>
  </si>
  <si>
    <t>Fri Dec 24 2021</t>
  </si>
  <si>
    <t>Fri Sep 08 2017</t>
  </si>
  <si>
    <t>Mon Dec 27 2021</t>
  </si>
  <si>
    <t>Mon Sep 11 2017</t>
  </si>
  <si>
    <t>Tue Dec 28 2021</t>
  </si>
  <si>
    <t>Tue Sep 12 2017</t>
  </si>
  <si>
    <t>Wed Dec 29 2021</t>
  </si>
  <si>
    <t>Wed Sep 13 2017</t>
  </si>
  <si>
    <t>Thu Dec 30 2021</t>
  </si>
  <si>
    <t>Thu Sep 14 2017</t>
  </si>
  <si>
    <t>Fri Dec 31 2021</t>
  </si>
  <si>
    <t>Fri Sep 15 2017</t>
  </si>
  <si>
    <t>Mon Jan 03 2022</t>
  </si>
  <si>
    <t>Mon Sep 18 2017</t>
  </si>
  <si>
    <t>Tue Jan 04 2022</t>
  </si>
  <si>
    <t>Tue Sep 19 2017</t>
  </si>
  <si>
    <t>Wed Jan 05 2022</t>
  </si>
  <si>
    <t>Wed Sep 20 2017</t>
  </si>
  <si>
    <t>Thu Jan 06 2022</t>
  </si>
  <si>
    <t>Thu Sep 21 2017</t>
  </si>
  <si>
    <t>Fri Jan 07 2022</t>
  </si>
  <si>
    <t>Fri Sep 22 2017</t>
  </si>
  <si>
    <t>Mon Jan 10 2022</t>
  </si>
  <si>
    <t>Mon Sep 25 2017</t>
  </si>
  <si>
    <t>Tue Jan 11 2022</t>
  </si>
  <si>
    <t>Tue Sep 26 2017</t>
  </si>
  <si>
    <t>Wed Jan 12 2022</t>
  </si>
  <si>
    <t>Wed Sep 27 2017</t>
  </si>
  <si>
    <t>Thu Jan 13 2022</t>
  </si>
  <si>
    <t>Thu Sep 28 2017</t>
  </si>
  <si>
    <t>Fri Jan 14 2022</t>
  </si>
  <si>
    <t>Fri Sep 29 2017</t>
  </si>
  <si>
    <t>Mon Jan 17 2022</t>
  </si>
  <si>
    <t>Tue Oct 03 2017</t>
  </si>
  <si>
    <t>Tue Jan 18 2022</t>
  </si>
  <si>
    <t>Wed Oct 04 2017</t>
  </si>
  <si>
    <t>Wed Jan 19 2022</t>
  </si>
  <si>
    <t>Thu Oct 05 2017</t>
  </si>
  <si>
    <t>Thu Jan 20 2022</t>
  </si>
  <si>
    <t>Fri Oct 06 2017</t>
  </si>
  <si>
    <t>Fri Jan 21 2022</t>
  </si>
  <si>
    <t>Mon Oct 09 2017</t>
  </si>
  <si>
    <t>Mon Jan 24 2022</t>
  </si>
  <si>
    <t>Tue Oct 10 2017</t>
  </si>
  <si>
    <t>Tue Jan 25 2022</t>
  </si>
  <si>
    <t>Wed Oct 11 2017</t>
  </si>
  <si>
    <t>Thu Jan 27 2022</t>
  </si>
  <si>
    <t>Thu Oct 12 2017</t>
  </si>
  <si>
    <t>Fri Jan 28 2022</t>
  </si>
  <si>
    <t>Fri Oct 13 2017</t>
  </si>
  <si>
    <t>Mon Jan 31 2022</t>
  </si>
  <si>
    <t>Mon Oct 16 2017</t>
  </si>
  <si>
    <t>Tue Feb 01 2022</t>
  </si>
  <si>
    <t>Tue Oct 17 2017</t>
  </si>
  <si>
    <t>Wed Feb 02 2022</t>
  </si>
  <si>
    <t>Wed Oct 18 2017</t>
  </si>
  <si>
    <t>Thu Feb 03 2022</t>
  </si>
  <si>
    <t>Thu Oct 19 2017</t>
  </si>
  <si>
    <t>Fri Feb 04 2022</t>
  </si>
  <si>
    <t>Mon Oct 23 2017</t>
  </si>
  <si>
    <t>Mon Feb 07 2022</t>
  </si>
  <si>
    <t>Tue Oct 24 2017</t>
  </si>
  <si>
    <t>Tue Feb 08 2022</t>
  </si>
  <si>
    <t>Wed Oct 25 2017</t>
  </si>
  <si>
    <t>Wed Feb 09 2022</t>
  </si>
  <si>
    <t>Thu Oct 26 2017</t>
  </si>
  <si>
    <t>Thu Feb 10 2022</t>
  </si>
  <si>
    <t>Fri Oct 27 2017</t>
  </si>
  <si>
    <t>Fri Feb 11 2022</t>
  </si>
  <si>
    <t>Mon Oct 30 2017</t>
  </si>
  <si>
    <t>Mon Feb 14 2022</t>
  </si>
  <si>
    <t>Tue Oct 31 2017</t>
  </si>
  <si>
    <t>Tue Feb 15 2022</t>
  </si>
  <si>
    <t>Wed Nov 01 2017</t>
  </si>
  <si>
    <t>Wed Feb 16 2022</t>
  </si>
  <si>
    <t>Thu Nov 02 2017</t>
  </si>
  <si>
    <t>Thu Feb 17 2022</t>
  </si>
  <si>
    <t>Fri Nov 03 2017</t>
  </si>
  <si>
    <t>Fri Feb 18 2022</t>
  </si>
  <si>
    <t>Mon Nov 06 2017</t>
  </si>
  <si>
    <t>Mon Feb 21 2022</t>
  </si>
  <si>
    <t>Tue Nov 07 2017</t>
  </si>
  <si>
    <t>Tue Feb 22 2022</t>
  </si>
  <si>
    <t>Wed Nov 08 2017</t>
  </si>
  <si>
    <t>Wed Feb 23 2022</t>
  </si>
  <si>
    <t>Thu Nov 09 2017</t>
  </si>
  <si>
    <t>Thu Feb 24 2022</t>
  </si>
  <si>
    <t>Fri Nov 10 2017</t>
  </si>
  <si>
    <t>Fri Feb 25 2022</t>
  </si>
  <si>
    <t>Mon Nov 13 2017</t>
  </si>
  <si>
    <t>Mon Feb 28 2022</t>
  </si>
  <si>
    <t>Tue Nov 14 2017</t>
  </si>
  <si>
    <t>Wed Mar 02 2022</t>
  </si>
  <si>
    <t>Wed Nov 15 2017</t>
  </si>
  <si>
    <t>Thu Mar 03 2022</t>
  </si>
  <si>
    <t>Thu Nov 16 2017</t>
  </si>
  <si>
    <t>Fri Mar 04 2022</t>
  </si>
  <si>
    <t>Fri Nov 17 2017</t>
  </si>
  <si>
    <t>Mon Mar 07 2022</t>
  </si>
  <si>
    <t>Mon Nov 20 2017</t>
  </si>
  <si>
    <t>Tue Mar 08 2022</t>
  </si>
  <si>
    <t>Tue Nov 21 2017</t>
  </si>
  <si>
    <t>Wed Mar 09 2022</t>
  </si>
  <si>
    <t>Wed Nov 22 2017</t>
  </si>
  <si>
    <t>Thu Mar 10 2022</t>
  </si>
  <si>
    <t>Thu Nov 23 2017</t>
  </si>
  <si>
    <t>Fri Mar 11 2022</t>
  </si>
  <si>
    <t>Fri Nov 24 2017</t>
  </si>
  <si>
    <t>Mon Mar 14 2022</t>
  </si>
  <si>
    <t>Mon Nov 27 2017</t>
  </si>
  <si>
    <t>Tue Mar 15 2022</t>
  </si>
  <si>
    <t>Tue Nov 28 2017</t>
  </si>
  <si>
    <t>Wed Mar 16 2022</t>
  </si>
  <si>
    <t>Wed Nov 29 2017</t>
  </si>
  <si>
    <t>Thu Mar 17 2022</t>
  </si>
  <si>
    <t>Thu Nov 30 2017</t>
  </si>
  <si>
    <t>Mon Mar 21 2022</t>
  </si>
  <si>
    <t>Fri Dec 01 2017</t>
  </si>
  <si>
    <t>Tue Mar 22 2022</t>
  </si>
  <si>
    <t>Mon Dec 04 2017</t>
  </si>
  <si>
    <t>Wed Mar 23 2022</t>
  </si>
  <si>
    <t>Tue Dec 05 2017</t>
  </si>
  <si>
    <t>Thu Mar 24 2022</t>
  </si>
  <si>
    <t>Wed Dec 06 2017</t>
  </si>
  <si>
    <t>Fri Mar 25 2022</t>
  </si>
  <si>
    <t>Thu Dec 07 2017</t>
  </si>
  <si>
    <t>Mon Mar 28 2022</t>
  </si>
  <si>
    <t>Fri Dec 08 2017</t>
  </si>
  <si>
    <t>Tue Mar 29 2022</t>
  </si>
  <si>
    <t>Mon Dec 11 2017</t>
  </si>
  <si>
    <t>Wed Mar 30 2022</t>
  </si>
  <si>
    <t>Tue Dec 12 2017</t>
  </si>
  <si>
    <t>Thu Mar 31 2022</t>
  </si>
  <si>
    <t>Wed Dec 13 2017</t>
  </si>
  <si>
    <t>Fri Apr 01 2022</t>
  </si>
  <si>
    <t>Thu Dec 14 2017</t>
  </si>
  <si>
    <t>Mon Apr 04 2022</t>
  </si>
  <si>
    <t>Fri Dec 15 2017</t>
  </si>
  <si>
    <t>Tue Apr 05 2022</t>
  </si>
  <si>
    <t>Mon Dec 18 2017</t>
  </si>
  <si>
    <t>Wed Apr 06 2022</t>
  </si>
  <si>
    <t>Tue Dec 19 2017</t>
  </si>
  <si>
    <t>Thu Apr 07 2022</t>
  </si>
  <si>
    <t>Wed Dec 20 2017</t>
  </si>
  <si>
    <t>Fri Apr 08 2022</t>
  </si>
  <si>
    <t>Thu Dec 21 2017</t>
  </si>
  <si>
    <t>Mon Apr 11 2022</t>
  </si>
  <si>
    <t>Fri Dec 22 2017</t>
  </si>
  <si>
    <t>Tue Apr 12 2022</t>
  </si>
  <si>
    <t>Tue Dec 26 2017</t>
  </si>
  <si>
    <t>Wed Apr 13 2022</t>
  </si>
  <si>
    <t>Wed Dec 27 2017</t>
  </si>
  <si>
    <t>Mon Apr 18 2022</t>
  </si>
  <si>
    <t>Thu Dec 28 2017</t>
  </si>
  <si>
    <t>Tue Apr 19 2022</t>
  </si>
  <si>
    <t>Fri Dec 29 2017</t>
  </si>
  <si>
    <t>Wed Apr 20 2022</t>
  </si>
  <si>
    <t>Mon Jan 01 2018</t>
  </si>
  <si>
    <t>Thu Apr 21 2022</t>
  </si>
  <si>
    <t>Tue Jan 02 2018</t>
  </si>
  <si>
    <t>Fri Apr 22 2022</t>
  </si>
  <si>
    <t>Wed Jan 03 2018</t>
  </si>
  <si>
    <t>Mon Apr 25 2022</t>
  </si>
  <si>
    <t>Thu Jan 04 2018</t>
  </si>
  <si>
    <t>Tue Apr 26 2022</t>
  </si>
  <si>
    <t>Fri Jan 05 2018</t>
  </si>
  <si>
    <t>Wed Apr 27 2022</t>
  </si>
  <si>
    <t>Mon Jan 08 2018</t>
  </si>
  <si>
    <t>Thu Apr 28 2022</t>
  </si>
  <si>
    <t>Tue Jan 09 2018</t>
  </si>
  <si>
    <t>Fri Apr 29 2022</t>
  </si>
  <si>
    <t>Wed Jan 10 2018</t>
  </si>
  <si>
    <t>Mon May 02 2022</t>
  </si>
  <si>
    <t>Thu Jan 11 2018</t>
  </si>
  <si>
    <t>Wed May 04 2022</t>
  </si>
  <si>
    <t>Fri Jan 12 2018</t>
  </si>
  <si>
    <t>Thu May 05 2022</t>
  </si>
  <si>
    <t>Mon Jan 15 2018</t>
  </si>
  <si>
    <t>Fri May 06 2022</t>
  </si>
  <si>
    <t>Tue Jan 16 2018</t>
  </si>
  <si>
    <t>Mon May 09 2022</t>
  </si>
  <si>
    <t>Wed Jan 17 2018</t>
  </si>
  <si>
    <t>Tue May 10 2022</t>
  </si>
  <si>
    <t>Thu Jan 18 2018</t>
  </si>
  <si>
    <t>Wed May 11 2022</t>
  </si>
  <si>
    <t>Fri Jan 19 2018</t>
  </si>
  <si>
    <t>Thu May 12 2022</t>
  </si>
  <si>
    <t>Mon Jan 22 2018</t>
  </si>
  <si>
    <t>Fri May 13 2022</t>
  </si>
  <si>
    <t>Tue Jan 23 2018</t>
  </si>
  <si>
    <t>Mon May 16 2022</t>
  </si>
  <si>
    <t>Wed Jan 24 2018</t>
  </si>
  <si>
    <t>Tue May 17 2022</t>
  </si>
  <si>
    <t>Thu Jan 25 2018</t>
  </si>
  <si>
    <t>Wed May 18 2022</t>
  </si>
  <si>
    <t>Mon Jan 29 2018</t>
  </si>
  <si>
    <t>Thu May 19 2022</t>
  </si>
  <si>
    <t>Tue Jan 30 2018</t>
  </si>
  <si>
    <t>Fri May 20 2022</t>
  </si>
  <si>
    <t>Wed Jan 31 2018</t>
  </si>
  <si>
    <t>Mon May 23 2022</t>
  </si>
  <si>
    <t>Thu Feb 01 2018</t>
  </si>
  <si>
    <t>Tue May 24 2022</t>
  </si>
  <si>
    <t>Fri Feb 02 2018</t>
  </si>
  <si>
    <t>Wed May 25 2022</t>
  </si>
  <si>
    <t>Mon Feb 05 2018</t>
  </si>
  <si>
    <t>Thu May 26 2022</t>
  </si>
  <si>
    <t>Tue Feb 06 2018</t>
  </si>
  <si>
    <t>Fri May 27 2022</t>
  </si>
  <si>
    <t>Wed Feb 07 2018</t>
  </si>
  <si>
    <t>Mon May 30 2022</t>
  </si>
  <si>
    <t>Thu Feb 08 2018</t>
  </si>
  <si>
    <t>Tue May 31 2022</t>
  </si>
  <si>
    <t>Fri Feb 09 2018</t>
  </si>
  <si>
    <t>Wed Jun 01 2022</t>
  </si>
  <si>
    <t>Mon Feb 12 2018</t>
  </si>
  <si>
    <t>Thu Jun 02 2022</t>
  </si>
  <si>
    <t>Wed Feb 14 2018</t>
  </si>
  <si>
    <t>Fri Jun 03 2022</t>
  </si>
  <si>
    <t>Thu Feb 15 2018</t>
  </si>
  <si>
    <t>Mon Jun 06 2022</t>
  </si>
  <si>
    <t>Fri Feb 16 2018</t>
  </si>
  <si>
    <t>Tue Jun 07 2022</t>
  </si>
  <si>
    <t>Mon Feb 19 2018</t>
  </si>
  <si>
    <t>Wed Jun 08 2022</t>
  </si>
  <si>
    <t>Tue Feb 20 2018</t>
  </si>
  <si>
    <t>Thu Jun 09 2022</t>
  </si>
  <si>
    <t>Wed Feb 21 2018</t>
  </si>
  <si>
    <t>Fri Jun 10 2022</t>
  </si>
  <si>
    <t>Thu Feb 22 2018</t>
  </si>
  <si>
    <t>Mon Jun 13 2022</t>
  </si>
  <si>
    <t>Fri Feb 23 2018</t>
  </si>
  <si>
    <t>Tue Jun 14 2022</t>
  </si>
  <si>
    <t>Mon Feb 26 2018</t>
  </si>
  <si>
    <t>Wed Jun 15 2022</t>
  </si>
  <si>
    <t>Tue Feb 27 2018</t>
  </si>
  <si>
    <t>Thu Jun 16 2022</t>
  </si>
  <si>
    <t>Wed Feb 28 2018</t>
  </si>
  <si>
    <t>Fri Jun 17 2022</t>
  </si>
  <si>
    <t>Thu Mar 01 2018</t>
  </si>
  <si>
    <t>Mon Jun 20 2022</t>
  </si>
  <si>
    <t>Mon Mar 05 2018</t>
  </si>
  <si>
    <t>Tue Jun 21 2022</t>
  </si>
  <si>
    <t>Tue Mar 06 2018</t>
  </si>
  <si>
    <t>Wed Jun 22 2022</t>
  </si>
  <si>
    <t>Wed Mar 07 2018</t>
  </si>
  <si>
    <t>Thu Jun 23 2022</t>
  </si>
  <si>
    <t>Thu Mar 08 2018</t>
  </si>
  <si>
    <t>Fri Jun 24 2022</t>
  </si>
  <si>
    <t>Fri Mar 09 2018</t>
  </si>
  <si>
    <t>Mon Jun 27 2022</t>
  </si>
  <si>
    <t>Mon Mar 12 2018</t>
  </si>
  <si>
    <t>Tue Jun 28 2022</t>
  </si>
  <si>
    <t>Tue Mar 13 2018</t>
  </si>
  <si>
    <t>Wed Jun 29 2022</t>
  </si>
  <si>
    <t>Wed Mar 14 2018</t>
  </si>
  <si>
    <t>Thu Jun 30 2022</t>
  </si>
  <si>
    <t>Thu Mar 15 2018</t>
  </si>
  <si>
    <t>Fri Jul 01 2022</t>
  </si>
  <si>
    <t>Fri Mar 16 2018</t>
  </si>
  <si>
    <t>Mon Jul 04 2022</t>
  </si>
  <si>
    <t>Mon Mar 19 2018</t>
  </si>
  <si>
    <t>Tue Jul 05 2022</t>
  </si>
  <si>
    <t>Tue Mar 20 2018</t>
  </si>
  <si>
    <t>Wed Jul 06 2022</t>
  </si>
  <si>
    <t>Wed Mar 21 2018</t>
  </si>
  <si>
    <t>Thu Jul 07 2022</t>
  </si>
  <si>
    <t>Thu Mar 22 2018</t>
  </si>
  <si>
    <t>Fri Jul 08 2022</t>
  </si>
  <si>
    <t>Fri Mar 23 2018</t>
  </si>
  <si>
    <t>Mon Jul 11 2022</t>
  </si>
  <si>
    <t>Mon Mar 26 2018</t>
  </si>
  <si>
    <t>Tue Jul 12 2022</t>
  </si>
  <si>
    <t>Tue Mar 27 2018</t>
  </si>
  <si>
    <t>Wed Jul 13 2022</t>
  </si>
  <si>
    <t>Wed Mar 28 2018</t>
  </si>
  <si>
    <t>Thu Jul 14 2022</t>
  </si>
  <si>
    <t>Mon Apr 02 2018</t>
  </si>
  <si>
    <t>Fri Jul 15 2022</t>
  </si>
  <si>
    <t>Tue Apr 03 2018</t>
  </si>
  <si>
    <t>Mon Jul 18 2022</t>
  </si>
  <si>
    <t>Wed Apr 04 2018</t>
  </si>
  <si>
    <t>Tue Jul 19 2022</t>
  </si>
  <si>
    <t>Thu Apr 05 2018</t>
  </si>
  <si>
    <t>Wed Jul 20 2022</t>
  </si>
  <si>
    <t>Fri Apr 06 2018</t>
  </si>
  <si>
    <t>Thu Jul 21 2022</t>
  </si>
  <si>
    <t>Mon Apr 09 2018</t>
  </si>
  <si>
    <t>Fri Jul 22 2022</t>
  </si>
  <si>
    <t>Tue Apr 10 2018</t>
  </si>
  <si>
    <t>Mon Jul 25 2022</t>
  </si>
  <si>
    <t>Wed Apr 11 2018</t>
  </si>
  <si>
    <t>Tue Jul 26 2022</t>
  </si>
  <si>
    <t>Thu Apr 12 2018</t>
  </si>
  <si>
    <t>Wed Jul 27 2022</t>
  </si>
  <si>
    <t>Fri Apr 13 2018</t>
  </si>
  <si>
    <t>Thu Jul 28 2022</t>
  </si>
  <si>
    <t>Mon Apr 16 2018</t>
  </si>
  <si>
    <t>Fri Jul 29 2022</t>
  </si>
  <si>
    <t>Tue Apr 17 2018</t>
  </si>
  <si>
    <t>Mon Aug 01 2022</t>
  </si>
  <si>
    <t>Wed Apr 18 2018</t>
  </si>
  <si>
    <t>Tue Aug 02 2022</t>
  </si>
  <si>
    <t>Thu Apr 19 2018</t>
  </si>
  <si>
    <t>Wed Aug 03 2022</t>
  </si>
  <si>
    <t>Fri Apr 20 2018</t>
  </si>
  <si>
    <t>Thu Aug 04 2022</t>
  </si>
  <si>
    <t>Mon Apr 23 2018</t>
  </si>
  <si>
    <t>Fri Aug 05 2022</t>
  </si>
  <si>
    <t>Tue Apr 24 2018</t>
  </si>
  <si>
    <t>Mon Aug 08 2022</t>
  </si>
  <si>
    <t>Wed Apr 25 2018</t>
  </si>
  <si>
    <t>Wed Aug 10 2022</t>
  </si>
  <si>
    <t>Thu Apr 26 2018</t>
  </si>
  <si>
    <t>Thu Aug 11 2022</t>
  </si>
  <si>
    <t>Fri Apr 27 2018</t>
  </si>
  <si>
    <t>Fri Aug 12 2022</t>
  </si>
  <si>
    <t>Mon Apr 30 2018</t>
  </si>
  <si>
    <t>Tue Aug 16 2022</t>
  </si>
  <si>
    <t>Wed May 02 2018</t>
  </si>
  <si>
    <t>Wed Aug 17 2022</t>
  </si>
  <si>
    <t>Thu May 03 2018</t>
  </si>
  <si>
    <t>Thu Aug 18 2022</t>
  </si>
  <si>
    <t>Fri May 04 2018</t>
  </si>
  <si>
    <t>Fri Aug 19 2022</t>
  </si>
  <si>
    <t>Mon May 07 2018</t>
  </si>
  <si>
    <t>Mon Aug 22 2022</t>
  </si>
  <si>
    <t>Tue May 08 2018</t>
  </si>
  <si>
    <t>Tue Aug 23 2022</t>
  </si>
  <si>
    <t>Wed May 09 2018</t>
  </si>
  <si>
    <t>Wed Aug 24 2022</t>
  </si>
  <si>
    <t>Thu May 10 2018</t>
  </si>
  <si>
    <t>Thu Aug 25 2022</t>
  </si>
  <si>
    <t>Fri May 11 2018</t>
  </si>
  <si>
    <t>Fri Aug 26 2022</t>
  </si>
  <si>
    <t>Mon May 14 2018</t>
  </si>
  <si>
    <t>Mon Aug 29 2022</t>
  </si>
  <si>
    <t>Tue May 15 2018</t>
  </si>
  <si>
    <t>Tue Aug 30 2022</t>
  </si>
  <si>
    <t>Wed May 16 2018</t>
  </si>
  <si>
    <t>Thu Sep 01 2022</t>
  </si>
  <si>
    <t>Thu May 17 2018</t>
  </si>
  <si>
    <t>Fri Sep 02 2022</t>
  </si>
  <si>
    <t>Fri May 18 2018</t>
  </si>
  <si>
    <t>Mon Sep 05 2022</t>
  </si>
  <si>
    <t>Mon May 21 2018</t>
  </si>
  <si>
    <t>Tue Sep 06 2022</t>
  </si>
  <si>
    <t>Tue May 22 2018</t>
  </si>
  <si>
    <t>Wed Sep 07 2022</t>
  </si>
  <si>
    <t>Wed May 23 2018</t>
  </si>
  <si>
    <t>Thu Sep 08 2022</t>
  </si>
  <si>
    <t>Thu May 24 2018</t>
  </si>
  <si>
    <t>Fri Sep 09 2022</t>
  </si>
  <si>
    <t>Fri May 25 2018</t>
  </si>
  <si>
    <t>Mon Sep 12 2022</t>
  </si>
  <si>
    <t>Mon May 28 2018</t>
  </si>
  <si>
    <t>Tue Sep 13 2022</t>
  </si>
  <si>
    <t>Tue May 29 2018</t>
  </si>
  <si>
    <t>Wed Sep 14 2022</t>
  </si>
  <si>
    <t>Wed May 30 2018</t>
  </si>
  <si>
    <t>Thu Sep 15 2022</t>
  </si>
  <si>
    <t>Thu May 31 2018</t>
  </si>
  <si>
    <t>Fri Sep 16 2022</t>
  </si>
  <si>
    <t>Fri Jun 01 2018</t>
  </si>
  <si>
    <t>Mon Sep 19 2022</t>
  </si>
  <si>
    <t>Mon Jun 04 2018</t>
  </si>
  <si>
    <t>Tue Sep 20 2022</t>
  </si>
  <si>
    <t>Tue Jun 05 2018</t>
  </si>
  <si>
    <t>Wed Sep 21 2022</t>
  </si>
  <si>
    <t>Wed Jun 06 2018</t>
  </si>
  <si>
    <t>Thu Sep 22 2022</t>
  </si>
  <si>
    <t>Thu Jun 07 2018</t>
  </si>
  <si>
    <t>Fri Sep 23 2022</t>
  </si>
  <si>
    <t>Fri Jun 08 2018</t>
  </si>
  <si>
    <t>Mon Sep 26 2022</t>
  </si>
  <si>
    <t>Mon Jun 11 2018</t>
  </si>
  <si>
    <t>Tue Sep 27 2022</t>
  </si>
  <si>
    <t>Tue Jun 12 2018</t>
  </si>
  <si>
    <t>Wed Sep 28 2022</t>
  </si>
  <si>
    <t>Wed Jun 13 2018</t>
  </si>
  <si>
    <t>Thu Sep 29 2022</t>
  </si>
  <si>
    <t>Thu Jun 14 2018</t>
  </si>
  <si>
    <t>Fri Sep 30 2022</t>
  </si>
  <si>
    <t>Fri Jun 15 2018</t>
  </si>
  <si>
    <t>Mon Oct 03 2022</t>
  </si>
  <si>
    <t>Mon Jun 18 2018</t>
  </si>
  <si>
    <t>Tue Oct 04 2022</t>
  </si>
  <si>
    <t>Tue Jun 19 2018</t>
  </si>
  <si>
    <t>Thu Oct 06 2022</t>
  </si>
  <si>
    <t>Wed Jun 20 2018</t>
  </si>
  <si>
    <t>Fri Oct 07 2022</t>
  </si>
  <si>
    <t>Thu Jun 21 2018</t>
  </si>
  <si>
    <t>Mon Oct 10 2022</t>
  </si>
  <si>
    <t>Fri Jun 22 2018</t>
  </si>
  <si>
    <t>Tue Oct 11 2022</t>
  </si>
  <si>
    <t>Mon Jun 25 2018</t>
  </si>
  <si>
    <t>Wed Oct 12 2022</t>
  </si>
  <si>
    <t>Tue Jun 26 2018</t>
  </si>
  <si>
    <t>Thu Oct 13 2022</t>
  </si>
  <si>
    <t>Wed Jun 27 2018</t>
  </si>
  <si>
    <t>Fri Oct 14 2022</t>
  </si>
  <si>
    <t>Thu Jun 28 2018</t>
  </si>
  <si>
    <t>Mon Oct 17 2022</t>
  </si>
  <si>
    <t>Fri Jun 29 2018</t>
  </si>
  <si>
    <t>Tue Oct 18 2022</t>
  </si>
  <si>
    <t>Mon Jul 02 2018</t>
  </si>
  <si>
    <t>Wed Oct 19 2022</t>
  </si>
  <si>
    <t>Tue Jul 03 2018</t>
  </si>
  <si>
    <t>Thu Oct 20 2022</t>
  </si>
  <si>
    <t>Wed Jul 04 2018</t>
  </si>
  <si>
    <t>Fri Oct 21 2022</t>
  </si>
  <si>
    <t>Thu Jul 05 2018</t>
  </si>
  <si>
    <t>Mon Oct 24 2022</t>
  </si>
  <si>
    <t>Fri Jul 06 2018</t>
  </si>
  <si>
    <t>Tue Oct 25 2022</t>
  </si>
  <si>
    <t>Mon Jul 09 2018</t>
  </si>
  <si>
    <t>Thu Oct 27 2022</t>
  </si>
  <si>
    <t>Tue Jul 10 2018</t>
  </si>
  <si>
    <t>Fri Oct 28 2022</t>
  </si>
  <si>
    <t>Wed Jul 11 2018</t>
  </si>
  <si>
    <t>Mon Oct 31 2022</t>
  </si>
  <si>
    <t>Thu Jul 12 2018</t>
  </si>
  <si>
    <t>Tue Nov 01 2022</t>
  </si>
  <si>
    <t>Fri Jul 13 2018</t>
  </si>
  <si>
    <t>Wed Nov 02 2022</t>
  </si>
  <si>
    <t>Mon Jul 16 2018</t>
  </si>
  <si>
    <t>Thu Nov 03 2022</t>
  </si>
  <si>
    <t>Tue Jul 17 2018</t>
  </si>
  <si>
    <t>Fri Nov 04 2022</t>
  </si>
  <si>
    <t>Wed Jul 18 2018</t>
  </si>
  <si>
    <t>Mon Nov 07 2022</t>
  </si>
  <si>
    <t>Thu Jul 19 2018</t>
  </si>
  <si>
    <t>Wed Nov 09 2022</t>
  </si>
  <si>
    <t>Fri Jul 20 2018</t>
  </si>
  <si>
    <t>Thu Nov 10 2022</t>
  </si>
  <si>
    <t>Mon Jul 23 2018</t>
  </si>
  <si>
    <t>Fri Nov 11 2022</t>
  </si>
  <si>
    <t>Tue Jul 24 2018</t>
  </si>
  <si>
    <t>Mon Nov 14 2022</t>
  </si>
  <si>
    <t>Wed Jul 25 2018</t>
  </si>
  <si>
    <t>Tue Nov 15 2022</t>
  </si>
  <si>
    <t>Thu Jul 26 2018</t>
  </si>
  <si>
    <t>Wed Nov 16 2022</t>
  </si>
  <si>
    <t>Fri Jul 27 2018</t>
  </si>
  <si>
    <t>Thu Nov 17 2022</t>
  </si>
  <si>
    <t>Mon Jul 30 2018</t>
  </si>
  <si>
    <t>Fri Nov 18 2022</t>
  </si>
  <si>
    <t>Tue Jul 31 2018</t>
  </si>
  <si>
    <t>Mon Nov 21 2022</t>
  </si>
  <si>
    <t>Wed Aug 01 2018</t>
  </si>
  <si>
    <t>Tue Nov 22 2022</t>
  </si>
  <si>
    <t>Thu Aug 02 2018</t>
  </si>
  <si>
    <t>Wed Nov 23 2022</t>
  </si>
  <si>
    <t>Fri Aug 03 2018</t>
  </si>
  <si>
    <t>Thu Nov 24 2022</t>
  </si>
  <si>
    <t>Mon Aug 06 2018</t>
  </si>
  <si>
    <t>Fri Nov 25 2022</t>
  </si>
  <si>
    <t>Tue Aug 07 2018</t>
  </si>
  <si>
    <t>Mon Nov 28 2022</t>
  </si>
  <si>
    <t>Wed Aug 08 2018</t>
  </si>
  <si>
    <t>Tue Nov 29 2022</t>
  </si>
  <si>
    <t>Thu Aug 09 2018</t>
  </si>
  <si>
    <t>Wed Nov 30 2022</t>
  </si>
  <si>
    <t>Fri Aug 10 2018</t>
  </si>
  <si>
    <t>Thu Dec 01 2022</t>
  </si>
  <si>
    <t>Mon Aug 13 2018</t>
  </si>
  <si>
    <t>Fri Dec 02 2022</t>
  </si>
  <si>
    <t>Tue Aug 14 2018</t>
  </si>
  <si>
    <t>Mon Dec 05 2022</t>
  </si>
  <si>
    <t>Thu Aug 16 2018</t>
  </si>
  <si>
    <t>Tue Dec 06 2022</t>
  </si>
  <si>
    <t>Fri Aug 17 2018</t>
  </si>
  <si>
    <t>Wed Dec 07 2022</t>
  </si>
  <si>
    <t>Mon Aug 20 2018</t>
  </si>
  <si>
    <t>Thu Dec 08 2022</t>
  </si>
  <si>
    <t>Tue Aug 21 2018</t>
  </si>
  <si>
    <t>Fri Dec 09 2022</t>
  </si>
  <si>
    <t>Thu Aug 23 2018</t>
  </si>
  <si>
    <t>Mon Dec 12 2022</t>
  </si>
  <si>
    <t>Fri Aug 24 2018</t>
  </si>
  <si>
    <t>Tue Dec 13 2022</t>
  </si>
  <si>
    <t>Mon Aug 27 2018</t>
  </si>
  <si>
    <t>Wed Dec 14 2022</t>
  </si>
  <si>
    <t>Tue Aug 28 2018</t>
  </si>
  <si>
    <t>Thu Dec 15 2022</t>
  </si>
  <si>
    <t>Wed Aug 29 2018</t>
  </si>
  <si>
    <t>Fri Dec 16 2022</t>
  </si>
  <si>
    <t>Thu Aug 30 2018</t>
  </si>
  <si>
    <t>Mon Dec 19 2022</t>
  </si>
  <si>
    <t>Fri Aug 31 2018</t>
  </si>
  <si>
    <t>Tue Dec 20 2022</t>
  </si>
  <si>
    <t>Mon Sep 03 2018</t>
  </si>
  <si>
    <t>Wed Dec 21 2022</t>
  </si>
  <si>
    <t>Tue Sep 04 2018</t>
  </si>
  <si>
    <t>Thu Dec 22 2022</t>
  </si>
  <si>
    <t>Wed Sep 05 2018</t>
  </si>
  <si>
    <t>Fri Dec 23 2022</t>
  </si>
  <si>
    <t>Thu Sep 06 2018</t>
  </si>
  <si>
    <t>Mon Dec 26 2022</t>
  </si>
  <si>
    <t>Fri Sep 07 2018</t>
  </si>
  <si>
    <t>Tue Dec 27 2022</t>
  </si>
  <si>
    <t>Mon Sep 10 2018</t>
  </si>
  <si>
    <t>Wed Dec 28 2022</t>
  </si>
  <si>
    <t>Tue Sep 11 2018</t>
  </si>
  <si>
    <t>Thu Dec 29 2022</t>
  </si>
  <si>
    <t>Wed Sep 12 2018</t>
  </si>
  <si>
    <t>Fri Dec 30 2022</t>
  </si>
  <si>
    <t>Fri Sep 14 2018</t>
  </si>
  <si>
    <t>Mon Jan 02 2023</t>
  </si>
  <si>
    <t>Mon Sep 17 2018</t>
  </si>
  <si>
    <t>Tue Jan 03 2023</t>
  </si>
  <si>
    <t>Tue Sep 18 2018</t>
  </si>
  <si>
    <t>Wed Jan 04 2023</t>
  </si>
  <si>
    <t>Wed Sep 19 2018</t>
  </si>
  <si>
    <t>Thu Jan 05 2023</t>
  </si>
  <si>
    <t>Fri Sep 21 2018</t>
  </si>
  <si>
    <t>Fri Jan 06 2023</t>
  </si>
  <si>
    <t>Mon Sep 24 2018</t>
  </si>
  <si>
    <t>Mon Jan 09 2023</t>
  </si>
  <si>
    <t>Tue Sep 25 2018</t>
  </si>
  <si>
    <t>Tue Jan 10 2023</t>
  </si>
  <si>
    <t>Wed Sep 26 2018</t>
  </si>
  <si>
    <t>Wed Jan 11 2023</t>
  </si>
  <si>
    <t>Thu Sep 27 2018</t>
  </si>
  <si>
    <t>Thu Jan 12 2023</t>
  </si>
  <si>
    <t>Fri Sep 28 2018</t>
  </si>
  <si>
    <t>Fri Jan 13 2023</t>
  </si>
  <si>
    <t>Mon Oct 01 2018</t>
  </si>
  <si>
    <t>Mon Jan 16 2023</t>
  </si>
  <si>
    <t>Wed Oct 03 2018</t>
  </si>
  <si>
    <t>Tue Jan 17 2023</t>
  </si>
  <si>
    <t>Thu Oct 04 2018</t>
  </si>
  <si>
    <t>Wed Jan 18 2023</t>
  </si>
  <si>
    <t>Fri Oct 05 2018</t>
  </si>
  <si>
    <t>Thu Jan 19 2023</t>
  </si>
  <si>
    <t>Mon Oct 08 2018</t>
  </si>
  <si>
    <t>Fri Jan 20 2023</t>
  </si>
  <si>
    <t>Tue Oct 09 2018</t>
  </si>
  <si>
    <t>Mon Jan 23 2023</t>
  </si>
  <si>
    <t>Wed Oct 10 2018</t>
  </si>
  <si>
    <t>Tue Jan 24 2023</t>
  </si>
  <si>
    <t>Thu Oct 11 2018</t>
  </si>
  <si>
    <t>Wed Jan 25 2023</t>
  </si>
  <si>
    <t>Fri Oct 12 2018</t>
  </si>
  <si>
    <t>Fri Jan 27 2023</t>
  </si>
  <si>
    <t>Mon Oct 15 2018</t>
  </si>
  <si>
    <t>Mon Jan 30 2023</t>
  </si>
  <si>
    <t>Tue Oct 16 2018</t>
  </si>
  <si>
    <t>Tue Jan 31 2023</t>
  </si>
  <si>
    <t>Wed Oct 17 2018</t>
  </si>
  <si>
    <t>Wed Feb 01 2023</t>
  </si>
  <si>
    <t>Fri Oct 19 2018</t>
  </si>
  <si>
    <t>Thu Feb 02 2023</t>
  </si>
  <si>
    <t>Mon Oct 22 2018</t>
  </si>
  <si>
    <t>Fri Feb 03 2023</t>
  </si>
  <si>
    <t>Tue Oct 23 2018</t>
  </si>
  <si>
    <t>Mon Feb 06 2023</t>
  </si>
  <si>
    <t>Wed Oct 24 2018</t>
  </si>
  <si>
    <t>Tue Feb 07 2023</t>
  </si>
  <si>
    <t>Thu Oct 25 2018</t>
  </si>
  <si>
    <t>Wed Feb 08 2023</t>
  </si>
  <si>
    <t>Fri Oct 26 2018</t>
  </si>
  <si>
    <t>Thu Feb 09 2023</t>
  </si>
  <si>
    <t>Mon Oct 29 2018</t>
  </si>
  <si>
    <t>Fri Feb 10 2023</t>
  </si>
  <si>
    <t>Tue Oct 30 2018</t>
  </si>
  <si>
    <t>Mon Feb 13 2023</t>
  </si>
  <si>
    <t>Wed Oct 31 2018</t>
  </si>
  <si>
    <t>Tue Feb 14 2023</t>
  </si>
  <si>
    <t>Thu Nov 01 2018</t>
  </si>
  <si>
    <t>Wed Feb 15 2023</t>
  </si>
  <si>
    <t>Fri Nov 02 2018</t>
  </si>
  <si>
    <t>Thu Feb 16 2023</t>
  </si>
  <si>
    <t>Mon Nov 05 2018</t>
  </si>
  <si>
    <t>Fri Feb 17 2023</t>
  </si>
  <si>
    <t>Tue Nov 06 2018</t>
  </si>
  <si>
    <t>Mon Feb 20 2023</t>
  </si>
  <si>
    <t>Wed Nov 07 2018</t>
  </si>
  <si>
    <t>Tue Feb 21 2023</t>
  </si>
  <si>
    <t>Fri Nov 09 2018</t>
  </si>
  <si>
    <t>Wed Feb 22 2023</t>
  </si>
  <si>
    <t>Mon Nov 12 2018</t>
  </si>
  <si>
    <t>Thu Feb 23 2023</t>
  </si>
  <si>
    <t>Tue Nov 13 2018</t>
  </si>
  <si>
    <t>Fri Feb 24 2023</t>
  </si>
  <si>
    <t>Wed Nov 14 2018</t>
  </si>
  <si>
    <t>Mon Feb 27 2023</t>
  </si>
  <si>
    <t>Thu Nov 15 2018</t>
  </si>
  <si>
    <t>Tue Feb 28 2023</t>
  </si>
  <si>
    <t>Fri Nov 16 2018</t>
  </si>
  <si>
    <t>Wed Mar 01 2023</t>
  </si>
  <si>
    <t>Mon Nov 19 2018</t>
  </si>
  <si>
    <t>Thu Mar 02 2023</t>
  </si>
  <si>
    <t>Tue Nov 20 2018</t>
  </si>
  <si>
    <t>Fri Mar 03 2023</t>
  </si>
  <si>
    <t>Wed Nov 21 2018</t>
  </si>
  <si>
    <t>Mon Mar 06 2023</t>
  </si>
  <si>
    <t>Thu Nov 22 2018</t>
  </si>
  <si>
    <t>Wed Mar 08 2023</t>
  </si>
  <si>
    <t>Mon Nov 26 2018</t>
  </si>
  <si>
    <t>Thu Mar 09 2023</t>
  </si>
  <si>
    <t>Tue Nov 27 2018</t>
  </si>
  <si>
    <t>Fri Mar 10 2023</t>
  </si>
  <si>
    <t>Wed Nov 28 2018</t>
  </si>
  <si>
    <t>Mon Mar 13 2023</t>
  </si>
  <si>
    <t>Thu Nov 29 2018</t>
  </si>
  <si>
    <t>Tue Mar 14 2023</t>
  </si>
  <si>
    <t>Fri Nov 30 2018</t>
  </si>
  <si>
    <t>Wed Mar 15 2023</t>
  </si>
  <si>
    <t>Mon Dec 03 2018</t>
  </si>
  <si>
    <t>Thu Mar 16 2023</t>
  </si>
  <si>
    <t>Tue Dec 04 2018</t>
  </si>
  <si>
    <t>Fri Mar 17 2023</t>
  </si>
  <si>
    <t>Wed Dec 05 2018</t>
  </si>
  <si>
    <t>Mon Mar 20 2023</t>
  </si>
  <si>
    <t>Thu Dec 06 2018</t>
  </si>
  <si>
    <t>Tue Mar 21 2023</t>
  </si>
  <si>
    <t>Fri Dec 07 2018</t>
  </si>
  <si>
    <t>Wed Mar 22 2023</t>
  </si>
  <si>
    <t>Mon Dec 10 2018</t>
  </si>
  <si>
    <t>Thu Mar 23 2023</t>
  </si>
  <si>
    <t>Tue Dec 11 2018</t>
  </si>
  <si>
    <t>Fri Mar 24 2023</t>
  </si>
  <si>
    <t>Wed Dec 12 2018</t>
  </si>
  <si>
    <t>Mon Mar 27 2023</t>
  </si>
  <si>
    <t>Thu Dec 13 2018</t>
  </si>
  <si>
    <t>Tue Mar 28 2023</t>
  </si>
  <si>
    <t>Fri Dec 14 2018</t>
  </si>
  <si>
    <t>Wed Mar 29 2023</t>
  </si>
  <si>
    <t>Mon Dec 17 2018</t>
  </si>
  <si>
    <t>Fri Mar 31 2023</t>
  </si>
  <si>
    <t>Tue Dec 18 2018</t>
  </si>
  <si>
    <t>Mon Apr 03 2023</t>
  </si>
  <si>
    <t>Wed Dec 19 2018</t>
  </si>
  <si>
    <t>Wed Apr 05 2023</t>
  </si>
  <si>
    <t>Thu Dec 20 2018</t>
  </si>
  <si>
    <t>Thu Apr 06 2023</t>
  </si>
  <si>
    <t>Fri Dec 21 2018</t>
  </si>
  <si>
    <t>Mon Apr 10 2023</t>
  </si>
  <si>
    <t>Mon Dec 24 2018</t>
  </si>
  <si>
    <t>Tue Apr 11 2023</t>
  </si>
  <si>
    <t>Wed Dec 26 2018</t>
  </si>
  <si>
    <t>Wed Apr 12 2023</t>
  </si>
  <si>
    <t>Thu Dec 27 2018</t>
  </si>
  <si>
    <t>Thu Apr 13 2023</t>
  </si>
  <si>
    <t>Fri Dec 28 2018</t>
  </si>
  <si>
    <t>Mon Apr 17 2023</t>
  </si>
  <si>
    <t>Mon Dec 31 2018</t>
  </si>
  <si>
    <t>Tue Apr 18 2023</t>
  </si>
  <si>
    <t>Tue Jan 01 2019</t>
  </si>
  <si>
    <t>Wed Apr 19 2023</t>
  </si>
  <si>
    <t>Wed Jan 02 2019</t>
  </si>
  <si>
    <t>Thu Apr 20 2023</t>
  </si>
  <si>
    <t>Thu Jan 03 2019</t>
  </si>
  <si>
    <t>Fri Apr 21 2023</t>
  </si>
  <si>
    <t>Fri Jan 04 2019</t>
  </si>
  <si>
    <t>Mon Apr 24 2023</t>
  </si>
  <si>
    <t>Mon Jan 07 2019</t>
  </si>
  <si>
    <t>Tue Apr 25 2023</t>
  </si>
  <si>
    <t>Tue Jan 08 2019</t>
  </si>
  <si>
    <t>Wed Apr 26 2023</t>
  </si>
  <si>
    <t>Wed Jan 09 2019</t>
  </si>
  <si>
    <t>Thu Apr 27 2023</t>
  </si>
  <si>
    <t>Thu Jan 10 2019</t>
  </si>
  <si>
    <t>Fri Apr 28 2023</t>
  </si>
  <si>
    <t>Fri Jan 11 2019</t>
  </si>
  <si>
    <t>Tue May 02 2023</t>
  </si>
  <si>
    <t>Mon Jan 14 2019</t>
  </si>
  <si>
    <t>Wed May 03 2023</t>
  </si>
  <si>
    <t>Tue Jan 15 2019</t>
  </si>
  <si>
    <t>Thu May 04 2023</t>
  </si>
  <si>
    <t>Wed Jan 16 2019</t>
  </si>
  <si>
    <t>Fri May 05 2023</t>
  </si>
  <si>
    <t>Thu Jan 17 2019</t>
  </si>
  <si>
    <t>Mon May 08 2023</t>
  </si>
  <si>
    <t>Fri Jan 18 2019</t>
  </si>
  <si>
    <t>Tue May 09 2023</t>
  </si>
  <si>
    <t>Mon Jan 21 2019</t>
  </si>
  <si>
    <t>Wed May 10 2023</t>
  </si>
  <si>
    <t>Tue Jan 22 2019</t>
  </si>
  <si>
    <t>Thu May 11 2023</t>
  </si>
  <si>
    <t>Wed Jan 23 2019</t>
  </si>
  <si>
    <t>Fri May 12 2023</t>
  </si>
  <si>
    <t>Thu Jan 24 2019</t>
  </si>
  <si>
    <t>Mon May 15 2023</t>
  </si>
  <si>
    <t>Fri Jan 25 2019</t>
  </si>
  <si>
    <t>Tue May 16 2023</t>
  </si>
  <si>
    <t>Mon Jan 28 2019</t>
  </si>
  <si>
    <t>Wed May 17 2023</t>
  </si>
  <si>
    <t>Tue Jan 29 2019</t>
  </si>
  <si>
    <t>Thu May 18 2023</t>
  </si>
  <si>
    <t>Wed Jan 30 2019</t>
  </si>
  <si>
    <t>Fri May 19 2023</t>
  </si>
  <si>
    <t>Thu Jan 31 2019</t>
  </si>
  <si>
    <t>Mon May 22 2023</t>
  </si>
  <si>
    <t>Fri Feb 01 2019</t>
  </si>
  <si>
    <t>Tue May 23 2023</t>
  </si>
  <si>
    <t>Mon Feb 04 2019</t>
  </si>
  <si>
    <t>Wed May 24 2023</t>
  </si>
  <si>
    <t>Tue Feb 05 2019</t>
  </si>
  <si>
    <t>Thu May 25 2023</t>
  </si>
  <si>
    <t>Wed Feb 06 2019</t>
  </si>
  <si>
    <t>Fri May 26 2023</t>
  </si>
  <si>
    <t>Thu Feb 07 2019</t>
  </si>
  <si>
    <t>Mon May 29 2023</t>
  </si>
  <si>
    <t>Fri Feb 08 2019</t>
  </si>
  <si>
    <t>Tue May 30 2023</t>
  </si>
  <si>
    <t>Mon Feb 11 2019</t>
  </si>
  <si>
    <t>Wed May 31 2023</t>
  </si>
  <si>
    <t>Tue Feb 12 2019</t>
  </si>
  <si>
    <t>Thu Jun 01 2023</t>
  </si>
  <si>
    <t>Wed Feb 13 2019</t>
  </si>
  <si>
    <t>Fri Jun 02 2023</t>
  </si>
  <si>
    <t>Thu Feb 14 2019</t>
  </si>
  <si>
    <t>Mon Jun 05 2023</t>
  </si>
  <si>
    <t>Fri Feb 15 2019</t>
  </si>
  <si>
    <t>Tue Jun 06 2023</t>
  </si>
  <si>
    <t>Mon Feb 18 2019</t>
  </si>
  <si>
    <t>Wed Jun 07 2023</t>
  </si>
  <si>
    <t>Tue Feb 19 2019</t>
  </si>
  <si>
    <t>Thu Jun 08 2023</t>
  </si>
  <si>
    <t>Wed Feb 20 2019</t>
  </si>
  <si>
    <t>Fri Jun 09 2023</t>
  </si>
  <si>
    <t>Thu Feb 21 2019</t>
  </si>
  <si>
    <t>Mon Jun 12 2023</t>
  </si>
  <si>
    <t>Fri Feb 22 2019</t>
  </si>
  <si>
    <t>Tue Jun 13 2023</t>
  </si>
  <si>
    <t>Mon Feb 25 2019</t>
  </si>
  <si>
    <t>Wed Jun 14 2023</t>
  </si>
  <si>
    <t>Tue Feb 26 2019</t>
  </si>
  <si>
    <t>Thu Jun 15 2023</t>
  </si>
  <si>
    <t>Wed Feb 27 2019</t>
  </si>
  <si>
    <t>Fri Jun 16 2023</t>
  </si>
  <si>
    <t>Thu Feb 28 2019</t>
  </si>
  <si>
    <t>Mon Jun 19 2023</t>
  </si>
  <si>
    <t>Fri Mar 01 2019</t>
  </si>
  <si>
    <t>Tue Jun 20 2023</t>
  </si>
  <si>
    <t>Tue Mar 05 2019</t>
  </si>
  <si>
    <t>Wed Jun 21 2023</t>
  </si>
  <si>
    <t>Wed Mar 06 2019</t>
  </si>
  <si>
    <t>Thu Jun 22 2023</t>
  </si>
  <si>
    <t>Thu Mar 07 2019</t>
  </si>
  <si>
    <t>Fri Jun 23 2023</t>
  </si>
  <si>
    <t>Fri Mar 08 2019</t>
  </si>
  <si>
    <t>Mon Jun 26 2023</t>
  </si>
  <si>
    <t>Mon Mar 11 2019</t>
  </si>
  <si>
    <t>Tue Jun 27 2023</t>
  </si>
  <si>
    <t>Tue Mar 12 2019</t>
  </si>
  <si>
    <t>Wed Jun 28 2023</t>
  </si>
  <si>
    <t>Wed Mar 13 2019</t>
  </si>
  <si>
    <t>Fri Jun 30 2023</t>
  </si>
  <si>
    <t>Thu Mar 14 2019</t>
  </si>
  <si>
    <t>Mon Jul 03 2023</t>
  </si>
  <si>
    <t>Fri Mar 15 2019</t>
  </si>
  <si>
    <t>Tue Jul 04 2023</t>
  </si>
  <si>
    <t>Mon Mar 18 2019</t>
  </si>
  <si>
    <t>Wed Jul 05 2023</t>
  </si>
  <si>
    <t>Tue Mar 19 2019</t>
  </si>
  <si>
    <t>Thu Jul 06 2023</t>
  </si>
  <si>
    <t>Wed Mar 20 2019</t>
  </si>
  <si>
    <t>Fri Jul 07 2023</t>
  </si>
  <si>
    <t>Fri Mar 22 2019</t>
  </si>
  <si>
    <t>Mon Jul 10 2023</t>
  </si>
  <si>
    <t>Mon Mar 25 2019</t>
  </si>
  <si>
    <t>Tue Jul 11 2023</t>
  </si>
  <si>
    <t>Tue Mar 26 2019</t>
  </si>
  <si>
    <t>Wed Jul 12 2023</t>
  </si>
  <si>
    <t>Wed Mar 27 2019</t>
  </si>
  <si>
    <t>Thu Jul 13 2023</t>
  </si>
  <si>
    <t>Thu Mar 28 2019</t>
  </si>
  <si>
    <t>Fri Jul 14 2023</t>
  </si>
  <si>
    <t>Fri Mar 29 2019</t>
  </si>
  <si>
    <t>Mon Jul 17 2023</t>
  </si>
  <si>
    <t>Mon Apr 01 2019</t>
  </si>
  <si>
    <t>Tue Jul 18 2023</t>
  </si>
  <si>
    <t>Tue Apr 02 2019</t>
  </si>
  <si>
    <t>Wed Jul 19 2023</t>
  </si>
  <si>
    <t>Wed Apr 03 2019</t>
  </si>
  <si>
    <t>Thu Jul 20 2023</t>
  </si>
  <si>
    <t>Thu Apr 04 2019</t>
  </si>
  <si>
    <t>Fri Jul 21 2023</t>
  </si>
  <si>
    <t>Fri Apr 05 2019</t>
  </si>
  <si>
    <t>Mon Jul 24 2023</t>
  </si>
  <si>
    <t>Mon Apr 08 2019</t>
  </si>
  <si>
    <t>Tue Jul 25 2023</t>
  </si>
  <si>
    <t>Tue Apr 09 2019</t>
  </si>
  <si>
    <t>Wed Jul 26 2023</t>
  </si>
  <si>
    <t>Wed Apr 10 2019</t>
  </si>
  <si>
    <t>Thu Jul 27 2023</t>
  </si>
  <si>
    <t>Thu Apr 11 2019</t>
  </si>
  <si>
    <t>Fri Jul 28 2023</t>
  </si>
  <si>
    <t>Fri Apr 12 2019</t>
  </si>
  <si>
    <t>Mon Jul 31 2023</t>
  </si>
  <si>
    <t>Mon Apr 15 2019</t>
  </si>
  <si>
    <t>Tue Aug 01 2023</t>
  </si>
  <si>
    <t>Tue Apr 16 2019</t>
  </si>
  <si>
    <t>Wed Aug 02 2023</t>
  </si>
  <si>
    <t>Thu Apr 18 2019</t>
  </si>
  <si>
    <t>Thu Aug 03 2023</t>
  </si>
  <si>
    <t>Mon Apr 22 2019</t>
  </si>
  <si>
    <t>Fri Aug 04 2023</t>
  </si>
  <si>
    <t>Tue Apr 23 2019</t>
  </si>
  <si>
    <t>Mon Aug 07 2023</t>
  </si>
  <si>
    <t>Wed Apr 24 2019</t>
  </si>
  <si>
    <t>Tue Aug 08 2023</t>
  </si>
  <si>
    <t>Thu Apr 25 2019</t>
  </si>
  <si>
    <t>Wed Aug 09 2023</t>
  </si>
  <si>
    <t>Fri Apr 26 2019</t>
  </si>
  <si>
    <t>Thu Aug 10 2023</t>
  </si>
  <si>
    <t>Tue Apr 30 2019</t>
  </si>
  <si>
    <t>Fri Aug 11 2023</t>
  </si>
  <si>
    <t>Thu May 02 2019</t>
  </si>
  <si>
    <t>Mon Aug 14 2023</t>
  </si>
  <si>
    <t>Fri May 03 2019</t>
  </si>
  <si>
    <t>Wed Aug 16 2023</t>
  </si>
  <si>
    <t>Mon May 06 2019</t>
  </si>
  <si>
    <t>Thu Aug 17 2023</t>
  </si>
  <si>
    <t>Tue May 07 2019</t>
  </si>
  <si>
    <t>Fri Aug 18 2023</t>
  </si>
  <si>
    <t>Wed May 08 2019</t>
  </si>
  <si>
    <t>Mon Aug 21 2023</t>
  </si>
  <si>
    <t>Thu May 09 2019</t>
  </si>
  <si>
    <t>Tue Aug 22 2023</t>
  </si>
  <si>
    <t>Fri May 10 2019</t>
  </si>
  <si>
    <t>Wed Aug 23 2023</t>
  </si>
  <si>
    <t>Mon May 13 2019</t>
  </si>
  <si>
    <t>Thu Aug 24 2023</t>
  </si>
  <si>
    <t>Tue May 14 2019</t>
  </si>
  <si>
    <t>Fri Aug 25 2023</t>
  </si>
  <si>
    <t>Wed May 15 2019</t>
  </si>
  <si>
    <t>Mon Aug 28 2023</t>
  </si>
  <si>
    <t>Thu May 16 2019</t>
  </si>
  <si>
    <t>Tue Aug 29 2023</t>
  </si>
  <si>
    <t>Fri May 17 2019</t>
  </si>
  <si>
    <t>Wed Aug 30 2023</t>
  </si>
  <si>
    <t>Mon May 20 2019</t>
  </si>
  <si>
    <t>Thu Aug 31 2023</t>
  </si>
  <si>
    <t>Tue May 21 2019</t>
  </si>
  <si>
    <t>Fri Sep 01 2023</t>
  </si>
  <si>
    <t>Wed May 22 2019</t>
  </si>
  <si>
    <t>Mon Sep 04 2023</t>
  </si>
  <si>
    <t>Thu May 23 2019</t>
  </si>
  <si>
    <t>Tue Sep 05 2023</t>
  </si>
  <si>
    <t>Fri May 24 2019</t>
  </si>
  <si>
    <t>Wed Sep 06 2023</t>
  </si>
  <si>
    <t>Mon May 27 2019</t>
  </si>
  <si>
    <t>Thu Sep 07 2023</t>
  </si>
  <si>
    <t>Tue May 28 2019</t>
  </si>
  <si>
    <t>Fri Sep 08 2023</t>
  </si>
  <si>
    <t>Wed May 29 2019</t>
  </si>
  <si>
    <t>Mon Sep 11 2023</t>
  </si>
  <si>
    <t>Thu May 30 2019</t>
  </si>
  <si>
    <t>Tue Sep 12 2023</t>
  </si>
  <si>
    <t>Fri May 31 2019</t>
  </si>
  <si>
    <t>Wed Sep 13 2023</t>
  </si>
  <si>
    <t>Mon Jun 03 2019</t>
  </si>
  <si>
    <t>Thu Sep 14 2023</t>
  </si>
  <si>
    <t>Tue Jun 04 2019</t>
  </si>
  <si>
    <t>Fri Sep 15 2023</t>
  </si>
  <si>
    <t>Thu Jun 06 2019</t>
  </si>
  <si>
    <t>Mon Sep 18 2023</t>
  </si>
  <si>
    <t>Fri Jun 07 2019</t>
  </si>
  <si>
    <t>Wed Sep 20 2023</t>
  </si>
  <si>
    <t>Mon Jun 10 2019</t>
  </si>
  <si>
    <t>Thu Sep 21 2023</t>
  </si>
  <si>
    <t>Tue Jun 11 2019</t>
  </si>
  <si>
    <t>Fri Sep 22 2023</t>
  </si>
  <si>
    <t>Wed Jun 12 2019</t>
  </si>
  <si>
    <t>Mon Sep 25 2023</t>
  </si>
  <si>
    <t>Thu Jun 13 2019</t>
  </si>
  <si>
    <t>Tue Sep 26 2023</t>
  </si>
  <si>
    <t>Fri Jun 14 2019</t>
  </si>
  <si>
    <t>Wed Sep 27 2023</t>
  </si>
  <si>
    <t>Mon Jun 17 2019</t>
  </si>
  <si>
    <t>Thu Sep 28 2023</t>
  </si>
  <si>
    <t>Tue Jun 18 2019</t>
  </si>
  <si>
    <t>Fri Sep 29 2023</t>
  </si>
  <si>
    <t>Wed Jun 19 2019</t>
  </si>
  <si>
    <t>Tue Oct 03 2023</t>
  </si>
  <si>
    <t>Thu Jun 20 2019</t>
  </si>
  <si>
    <t>Wed Oct 04 2023</t>
  </si>
  <si>
    <t>Fri Jun 21 2019</t>
  </si>
  <si>
    <t>Thu Oct 05 2023</t>
  </si>
  <si>
    <t>Mon Jun 24 2019</t>
  </si>
  <si>
    <t>Fri Oct 06 2023</t>
  </si>
  <si>
    <t>Tue Jun 25 2019</t>
  </si>
  <si>
    <t>Mon Oct 09 2023</t>
  </si>
  <si>
    <t>Wed Jun 26 2019</t>
  </si>
  <si>
    <t>Tue Oct 10 2023</t>
  </si>
  <si>
    <t>Thu Jun 27 2019</t>
  </si>
  <si>
    <t>Wed Oct 11 2023</t>
  </si>
  <si>
    <t>Fri Jun 28 2019</t>
  </si>
  <si>
    <t>Thu Oct 12 2023</t>
  </si>
  <si>
    <t>Mon Jul 01 2019</t>
  </si>
  <si>
    <t>Fri Oct 13 2023</t>
  </si>
  <si>
    <t>Tue Jul 02 2019</t>
  </si>
  <si>
    <t>Mon Oct 16 2023</t>
  </si>
  <si>
    <t>Wed Jul 03 2019</t>
  </si>
  <si>
    <t>Tue Oct 17 2023</t>
  </si>
  <si>
    <t>Thu Jul 04 2019</t>
  </si>
  <si>
    <t>Wed Oct 18 2023</t>
  </si>
  <si>
    <t>Fri Jul 05 2019</t>
  </si>
  <si>
    <t>Thu Oct 19 2023</t>
  </si>
  <si>
    <t>Mon Jul 08 2019</t>
  </si>
  <si>
    <t>Fri Oct 20 2023</t>
  </si>
  <si>
    <t>Tue Jul 09 2019</t>
  </si>
  <si>
    <t>Mon Oct 23 2023</t>
  </si>
  <si>
    <t>Wed Jul 10 2019</t>
  </si>
  <si>
    <t>Wed Oct 25 2023</t>
  </si>
  <si>
    <t>Thu Jul 11 2019</t>
  </si>
  <si>
    <t>Thu Oct 26 2023</t>
  </si>
  <si>
    <t>Fri Jul 12 2019</t>
  </si>
  <si>
    <t>Fri Oct 27 2023</t>
  </si>
  <si>
    <t>Mon Jul 15 2019</t>
  </si>
  <si>
    <t>Mon Oct 30 2023</t>
  </si>
  <si>
    <t>Tue Jul 16 2019</t>
  </si>
  <si>
    <t>Tue Oct 31 2023</t>
  </si>
  <si>
    <t>Wed Jul 17 2019</t>
  </si>
  <si>
    <t>Wed Nov 01 2023</t>
  </si>
  <si>
    <t>Thu Jul 18 2019</t>
  </si>
  <si>
    <t>Thu Nov 02 2023</t>
  </si>
  <si>
    <t>Fri Jul 19 2019</t>
  </si>
  <si>
    <t>Fri Nov 03 2023</t>
  </si>
  <si>
    <t>Mon Jul 22 2019</t>
  </si>
  <si>
    <t>Mon Nov 06 2023</t>
  </si>
  <si>
    <t>Tue Jul 23 2019</t>
  </si>
  <si>
    <t>Tue Nov 07 2023</t>
  </si>
  <si>
    <t>Wed Jul 24 2019</t>
  </si>
  <si>
    <t>Wed Nov 08 2023</t>
  </si>
  <si>
    <t>Thu Jul 25 2019</t>
  </si>
  <si>
    <t>Thu Nov 09 2023</t>
  </si>
  <si>
    <t>Fri Jul 26 2019</t>
  </si>
  <si>
    <t>Fri Nov 10 2023</t>
  </si>
  <si>
    <t>Mon Jul 29 2019</t>
  </si>
  <si>
    <t>Sun Nov 12 2023</t>
  </si>
  <si>
    <t>Tue Jul 30 2019</t>
  </si>
  <si>
    <t>Mon Nov 13 2023</t>
  </si>
  <si>
    <t>Wed Jul 31 2019</t>
  </si>
  <si>
    <t>Wed Nov 15 2023</t>
  </si>
  <si>
    <t>Thu Aug 01 2019</t>
  </si>
  <si>
    <t>Thu Nov 16 2023</t>
  </si>
  <si>
    <t>Fri Aug 02 2019</t>
  </si>
  <si>
    <t>Fri Nov 17 2023</t>
  </si>
  <si>
    <t>Mon Aug 05 2019</t>
  </si>
  <si>
    <t>Mon Nov 20 2023</t>
  </si>
  <si>
    <t>Tue Aug 06 2019</t>
  </si>
  <si>
    <t>Tue Nov 21 2023</t>
  </si>
  <si>
    <t>Wed Aug 07 2019</t>
  </si>
  <si>
    <t>Wed Nov 22 2023</t>
  </si>
  <si>
    <t>Thu Aug 08 2019</t>
  </si>
  <si>
    <t>Thu Nov 23 2023</t>
  </si>
  <si>
    <t>Fri Aug 09 2019</t>
  </si>
  <si>
    <t>Fri Nov 24 2023</t>
  </si>
  <si>
    <t>Tue Aug 13 2019</t>
  </si>
  <si>
    <t>Tue Nov 28 2023</t>
  </si>
  <si>
    <t>Wed Aug 14 2019</t>
  </si>
  <si>
    <t>Wed Nov 29 2023</t>
  </si>
  <si>
    <t>Fri Aug 16 2019</t>
  </si>
  <si>
    <t>Thu Nov 30 2023</t>
  </si>
  <si>
    <t>Mon Aug 19 2019</t>
  </si>
  <si>
    <t>Fri Dec 01 2023</t>
  </si>
  <si>
    <t>Tue Aug 20 2019</t>
  </si>
  <si>
    <t>Mon Dec 04 2023</t>
  </si>
  <si>
    <t>Wed Aug 21 2019</t>
  </si>
  <si>
    <t>Tue Dec 05 2023</t>
  </si>
  <si>
    <t>Thu Aug 22 2019</t>
  </si>
  <si>
    <t>Wed Dec 06 2023</t>
  </si>
  <si>
    <t>Fri Aug 23 2019</t>
  </si>
  <si>
    <t>Thu Dec 07 2023</t>
  </si>
  <si>
    <t>Mon Aug 26 2019</t>
  </si>
  <si>
    <t>Fri Dec 08 2023</t>
  </si>
  <si>
    <t>Tue Aug 27 2019</t>
  </si>
  <si>
    <t>Mon Dec 11 2023</t>
  </si>
  <si>
    <t>Wed Aug 28 2019</t>
  </si>
  <si>
    <t>Tue Dec 12 2023</t>
  </si>
  <si>
    <t>Thu Aug 29 2019</t>
  </si>
  <si>
    <t>Wed Dec 13 2023</t>
  </si>
  <si>
    <t>Fri Aug 30 2019</t>
  </si>
  <si>
    <t>Thu Dec 14 2023</t>
  </si>
  <si>
    <t>Tue Sep 03 2019</t>
  </si>
  <si>
    <t>Fri Dec 15 2023</t>
  </si>
  <si>
    <t>Wed Sep 04 2019</t>
  </si>
  <si>
    <t>Mon Dec 18 2023</t>
  </si>
  <si>
    <t>Thu Sep 05 2019</t>
  </si>
  <si>
    <t>Tue Dec 19 2023</t>
  </si>
  <si>
    <t>Fri Sep 06 2019</t>
  </si>
  <si>
    <t>Wed Dec 20 2023</t>
  </si>
  <si>
    <t>Mon Sep 09 2019</t>
  </si>
  <si>
    <t>Thu Dec 21 2023</t>
  </si>
  <si>
    <t>Wed Sep 11 2019</t>
  </si>
  <si>
    <t>Fri Dec 22 2023</t>
  </si>
  <si>
    <t>Thu Sep 12 2019</t>
  </si>
  <si>
    <t>Tue Dec 26 2023</t>
  </si>
  <si>
    <t>Fri Sep 13 2019</t>
  </si>
  <si>
    <t>Wed Dec 27 2023</t>
  </si>
  <si>
    <t>Mon Sep 16 2019</t>
  </si>
  <si>
    <t>Thu Dec 28 2023</t>
  </si>
  <si>
    <t>Tue Sep 17 2019</t>
  </si>
  <si>
    <t>Fri Dec 29 2023</t>
  </si>
  <si>
    <t>Wed Sep 18 2019</t>
  </si>
  <si>
    <t>Mon Jan 01 2024</t>
  </si>
  <si>
    <t>Thu Sep 19 2019</t>
  </si>
  <si>
    <t>Tue Jan 02 2024</t>
  </si>
  <si>
    <t>Fri Sep 20 2019</t>
  </si>
  <si>
    <t>Wed Jan 03 2024</t>
  </si>
  <si>
    <t>Mon Sep 23 2019</t>
  </si>
  <si>
    <t>Thu Jan 04 2024</t>
  </si>
  <si>
    <t>Tue Sep 24 2019</t>
  </si>
  <si>
    <t>Fri Jan 05 2024</t>
  </si>
  <si>
    <t>Wed Sep 25 2019</t>
  </si>
  <si>
    <t>Mon Jan 08 2024</t>
  </si>
  <si>
    <t>Thu Sep 26 2019</t>
  </si>
  <si>
    <t>Tue Jan 09 2024</t>
  </si>
  <si>
    <t>Fri Sep 27 2019</t>
  </si>
  <si>
    <t>Wed Jan 10 2024</t>
  </si>
  <si>
    <t>Mon Sep 30 2019</t>
  </si>
  <si>
    <t>Thu Jan 11 2024</t>
  </si>
  <si>
    <t>Tue Oct 01 2019</t>
  </si>
  <si>
    <t>Fri Jan 12 2024</t>
  </si>
  <si>
    <t>Thu Oct 03 2019</t>
  </si>
  <si>
    <t>Mon Jan 15 2024</t>
  </si>
  <si>
    <t>Fri Oct 04 2019</t>
  </si>
  <si>
    <t>Tue Jan 16 2024</t>
  </si>
  <si>
    <t>Mon Oct 07 2019</t>
  </si>
  <si>
    <t>Wed Jan 17 2024</t>
  </si>
  <si>
    <t>Wed Oct 09 2019</t>
  </si>
  <si>
    <t>Thu Jan 18 2024</t>
  </si>
  <si>
    <t>Thu Oct 10 2019</t>
  </si>
  <si>
    <t>Fri Jan 19 2024</t>
  </si>
  <si>
    <t>Fri Oct 11 2019</t>
  </si>
  <si>
    <t>Sat Jan 20 2024</t>
  </si>
  <si>
    <t>Mon Oct 14 2019</t>
  </si>
  <si>
    <t>Tue Jan 23 2024</t>
  </si>
  <si>
    <t>Tue Oct 15 2019</t>
  </si>
  <si>
    <t>Wed Jan 24 2024</t>
  </si>
  <si>
    <t>Wed Oct 16 2019</t>
  </si>
  <si>
    <t>Thu Jan 25 2024</t>
  </si>
  <si>
    <t>Thu Oct 17 2019</t>
  </si>
  <si>
    <t>Mon Jan 29 2024</t>
  </si>
  <si>
    <t>Fri Oct 18 2019</t>
  </si>
  <si>
    <t>Tue Jan 30 2024</t>
  </si>
  <si>
    <t>Tue Oct 22 2019</t>
  </si>
  <si>
    <t>Wed Jan 31 2024</t>
  </si>
  <si>
    <t>Wed Oct 23 2019</t>
  </si>
  <si>
    <t>Thu Feb 01 2024</t>
  </si>
  <si>
    <t>Thu Oct 24 2019</t>
  </si>
  <si>
    <t>Fri Feb 02 2024</t>
  </si>
  <si>
    <t>Fri Oct 25 2019</t>
  </si>
  <si>
    <t>Mon Feb 05 2024</t>
  </si>
  <si>
    <t>Sun Oct 27 2019</t>
  </si>
  <si>
    <t>Tue Feb 06 2024</t>
  </si>
  <si>
    <t>Tue Oct 29 2019</t>
  </si>
  <si>
    <t>Wed Feb 07 2024</t>
  </si>
  <si>
    <t>Wed Oct 30 2019</t>
  </si>
  <si>
    <t>Thu Feb 08 2024</t>
  </si>
  <si>
    <t>Thu Oct 31 2019</t>
  </si>
  <si>
    <t>Fri Feb 09 2024</t>
  </si>
  <si>
    <t>Fri Nov 01 2019</t>
  </si>
  <si>
    <t>Mon Feb 12 2024</t>
  </si>
  <si>
    <t>Mon Nov 04 2019</t>
  </si>
  <si>
    <t>Tue Feb 13 2024</t>
  </si>
  <si>
    <t>Tue Nov 05 2019</t>
  </si>
  <si>
    <t>Wed Feb 14 2024</t>
  </si>
  <si>
    <t>Wed Nov 06 2019</t>
  </si>
  <si>
    <t>Thu Feb 15 2024</t>
  </si>
  <si>
    <t>Thu Nov 07 2019</t>
  </si>
  <si>
    <t>Fri Feb 16 2024</t>
  </si>
  <si>
    <t>Fri Nov 08 2019</t>
  </si>
  <si>
    <t>Mon Feb 19 2024</t>
  </si>
  <si>
    <t>Mon Nov 11 2019</t>
  </si>
  <si>
    <t>Tue Feb 20 2024</t>
  </si>
  <si>
    <t>Wed Nov 13 2019</t>
  </si>
  <si>
    <t>Wed Feb 21 2024</t>
  </si>
  <si>
    <t>Thu Nov 14 2019</t>
  </si>
  <si>
    <t>Thu Feb 22 2024</t>
  </si>
  <si>
    <t>Fri Nov 15 2019</t>
  </si>
  <si>
    <t>Fri Feb 23 2024</t>
  </si>
  <si>
    <t>Mon Nov 18 2019</t>
  </si>
  <si>
    <t>Mon Feb 26 2024</t>
  </si>
  <si>
    <t>Tue Nov 19 2019</t>
  </si>
  <si>
    <t>Tue Feb 27 2024</t>
  </si>
  <si>
    <t>Wed Nov 20 2019</t>
  </si>
  <si>
    <t>Wed Feb 28 2024</t>
  </si>
  <si>
    <t>Thu Nov 21 2019</t>
  </si>
  <si>
    <t>Thu Feb 29 2024</t>
  </si>
  <si>
    <t>Fri Nov 22 2019</t>
  </si>
  <si>
    <t>Fri Mar 01 2024</t>
  </si>
  <si>
    <t>Mon Nov 25 2019</t>
  </si>
  <si>
    <t>Sat Mar 02 2024</t>
  </si>
  <si>
    <t>Tue Nov 26 2019</t>
  </si>
  <si>
    <t>Mon Mar 04 2024</t>
  </si>
  <si>
    <t>Wed Nov 27 2019</t>
  </si>
  <si>
    <t>Tue Mar 05 2024</t>
  </si>
  <si>
    <t>Thu Nov 28 2019</t>
  </si>
  <si>
    <t>Wed Mar 06 2024</t>
  </si>
  <si>
    <t>Fri Nov 29 2019</t>
  </si>
  <si>
    <t>Thu Mar 07 2024</t>
  </si>
  <si>
    <t>Mon Dec 02 2019</t>
  </si>
  <si>
    <t>Mon Mar 11 2024</t>
  </si>
  <si>
    <t>Tue Dec 03 2019</t>
  </si>
  <si>
    <t>Tue Mar 12 2024</t>
  </si>
  <si>
    <t>Wed Dec 04 2019</t>
  </si>
  <si>
    <t>Wed Mar 13 2024</t>
  </si>
  <si>
    <t>Thu Dec 05 2019</t>
  </si>
  <si>
    <t>Thu Mar 14 2024</t>
  </si>
  <si>
    <t>Fri Dec 06 2019</t>
  </si>
  <si>
    <t>Fri Mar 15 2024</t>
  </si>
  <si>
    <t>Mon Dec 09 2019</t>
  </si>
  <si>
    <t>Mon Mar 18 2024</t>
  </si>
  <si>
    <t>Tue Dec 10 2019</t>
  </si>
  <si>
    <t>Tue Mar 19 2024</t>
  </si>
  <si>
    <t>Wed Dec 11 2019</t>
  </si>
  <si>
    <t>Wed Mar 20 2024</t>
  </si>
  <si>
    <t>Thu Dec 12 2019</t>
  </si>
  <si>
    <t>Thu Mar 21 2024</t>
  </si>
  <si>
    <t>Fri Dec 13 2019</t>
  </si>
  <si>
    <t>Fri Mar 22 2024</t>
  </si>
  <si>
    <t>Mon Dec 16 2019</t>
  </si>
  <si>
    <t>Tue Mar 26 2024</t>
  </si>
  <si>
    <t>Tue Dec 17 2019</t>
  </si>
  <si>
    <t>Wed Mar 27 2024</t>
  </si>
  <si>
    <t>Wed Dec 18 2019</t>
  </si>
  <si>
    <t>Thu Mar 28 2024</t>
  </si>
  <si>
    <t>Thu Dec 19 2019</t>
  </si>
  <si>
    <t>Mon Apr 01 2024</t>
  </si>
  <si>
    <t>Fri Dec 20 2019</t>
  </si>
  <si>
    <t>Tue Apr 02 2024</t>
  </si>
  <si>
    <t>Mon Dec 23 2019</t>
  </si>
  <si>
    <t>Wed Apr 03 2024</t>
  </si>
  <si>
    <t>Tue Dec 24 2019</t>
  </si>
  <si>
    <t>Thu Apr 04 2024</t>
  </si>
  <si>
    <t>Thu Dec 26 2019</t>
  </si>
  <si>
    <t>Fri Apr 05 2024</t>
  </si>
  <si>
    <t>Fri Dec 27 2019</t>
  </si>
  <si>
    <t>Mon Apr 08 2024</t>
  </si>
  <si>
    <t>Mon Dec 30 2019</t>
  </si>
  <si>
    <t>Tue Apr 09 2024</t>
  </si>
  <si>
    <t>Tue Dec 31 2019</t>
  </si>
  <si>
    <t>Wed Apr 10 2024</t>
  </si>
  <si>
    <t>Wed Jan 01 2020</t>
  </si>
  <si>
    <t>Fri Apr 12 2024</t>
  </si>
  <si>
    <t>Thu Jan 02 2020</t>
  </si>
  <si>
    <t>Mon Apr 15 2024</t>
  </si>
  <si>
    <t>Fri Jan 03 2020</t>
  </si>
  <si>
    <t>Tue Apr 16 2024</t>
  </si>
  <si>
    <t>Mon Jan 06 2020</t>
  </si>
  <si>
    <t>Thu Apr 18 2024</t>
  </si>
  <si>
    <t>Tue Jan 07 2020</t>
  </si>
  <si>
    <t>Fri Apr 19 2024</t>
  </si>
  <si>
    <t>Wed Jan 08 2020</t>
  </si>
  <si>
    <t>Mon Apr 22 2024</t>
  </si>
  <si>
    <t>Thu Jan 09 2020</t>
  </si>
  <si>
    <t>Tue Apr 23 2024</t>
  </si>
  <si>
    <t>Fri Jan 10 2020</t>
  </si>
  <si>
    <t>Wed Apr 24 2024</t>
  </si>
  <si>
    <t>Mon Jan 13 2020</t>
  </si>
  <si>
    <t>Thu Apr 25 2024</t>
  </si>
  <si>
    <t>Tue Jan 14 2020</t>
  </si>
  <si>
    <t>Fri Apr 26 2024</t>
  </si>
  <si>
    <t>Wed Jan 15 2020</t>
  </si>
  <si>
    <t>Mon Apr 29 2024</t>
  </si>
  <si>
    <t>Thu Jan 16 2020</t>
  </si>
  <si>
    <t>Tue Apr 30 2024</t>
  </si>
  <si>
    <t>Fri Jan 17 2020</t>
  </si>
  <si>
    <t>Thu May 02 2024</t>
  </si>
  <si>
    <t>Mon Jan 20 2020</t>
  </si>
  <si>
    <t>Fri May 03 2024</t>
  </si>
  <si>
    <t>Tue Jan 21 2020</t>
  </si>
  <si>
    <t>Mon May 06 2024</t>
  </si>
  <si>
    <t>Wed Jan 22 2020</t>
  </si>
  <si>
    <t>Tue May 07 2024</t>
  </si>
  <si>
    <t>Thu Jan 23 2020</t>
  </si>
  <si>
    <t>Wed May 08 2024</t>
  </si>
  <si>
    <t>Fri Jan 24 2020</t>
  </si>
  <si>
    <t>Thu May 09 2024</t>
  </si>
  <si>
    <t>Mon Jan 27 2020</t>
  </si>
  <si>
    <t>Fri May 10 2024</t>
  </si>
  <si>
    <t>Tue Jan 28 2020</t>
  </si>
  <si>
    <t>Mon May 13 2024</t>
  </si>
  <si>
    <t>Wed Jan 29 2020</t>
  </si>
  <si>
    <t>Tue May 14 2024</t>
  </si>
  <si>
    <t>Thu Jan 30 2020</t>
  </si>
  <si>
    <t>Wed May 15 2024</t>
  </si>
  <si>
    <t>Fri Jan 31 2020</t>
  </si>
  <si>
    <t>Thu May 16 2024</t>
  </si>
  <si>
    <t>Sat Feb 01 2020</t>
  </si>
  <si>
    <t>Fri May 17 2024</t>
  </si>
  <si>
    <t>Mon Feb 03 2020</t>
  </si>
  <si>
    <t>Sat May 18 2024</t>
  </si>
  <si>
    <t>Tue Feb 04 2020</t>
  </si>
  <si>
    <t>Tue May 21 2024</t>
  </si>
  <si>
    <t>Wed Feb 05 2020</t>
  </si>
  <si>
    <t>Wed May 22 2024</t>
  </si>
  <si>
    <t>Thu Feb 06 2020</t>
  </si>
  <si>
    <t>Thu May 23 2024</t>
  </si>
  <si>
    <t>Fri Feb 07 2020</t>
  </si>
  <si>
    <t>Fri May 24 2024</t>
  </si>
  <si>
    <t>Mon Feb 10 2020</t>
  </si>
  <si>
    <t>Mon May 27 2024</t>
  </si>
  <si>
    <t>Tue Feb 11 2020</t>
  </si>
  <si>
    <t>Tue May 28 2024</t>
  </si>
  <si>
    <t>Wed Feb 12 2020</t>
  </si>
  <si>
    <t>Wed May 29 2024</t>
  </si>
  <si>
    <t>Thu Feb 13 2020</t>
  </si>
  <si>
    <t>Thu May 30 2024</t>
  </si>
  <si>
    <t>Fri Feb 14 2020</t>
  </si>
  <si>
    <t>Fri May 31 2024</t>
  </si>
  <si>
    <t>Mon Feb 17 2020</t>
  </si>
  <si>
    <t>Mon Jun 03 2024</t>
  </si>
  <si>
    <t>Tue Feb 18 2020</t>
  </si>
  <si>
    <t>Tue Jun 04 2024</t>
  </si>
  <si>
    <t>Wed Feb 19 2020</t>
  </si>
  <si>
    <t>Wed Jun 05 2024</t>
  </si>
  <si>
    <t>Thu Feb 20 2020</t>
  </si>
  <si>
    <t>Thu Jun 06 2024</t>
  </si>
  <si>
    <t>Mon Feb 24 2020</t>
  </si>
  <si>
    <t>Fri Jun 07 2024</t>
  </si>
  <si>
    <t>Tue Feb 25 2020</t>
  </si>
  <si>
    <t>Mon Jun 10 2024</t>
  </si>
  <si>
    <t>Wed Feb 26 2020</t>
  </si>
  <si>
    <t>Tue Jun 11 2024</t>
  </si>
  <si>
    <t>Thu Feb 27 2020</t>
  </si>
  <si>
    <t>Wed Jun 12 2024</t>
  </si>
  <si>
    <t>Fri Feb 28 2020</t>
  </si>
  <si>
    <t>Thu Jun 13 2024</t>
  </si>
  <si>
    <t>Mon Mar 02 2020</t>
  </si>
  <si>
    <t>Fri Jun 14 2024</t>
  </si>
  <si>
    <t>Tue Mar 03 2020</t>
  </si>
  <si>
    <t>Tue Jun 18 2024</t>
  </si>
  <si>
    <t>Wed Mar 04 2020</t>
  </si>
  <si>
    <t>Wed Jun 19 2024</t>
  </si>
  <si>
    <t>Thu Mar 05 2020</t>
  </si>
  <si>
    <t>Thu Jun 20 2024</t>
  </si>
  <si>
    <t>Fri Mar 06 2020</t>
  </si>
  <si>
    <t>Fri Jun 21 2024</t>
  </si>
  <si>
    <t>Mon Mar 09 2020</t>
  </si>
  <si>
    <t>Mon Jun 24 2024</t>
  </si>
  <si>
    <t>Wed Mar 11 2020</t>
  </si>
  <si>
    <t>Tue Jun 25 2024</t>
  </si>
  <si>
    <t>Thu Mar 12 2020</t>
  </si>
  <si>
    <t>Wed Jun 26 2024</t>
  </si>
  <si>
    <t>Fri Mar 13 2020</t>
  </si>
  <si>
    <t>Thu Jun 27 2024</t>
  </si>
  <si>
    <t>Mon Mar 16 2020</t>
  </si>
  <si>
    <t>Fri Jun 28 2024</t>
  </si>
  <si>
    <t>Tue Mar 17 2020</t>
  </si>
  <si>
    <t>Mon Jul 01 2024</t>
  </si>
  <si>
    <t>Wed Mar 18 2020</t>
  </si>
  <si>
    <t>Tue Jul 02 2024</t>
  </si>
  <si>
    <t>Thu Mar 19 2020</t>
  </si>
  <si>
    <t>Wed Jul 03 2024</t>
  </si>
  <si>
    <t>Fri Mar 20 2020</t>
  </si>
  <si>
    <t>Thu Jul 04 2024</t>
  </si>
  <si>
    <t>Mon Mar 23 2020</t>
  </si>
  <si>
    <t>Fri Jul 05 2024</t>
  </si>
  <si>
    <t>Tue Mar 24 2020</t>
  </si>
  <si>
    <t>Mon Jul 08 2024</t>
  </si>
  <si>
    <t>Wed Mar 25 2020</t>
  </si>
  <si>
    <t>Tue Jul 09 2024</t>
  </si>
  <si>
    <t>Thu Mar 26 2020</t>
  </si>
  <si>
    <t>Wed Jul 10 2024</t>
  </si>
  <si>
    <t>Fri Mar 27 2020</t>
  </si>
  <si>
    <t>Thu Jul 11 2024</t>
  </si>
  <si>
    <t>Mon Mar 30 2020</t>
  </si>
  <si>
    <t>Fri Jul 12 2024</t>
  </si>
  <si>
    <t>Tue Mar 31 2020</t>
  </si>
  <si>
    <t>Mon Jul 15 2024</t>
  </si>
  <si>
    <t>Wed Apr 01 2020</t>
  </si>
  <si>
    <t>Tue Jul 16 2024</t>
  </si>
  <si>
    <t>Fri Apr 03 2020</t>
  </si>
  <si>
    <t>Thu Jul 18 2024</t>
  </si>
  <si>
    <t>Tue Apr 07 2020</t>
  </si>
  <si>
    <t>Fri Jul 19 2024</t>
  </si>
  <si>
    <t>Wed Apr 08 2020</t>
  </si>
  <si>
    <t>Mon Jul 22 2024</t>
  </si>
  <si>
    <t>Thu Apr 09 2020</t>
  </si>
  <si>
    <t>Tue Jul 23 2024</t>
  </si>
  <si>
    <t>Mon Apr 13 2020</t>
  </si>
  <si>
    <t>Wed Jul 24 2024</t>
  </si>
  <si>
    <t>Wed Apr 15 2020</t>
  </si>
  <si>
    <t>Thu Jul 25 2024</t>
  </si>
  <si>
    <t>Thu Apr 16 2020</t>
  </si>
  <si>
    <t>Fri Jul 26 2024</t>
  </si>
  <si>
    <t>Fri Apr 17 2020</t>
  </si>
  <si>
    <t>Mon Jul 29 2024</t>
  </si>
  <si>
    <t>Mon Apr 20 2020</t>
  </si>
  <si>
    <t>Tue Jul 30 2024</t>
  </si>
  <si>
    <t>Tue Apr 21 2020</t>
  </si>
  <si>
    <t>Wed Jul 31 2024</t>
  </si>
  <si>
    <t>Wed Apr 22 2020</t>
  </si>
  <si>
    <t>Thu Aug 01 2024</t>
  </si>
  <si>
    <t>Thu Apr 23 2020</t>
  </si>
  <si>
    <t>Fri Aug 02 2024</t>
  </si>
  <si>
    <t>Fri Apr 24 2020</t>
  </si>
  <si>
    <t>Mon Aug 05 2024</t>
  </si>
  <si>
    <t>Mon Apr 27 2020</t>
  </si>
  <si>
    <t>Tue Aug 06 2024</t>
  </si>
  <si>
    <t>Tue Apr 28 2020</t>
  </si>
  <si>
    <t>Wed Aug 07 2024</t>
  </si>
  <si>
    <t>Wed Apr 29 2020</t>
  </si>
  <si>
    <t>Thu Aug 08 2024</t>
  </si>
  <si>
    <t>Thu Apr 30 2020</t>
  </si>
  <si>
    <t>Fri Aug 09 2024</t>
  </si>
  <si>
    <t>Mon May 04 2020</t>
  </si>
  <si>
    <t>Mon Aug 12 2024</t>
  </si>
  <si>
    <t>Tue May 05 2020</t>
  </si>
  <si>
    <t>Tue Aug 13 2024</t>
  </si>
  <si>
    <t>Wed May 06 2020</t>
  </si>
  <si>
    <t>Wed Aug 14 2024</t>
  </si>
  <si>
    <t>Thu May 07 2020</t>
  </si>
  <si>
    <t>Fri Aug 16 2024</t>
  </si>
  <si>
    <t>Fri May 08 2020</t>
  </si>
  <si>
    <t>Mon Aug 19 2024</t>
  </si>
  <si>
    <t>Mon May 11 2020</t>
  </si>
  <si>
    <t>Tue Aug 20 2024</t>
  </si>
  <si>
    <t>Tue May 12 2020</t>
  </si>
  <si>
    <t>Wed Aug 21 2024</t>
  </si>
  <si>
    <t>Wed May 13 2020</t>
  </si>
  <si>
    <t>Thu Aug 22 2024</t>
  </si>
  <si>
    <t>Thu May 14 2020</t>
  </si>
  <si>
    <t>Fri Aug 23 2024</t>
  </si>
  <si>
    <t>Fri May 15 2020</t>
  </si>
  <si>
    <t>Mon Aug 26 2024</t>
  </si>
  <si>
    <t>Mon May 18 2020</t>
  </si>
  <si>
    <t>Tue Aug 27 2024</t>
  </si>
  <si>
    <t>Tue May 19 2020</t>
  </si>
  <si>
    <t>Wed Aug 28 2024</t>
  </si>
  <si>
    <t>Wed May 20 2020</t>
  </si>
  <si>
    <t>Thu Aug 29 2024</t>
  </si>
  <si>
    <t>Thu May 21 2020</t>
  </si>
  <si>
    <t>Fri Aug 30 2024</t>
  </si>
  <si>
    <t>Fri May 22 2020</t>
  </si>
  <si>
    <t>Mon Sep 02 2024</t>
  </si>
  <si>
    <t>Tue May 26 2020</t>
  </si>
  <si>
    <t>Tue Sep 03 2024</t>
  </si>
  <si>
    <t>Wed May 27 2020</t>
  </si>
  <si>
    <t>Wed Sep 04 2024</t>
  </si>
  <si>
    <t>Thu May 28 2020</t>
  </si>
  <si>
    <t>Thu Sep 05 2024</t>
  </si>
  <si>
    <t>Fri May 29 2020</t>
  </si>
  <si>
    <t>Fri Sep 06 2024</t>
  </si>
  <si>
    <t>Mon Jun 01 2020</t>
  </si>
  <si>
    <t>Mon Sep 09 2024</t>
  </si>
  <si>
    <t>Tue Jun 02 2020</t>
  </si>
  <si>
    <t>Tue Sep 10 2024</t>
  </si>
  <si>
    <t>Wed Jun 03 2020</t>
  </si>
  <si>
    <t>Wed Sep 11 2024</t>
  </si>
  <si>
    <t>Thu Jun 04 2020</t>
  </si>
  <si>
    <t>Thu Sep 12 2024</t>
  </si>
  <si>
    <t>Fri Jun 05 2020</t>
  </si>
  <si>
    <t>Fri Sep 13 2024</t>
  </si>
  <si>
    <t>Mon Jun 08 2020</t>
  </si>
  <si>
    <t>Mon Sep 16 2024</t>
  </si>
  <si>
    <t>Tue Jun 09 2020</t>
  </si>
  <si>
    <t>Tue Sep 17 2024</t>
  </si>
  <si>
    <t>Wed Jun 10 2020</t>
  </si>
  <si>
    <t>Wed Sep 18 2024</t>
  </si>
  <si>
    <t>Thu Jun 11 2020</t>
  </si>
  <si>
    <t>Thu Sep 19 2024</t>
  </si>
  <si>
    <t>Fri Jun 12 2020</t>
  </si>
  <si>
    <t>Fri Sep 20 2024</t>
  </si>
  <si>
    <t>Mon Jun 15 2020</t>
  </si>
  <si>
    <t>Mon Sep 23 2024</t>
  </si>
  <si>
    <t>Tue Jun 16 2020</t>
  </si>
  <si>
    <t>Tue Sep 24 2024</t>
  </si>
  <si>
    <t>Wed Jun 17 2020</t>
  </si>
  <si>
    <t>Wed Sep 25 2024</t>
  </si>
  <si>
    <t>Thu Jun 18 2020</t>
  </si>
  <si>
    <t>Thu Sep 26 2024</t>
  </si>
  <si>
    <t>Fri Jun 19 2020</t>
  </si>
  <si>
    <t>Fri Sep 27 2024</t>
  </si>
  <si>
    <t>Mon Jun 22 2020</t>
  </si>
  <si>
    <t>Mon Sep 30 2024</t>
  </si>
  <si>
    <t>Tue Jun 23 2020</t>
  </si>
  <si>
    <t>Tue Oct 01 2024</t>
  </si>
  <si>
    <t>Wed Jun 24 2020</t>
  </si>
  <si>
    <t>Thu Oct 03 2024</t>
  </si>
  <si>
    <t>Thu Jun 25 2020</t>
  </si>
  <si>
    <t>Fri Oct 04 2024</t>
  </si>
  <si>
    <t>Fri Jun 26 2020</t>
  </si>
  <si>
    <t>Mon Oct 07 2024</t>
  </si>
  <si>
    <t>Mon Jun 29 2020</t>
  </si>
  <si>
    <t>Tue Oct 08 2024</t>
  </si>
  <si>
    <t>Tue Jun 30 2020</t>
  </si>
  <si>
    <t>Wed Oct 09 2024</t>
  </si>
  <si>
    <t>Wed Jul 01 2020</t>
  </si>
  <si>
    <t>Thu Oct 10 2024</t>
  </si>
  <si>
    <t>Thu Jul 02 2020</t>
  </si>
  <si>
    <t>Fri Oct 11 2024</t>
  </si>
  <si>
    <t>Fri Jul 03 2020</t>
  </si>
  <si>
    <t>Mon Oct 14 2024</t>
  </si>
  <si>
    <t>Mon Jul 06 2020</t>
  </si>
  <si>
    <t>Tue Oct 15 2024</t>
  </si>
  <si>
    <t>Tue Jul 07 2020</t>
  </si>
  <si>
    <t>Wed Oct 16 2024</t>
  </si>
  <si>
    <t>Wed Jul 08 2020</t>
  </si>
  <si>
    <t>Thu Oct 17 2024</t>
  </si>
  <si>
    <t>Thu Jul 09 2020</t>
  </si>
  <si>
    <t>Fri Oct 18 2024</t>
  </si>
  <si>
    <t>Fri Jul 10 2020</t>
  </si>
  <si>
    <t>Mon Oct 21 2024</t>
  </si>
  <si>
    <t>Mon Jul 13 2020</t>
  </si>
  <si>
    <t>Tue Oct 22 2024</t>
  </si>
  <si>
    <t>Tue Jul 14 2020</t>
  </si>
  <si>
    <t>Wed Oct 23 2024</t>
  </si>
  <si>
    <t>Wed Jul 15 2020</t>
  </si>
  <si>
    <t>Thu Oct 24 2024</t>
  </si>
  <si>
    <t>Thu Jul 16 2020</t>
  </si>
  <si>
    <t>Fri Oct 25 2024</t>
  </si>
  <si>
    <t>Fri Jul 17 2020</t>
  </si>
  <si>
    <t>Mon Oct 28 2024</t>
  </si>
  <si>
    <t>Mon Jul 20 2020</t>
  </si>
  <si>
    <t>Tue Oct 29 2024</t>
  </si>
  <si>
    <t>Tue Jul 21 2020</t>
  </si>
  <si>
    <t>Wed Oct 30 2024</t>
  </si>
  <si>
    <t>Wed Jul 22 2020</t>
  </si>
  <si>
    <t>Thu Oct 31 2024</t>
  </si>
  <si>
    <t>Thu Jul 23 2020</t>
  </si>
  <si>
    <t>Fri Nov 01 2024</t>
  </si>
  <si>
    <t>Fri Jul 24 2020</t>
  </si>
  <si>
    <t>Mon Nov 04 2024</t>
  </si>
  <si>
    <t>Mon Jul 27 2020</t>
  </si>
  <si>
    <t>Tue Nov 05 2024</t>
  </si>
  <si>
    <t>Tue Jul 28 2020</t>
  </si>
  <si>
    <t>Wed Nov 06 2024</t>
  </si>
  <si>
    <t>Wed Jul 29 2020</t>
  </si>
  <si>
    <t>Thu Nov 07 2024</t>
  </si>
  <si>
    <t>Thu Jul 30 2020</t>
  </si>
  <si>
    <t>Fri Nov 08 2024</t>
  </si>
  <si>
    <t>Fri Jul 31 2020</t>
  </si>
  <si>
    <t>Mon Nov 11 2024</t>
  </si>
  <si>
    <t>Mon Aug 03 2020</t>
  </si>
  <si>
    <t>Tue Nov 12 2024</t>
  </si>
  <si>
    <t>Tue Aug 04 2020</t>
  </si>
  <si>
    <t>Wed Nov 13 2024</t>
  </si>
  <si>
    <t>Wed Aug 05 2020</t>
  </si>
  <si>
    <t>Thu Nov 14 2024</t>
  </si>
  <si>
    <t>Thu Aug 06 2020</t>
  </si>
  <si>
    <t>Mon Nov 18 2024</t>
  </si>
  <si>
    <t>Fri Aug 07 2020</t>
  </si>
  <si>
    <t>Tue Nov 19 2024</t>
  </si>
  <si>
    <t>Mon Aug 10 2020</t>
  </si>
  <si>
    <t>Thu Nov 21 2024</t>
  </si>
  <si>
    <t>Tue Aug 11 2020</t>
  </si>
  <si>
    <t>Fri Nov 22 2024</t>
  </si>
  <si>
    <t>Wed Aug 12 2020</t>
  </si>
  <si>
    <t>Mon Nov 25 2024</t>
  </si>
  <si>
    <t>Thu Aug 13 2020</t>
  </si>
  <si>
    <t>Tue Nov 26 2024</t>
  </si>
  <si>
    <t>Fri Aug 14 2020</t>
  </si>
  <si>
    <t>Wed Nov 27 2024</t>
  </si>
  <si>
    <t>Mon Aug 17 2020</t>
  </si>
  <si>
    <t>Thu Nov 28 2024</t>
  </si>
  <si>
    <t>Tue Aug 18 2020</t>
  </si>
  <si>
    <t>Fri Nov 29 2024</t>
  </si>
  <si>
    <t>Wed Aug 19 2020</t>
  </si>
  <si>
    <t>Mon Dec 02 2024</t>
  </si>
  <si>
    <t>Thu Aug 20 2020</t>
  </si>
  <si>
    <t>Tue Dec 03 2024</t>
  </si>
  <si>
    <t>Fri Aug 21 2020</t>
  </si>
  <si>
    <t>Wed Dec 04 2024</t>
  </si>
  <si>
    <t>Mon Aug 24 2020</t>
  </si>
  <si>
    <t>Thu Dec 05 2024</t>
  </si>
  <si>
    <t>Fri Dec 06 2024</t>
  </si>
  <si>
    <t>Mon Dec 09 2024</t>
  </si>
  <si>
    <t>Tue Dec 10 2024</t>
  </si>
  <si>
    <t>Wed Dec 11 2024</t>
  </si>
  <si>
    <t>Thu Dec 12 2024</t>
  </si>
  <si>
    <t>Fri Dec 13 2024</t>
  </si>
  <si>
    <t>Mon Dec 16 2024</t>
  </si>
  <si>
    <t>Tue Dec 17 2024</t>
  </si>
  <si>
    <t>Wed Dec 18 2024</t>
  </si>
  <si>
    <t>Thu Dec 19 2024</t>
  </si>
  <si>
    <t>Fri Dec 20 2024</t>
  </si>
  <si>
    <t>Mon Dec 23 2024</t>
  </si>
  <si>
    <t>Tue Dec 24 2024</t>
  </si>
  <si>
    <t>Thu Dec 26 2024</t>
  </si>
  <si>
    <t>Fri Dec 27 2024</t>
  </si>
  <si>
    <t>Mon Dec 30 2024</t>
  </si>
  <si>
    <t>Tue Dec 31 2024</t>
  </si>
  <si>
    <t>Wed Jan 01 2025</t>
  </si>
  <si>
    <t>Thu Jan 02 2025</t>
  </si>
  <si>
    <t>Fri Jan 03 2025</t>
  </si>
  <si>
    <t>Mon Jan 06 2025</t>
  </si>
  <si>
    <t>Tue Jan 07 2025</t>
  </si>
  <si>
    <t>Wed Jan 08 2025</t>
  </si>
  <si>
    <t>Thu Jan 09 2025</t>
  </si>
  <si>
    <t>Fri Jan 10 2025</t>
  </si>
  <si>
    <t>Mon Jan 13 2025</t>
  </si>
  <si>
    <t>Tue Jan 14 2025</t>
  </si>
  <si>
    <t>Wed Jan 15 2025</t>
  </si>
  <si>
    <t>Thu Jan 16 2025</t>
  </si>
  <si>
    <t>Fri Jan 17 2025</t>
  </si>
  <si>
    <t>Mon Jan 20 2025</t>
  </si>
  <si>
    <t>Tue Jan 21 2025</t>
  </si>
  <si>
    <t>Wed Jan 22 2025</t>
  </si>
  <si>
    <t>Thu Jan 23 2025</t>
  </si>
  <si>
    <t>Fri Jan 24 2025</t>
  </si>
  <si>
    <t>Mon Jan 27 2025</t>
  </si>
  <si>
    <t>Tue Jan 28 2025</t>
  </si>
  <si>
    <t>Wed Jan 29 2025</t>
  </si>
  <si>
    <t>Thu Jan 30 2025</t>
  </si>
  <si>
    <t>Fri Jan 31 2025</t>
  </si>
  <si>
    <t>Sat Feb 01 2025</t>
  </si>
  <si>
    <t>Mon Feb 03 2025</t>
  </si>
  <si>
    <t>Tue Feb 04 2025</t>
  </si>
  <si>
    <t>Overall NF200 20 and NF500 20 seems better. NF500 20 is more volatile but can generate more returns. Beaten strategic indices</t>
  </si>
  <si>
    <t>T5 1304</t>
  </si>
  <si>
    <t>T5 301</t>
  </si>
  <si>
    <t>VJ Balewadi</t>
  </si>
  <si>
    <t>Pristine O2</t>
  </si>
  <si>
    <t>K pune</t>
  </si>
  <si>
    <t>Nyati emerald</t>
  </si>
  <si>
    <t>Land</t>
  </si>
  <si>
    <t>Bonds</t>
  </si>
  <si>
    <t>Flat (proportion)</t>
  </si>
  <si>
    <t>Flat (agreement value)</t>
  </si>
  <si>
    <t>Bonds - REC or PFC. NHAI is discontinued</t>
  </si>
  <si>
    <t>NormMom</t>
  </si>
  <si>
    <t>alpha</t>
  </si>
  <si>
    <t>Jalpha</t>
  </si>
  <si>
    <t>NormMom old</t>
  </si>
  <si>
    <t>alpha old</t>
  </si>
  <si>
    <t>Jalpha old</t>
  </si>
  <si>
    <t>N500 20</t>
  </si>
  <si>
    <t>3M sort</t>
  </si>
  <si>
    <t>3M sort old</t>
  </si>
  <si>
    <t>1year daily returns used for alpha</t>
  </si>
  <si>
    <t>3months daily returns used for alpha</t>
  </si>
  <si>
    <t>alpha 1</t>
  </si>
  <si>
    <t>alpha old 1</t>
  </si>
  <si>
    <t>3months sorted filter and 1 year Alpha criteria are top performers</t>
  </si>
  <si>
    <t>1M sort</t>
  </si>
  <si>
    <t>NormMom 3M</t>
  </si>
  <si>
    <t>alpha 3M</t>
  </si>
  <si>
    <t>Jalpha 3M</t>
  </si>
  <si>
    <t>NormMom old 3M</t>
  </si>
  <si>
    <t>alpha old 3M</t>
  </si>
  <si>
    <t>Jalpha old 3M</t>
  </si>
  <si>
    <t>1M sort old</t>
  </si>
  <si>
    <t>6M sort</t>
  </si>
  <si>
    <t>6M sort old</t>
  </si>
  <si>
    <t>1Y sort</t>
  </si>
  <si>
    <t>1Y sort old</t>
  </si>
  <si>
    <t>Income tax slabs (Rs)</t>
  </si>
  <si>
    <t>Income tax rate (%)</t>
  </si>
  <si>
    <t>From 0 to 4,00,000</t>
  </si>
  <si>
    <t>From 4,00,001 to 8,00,000</t>
  </si>
  <si>
    <t>From 8,00,001 to 12,00,000</t>
  </si>
  <si>
    <t>From 12,00,001 to 16,00,000</t>
  </si>
  <si>
    <t>From 16,00,001 to 20,00,000</t>
  </si>
  <si>
    <t>From 20,00,001 to 24,00,000</t>
  </si>
  <si>
    <t>From 24,00,001 and above</t>
  </si>
  <si>
    <t>Tax upto 24L</t>
  </si>
  <si>
    <t>Tax after 24L</t>
  </si>
  <si>
    <t>Monthly income</t>
  </si>
  <si>
    <t>After tax yearly</t>
  </si>
  <si>
    <t>Crypto sold:</t>
  </si>
  <si>
    <t>?</t>
  </si>
  <si>
    <t>1BTC Rate of Buying</t>
  </si>
  <si>
    <t>Buy Cost</t>
  </si>
  <si>
    <t>P&amp;L</t>
  </si>
  <si>
    <t>Mummy salary</t>
  </si>
  <si>
    <t>Buy Value</t>
  </si>
  <si>
    <t>Sell Value</t>
  </si>
  <si>
    <t>Realized P&amp;L</t>
  </si>
  <si>
    <t>Mutual Funds</t>
  </si>
  <si>
    <t>Entry Date</t>
  </si>
  <si>
    <t>Exit Date</t>
  </si>
  <si>
    <t>Period of Holding</t>
  </si>
  <si>
    <t>Fair Market Value</t>
  </si>
  <si>
    <t>Long Term Profit</t>
  </si>
  <si>
    <t>Taxable Profit</t>
  </si>
  <si>
    <t>Turnover</t>
  </si>
  <si>
    <t>FY 2024-25 (downloaded from "Tax P&amp;L" page for financial year)</t>
  </si>
  <si>
    <t>https://freefincal.com/budget-2024-capital-gains-taxation-guide</t>
  </si>
  <si>
    <t>LTCG</t>
  </si>
  <si>
    <t>STCG</t>
  </si>
  <si>
    <t>Total Tax</t>
  </si>
  <si>
    <t>https://freefincal.com/budget-2024-faq-on-capital-gains-taxation</t>
  </si>
  <si>
    <t>WeightedSort</t>
  </si>
  <si>
    <t>WeightedSortOld</t>
  </si>
  <si>
    <t>amruta tata mmf</t>
  </si>
  <si>
    <t>amruta absl corp</t>
  </si>
  <si>
    <t>niftybees+bajajhfl+anantraj+amrutastocks</t>
  </si>
  <si>
    <t>amruta tata</t>
  </si>
  <si>
    <t>amruta absl</t>
  </si>
  <si>
    <t>Invested 4.19L. Gave 60K extra due to mistake. Total 4.79L. 0.2332 BTC</t>
  </si>
  <si>
    <t>Visa</t>
  </si>
  <si>
    <t>Pune to Bangkok</t>
  </si>
  <si>
    <t>Hotel in Bangkok</t>
  </si>
  <si>
    <t>Safari world</t>
  </si>
  <si>
    <t>Sea Life</t>
  </si>
  <si>
    <t>Wat Aru pa</t>
  </si>
  <si>
    <t>Chatachauk Market</t>
  </si>
  <si>
    <t>Platinum Mall</t>
  </si>
  <si>
    <t>Day</t>
  </si>
  <si>
    <t>Night</t>
  </si>
  <si>
    <t>Chao Phraya Dinner cruise</t>
  </si>
  <si>
    <t>Bangkok</t>
  </si>
  <si>
    <t>Bangkok to Pattaya</t>
  </si>
  <si>
    <t>ALL TRAVEL</t>
  </si>
  <si>
    <t>ALL TICKETS</t>
  </si>
  <si>
    <t>Pattaya</t>
  </si>
  <si>
    <t>Elephant safari</t>
  </si>
  <si>
    <t>Tiger park</t>
  </si>
  <si>
    <t>Noch noch</t>
  </si>
  <si>
    <t>Santuary of Truth</t>
  </si>
  <si>
    <t>Island</t>
  </si>
  <si>
    <t>Travel</t>
  </si>
  <si>
    <t>Stay</t>
  </si>
  <si>
    <t>Hotel In Pattaya</t>
  </si>
  <si>
    <t>Common</t>
  </si>
  <si>
    <t>Floating Market</t>
  </si>
  <si>
    <t>International Raming</t>
  </si>
  <si>
    <t>Bangkok To Pune</t>
  </si>
  <si>
    <t>Home to airport</t>
  </si>
  <si>
    <t>Airport to home</t>
  </si>
  <si>
    <t>Total Exempt</t>
  </si>
  <si>
    <t>✅ Comparison With and Without Indexation</t>
  </si>
  <si>
    <t>Basis</t>
  </si>
  <si>
    <t>Capital Gain</t>
  </si>
  <si>
    <t>Exemption (Sec 54)</t>
  </si>
  <si>
    <t>Taxable Gain</t>
  </si>
  <si>
    <t>Tax (with cess)</t>
  </si>
  <si>
    <t>With Indexation</t>
  </si>
  <si>
    <t>₹4,14,024 ✅</t>
  </si>
  <si>
    <t>Without Indexation</t>
  </si>
  <si>
    <t>₹3,71,400 ✅</t>
  </si>
  <si>
    <t>Option</t>
  </si>
  <si>
    <t>Maturity Amount (5 Years)</t>
  </si>
  <si>
    <t>54EC Bonds (5.25%, 20% tax)</t>
  </si>
  <si>
    <t>₹24,20,000 ✅</t>
  </si>
  <si>
    <t>Net Advantage of 54EC Bonds</t>
  </si>
  <si>
    <t>Invest 20 Lakhs in 54EC bonds</t>
  </si>
  <si>
    <t>FD at 6.90% after paying LTCG tax</t>
  </si>
  <si>
    <t>54EC Bonds @ 5.25% for 5 Years (Simple Interest)</t>
  </si>
  <si>
    <t>Annual interest: ₹1,39,701</t>
  </si>
  <si>
    <t>Total 5-year interest: ₹6,98,507</t>
  </si>
  <si>
    <t>Tax @20%: ₹1,39,701</t>
  </si>
  <si>
    <t>Post-tax interest: ₹5,58,806</t>
  </si>
  <si>
    <t>Maturity = ₹26,60,957 + ₹5,58,806 = ₹32,19,763</t>
  </si>
  <si>
    <t>Flat ₹1.31 Cr + Land ₹41.02L = ₹1,72,02,000 Reinvested</t>
  </si>
  <si>
    <t>Exemption=₹1,90,92,500×(1,72,02,0002,00,00,000)=₹1,90,92,500×0.8601≈₹1,64,31,543\text{Exemption} = ₹1,90,92,500 × \left( \frac{1,72,02,000}{2,00,00,000} \right) = ₹1,90,92,500 × 0.8601 ≈ ₹1,64,31,543Exemption=₹1,90,92,500×(2,00,00,0001,72,02,000​)=₹1,90,92,500×0.8601≈₹1,64,31,543</t>
  </si>
  <si>
    <t>Taxable LTCG = ₹1,90,92,500 – ₹1,64,31,543 = ₹26,60,957</t>
  </si>
  <si>
    <t>54EC investment = ₹26,60,957</t>
  </si>
  <si>
    <t>Flat ₹1.28 Cr + Land ₹41.02L = ₹1.69 cr Reinvested</t>
  </si>
  <si>
    <t>Exemption=₹1,90,92,500×(2,00,00,0001,69,02,000​)≈₹1,90,92,500×0.8451≈₹1,61,28,947</t>
  </si>
  <si>
    <t>Taxable LTCG = ₹1,90,92,500 – ₹1,61,28,947 = ₹29,63,553</t>
  </si>
  <si>
    <t>54EC investment = ₹29,63,553</t>
  </si>
  <si>
    <t>54EC Bond Return (₹29,63,553 @ 5.25% Simple Interest)</t>
  </si>
  <si>
    <t>Annual interest: ₹29,63,553 × 5.25% = ₹1,55,836</t>
  </si>
  <si>
    <t>5-year interest = ₹7,79,180</t>
  </si>
  <si>
    <t>Tax @ 20% on interest = ₹1,55,836</t>
  </si>
  <si>
    <t>Post-tax interest = ₹6,23,344</t>
  </si>
  <si>
    <t>Maturity = ₹29,63,553 + ₹6,23,344 = ₹35,86,897</t>
  </si>
  <si>
    <t>54EC Bonds</t>
  </si>
  <si>
    <t>FD (post-tax)</t>
  </si>
  <si>
    <t>Maturity</t>
  </si>
  <si>
    <t>₹26.75L</t>
  </si>
  <si>
    <t>₹32.37L</t>
  </si>
  <si>
    <t>₹29.86L</t>
  </si>
  <si>
    <t>₹29.80L</t>
  </si>
  <si>
    <t>₹36.06L</t>
  </si>
  <si>
    <t>₹33.28L</t>
  </si>
  <si>
    <t>Difference</t>
  </si>
  <si>
    <t>2.5L</t>
  </si>
  <si>
    <t>2.78L</t>
  </si>
  <si>
    <t>CAPITAL GAIN BONDS COMPARISON WITH FD</t>
  </si>
  <si>
    <t>FD at 6.90% interest not taxable, but have to pay initial tax. Bonds have no initial tax but will have 20% tax as per slab on 5.25% interest</t>
  </si>
  <si>
    <t>Flat</t>
  </si>
  <si>
    <t>Proportion</t>
  </si>
  <si>
    <t>20% with indexation</t>
  </si>
  <si>
    <t>Invest in Bonds</t>
  </si>
  <si>
    <t>Interest 5.25% for 5 years</t>
  </si>
  <si>
    <t>Tax 20%</t>
  </si>
  <si>
    <t>Net Interest</t>
  </si>
  <si>
    <t>Total Value</t>
  </si>
  <si>
    <t>FD after tax</t>
  </si>
  <si>
    <t>Interest 6.9% for 5 years</t>
  </si>
  <si>
    <t>Difference Bonds vs FD</t>
  </si>
  <si>
    <t>12.5% without indexation</t>
  </si>
  <si>
    <t>tax</t>
  </si>
  <si>
    <t>salary</t>
  </si>
  <si>
    <t>26AS:</t>
  </si>
  <si>
    <t>salary before tax</t>
  </si>
  <si>
    <t>net tax</t>
  </si>
  <si>
    <t>tax till 15 lakhs</t>
  </si>
  <si>
    <t>above 15 lakhs</t>
  </si>
  <si>
    <t>expected tax</t>
  </si>
  <si>
    <t>excess tax paid</t>
  </si>
  <si>
    <t>total salary</t>
  </si>
  <si>
    <t>expected CG tax</t>
  </si>
  <si>
    <t>remaining tax</t>
  </si>
  <si>
    <t>Tax 0%</t>
  </si>
  <si>
    <t>Simple Interest 6.9% for 5 years</t>
  </si>
  <si>
    <t>Compound Interest 6.9% for 5 years</t>
  </si>
  <si>
    <t>4% cess</t>
  </si>
  <si>
    <t>niftybees+bajajhfl+anantraj+amrutastocks+amrutazerodhacash</t>
  </si>
  <si>
    <t>INR Spent</t>
  </si>
  <si>
    <t>BTC Purchased</t>
  </si>
  <si>
    <t>BTC Sold</t>
  </si>
  <si>
    <t>Purchase Rate</t>
  </si>
  <si>
    <t>Cost of Acquisition</t>
  </si>
  <si>
    <t>Alternative way:</t>
  </si>
  <si>
    <t>Date of Acquisition</t>
  </si>
  <si>
    <t>Date of Transfer</t>
  </si>
  <si>
    <t>Bought between 10-05-2022 and 31-12-2022</t>
  </si>
  <si>
    <t>Amount Paid (mentioned by Giottus is TDS Form 16A)</t>
  </si>
  <si>
    <t>these are after giottus charges</t>
  </si>
  <si>
    <t>-</t>
  </si>
  <si>
    <t>legal charges</t>
  </si>
  <si>
    <t>Sr. No.</t>
  </si>
  <si>
    <t>Transaction Date</t>
  </si>
  <si>
    <t>Status</t>
  </si>
  <si>
    <t>of Booking*</t>
  </si>
  <si>
    <t>Date of</t>
  </si>
  <si>
    <t>Booking</t>
  </si>
  <si>
    <t>Paid /</t>
  </si>
  <si>
    <t>F</t>
  </si>
  <si>
    <t>Section1</t>
  </si>
  <si>
    <t>Remarks**</t>
  </si>
  <si>
    <t>Credited ( Rs. )</t>
  </si>
  <si>
    <t>Deducted##</t>
  </si>
  <si>
    <t>( Rs. )</t>
  </si>
  <si>
    <t>Deposited ( Rs. )</t>
  </si>
  <si>
    <t>amruta all debt funds</t>
  </si>
  <si>
    <t>AXIS+NIPPON</t>
  </si>
  <si>
    <t>SBI</t>
  </si>
  <si>
    <t>https://www.youtube.com/shorts/e-GhGb7-5ek</t>
  </si>
  <si>
    <t>buy value</t>
  </si>
  <si>
    <t>sell value</t>
  </si>
  <si>
    <t>Flexi cap</t>
  </si>
  <si>
    <t>Mid cap</t>
  </si>
  <si>
    <t>HDFC</t>
  </si>
  <si>
    <t>PP</t>
  </si>
  <si>
    <t>Kotak</t>
  </si>
  <si>
    <t>JM</t>
  </si>
  <si>
    <t>MO</t>
  </si>
  <si>
    <t>Nippon</t>
  </si>
  <si>
    <t>HDFC Balanced Advantage</t>
  </si>
  <si>
    <t>Hybrid</t>
  </si>
  <si>
    <t>SBI Equity Hybrid</t>
  </si>
  <si>
    <t>Kotak Arbitrage</t>
  </si>
  <si>
    <t>ICICI Balanced Advantage</t>
  </si>
  <si>
    <t>SBI Arbitrage</t>
  </si>
  <si>
    <t>https://www.advisorkhoj.com/mutual-funds-research/rolling-returns?category=Equity:%20Flexi%20Cap&amp;schemes=Parag%20Parikh%20Flexi%20Cap%20Dir%20Gr,HDFC%20Flexi%20Cap%20Dir%20Gr,JM%20Flexi%20Cap%20Dir%20Gr,Motilal%20Oswal%20Flexi%20Cap%20Fund%20Dir%20Gr&amp;start_date=10-09-2020&amp;period=3%20Year</t>
  </si>
  <si>
    <t>Flexi cap rolling returns</t>
  </si>
  <si>
    <t>Mid cap rolling returns</t>
  </si>
  <si>
    <t>Edelweiss</t>
  </si>
  <si>
    <t>https://www.advisorkhoj.com/mutual-funds-research/rolling-returns?category=Equity:%20Mid%20Cap&amp;schemes=Edelweiss%20MidCap%20Dir%20Gr,Motilal%20Oswal%20Midcap%20Fund%20Dir%20Gr,HDFC%20Mid%20Cap%20Fund%20Gr%20Dir&amp;start_date=10-09-2020&amp;period=3%20Year</t>
  </si>
  <si>
    <t>UPDATE 20 AUG 2025 - IMPORTANT: SBI LIQUID FUND BOUGHT ON 13 MAR 2023 (REMAINING 31.140 UNITS FROM THE DAY-SEE COIN/CONSOLE) ELIGIBLE FOR LTCG 12.5%. ALL OTHER DEBT FUND UNITS WILL BE TAXED AT SLAB RATE AS THEY WERE BOUGHT AFTER 1 APR 2023</t>
  </si>
  <si>
    <t>INF204KB14I2</t>
  </si>
  <si>
    <t>2023-11-24</t>
  </si>
  <si>
    <t>2025-08-18</t>
  </si>
  <si>
    <t>2025-08-19</t>
  </si>
  <si>
    <t>Total Niftybees</t>
  </si>
  <si>
    <t>18-08-2025 NIFTYBEES</t>
  </si>
  <si>
    <t>19-08-2025 NIFTYBEES</t>
  </si>
  <si>
    <t>NIFTYBEES TOTAL</t>
  </si>
  <si>
    <t>NIFTYBEES SELL ON 18-08-2025</t>
  </si>
  <si>
    <t>NIFTYBEES SELL ON 19-08-2025</t>
  </si>
  <si>
    <t>FOR KOHINOOR FLAT, MY PURCHASE COST IS RS. 42,65,762. IN FY 2024-25, RS. 23,77,210 WORTH DEBT FUNDS REDEMPTION WAS CLAIMED UNDER SECTION 54F EXEMPTION FOR LTCG ON THE DEBT FUNDS.</t>
  </si>
  <si>
    <t>REMAINING RS. 18,88,552 CAN STILL BE CLAIMED UNDER SECTION 54F AND ALL LTCG FROM THIS AMOUNT WILL BE EXEMPTED.</t>
  </si>
  <si>
    <t>MENTION DAY WISE ENTRIES WHILE ADDING LTCG ENTRIES AND ALSO SECTION 54F ENTRIES.</t>
  </si>
  <si>
    <t>DATE</t>
  </si>
  <si>
    <t>BUY VALUE</t>
  </si>
  <si>
    <t>SELL VALUE</t>
  </si>
  <si>
    <t>HDFC NIFTY 50 INDEX FUND</t>
  </si>
  <si>
    <t>LTCG:</t>
  </si>
  <si>
    <t>NIFTYBEES SELL VALUE IS 1275077. HDFC NIFTY 50 INDEX FUND SELL VALUE IS 602749. TOTAL RS. 1877826 CAN BE CLAIMED UNDER SECTION 54F.</t>
  </si>
  <si>
    <t>HDFC SELL ON 21-08-2025</t>
  </si>
  <si>
    <t>HDFC INDEX NIFTY 50 PLAN - DIRECT PLAN</t>
  </si>
  <si>
    <t>Invested Amount</t>
  </si>
  <si>
    <t>HDFC NIFTY50 INDEX FUND</t>
  </si>
  <si>
    <t>ICICI PRU NIFTY 50 INDEX FUND</t>
  </si>
  <si>
    <t>Motilal Oswal Midcap Fund</t>
  </si>
  <si>
    <t>HDFC Mid Cap Fund</t>
  </si>
  <si>
    <t>Equity Profit</t>
  </si>
  <si>
    <t>Equity booked P&amp;L</t>
  </si>
  <si>
    <t>MO Mid Profit</t>
  </si>
  <si>
    <t>HDFC Mid Profit</t>
  </si>
  <si>
    <t>MO Mid</t>
  </si>
  <si>
    <t>HDFC Mid</t>
  </si>
  <si>
    <t>SHOULD HAVE 50% ALLOCATION IN LARGE CAP(NIFTY 50)</t>
  </si>
  <si>
    <t>AND 50% IN MID CAP</t>
  </si>
  <si>
    <t>LARGE CAP (50%) - NIFTY 50 INDEX FUND, PARAG PARIKH FLEXI, HDFC FLEXI</t>
  </si>
  <si>
    <t>MID CAP (50%) - MIDCAP 150 INDEX FUND, MO MID, HDFC MID</t>
  </si>
  <si>
    <t>Large cap</t>
  </si>
  <si>
    <t>Stocks</t>
  </si>
  <si>
    <t>CAN ALSO CONSIDER LARGE MIDCAP 250 TO DIVIDE BETWEEN LARGE CAP AND MIDCAP ALLOC</t>
  </si>
  <si>
    <t>aniketstocks+amrutastocks+amrutazerodhacash</t>
  </si>
  <si>
    <t>MO midcap</t>
  </si>
  <si>
    <t>hdfc midcap</t>
  </si>
  <si>
    <t>Paid to builder</t>
  </si>
  <si>
    <t>Total to be paid to builder (A+B)</t>
  </si>
  <si>
    <t>Paid to builder till now</t>
  </si>
  <si>
    <t>Total Cost to me till now</t>
  </si>
  <si>
    <t>mummy debt funds</t>
  </si>
  <si>
    <t>antariksh fd</t>
  </si>
  <si>
    <t>Nana</t>
  </si>
  <si>
    <t>Aajji</t>
  </si>
  <si>
    <t>profit</t>
  </si>
  <si>
    <t>Antariksh bank</t>
  </si>
  <si>
    <t>antariksh mf</t>
  </si>
  <si>
    <t>amruta equity</t>
  </si>
  <si>
    <t>mummy debt</t>
  </si>
  <si>
    <t>mummy mf</t>
  </si>
  <si>
    <t>percent tax of capital</t>
  </si>
  <si>
    <t>yellow sum</t>
  </si>
  <si>
    <t>my debt funds tax</t>
  </si>
  <si>
    <t>others tax</t>
  </si>
  <si>
    <t>taking from mummy and antariksh</t>
  </si>
  <si>
    <t>my debt funds</t>
  </si>
  <si>
    <t>amruta debt</t>
  </si>
  <si>
    <t>cash</t>
  </si>
  <si>
    <t>nana</t>
  </si>
  <si>
    <t>aajji</t>
  </si>
  <si>
    <t>amruta</t>
  </si>
  <si>
    <t>aniket</t>
  </si>
  <si>
    <t>mummy</t>
  </si>
  <si>
    <t>pravin</t>
  </si>
  <si>
    <t>amruta family</t>
  </si>
  <si>
    <t>nana savings</t>
  </si>
  <si>
    <t>total needed</t>
  </si>
  <si>
    <t>sdr</t>
  </si>
  <si>
    <t>aajji savings</t>
  </si>
  <si>
    <t>Dragon Mart, International City</t>
  </si>
  <si>
    <t>IKEA</t>
  </si>
  <si>
    <t>Home Centre</t>
  </si>
  <si>
    <t>Homebox</t>
  </si>
  <si>
    <t>Ajman used furniture market, Al Jurf 2</t>
  </si>
  <si>
    <t>Royal Furniture (Factory Outlet) in Ajman</t>
  </si>
  <si>
    <t>Ajman China Mall</t>
  </si>
  <si>
    <t>Pan home al barsha or sharjah</t>
  </si>
  <si>
    <t>Antariksh</t>
  </si>
  <si>
    <t>Pravin</t>
  </si>
  <si>
    <t>Online</t>
  </si>
  <si>
    <t>Total taken</t>
  </si>
  <si>
    <t>Amruta family</t>
  </si>
  <si>
    <t>PAY</t>
  </si>
  <si>
    <t>DA</t>
  </si>
  <si>
    <t>HRA</t>
  </si>
  <si>
    <t>CLA</t>
  </si>
  <si>
    <t>TA</t>
  </si>
  <si>
    <t>OTHER</t>
  </si>
  <si>
    <t>Days</t>
  </si>
  <si>
    <t>Month</t>
  </si>
  <si>
    <t>Sep-2024 (from 4-Sep)</t>
  </si>
  <si>
    <t xml:space="preserve">Jul-2025 (1–16 Jul) </t>
  </si>
  <si>
    <t>TOTAL</t>
  </si>
  <si>
    <t>Kohinoor flat</t>
  </si>
  <si>
    <t>???</t>
  </si>
  <si>
    <t>A6 401</t>
  </si>
  <si>
    <t>axis 5</t>
  </si>
  <si>
    <t>Al Manal Residence 1</t>
  </si>
  <si>
    <t>Spring Oasis</t>
  </si>
  <si>
    <t>Al Manal Pearl</t>
  </si>
  <si>
    <t>palace towers 1 and 2</t>
  </si>
  <si>
    <t>Building</t>
  </si>
  <si>
    <t>Imperial Tower</t>
  </si>
  <si>
    <t>Axis 8</t>
  </si>
  <si>
    <t>Axis 6</t>
  </si>
  <si>
    <t>Mirage 3</t>
  </si>
  <si>
    <t>Arabian Gate</t>
  </si>
  <si>
    <t>Binghatti Apartments</t>
  </si>
  <si>
    <t>Axis 5</t>
  </si>
  <si>
    <t>La Vista 1, 2, 3</t>
  </si>
  <si>
    <t>Al Manal Residence 2</t>
  </si>
  <si>
    <t>Binghatti point</t>
  </si>
  <si>
    <t>The White Palace</t>
  </si>
  <si>
    <t>Silicon Avenue</t>
  </si>
  <si>
    <t>Oasis High Park</t>
  </si>
  <si>
    <t>Ruby Residence</t>
  </si>
  <si>
    <t>Palace Tower</t>
  </si>
  <si>
    <t>SP Oasis</t>
  </si>
  <si>
    <t>Nova tower</t>
  </si>
  <si>
    <t>ASB Tower</t>
  </si>
  <si>
    <t>Le Presidium 1</t>
  </si>
  <si>
    <t>Sapphire Residences</t>
  </si>
  <si>
    <t>Axis 4</t>
  </si>
  <si>
    <t>Silicon Gate 1</t>
  </si>
  <si>
    <t>Axis 7</t>
  </si>
  <si>
    <t>Le Presidium 2</t>
  </si>
  <si>
    <t>Axis 1</t>
  </si>
  <si>
    <t>Mirage 1</t>
  </si>
  <si>
    <t>S Residence (bad management)</t>
  </si>
  <si>
    <t>Altia</t>
  </si>
  <si>
    <t>la vista 6</t>
  </si>
  <si>
    <t>silicon avenue</t>
  </si>
  <si>
    <t>la vista 3</t>
  </si>
  <si>
    <t>Palacio tower</t>
  </si>
  <si>
    <t>Silicon arch</t>
  </si>
  <si>
    <t>Coral residence</t>
  </si>
  <si>
    <t>Al Thuraya</t>
  </si>
  <si>
    <t>Lynx</t>
  </si>
  <si>
    <t>Park Terrace</t>
  </si>
  <si>
    <t>Silicon Star 2</t>
  </si>
  <si>
    <t>Pending to be paid to builder</t>
  </si>
  <si>
    <t>Amruta HDFC</t>
  </si>
  <si>
    <t>aniketstocks</t>
  </si>
  <si>
    <t>Zerodha Cash (Aniket+Amruta)</t>
  </si>
  <si>
    <t>amrutastocks</t>
  </si>
  <si>
    <t>India Total</t>
  </si>
  <si>
    <t>UAE Total</t>
  </si>
  <si>
    <t>Funds I will withdraw</t>
  </si>
  <si>
    <t>Nana+Pravin</t>
  </si>
  <si>
    <t>Mummy Remaining to Give</t>
  </si>
  <si>
    <t>Lulu</t>
  </si>
  <si>
    <t>Remitly</t>
  </si>
  <si>
    <t>https://www.remitly.com/ae/en/india</t>
  </si>
  <si>
    <t>AED for INR 9L</t>
  </si>
  <si>
    <t>Al Ansari</t>
  </si>
  <si>
    <t>Emirates NBD</t>
  </si>
  <si>
    <t>App - Lulu Money or https://luluexchange.com/currency-converter/aed-to-inr/</t>
  </si>
  <si>
    <t>https://alansariexchange.com/</t>
  </si>
  <si>
    <t>https://www.emiratesnbd.com/en/foreign-exchange</t>
  </si>
  <si>
    <t>home mummy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</si>
</sst>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₹&quot;#,##0_);[Red]\(&quot;₹&quot;#,##0\)"/>
    <numFmt numFmtId="165" formatCode="0.0"/>
    <numFmt numFmtId="166" formatCode="0.0%"/>
    <numFmt numFmtId="167" formatCode="&quot;₹&quot;#,##0"/>
    <numFmt numFmtId="168" formatCode="&quot;₹&quot;#,##0.00"/>
    <numFmt numFmtId="169" formatCode="[$₹]#,##0"/>
    <numFmt numFmtId="170" formatCode="#,##0.0000"/>
    <numFmt numFmtId="171" formatCode="#,##0.00000"/>
    <numFmt numFmtId="172" formatCode="0.000"/>
    <numFmt numFmtId="173" formatCode="0.0000"/>
    <numFmt numFmtId="174" formatCode="[&gt;9999999]##\,##\,##\,##0;[&gt;99999]##\,##\,##0;##,##0"/>
  </numFmts>
  <fonts count="41">
    <font>
      <sz val="12"/>
      <color theme="1"/>
      <name val="Calibri"/>
      <family val="2"/>
      <scheme val="minor"/>
    </font>
    <font>
      <sz val="14"/>
      <color rgb="FF444444"/>
      <name val="Arial"/>
      <family val="2"/>
    </font>
    <font>
      <sz val="14"/>
      <color rgb="FF4CAF5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rgb="FF222222"/>
      <name val="Arial"/>
      <family val="2"/>
    </font>
    <font>
      <b/>
      <sz val="13"/>
      <color rgb="FF000000"/>
      <name val="Arial"/>
      <family val="2"/>
    </font>
    <font>
      <sz val="8"/>
      <name val="Calibri"/>
      <family val="2"/>
      <scheme val="minor"/>
    </font>
    <font>
      <sz val="12"/>
      <color rgb="FF000000"/>
      <name val="Aptos Narrow"/>
      <family val="2"/>
    </font>
    <font>
      <sz val="14"/>
      <color rgb="FF131313"/>
      <name val="Segoe UI"/>
      <family val="2"/>
    </font>
    <font>
      <b/>
      <sz val="12"/>
      <color rgb="FFDC3545"/>
      <name val="Segoe UI"/>
      <family val="2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Roboto"/>
    </font>
    <font>
      <u/>
      <sz val="10"/>
      <color rgb="FF0000FF"/>
      <name val="Roboto"/>
    </font>
    <font>
      <b/>
      <sz val="10"/>
      <name val="Roboto"/>
    </font>
    <font>
      <u/>
      <sz val="10"/>
      <color rgb="FF1155CC"/>
      <name val="Roboto"/>
    </font>
    <font>
      <sz val="10"/>
      <color theme="1"/>
      <name val="Calibri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b/>
      <sz val="11"/>
      <color rgb="FFFF0000"/>
      <name val="Calibri"/>
      <family val="2"/>
    </font>
    <font>
      <sz val="10"/>
      <color rgb="FFFFFFFF"/>
      <name val="Roboto"/>
    </font>
    <font>
      <u/>
      <sz val="10"/>
      <color rgb="FF0563C1"/>
      <name val="Roboto"/>
    </font>
    <font>
      <b/>
      <sz val="11"/>
      <color rgb="FF000000"/>
      <name val="Calibri, Arial"/>
    </font>
    <font>
      <sz val="11"/>
      <color rgb="FF000000"/>
      <name val="Calibri, Arial"/>
    </font>
    <font>
      <sz val="12"/>
      <color theme="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9900FF"/>
        <bgColor rgb="FF9900F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7" fillId="0" borderId="0"/>
    <xf numFmtId="0" fontId="17" fillId="0" borderId="0"/>
    <xf numFmtId="0" fontId="19" fillId="0" borderId="0"/>
  </cellStyleXfs>
  <cellXfs count="247">
    <xf numFmtId="0" fontId="0" fillId="0" borderId="0" xfId="0"/>
    <xf numFmtId="0" fontId="2" fillId="0" borderId="0" xfId="0" applyFont="1"/>
    <xf numFmtId="10" fontId="0" fillId="0" borderId="0" xfId="1" applyNumberFormat="1" applyFont="1"/>
    <xf numFmtId="1" fontId="0" fillId="0" borderId="0" xfId="0" applyNumberFormat="1"/>
    <xf numFmtId="17" fontId="0" fillId="0" borderId="0" xfId="0" applyNumberFormat="1"/>
    <xf numFmtId="9" fontId="0" fillId="0" borderId="0" xfId="0" applyNumberFormat="1"/>
    <xf numFmtId="165" fontId="0" fillId="0" borderId="0" xfId="0" applyNumberFormat="1"/>
    <xf numFmtId="0" fontId="4" fillId="0" borderId="0" xfId="0" applyFont="1"/>
    <xf numFmtId="10" fontId="1" fillId="0" borderId="0" xfId="0" applyNumberFormat="1" applyFont="1"/>
    <xf numFmtId="16" fontId="0" fillId="0" borderId="0" xfId="0" applyNumberFormat="1"/>
    <xf numFmtId="0" fontId="5" fillId="0" borderId="0" xfId="0" applyFont="1"/>
    <xf numFmtId="10" fontId="0" fillId="0" borderId="0" xfId="0" applyNumberFormat="1"/>
    <xf numFmtId="3" fontId="0" fillId="0" borderId="0" xfId="0" applyNumberFormat="1"/>
    <xf numFmtId="0" fontId="6" fillId="0" borderId="0" xfId="2"/>
    <xf numFmtId="0" fontId="0" fillId="2" borderId="0" xfId="0" applyFill="1"/>
    <xf numFmtId="0" fontId="6" fillId="2" borderId="0" xfId="2" applyFill="1"/>
    <xf numFmtId="9" fontId="0" fillId="0" borderId="0" xfId="1" applyFont="1"/>
    <xf numFmtId="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/>
    <xf numFmtId="15" fontId="0" fillId="0" borderId="0" xfId="0" applyNumberFormat="1"/>
    <xf numFmtId="166" fontId="0" fillId="0" borderId="0" xfId="0" applyNumberFormat="1"/>
    <xf numFmtId="0" fontId="0" fillId="0" borderId="1" xfId="0" applyBorder="1"/>
    <xf numFmtId="0" fontId="7" fillId="0" borderId="0" xfId="0" applyFont="1"/>
    <xf numFmtId="4" fontId="0" fillId="0" borderId="0" xfId="0" applyNumberFormat="1"/>
    <xf numFmtId="0" fontId="8" fillId="0" borderId="0" xfId="0" applyFont="1"/>
    <xf numFmtId="0" fontId="0" fillId="0" borderId="0" xfId="0" quotePrefix="1"/>
    <xf numFmtId="0" fontId="0" fillId="0" borderId="0" xfId="1" applyNumberFormat="1" applyFont="1"/>
    <xf numFmtId="1" fontId="0" fillId="2" borderId="0" xfId="0" applyNumberFormat="1" applyFill="1"/>
    <xf numFmtId="0" fontId="10" fillId="0" borderId="0" xfId="0" applyFont="1"/>
    <xf numFmtId="164" fontId="0" fillId="0" borderId="0" xfId="0" applyNumberFormat="1"/>
    <xf numFmtId="0" fontId="11" fillId="0" borderId="0" xfId="0" applyFont="1"/>
    <xf numFmtId="0" fontId="12" fillId="0" borderId="0" xfId="0" applyFont="1"/>
    <xf numFmtId="14" fontId="0" fillId="0" borderId="0" xfId="0" applyNumberFormat="1"/>
    <xf numFmtId="0" fontId="0" fillId="3" borderId="0" xfId="0" applyFill="1"/>
    <xf numFmtId="4" fontId="0" fillId="2" borderId="0" xfId="0" applyNumberFormat="1" applyFill="1"/>
    <xf numFmtId="22" fontId="10" fillId="0" borderId="0" xfId="0" applyNumberFormat="1" applyFont="1"/>
    <xf numFmtId="0" fontId="13" fillId="0" borderId="0" xfId="0" applyFont="1"/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  <xf numFmtId="167" fontId="0" fillId="0" borderId="0" xfId="0" applyNumberFormat="1"/>
    <xf numFmtId="0" fontId="0" fillId="0" borderId="0" xfId="0" applyAlignment="1">
      <alignment wrapText="1"/>
    </xf>
    <xf numFmtId="167" fontId="4" fillId="0" borderId="0" xfId="0" applyNumberFormat="1" applyFont="1"/>
    <xf numFmtId="168" fontId="0" fillId="0" borderId="0" xfId="0" applyNumberFormat="1"/>
    <xf numFmtId="0" fontId="15" fillId="0" borderId="0" xfId="0" applyFont="1"/>
    <xf numFmtId="0" fontId="17" fillId="0" borderId="0" xfId="3"/>
    <xf numFmtId="0" fontId="21" fillId="0" borderId="0" xfId="3" applyFont="1"/>
    <xf numFmtId="0" fontId="24" fillId="0" borderId="0" xfId="3" applyFont="1"/>
    <xf numFmtId="0" fontId="28" fillId="7" borderId="0" xfId="3" applyFont="1" applyFill="1"/>
    <xf numFmtId="0" fontId="19" fillId="0" borderId="8" xfId="3" applyFont="1" applyBorder="1"/>
    <xf numFmtId="0" fontId="19" fillId="0" borderId="9" xfId="3" applyFont="1" applyBorder="1"/>
    <xf numFmtId="0" fontId="18" fillId="0" borderId="9" xfId="3" applyFont="1" applyBorder="1"/>
    <xf numFmtId="0" fontId="18" fillId="0" borderId="10" xfId="3" applyFont="1" applyBorder="1"/>
    <xf numFmtId="0" fontId="29" fillId="0" borderId="0" xfId="3" applyFont="1"/>
    <xf numFmtId="0" fontId="18" fillId="0" borderId="16" xfId="3" applyFont="1" applyBorder="1"/>
    <xf numFmtId="0" fontId="19" fillId="0" borderId="0" xfId="3" applyFont="1"/>
    <xf numFmtId="3" fontId="18" fillId="8" borderId="0" xfId="3" applyNumberFormat="1" applyFont="1" applyFill="1"/>
    <xf numFmtId="3" fontId="19" fillId="0" borderId="0" xfId="3" applyNumberFormat="1" applyFont="1"/>
    <xf numFmtId="3" fontId="19" fillId="0" borderId="17" xfId="3" applyNumberFormat="1" applyFont="1" applyBorder="1"/>
    <xf numFmtId="0" fontId="19" fillId="0" borderId="16" xfId="3" applyFont="1" applyBorder="1"/>
    <xf numFmtId="3" fontId="19" fillId="8" borderId="0" xfId="3" applyNumberFormat="1" applyFont="1" applyFill="1"/>
    <xf numFmtId="3" fontId="19" fillId="0" borderId="21" xfId="3" applyNumberFormat="1" applyFont="1" applyBorder="1"/>
    <xf numFmtId="0" fontId="18" fillId="0" borderId="0" xfId="3" applyFont="1"/>
    <xf numFmtId="3" fontId="18" fillId="0" borderId="0" xfId="3" applyNumberFormat="1" applyFont="1"/>
    <xf numFmtId="3" fontId="18" fillId="0" borderId="17" xfId="3" applyNumberFormat="1" applyFont="1" applyBorder="1"/>
    <xf numFmtId="0" fontId="19" fillId="0" borderId="5" xfId="3" applyFont="1" applyBorder="1"/>
    <xf numFmtId="0" fontId="19" fillId="0" borderId="6" xfId="3" applyFont="1" applyBorder="1"/>
    <xf numFmtId="3" fontId="19" fillId="0" borderId="6" xfId="3" applyNumberFormat="1" applyFont="1" applyBorder="1"/>
    <xf numFmtId="3" fontId="19" fillId="0" borderId="7" xfId="3" applyNumberFormat="1" applyFont="1" applyBorder="1"/>
    <xf numFmtId="0" fontId="18" fillId="0" borderId="5" xfId="3" applyFont="1" applyBorder="1"/>
    <xf numFmtId="3" fontId="18" fillId="0" borderId="6" xfId="3" applyNumberFormat="1" applyFont="1" applyBorder="1"/>
    <xf numFmtId="3" fontId="18" fillId="0" borderId="7" xfId="3" applyNumberFormat="1" applyFont="1" applyBorder="1"/>
    <xf numFmtId="0" fontId="18" fillId="0" borderId="6" xfId="3" applyFont="1" applyBorder="1" applyAlignment="1">
      <alignment horizontal="right"/>
    </xf>
    <xf numFmtId="9" fontId="19" fillId="0" borderId="0" xfId="3" applyNumberFormat="1" applyFont="1"/>
    <xf numFmtId="3" fontId="19" fillId="9" borderId="0" xfId="3" applyNumberFormat="1" applyFont="1" applyFill="1"/>
    <xf numFmtId="3" fontId="19" fillId="10" borderId="17" xfId="3" applyNumberFormat="1" applyFont="1" applyFill="1" applyBorder="1"/>
    <xf numFmtId="169" fontId="24" fillId="8" borderId="21" xfId="3" applyNumberFormat="1" applyFont="1" applyFill="1" applyBorder="1"/>
    <xf numFmtId="0" fontId="24" fillId="0" borderId="6" xfId="3" applyFont="1" applyBorder="1"/>
    <xf numFmtId="169" fontId="24" fillId="0" borderId="6" xfId="3" applyNumberFormat="1" applyFont="1" applyBorder="1"/>
    <xf numFmtId="3" fontId="18" fillId="9" borderId="0" xfId="3" applyNumberFormat="1" applyFont="1" applyFill="1" applyAlignment="1">
      <alignment horizontal="right"/>
    </xf>
    <xf numFmtId="3" fontId="26" fillId="0" borderId="0" xfId="3" applyNumberFormat="1" applyFont="1"/>
    <xf numFmtId="3" fontId="18" fillId="10" borderId="17" xfId="3" applyNumberFormat="1" applyFont="1" applyFill="1" applyBorder="1" applyAlignment="1">
      <alignment horizontal="right"/>
    </xf>
    <xf numFmtId="3" fontId="19" fillId="0" borderId="6" xfId="3" applyNumberFormat="1" applyFont="1" applyBorder="1" applyAlignment="1">
      <alignment horizontal="right"/>
    </xf>
    <xf numFmtId="3" fontId="26" fillId="0" borderId="6" xfId="3" applyNumberFormat="1" applyFont="1" applyBorder="1"/>
    <xf numFmtId="3" fontId="19" fillId="0" borderId="7" xfId="3" applyNumberFormat="1" applyFont="1" applyBorder="1" applyAlignment="1">
      <alignment horizontal="right"/>
    </xf>
    <xf numFmtId="0" fontId="18" fillId="0" borderId="8" xfId="3" applyFont="1" applyBorder="1"/>
    <xf numFmtId="3" fontId="18" fillId="0" borderId="6" xfId="3" applyNumberFormat="1" applyFont="1" applyBorder="1" applyAlignment="1">
      <alignment horizontal="right"/>
    </xf>
    <xf numFmtId="3" fontId="18" fillId="0" borderId="7" xfId="3" applyNumberFormat="1" applyFont="1" applyBorder="1" applyAlignment="1">
      <alignment horizontal="right"/>
    </xf>
    <xf numFmtId="0" fontId="19" fillId="0" borderId="17" xfId="3" applyFont="1" applyBorder="1"/>
    <xf numFmtId="0" fontId="17" fillId="0" borderId="0" xfId="4"/>
    <xf numFmtId="0" fontId="21" fillId="0" borderId="0" xfId="4" applyFont="1"/>
    <xf numFmtId="0" fontId="24" fillId="0" borderId="0" xfId="4" applyFont="1"/>
    <xf numFmtId="0" fontId="28" fillId="7" borderId="0" xfId="4" applyFont="1" applyFill="1"/>
    <xf numFmtId="0" fontId="19" fillId="0" borderId="8" xfId="4" applyFont="1" applyBorder="1"/>
    <xf numFmtId="0" fontId="19" fillId="0" borderId="9" xfId="4" applyFont="1" applyBorder="1"/>
    <xf numFmtId="0" fontId="18" fillId="0" borderId="9" xfId="4" applyFont="1" applyBorder="1"/>
    <xf numFmtId="0" fontId="18" fillId="0" borderId="10" xfId="4" applyFont="1" applyBorder="1"/>
    <xf numFmtId="0" fontId="29" fillId="0" borderId="0" xfId="4" applyFont="1"/>
    <xf numFmtId="0" fontId="18" fillId="0" borderId="16" xfId="4" applyFont="1" applyBorder="1"/>
    <xf numFmtId="0" fontId="19" fillId="0" borderId="0" xfId="4" applyFont="1"/>
    <xf numFmtId="3" fontId="18" fillId="8" borderId="0" xfId="4" applyNumberFormat="1" applyFont="1" applyFill="1"/>
    <xf numFmtId="3" fontId="19" fillId="0" borderId="0" xfId="4" applyNumberFormat="1" applyFont="1"/>
    <xf numFmtId="3" fontId="19" fillId="0" borderId="17" xfId="4" applyNumberFormat="1" applyFont="1" applyBorder="1"/>
    <xf numFmtId="0" fontId="19" fillId="0" borderId="16" xfId="4" applyFont="1" applyBorder="1"/>
    <xf numFmtId="3" fontId="19" fillId="8" borderId="0" xfId="4" applyNumberFormat="1" applyFont="1" applyFill="1"/>
    <xf numFmtId="3" fontId="19" fillId="0" borderId="21" xfId="4" applyNumberFormat="1" applyFont="1" applyBorder="1"/>
    <xf numFmtId="0" fontId="18" fillId="0" borderId="0" xfId="4" applyFont="1"/>
    <xf numFmtId="3" fontId="18" fillId="0" borderId="0" xfId="4" applyNumberFormat="1" applyFont="1"/>
    <xf numFmtId="3" fontId="18" fillId="0" borderId="17" xfId="4" applyNumberFormat="1" applyFont="1" applyBorder="1"/>
    <xf numFmtId="0" fontId="19" fillId="0" borderId="5" xfId="4" applyFont="1" applyBorder="1"/>
    <xf numFmtId="0" fontId="19" fillId="0" borderId="6" xfId="4" applyFont="1" applyBorder="1"/>
    <xf numFmtId="3" fontId="19" fillId="0" borderId="6" xfId="4" applyNumberFormat="1" applyFont="1" applyBorder="1"/>
    <xf numFmtId="3" fontId="19" fillId="0" borderId="7" xfId="4" applyNumberFormat="1" applyFont="1" applyBorder="1"/>
    <xf numFmtId="0" fontId="18" fillId="0" borderId="5" xfId="4" applyFont="1" applyBorder="1"/>
    <xf numFmtId="3" fontId="18" fillId="0" borderId="6" xfId="4" applyNumberFormat="1" applyFont="1" applyBorder="1"/>
    <xf numFmtId="3" fontId="18" fillId="0" borderId="7" xfId="4" applyNumberFormat="1" applyFont="1" applyBorder="1"/>
    <xf numFmtId="0" fontId="18" fillId="0" borderId="6" xfId="4" applyFont="1" applyBorder="1" applyAlignment="1">
      <alignment horizontal="right"/>
    </xf>
    <xf numFmtId="9" fontId="19" fillId="0" borderId="0" xfId="4" applyNumberFormat="1" applyFont="1"/>
    <xf numFmtId="3" fontId="19" fillId="9" borderId="0" xfId="4" applyNumberFormat="1" applyFont="1" applyFill="1"/>
    <xf numFmtId="3" fontId="19" fillId="10" borderId="17" xfId="4" applyNumberFormat="1" applyFont="1" applyFill="1" applyBorder="1"/>
    <xf numFmtId="169" fontId="24" fillId="8" borderId="21" xfId="4" applyNumberFormat="1" applyFont="1" applyFill="1" applyBorder="1"/>
    <xf numFmtId="0" fontId="24" fillId="0" borderId="6" xfId="4" applyFont="1" applyBorder="1"/>
    <xf numFmtId="169" fontId="24" fillId="0" borderId="6" xfId="4" applyNumberFormat="1" applyFont="1" applyBorder="1"/>
    <xf numFmtId="3" fontId="18" fillId="9" borderId="0" xfId="4" applyNumberFormat="1" applyFont="1" applyFill="1" applyAlignment="1">
      <alignment horizontal="right"/>
    </xf>
    <xf numFmtId="3" fontId="26" fillId="0" borderId="0" xfId="4" applyNumberFormat="1" applyFont="1"/>
    <xf numFmtId="3" fontId="18" fillId="10" borderId="17" xfId="4" applyNumberFormat="1" applyFont="1" applyFill="1" applyBorder="1" applyAlignment="1">
      <alignment horizontal="right"/>
    </xf>
    <xf numFmtId="3" fontId="19" fillId="0" borderId="6" xfId="4" applyNumberFormat="1" applyFont="1" applyBorder="1" applyAlignment="1">
      <alignment horizontal="right"/>
    </xf>
    <xf numFmtId="3" fontId="26" fillId="0" borderId="6" xfId="4" applyNumberFormat="1" applyFont="1" applyBorder="1"/>
    <xf numFmtId="3" fontId="19" fillId="0" borderId="7" xfId="4" applyNumberFormat="1" applyFont="1" applyBorder="1" applyAlignment="1">
      <alignment horizontal="right"/>
    </xf>
    <xf numFmtId="0" fontId="18" fillId="0" borderId="8" xfId="4" applyFont="1" applyBorder="1"/>
    <xf numFmtId="3" fontId="18" fillId="0" borderId="6" xfId="4" applyNumberFormat="1" applyFont="1" applyBorder="1" applyAlignment="1">
      <alignment horizontal="right"/>
    </xf>
    <xf numFmtId="3" fontId="18" fillId="0" borderId="7" xfId="4" applyNumberFormat="1" applyFont="1" applyBorder="1" applyAlignment="1">
      <alignment horizontal="right"/>
    </xf>
    <xf numFmtId="0" fontId="19" fillId="0" borderId="17" xfId="4" applyFont="1" applyBorder="1"/>
    <xf numFmtId="0" fontId="32" fillId="12" borderId="0" xfId="0" applyFont="1" applyFill="1"/>
    <xf numFmtId="0" fontId="0" fillId="13" borderId="0" xfId="0" applyFill="1"/>
    <xf numFmtId="0" fontId="0" fillId="14" borderId="0" xfId="0" applyFill="1"/>
    <xf numFmtId="0" fontId="10" fillId="4" borderId="0" xfId="0" applyFont="1" applyFill="1"/>
    <xf numFmtId="0" fontId="4" fillId="15" borderId="0" xfId="0" applyFont="1" applyFill="1"/>
    <xf numFmtId="0" fontId="0" fillId="15" borderId="0" xfId="0" applyFill="1"/>
    <xf numFmtId="0" fontId="0" fillId="14" borderId="22" xfId="0" applyFill="1" applyBorder="1"/>
    <xf numFmtId="0" fontId="0" fillId="14" borderId="23" xfId="0" applyFill="1" applyBorder="1"/>
    <xf numFmtId="0" fontId="0" fillId="14" borderId="24" xfId="0" applyFill="1" applyBorder="1"/>
    <xf numFmtId="0" fontId="0" fillId="14" borderId="25" xfId="0" applyFill="1" applyBorder="1"/>
    <xf numFmtId="0" fontId="0" fillId="14" borderId="26" xfId="0" applyFill="1" applyBorder="1"/>
    <xf numFmtId="0" fontId="0" fillId="14" borderId="27" xfId="0" applyFill="1" applyBorder="1"/>
    <xf numFmtId="0" fontId="0" fillId="14" borderId="28" xfId="0" applyFill="1" applyBorder="1"/>
    <xf numFmtId="0" fontId="0" fillId="14" borderId="29" xfId="0" applyFill="1" applyBorder="1"/>
    <xf numFmtId="0" fontId="4" fillId="3" borderId="0" xfId="0" applyFont="1" applyFill="1"/>
    <xf numFmtId="0" fontId="10" fillId="3" borderId="0" xfId="0" applyFont="1" applyFill="1"/>
    <xf numFmtId="0" fontId="33" fillId="15" borderId="0" xfId="0" applyFont="1" applyFill="1"/>
    <xf numFmtId="0" fontId="0" fillId="13" borderId="0" xfId="0" applyFill="1" applyAlignment="1">
      <alignment horizontal="left"/>
    </xf>
    <xf numFmtId="0" fontId="34" fillId="0" borderId="0" xfId="0" applyFont="1"/>
    <xf numFmtId="17" fontId="0" fillId="13" borderId="0" xfId="0" applyNumberFormat="1" applyFill="1"/>
    <xf numFmtId="1" fontId="0" fillId="13" borderId="0" xfId="0" applyNumberFormat="1" applyFill="1"/>
    <xf numFmtId="15" fontId="0" fillId="13" borderId="0" xfId="0" applyNumberFormat="1" applyFill="1"/>
    <xf numFmtId="0" fontId="5" fillId="13" borderId="0" xfId="0" applyFont="1" applyFill="1"/>
    <xf numFmtId="0" fontId="35" fillId="0" borderId="0" xfId="0" applyFont="1"/>
    <xf numFmtId="0" fontId="32" fillId="16" borderId="0" xfId="0" applyFont="1" applyFill="1"/>
    <xf numFmtId="0" fontId="36" fillId="16" borderId="0" xfId="0" applyFont="1" applyFill="1"/>
    <xf numFmtId="3" fontId="0" fillId="2" borderId="0" xfId="0" applyNumberFormat="1" applyFill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4" fillId="2" borderId="0" xfId="0" applyFont="1" applyFill="1"/>
    <xf numFmtId="10" fontId="0" fillId="2" borderId="0" xfId="0" applyNumberFormat="1" applyFill="1"/>
    <xf numFmtId="9" fontId="0" fillId="2" borderId="0" xfId="0" applyNumberFormat="1" applyFill="1"/>
    <xf numFmtId="0" fontId="4" fillId="0" borderId="0" xfId="0" applyFont="1" applyAlignment="1">
      <alignment horizontal="center" vertical="center"/>
    </xf>
    <xf numFmtId="0" fontId="37" fillId="0" borderId="0" xfId="0" applyFont="1"/>
    <xf numFmtId="0" fontId="38" fillId="0" borderId="0" xfId="0" applyFont="1"/>
    <xf numFmtId="0" fontId="0" fillId="0" borderId="22" xfId="0" applyBorder="1"/>
    <xf numFmtId="0" fontId="0" fillId="0" borderId="24" xfId="0" applyBorder="1"/>
    <xf numFmtId="0" fontId="0" fillId="0" borderId="25" xfId="0" applyBorder="1"/>
    <xf numFmtId="3" fontId="0" fillId="0" borderId="26" xfId="0" applyNumberFormat="1" applyBorder="1"/>
    <xf numFmtId="1" fontId="0" fillId="0" borderId="26" xfId="0" applyNumberFormat="1" applyBorder="1"/>
    <xf numFmtId="3" fontId="4" fillId="0" borderId="26" xfId="0" applyNumberFormat="1" applyFont="1" applyBorder="1"/>
    <xf numFmtId="0" fontId="0" fillId="0" borderId="26" xfId="0" applyBorder="1"/>
    <xf numFmtId="0" fontId="0" fillId="0" borderId="27" xfId="0" applyBorder="1"/>
    <xf numFmtId="1" fontId="4" fillId="0" borderId="29" xfId="0" applyNumberFormat="1" applyFont="1" applyBorder="1"/>
    <xf numFmtId="1" fontId="39" fillId="0" borderId="29" xfId="0" applyNumberFormat="1" applyFont="1" applyBorder="1"/>
    <xf numFmtId="14" fontId="0" fillId="13" borderId="0" xfId="0" applyNumberFormat="1" applyFill="1"/>
    <xf numFmtId="14" fontId="0" fillId="2" borderId="0" xfId="0" applyNumberFormat="1" applyFill="1"/>
    <xf numFmtId="0" fontId="0" fillId="17" borderId="0" xfId="0" applyFill="1"/>
    <xf numFmtId="0" fontId="0" fillId="17" borderId="0" xfId="0" applyFill="1" applyAlignment="1">
      <alignment horizontal="left"/>
    </xf>
    <xf numFmtId="0" fontId="0" fillId="18" borderId="0" xfId="0" applyFill="1"/>
    <xf numFmtId="0" fontId="40" fillId="0" borderId="0" xfId="0" applyFont="1"/>
    <xf numFmtId="0" fontId="0" fillId="4" borderId="1" xfId="0" applyFill="1" applyBorder="1"/>
    <xf numFmtId="14" fontId="0" fillId="0" borderId="1" xfId="0" applyNumberFormat="1" applyBorder="1"/>
    <xf numFmtId="3" fontId="0" fillId="4" borderId="0" xfId="0" applyNumberFormat="1" applyFill="1"/>
    <xf numFmtId="0" fontId="0" fillId="2" borderId="0" xfId="0" applyFill="1" applyAlignment="1">
      <alignment horizontal="left"/>
    </xf>
    <xf numFmtId="3" fontId="0" fillId="19" borderId="0" xfId="0" applyNumberFormat="1" applyFill="1"/>
    <xf numFmtId="3" fontId="0" fillId="18" borderId="0" xfId="0" applyNumberFormat="1" applyFill="1"/>
    <xf numFmtId="173" fontId="0" fillId="0" borderId="0" xfId="0" applyNumberFormat="1"/>
    <xf numFmtId="0" fontId="0" fillId="0" borderId="1" xfId="0" applyBorder="1" applyAlignment="1">
      <alignment horizontal="right"/>
    </xf>
    <xf numFmtId="3" fontId="0" fillId="0" borderId="1" xfId="0" applyNumberFormat="1" applyBorder="1"/>
    <xf numFmtId="17" fontId="0" fillId="0" borderId="1" xfId="0" applyNumberFormat="1" applyBorder="1"/>
    <xf numFmtId="174" fontId="0" fillId="0" borderId="0" xfId="0" applyNumberFormat="1"/>
    <xf numFmtId="0" fontId="0" fillId="20" borderId="0" xfId="0" applyFill="1"/>
    <xf numFmtId="0" fontId="0" fillId="21" borderId="0" xfId="0" applyFill="1"/>
    <xf numFmtId="0" fontId="6" fillId="0" borderId="1" xfId="2" applyBorder="1"/>
    <xf numFmtId="0" fontId="0" fillId="0" borderId="0" xfId="0" applyAlignment="1">
      <alignment horizontal="center"/>
    </xf>
    <xf numFmtId="0" fontId="18" fillId="0" borderId="5" xfId="3" applyFont="1" applyBorder="1" applyAlignment="1">
      <alignment horizontal="center"/>
    </xf>
    <xf numFmtId="0" fontId="20" fillId="0" borderId="6" xfId="3" applyFont="1" applyBorder="1"/>
    <xf numFmtId="0" fontId="18" fillId="6" borderId="6" xfId="3" applyFont="1" applyFill="1" applyBorder="1" applyAlignment="1">
      <alignment horizontal="center"/>
    </xf>
    <xf numFmtId="0" fontId="20" fillId="0" borderId="7" xfId="3" applyFont="1" applyBorder="1"/>
    <xf numFmtId="0" fontId="18" fillId="0" borderId="2" xfId="3" applyFont="1" applyBorder="1" applyAlignment="1">
      <alignment horizontal="center" vertical="center" wrapText="1"/>
    </xf>
    <xf numFmtId="0" fontId="20" fillId="0" borderId="3" xfId="3" applyFont="1" applyBorder="1"/>
    <xf numFmtId="0" fontId="20" fillId="0" borderId="4" xfId="3" applyFont="1" applyBorder="1"/>
    <xf numFmtId="0" fontId="20" fillId="0" borderId="5" xfId="3" applyFont="1" applyBorder="1"/>
    <xf numFmtId="0" fontId="27" fillId="5" borderId="8" xfId="3" applyFont="1" applyFill="1" applyBorder="1" applyAlignment="1">
      <alignment horizontal="center"/>
    </xf>
    <xf numFmtId="0" fontId="20" fillId="0" borderId="9" xfId="3" applyFont="1" applyBorder="1"/>
    <xf numFmtId="0" fontId="20" fillId="0" borderId="10" xfId="3" applyFont="1" applyBorder="1"/>
    <xf numFmtId="0" fontId="19" fillId="6" borderId="11" xfId="3" applyFont="1" applyFill="1" applyBorder="1" applyAlignment="1">
      <alignment horizontal="center" vertical="center" wrapText="1"/>
    </xf>
    <xf numFmtId="0" fontId="20" fillId="0" borderId="12" xfId="3" applyFont="1" applyBorder="1"/>
    <xf numFmtId="0" fontId="20" fillId="0" borderId="13" xfId="3" applyFont="1" applyBorder="1"/>
    <xf numFmtId="0" fontId="20" fillId="0" borderId="14" xfId="3" applyFont="1" applyBorder="1"/>
    <xf numFmtId="0" fontId="17" fillId="0" borderId="0" xfId="3"/>
    <xf numFmtId="0" fontId="20" fillId="0" borderId="15" xfId="3" applyFont="1" applyBorder="1"/>
    <xf numFmtId="0" fontId="20" fillId="0" borderId="18" xfId="3" applyFont="1" applyBorder="1"/>
    <xf numFmtId="0" fontId="20" fillId="0" borderId="19" xfId="3" applyFont="1" applyBorder="1"/>
    <xf numFmtId="0" fontId="20" fillId="0" borderId="20" xfId="3" applyFont="1" applyBorder="1"/>
    <xf numFmtId="0" fontId="14" fillId="6" borderId="11" xfId="3" applyFont="1" applyFill="1" applyBorder="1" applyAlignment="1">
      <alignment vertical="center" wrapText="1"/>
    </xf>
    <xf numFmtId="0" fontId="28" fillId="11" borderId="0" xfId="3" applyFont="1" applyFill="1" applyAlignment="1">
      <alignment horizontal="left"/>
    </xf>
    <xf numFmtId="0" fontId="18" fillId="0" borderId="5" xfId="4" applyFont="1" applyBorder="1" applyAlignment="1">
      <alignment horizontal="center"/>
    </xf>
    <xf numFmtId="0" fontId="20" fillId="0" borderId="6" xfId="4" applyFont="1" applyBorder="1"/>
    <xf numFmtId="0" fontId="18" fillId="6" borderId="6" xfId="4" applyFont="1" applyFill="1" applyBorder="1" applyAlignment="1">
      <alignment horizontal="center"/>
    </xf>
    <xf numFmtId="0" fontId="20" fillId="0" borderId="7" xfId="4" applyFont="1" applyBorder="1"/>
    <xf numFmtId="0" fontId="18" fillId="0" borderId="2" xfId="4" applyFont="1" applyBorder="1" applyAlignment="1">
      <alignment horizontal="center" vertical="center" wrapText="1"/>
    </xf>
    <xf numFmtId="0" fontId="20" fillId="0" borderId="3" xfId="4" applyFont="1" applyBorder="1"/>
    <xf numFmtId="0" fontId="20" fillId="0" borderId="4" xfId="4" applyFont="1" applyBorder="1"/>
    <xf numFmtId="0" fontId="20" fillId="0" borderId="5" xfId="4" applyFont="1" applyBorder="1"/>
    <xf numFmtId="0" fontId="27" fillId="5" borderId="8" xfId="4" applyFont="1" applyFill="1" applyBorder="1" applyAlignment="1">
      <alignment horizontal="center"/>
    </xf>
    <xf numFmtId="0" fontId="20" fillId="0" borderId="9" xfId="4" applyFont="1" applyBorder="1"/>
    <xf numFmtId="0" fontId="20" fillId="0" borderId="10" xfId="4" applyFont="1" applyBorder="1"/>
    <xf numFmtId="0" fontId="19" fillId="6" borderId="11" xfId="4" applyFont="1" applyFill="1" applyBorder="1" applyAlignment="1">
      <alignment horizontal="center" vertical="center" wrapText="1"/>
    </xf>
    <xf numFmtId="0" fontId="20" fillId="0" borderId="12" xfId="4" applyFont="1" applyBorder="1"/>
    <xf numFmtId="0" fontId="20" fillId="0" borderId="13" xfId="4" applyFont="1" applyBorder="1"/>
    <xf numFmtId="0" fontId="20" fillId="0" borderId="14" xfId="4" applyFont="1" applyBorder="1"/>
    <xf numFmtId="0" fontId="17" fillId="0" borderId="0" xfId="4"/>
    <xf numFmtId="0" fontId="20" fillId="0" borderId="15" xfId="4" applyFont="1" applyBorder="1"/>
    <xf numFmtId="0" fontId="20" fillId="0" borderId="18" xfId="4" applyFont="1" applyBorder="1"/>
    <xf numFmtId="0" fontId="20" fillId="0" borderId="19" xfId="4" applyFont="1" applyBorder="1"/>
    <xf numFmtId="0" fontId="20" fillId="0" borderId="20" xfId="4" applyFont="1" applyBorder="1"/>
    <xf numFmtId="0" fontId="14" fillId="6" borderId="11" xfId="4" applyFont="1" applyFill="1" applyBorder="1" applyAlignment="1">
      <alignment vertical="center" wrapText="1"/>
    </xf>
    <xf numFmtId="0" fontId="28" fillId="11" borderId="0" xfId="4" applyFont="1" applyFill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6">
    <cellStyle name="Hyperlink" xfId="2" builtinId="8"/>
    <cellStyle name="Normal" xfId="0" builtinId="0"/>
    <cellStyle name="Normal 2" xfId="3" xr:uid="{00000000-0005-0000-0000-000002000000}"/>
    <cellStyle name="Normal 3" xfId="4" xr:uid="{00000000-0005-0000-0000-000003000000}"/>
    <cellStyle name="Normal 4" xfId="5" xr:uid="{E33715A9-6030-492A-B8D5-F90610F506D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Momentum!$V$1</c:f>
              <c:strCache>
                <c:ptCount val="1"/>
                <c:pt idx="0">
                  <c:v>NF500 20 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Momentum!$T$2:$T$233</c:f>
              <c:numCache>
                <c:formatCode>m/d/yyyy\ h:mm</c:formatCode>
                <c:ptCount val="232"/>
                <c:pt idx="0">
                  <c:v>42500</c:v>
                </c:pt>
                <c:pt idx="1">
                  <c:v>42507</c:v>
                </c:pt>
                <c:pt idx="2">
                  <c:v>42514</c:v>
                </c:pt>
                <c:pt idx="3">
                  <c:v>42521</c:v>
                </c:pt>
                <c:pt idx="4">
                  <c:v>42528</c:v>
                </c:pt>
                <c:pt idx="5">
                  <c:v>42535</c:v>
                </c:pt>
                <c:pt idx="6">
                  <c:v>42542</c:v>
                </c:pt>
                <c:pt idx="7">
                  <c:v>42549</c:v>
                </c:pt>
                <c:pt idx="8">
                  <c:v>42556</c:v>
                </c:pt>
                <c:pt idx="9">
                  <c:v>42563</c:v>
                </c:pt>
                <c:pt idx="10">
                  <c:v>42570</c:v>
                </c:pt>
                <c:pt idx="11">
                  <c:v>42577</c:v>
                </c:pt>
                <c:pt idx="12">
                  <c:v>42584</c:v>
                </c:pt>
                <c:pt idx="13">
                  <c:v>42591</c:v>
                </c:pt>
                <c:pt idx="14">
                  <c:v>42598</c:v>
                </c:pt>
                <c:pt idx="15">
                  <c:v>42605</c:v>
                </c:pt>
                <c:pt idx="16">
                  <c:v>42612</c:v>
                </c:pt>
                <c:pt idx="17">
                  <c:v>42619</c:v>
                </c:pt>
                <c:pt idx="18">
                  <c:v>42627</c:v>
                </c:pt>
                <c:pt idx="19">
                  <c:v>42633</c:v>
                </c:pt>
                <c:pt idx="20">
                  <c:v>42640</c:v>
                </c:pt>
                <c:pt idx="21">
                  <c:v>42647</c:v>
                </c:pt>
                <c:pt idx="22">
                  <c:v>42656</c:v>
                </c:pt>
                <c:pt idx="23">
                  <c:v>42661</c:v>
                </c:pt>
                <c:pt idx="24">
                  <c:v>42668</c:v>
                </c:pt>
                <c:pt idx="25">
                  <c:v>42675</c:v>
                </c:pt>
                <c:pt idx="26">
                  <c:v>42682</c:v>
                </c:pt>
                <c:pt idx="27">
                  <c:v>42689</c:v>
                </c:pt>
                <c:pt idx="28">
                  <c:v>42696</c:v>
                </c:pt>
                <c:pt idx="29">
                  <c:v>42703</c:v>
                </c:pt>
                <c:pt idx="30">
                  <c:v>42710</c:v>
                </c:pt>
                <c:pt idx="31">
                  <c:v>42717</c:v>
                </c:pt>
                <c:pt idx="32">
                  <c:v>42724</c:v>
                </c:pt>
                <c:pt idx="33">
                  <c:v>42731</c:v>
                </c:pt>
                <c:pt idx="34">
                  <c:v>42738</c:v>
                </c:pt>
                <c:pt idx="35">
                  <c:v>42745</c:v>
                </c:pt>
                <c:pt idx="36">
                  <c:v>42752</c:v>
                </c:pt>
                <c:pt idx="37">
                  <c:v>42759</c:v>
                </c:pt>
                <c:pt idx="38">
                  <c:v>42766</c:v>
                </c:pt>
                <c:pt idx="39">
                  <c:v>42773</c:v>
                </c:pt>
                <c:pt idx="40">
                  <c:v>42780</c:v>
                </c:pt>
                <c:pt idx="41">
                  <c:v>42787</c:v>
                </c:pt>
                <c:pt idx="42">
                  <c:v>42794</c:v>
                </c:pt>
                <c:pt idx="43">
                  <c:v>42801</c:v>
                </c:pt>
                <c:pt idx="44">
                  <c:v>42808</c:v>
                </c:pt>
                <c:pt idx="45">
                  <c:v>42815</c:v>
                </c:pt>
                <c:pt idx="46">
                  <c:v>42822</c:v>
                </c:pt>
                <c:pt idx="47">
                  <c:v>42830</c:v>
                </c:pt>
                <c:pt idx="48">
                  <c:v>42836</c:v>
                </c:pt>
                <c:pt idx="49">
                  <c:v>42843</c:v>
                </c:pt>
                <c:pt idx="50">
                  <c:v>42850</c:v>
                </c:pt>
                <c:pt idx="51">
                  <c:v>42857</c:v>
                </c:pt>
                <c:pt idx="52">
                  <c:v>42864</c:v>
                </c:pt>
                <c:pt idx="53">
                  <c:v>42871</c:v>
                </c:pt>
                <c:pt idx="54">
                  <c:v>42878</c:v>
                </c:pt>
                <c:pt idx="55">
                  <c:v>42885</c:v>
                </c:pt>
                <c:pt idx="56">
                  <c:v>42892</c:v>
                </c:pt>
                <c:pt idx="57">
                  <c:v>42899</c:v>
                </c:pt>
                <c:pt idx="58">
                  <c:v>42906</c:v>
                </c:pt>
                <c:pt idx="59">
                  <c:v>42913</c:v>
                </c:pt>
                <c:pt idx="60">
                  <c:v>42920</c:v>
                </c:pt>
                <c:pt idx="61">
                  <c:v>42927</c:v>
                </c:pt>
                <c:pt idx="62">
                  <c:v>42934</c:v>
                </c:pt>
                <c:pt idx="63">
                  <c:v>42941</c:v>
                </c:pt>
                <c:pt idx="64">
                  <c:v>42948</c:v>
                </c:pt>
                <c:pt idx="65">
                  <c:v>42955</c:v>
                </c:pt>
                <c:pt idx="66">
                  <c:v>42963</c:v>
                </c:pt>
                <c:pt idx="67">
                  <c:v>42969</c:v>
                </c:pt>
                <c:pt idx="68">
                  <c:v>42976</c:v>
                </c:pt>
                <c:pt idx="69">
                  <c:v>42983</c:v>
                </c:pt>
                <c:pt idx="70">
                  <c:v>42990</c:v>
                </c:pt>
                <c:pt idx="71">
                  <c:v>42997</c:v>
                </c:pt>
                <c:pt idx="72">
                  <c:v>43004</c:v>
                </c:pt>
                <c:pt idx="73">
                  <c:v>43011</c:v>
                </c:pt>
                <c:pt idx="74">
                  <c:v>43018</c:v>
                </c:pt>
                <c:pt idx="75">
                  <c:v>43025</c:v>
                </c:pt>
                <c:pt idx="76">
                  <c:v>43032</c:v>
                </c:pt>
                <c:pt idx="77">
                  <c:v>43039</c:v>
                </c:pt>
                <c:pt idx="78">
                  <c:v>43046</c:v>
                </c:pt>
                <c:pt idx="79">
                  <c:v>43053</c:v>
                </c:pt>
                <c:pt idx="80">
                  <c:v>43060</c:v>
                </c:pt>
                <c:pt idx="81">
                  <c:v>43067</c:v>
                </c:pt>
                <c:pt idx="82">
                  <c:v>43074</c:v>
                </c:pt>
                <c:pt idx="83">
                  <c:v>43081</c:v>
                </c:pt>
                <c:pt idx="84">
                  <c:v>43088</c:v>
                </c:pt>
                <c:pt idx="85">
                  <c:v>43095</c:v>
                </c:pt>
                <c:pt idx="86">
                  <c:v>43102</c:v>
                </c:pt>
                <c:pt idx="87">
                  <c:v>43109</c:v>
                </c:pt>
                <c:pt idx="88">
                  <c:v>43116</c:v>
                </c:pt>
                <c:pt idx="89">
                  <c:v>43123</c:v>
                </c:pt>
                <c:pt idx="90">
                  <c:v>43130</c:v>
                </c:pt>
                <c:pt idx="91">
                  <c:v>43137</c:v>
                </c:pt>
                <c:pt idx="92">
                  <c:v>43145</c:v>
                </c:pt>
                <c:pt idx="93">
                  <c:v>43151</c:v>
                </c:pt>
                <c:pt idx="94">
                  <c:v>43158</c:v>
                </c:pt>
                <c:pt idx="95">
                  <c:v>43165</c:v>
                </c:pt>
                <c:pt idx="96">
                  <c:v>43172</c:v>
                </c:pt>
                <c:pt idx="97">
                  <c:v>43179</c:v>
                </c:pt>
                <c:pt idx="98">
                  <c:v>43186</c:v>
                </c:pt>
                <c:pt idx="99">
                  <c:v>43193</c:v>
                </c:pt>
                <c:pt idx="100">
                  <c:v>43200</c:v>
                </c:pt>
                <c:pt idx="101">
                  <c:v>43207</c:v>
                </c:pt>
                <c:pt idx="102">
                  <c:v>43214</c:v>
                </c:pt>
                <c:pt idx="103">
                  <c:v>43222</c:v>
                </c:pt>
                <c:pt idx="104">
                  <c:v>43228</c:v>
                </c:pt>
                <c:pt idx="105">
                  <c:v>43235</c:v>
                </c:pt>
                <c:pt idx="106">
                  <c:v>43242</c:v>
                </c:pt>
                <c:pt idx="107">
                  <c:v>43249</c:v>
                </c:pt>
                <c:pt idx="108">
                  <c:v>43256</c:v>
                </c:pt>
                <c:pt idx="109">
                  <c:v>43263</c:v>
                </c:pt>
                <c:pt idx="110">
                  <c:v>43270</c:v>
                </c:pt>
                <c:pt idx="111">
                  <c:v>43277</c:v>
                </c:pt>
                <c:pt idx="112">
                  <c:v>43284</c:v>
                </c:pt>
                <c:pt idx="113">
                  <c:v>43291</c:v>
                </c:pt>
                <c:pt idx="114">
                  <c:v>43298</c:v>
                </c:pt>
                <c:pt idx="115">
                  <c:v>43305</c:v>
                </c:pt>
                <c:pt idx="116">
                  <c:v>43312</c:v>
                </c:pt>
                <c:pt idx="117">
                  <c:v>43319</c:v>
                </c:pt>
                <c:pt idx="118">
                  <c:v>43326</c:v>
                </c:pt>
                <c:pt idx="119">
                  <c:v>43333</c:v>
                </c:pt>
                <c:pt idx="120">
                  <c:v>43340</c:v>
                </c:pt>
                <c:pt idx="121">
                  <c:v>43347</c:v>
                </c:pt>
                <c:pt idx="122">
                  <c:v>43354</c:v>
                </c:pt>
                <c:pt idx="123">
                  <c:v>43361</c:v>
                </c:pt>
                <c:pt idx="124">
                  <c:v>43368</c:v>
                </c:pt>
                <c:pt idx="125">
                  <c:v>43376</c:v>
                </c:pt>
                <c:pt idx="126">
                  <c:v>43382</c:v>
                </c:pt>
                <c:pt idx="127">
                  <c:v>43389</c:v>
                </c:pt>
                <c:pt idx="128">
                  <c:v>43396</c:v>
                </c:pt>
                <c:pt idx="129">
                  <c:v>43403</c:v>
                </c:pt>
                <c:pt idx="130">
                  <c:v>43410</c:v>
                </c:pt>
                <c:pt idx="131">
                  <c:v>43417</c:v>
                </c:pt>
                <c:pt idx="132">
                  <c:v>43424</c:v>
                </c:pt>
                <c:pt idx="133">
                  <c:v>43431</c:v>
                </c:pt>
                <c:pt idx="134">
                  <c:v>43438</c:v>
                </c:pt>
                <c:pt idx="135">
                  <c:v>43445</c:v>
                </c:pt>
                <c:pt idx="136">
                  <c:v>43452</c:v>
                </c:pt>
                <c:pt idx="137">
                  <c:v>43460</c:v>
                </c:pt>
                <c:pt idx="138">
                  <c:v>43466</c:v>
                </c:pt>
                <c:pt idx="139">
                  <c:v>43473</c:v>
                </c:pt>
                <c:pt idx="140">
                  <c:v>43480</c:v>
                </c:pt>
                <c:pt idx="141">
                  <c:v>43487</c:v>
                </c:pt>
                <c:pt idx="142">
                  <c:v>43494</c:v>
                </c:pt>
                <c:pt idx="143">
                  <c:v>43501</c:v>
                </c:pt>
                <c:pt idx="144">
                  <c:v>43508</c:v>
                </c:pt>
                <c:pt idx="145">
                  <c:v>43515</c:v>
                </c:pt>
                <c:pt idx="146">
                  <c:v>43522</c:v>
                </c:pt>
                <c:pt idx="147">
                  <c:v>43529</c:v>
                </c:pt>
                <c:pt idx="148">
                  <c:v>43536</c:v>
                </c:pt>
                <c:pt idx="149">
                  <c:v>43543</c:v>
                </c:pt>
                <c:pt idx="150">
                  <c:v>43550</c:v>
                </c:pt>
                <c:pt idx="151">
                  <c:v>43557</c:v>
                </c:pt>
                <c:pt idx="152">
                  <c:v>43564</c:v>
                </c:pt>
                <c:pt idx="153">
                  <c:v>43571</c:v>
                </c:pt>
                <c:pt idx="154">
                  <c:v>43578</c:v>
                </c:pt>
                <c:pt idx="155">
                  <c:v>43585</c:v>
                </c:pt>
                <c:pt idx="156">
                  <c:v>43592</c:v>
                </c:pt>
                <c:pt idx="157">
                  <c:v>43599</c:v>
                </c:pt>
                <c:pt idx="158">
                  <c:v>43606</c:v>
                </c:pt>
                <c:pt idx="159">
                  <c:v>43613</c:v>
                </c:pt>
                <c:pt idx="160">
                  <c:v>43620</c:v>
                </c:pt>
                <c:pt idx="161">
                  <c:v>43627</c:v>
                </c:pt>
                <c:pt idx="162">
                  <c:v>43634</c:v>
                </c:pt>
                <c:pt idx="163">
                  <c:v>43641</c:v>
                </c:pt>
                <c:pt idx="164">
                  <c:v>43648</c:v>
                </c:pt>
                <c:pt idx="165">
                  <c:v>43655</c:v>
                </c:pt>
                <c:pt idx="166">
                  <c:v>43662</c:v>
                </c:pt>
                <c:pt idx="167">
                  <c:v>43669</c:v>
                </c:pt>
                <c:pt idx="168">
                  <c:v>43676</c:v>
                </c:pt>
                <c:pt idx="169">
                  <c:v>43683</c:v>
                </c:pt>
                <c:pt idx="170">
                  <c:v>43690</c:v>
                </c:pt>
                <c:pt idx="171">
                  <c:v>43697</c:v>
                </c:pt>
                <c:pt idx="172">
                  <c:v>43704</c:v>
                </c:pt>
                <c:pt idx="173">
                  <c:v>43711</c:v>
                </c:pt>
                <c:pt idx="174">
                  <c:v>43719</c:v>
                </c:pt>
                <c:pt idx="175">
                  <c:v>43725</c:v>
                </c:pt>
                <c:pt idx="176">
                  <c:v>43732</c:v>
                </c:pt>
                <c:pt idx="177">
                  <c:v>43739</c:v>
                </c:pt>
                <c:pt idx="178">
                  <c:v>43747</c:v>
                </c:pt>
                <c:pt idx="179">
                  <c:v>43753</c:v>
                </c:pt>
                <c:pt idx="180">
                  <c:v>43760</c:v>
                </c:pt>
                <c:pt idx="181">
                  <c:v>43767</c:v>
                </c:pt>
                <c:pt idx="182">
                  <c:v>43774</c:v>
                </c:pt>
                <c:pt idx="183">
                  <c:v>43782</c:v>
                </c:pt>
                <c:pt idx="184">
                  <c:v>43788</c:v>
                </c:pt>
                <c:pt idx="185">
                  <c:v>43795</c:v>
                </c:pt>
                <c:pt idx="186">
                  <c:v>43802</c:v>
                </c:pt>
                <c:pt idx="187">
                  <c:v>43809</c:v>
                </c:pt>
                <c:pt idx="188">
                  <c:v>43816</c:v>
                </c:pt>
                <c:pt idx="189">
                  <c:v>43823</c:v>
                </c:pt>
                <c:pt idx="190">
                  <c:v>43830</c:v>
                </c:pt>
                <c:pt idx="191">
                  <c:v>43837</c:v>
                </c:pt>
                <c:pt idx="192">
                  <c:v>43844</c:v>
                </c:pt>
                <c:pt idx="193">
                  <c:v>43851</c:v>
                </c:pt>
                <c:pt idx="194">
                  <c:v>43858</c:v>
                </c:pt>
                <c:pt idx="195">
                  <c:v>43865</c:v>
                </c:pt>
                <c:pt idx="196">
                  <c:v>43872</c:v>
                </c:pt>
                <c:pt idx="197">
                  <c:v>43879</c:v>
                </c:pt>
                <c:pt idx="198">
                  <c:v>43886</c:v>
                </c:pt>
                <c:pt idx="199">
                  <c:v>43893</c:v>
                </c:pt>
                <c:pt idx="200">
                  <c:v>43901</c:v>
                </c:pt>
                <c:pt idx="201">
                  <c:v>43907</c:v>
                </c:pt>
                <c:pt idx="202">
                  <c:v>43914</c:v>
                </c:pt>
                <c:pt idx="203">
                  <c:v>43921</c:v>
                </c:pt>
                <c:pt idx="204">
                  <c:v>43928</c:v>
                </c:pt>
                <c:pt idx="205">
                  <c:v>43936</c:v>
                </c:pt>
                <c:pt idx="206">
                  <c:v>43942</c:v>
                </c:pt>
                <c:pt idx="207">
                  <c:v>43949</c:v>
                </c:pt>
                <c:pt idx="208">
                  <c:v>43956</c:v>
                </c:pt>
                <c:pt idx="209">
                  <c:v>43963</c:v>
                </c:pt>
                <c:pt idx="210">
                  <c:v>43970</c:v>
                </c:pt>
                <c:pt idx="211">
                  <c:v>43977</c:v>
                </c:pt>
                <c:pt idx="212">
                  <c:v>43984</c:v>
                </c:pt>
                <c:pt idx="213">
                  <c:v>43991</c:v>
                </c:pt>
                <c:pt idx="214">
                  <c:v>43998</c:v>
                </c:pt>
                <c:pt idx="215">
                  <c:v>44005</c:v>
                </c:pt>
                <c:pt idx="216">
                  <c:v>44012</c:v>
                </c:pt>
                <c:pt idx="217">
                  <c:v>44019</c:v>
                </c:pt>
                <c:pt idx="218">
                  <c:v>44026</c:v>
                </c:pt>
                <c:pt idx="219">
                  <c:v>44033</c:v>
                </c:pt>
                <c:pt idx="220">
                  <c:v>44040</c:v>
                </c:pt>
                <c:pt idx="221">
                  <c:v>44047</c:v>
                </c:pt>
                <c:pt idx="222">
                  <c:v>44054</c:v>
                </c:pt>
                <c:pt idx="223">
                  <c:v>44061</c:v>
                </c:pt>
                <c:pt idx="224">
                  <c:v>44068</c:v>
                </c:pt>
                <c:pt idx="225">
                  <c:v>44075</c:v>
                </c:pt>
                <c:pt idx="226">
                  <c:v>44082</c:v>
                </c:pt>
                <c:pt idx="227">
                  <c:v>44089</c:v>
                </c:pt>
                <c:pt idx="228">
                  <c:v>44096</c:v>
                </c:pt>
                <c:pt idx="229">
                  <c:v>44103</c:v>
                </c:pt>
                <c:pt idx="230">
                  <c:v>44110</c:v>
                </c:pt>
                <c:pt idx="231">
                  <c:v>44117</c:v>
                </c:pt>
              </c:numCache>
            </c:numRef>
          </c:cat>
          <c:val>
            <c:numRef>
              <c:f>Momentum!$V$2:$V$233</c:f>
              <c:numCache>
                <c:formatCode>General</c:formatCode>
                <c:ptCount val="232"/>
                <c:pt idx="0">
                  <c:v>1021030</c:v>
                </c:pt>
                <c:pt idx="1">
                  <c:v>1045228.41099999</c:v>
                </c:pt>
                <c:pt idx="2">
                  <c:v>1026597.21457392</c:v>
                </c:pt>
                <c:pt idx="3">
                  <c:v>1076340.9826060999</c:v>
                </c:pt>
                <c:pt idx="4">
                  <c:v>1106193.2997586799</c:v>
                </c:pt>
                <c:pt idx="5">
                  <c:v>1119168.9471648501</c:v>
                </c:pt>
                <c:pt idx="6">
                  <c:v>1145603.71769688</c:v>
                </c:pt>
                <c:pt idx="7">
                  <c:v>1157500.8123051601</c:v>
                </c:pt>
                <c:pt idx="8">
                  <c:v>1186646.68275901</c:v>
                </c:pt>
                <c:pt idx="9">
                  <c:v>1204612.5135359799</c:v>
                </c:pt>
                <c:pt idx="10">
                  <c:v>1204925.7127894999</c:v>
                </c:pt>
                <c:pt idx="11">
                  <c:v>1224843.1348219099</c:v>
                </c:pt>
                <c:pt idx="12">
                  <c:v>1259065.25200884</c:v>
                </c:pt>
                <c:pt idx="13">
                  <c:v>1274451.02938838</c:v>
                </c:pt>
                <c:pt idx="14">
                  <c:v>1259546.32459969</c:v>
                </c:pt>
                <c:pt idx="15">
                  <c:v>1275057.6375871301</c:v>
                </c:pt>
                <c:pt idx="16">
                  <c:v>1315840.3561253599</c:v>
                </c:pt>
                <c:pt idx="17">
                  <c:v>1337117.4946838999</c:v>
                </c:pt>
                <c:pt idx="18">
                  <c:v>1325324.1183807901</c:v>
                </c:pt>
                <c:pt idx="19">
                  <c:v>1339226.7683826101</c:v>
                </c:pt>
                <c:pt idx="20">
                  <c:v>1382175.77084464</c:v>
                </c:pt>
                <c:pt idx="21">
                  <c:v>1400938.80693385</c:v>
                </c:pt>
                <c:pt idx="22">
                  <c:v>1410009.88570875</c:v>
                </c:pt>
                <c:pt idx="23">
                  <c:v>1412378.7023167401</c:v>
                </c:pt>
                <c:pt idx="24">
                  <c:v>1430718.4397663199</c:v>
                </c:pt>
                <c:pt idx="25">
                  <c:v>1438816.3061354</c:v>
                </c:pt>
                <c:pt idx="26">
                  <c:v>1360674.19254919</c:v>
                </c:pt>
                <c:pt idx="27">
                  <c:v>1243887.5266026901</c:v>
                </c:pt>
                <c:pt idx="28">
                  <c:v>1186208.4619941199</c:v>
                </c:pt>
                <c:pt idx="29">
                  <c:v>1252897.10172743</c:v>
                </c:pt>
                <c:pt idx="30">
                  <c:v>1249564.3954368399</c:v>
                </c:pt>
                <c:pt idx="31">
                  <c:v>1290981.2073235901</c:v>
                </c:pt>
                <c:pt idx="32">
                  <c:v>1239432.3277151601</c:v>
                </c:pt>
                <c:pt idx="33">
                  <c:v>1192786.2920615999</c:v>
                </c:pt>
                <c:pt idx="34">
                  <c:v>1270764.6959051299</c:v>
                </c:pt>
                <c:pt idx="35">
                  <c:v>1323774.6451948099</c:v>
                </c:pt>
                <c:pt idx="36">
                  <c:v>1338256.73981324</c:v>
                </c:pt>
                <c:pt idx="37">
                  <c:v>1354355.9683931901</c:v>
                </c:pt>
                <c:pt idx="38">
                  <c:v>1306147.6676982399</c:v>
                </c:pt>
                <c:pt idx="39">
                  <c:v>1344254.52590333</c:v>
                </c:pt>
                <c:pt idx="40">
                  <c:v>1301970.9997910401</c:v>
                </c:pt>
                <c:pt idx="41">
                  <c:v>1310772.32374963</c:v>
                </c:pt>
                <c:pt idx="42">
                  <c:v>1319312.00543886</c:v>
                </c:pt>
                <c:pt idx="43">
                  <c:v>1337445.9489536199</c:v>
                </c:pt>
                <c:pt idx="44">
                  <c:v>1357173.2767006799</c:v>
                </c:pt>
                <c:pt idx="45">
                  <c:v>1337914.9879043</c:v>
                </c:pt>
                <c:pt idx="46">
                  <c:v>1349635.1231983399</c:v>
                </c:pt>
                <c:pt idx="47">
                  <c:v>1439338.6216617201</c:v>
                </c:pt>
                <c:pt idx="48">
                  <c:v>1436776.5989151599</c:v>
                </c:pt>
                <c:pt idx="49">
                  <c:v>1435045.2831134701</c:v>
                </c:pt>
                <c:pt idx="50">
                  <c:v>1514252.6075149199</c:v>
                </c:pt>
                <c:pt idx="51">
                  <c:v>1495286.5936057901</c:v>
                </c:pt>
                <c:pt idx="52">
                  <c:v>1501806.04315392</c:v>
                </c:pt>
                <c:pt idx="53">
                  <c:v>1536129.8202702</c:v>
                </c:pt>
                <c:pt idx="54">
                  <c:v>1395658.4288555901</c:v>
                </c:pt>
                <c:pt idx="55">
                  <c:v>1405134.94958752</c:v>
                </c:pt>
                <c:pt idx="56">
                  <c:v>1454181.1850028699</c:v>
                </c:pt>
                <c:pt idx="57">
                  <c:v>1462608.16496996</c:v>
                </c:pt>
                <c:pt idx="58">
                  <c:v>1474345.5954938501</c:v>
                </c:pt>
                <c:pt idx="59">
                  <c:v>1404159.37342036</c:v>
                </c:pt>
                <c:pt idx="60">
                  <c:v>1487826.2096856199</c:v>
                </c:pt>
                <c:pt idx="61">
                  <c:v>1502778.8630929601</c:v>
                </c:pt>
                <c:pt idx="62">
                  <c:v>1495310.05214338</c:v>
                </c:pt>
                <c:pt idx="63">
                  <c:v>1574935.3124200201</c:v>
                </c:pt>
                <c:pt idx="64">
                  <c:v>1554484.77738825</c:v>
                </c:pt>
                <c:pt idx="65">
                  <c:v>1555518.5097652101</c:v>
                </c:pt>
                <c:pt idx="66">
                  <c:v>1530412.4410176</c:v>
                </c:pt>
                <c:pt idx="67">
                  <c:v>1522010.4767164099</c:v>
                </c:pt>
                <c:pt idx="68">
                  <c:v>1581985.2995514199</c:v>
                </c:pt>
                <c:pt idx="69">
                  <c:v>1702928.0757021301</c:v>
                </c:pt>
                <c:pt idx="70">
                  <c:v>1787750.92315285</c:v>
                </c:pt>
                <c:pt idx="71">
                  <c:v>1960545.98863019</c:v>
                </c:pt>
                <c:pt idx="72">
                  <c:v>1841903.54812824</c:v>
                </c:pt>
                <c:pt idx="73">
                  <c:v>1873344.8416947799</c:v>
                </c:pt>
                <c:pt idx="74">
                  <c:v>2026518.88267596</c:v>
                </c:pt>
                <c:pt idx="75">
                  <c:v>2039964.8354625099</c:v>
                </c:pt>
                <c:pt idx="76">
                  <c:v>2071604.6900605401</c:v>
                </c:pt>
                <c:pt idx="77">
                  <c:v>2143220.06419593</c:v>
                </c:pt>
                <c:pt idx="78">
                  <c:v>2205587.76806403</c:v>
                </c:pt>
                <c:pt idx="79">
                  <c:v>2144592.2383382199</c:v>
                </c:pt>
                <c:pt idx="80">
                  <c:v>2152280.6015126598</c:v>
                </c:pt>
                <c:pt idx="81">
                  <c:v>2159028.0011984101</c:v>
                </c:pt>
                <c:pt idx="82">
                  <c:v>2105386.9505086299</c:v>
                </c:pt>
                <c:pt idx="83">
                  <c:v>2139388.9497593502</c:v>
                </c:pt>
                <c:pt idx="84">
                  <c:v>2225563.53665565</c:v>
                </c:pt>
                <c:pt idx="85">
                  <c:v>2326682.0159435999</c:v>
                </c:pt>
                <c:pt idx="86">
                  <c:v>2346412.2794388002</c:v>
                </c:pt>
                <c:pt idx="87">
                  <c:v>2500618.49444352</c:v>
                </c:pt>
                <c:pt idx="88">
                  <c:v>2498180.39141144</c:v>
                </c:pt>
                <c:pt idx="89">
                  <c:v>2532155.6447346299</c:v>
                </c:pt>
                <c:pt idx="90">
                  <c:v>2426172.2702242699</c:v>
                </c:pt>
                <c:pt idx="91">
                  <c:v>2141618.65551101</c:v>
                </c:pt>
                <c:pt idx="92">
                  <c:v>2356765.6656436501</c:v>
                </c:pt>
                <c:pt idx="93">
                  <c:v>2189506.0063529201</c:v>
                </c:pt>
                <c:pt idx="94">
                  <c:v>2271579.6390010598</c:v>
                </c:pt>
                <c:pt idx="95">
                  <c:v>2179149.06349011</c:v>
                </c:pt>
                <c:pt idx="96">
                  <c:v>2153031.9619641802</c:v>
                </c:pt>
                <c:pt idx="97">
                  <c:v>2089539.04940585</c:v>
                </c:pt>
                <c:pt idx="98">
                  <c:v>2083301.7753433799</c:v>
                </c:pt>
                <c:pt idx="99">
                  <c:v>2095301.59356935</c:v>
                </c:pt>
                <c:pt idx="100">
                  <c:v>2138904.8197315298</c:v>
                </c:pt>
                <c:pt idx="101">
                  <c:v>2181073.32825254</c:v>
                </c:pt>
                <c:pt idx="102">
                  <c:v>2223058.9898214</c:v>
                </c:pt>
                <c:pt idx="103">
                  <c:v>2257038.44648082</c:v>
                </c:pt>
                <c:pt idx="104">
                  <c:v>2241498.7367767999</c:v>
                </c:pt>
                <c:pt idx="105">
                  <c:v>2189507.1735772602</c:v>
                </c:pt>
                <c:pt idx="106">
                  <c:v>2151869.5452634702</c:v>
                </c:pt>
                <c:pt idx="107">
                  <c:v>2198661.9485252202</c:v>
                </c:pt>
                <c:pt idx="108">
                  <c:v>2066445.4122506599</c:v>
                </c:pt>
                <c:pt idx="109">
                  <c:v>2165851.76880698</c:v>
                </c:pt>
                <c:pt idx="110">
                  <c:v>2146207.4932638998</c:v>
                </c:pt>
                <c:pt idx="111">
                  <c:v>2117341.0024795001</c:v>
                </c:pt>
                <c:pt idx="112">
                  <c:v>2113254.5343447099</c:v>
                </c:pt>
                <c:pt idx="113">
                  <c:v>2141582.7113776002</c:v>
                </c:pt>
                <c:pt idx="114">
                  <c:v>2157987.2349467599</c:v>
                </c:pt>
                <c:pt idx="115">
                  <c:v>2179869.2255091202</c:v>
                </c:pt>
                <c:pt idx="116">
                  <c:v>2193994.7780904202</c:v>
                </c:pt>
                <c:pt idx="117">
                  <c:v>2201344.6605970198</c:v>
                </c:pt>
                <c:pt idx="118">
                  <c:v>2257721.0973549099</c:v>
                </c:pt>
                <c:pt idx="119">
                  <c:v>2312899.8009742601</c:v>
                </c:pt>
                <c:pt idx="120">
                  <c:v>2365206.0299732899</c:v>
                </c:pt>
                <c:pt idx="121">
                  <c:v>2254597.16998159</c:v>
                </c:pt>
                <c:pt idx="122">
                  <c:v>2213022.3981671301</c:v>
                </c:pt>
                <c:pt idx="123">
                  <c:v>2155118.66711909</c:v>
                </c:pt>
                <c:pt idx="124">
                  <c:v>2039388.7946947899</c:v>
                </c:pt>
                <c:pt idx="125">
                  <c:v>1944944.6996124799</c:v>
                </c:pt>
                <c:pt idx="126">
                  <c:v>1806192.34474212</c:v>
                </c:pt>
                <c:pt idx="127">
                  <c:v>1900087.2537835401</c:v>
                </c:pt>
                <c:pt idx="128">
                  <c:v>1754816.0827955201</c:v>
                </c:pt>
                <c:pt idx="129">
                  <c:v>1842109.4088341901</c:v>
                </c:pt>
                <c:pt idx="130">
                  <c:v>1857104.1794221001</c:v>
                </c:pt>
                <c:pt idx="131">
                  <c:v>1874737.38360571</c:v>
                </c:pt>
                <c:pt idx="132">
                  <c:v>1855380.7201199799</c:v>
                </c:pt>
                <c:pt idx="133">
                  <c:v>1861763.2297971901</c:v>
                </c:pt>
                <c:pt idx="134">
                  <c:v>1874181.19053994</c:v>
                </c:pt>
                <c:pt idx="135">
                  <c:v>1807188.58388409</c:v>
                </c:pt>
                <c:pt idx="136">
                  <c:v>1854401.38563806</c:v>
                </c:pt>
                <c:pt idx="137">
                  <c:v>1808922.1916552901</c:v>
                </c:pt>
                <c:pt idx="138">
                  <c:v>1836083.15836299</c:v>
                </c:pt>
                <c:pt idx="139">
                  <c:v>1824020.09201255</c:v>
                </c:pt>
                <c:pt idx="140">
                  <c:v>1866948.4048780601</c:v>
                </c:pt>
                <c:pt idx="141">
                  <c:v>1829777.4621369401</c:v>
                </c:pt>
                <c:pt idx="142">
                  <c:v>1737849.4424391801</c:v>
                </c:pt>
                <c:pt idx="143">
                  <c:v>1769930.1431466099</c:v>
                </c:pt>
                <c:pt idx="144">
                  <c:v>1737151.0368955301</c:v>
                </c:pt>
                <c:pt idx="145">
                  <c:v>1708479.3590315699</c:v>
                </c:pt>
                <c:pt idx="146">
                  <c:v>1737327.0330088199</c:v>
                </c:pt>
                <c:pt idx="147">
                  <c:v>1785416.2452825001</c:v>
                </c:pt>
                <c:pt idx="148">
                  <c:v>1799503.17945778</c:v>
                </c:pt>
                <c:pt idx="149">
                  <c:v>1802751.2826967</c:v>
                </c:pt>
                <c:pt idx="150">
                  <c:v>1791556.19723116</c:v>
                </c:pt>
                <c:pt idx="151">
                  <c:v>1810752.72188449</c:v>
                </c:pt>
                <c:pt idx="152">
                  <c:v>1797787.7323958001</c:v>
                </c:pt>
                <c:pt idx="153">
                  <c:v>1840826.77070935</c:v>
                </c:pt>
                <c:pt idx="154">
                  <c:v>1791096.8354986401</c:v>
                </c:pt>
                <c:pt idx="155">
                  <c:v>1788275.85798273</c:v>
                </c:pt>
                <c:pt idx="156">
                  <c:v>1751365.84427396</c:v>
                </c:pt>
                <c:pt idx="157">
                  <c:v>1701986.08429466</c:v>
                </c:pt>
                <c:pt idx="158">
                  <c:v>1762227.88174827</c:v>
                </c:pt>
                <c:pt idx="159">
                  <c:v>1839325.3515747599</c:v>
                </c:pt>
                <c:pt idx="160">
                  <c:v>1865857.61977122</c:v>
                </c:pt>
                <c:pt idx="161">
                  <c:v>1817158.7358951899</c:v>
                </c:pt>
                <c:pt idx="162">
                  <c:v>1791691.2562116201</c:v>
                </c:pt>
                <c:pt idx="163">
                  <c:v>1786271.3901615799</c:v>
                </c:pt>
                <c:pt idx="164">
                  <c:v>1815905.63252436</c:v>
                </c:pt>
                <c:pt idx="165">
                  <c:v>1765368.9787712099</c:v>
                </c:pt>
                <c:pt idx="166">
                  <c:v>1768890.88988386</c:v>
                </c:pt>
                <c:pt idx="167">
                  <c:v>1714506.33947438</c:v>
                </c:pt>
                <c:pt idx="168">
                  <c:v>1648386.40249255</c:v>
                </c:pt>
                <c:pt idx="169">
                  <c:v>1622960.0422340999</c:v>
                </c:pt>
                <c:pt idx="170">
                  <c:v>1621199.13058828</c:v>
                </c:pt>
                <c:pt idx="171">
                  <c:v>1647251.8006168299</c:v>
                </c:pt>
                <c:pt idx="172">
                  <c:v>1642903.0558632</c:v>
                </c:pt>
                <c:pt idx="173">
                  <c:v>1658058.8365535401</c:v>
                </c:pt>
                <c:pt idx="174">
                  <c:v>1679116.18377777</c:v>
                </c:pt>
                <c:pt idx="175">
                  <c:v>1641655.10171769</c:v>
                </c:pt>
                <c:pt idx="176">
                  <c:v>1748157.4764416199</c:v>
                </c:pt>
                <c:pt idx="177">
                  <c:v>1736873.11993119</c:v>
                </c:pt>
                <c:pt idx="178">
                  <c:v>1732939.10231455</c:v>
                </c:pt>
                <c:pt idx="179">
                  <c:v>1761653.9032399</c:v>
                </c:pt>
                <c:pt idx="180">
                  <c:v>1840928.3288857001</c:v>
                </c:pt>
                <c:pt idx="181">
                  <c:v>1900951.7970490099</c:v>
                </c:pt>
                <c:pt idx="182">
                  <c:v>1885525.5732159601</c:v>
                </c:pt>
                <c:pt idx="183">
                  <c:v>1924876.49192898</c:v>
                </c:pt>
                <c:pt idx="184">
                  <c:v>1949283.92584664</c:v>
                </c:pt>
                <c:pt idx="185">
                  <c:v>1944352.23751425</c:v>
                </c:pt>
                <c:pt idx="186">
                  <c:v>1975879.90904554</c:v>
                </c:pt>
                <c:pt idx="187">
                  <c:v>1938318.43197458</c:v>
                </c:pt>
                <c:pt idx="188">
                  <c:v>1993269.7595210599</c:v>
                </c:pt>
                <c:pt idx="189">
                  <c:v>2014288.78913521</c:v>
                </c:pt>
                <c:pt idx="190">
                  <c:v>2039890.3996451199</c:v>
                </c:pt>
                <c:pt idx="191">
                  <c:v>2025468.3745196301</c:v>
                </c:pt>
                <c:pt idx="192">
                  <c:v>2083548.68015898</c:v>
                </c:pt>
                <c:pt idx="193">
                  <c:v>2094195.6139145901</c:v>
                </c:pt>
                <c:pt idx="194">
                  <c:v>2100216.4263046002</c:v>
                </c:pt>
                <c:pt idx="195">
                  <c:v>2106370.0604336699</c:v>
                </c:pt>
                <c:pt idx="196">
                  <c:v>2155880.2887041601</c:v>
                </c:pt>
                <c:pt idx="197">
                  <c:v>2058520.7348662801</c:v>
                </c:pt>
                <c:pt idx="198">
                  <c:v>2068494.2678267099</c:v>
                </c:pt>
                <c:pt idx="199">
                  <c:v>1996303.8178795599</c:v>
                </c:pt>
                <c:pt idx="200">
                  <c:v>1883432.80001665</c:v>
                </c:pt>
                <c:pt idx="201">
                  <c:v>1667723.2414307401</c:v>
                </c:pt>
                <c:pt idx="202">
                  <c:v>1471123.68711468</c:v>
                </c:pt>
                <c:pt idx="203">
                  <c:v>1545121.20857655</c:v>
                </c:pt>
                <c:pt idx="204">
                  <c:v>1613344.25270908</c:v>
                </c:pt>
                <c:pt idx="205">
                  <c:v>1685872.14358962</c:v>
                </c:pt>
                <c:pt idx="206">
                  <c:v>1685442.2461930001</c:v>
                </c:pt>
                <c:pt idx="207">
                  <c:v>1767691.8278072199</c:v>
                </c:pt>
                <c:pt idx="208">
                  <c:v>1744163.84957911</c:v>
                </c:pt>
                <c:pt idx="209">
                  <c:v>1708600.3486861901</c:v>
                </c:pt>
                <c:pt idx="210">
                  <c:v>1701817.2053018999</c:v>
                </c:pt>
                <c:pt idx="211">
                  <c:v>1776024.9445390899</c:v>
                </c:pt>
                <c:pt idx="212">
                  <c:v>1816971.19963544</c:v>
                </c:pt>
                <c:pt idx="213">
                  <c:v>1827000.88065743</c:v>
                </c:pt>
                <c:pt idx="214">
                  <c:v>1905634.9985609299</c:v>
                </c:pt>
                <c:pt idx="215">
                  <c:v>1988158.5221736101</c:v>
                </c:pt>
                <c:pt idx="216">
                  <c:v>1938663.31576409</c:v>
                </c:pt>
                <c:pt idx="217">
                  <c:v>1992945.8886054901</c:v>
                </c:pt>
                <c:pt idx="218">
                  <c:v>1961746.3207193699</c:v>
                </c:pt>
                <c:pt idx="219">
                  <c:v>2047523.67859282</c:v>
                </c:pt>
                <c:pt idx="220">
                  <c:v>2094063.89180724</c:v>
                </c:pt>
                <c:pt idx="221">
                  <c:v>2209938.9172603898</c:v>
                </c:pt>
                <c:pt idx="222">
                  <c:v>2266656.9995718799</c:v>
                </c:pt>
                <c:pt idx="223">
                  <c:v>2363851.2517135199</c:v>
                </c:pt>
                <c:pt idx="224">
                  <c:v>2519345.3870512401</c:v>
                </c:pt>
                <c:pt idx="225">
                  <c:v>2327257.8980155201</c:v>
                </c:pt>
                <c:pt idx="226">
                  <c:v>2364971.1122528599</c:v>
                </c:pt>
                <c:pt idx="227">
                  <c:v>2499526.1436844901</c:v>
                </c:pt>
                <c:pt idx="228">
                  <c:v>2369100.8695070301</c:v>
                </c:pt>
                <c:pt idx="229">
                  <c:v>2473234.6982262102</c:v>
                </c:pt>
                <c:pt idx="230">
                  <c:v>2556125.1591372602</c:v>
                </c:pt>
                <c:pt idx="231">
                  <c:v>2510447.2025434799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0-8944-A10C-7A45771AB71E}"/>
            </c:ext>
          </c:extLst>
        </c:ser>
        <c:ser>
          <c:idx val="1"/>
          <c:order val="1"/>
          <c:tx>
            <c:strRef>
              <c:f>Momentum!$Y$1</c:f>
              <c:strCache>
                <c:ptCount val="1"/>
                <c:pt idx="0">
                  <c:v>MID150 20 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Momentum!$T$2:$T$233</c:f>
              <c:numCache>
                <c:formatCode>m/d/yyyy\ h:mm</c:formatCode>
                <c:ptCount val="232"/>
                <c:pt idx="0">
                  <c:v>42500</c:v>
                </c:pt>
                <c:pt idx="1">
                  <c:v>42507</c:v>
                </c:pt>
                <c:pt idx="2">
                  <c:v>42514</c:v>
                </c:pt>
                <c:pt idx="3">
                  <c:v>42521</c:v>
                </c:pt>
                <c:pt idx="4">
                  <c:v>42528</c:v>
                </c:pt>
                <c:pt idx="5">
                  <c:v>42535</c:v>
                </c:pt>
                <c:pt idx="6">
                  <c:v>42542</c:v>
                </c:pt>
                <c:pt idx="7">
                  <c:v>42549</c:v>
                </c:pt>
                <c:pt idx="8">
                  <c:v>42556</c:v>
                </c:pt>
                <c:pt idx="9">
                  <c:v>42563</c:v>
                </c:pt>
                <c:pt idx="10">
                  <c:v>42570</c:v>
                </c:pt>
                <c:pt idx="11">
                  <c:v>42577</c:v>
                </c:pt>
                <c:pt idx="12">
                  <c:v>42584</c:v>
                </c:pt>
                <c:pt idx="13">
                  <c:v>42591</c:v>
                </c:pt>
                <c:pt idx="14">
                  <c:v>42598</c:v>
                </c:pt>
                <c:pt idx="15">
                  <c:v>42605</c:v>
                </c:pt>
                <c:pt idx="16">
                  <c:v>42612</c:v>
                </c:pt>
                <c:pt idx="17">
                  <c:v>42619</c:v>
                </c:pt>
                <c:pt idx="18">
                  <c:v>42627</c:v>
                </c:pt>
                <c:pt idx="19">
                  <c:v>42633</c:v>
                </c:pt>
                <c:pt idx="20">
                  <c:v>42640</c:v>
                </c:pt>
                <c:pt idx="21">
                  <c:v>42647</c:v>
                </c:pt>
                <c:pt idx="22">
                  <c:v>42656</c:v>
                </c:pt>
                <c:pt idx="23">
                  <c:v>42661</c:v>
                </c:pt>
                <c:pt idx="24">
                  <c:v>42668</c:v>
                </c:pt>
                <c:pt idx="25">
                  <c:v>42675</c:v>
                </c:pt>
                <c:pt idx="26">
                  <c:v>42682</c:v>
                </c:pt>
                <c:pt idx="27">
                  <c:v>42689</c:v>
                </c:pt>
                <c:pt idx="28">
                  <c:v>42696</c:v>
                </c:pt>
                <c:pt idx="29">
                  <c:v>42703</c:v>
                </c:pt>
                <c:pt idx="30">
                  <c:v>42710</c:v>
                </c:pt>
                <c:pt idx="31">
                  <c:v>42717</c:v>
                </c:pt>
                <c:pt idx="32">
                  <c:v>42724</c:v>
                </c:pt>
                <c:pt idx="33">
                  <c:v>42731</c:v>
                </c:pt>
                <c:pt idx="34">
                  <c:v>42738</c:v>
                </c:pt>
                <c:pt idx="35">
                  <c:v>42745</c:v>
                </c:pt>
                <c:pt idx="36">
                  <c:v>42752</c:v>
                </c:pt>
                <c:pt idx="37">
                  <c:v>42759</c:v>
                </c:pt>
                <c:pt idx="38">
                  <c:v>42766</c:v>
                </c:pt>
                <c:pt idx="39">
                  <c:v>42773</c:v>
                </c:pt>
                <c:pt idx="40">
                  <c:v>42780</c:v>
                </c:pt>
                <c:pt idx="41">
                  <c:v>42787</c:v>
                </c:pt>
                <c:pt idx="42">
                  <c:v>42794</c:v>
                </c:pt>
                <c:pt idx="43">
                  <c:v>42801</c:v>
                </c:pt>
                <c:pt idx="44">
                  <c:v>42808</c:v>
                </c:pt>
                <c:pt idx="45">
                  <c:v>42815</c:v>
                </c:pt>
                <c:pt idx="46">
                  <c:v>42822</c:v>
                </c:pt>
                <c:pt idx="47">
                  <c:v>42830</c:v>
                </c:pt>
                <c:pt idx="48">
                  <c:v>42836</c:v>
                </c:pt>
                <c:pt idx="49">
                  <c:v>42843</c:v>
                </c:pt>
                <c:pt idx="50">
                  <c:v>42850</c:v>
                </c:pt>
                <c:pt idx="51">
                  <c:v>42857</c:v>
                </c:pt>
                <c:pt idx="52">
                  <c:v>42864</c:v>
                </c:pt>
                <c:pt idx="53">
                  <c:v>42871</c:v>
                </c:pt>
                <c:pt idx="54">
                  <c:v>42878</c:v>
                </c:pt>
                <c:pt idx="55">
                  <c:v>42885</c:v>
                </c:pt>
                <c:pt idx="56">
                  <c:v>42892</c:v>
                </c:pt>
                <c:pt idx="57">
                  <c:v>42899</c:v>
                </c:pt>
                <c:pt idx="58">
                  <c:v>42906</c:v>
                </c:pt>
                <c:pt idx="59">
                  <c:v>42913</c:v>
                </c:pt>
                <c:pt idx="60">
                  <c:v>42920</c:v>
                </c:pt>
                <c:pt idx="61">
                  <c:v>42927</c:v>
                </c:pt>
                <c:pt idx="62">
                  <c:v>42934</c:v>
                </c:pt>
                <c:pt idx="63">
                  <c:v>42941</c:v>
                </c:pt>
                <c:pt idx="64">
                  <c:v>42948</c:v>
                </c:pt>
                <c:pt idx="65">
                  <c:v>42955</c:v>
                </c:pt>
                <c:pt idx="66">
                  <c:v>42963</c:v>
                </c:pt>
                <c:pt idx="67">
                  <c:v>42969</c:v>
                </c:pt>
                <c:pt idx="68">
                  <c:v>42976</c:v>
                </c:pt>
                <c:pt idx="69">
                  <c:v>42983</c:v>
                </c:pt>
                <c:pt idx="70">
                  <c:v>42990</c:v>
                </c:pt>
                <c:pt idx="71">
                  <c:v>42997</c:v>
                </c:pt>
                <c:pt idx="72">
                  <c:v>43004</c:v>
                </c:pt>
                <c:pt idx="73">
                  <c:v>43011</c:v>
                </c:pt>
                <c:pt idx="74">
                  <c:v>43018</c:v>
                </c:pt>
                <c:pt idx="75">
                  <c:v>43025</c:v>
                </c:pt>
                <c:pt idx="76">
                  <c:v>43032</c:v>
                </c:pt>
                <c:pt idx="77">
                  <c:v>43039</c:v>
                </c:pt>
                <c:pt idx="78">
                  <c:v>43046</c:v>
                </c:pt>
                <c:pt idx="79">
                  <c:v>43053</c:v>
                </c:pt>
                <c:pt idx="80">
                  <c:v>43060</c:v>
                </c:pt>
                <c:pt idx="81">
                  <c:v>43067</c:v>
                </c:pt>
                <c:pt idx="82">
                  <c:v>43074</c:v>
                </c:pt>
                <c:pt idx="83">
                  <c:v>43081</c:v>
                </c:pt>
                <c:pt idx="84">
                  <c:v>43088</c:v>
                </c:pt>
                <c:pt idx="85">
                  <c:v>43095</c:v>
                </c:pt>
                <c:pt idx="86">
                  <c:v>43102</c:v>
                </c:pt>
                <c:pt idx="87">
                  <c:v>43109</c:v>
                </c:pt>
                <c:pt idx="88">
                  <c:v>43116</c:v>
                </c:pt>
                <c:pt idx="89">
                  <c:v>43123</c:v>
                </c:pt>
                <c:pt idx="90">
                  <c:v>43130</c:v>
                </c:pt>
                <c:pt idx="91">
                  <c:v>43137</c:v>
                </c:pt>
                <c:pt idx="92">
                  <c:v>43145</c:v>
                </c:pt>
                <c:pt idx="93">
                  <c:v>43151</c:v>
                </c:pt>
                <c:pt idx="94">
                  <c:v>43158</c:v>
                </c:pt>
                <c:pt idx="95">
                  <c:v>43165</c:v>
                </c:pt>
                <c:pt idx="96">
                  <c:v>43172</c:v>
                </c:pt>
                <c:pt idx="97">
                  <c:v>43179</c:v>
                </c:pt>
                <c:pt idx="98">
                  <c:v>43186</c:v>
                </c:pt>
                <c:pt idx="99">
                  <c:v>43193</c:v>
                </c:pt>
                <c:pt idx="100">
                  <c:v>43200</c:v>
                </c:pt>
                <c:pt idx="101">
                  <c:v>43207</c:v>
                </c:pt>
                <c:pt idx="102">
                  <c:v>43214</c:v>
                </c:pt>
                <c:pt idx="103">
                  <c:v>43222</c:v>
                </c:pt>
                <c:pt idx="104">
                  <c:v>43228</c:v>
                </c:pt>
                <c:pt idx="105">
                  <c:v>43235</c:v>
                </c:pt>
                <c:pt idx="106">
                  <c:v>43242</c:v>
                </c:pt>
                <c:pt idx="107">
                  <c:v>43249</c:v>
                </c:pt>
                <c:pt idx="108">
                  <c:v>43256</c:v>
                </c:pt>
                <c:pt idx="109">
                  <c:v>43263</c:v>
                </c:pt>
                <c:pt idx="110">
                  <c:v>43270</c:v>
                </c:pt>
                <c:pt idx="111">
                  <c:v>43277</c:v>
                </c:pt>
                <c:pt idx="112">
                  <c:v>43284</c:v>
                </c:pt>
                <c:pt idx="113">
                  <c:v>43291</c:v>
                </c:pt>
                <c:pt idx="114">
                  <c:v>43298</c:v>
                </c:pt>
                <c:pt idx="115">
                  <c:v>43305</c:v>
                </c:pt>
                <c:pt idx="116">
                  <c:v>43312</c:v>
                </c:pt>
                <c:pt idx="117">
                  <c:v>43319</c:v>
                </c:pt>
                <c:pt idx="118">
                  <c:v>43326</c:v>
                </c:pt>
                <c:pt idx="119">
                  <c:v>43333</c:v>
                </c:pt>
                <c:pt idx="120">
                  <c:v>43340</c:v>
                </c:pt>
                <c:pt idx="121">
                  <c:v>43347</c:v>
                </c:pt>
                <c:pt idx="122">
                  <c:v>43354</c:v>
                </c:pt>
                <c:pt idx="123">
                  <c:v>43361</c:v>
                </c:pt>
                <c:pt idx="124">
                  <c:v>43368</c:v>
                </c:pt>
                <c:pt idx="125">
                  <c:v>43376</c:v>
                </c:pt>
                <c:pt idx="126">
                  <c:v>43382</c:v>
                </c:pt>
                <c:pt idx="127">
                  <c:v>43389</c:v>
                </c:pt>
                <c:pt idx="128">
                  <c:v>43396</c:v>
                </c:pt>
                <c:pt idx="129">
                  <c:v>43403</c:v>
                </c:pt>
                <c:pt idx="130">
                  <c:v>43410</c:v>
                </c:pt>
                <c:pt idx="131">
                  <c:v>43417</c:v>
                </c:pt>
                <c:pt idx="132">
                  <c:v>43424</c:v>
                </c:pt>
                <c:pt idx="133">
                  <c:v>43431</c:v>
                </c:pt>
                <c:pt idx="134">
                  <c:v>43438</c:v>
                </c:pt>
                <c:pt idx="135">
                  <c:v>43445</c:v>
                </c:pt>
                <c:pt idx="136">
                  <c:v>43452</c:v>
                </c:pt>
                <c:pt idx="137">
                  <c:v>43460</c:v>
                </c:pt>
                <c:pt idx="138">
                  <c:v>43466</c:v>
                </c:pt>
                <c:pt idx="139">
                  <c:v>43473</c:v>
                </c:pt>
                <c:pt idx="140">
                  <c:v>43480</c:v>
                </c:pt>
                <c:pt idx="141">
                  <c:v>43487</c:v>
                </c:pt>
                <c:pt idx="142">
                  <c:v>43494</c:v>
                </c:pt>
                <c:pt idx="143">
                  <c:v>43501</c:v>
                </c:pt>
                <c:pt idx="144">
                  <c:v>43508</c:v>
                </c:pt>
                <c:pt idx="145">
                  <c:v>43515</c:v>
                </c:pt>
                <c:pt idx="146">
                  <c:v>43522</c:v>
                </c:pt>
                <c:pt idx="147">
                  <c:v>43529</c:v>
                </c:pt>
                <c:pt idx="148">
                  <c:v>43536</c:v>
                </c:pt>
                <c:pt idx="149">
                  <c:v>43543</c:v>
                </c:pt>
                <c:pt idx="150">
                  <c:v>43550</c:v>
                </c:pt>
                <c:pt idx="151">
                  <c:v>43557</c:v>
                </c:pt>
                <c:pt idx="152">
                  <c:v>43564</c:v>
                </c:pt>
                <c:pt idx="153">
                  <c:v>43571</c:v>
                </c:pt>
                <c:pt idx="154">
                  <c:v>43578</c:v>
                </c:pt>
                <c:pt idx="155">
                  <c:v>43585</c:v>
                </c:pt>
                <c:pt idx="156">
                  <c:v>43592</c:v>
                </c:pt>
                <c:pt idx="157">
                  <c:v>43599</c:v>
                </c:pt>
                <c:pt idx="158">
                  <c:v>43606</c:v>
                </c:pt>
                <c:pt idx="159">
                  <c:v>43613</c:v>
                </c:pt>
                <c:pt idx="160">
                  <c:v>43620</c:v>
                </c:pt>
                <c:pt idx="161">
                  <c:v>43627</c:v>
                </c:pt>
                <c:pt idx="162">
                  <c:v>43634</c:v>
                </c:pt>
                <c:pt idx="163">
                  <c:v>43641</c:v>
                </c:pt>
                <c:pt idx="164">
                  <c:v>43648</c:v>
                </c:pt>
                <c:pt idx="165">
                  <c:v>43655</c:v>
                </c:pt>
                <c:pt idx="166">
                  <c:v>43662</c:v>
                </c:pt>
                <c:pt idx="167">
                  <c:v>43669</c:v>
                </c:pt>
                <c:pt idx="168">
                  <c:v>43676</c:v>
                </c:pt>
                <c:pt idx="169">
                  <c:v>43683</c:v>
                </c:pt>
                <c:pt idx="170">
                  <c:v>43690</c:v>
                </c:pt>
                <c:pt idx="171">
                  <c:v>43697</c:v>
                </c:pt>
                <c:pt idx="172">
                  <c:v>43704</c:v>
                </c:pt>
                <c:pt idx="173">
                  <c:v>43711</c:v>
                </c:pt>
                <c:pt idx="174">
                  <c:v>43719</c:v>
                </c:pt>
                <c:pt idx="175">
                  <c:v>43725</c:v>
                </c:pt>
                <c:pt idx="176">
                  <c:v>43732</c:v>
                </c:pt>
                <c:pt idx="177">
                  <c:v>43739</c:v>
                </c:pt>
                <c:pt idx="178">
                  <c:v>43747</c:v>
                </c:pt>
                <c:pt idx="179">
                  <c:v>43753</c:v>
                </c:pt>
                <c:pt idx="180">
                  <c:v>43760</c:v>
                </c:pt>
                <c:pt idx="181">
                  <c:v>43767</c:v>
                </c:pt>
                <c:pt idx="182">
                  <c:v>43774</c:v>
                </c:pt>
                <c:pt idx="183">
                  <c:v>43782</c:v>
                </c:pt>
                <c:pt idx="184">
                  <c:v>43788</c:v>
                </c:pt>
                <c:pt idx="185">
                  <c:v>43795</c:v>
                </c:pt>
                <c:pt idx="186">
                  <c:v>43802</c:v>
                </c:pt>
                <c:pt idx="187">
                  <c:v>43809</c:v>
                </c:pt>
                <c:pt idx="188">
                  <c:v>43816</c:v>
                </c:pt>
                <c:pt idx="189">
                  <c:v>43823</c:v>
                </c:pt>
                <c:pt idx="190">
                  <c:v>43830</c:v>
                </c:pt>
                <c:pt idx="191">
                  <c:v>43837</c:v>
                </c:pt>
                <c:pt idx="192">
                  <c:v>43844</c:v>
                </c:pt>
                <c:pt idx="193">
                  <c:v>43851</c:v>
                </c:pt>
                <c:pt idx="194">
                  <c:v>43858</c:v>
                </c:pt>
                <c:pt idx="195">
                  <c:v>43865</c:v>
                </c:pt>
                <c:pt idx="196">
                  <c:v>43872</c:v>
                </c:pt>
                <c:pt idx="197">
                  <c:v>43879</c:v>
                </c:pt>
                <c:pt idx="198">
                  <c:v>43886</c:v>
                </c:pt>
                <c:pt idx="199">
                  <c:v>43893</c:v>
                </c:pt>
                <c:pt idx="200">
                  <c:v>43901</c:v>
                </c:pt>
                <c:pt idx="201">
                  <c:v>43907</c:v>
                </c:pt>
                <c:pt idx="202">
                  <c:v>43914</c:v>
                </c:pt>
                <c:pt idx="203">
                  <c:v>43921</c:v>
                </c:pt>
                <c:pt idx="204">
                  <c:v>43928</c:v>
                </c:pt>
                <c:pt idx="205">
                  <c:v>43936</c:v>
                </c:pt>
                <c:pt idx="206">
                  <c:v>43942</c:v>
                </c:pt>
                <c:pt idx="207">
                  <c:v>43949</c:v>
                </c:pt>
                <c:pt idx="208">
                  <c:v>43956</c:v>
                </c:pt>
                <c:pt idx="209">
                  <c:v>43963</c:v>
                </c:pt>
                <c:pt idx="210">
                  <c:v>43970</c:v>
                </c:pt>
                <c:pt idx="211">
                  <c:v>43977</c:v>
                </c:pt>
                <c:pt idx="212">
                  <c:v>43984</c:v>
                </c:pt>
                <c:pt idx="213">
                  <c:v>43991</c:v>
                </c:pt>
                <c:pt idx="214">
                  <c:v>43998</c:v>
                </c:pt>
                <c:pt idx="215">
                  <c:v>44005</c:v>
                </c:pt>
                <c:pt idx="216">
                  <c:v>44012</c:v>
                </c:pt>
                <c:pt idx="217">
                  <c:v>44019</c:v>
                </c:pt>
                <c:pt idx="218">
                  <c:v>44026</c:v>
                </c:pt>
                <c:pt idx="219">
                  <c:v>44033</c:v>
                </c:pt>
                <c:pt idx="220">
                  <c:v>44040</c:v>
                </c:pt>
                <c:pt idx="221">
                  <c:v>44047</c:v>
                </c:pt>
                <c:pt idx="222">
                  <c:v>44054</c:v>
                </c:pt>
                <c:pt idx="223">
                  <c:v>44061</c:v>
                </c:pt>
                <c:pt idx="224">
                  <c:v>44068</c:v>
                </c:pt>
                <c:pt idx="225">
                  <c:v>44075</c:v>
                </c:pt>
                <c:pt idx="226">
                  <c:v>44082</c:v>
                </c:pt>
                <c:pt idx="227">
                  <c:v>44089</c:v>
                </c:pt>
                <c:pt idx="228">
                  <c:v>44096</c:v>
                </c:pt>
                <c:pt idx="229">
                  <c:v>44103</c:v>
                </c:pt>
                <c:pt idx="230">
                  <c:v>44110</c:v>
                </c:pt>
                <c:pt idx="231">
                  <c:v>44117</c:v>
                </c:pt>
              </c:numCache>
            </c:numRef>
          </c:cat>
          <c:val>
            <c:numRef>
              <c:f>Momentum!$Y$2:$Y$233</c:f>
              <c:numCache>
                <c:formatCode>General</c:formatCode>
                <c:ptCount val="232"/>
                <c:pt idx="0">
                  <c:v>1002490</c:v>
                </c:pt>
                <c:pt idx="1">
                  <c:v>1012354.5016</c:v>
                </c:pt>
                <c:pt idx="2">
                  <c:v>980510.89075217198</c:v>
                </c:pt>
                <c:pt idx="3">
                  <c:v>1034007.5649516101</c:v>
                </c:pt>
                <c:pt idx="4">
                  <c:v>1043809.95666735</c:v>
                </c:pt>
                <c:pt idx="5">
                  <c:v>1035903.09624559</c:v>
                </c:pt>
                <c:pt idx="6">
                  <c:v>1043397.85514693</c:v>
                </c:pt>
                <c:pt idx="7">
                  <c:v>1058568.85996077</c:v>
                </c:pt>
                <c:pt idx="8">
                  <c:v>1080100.15057237</c:v>
                </c:pt>
                <c:pt idx="9">
                  <c:v>1086289.1244351501</c:v>
                </c:pt>
                <c:pt idx="10">
                  <c:v>1088749.5693019901</c:v>
                </c:pt>
                <c:pt idx="11">
                  <c:v>1108423.27401928</c:v>
                </c:pt>
                <c:pt idx="12">
                  <c:v>1139791.65267403</c:v>
                </c:pt>
                <c:pt idx="13">
                  <c:v>1144162.75366203</c:v>
                </c:pt>
                <c:pt idx="14">
                  <c:v>1160827.48416912</c:v>
                </c:pt>
                <c:pt idx="15">
                  <c:v>1190428.5850154301</c:v>
                </c:pt>
                <c:pt idx="16">
                  <c:v>1210421.8331007599</c:v>
                </c:pt>
                <c:pt idx="17">
                  <c:v>1238370.4732270599</c:v>
                </c:pt>
                <c:pt idx="18">
                  <c:v>1208445.25074153</c:v>
                </c:pt>
                <c:pt idx="19">
                  <c:v>1214837.9261179499</c:v>
                </c:pt>
                <c:pt idx="20">
                  <c:v>1235119.64529449</c:v>
                </c:pt>
                <c:pt idx="21">
                  <c:v>1289909.5527597601</c:v>
                </c:pt>
                <c:pt idx="22">
                  <c:v>1279293.5971405399</c:v>
                </c:pt>
                <c:pt idx="23">
                  <c:v>1280560.09780171</c:v>
                </c:pt>
                <c:pt idx="24">
                  <c:v>1310051.39685409</c:v>
                </c:pt>
                <c:pt idx="25">
                  <c:v>1312730.45196065</c:v>
                </c:pt>
                <c:pt idx="26">
                  <c:v>1261271.41824379</c:v>
                </c:pt>
                <c:pt idx="27">
                  <c:v>1164752.62296269</c:v>
                </c:pt>
                <c:pt idx="28">
                  <c:v>1148818.8070805599</c:v>
                </c:pt>
                <c:pt idx="29">
                  <c:v>1180566.4148142301</c:v>
                </c:pt>
                <c:pt idx="30">
                  <c:v>1193410.97740741</c:v>
                </c:pt>
                <c:pt idx="31">
                  <c:v>1204599.2053206</c:v>
                </c:pt>
                <c:pt idx="32">
                  <c:v>1172075.0267769401</c:v>
                </c:pt>
                <c:pt idx="33">
                  <c:v>1139338.97127906</c:v>
                </c:pt>
                <c:pt idx="34">
                  <c:v>1196802.3461090799</c:v>
                </c:pt>
                <c:pt idx="35">
                  <c:v>1247270.0050415599</c:v>
                </c:pt>
                <c:pt idx="36">
                  <c:v>1273443.96609736</c:v>
                </c:pt>
                <c:pt idx="37">
                  <c:v>1285879.1464263001</c:v>
                </c:pt>
                <c:pt idx="38">
                  <c:v>1271387.2884460799</c:v>
                </c:pt>
                <c:pt idx="39">
                  <c:v>1354097.38849594</c:v>
                </c:pt>
                <c:pt idx="40">
                  <c:v>1336406.1061152399</c:v>
                </c:pt>
                <c:pt idx="41">
                  <c:v>1355930.99932558</c:v>
                </c:pt>
                <c:pt idx="42">
                  <c:v>1367639.4635047601</c:v>
                </c:pt>
                <c:pt idx="43">
                  <c:v>1363604.9270874199</c:v>
                </c:pt>
                <c:pt idx="44">
                  <c:v>1382954.4810027899</c:v>
                </c:pt>
                <c:pt idx="45">
                  <c:v>1395269.69065612</c:v>
                </c:pt>
                <c:pt idx="46">
                  <c:v>1410624.6336017901</c:v>
                </c:pt>
                <c:pt idx="47">
                  <c:v>1456223.07488297</c:v>
                </c:pt>
                <c:pt idx="48">
                  <c:v>1465149.722332</c:v>
                </c:pt>
                <c:pt idx="49">
                  <c:v>1459970.41806356</c:v>
                </c:pt>
                <c:pt idx="50">
                  <c:v>1502061.3652163299</c:v>
                </c:pt>
                <c:pt idx="51">
                  <c:v>1517262.2262323201</c:v>
                </c:pt>
                <c:pt idx="52">
                  <c:v>1521518.1467768999</c:v>
                </c:pt>
                <c:pt idx="53">
                  <c:v>1532298.1028468099</c:v>
                </c:pt>
                <c:pt idx="54">
                  <c:v>1433533.8286278199</c:v>
                </c:pt>
                <c:pt idx="55">
                  <c:v>1452105.2593777</c:v>
                </c:pt>
                <c:pt idx="56">
                  <c:v>1510886.4802773099</c:v>
                </c:pt>
                <c:pt idx="57">
                  <c:v>1539147.6118908899</c:v>
                </c:pt>
                <c:pt idx="58">
                  <c:v>1584644.8152983901</c:v>
                </c:pt>
                <c:pt idx="59">
                  <c:v>1496609.8725844901</c:v>
                </c:pt>
                <c:pt idx="60">
                  <c:v>1529467.9423370799</c:v>
                </c:pt>
                <c:pt idx="61">
                  <c:v>1539088.2956943801</c:v>
                </c:pt>
                <c:pt idx="62">
                  <c:v>1516355.96156697</c:v>
                </c:pt>
                <c:pt idx="63">
                  <c:v>1549791.61051952</c:v>
                </c:pt>
                <c:pt idx="64">
                  <c:v>1558307.7154193299</c:v>
                </c:pt>
                <c:pt idx="65">
                  <c:v>1555346.9307600299</c:v>
                </c:pt>
                <c:pt idx="66">
                  <c:v>1549942.1001756401</c:v>
                </c:pt>
                <c:pt idx="67">
                  <c:v>1522314.38224001</c:v>
                </c:pt>
                <c:pt idx="68">
                  <c:v>1551748.3308206201</c:v>
                </c:pt>
                <c:pt idx="69">
                  <c:v>1618310.57547117</c:v>
                </c:pt>
                <c:pt idx="70">
                  <c:v>1678455.08800856</c:v>
                </c:pt>
                <c:pt idx="71">
                  <c:v>1704135.4508550901</c:v>
                </c:pt>
                <c:pt idx="72">
                  <c:v>1624415.9944640901</c:v>
                </c:pt>
                <c:pt idx="73">
                  <c:v>1653931.6330835</c:v>
                </c:pt>
                <c:pt idx="74">
                  <c:v>1693965.04826229</c:v>
                </c:pt>
                <c:pt idx="75">
                  <c:v>1700385.1757952</c:v>
                </c:pt>
                <c:pt idx="76">
                  <c:v>1720883.3190894099</c:v>
                </c:pt>
                <c:pt idx="77">
                  <c:v>1724376.7122271601</c:v>
                </c:pt>
                <c:pt idx="78">
                  <c:v>1719600.18873429</c:v>
                </c:pt>
                <c:pt idx="79">
                  <c:v>1713323.6480454099</c:v>
                </c:pt>
                <c:pt idx="80">
                  <c:v>1747615.8208610399</c:v>
                </c:pt>
                <c:pt idx="81">
                  <c:v>1778102.9788559601</c:v>
                </c:pt>
                <c:pt idx="82">
                  <c:v>1727382.5913841</c:v>
                </c:pt>
                <c:pt idx="83">
                  <c:v>1736693.18355166</c:v>
                </c:pt>
                <c:pt idx="84">
                  <c:v>1782437.6820064101</c:v>
                </c:pt>
                <c:pt idx="85">
                  <c:v>1800172.9369423699</c:v>
                </c:pt>
                <c:pt idx="86">
                  <c:v>1788588.82409315</c:v>
                </c:pt>
                <c:pt idx="87">
                  <c:v>1823215.9037275901</c:v>
                </c:pt>
                <c:pt idx="88">
                  <c:v>1790826.47319787</c:v>
                </c:pt>
                <c:pt idx="89">
                  <c:v>1836322.41974946</c:v>
                </c:pt>
                <c:pt idx="90">
                  <c:v>1787558.8778930199</c:v>
                </c:pt>
                <c:pt idx="91">
                  <c:v>1651480.9583134099</c:v>
                </c:pt>
                <c:pt idx="92">
                  <c:v>1730182.28338183</c:v>
                </c:pt>
                <c:pt idx="93">
                  <c:v>1640844.32117941</c:v>
                </c:pt>
                <c:pt idx="94">
                  <c:v>1696419.7183377601</c:v>
                </c:pt>
                <c:pt idx="95">
                  <c:v>1688726.4549151</c:v>
                </c:pt>
                <c:pt idx="96">
                  <c:v>1687122.1647829299</c:v>
                </c:pt>
                <c:pt idx="97">
                  <c:v>1618152.6106866</c:v>
                </c:pt>
                <c:pt idx="98">
                  <c:v>1628589.6950255299</c:v>
                </c:pt>
                <c:pt idx="99">
                  <c:v>1650705.9430839799</c:v>
                </c:pt>
                <c:pt idx="100">
                  <c:v>1674517.3763129599</c:v>
                </c:pt>
                <c:pt idx="101">
                  <c:v>1717108.7257794801</c:v>
                </c:pt>
                <c:pt idx="102">
                  <c:v>1721049.4903051499</c:v>
                </c:pt>
                <c:pt idx="103">
                  <c:v>1745083.9464372599</c:v>
                </c:pt>
                <c:pt idx="104">
                  <c:v>1750153.4153016601</c:v>
                </c:pt>
                <c:pt idx="105">
                  <c:v>1712411.3569006801</c:v>
                </c:pt>
                <c:pt idx="106">
                  <c:v>1686939.2379667801</c:v>
                </c:pt>
                <c:pt idx="107">
                  <c:v>1710159.95657739</c:v>
                </c:pt>
                <c:pt idx="108">
                  <c:v>1629808.0910176099</c:v>
                </c:pt>
                <c:pt idx="109">
                  <c:v>1694340.3423814501</c:v>
                </c:pt>
                <c:pt idx="110">
                  <c:v>1682386.7712659501</c:v>
                </c:pt>
                <c:pt idx="111">
                  <c:v>1696047.7518486299</c:v>
                </c:pt>
                <c:pt idx="112">
                  <c:v>1685464.41387709</c:v>
                </c:pt>
                <c:pt idx="113">
                  <c:v>1725780.72265703</c:v>
                </c:pt>
                <c:pt idx="114">
                  <c:v>1722967.7000791</c:v>
                </c:pt>
                <c:pt idx="115">
                  <c:v>1757435.6689191801</c:v>
                </c:pt>
                <c:pt idx="116">
                  <c:v>1772400.23364003</c:v>
                </c:pt>
                <c:pt idx="117">
                  <c:v>1807130.41621821</c:v>
                </c:pt>
                <c:pt idx="118">
                  <c:v>1833198.2724721499</c:v>
                </c:pt>
                <c:pt idx="119">
                  <c:v>1852391.8583849401</c:v>
                </c:pt>
                <c:pt idx="120">
                  <c:v>1859467.9952839699</c:v>
                </c:pt>
                <c:pt idx="121">
                  <c:v>1825393.2442703899</c:v>
                </c:pt>
                <c:pt idx="122">
                  <c:v>1786749.6692891901</c:v>
                </c:pt>
                <c:pt idx="123">
                  <c:v>1768221.0752186601</c:v>
                </c:pt>
                <c:pt idx="124">
                  <c:v>1714325.6968459899</c:v>
                </c:pt>
                <c:pt idx="125">
                  <c:v>1672796.1568399</c:v>
                </c:pt>
                <c:pt idx="126">
                  <c:v>1538860.94454892</c:v>
                </c:pt>
                <c:pt idx="127">
                  <c:v>1617672.6086376</c:v>
                </c:pt>
                <c:pt idx="128">
                  <c:v>1542461.6168200099</c:v>
                </c:pt>
                <c:pt idx="129">
                  <c:v>1571562.72599068</c:v>
                </c:pt>
                <c:pt idx="130">
                  <c:v>1597695.5690343</c:v>
                </c:pt>
                <c:pt idx="131">
                  <c:v>1594340.40833932</c:v>
                </c:pt>
                <c:pt idx="132">
                  <c:v>1575003.33681532</c:v>
                </c:pt>
                <c:pt idx="133">
                  <c:v>1599711.20166161</c:v>
                </c:pt>
                <c:pt idx="134">
                  <c:v>1635344.76867863</c:v>
                </c:pt>
                <c:pt idx="135">
                  <c:v>1621095.46459421</c:v>
                </c:pt>
                <c:pt idx="136">
                  <c:v>1639321.2093175701</c:v>
                </c:pt>
                <c:pt idx="137">
                  <c:v>1624521.78173345</c:v>
                </c:pt>
                <c:pt idx="138">
                  <c:v>1652392.4835513199</c:v>
                </c:pt>
                <c:pt idx="139">
                  <c:v>1645487.22233058</c:v>
                </c:pt>
                <c:pt idx="140">
                  <c:v>1670622.03965168</c:v>
                </c:pt>
                <c:pt idx="141">
                  <c:v>1651977.89768917</c:v>
                </c:pt>
                <c:pt idx="142">
                  <c:v>1602270.75220976</c:v>
                </c:pt>
                <c:pt idx="143">
                  <c:v>1596724.43037518</c:v>
                </c:pt>
                <c:pt idx="144">
                  <c:v>1573571.92613474</c:v>
                </c:pt>
                <c:pt idx="145">
                  <c:v>1560777.57593533</c:v>
                </c:pt>
                <c:pt idx="146">
                  <c:v>1587583.93080201</c:v>
                </c:pt>
                <c:pt idx="147">
                  <c:v>1650214.11687215</c:v>
                </c:pt>
                <c:pt idx="148">
                  <c:v>1690324.63375038</c:v>
                </c:pt>
                <c:pt idx="149">
                  <c:v>1678539.3147761701</c:v>
                </c:pt>
                <c:pt idx="150">
                  <c:v>1675878.8299622501</c:v>
                </c:pt>
                <c:pt idx="151">
                  <c:v>1716460.2358297899</c:v>
                </c:pt>
                <c:pt idx="152">
                  <c:v>1690018.1658968299</c:v>
                </c:pt>
                <c:pt idx="153">
                  <c:v>1704357.9700344701</c:v>
                </c:pt>
                <c:pt idx="154">
                  <c:v>1667722.79546858</c:v>
                </c:pt>
                <c:pt idx="155">
                  <c:v>1672392.41929589</c:v>
                </c:pt>
                <c:pt idx="156">
                  <c:v>1622613.6589355499</c:v>
                </c:pt>
                <c:pt idx="157">
                  <c:v>1589747.6192738099</c:v>
                </c:pt>
                <c:pt idx="158">
                  <c:v>1643878.5257100801</c:v>
                </c:pt>
                <c:pt idx="159">
                  <c:v>1695159.31631961</c:v>
                </c:pt>
                <c:pt idx="160">
                  <c:v>1692489.4403963999</c:v>
                </c:pt>
                <c:pt idx="161">
                  <c:v>1660670.63891695</c:v>
                </c:pt>
                <c:pt idx="162">
                  <c:v>1621462.2051321201</c:v>
                </c:pt>
                <c:pt idx="163">
                  <c:v>1607768.9568097801</c:v>
                </c:pt>
                <c:pt idx="164">
                  <c:v>1643204.18461787</c:v>
                </c:pt>
                <c:pt idx="165">
                  <c:v>1597112.3072393399</c:v>
                </c:pt>
                <c:pt idx="166">
                  <c:v>1603325.0741145001</c:v>
                </c:pt>
                <c:pt idx="167">
                  <c:v>1569438.7986730901</c:v>
                </c:pt>
                <c:pt idx="168">
                  <c:v>1519664.0471731699</c:v>
                </c:pt>
                <c:pt idx="169">
                  <c:v>1531109.51691793</c:v>
                </c:pt>
                <c:pt idx="170">
                  <c:v>1531441.2573132601</c:v>
                </c:pt>
                <c:pt idx="171">
                  <c:v>1538164.2844328701</c:v>
                </c:pt>
                <c:pt idx="172">
                  <c:v>1558698.77763005</c:v>
                </c:pt>
                <c:pt idx="173">
                  <c:v>1568808.05255925</c:v>
                </c:pt>
                <c:pt idx="174">
                  <c:v>1596007.2621704999</c:v>
                </c:pt>
                <c:pt idx="175">
                  <c:v>1550267.57169229</c:v>
                </c:pt>
                <c:pt idx="176">
                  <c:v>1669653.67738832</c:v>
                </c:pt>
                <c:pt idx="177">
                  <c:v>1638865.2635772701</c:v>
                </c:pt>
                <c:pt idx="178">
                  <c:v>1640430.3799039901</c:v>
                </c:pt>
                <c:pt idx="179">
                  <c:v>1650043.3019302301</c:v>
                </c:pt>
                <c:pt idx="180">
                  <c:v>1672896.4016619599</c:v>
                </c:pt>
                <c:pt idx="181">
                  <c:v>1738875.43574351</c:v>
                </c:pt>
                <c:pt idx="182">
                  <c:v>1728703.0144444101</c:v>
                </c:pt>
                <c:pt idx="183">
                  <c:v>1748894.2656531199</c:v>
                </c:pt>
                <c:pt idx="184">
                  <c:v>1754298.3489339901</c:v>
                </c:pt>
                <c:pt idx="185">
                  <c:v>1742763.8372897501</c:v>
                </c:pt>
                <c:pt idx="186">
                  <c:v>1755120.0328961301</c:v>
                </c:pt>
                <c:pt idx="187">
                  <c:v>1724019.3059132099</c:v>
                </c:pt>
                <c:pt idx="188">
                  <c:v>1777420.8039138699</c:v>
                </c:pt>
                <c:pt idx="189">
                  <c:v>1800385.0807004401</c:v>
                </c:pt>
                <c:pt idx="190">
                  <c:v>1833458.1546329099</c:v>
                </c:pt>
                <c:pt idx="191">
                  <c:v>1850362.63881862</c:v>
                </c:pt>
                <c:pt idx="192">
                  <c:v>1904735.54496031</c:v>
                </c:pt>
                <c:pt idx="193">
                  <c:v>1921087.69961379</c:v>
                </c:pt>
                <c:pt idx="194">
                  <c:v>1929511.6691765999</c:v>
                </c:pt>
                <c:pt idx="195">
                  <c:v>1879778.50590357</c:v>
                </c:pt>
                <c:pt idx="196">
                  <c:v>1897467.2216441301</c:v>
                </c:pt>
                <c:pt idx="197">
                  <c:v>1861472.26844954</c:v>
                </c:pt>
                <c:pt idx="198">
                  <c:v>1873944.13264815</c:v>
                </c:pt>
                <c:pt idx="199">
                  <c:v>1840250.6171431399</c:v>
                </c:pt>
                <c:pt idx="200">
                  <c:v>1716217.7255476899</c:v>
                </c:pt>
                <c:pt idx="201">
                  <c:v>1493830.2326712201</c:v>
                </c:pt>
                <c:pt idx="202">
                  <c:v>1311487.88236143</c:v>
                </c:pt>
                <c:pt idx="203">
                  <c:v>1393499.59127177</c:v>
                </c:pt>
                <c:pt idx="204">
                  <c:v>1416241.50460132</c:v>
                </c:pt>
                <c:pt idx="205">
                  <c:v>1483335.94588181</c:v>
                </c:pt>
                <c:pt idx="206">
                  <c:v>1476908.1567829901</c:v>
                </c:pt>
                <c:pt idx="207">
                  <c:v>1553313.5387605601</c:v>
                </c:pt>
                <c:pt idx="208">
                  <c:v>1559546.2093348401</c:v>
                </c:pt>
                <c:pt idx="209">
                  <c:v>1528448.8579207</c:v>
                </c:pt>
                <c:pt idx="210">
                  <c:v>1489320.56715793</c:v>
                </c:pt>
                <c:pt idx="211">
                  <c:v>1557531.4491337701</c:v>
                </c:pt>
                <c:pt idx="212">
                  <c:v>1593095.0838889901</c:v>
                </c:pt>
                <c:pt idx="213">
                  <c:v>1594191.5081526099</c:v>
                </c:pt>
                <c:pt idx="214">
                  <c:v>1618813.7959960201</c:v>
                </c:pt>
                <c:pt idx="215">
                  <c:v>1684157.2148714</c:v>
                </c:pt>
                <c:pt idx="216">
                  <c:v>1686228.72824569</c:v>
                </c:pt>
                <c:pt idx="217">
                  <c:v>1727541.33208771</c:v>
                </c:pt>
                <c:pt idx="218">
                  <c:v>1681018.64401459</c:v>
                </c:pt>
                <c:pt idx="219">
                  <c:v>1723531.6055217199</c:v>
                </c:pt>
                <c:pt idx="220">
                  <c:v>1760363.4759317201</c:v>
                </c:pt>
                <c:pt idx="221">
                  <c:v>1805710.43907172</c:v>
                </c:pt>
                <c:pt idx="222">
                  <c:v>1843910.24341028</c:v>
                </c:pt>
                <c:pt idx="223">
                  <c:v>1888136.4305984799</c:v>
                </c:pt>
                <c:pt idx="224">
                  <c:v>1938257.01214872</c:v>
                </c:pt>
                <c:pt idx="225">
                  <c:v>1862083.5115712699</c:v>
                </c:pt>
                <c:pt idx="226">
                  <c:v>1880909.17587326</c:v>
                </c:pt>
                <c:pt idx="227">
                  <c:v>1984368.5850921699</c:v>
                </c:pt>
                <c:pt idx="228">
                  <c:v>1891748.18138299</c:v>
                </c:pt>
                <c:pt idx="229">
                  <c:v>1963426.5199755901</c:v>
                </c:pt>
                <c:pt idx="230">
                  <c:v>1985348.1770711199</c:v>
                </c:pt>
                <c:pt idx="231">
                  <c:v>1976344.6230881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F0-8944-A10C-7A45771AB71E}"/>
            </c:ext>
          </c:extLst>
        </c:ser>
        <c:ser>
          <c:idx val="2"/>
          <c:order val="2"/>
          <c:tx>
            <c:strRef>
              <c:f>Momentum!$AB$1</c:f>
              <c:strCache>
                <c:ptCount val="1"/>
                <c:pt idx="0">
                  <c:v>NF200 20 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Momentum!$T$2:$T$233</c:f>
              <c:numCache>
                <c:formatCode>m/d/yyyy\ h:mm</c:formatCode>
                <c:ptCount val="232"/>
                <c:pt idx="0">
                  <c:v>42500</c:v>
                </c:pt>
                <c:pt idx="1">
                  <c:v>42507</c:v>
                </c:pt>
                <c:pt idx="2">
                  <c:v>42514</c:v>
                </c:pt>
                <c:pt idx="3">
                  <c:v>42521</c:v>
                </c:pt>
                <c:pt idx="4">
                  <c:v>42528</c:v>
                </c:pt>
                <c:pt idx="5">
                  <c:v>42535</c:v>
                </c:pt>
                <c:pt idx="6">
                  <c:v>42542</c:v>
                </c:pt>
                <c:pt idx="7">
                  <c:v>42549</c:v>
                </c:pt>
                <c:pt idx="8">
                  <c:v>42556</c:v>
                </c:pt>
                <c:pt idx="9">
                  <c:v>42563</c:v>
                </c:pt>
                <c:pt idx="10">
                  <c:v>42570</c:v>
                </c:pt>
                <c:pt idx="11">
                  <c:v>42577</c:v>
                </c:pt>
                <c:pt idx="12">
                  <c:v>42584</c:v>
                </c:pt>
                <c:pt idx="13">
                  <c:v>42591</c:v>
                </c:pt>
                <c:pt idx="14">
                  <c:v>42598</c:v>
                </c:pt>
                <c:pt idx="15">
                  <c:v>42605</c:v>
                </c:pt>
                <c:pt idx="16">
                  <c:v>42612</c:v>
                </c:pt>
                <c:pt idx="17">
                  <c:v>42619</c:v>
                </c:pt>
                <c:pt idx="18">
                  <c:v>42627</c:v>
                </c:pt>
                <c:pt idx="19">
                  <c:v>42633</c:v>
                </c:pt>
                <c:pt idx="20">
                  <c:v>42640</c:v>
                </c:pt>
                <c:pt idx="21">
                  <c:v>42647</c:v>
                </c:pt>
                <c:pt idx="22">
                  <c:v>42656</c:v>
                </c:pt>
                <c:pt idx="23">
                  <c:v>42661</c:v>
                </c:pt>
                <c:pt idx="24">
                  <c:v>42668</c:v>
                </c:pt>
                <c:pt idx="25">
                  <c:v>42675</c:v>
                </c:pt>
                <c:pt idx="26">
                  <c:v>42682</c:v>
                </c:pt>
                <c:pt idx="27">
                  <c:v>42689</c:v>
                </c:pt>
                <c:pt idx="28">
                  <c:v>42696</c:v>
                </c:pt>
                <c:pt idx="29">
                  <c:v>42703</c:v>
                </c:pt>
                <c:pt idx="30">
                  <c:v>42710</c:v>
                </c:pt>
                <c:pt idx="31">
                  <c:v>42717</c:v>
                </c:pt>
                <c:pt idx="32">
                  <c:v>42724</c:v>
                </c:pt>
                <c:pt idx="33">
                  <c:v>42731</c:v>
                </c:pt>
                <c:pt idx="34">
                  <c:v>42738</c:v>
                </c:pt>
                <c:pt idx="35">
                  <c:v>42745</c:v>
                </c:pt>
                <c:pt idx="36">
                  <c:v>42752</c:v>
                </c:pt>
                <c:pt idx="37">
                  <c:v>42759</c:v>
                </c:pt>
                <c:pt idx="38">
                  <c:v>42766</c:v>
                </c:pt>
                <c:pt idx="39">
                  <c:v>42773</c:v>
                </c:pt>
                <c:pt idx="40">
                  <c:v>42780</c:v>
                </c:pt>
                <c:pt idx="41">
                  <c:v>42787</c:v>
                </c:pt>
                <c:pt idx="42">
                  <c:v>42794</c:v>
                </c:pt>
                <c:pt idx="43">
                  <c:v>42801</c:v>
                </c:pt>
                <c:pt idx="44">
                  <c:v>42808</c:v>
                </c:pt>
                <c:pt idx="45">
                  <c:v>42815</c:v>
                </c:pt>
                <c:pt idx="46">
                  <c:v>42822</c:v>
                </c:pt>
                <c:pt idx="47">
                  <c:v>42830</c:v>
                </c:pt>
                <c:pt idx="48">
                  <c:v>42836</c:v>
                </c:pt>
                <c:pt idx="49">
                  <c:v>42843</c:v>
                </c:pt>
                <c:pt idx="50">
                  <c:v>42850</c:v>
                </c:pt>
                <c:pt idx="51">
                  <c:v>42857</c:v>
                </c:pt>
                <c:pt idx="52">
                  <c:v>42864</c:v>
                </c:pt>
                <c:pt idx="53">
                  <c:v>42871</c:v>
                </c:pt>
                <c:pt idx="54">
                  <c:v>42878</c:v>
                </c:pt>
                <c:pt idx="55">
                  <c:v>42885</c:v>
                </c:pt>
                <c:pt idx="56">
                  <c:v>42892</c:v>
                </c:pt>
                <c:pt idx="57">
                  <c:v>42899</c:v>
                </c:pt>
                <c:pt idx="58">
                  <c:v>42906</c:v>
                </c:pt>
                <c:pt idx="59">
                  <c:v>42913</c:v>
                </c:pt>
                <c:pt idx="60">
                  <c:v>42920</c:v>
                </c:pt>
                <c:pt idx="61">
                  <c:v>42927</c:v>
                </c:pt>
                <c:pt idx="62">
                  <c:v>42934</c:v>
                </c:pt>
                <c:pt idx="63">
                  <c:v>42941</c:v>
                </c:pt>
                <c:pt idx="64">
                  <c:v>42948</c:v>
                </c:pt>
                <c:pt idx="65">
                  <c:v>42955</c:v>
                </c:pt>
                <c:pt idx="66">
                  <c:v>42963</c:v>
                </c:pt>
                <c:pt idx="67">
                  <c:v>42969</c:v>
                </c:pt>
                <c:pt idx="68">
                  <c:v>42976</c:v>
                </c:pt>
                <c:pt idx="69">
                  <c:v>42983</c:v>
                </c:pt>
                <c:pt idx="70">
                  <c:v>42990</c:v>
                </c:pt>
                <c:pt idx="71">
                  <c:v>42997</c:v>
                </c:pt>
                <c:pt idx="72">
                  <c:v>43004</c:v>
                </c:pt>
                <c:pt idx="73">
                  <c:v>43011</c:v>
                </c:pt>
                <c:pt idx="74">
                  <c:v>43018</c:v>
                </c:pt>
                <c:pt idx="75">
                  <c:v>43025</c:v>
                </c:pt>
                <c:pt idx="76">
                  <c:v>43032</c:v>
                </c:pt>
                <c:pt idx="77">
                  <c:v>43039</c:v>
                </c:pt>
                <c:pt idx="78">
                  <c:v>43046</c:v>
                </c:pt>
                <c:pt idx="79">
                  <c:v>43053</c:v>
                </c:pt>
                <c:pt idx="80">
                  <c:v>43060</c:v>
                </c:pt>
                <c:pt idx="81">
                  <c:v>43067</c:v>
                </c:pt>
                <c:pt idx="82">
                  <c:v>43074</c:v>
                </c:pt>
                <c:pt idx="83">
                  <c:v>43081</c:v>
                </c:pt>
                <c:pt idx="84">
                  <c:v>43088</c:v>
                </c:pt>
                <c:pt idx="85">
                  <c:v>43095</c:v>
                </c:pt>
                <c:pt idx="86">
                  <c:v>43102</c:v>
                </c:pt>
                <c:pt idx="87">
                  <c:v>43109</c:v>
                </c:pt>
                <c:pt idx="88">
                  <c:v>43116</c:v>
                </c:pt>
                <c:pt idx="89">
                  <c:v>43123</c:v>
                </c:pt>
                <c:pt idx="90">
                  <c:v>43130</c:v>
                </c:pt>
                <c:pt idx="91">
                  <c:v>43137</c:v>
                </c:pt>
                <c:pt idx="92">
                  <c:v>43145</c:v>
                </c:pt>
                <c:pt idx="93">
                  <c:v>43151</c:v>
                </c:pt>
                <c:pt idx="94">
                  <c:v>43158</c:v>
                </c:pt>
                <c:pt idx="95">
                  <c:v>43165</c:v>
                </c:pt>
                <c:pt idx="96">
                  <c:v>43172</c:v>
                </c:pt>
                <c:pt idx="97">
                  <c:v>43179</c:v>
                </c:pt>
                <c:pt idx="98">
                  <c:v>43186</c:v>
                </c:pt>
                <c:pt idx="99">
                  <c:v>43193</c:v>
                </c:pt>
                <c:pt idx="100">
                  <c:v>43200</c:v>
                </c:pt>
                <c:pt idx="101">
                  <c:v>43207</c:v>
                </c:pt>
                <c:pt idx="102">
                  <c:v>43214</c:v>
                </c:pt>
                <c:pt idx="103">
                  <c:v>43222</c:v>
                </c:pt>
                <c:pt idx="104">
                  <c:v>43228</c:v>
                </c:pt>
                <c:pt idx="105">
                  <c:v>43235</c:v>
                </c:pt>
                <c:pt idx="106">
                  <c:v>43242</c:v>
                </c:pt>
                <c:pt idx="107">
                  <c:v>43249</c:v>
                </c:pt>
                <c:pt idx="108">
                  <c:v>43256</c:v>
                </c:pt>
                <c:pt idx="109">
                  <c:v>43263</c:v>
                </c:pt>
                <c:pt idx="110">
                  <c:v>43270</c:v>
                </c:pt>
                <c:pt idx="111">
                  <c:v>43277</c:v>
                </c:pt>
                <c:pt idx="112">
                  <c:v>43284</c:v>
                </c:pt>
                <c:pt idx="113">
                  <c:v>43291</c:v>
                </c:pt>
                <c:pt idx="114">
                  <c:v>43298</c:v>
                </c:pt>
                <c:pt idx="115">
                  <c:v>43305</c:v>
                </c:pt>
                <c:pt idx="116">
                  <c:v>43312</c:v>
                </c:pt>
                <c:pt idx="117">
                  <c:v>43319</c:v>
                </c:pt>
                <c:pt idx="118">
                  <c:v>43326</c:v>
                </c:pt>
                <c:pt idx="119">
                  <c:v>43333</c:v>
                </c:pt>
                <c:pt idx="120">
                  <c:v>43340</c:v>
                </c:pt>
                <c:pt idx="121">
                  <c:v>43347</c:v>
                </c:pt>
                <c:pt idx="122">
                  <c:v>43354</c:v>
                </c:pt>
                <c:pt idx="123">
                  <c:v>43361</c:v>
                </c:pt>
                <c:pt idx="124">
                  <c:v>43368</c:v>
                </c:pt>
                <c:pt idx="125">
                  <c:v>43376</c:v>
                </c:pt>
                <c:pt idx="126">
                  <c:v>43382</c:v>
                </c:pt>
                <c:pt idx="127">
                  <c:v>43389</c:v>
                </c:pt>
                <c:pt idx="128">
                  <c:v>43396</c:v>
                </c:pt>
                <c:pt idx="129">
                  <c:v>43403</c:v>
                </c:pt>
                <c:pt idx="130">
                  <c:v>43410</c:v>
                </c:pt>
                <c:pt idx="131">
                  <c:v>43417</c:v>
                </c:pt>
                <c:pt idx="132">
                  <c:v>43424</c:v>
                </c:pt>
                <c:pt idx="133">
                  <c:v>43431</c:v>
                </c:pt>
                <c:pt idx="134">
                  <c:v>43438</c:v>
                </c:pt>
                <c:pt idx="135">
                  <c:v>43445</c:v>
                </c:pt>
                <c:pt idx="136">
                  <c:v>43452</c:v>
                </c:pt>
                <c:pt idx="137">
                  <c:v>43460</c:v>
                </c:pt>
                <c:pt idx="138">
                  <c:v>43466</c:v>
                </c:pt>
                <c:pt idx="139">
                  <c:v>43473</c:v>
                </c:pt>
                <c:pt idx="140">
                  <c:v>43480</c:v>
                </c:pt>
                <c:pt idx="141">
                  <c:v>43487</c:v>
                </c:pt>
                <c:pt idx="142">
                  <c:v>43494</c:v>
                </c:pt>
                <c:pt idx="143">
                  <c:v>43501</c:v>
                </c:pt>
                <c:pt idx="144">
                  <c:v>43508</c:v>
                </c:pt>
                <c:pt idx="145">
                  <c:v>43515</c:v>
                </c:pt>
                <c:pt idx="146">
                  <c:v>43522</c:v>
                </c:pt>
                <c:pt idx="147">
                  <c:v>43529</c:v>
                </c:pt>
                <c:pt idx="148">
                  <c:v>43536</c:v>
                </c:pt>
                <c:pt idx="149">
                  <c:v>43543</c:v>
                </c:pt>
                <c:pt idx="150">
                  <c:v>43550</c:v>
                </c:pt>
                <c:pt idx="151">
                  <c:v>43557</c:v>
                </c:pt>
                <c:pt idx="152">
                  <c:v>43564</c:v>
                </c:pt>
                <c:pt idx="153">
                  <c:v>43571</c:v>
                </c:pt>
                <c:pt idx="154">
                  <c:v>43578</c:v>
                </c:pt>
                <c:pt idx="155">
                  <c:v>43585</c:v>
                </c:pt>
                <c:pt idx="156">
                  <c:v>43592</c:v>
                </c:pt>
                <c:pt idx="157">
                  <c:v>43599</c:v>
                </c:pt>
                <c:pt idx="158">
                  <c:v>43606</c:v>
                </c:pt>
                <c:pt idx="159">
                  <c:v>43613</c:v>
                </c:pt>
                <c:pt idx="160">
                  <c:v>43620</c:v>
                </c:pt>
                <c:pt idx="161">
                  <c:v>43627</c:v>
                </c:pt>
                <c:pt idx="162">
                  <c:v>43634</c:v>
                </c:pt>
                <c:pt idx="163">
                  <c:v>43641</c:v>
                </c:pt>
                <c:pt idx="164">
                  <c:v>43648</c:v>
                </c:pt>
                <c:pt idx="165">
                  <c:v>43655</c:v>
                </c:pt>
                <c:pt idx="166">
                  <c:v>43662</c:v>
                </c:pt>
                <c:pt idx="167">
                  <c:v>43669</c:v>
                </c:pt>
                <c:pt idx="168">
                  <c:v>43676</c:v>
                </c:pt>
                <c:pt idx="169">
                  <c:v>43683</c:v>
                </c:pt>
                <c:pt idx="170">
                  <c:v>43690</c:v>
                </c:pt>
                <c:pt idx="171">
                  <c:v>43697</c:v>
                </c:pt>
                <c:pt idx="172">
                  <c:v>43704</c:v>
                </c:pt>
                <c:pt idx="173">
                  <c:v>43711</c:v>
                </c:pt>
                <c:pt idx="174">
                  <c:v>43719</c:v>
                </c:pt>
                <c:pt idx="175">
                  <c:v>43725</c:v>
                </c:pt>
                <c:pt idx="176">
                  <c:v>43732</c:v>
                </c:pt>
                <c:pt idx="177">
                  <c:v>43739</c:v>
                </c:pt>
                <c:pt idx="178">
                  <c:v>43747</c:v>
                </c:pt>
                <c:pt idx="179">
                  <c:v>43753</c:v>
                </c:pt>
                <c:pt idx="180">
                  <c:v>43760</c:v>
                </c:pt>
                <c:pt idx="181">
                  <c:v>43767</c:v>
                </c:pt>
                <c:pt idx="182">
                  <c:v>43774</c:v>
                </c:pt>
                <c:pt idx="183">
                  <c:v>43782</c:v>
                </c:pt>
                <c:pt idx="184">
                  <c:v>43788</c:v>
                </c:pt>
                <c:pt idx="185">
                  <c:v>43795</c:v>
                </c:pt>
                <c:pt idx="186">
                  <c:v>43802</c:v>
                </c:pt>
                <c:pt idx="187">
                  <c:v>43809</c:v>
                </c:pt>
                <c:pt idx="188">
                  <c:v>43816</c:v>
                </c:pt>
                <c:pt idx="189">
                  <c:v>43823</c:v>
                </c:pt>
                <c:pt idx="190">
                  <c:v>43830</c:v>
                </c:pt>
                <c:pt idx="191">
                  <c:v>43837</c:v>
                </c:pt>
                <c:pt idx="192">
                  <c:v>43844</c:v>
                </c:pt>
                <c:pt idx="193">
                  <c:v>43851</c:v>
                </c:pt>
                <c:pt idx="194">
                  <c:v>43858</c:v>
                </c:pt>
                <c:pt idx="195">
                  <c:v>43865</c:v>
                </c:pt>
                <c:pt idx="196">
                  <c:v>43872</c:v>
                </c:pt>
                <c:pt idx="197">
                  <c:v>43879</c:v>
                </c:pt>
                <c:pt idx="198">
                  <c:v>43886</c:v>
                </c:pt>
                <c:pt idx="199">
                  <c:v>43893</c:v>
                </c:pt>
                <c:pt idx="200">
                  <c:v>43901</c:v>
                </c:pt>
                <c:pt idx="201">
                  <c:v>43907</c:v>
                </c:pt>
                <c:pt idx="202">
                  <c:v>43914</c:v>
                </c:pt>
                <c:pt idx="203">
                  <c:v>43921</c:v>
                </c:pt>
                <c:pt idx="204">
                  <c:v>43928</c:v>
                </c:pt>
                <c:pt idx="205">
                  <c:v>43936</c:v>
                </c:pt>
                <c:pt idx="206">
                  <c:v>43942</c:v>
                </c:pt>
                <c:pt idx="207">
                  <c:v>43949</c:v>
                </c:pt>
                <c:pt idx="208">
                  <c:v>43956</c:v>
                </c:pt>
                <c:pt idx="209">
                  <c:v>43963</c:v>
                </c:pt>
                <c:pt idx="210">
                  <c:v>43970</c:v>
                </c:pt>
                <c:pt idx="211">
                  <c:v>43977</c:v>
                </c:pt>
                <c:pt idx="212">
                  <c:v>43984</c:v>
                </c:pt>
                <c:pt idx="213">
                  <c:v>43991</c:v>
                </c:pt>
                <c:pt idx="214">
                  <c:v>43998</c:v>
                </c:pt>
                <c:pt idx="215">
                  <c:v>44005</c:v>
                </c:pt>
                <c:pt idx="216">
                  <c:v>44012</c:v>
                </c:pt>
                <c:pt idx="217">
                  <c:v>44019</c:v>
                </c:pt>
                <c:pt idx="218">
                  <c:v>44026</c:v>
                </c:pt>
                <c:pt idx="219">
                  <c:v>44033</c:v>
                </c:pt>
                <c:pt idx="220">
                  <c:v>44040</c:v>
                </c:pt>
                <c:pt idx="221">
                  <c:v>44047</c:v>
                </c:pt>
                <c:pt idx="222">
                  <c:v>44054</c:v>
                </c:pt>
                <c:pt idx="223">
                  <c:v>44061</c:v>
                </c:pt>
                <c:pt idx="224">
                  <c:v>44068</c:v>
                </c:pt>
                <c:pt idx="225">
                  <c:v>44075</c:v>
                </c:pt>
                <c:pt idx="226">
                  <c:v>44082</c:v>
                </c:pt>
                <c:pt idx="227">
                  <c:v>44089</c:v>
                </c:pt>
                <c:pt idx="228">
                  <c:v>44096</c:v>
                </c:pt>
                <c:pt idx="229">
                  <c:v>44103</c:v>
                </c:pt>
                <c:pt idx="230">
                  <c:v>44110</c:v>
                </c:pt>
                <c:pt idx="231">
                  <c:v>44117</c:v>
                </c:pt>
              </c:numCache>
            </c:numRef>
          </c:cat>
          <c:val>
            <c:numRef>
              <c:f>Momentum!$AB$2:$AB$233</c:f>
              <c:numCache>
                <c:formatCode>General</c:formatCode>
                <c:ptCount val="232"/>
                <c:pt idx="0">
                  <c:v>1004970</c:v>
                </c:pt>
                <c:pt idx="1">
                  <c:v>1006753.82175</c:v>
                </c:pt>
                <c:pt idx="2">
                  <c:v>999560.56569359603</c:v>
                </c:pt>
                <c:pt idx="3">
                  <c:v>1041961.92489031</c:v>
                </c:pt>
                <c:pt idx="4">
                  <c:v>1053308.8902523699</c:v>
                </c:pt>
                <c:pt idx="5">
                  <c:v>1034459.9276613001</c:v>
                </c:pt>
                <c:pt idx="6">
                  <c:v>1049687.17779648</c:v>
                </c:pt>
                <c:pt idx="7">
                  <c:v>1059097.62334542</c:v>
                </c:pt>
                <c:pt idx="8">
                  <c:v>1086581.20667124</c:v>
                </c:pt>
                <c:pt idx="9">
                  <c:v>1106232.0277938901</c:v>
                </c:pt>
                <c:pt idx="10">
                  <c:v>1099561.4486662899</c:v>
                </c:pt>
                <c:pt idx="11">
                  <c:v>1140283.7069176501</c:v>
                </c:pt>
                <c:pt idx="12">
                  <c:v>1177160.48199936</c:v>
                </c:pt>
                <c:pt idx="13">
                  <c:v>1194500.05589921</c:v>
                </c:pt>
                <c:pt idx="14">
                  <c:v>1202353.8937667501</c:v>
                </c:pt>
                <c:pt idx="15">
                  <c:v>1210187.22938464</c:v>
                </c:pt>
                <c:pt idx="16">
                  <c:v>1229114.5576522199</c:v>
                </c:pt>
                <c:pt idx="17">
                  <c:v>1263179.4676175499</c:v>
                </c:pt>
                <c:pt idx="18">
                  <c:v>1228442.0322580601</c:v>
                </c:pt>
                <c:pt idx="19">
                  <c:v>1221157.3710067701</c:v>
                </c:pt>
                <c:pt idx="20">
                  <c:v>1241959.7868218699</c:v>
                </c:pt>
                <c:pt idx="21">
                  <c:v>1310640.1630331201</c:v>
                </c:pt>
                <c:pt idx="22">
                  <c:v>1305004.41033208</c:v>
                </c:pt>
                <c:pt idx="23">
                  <c:v>1310563.7291200999</c:v>
                </c:pt>
                <c:pt idx="24">
                  <c:v>1331441.00932498</c:v>
                </c:pt>
                <c:pt idx="25">
                  <c:v>1333737.74506607</c:v>
                </c:pt>
                <c:pt idx="26">
                  <c:v>1272079.0491116601</c:v>
                </c:pt>
                <c:pt idx="27">
                  <c:v>1210313.25088204</c:v>
                </c:pt>
                <c:pt idx="28">
                  <c:v>1188388.4263423199</c:v>
                </c:pt>
                <c:pt idx="29">
                  <c:v>1242139.23486578</c:v>
                </c:pt>
                <c:pt idx="30">
                  <c:v>1236350.8660313</c:v>
                </c:pt>
                <c:pt idx="31">
                  <c:v>1237543.94461703</c:v>
                </c:pt>
                <c:pt idx="32">
                  <c:v>1189564.36588422</c:v>
                </c:pt>
                <c:pt idx="33">
                  <c:v>1150897.57617116</c:v>
                </c:pt>
                <c:pt idx="34">
                  <c:v>1199094.6091110399</c:v>
                </c:pt>
                <c:pt idx="35">
                  <c:v>1235918.8045568301</c:v>
                </c:pt>
                <c:pt idx="36">
                  <c:v>1293382.8493747099</c:v>
                </c:pt>
                <c:pt idx="37">
                  <c:v>1311328.5364097799</c:v>
                </c:pt>
                <c:pt idx="38">
                  <c:v>1309669.70581122</c:v>
                </c:pt>
                <c:pt idx="39">
                  <c:v>1354355.6361735</c:v>
                </c:pt>
                <c:pt idx="40">
                  <c:v>1313399.9217356101</c:v>
                </c:pt>
                <c:pt idx="41">
                  <c:v>1363328.8197603901</c:v>
                </c:pt>
                <c:pt idx="42">
                  <c:v>1364610.3488509699</c:v>
                </c:pt>
                <c:pt idx="43">
                  <c:v>1369174.9704678699</c:v>
                </c:pt>
                <c:pt idx="44">
                  <c:v>1375623.7845787799</c:v>
                </c:pt>
                <c:pt idx="45">
                  <c:v>1393039.1816915399</c:v>
                </c:pt>
                <c:pt idx="46">
                  <c:v>1385920.7514730999</c:v>
                </c:pt>
                <c:pt idx="47">
                  <c:v>1428669.47705229</c:v>
                </c:pt>
                <c:pt idx="48">
                  <c:v>1448320.8257091399</c:v>
                </c:pt>
                <c:pt idx="49">
                  <c:v>1446597.3239265501</c:v>
                </c:pt>
                <c:pt idx="50">
                  <c:v>1482523.5684662701</c:v>
                </c:pt>
                <c:pt idx="51">
                  <c:v>1467713.1580172901</c:v>
                </c:pt>
                <c:pt idx="52">
                  <c:v>1477642.2375312699</c:v>
                </c:pt>
                <c:pt idx="53">
                  <c:v>1493615.55011899</c:v>
                </c:pt>
                <c:pt idx="54">
                  <c:v>1382565.23396764</c:v>
                </c:pt>
                <c:pt idx="55">
                  <c:v>1398526.9495937999</c:v>
                </c:pt>
                <c:pt idx="56">
                  <c:v>1451272.3934977299</c:v>
                </c:pt>
                <c:pt idx="57">
                  <c:v>1474122.6773333501</c:v>
                </c:pt>
                <c:pt idx="58">
                  <c:v>1511115.78592103</c:v>
                </c:pt>
                <c:pt idx="59">
                  <c:v>1436587.5553594001</c:v>
                </c:pt>
                <c:pt idx="60">
                  <c:v>1460262.51827173</c:v>
                </c:pt>
                <c:pt idx="61">
                  <c:v>1471973.8236682699</c:v>
                </c:pt>
                <c:pt idx="62">
                  <c:v>1457673.5979713299</c:v>
                </c:pt>
                <c:pt idx="63">
                  <c:v>1443104.1503596101</c:v>
                </c:pt>
                <c:pt idx="64">
                  <c:v>1474080.38094707</c:v>
                </c:pt>
                <c:pt idx="65">
                  <c:v>1487789.3284898801</c:v>
                </c:pt>
                <c:pt idx="66">
                  <c:v>1471847.66583511</c:v>
                </c:pt>
                <c:pt idx="67">
                  <c:v>1438127.6358108299</c:v>
                </c:pt>
                <c:pt idx="68">
                  <c:v>1473232.33140097</c:v>
                </c:pt>
                <c:pt idx="69">
                  <c:v>1511735.25838214</c:v>
                </c:pt>
                <c:pt idx="70">
                  <c:v>1560292.1948813701</c:v>
                </c:pt>
                <c:pt idx="71">
                  <c:v>1552943.21864348</c:v>
                </c:pt>
                <c:pt idx="72">
                  <c:v>1472966.6428833399</c:v>
                </c:pt>
                <c:pt idx="73">
                  <c:v>1503118.27006316</c:v>
                </c:pt>
                <c:pt idx="74">
                  <c:v>1559567.8766953801</c:v>
                </c:pt>
                <c:pt idx="75">
                  <c:v>1581113.30691193</c:v>
                </c:pt>
                <c:pt idx="76">
                  <c:v>1599541.1825039899</c:v>
                </c:pt>
                <c:pt idx="77">
                  <c:v>1600740.83839087</c:v>
                </c:pt>
                <c:pt idx="78">
                  <c:v>1580323.3889971899</c:v>
                </c:pt>
                <c:pt idx="79">
                  <c:v>1575787.8608707699</c:v>
                </c:pt>
                <c:pt idx="80">
                  <c:v>1609556.9947292299</c:v>
                </c:pt>
                <c:pt idx="81">
                  <c:v>1614747.81603723</c:v>
                </c:pt>
                <c:pt idx="82">
                  <c:v>1580886.5543349299</c:v>
                </c:pt>
                <c:pt idx="83">
                  <c:v>1587668.5576530299</c:v>
                </c:pt>
                <c:pt idx="84">
                  <c:v>1643205.2037997299</c:v>
                </c:pt>
                <c:pt idx="85">
                  <c:v>1667549.28889402</c:v>
                </c:pt>
                <c:pt idx="86">
                  <c:v>1675011.5719618299</c:v>
                </c:pt>
                <c:pt idx="87">
                  <c:v>1751383.72458542</c:v>
                </c:pt>
                <c:pt idx="88">
                  <c:v>1725069.1841235301</c:v>
                </c:pt>
                <c:pt idx="89">
                  <c:v>1780840.6708462399</c:v>
                </c:pt>
                <c:pt idx="90">
                  <c:v>1743897.13112954</c:v>
                </c:pt>
                <c:pt idx="91">
                  <c:v>1602562.9881371399</c:v>
                </c:pt>
                <c:pt idx="92">
                  <c:v>1665784.0980191501</c:v>
                </c:pt>
                <c:pt idx="93">
                  <c:v>1579629.7444696</c:v>
                </c:pt>
                <c:pt idx="94">
                  <c:v>1632776.38722228</c:v>
                </c:pt>
                <c:pt idx="95">
                  <c:v>1598137.0361673599</c:v>
                </c:pt>
                <c:pt idx="96">
                  <c:v>1603394.90701635</c:v>
                </c:pt>
                <c:pt idx="97">
                  <c:v>1544253.68587105</c:v>
                </c:pt>
                <c:pt idx="98">
                  <c:v>1555735.2120255099</c:v>
                </c:pt>
                <c:pt idx="99">
                  <c:v>1569130.0922010499</c:v>
                </c:pt>
                <c:pt idx="100">
                  <c:v>1598504.20752705</c:v>
                </c:pt>
                <c:pt idx="101">
                  <c:v>1635205.86413187</c:v>
                </c:pt>
                <c:pt idx="102">
                  <c:v>1650658.55954792</c:v>
                </c:pt>
                <c:pt idx="103">
                  <c:v>1673091.0093721701</c:v>
                </c:pt>
                <c:pt idx="104">
                  <c:v>1671284.07108205</c:v>
                </c:pt>
                <c:pt idx="105">
                  <c:v>1642939.0932364999</c:v>
                </c:pt>
                <c:pt idx="106">
                  <c:v>1628234.7883520301</c:v>
                </c:pt>
                <c:pt idx="107">
                  <c:v>1647325.8412454601</c:v>
                </c:pt>
                <c:pt idx="108">
                  <c:v>1616998.57250813</c:v>
                </c:pt>
                <c:pt idx="109">
                  <c:v>1673019.4880526799</c:v>
                </c:pt>
                <c:pt idx="110">
                  <c:v>1647204.7973520199</c:v>
                </c:pt>
                <c:pt idx="111">
                  <c:v>1666065.2922817001</c:v>
                </c:pt>
                <c:pt idx="112">
                  <c:v>1666706.7274192299</c:v>
                </c:pt>
                <c:pt idx="113">
                  <c:v>1696615.7796427701</c:v>
                </c:pt>
                <c:pt idx="114">
                  <c:v>1722938.77346393</c:v>
                </c:pt>
                <c:pt idx="115">
                  <c:v>1754399.6354673801</c:v>
                </c:pt>
                <c:pt idx="116">
                  <c:v>1759382.13043211</c:v>
                </c:pt>
                <c:pt idx="117">
                  <c:v>1755854.56926059</c:v>
                </c:pt>
                <c:pt idx="118">
                  <c:v>1797090.8138196699</c:v>
                </c:pt>
                <c:pt idx="119">
                  <c:v>1830840.17930321</c:v>
                </c:pt>
                <c:pt idx="120">
                  <c:v>1872812.19041373</c:v>
                </c:pt>
                <c:pt idx="121">
                  <c:v>1804679.2829264801</c:v>
                </c:pt>
                <c:pt idx="122">
                  <c:v>1728711.30851169</c:v>
                </c:pt>
                <c:pt idx="123">
                  <c:v>1727734.58662238</c:v>
                </c:pt>
                <c:pt idx="124">
                  <c:v>1703667.24383073</c:v>
                </c:pt>
                <c:pt idx="125">
                  <c:v>1659423.0055084501</c:v>
                </c:pt>
                <c:pt idx="126">
                  <c:v>1578169.35804373</c:v>
                </c:pt>
                <c:pt idx="127">
                  <c:v>1609630.1641963299</c:v>
                </c:pt>
                <c:pt idx="128">
                  <c:v>1548560.7957667201</c:v>
                </c:pt>
                <c:pt idx="129">
                  <c:v>1599683.9495043</c:v>
                </c:pt>
                <c:pt idx="130">
                  <c:v>1611934.16080182</c:v>
                </c:pt>
                <c:pt idx="131">
                  <c:v>1622904.7950609201</c:v>
                </c:pt>
                <c:pt idx="132">
                  <c:v>1609566.54627651</c:v>
                </c:pt>
                <c:pt idx="133">
                  <c:v>1624466.5337334699</c:v>
                </c:pt>
                <c:pt idx="134">
                  <c:v>1662110.8382085201</c:v>
                </c:pt>
                <c:pt idx="135">
                  <c:v>1625428.05200926</c:v>
                </c:pt>
                <c:pt idx="136">
                  <c:v>1665169.7678808901</c:v>
                </c:pt>
                <c:pt idx="137">
                  <c:v>1623873.55763744</c:v>
                </c:pt>
                <c:pt idx="138">
                  <c:v>1652721.6713888701</c:v>
                </c:pt>
                <c:pt idx="139">
                  <c:v>1641912.8716579899</c:v>
                </c:pt>
                <c:pt idx="140">
                  <c:v>1667362.5211686899</c:v>
                </c:pt>
                <c:pt idx="141">
                  <c:v>1656049.46646256</c:v>
                </c:pt>
                <c:pt idx="142">
                  <c:v>1614234.21743438</c:v>
                </c:pt>
                <c:pt idx="143">
                  <c:v>1657334.2710398801</c:v>
                </c:pt>
                <c:pt idx="144">
                  <c:v>1612669.11243535</c:v>
                </c:pt>
                <c:pt idx="145">
                  <c:v>1578899.82122096</c:v>
                </c:pt>
                <c:pt idx="146">
                  <c:v>1616114.49000714</c:v>
                </c:pt>
                <c:pt idx="147">
                  <c:v>1643152.0854249599</c:v>
                </c:pt>
                <c:pt idx="148">
                  <c:v>1656510.9118794601</c:v>
                </c:pt>
                <c:pt idx="149">
                  <c:v>1689235.28494364</c:v>
                </c:pt>
                <c:pt idx="150">
                  <c:v>1675949.44942756</c:v>
                </c:pt>
                <c:pt idx="151">
                  <c:v>1690831.8805384701</c:v>
                </c:pt>
                <c:pt idx="152">
                  <c:v>1683214.6829166501</c:v>
                </c:pt>
                <c:pt idx="153">
                  <c:v>1701864.70160336</c:v>
                </c:pt>
                <c:pt idx="154">
                  <c:v>1672235.23714845</c:v>
                </c:pt>
                <c:pt idx="155">
                  <c:v>1695897.3657541</c:v>
                </c:pt>
                <c:pt idx="156">
                  <c:v>1650871.2906933301</c:v>
                </c:pt>
                <c:pt idx="157">
                  <c:v>1606462.85297368</c:v>
                </c:pt>
                <c:pt idx="158">
                  <c:v>1703380.7568935801</c:v>
                </c:pt>
                <c:pt idx="159">
                  <c:v>1758331.8201109699</c:v>
                </c:pt>
                <c:pt idx="160">
                  <c:v>1756309.7385178399</c:v>
                </c:pt>
                <c:pt idx="161">
                  <c:v>1729043.0298273501</c:v>
                </c:pt>
                <c:pt idx="162">
                  <c:v>1700522.4650503499</c:v>
                </c:pt>
                <c:pt idx="163">
                  <c:v>1702588.5998453801</c:v>
                </c:pt>
                <c:pt idx="164">
                  <c:v>1727676.24286411</c:v>
                </c:pt>
                <c:pt idx="165">
                  <c:v>1660746.0652155499</c:v>
                </c:pt>
                <c:pt idx="166">
                  <c:v>1650432.8321505601</c:v>
                </c:pt>
                <c:pt idx="167">
                  <c:v>1608652.1250046699</c:v>
                </c:pt>
                <c:pt idx="168">
                  <c:v>1572658.53370769</c:v>
                </c:pt>
                <c:pt idx="169">
                  <c:v>1552874.48935365</c:v>
                </c:pt>
                <c:pt idx="170">
                  <c:v>1537563.14688862</c:v>
                </c:pt>
                <c:pt idx="171">
                  <c:v>1568483.54177255</c:v>
                </c:pt>
                <c:pt idx="172">
                  <c:v>1572938.0350311799</c:v>
                </c:pt>
                <c:pt idx="173">
                  <c:v>1570059.55842708</c:v>
                </c:pt>
                <c:pt idx="174">
                  <c:v>1580335.5982369799</c:v>
                </c:pt>
                <c:pt idx="175">
                  <c:v>1551810.5406888099</c:v>
                </c:pt>
                <c:pt idx="176">
                  <c:v>1642203.50468393</c:v>
                </c:pt>
                <c:pt idx="177">
                  <c:v>1648476.7220718199</c:v>
                </c:pt>
                <c:pt idx="178">
                  <c:v>1645097.34479157</c:v>
                </c:pt>
                <c:pt idx="179">
                  <c:v>1668202.7369991699</c:v>
                </c:pt>
                <c:pt idx="180">
                  <c:v>1710458.31232736</c:v>
                </c:pt>
                <c:pt idx="181">
                  <c:v>1756786.07571675</c:v>
                </c:pt>
                <c:pt idx="182">
                  <c:v>1755898.8987485101</c:v>
                </c:pt>
                <c:pt idx="183">
                  <c:v>1766978.6207996099</c:v>
                </c:pt>
                <c:pt idx="184">
                  <c:v>1760555.6535130099</c:v>
                </c:pt>
                <c:pt idx="185">
                  <c:v>1759358.4756686201</c:v>
                </c:pt>
                <c:pt idx="186">
                  <c:v>1767777.00597469</c:v>
                </c:pt>
                <c:pt idx="187">
                  <c:v>1748923.66420597</c:v>
                </c:pt>
                <c:pt idx="188">
                  <c:v>1797185.2127197401</c:v>
                </c:pt>
                <c:pt idx="189">
                  <c:v>1815956.8122665901</c:v>
                </c:pt>
                <c:pt idx="190">
                  <c:v>1826779.9148677001</c:v>
                </c:pt>
                <c:pt idx="191">
                  <c:v>1833173.6445697399</c:v>
                </c:pt>
                <c:pt idx="192">
                  <c:v>1898361.29937064</c:v>
                </c:pt>
                <c:pt idx="193">
                  <c:v>1899481.3325372699</c:v>
                </c:pt>
                <c:pt idx="194">
                  <c:v>1892025.8683070601</c:v>
                </c:pt>
                <c:pt idx="195">
                  <c:v>1867495.75292446</c:v>
                </c:pt>
                <c:pt idx="196">
                  <c:v>1900298.3158245799</c:v>
                </c:pt>
                <c:pt idx="197">
                  <c:v>1870625.15762298</c:v>
                </c:pt>
                <c:pt idx="198">
                  <c:v>1853462.1718017899</c:v>
                </c:pt>
                <c:pt idx="199">
                  <c:v>1786895.0779015201</c:v>
                </c:pt>
                <c:pt idx="200">
                  <c:v>1671658.2143276499</c:v>
                </c:pt>
                <c:pt idx="201">
                  <c:v>1445282.2589434001</c:v>
                </c:pt>
                <c:pt idx="202">
                  <c:v>1295806.7207011399</c:v>
                </c:pt>
                <c:pt idx="203">
                  <c:v>1351137.66767508</c:v>
                </c:pt>
                <c:pt idx="204">
                  <c:v>1444192.44904453</c:v>
                </c:pt>
                <c:pt idx="205">
                  <c:v>1522275.12078954</c:v>
                </c:pt>
                <c:pt idx="206">
                  <c:v>1527581.33692486</c:v>
                </c:pt>
                <c:pt idx="207">
                  <c:v>1538767.9325614199</c:v>
                </c:pt>
                <c:pt idx="208">
                  <c:v>1480879.4829384601</c:v>
                </c:pt>
                <c:pt idx="209">
                  <c:v>1478182.16673739</c:v>
                </c:pt>
                <c:pt idx="210">
                  <c:v>1461890.4875711401</c:v>
                </c:pt>
                <c:pt idx="211">
                  <c:v>1503101.18041577</c:v>
                </c:pt>
                <c:pt idx="212">
                  <c:v>1555780.9212599201</c:v>
                </c:pt>
                <c:pt idx="213">
                  <c:v>1572536.6817818901</c:v>
                </c:pt>
                <c:pt idx="214">
                  <c:v>1577073.4501088299</c:v>
                </c:pt>
                <c:pt idx="215">
                  <c:v>1634195.0504717701</c:v>
                </c:pt>
                <c:pt idx="216">
                  <c:v>1596224.5284740599</c:v>
                </c:pt>
                <c:pt idx="217">
                  <c:v>1647343.61899844</c:v>
                </c:pt>
                <c:pt idx="218">
                  <c:v>1603532.5154511801</c:v>
                </c:pt>
                <c:pt idx="219">
                  <c:v>1660209.3722097999</c:v>
                </c:pt>
                <c:pt idx="220">
                  <c:v>1719653.1687817699</c:v>
                </c:pt>
                <c:pt idx="221">
                  <c:v>1739446.3767544499</c:v>
                </c:pt>
                <c:pt idx="222">
                  <c:v>1756866.9322176401</c:v>
                </c:pt>
                <c:pt idx="223">
                  <c:v>1825007.0161836999</c:v>
                </c:pt>
                <c:pt idx="224">
                  <c:v>1842499.7084338299</c:v>
                </c:pt>
                <c:pt idx="225">
                  <c:v>1770301.3573588501</c:v>
                </c:pt>
                <c:pt idx="226">
                  <c:v>1766468.6549201601</c:v>
                </c:pt>
                <c:pt idx="227">
                  <c:v>1862423.23225543</c:v>
                </c:pt>
                <c:pt idx="228">
                  <c:v>1755985.7445320301</c:v>
                </c:pt>
                <c:pt idx="229">
                  <c:v>1819701.6872723701</c:v>
                </c:pt>
                <c:pt idx="230">
                  <c:v>1877604.5949613799</c:v>
                </c:pt>
                <c:pt idx="231">
                  <c:v>1909401.8287770499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F0-8944-A10C-7A45771AB71E}"/>
            </c:ext>
          </c:extLst>
        </c:ser>
        <c:ser>
          <c:idx val="3"/>
          <c:order val="3"/>
          <c:tx>
            <c:strRef>
              <c:f>Momentum!$AF$1</c:f>
              <c:strCache>
                <c:ptCount val="1"/>
                <c:pt idx="0">
                  <c:v>NF50 10 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Momentum!$T$2:$T$233</c:f>
              <c:numCache>
                <c:formatCode>m/d/yyyy\ h:mm</c:formatCode>
                <c:ptCount val="232"/>
                <c:pt idx="0">
                  <c:v>42500</c:v>
                </c:pt>
                <c:pt idx="1">
                  <c:v>42507</c:v>
                </c:pt>
                <c:pt idx="2">
                  <c:v>42514</c:v>
                </c:pt>
                <c:pt idx="3">
                  <c:v>42521</c:v>
                </c:pt>
                <c:pt idx="4">
                  <c:v>42528</c:v>
                </c:pt>
                <c:pt idx="5">
                  <c:v>42535</c:v>
                </c:pt>
                <c:pt idx="6">
                  <c:v>42542</c:v>
                </c:pt>
                <c:pt idx="7">
                  <c:v>42549</c:v>
                </c:pt>
                <c:pt idx="8">
                  <c:v>42556</c:v>
                </c:pt>
                <c:pt idx="9">
                  <c:v>42563</c:v>
                </c:pt>
                <c:pt idx="10">
                  <c:v>42570</c:v>
                </c:pt>
                <c:pt idx="11">
                  <c:v>42577</c:v>
                </c:pt>
                <c:pt idx="12">
                  <c:v>42584</c:v>
                </c:pt>
                <c:pt idx="13">
                  <c:v>42591</c:v>
                </c:pt>
                <c:pt idx="14">
                  <c:v>42598</c:v>
                </c:pt>
                <c:pt idx="15">
                  <c:v>42605</c:v>
                </c:pt>
                <c:pt idx="16">
                  <c:v>42612</c:v>
                </c:pt>
                <c:pt idx="17">
                  <c:v>42619</c:v>
                </c:pt>
                <c:pt idx="18">
                  <c:v>42627</c:v>
                </c:pt>
                <c:pt idx="19">
                  <c:v>42633</c:v>
                </c:pt>
                <c:pt idx="20">
                  <c:v>42640</c:v>
                </c:pt>
                <c:pt idx="21">
                  <c:v>42647</c:v>
                </c:pt>
                <c:pt idx="22">
                  <c:v>42656</c:v>
                </c:pt>
                <c:pt idx="23">
                  <c:v>42661</c:v>
                </c:pt>
                <c:pt idx="24">
                  <c:v>42668</c:v>
                </c:pt>
                <c:pt idx="25">
                  <c:v>42675</c:v>
                </c:pt>
                <c:pt idx="26">
                  <c:v>42682</c:v>
                </c:pt>
                <c:pt idx="27">
                  <c:v>42689</c:v>
                </c:pt>
                <c:pt idx="28">
                  <c:v>42696</c:v>
                </c:pt>
                <c:pt idx="29">
                  <c:v>42703</c:v>
                </c:pt>
                <c:pt idx="30">
                  <c:v>42710</c:v>
                </c:pt>
                <c:pt idx="31">
                  <c:v>42717</c:v>
                </c:pt>
                <c:pt idx="32">
                  <c:v>42724</c:v>
                </c:pt>
                <c:pt idx="33">
                  <c:v>42731</c:v>
                </c:pt>
                <c:pt idx="34">
                  <c:v>42738</c:v>
                </c:pt>
                <c:pt idx="35">
                  <c:v>42745</c:v>
                </c:pt>
                <c:pt idx="36">
                  <c:v>42752</c:v>
                </c:pt>
                <c:pt idx="37">
                  <c:v>42759</c:v>
                </c:pt>
                <c:pt idx="38">
                  <c:v>42766</c:v>
                </c:pt>
                <c:pt idx="39">
                  <c:v>42773</c:v>
                </c:pt>
                <c:pt idx="40">
                  <c:v>42780</c:v>
                </c:pt>
                <c:pt idx="41">
                  <c:v>42787</c:v>
                </c:pt>
                <c:pt idx="42">
                  <c:v>42794</c:v>
                </c:pt>
                <c:pt idx="43">
                  <c:v>42801</c:v>
                </c:pt>
                <c:pt idx="44">
                  <c:v>42808</c:v>
                </c:pt>
                <c:pt idx="45">
                  <c:v>42815</c:v>
                </c:pt>
                <c:pt idx="46">
                  <c:v>42822</c:v>
                </c:pt>
                <c:pt idx="47">
                  <c:v>42830</c:v>
                </c:pt>
                <c:pt idx="48">
                  <c:v>42836</c:v>
                </c:pt>
                <c:pt idx="49">
                  <c:v>42843</c:v>
                </c:pt>
                <c:pt idx="50">
                  <c:v>42850</c:v>
                </c:pt>
                <c:pt idx="51">
                  <c:v>42857</c:v>
                </c:pt>
                <c:pt idx="52">
                  <c:v>42864</c:v>
                </c:pt>
                <c:pt idx="53">
                  <c:v>42871</c:v>
                </c:pt>
                <c:pt idx="54">
                  <c:v>42878</c:v>
                </c:pt>
                <c:pt idx="55">
                  <c:v>42885</c:v>
                </c:pt>
                <c:pt idx="56">
                  <c:v>42892</c:v>
                </c:pt>
                <c:pt idx="57">
                  <c:v>42899</c:v>
                </c:pt>
                <c:pt idx="58">
                  <c:v>42906</c:v>
                </c:pt>
                <c:pt idx="59">
                  <c:v>42913</c:v>
                </c:pt>
                <c:pt idx="60">
                  <c:v>42920</c:v>
                </c:pt>
                <c:pt idx="61">
                  <c:v>42927</c:v>
                </c:pt>
                <c:pt idx="62">
                  <c:v>42934</c:v>
                </c:pt>
                <c:pt idx="63">
                  <c:v>42941</c:v>
                </c:pt>
                <c:pt idx="64">
                  <c:v>42948</c:v>
                </c:pt>
                <c:pt idx="65">
                  <c:v>42955</c:v>
                </c:pt>
                <c:pt idx="66">
                  <c:v>42963</c:v>
                </c:pt>
                <c:pt idx="67">
                  <c:v>42969</c:v>
                </c:pt>
                <c:pt idx="68">
                  <c:v>42976</c:v>
                </c:pt>
                <c:pt idx="69">
                  <c:v>42983</c:v>
                </c:pt>
                <c:pt idx="70">
                  <c:v>42990</c:v>
                </c:pt>
                <c:pt idx="71">
                  <c:v>42997</c:v>
                </c:pt>
                <c:pt idx="72">
                  <c:v>43004</c:v>
                </c:pt>
                <c:pt idx="73">
                  <c:v>43011</c:v>
                </c:pt>
                <c:pt idx="74">
                  <c:v>43018</c:v>
                </c:pt>
                <c:pt idx="75">
                  <c:v>43025</c:v>
                </c:pt>
                <c:pt idx="76">
                  <c:v>43032</c:v>
                </c:pt>
                <c:pt idx="77">
                  <c:v>43039</c:v>
                </c:pt>
                <c:pt idx="78">
                  <c:v>43046</c:v>
                </c:pt>
                <c:pt idx="79">
                  <c:v>43053</c:v>
                </c:pt>
                <c:pt idx="80">
                  <c:v>43060</c:v>
                </c:pt>
                <c:pt idx="81">
                  <c:v>43067</c:v>
                </c:pt>
                <c:pt idx="82">
                  <c:v>43074</c:v>
                </c:pt>
                <c:pt idx="83">
                  <c:v>43081</c:v>
                </c:pt>
                <c:pt idx="84">
                  <c:v>43088</c:v>
                </c:pt>
                <c:pt idx="85">
                  <c:v>43095</c:v>
                </c:pt>
                <c:pt idx="86">
                  <c:v>43102</c:v>
                </c:pt>
                <c:pt idx="87">
                  <c:v>43109</c:v>
                </c:pt>
                <c:pt idx="88">
                  <c:v>43116</c:v>
                </c:pt>
                <c:pt idx="89">
                  <c:v>43123</c:v>
                </c:pt>
                <c:pt idx="90">
                  <c:v>43130</c:v>
                </c:pt>
                <c:pt idx="91">
                  <c:v>43137</c:v>
                </c:pt>
                <c:pt idx="92">
                  <c:v>43145</c:v>
                </c:pt>
                <c:pt idx="93">
                  <c:v>43151</c:v>
                </c:pt>
                <c:pt idx="94">
                  <c:v>43158</c:v>
                </c:pt>
                <c:pt idx="95">
                  <c:v>43165</c:v>
                </c:pt>
                <c:pt idx="96">
                  <c:v>43172</c:v>
                </c:pt>
                <c:pt idx="97">
                  <c:v>43179</c:v>
                </c:pt>
                <c:pt idx="98">
                  <c:v>43186</c:v>
                </c:pt>
                <c:pt idx="99">
                  <c:v>43193</c:v>
                </c:pt>
                <c:pt idx="100">
                  <c:v>43200</c:v>
                </c:pt>
                <c:pt idx="101">
                  <c:v>43207</c:v>
                </c:pt>
                <c:pt idx="102">
                  <c:v>43214</c:v>
                </c:pt>
                <c:pt idx="103">
                  <c:v>43222</c:v>
                </c:pt>
                <c:pt idx="104">
                  <c:v>43228</c:v>
                </c:pt>
                <c:pt idx="105">
                  <c:v>43235</c:v>
                </c:pt>
                <c:pt idx="106">
                  <c:v>43242</c:v>
                </c:pt>
                <c:pt idx="107">
                  <c:v>43249</c:v>
                </c:pt>
                <c:pt idx="108">
                  <c:v>43256</c:v>
                </c:pt>
                <c:pt idx="109">
                  <c:v>43263</c:v>
                </c:pt>
                <c:pt idx="110">
                  <c:v>43270</c:v>
                </c:pt>
                <c:pt idx="111">
                  <c:v>43277</c:v>
                </c:pt>
                <c:pt idx="112">
                  <c:v>43284</c:v>
                </c:pt>
                <c:pt idx="113">
                  <c:v>43291</c:v>
                </c:pt>
                <c:pt idx="114">
                  <c:v>43298</c:v>
                </c:pt>
                <c:pt idx="115">
                  <c:v>43305</c:v>
                </c:pt>
                <c:pt idx="116">
                  <c:v>43312</c:v>
                </c:pt>
                <c:pt idx="117">
                  <c:v>43319</c:v>
                </c:pt>
                <c:pt idx="118">
                  <c:v>43326</c:v>
                </c:pt>
                <c:pt idx="119">
                  <c:v>43333</c:v>
                </c:pt>
                <c:pt idx="120">
                  <c:v>43340</c:v>
                </c:pt>
                <c:pt idx="121">
                  <c:v>43347</c:v>
                </c:pt>
                <c:pt idx="122">
                  <c:v>43354</c:v>
                </c:pt>
                <c:pt idx="123">
                  <c:v>43361</c:v>
                </c:pt>
                <c:pt idx="124">
                  <c:v>43368</c:v>
                </c:pt>
                <c:pt idx="125">
                  <c:v>43376</c:v>
                </c:pt>
                <c:pt idx="126">
                  <c:v>43382</c:v>
                </c:pt>
                <c:pt idx="127">
                  <c:v>43389</c:v>
                </c:pt>
                <c:pt idx="128">
                  <c:v>43396</c:v>
                </c:pt>
                <c:pt idx="129">
                  <c:v>43403</c:v>
                </c:pt>
                <c:pt idx="130">
                  <c:v>43410</c:v>
                </c:pt>
                <c:pt idx="131">
                  <c:v>43417</c:v>
                </c:pt>
                <c:pt idx="132">
                  <c:v>43424</c:v>
                </c:pt>
                <c:pt idx="133">
                  <c:v>43431</c:v>
                </c:pt>
                <c:pt idx="134">
                  <c:v>43438</c:v>
                </c:pt>
                <c:pt idx="135">
                  <c:v>43445</c:v>
                </c:pt>
                <c:pt idx="136">
                  <c:v>43452</c:v>
                </c:pt>
                <c:pt idx="137">
                  <c:v>43460</c:v>
                </c:pt>
                <c:pt idx="138">
                  <c:v>43466</c:v>
                </c:pt>
                <c:pt idx="139">
                  <c:v>43473</c:v>
                </c:pt>
                <c:pt idx="140">
                  <c:v>43480</c:v>
                </c:pt>
                <c:pt idx="141">
                  <c:v>43487</c:v>
                </c:pt>
                <c:pt idx="142">
                  <c:v>43494</c:v>
                </c:pt>
                <c:pt idx="143">
                  <c:v>43501</c:v>
                </c:pt>
                <c:pt idx="144">
                  <c:v>43508</c:v>
                </c:pt>
                <c:pt idx="145">
                  <c:v>43515</c:v>
                </c:pt>
                <c:pt idx="146">
                  <c:v>43522</c:v>
                </c:pt>
                <c:pt idx="147">
                  <c:v>43529</c:v>
                </c:pt>
                <c:pt idx="148">
                  <c:v>43536</c:v>
                </c:pt>
                <c:pt idx="149">
                  <c:v>43543</c:v>
                </c:pt>
                <c:pt idx="150">
                  <c:v>43550</c:v>
                </c:pt>
                <c:pt idx="151">
                  <c:v>43557</c:v>
                </c:pt>
                <c:pt idx="152">
                  <c:v>43564</c:v>
                </c:pt>
                <c:pt idx="153">
                  <c:v>43571</c:v>
                </c:pt>
                <c:pt idx="154">
                  <c:v>43578</c:v>
                </c:pt>
                <c:pt idx="155">
                  <c:v>43585</c:v>
                </c:pt>
                <c:pt idx="156">
                  <c:v>43592</c:v>
                </c:pt>
                <c:pt idx="157">
                  <c:v>43599</c:v>
                </c:pt>
                <c:pt idx="158">
                  <c:v>43606</c:v>
                </c:pt>
                <c:pt idx="159">
                  <c:v>43613</c:v>
                </c:pt>
                <c:pt idx="160">
                  <c:v>43620</c:v>
                </c:pt>
                <c:pt idx="161">
                  <c:v>43627</c:v>
                </c:pt>
                <c:pt idx="162">
                  <c:v>43634</c:v>
                </c:pt>
                <c:pt idx="163">
                  <c:v>43641</c:v>
                </c:pt>
                <c:pt idx="164">
                  <c:v>43648</c:v>
                </c:pt>
                <c:pt idx="165">
                  <c:v>43655</c:v>
                </c:pt>
                <c:pt idx="166">
                  <c:v>43662</c:v>
                </c:pt>
                <c:pt idx="167">
                  <c:v>43669</c:v>
                </c:pt>
                <c:pt idx="168">
                  <c:v>43676</c:v>
                </c:pt>
                <c:pt idx="169">
                  <c:v>43683</c:v>
                </c:pt>
                <c:pt idx="170">
                  <c:v>43690</c:v>
                </c:pt>
                <c:pt idx="171">
                  <c:v>43697</c:v>
                </c:pt>
                <c:pt idx="172">
                  <c:v>43704</c:v>
                </c:pt>
                <c:pt idx="173">
                  <c:v>43711</c:v>
                </c:pt>
                <c:pt idx="174">
                  <c:v>43719</c:v>
                </c:pt>
                <c:pt idx="175">
                  <c:v>43725</c:v>
                </c:pt>
                <c:pt idx="176">
                  <c:v>43732</c:v>
                </c:pt>
                <c:pt idx="177">
                  <c:v>43739</c:v>
                </c:pt>
                <c:pt idx="178">
                  <c:v>43747</c:v>
                </c:pt>
                <c:pt idx="179">
                  <c:v>43753</c:v>
                </c:pt>
                <c:pt idx="180">
                  <c:v>43760</c:v>
                </c:pt>
                <c:pt idx="181">
                  <c:v>43767</c:v>
                </c:pt>
                <c:pt idx="182">
                  <c:v>43774</c:v>
                </c:pt>
                <c:pt idx="183">
                  <c:v>43782</c:v>
                </c:pt>
                <c:pt idx="184">
                  <c:v>43788</c:v>
                </c:pt>
                <c:pt idx="185">
                  <c:v>43795</c:v>
                </c:pt>
                <c:pt idx="186">
                  <c:v>43802</c:v>
                </c:pt>
                <c:pt idx="187">
                  <c:v>43809</c:v>
                </c:pt>
                <c:pt idx="188">
                  <c:v>43816</c:v>
                </c:pt>
                <c:pt idx="189">
                  <c:v>43823</c:v>
                </c:pt>
                <c:pt idx="190">
                  <c:v>43830</c:v>
                </c:pt>
                <c:pt idx="191">
                  <c:v>43837</c:v>
                </c:pt>
                <c:pt idx="192">
                  <c:v>43844</c:v>
                </c:pt>
                <c:pt idx="193">
                  <c:v>43851</c:v>
                </c:pt>
                <c:pt idx="194">
                  <c:v>43858</c:v>
                </c:pt>
                <c:pt idx="195">
                  <c:v>43865</c:v>
                </c:pt>
                <c:pt idx="196">
                  <c:v>43872</c:v>
                </c:pt>
                <c:pt idx="197">
                  <c:v>43879</c:v>
                </c:pt>
                <c:pt idx="198">
                  <c:v>43886</c:v>
                </c:pt>
                <c:pt idx="199">
                  <c:v>43893</c:v>
                </c:pt>
                <c:pt idx="200">
                  <c:v>43901</c:v>
                </c:pt>
                <c:pt idx="201">
                  <c:v>43907</c:v>
                </c:pt>
                <c:pt idx="202">
                  <c:v>43914</c:v>
                </c:pt>
                <c:pt idx="203">
                  <c:v>43921</c:v>
                </c:pt>
                <c:pt idx="204">
                  <c:v>43928</c:v>
                </c:pt>
                <c:pt idx="205">
                  <c:v>43936</c:v>
                </c:pt>
                <c:pt idx="206">
                  <c:v>43942</c:v>
                </c:pt>
                <c:pt idx="207">
                  <c:v>43949</c:v>
                </c:pt>
                <c:pt idx="208">
                  <c:v>43956</c:v>
                </c:pt>
                <c:pt idx="209">
                  <c:v>43963</c:v>
                </c:pt>
                <c:pt idx="210">
                  <c:v>43970</c:v>
                </c:pt>
                <c:pt idx="211">
                  <c:v>43977</c:v>
                </c:pt>
                <c:pt idx="212">
                  <c:v>43984</c:v>
                </c:pt>
                <c:pt idx="213">
                  <c:v>43991</c:v>
                </c:pt>
                <c:pt idx="214">
                  <c:v>43998</c:v>
                </c:pt>
                <c:pt idx="215">
                  <c:v>44005</c:v>
                </c:pt>
                <c:pt idx="216">
                  <c:v>44012</c:v>
                </c:pt>
                <c:pt idx="217">
                  <c:v>44019</c:v>
                </c:pt>
                <c:pt idx="218">
                  <c:v>44026</c:v>
                </c:pt>
                <c:pt idx="219">
                  <c:v>44033</c:v>
                </c:pt>
                <c:pt idx="220">
                  <c:v>44040</c:v>
                </c:pt>
                <c:pt idx="221">
                  <c:v>44047</c:v>
                </c:pt>
                <c:pt idx="222">
                  <c:v>44054</c:v>
                </c:pt>
                <c:pt idx="223">
                  <c:v>44061</c:v>
                </c:pt>
                <c:pt idx="224">
                  <c:v>44068</c:v>
                </c:pt>
                <c:pt idx="225">
                  <c:v>44075</c:v>
                </c:pt>
                <c:pt idx="226">
                  <c:v>44082</c:v>
                </c:pt>
                <c:pt idx="227">
                  <c:v>44089</c:v>
                </c:pt>
                <c:pt idx="228">
                  <c:v>44096</c:v>
                </c:pt>
                <c:pt idx="229">
                  <c:v>44103</c:v>
                </c:pt>
                <c:pt idx="230">
                  <c:v>44110</c:v>
                </c:pt>
                <c:pt idx="231">
                  <c:v>44117</c:v>
                </c:pt>
              </c:numCache>
            </c:numRef>
          </c:cat>
          <c:val>
            <c:numRef>
              <c:f>Momentum!$AF$2:$AF$233</c:f>
              <c:numCache>
                <c:formatCode>General</c:formatCode>
                <c:ptCount val="232"/>
                <c:pt idx="0">
                  <c:v>1001360</c:v>
                </c:pt>
                <c:pt idx="1">
                  <c:v>1019474.60239999</c:v>
                </c:pt>
                <c:pt idx="2">
                  <c:v>1010391.08369261</c:v>
                </c:pt>
                <c:pt idx="3">
                  <c:v>1026870.56226764</c:v>
                </c:pt>
                <c:pt idx="4">
                  <c:v>1032467.006832</c:v>
                </c:pt>
                <c:pt idx="5">
                  <c:v>1018384.15685881</c:v>
                </c:pt>
                <c:pt idx="6">
                  <c:v>1035635.584476</c:v>
                </c:pt>
                <c:pt idx="7">
                  <c:v>1031358.4095121101</c:v>
                </c:pt>
                <c:pt idx="8">
                  <c:v>1068621.3888477799</c:v>
                </c:pt>
                <c:pt idx="9">
                  <c:v>1115117.1054765501</c:v>
                </c:pt>
                <c:pt idx="10">
                  <c:v>1128632.3247949299</c:v>
                </c:pt>
                <c:pt idx="11">
                  <c:v>1161825.4014671401</c:v>
                </c:pt>
                <c:pt idx="12">
                  <c:v>1189023.73411549</c:v>
                </c:pt>
                <c:pt idx="13">
                  <c:v>1190260.31879897</c:v>
                </c:pt>
                <c:pt idx="14">
                  <c:v>1199544.3492856</c:v>
                </c:pt>
                <c:pt idx="15">
                  <c:v>1189000.35445538</c:v>
                </c:pt>
                <c:pt idx="16">
                  <c:v>1227072.1458050399</c:v>
                </c:pt>
                <c:pt idx="17">
                  <c:v>1263013.0889556699</c:v>
                </c:pt>
                <c:pt idx="18">
                  <c:v>1224743.79236032</c:v>
                </c:pt>
                <c:pt idx="19">
                  <c:v>1224596.82310523</c:v>
                </c:pt>
                <c:pt idx="20">
                  <c:v>1234846.6985146201</c:v>
                </c:pt>
                <c:pt idx="21">
                  <c:v>1259642.4202208</c:v>
                </c:pt>
                <c:pt idx="22">
                  <c:v>1250535.2055226001</c:v>
                </c:pt>
                <c:pt idx="23">
                  <c:v>1251698.2032637401</c:v>
                </c:pt>
                <c:pt idx="24">
                  <c:v>1245276.9914809901</c:v>
                </c:pt>
                <c:pt idx="25">
                  <c:v>1256671.27595305</c:v>
                </c:pt>
                <c:pt idx="26">
                  <c:v>1218795.2036958199</c:v>
                </c:pt>
                <c:pt idx="27">
                  <c:v>1153723.7277704999</c:v>
                </c:pt>
                <c:pt idx="28">
                  <c:v>1131006.9075706999</c:v>
                </c:pt>
                <c:pt idx="29">
                  <c:v>1162562.00029192</c:v>
                </c:pt>
                <c:pt idx="30">
                  <c:v>1161585.4482116799</c:v>
                </c:pt>
                <c:pt idx="31">
                  <c:v>1172504.3514248701</c:v>
                </c:pt>
                <c:pt idx="32">
                  <c:v>1128587.54955094</c:v>
                </c:pt>
                <c:pt idx="33">
                  <c:v>1103532.9059509099</c:v>
                </c:pt>
                <c:pt idx="34">
                  <c:v>1141797.90946476</c:v>
                </c:pt>
                <c:pt idx="35">
                  <c:v>1180390.67880467</c:v>
                </c:pt>
                <c:pt idx="36">
                  <c:v>1211057.2286400101</c:v>
                </c:pt>
                <c:pt idx="37">
                  <c:v>1231160.7786354399</c:v>
                </c:pt>
                <c:pt idx="38">
                  <c:v>1229621.8276621399</c:v>
                </c:pt>
                <c:pt idx="39">
                  <c:v>1255751.29149996</c:v>
                </c:pt>
                <c:pt idx="40">
                  <c:v>1243306.7962012</c:v>
                </c:pt>
                <c:pt idx="41">
                  <c:v>1274401.8991741899</c:v>
                </c:pt>
                <c:pt idx="42">
                  <c:v>1263480.2748982699</c:v>
                </c:pt>
                <c:pt idx="43">
                  <c:v>1272109.8451758199</c:v>
                </c:pt>
                <c:pt idx="44">
                  <c:v>1281345.3626518</c:v>
                </c:pt>
                <c:pt idx="45">
                  <c:v>1312725.51058314</c:v>
                </c:pt>
                <c:pt idx="46">
                  <c:v>1303129.48710078</c:v>
                </c:pt>
                <c:pt idx="47">
                  <c:v>1339903.80122676</c:v>
                </c:pt>
                <c:pt idx="48">
                  <c:v>1353329.63731506</c:v>
                </c:pt>
                <c:pt idx="49">
                  <c:v>1361923.28051201</c:v>
                </c:pt>
                <c:pt idx="50">
                  <c:v>1417980.04273788</c:v>
                </c:pt>
                <c:pt idx="51">
                  <c:v>1374589.8534301</c:v>
                </c:pt>
                <c:pt idx="52">
                  <c:v>1357682.3982329101</c:v>
                </c:pt>
                <c:pt idx="53">
                  <c:v>1382419.37152872</c:v>
                </c:pt>
                <c:pt idx="54">
                  <c:v>1306842.50448724</c:v>
                </c:pt>
                <c:pt idx="55">
                  <c:v>1340938.02542931</c:v>
                </c:pt>
                <c:pt idx="56">
                  <c:v>1351290.06698563</c:v>
                </c:pt>
                <c:pt idx="57">
                  <c:v>1360370.7362357699</c:v>
                </c:pt>
                <c:pt idx="58">
                  <c:v>1361295.78833641</c:v>
                </c:pt>
                <c:pt idx="59">
                  <c:v>1338235.43768199</c:v>
                </c:pt>
                <c:pt idx="60">
                  <c:v>1349382.9388778801</c:v>
                </c:pt>
                <c:pt idx="61">
                  <c:v>1359611.2615545799</c:v>
                </c:pt>
                <c:pt idx="62">
                  <c:v>1372038.10848519</c:v>
                </c:pt>
                <c:pt idx="63">
                  <c:v>1365219.0790860199</c:v>
                </c:pt>
                <c:pt idx="64">
                  <c:v>1391035.3718715301</c:v>
                </c:pt>
                <c:pt idx="65">
                  <c:v>1404959.6359439699</c:v>
                </c:pt>
                <c:pt idx="66">
                  <c:v>1406462.94275443</c:v>
                </c:pt>
                <c:pt idx="67">
                  <c:v>1383129.7225341301</c:v>
                </c:pt>
                <c:pt idx="68">
                  <c:v>1408192.03310645</c:v>
                </c:pt>
                <c:pt idx="69">
                  <c:v>1439425.73240075</c:v>
                </c:pt>
                <c:pt idx="70">
                  <c:v>1490251.8550118201</c:v>
                </c:pt>
                <c:pt idx="71">
                  <c:v>1485646.9767798299</c:v>
                </c:pt>
                <c:pt idx="72">
                  <c:v>1411008.0726664099</c:v>
                </c:pt>
                <c:pt idx="73">
                  <c:v>1428941.9852700001</c:v>
                </c:pt>
                <c:pt idx="74">
                  <c:v>1466365.97586423</c:v>
                </c:pt>
                <c:pt idx="75">
                  <c:v>1499447.19227972</c:v>
                </c:pt>
                <c:pt idx="76">
                  <c:v>1482458.4555911899</c:v>
                </c:pt>
                <c:pt idx="77">
                  <c:v>1491219.7850637401</c:v>
                </c:pt>
                <c:pt idx="78">
                  <c:v>1528351.15771182</c:v>
                </c:pt>
                <c:pt idx="79">
                  <c:v>1543053.89584901</c:v>
                </c:pt>
                <c:pt idx="80">
                  <c:v>1597369.3929828999</c:v>
                </c:pt>
                <c:pt idx="81">
                  <c:v>1603183.8175733599</c:v>
                </c:pt>
                <c:pt idx="82">
                  <c:v>1574599.0501060199</c:v>
                </c:pt>
                <c:pt idx="83">
                  <c:v>1607208.99643372</c:v>
                </c:pt>
                <c:pt idx="84">
                  <c:v>1653721.6247905099</c:v>
                </c:pt>
                <c:pt idx="85">
                  <c:v>1646709.8451014</c:v>
                </c:pt>
                <c:pt idx="86">
                  <c:v>1617349.0085632401</c:v>
                </c:pt>
                <c:pt idx="87">
                  <c:v>1672435.9157948999</c:v>
                </c:pt>
                <c:pt idx="88">
                  <c:v>1661080.0759266601</c:v>
                </c:pt>
                <c:pt idx="89">
                  <c:v>1726044.91769615</c:v>
                </c:pt>
                <c:pt idx="90">
                  <c:v>1710752.1597253601</c:v>
                </c:pt>
                <c:pt idx="91">
                  <c:v>1607439.8367995501</c:v>
                </c:pt>
                <c:pt idx="92">
                  <c:v>1637241.77137381</c:v>
                </c:pt>
                <c:pt idx="93">
                  <c:v>1593822.11959698</c:v>
                </c:pt>
                <c:pt idx="94">
                  <c:v>1637907.2394250301</c:v>
                </c:pt>
                <c:pt idx="95">
                  <c:v>1585330.4170394801</c:v>
                </c:pt>
                <c:pt idx="96">
                  <c:v>1574994.06272039</c:v>
                </c:pt>
                <c:pt idx="97">
                  <c:v>1554834.1387175701</c:v>
                </c:pt>
                <c:pt idx="98">
                  <c:v>1587140.13693314</c:v>
                </c:pt>
                <c:pt idx="99">
                  <c:v>1605011.33487501</c:v>
                </c:pt>
                <c:pt idx="100">
                  <c:v>1616952.61920648</c:v>
                </c:pt>
                <c:pt idx="101">
                  <c:v>1672543.4502548</c:v>
                </c:pt>
                <c:pt idx="102">
                  <c:v>1687362.18522406</c:v>
                </c:pt>
                <c:pt idx="103">
                  <c:v>1703054.65354664</c:v>
                </c:pt>
                <c:pt idx="104">
                  <c:v>1684627.6021952699</c:v>
                </c:pt>
                <c:pt idx="105">
                  <c:v>1692410.5817174099</c:v>
                </c:pt>
                <c:pt idx="106">
                  <c:v>1714208.8300099301</c:v>
                </c:pt>
                <c:pt idx="107">
                  <c:v>1728676.75253521</c:v>
                </c:pt>
                <c:pt idx="108">
                  <c:v>1711804.86743047</c:v>
                </c:pt>
                <c:pt idx="109">
                  <c:v>1772145.9890073901</c:v>
                </c:pt>
                <c:pt idx="110">
                  <c:v>1747034.6803431599</c:v>
                </c:pt>
                <c:pt idx="111">
                  <c:v>1778184.30869368</c:v>
                </c:pt>
                <c:pt idx="112">
                  <c:v>1777953.14473355</c:v>
                </c:pt>
                <c:pt idx="113">
                  <c:v>1818366.0197133401</c:v>
                </c:pt>
                <c:pt idx="114">
                  <c:v>1859224.7041763</c:v>
                </c:pt>
                <c:pt idx="115">
                  <c:v>1897840.8012820401</c:v>
                </c:pt>
                <c:pt idx="116">
                  <c:v>1920026.5602490299</c:v>
                </c:pt>
                <c:pt idx="117">
                  <c:v>1908871.2059339799</c:v>
                </c:pt>
                <c:pt idx="118">
                  <c:v>1944338.0329402301</c:v>
                </c:pt>
                <c:pt idx="119">
                  <c:v>1995571.34010821</c:v>
                </c:pt>
                <c:pt idx="120">
                  <c:v>2028637.9572137999</c:v>
                </c:pt>
                <c:pt idx="121">
                  <c:v>1976542.53447255</c:v>
                </c:pt>
                <c:pt idx="122">
                  <c:v>1893843.99483022</c:v>
                </c:pt>
                <c:pt idx="123">
                  <c:v>1891041.1057178699</c:v>
                </c:pt>
                <c:pt idx="124">
                  <c:v>1887013.18816269</c:v>
                </c:pt>
                <c:pt idx="125">
                  <c:v>1837365.87118213</c:v>
                </c:pt>
                <c:pt idx="126">
                  <c:v>1768832.1241870399</c:v>
                </c:pt>
                <c:pt idx="127">
                  <c:v>1769734.22857037</c:v>
                </c:pt>
                <c:pt idx="128">
                  <c:v>1696856.57303785</c:v>
                </c:pt>
                <c:pt idx="129">
                  <c:v>1731060.3533886501</c:v>
                </c:pt>
                <c:pt idx="130">
                  <c:v>1749885.63473175</c:v>
                </c:pt>
                <c:pt idx="131">
                  <c:v>1765547.1111626001</c:v>
                </c:pt>
                <c:pt idx="132">
                  <c:v>1750407.5446843801</c:v>
                </c:pt>
                <c:pt idx="133">
                  <c:v>1754258.44128269</c:v>
                </c:pt>
                <c:pt idx="134">
                  <c:v>1794577.1477915</c:v>
                </c:pt>
                <c:pt idx="135">
                  <c:v>1765756.2387979701</c:v>
                </c:pt>
                <c:pt idx="136">
                  <c:v>1811533.4692888099</c:v>
                </c:pt>
                <c:pt idx="137">
                  <c:v>1789903.7596654999</c:v>
                </c:pt>
                <c:pt idx="138">
                  <c:v>1821298.6716100301</c:v>
                </c:pt>
                <c:pt idx="139">
                  <c:v>1820278.74435393</c:v>
                </c:pt>
                <c:pt idx="140">
                  <c:v>1843705.7317937701</c:v>
                </c:pt>
                <c:pt idx="141">
                  <c:v>1828956.0859394199</c:v>
                </c:pt>
                <c:pt idx="142">
                  <c:v>1806313.6095954899</c:v>
                </c:pt>
                <c:pt idx="143">
                  <c:v>1892095.44291518</c:v>
                </c:pt>
                <c:pt idx="144">
                  <c:v>1838076.1180199501</c:v>
                </c:pt>
                <c:pt idx="145">
                  <c:v>1777989.40972188</c:v>
                </c:pt>
                <c:pt idx="146">
                  <c:v>1817594.1238234299</c:v>
                </c:pt>
                <c:pt idx="147">
                  <c:v>1801296.3631798101</c:v>
                </c:pt>
                <c:pt idx="148">
                  <c:v>1820894.46761121</c:v>
                </c:pt>
                <c:pt idx="149">
                  <c:v>1860025.4897201799</c:v>
                </c:pt>
                <c:pt idx="150">
                  <c:v>1853106.19489842</c:v>
                </c:pt>
                <c:pt idx="151">
                  <c:v>1891243.1203894301</c:v>
                </c:pt>
                <c:pt idx="152">
                  <c:v>1864973.75344722</c:v>
                </c:pt>
                <c:pt idx="153">
                  <c:v>1878028.56972135</c:v>
                </c:pt>
                <c:pt idx="154">
                  <c:v>1873051.7940115901</c:v>
                </c:pt>
                <c:pt idx="155">
                  <c:v>1921582.5659944301</c:v>
                </c:pt>
                <c:pt idx="156">
                  <c:v>1876290.86491394</c:v>
                </c:pt>
                <c:pt idx="157">
                  <c:v>1833905.4542755301</c:v>
                </c:pt>
                <c:pt idx="158">
                  <c:v>1965469.83156526</c:v>
                </c:pt>
                <c:pt idx="159">
                  <c:v>2028954.50712482</c:v>
                </c:pt>
                <c:pt idx="160">
                  <c:v>2037029.74606317</c:v>
                </c:pt>
                <c:pt idx="161">
                  <c:v>2017290.9278238199</c:v>
                </c:pt>
                <c:pt idx="162">
                  <c:v>1990501.3043023199</c:v>
                </c:pt>
                <c:pt idx="163">
                  <c:v>1992651.0457109699</c:v>
                </c:pt>
                <c:pt idx="164">
                  <c:v>2022401.32582343</c:v>
                </c:pt>
                <c:pt idx="165">
                  <c:v>1937096.4379002</c:v>
                </c:pt>
                <c:pt idx="166">
                  <c:v>1946142.67826519</c:v>
                </c:pt>
                <c:pt idx="167">
                  <c:v>1902257.1608703099</c:v>
                </c:pt>
                <c:pt idx="168">
                  <c:v>1874122.7774610401</c:v>
                </c:pt>
                <c:pt idx="169">
                  <c:v>1876315.5011106699</c:v>
                </c:pt>
                <c:pt idx="170">
                  <c:v>1866258.45002472</c:v>
                </c:pt>
                <c:pt idx="171">
                  <c:v>1936392.4425766501</c:v>
                </c:pt>
                <c:pt idx="172">
                  <c:v>1952425.7720011801</c:v>
                </c:pt>
                <c:pt idx="173">
                  <c:v>1937782.57871117</c:v>
                </c:pt>
                <c:pt idx="174">
                  <c:v>1912785.1834458001</c:v>
                </c:pt>
                <c:pt idx="175">
                  <c:v>1889621.35487427</c:v>
                </c:pt>
                <c:pt idx="176">
                  <c:v>2004094.6165525501</c:v>
                </c:pt>
                <c:pt idx="177">
                  <c:v>2022331.8775631799</c:v>
                </c:pt>
                <c:pt idx="178">
                  <c:v>2022776.7905762501</c:v>
                </c:pt>
                <c:pt idx="179">
                  <c:v>2053017.3035953599</c:v>
                </c:pt>
                <c:pt idx="180">
                  <c:v>2156078.7722358499</c:v>
                </c:pt>
                <c:pt idx="181">
                  <c:v>2208148.07458534</c:v>
                </c:pt>
                <c:pt idx="182">
                  <c:v>2177211.9200603999</c:v>
                </c:pt>
                <c:pt idx="183">
                  <c:v>2117904.6673579598</c:v>
                </c:pt>
                <c:pt idx="184">
                  <c:v>2101935.6661660802</c:v>
                </c:pt>
                <c:pt idx="185">
                  <c:v>2089891.57479895</c:v>
                </c:pt>
                <c:pt idx="186">
                  <c:v>2084478.75562022</c:v>
                </c:pt>
                <c:pt idx="187">
                  <c:v>2068907.69931573</c:v>
                </c:pt>
                <c:pt idx="188">
                  <c:v>2113947.81992984</c:v>
                </c:pt>
                <c:pt idx="189">
                  <c:v>2101116.15666286</c:v>
                </c:pt>
                <c:pt idx="190">
                  <c:v>2088404.40391505</c:v>
                </c:pt>
                <c:pt idx="191">
                  <c:v>2065223.1150316</c:v>
                </c:pt>
                <c:pt idx="192">
                  <c:v>2155163.5816912199</c:v>
                </c:pt>
                <c:pt idx="193">
                  <c:v>2154473.9293450802</c:v>
                </c:pt>
                <c:pt idx="194">
                  <c:v>2109186.88735025</c:v>
                </c:pt>
                <c:pt idx="195">
                  <c:v>2117686.9105062699</c:v>
                </c:pt>
                <c:pt idx="196">
                  <c:v>2176685.6678329702</c:v>
                </c:pt>
                <c:pt idx="197">
                  <c:v>2214951.80187348</c:v>
                </c:pt>
                <c:pt idx="198">
                  <c:v>2195570.9736070801</c:v>
                </c:pt>
                <c:pt idx="199">
                  <c:v>2107155.3304999298</c:v>
                </c:pt>
                <c:pt idx="200">
                  <c:v>1940563.6300706</c:v>
                </c:pt>
                <c:pt idx="201">
                  <c:v>1724643.58349808</c:v>
                </c:pt>
                <c:pt idx="202">
                  <c:v>1568390.8748331501</c:v>
                </c:pt>
                <c:pt idx="203">
                  <c:v>1568390.8748331501</c:v>
                </c:pt>
                <c:pt idx="204">
                  <c:v>1702854.2525021799</c:v>
                </c:pt>
                <c:pt idx="205">
                  <c:v>1780589.5491289101</c:v>
                </c:pt>
                <c:pt idx="206">
                  <c:v>1762285.0885638599</c:v>
                </c:pt>
                <c:pt idx="207">
                  <c:v>1768241.6121632101</c:v>
                </c:pt>
                <c:pt idx="208">
                  <c:v>1680212.6505710201</c:v>
                </c:pt>
                <c:pt idx="209">
                  <c:v>1670501.02145072</c:v>
                </c:pt>
                <c:pt idx="210">
                  <c:v>1649035.0833250701</c:v>
                </c:pt>
                <c:pt idx="211">
                  <c:v>1670802.3464249701</c:v>
                </c:pt>
                <c:pt idx="212">
                  <c:v>1707178.10036713</c:v>
                </c:pt>
                <c:pt idx="213">
                  <c:v>1742931.28744053</c:v>
                </c:pt>
                <c:pt idx="214">
                  <c:v>1706743.6765850501</c:v>
                </c:pt>
                <c:pt idx="215">
                  <c:v>1769381.1695157201</c:v>
                </c:pt>
                <c:pt idx="216">
                  <c:v>1718529.1547038399</c:v>
                </c:pt>
                <c:pt idx="217">
                  <c:v>1758605.25459153</c:v>
                </c:pt>
                <c:pt idx="218">
                  <c:v>1744061.5891360601</c:v>
                </c:pt>
                <c:pt idx="219">
                  <c:v>1797133.3832934699</c:v>
                </c:pt>
                <c:pt idx="220">
                  <c:v>1835933.4930387801</c:v>
                </c:pt>
                <c:pt idx="221">
                  <c:v>1804961.29501121</c:v>
                </c:pt>
                <c:pt idx="222">
                  <c:v>1851763.9413908501</c:v>
                </c:pt>
                <c:pt idx="223">
                  <c:v>1874244.3556393399</c:v>
                </c:pt>
                <c:pt idx="224">
                  <c:v>1864966.8460789199</c:v>
                </c:pt>
                <c:pt idx="225">
                  <c:v>1843146.7339798</c:v>
                </c:pt>
                <c:pt idx="226">
                  <c:v>1806394.3881042399</c:v>
                </c:pt>
                <c:pt idx="227">
                  <c:v>1869383.3604174401</c:v>
                </c:pt>
                <c:pt idx="228">
                  <c:v>1803468.9031291199</c:v>
                </c:pt>
                <c:pt idx="229">
                  <c:v>1842622.2130160499</c:v>
                </c:pt>
                <c:pt idx="230">
                  <c:v>1911886.3820033299</c:v>
                </c:pt>
                <c:pt idx="231">
                  <c:v>1977617.0358166001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F0-8944-A10C-7A45771AB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54272"/>
        <c:axId val="211260160"/>
      </c:lineChart>
      <c:dateAx>
        <c:axId val="21125427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160"/>
        <c:crosses val="autoZero"/>
        <c:auto val="1"/>
        <c:lblOffset val="100"/>
        <c:baseTimeUnit val="days"/>
      </c:dateAx>
      <c:valAx>
        <c:axId val="2112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Momentum!$D$1</c:f>
              <c:strCache>
                <c:ptCount val="1"/>
                <c:pt idx="0">
                  <c:v>MID150 10 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Momentum!$A$2:$A$233</c:f>
              <c:numCache>
                <c:formatCode>m/d/yyyy\ h:mm</c:formatCode>
                <c:ptCount val="232"/>
                <c:pt idx="0">
                  <c:v>44068</c:v>
                </c:pt>
                <c:pt idx="1">
                  <c:v>44075</c:v>
                </c:pt>
                <c:pt idx="2">
                  <c:v>44082</c:v>
                </c:pt>
                <c:pt idx="3">
                  <c:v>44089</c:v>
                </c:pt>
                <c:pt idx="4">
                  <c:v>44096</c:v>
                </c:pt>
                <c:pt idx="5">
                  <c:v>44103</c:v>
                </c:pt>
                <c:pt idx="6">
                  <c:v>44110</c:v>
                </c:pt>
                <c:pt idx="7">
                  <c:v>44117</c:v>
                </c:pt>
                <c:pt idx="8">
                  <c:v>44124</c:v>
                </c:pt>
                <c:pt idx="9">
                  <c:v>44131</c:v>
                </c:pt>
                <c:pt idx="10">
                  <c:v>44138</c:v>
                </c:pt>
                <c:pt idx="11">
                  <c:v>44145</c:v>
                </c:pt>
                <c:pt idx="12">
                  <c:v>44152</c:v>
                </c:pt>
                <c:pt idx="13">
                  <c:v>44159</c:v>
                </c:pt>
                <c:pt idx="14">
                  <c:v>44166</c:v>
                </c:pt>
                <c:pt idx="15">
                  <c:v>44173</c:v>
                </c:pt>
                <c:pt idx="16">
                  <c:v>44180</c:v>
                </c:pt>
                <c:pt idx="17">
                  <c:v>44187</c:v>
                </c:pt>
                <c:pt idx="18">
                  <c:v>44194</c:v>
                </c:pt>
                <c:pt idx="19">
                  <c:v>44201</c:v>
                </c:pt>
                <c:pt idx="20">
                  <c:v>44208</c:v>
                </c:pt>
                <c:pt idx="21">
                  <c:v>44215</c:v>
                </c:pt>
                <c:pt idx="22">
                  <c:v>44223</c:v>
                </c:pt>
                <c:pt idx="23">
                  <c:v>44229</c:v>
                </c:pt>
                <c:pt idx="24">
                  <c:v>44236</c:v>
                </c:pt>
                <c:pt idx="25">
                  <c:v>44243</c:v>
                </c:pt>
                <c:pt idx="26">
                  <c:v>44250</c:v>
                </c:pt>
                <c:pt idx="27">
                  <c:v>44257</c:v>
                </c:pt>
                <c:pt idx="28">
                  <c:v>44264</c:v>
                </c:pt>
                <c:pt idx="29">
                  <c:v>44271</c:v>
                </c:pt>
                <c:pt idx="30">
                  <c:v>44278</c:v>
                </c:pt>
                <c:pt idx="31">
                  <c:v>44285</c:v>
                </c:pt>
                <c:pt idx="32">
                  <c:v>44292</c:v>
                </c:pt>
                <c:pt idx="33">
                  <c:v>44299</c:v>
                </c:pt>
                <c:pt idx="34">
                  <c:v>44306</c:v>
                </c:pt>
                <c:pt idx="35">
                  <c:v>44313</c:v>
                </c:pt>
                <c:pt idx="36">
                  <c:v>44320</c:v>
                </c:pt>
                <c:pt idx="37">
                  <c:v>44327</c:v>
                </c:pt>
                <c:pt idx="38">
                  <c:v>44334</c:v>
                </c:pt>
                <c:pt idx="39">
                  <c:v>44341</c:v>
                </c:pt>
                <c:pt idx="40">
                  <c:v>44348</c:v>
                </c:pt>
                <c:pt idx="41">
                  <c:v>44355</c:v>
                </c:pt>
                <c:pt idx="42">
                  <c:v>44362</c:v>
                </c:pt>
                <c:pt idx="43">
                  <c:v>44369</c:v>
                </c:pt>
                <c:pt idx="44">
                  <c:v>44376</c:v>
                </c:pt>
                <c:pt idx="45">
                  <c:v>44383</c:v>
                </c:pt>
                <c:pt idx="46">
                  <c:v>44390</c:v>
                </c:pt>
                <c:pt idx="47">
                  <c:v>44397</c:v>
                </c:pt>
                <c:pt idx="48">
                  <c:v>44404</c:v>
                </c:pt>
                <c:pt idx="49">
                  <c:v>44411</c:v>
                </c:pt>
                <c:pt idx="50">
                  <c:v>44418</c:v>
                </c:pt>
                <c:pt idx="51">
                  <c:v>44425</c:v>
                </c:pt>
                <c:pt idx="52">
                  <c:v>44432</c:v>
                </c:pt>
                <c:pt idx="53">
                  <c:v>44439</c:v>
                </c:pt>
                <c:pt idx="54">
                  <c:v>44446</c:v>
                </c:pt>
                <c:pt idx="55">
                  <c:v>44453</c:v>
                </c:pt>
                <c:pt idx="56">
                  <c:v>44460</c:v>
                </c:pt>
                <c:pt idx="57">
                  <c:v>44467</c:v>
                </c:pt>
                <c:pt idx="58">
                  <c:v>44474</c:v>
                </c:pt>
                <c:pt idx="59">
                  <c:v>44481</c:v>
                </c:pt>
                <c:pt idx="60">
                  <c:v>44488</c:v>
                </c:pt>
                <c:pt idx="61">
                  <c:v>44495</c:v>
                </c:pt>
                <c:pt idx="62">
                  <c:v>44502</c:v>
                </c:pt>
                <c:pt idx="63">
                  <c:v>44509</c:v>
                </c:pt>
                <c:pt idx="64">
                  <c:v>44516</c:v>
                </c:pt>
                <c:pt idx="65">
                  <c:v>44523</c:v>
                </c:pt>
                <c:pt idx="66">
                  <c:v>44530</c:v>
                </c:pt>
                <c:pt idx="67">
                  <c:v>44537</c:v>
                </c:pt>
                <c:pt idx="68">
                  <c:v>44544</c:v>
                </c:pt>
                <c:pt idx="69">
                  <c:v>44551</c:v>
                </c:pt>
                <c:pt idx="70">
                  <c:v>44558</c:v>
                </c:pt>
                <c:pt idx="71">
                  <c:v>44565</c:v>
                </c:pt>
                <c:pt idx="72">
                  <c:v>44572</c:v>
                </c:pt>
                <c:pt idx="73">
                  <c:v>44579</c:v>
                </c:pt>
                <c:pt idx="74">
                  <c:v>44586</c:v>
                </c:pt>
                <c:pt idx="75">
                  <c:v>44593</c:v>
                </c:pt>
                <c:pt idx="76">
                  <c:v>44600</c:v>
                </c:pt>
                <c:pt idx="77">
                  <c:v>44607</c:v>
                </c:pt>
                <c:pt idx="78">
                  <c:v>44614</c:v>
                </c:pt>
                <c:pt idx="79">
                  <c:v>44622</c:v>
                </c:pt>
                <c:pt idx="80">
                  <c:v>44628</c:v>
                </c:pt>
                <c:pt idx="81">
                  <c:v>44635</c:v>
                </c:pt>
                <c:pt idx="82">
                  <c:v>44642</c:v>
                </c:pt>
                <c:pt idx="83">
                  <c:v>44649</c:v>
                </c:pt>
                <c:pt idx="84">
                  <c:v>44656</c:v>
                </c:pt>
                <c:pt idx="85">
                  <c:v>44663</c:v>
                </c:pt>
                <c:pt idx="86">
                  <c:v>44670</c:v>
                </c:pt>
                <c:pt idx="87">
                  <c:v>44677</c:v>
                </c:pt>
                <c:pt idx="88">
                  <c:v>44685</c:v>
                </c:pt>
                <c:pt idx="89">
                  <c:v>44691</c:v>
                </c:pt>
                <c:pt idx="90">
                  <c:v>44698</c:v>
                </c:pt>
                <c:pt idx="91">
                  <c:v>44705</c:v>
                </c:pt>
                <c:pt idx="92">
                  <c:v>44712</c:v>
                </c:pt>
                <c:pt idx="93">
                  <c:v>44719</c:v>
                </c:pt>
                <c:pt idx="94">
                  <c:v>44726</c:v>
                </c:pt>
                <c:pt idx="95">
                  <c:v>44733</c:v>
                </c:pt>
                <c:pt idx="96">
                  <c:v>44740</c:v>
                </c:pt>
                <c:pt idx="97">
                  <c:v>44747</c:v>
                </c:pt>
                <c:pt idx="98">
                  <c:v>44754</c:v>
                </c:pt>
                <c:pt idx="99">
                  <c:v>44761</c:v>
                </c:pt>
                <c:pt idx="100">
                  <c:v>44768</c:v>
                </c:pt>
                <c:pt idx="101">
                  <c:v>44775</c:v>
                </c:pt>
                <c:pt idx="102">
                  <c:v>44783</c:v>
                </c:pt>
                <c:pt idx="103">
                  <c:v>44789</c:v>
                </c:pt>
                <c:pt idx="104">
                  <c:v>44796</c:v>
                </c:pt>
                <c:pt idx="105">
                  <c:v>44803</c:v>
                </c:pt>
                <c:pt idx="106">
                  <c:v>44810</c:v>
                </c:pt>
                <c:pt idx="107">
                  <c:v>44817</c:v>
                </c:pt>
                <c:pt idx="108">
                  <c:v>44824</c:v>
                </c:pt>
                <c:pt idx="109">
                  <c:v>44831</c:v>
                </c:pt>
                <c:pt idx="110">
                  <c:v>44838</c:v>
                </c:pt>
                <c:pt idx="111">
                  <c:v>44845</c:v>
                </c:pt>
                <c:pt idx="112">
                  <c:v>44852</c:v>
                </c:pt>
                <c:pt idx="113">
                  <c:v>44859</c:v>
                </c:pt>
                <c:pt idx="114">
                  <c:v>44866</c:v>
                </c:pt>
                <c:pt idx="115">
                  <c:v>44874</c:v>
                </c:pt>
                <c:pt idx="116">
                  <c:v>44880</c:v>
                </c:pt>
                <c:pt idx="117">
                  <c:v>44887</c:v>
                </c:pt>
                <c:pt idx="118">
                  <c:v>44894</c:v>
                </c:pt>
                <c:pt idx="119">
                  <c:v>44901</c:v>
                </c:pt>
                <c:pt idx="120">
                  <c:v>44908</c:v>
                </c:pt>
                <c:pt idx="121">
                  <c:v>44915</c:v>
                </c:pt>
                <c:pt idx="122">
                  <c:v>44922</c:v>
                </c:pt>
                <c:pt idx="123">
                  <c:v>44929</c:v>
                </c:pt>
                <c:pt idx="124">
                  <c:v>44936</c:v>
                </c:pt>
                <c:pt idx="125">
                  <c:v>44943</c:v>
                </c:pt>
                <c:pt idx="126">
                  <c:v>44950</c:v>
                </c:pt>
                <c:pt idx="127">
                  <c:v>44957</c:v>
                </c:pt>
                <c:pt idx="128">
                  <c:v>44964</c:v>
                </c:pt>
                <c:pt idx="129">
                  <c:v>44971</c:v>
                </c:pt>
                <c:pt idx="130">
                  <c:v>44978</c:v>
                </c:pt>
                <c:pt idx="131">
                  <c:v>44985</c:v>
                </c:pt>
                <c:pt idx="132">
                  <c:v>44993</c:v>
                </c:pt>
                <c:pt idx="133">
                  <c:v>44999</c:v>
                </c:pt>
                <c:pt idx="134">
                  <c:v>45006</c:v>
                </c:pt>
                <c:pt idx="135">
                  <c:v>45013</c:v>
                </c:pt>
                <c:pt idx="136">
                  <c:v>45021</c:v>
                </c:pt>
                <c:pt idx="137">
                  <c:v>45027</c:v>
                </c:pt>
                <c:pt idx="138">
                  <c:v>45034</c:v>
                </c:pt>
                <c:pt idx="139">
                  <c:v>45041</c:v>
                </c:pt>
                <c:pt idx="140">
                  <c:v>45048</c:v>
                </c:pt>
                <c:pt idx="141">
                  <c:v>45055</c:v>
                </c:pt>
                <c:pt idx="142">
                  <c:v>45062</c:v>
                </c:pt>
                <c:pt idx="143">
                  <c:v>45069</c:v>
                </c:pt>
                <c:pt idx="144">
                  <c:v>45076</c:v>
                </c:pt>
                <c:pt idx="145">
                  <c:v>45083</c:v>
                </c:pt>
                <c:pt idx="146">
                  <c:v>45090</c:v>
                </c:pt>
                <c:pt idx="147">
                  <c:v>45097</c:v>
                </c:pt>
                <c:pt idx="148">
                  <c:v>45104</c:v>
                </c:pt>
                <c:pt idx="149">
                  <c:v>45111</c:v>
                </c:pt>
                <c:pt idx="150">
                  <c:v>45118</c:v>
                </c:pt>
                <c:pt idx="151">
                  <c:v>45125</c:v>
                </c:pt>
                <c:pt idx="152">
                  <c:v>45132</c:v>
                </c:pt>
                <c:pt idx="153">
                  <c:v>45139</c:v>
                </c:pt>
                <c:pt idx="154">
                  <c:v>45146</c:v>
                </c:pt>
                <c:pt idx="155">
                  <c:v>45154</c:v>
                </c:pt>
                <c:pt idx="156">
                  <c:v>45160</c:v>
                </c:pt>
                <c:pt idx="157">
                  <c:v>45167</c:v>
                </c:pt>
                <c:pt idx="158">
                  <c:v>45174</c:v>
                </c:pt>
                <c:pt idx="159">
                  <c:v>45181</c:v>
                </c:pt>
                <c:pt idx="160">
                  <c:v>45189</c:v>
                </c:pt>
                <c:pt idx="161">
                  <c:v>45195</c:v>
                </c:pt>
                <c:pt idx="162">
                  <c:v>45202</c:v>
                </c:pt>
                <c:pt idx="163">
                  <c:v>45209</c:v>
                </c:pt>
                <c:pt idx="164">
                  <c:v>45216</c:v>
                </c:pt>
                <c:pt idx="165">
                  <c:v>45224</c:v>
                </c:pt>
                <c:pt idx="166">
                  <c:v>45230</c:v>
                </c:pt>
                <c:pt idx="167">
                  <c:v>45237</c:v>
                </c:pt>
                <c:pt idx="168">
                  <c:v>45245</c:v>
                </c:pt>
                <c:pt idx="169">
                  <c:v>45251</c:v>
                </c:pt>
                <c:pt idx="170">
                  <c:v>45258</c:v>
                </c:pt>
                <c:pt idx="171">
                  <c:v>45265</c:v>
                </c:pt>
                <c:pt idx="172">
                  <c:v>45272</c:v>
                </c:pt>
                <c:pt idx="173">
                  <c:v>45279</c:v>
                </c:pt>
                <c:pt idx="174">
                  <c:v>45286</c:v>
                </c:pt>
                <c:pt idx="175">
                  <c:v>45293</c:v>
                </c:pt>
                <c:pt idx="176">
                  <c:v>45300</c:v>
                </c:pt>
                <c:pt idx="177">
                  <c:v>45307</c:v>
                </c:pt>
                <c:pt idx="178">
                  <c:v>45314</c:v>
                </c:pt>
                <c:pt idx="179">
                  <c:v>45321</c:v>
                </c:pt>
                <c:pt idx="180">
                  <c:v>45328</c:v>
                </c:pt>
                <c:pt idx="181">
                  <c:v>45335</c:v>
                </c:pt>
                <c:pt idx="182">
                  <c:v>45342</c:v>
                </c:pt>
                <c:pt idx="183">
                  <c:v>45349</c:v>
                </c:pt>
                <c:pt idx="184">
                  <c:v>45356</c:v>
                </c:pt>
                <c:pt idx="185">
                  <c:v>45363</c:v>
                </c:pt>
                <c:pt idx="186">
                  <c:v>45370</c:v>
                </c:pt>
                <c:pt idx="187">
                  <c:v>45377</c:v>
                </c:pt>
                <c:pt idx="188">
                  <c:v>45384</c:v>
                </c:pt>
                <c:pt idx="189">
                  <c:v>45391</c:v>
                </c:pt>
                <c:pt idx="190">
                  <c:v>45398</c:v>
                </c:pt>
                <c:pt idx="191">
                  <c:v>45405</c:v>
                </c:pt>
                <c:pt idx="192">
                  <c:v>45412</c:v>
                </c:pt>
                <c:pt idx="193">
                  <c:v>45419</c:v>
                </c:pt>
                <c:pt idx="194">
                  <c:v>45426</c:v>
                </c:pt>
                <c:pt idx="195">
                  <c:v>45433</c:v>
                </c:pt>
                <c:pt idx="196">
                  <c:v>45440</c:v>
                </c:pt>
                <c:pt idx="197">
                  <c:v>45447</c:v>
                </c:pt>
                <c:pt idx="198">
                  <c:v>45454</c:v>
                </c:pt>
                <c:pt idx="199">
                  <c:v>45461</c:v>
                </c:pt>
                <c:pt idx="200">
                  <c:v>45468</c:v>
                </c:pt>
                <c:pt idx="201">
                  <c:v>45475</c:v>
                </c:pt>
                <c:pt idx="202">
                  <c:v>45482</c:v>
                </c:pt>
                <c:pt idx="203">
                  <c:v>45489</c:v>
                </c:pt>
                <c:pt idx="204">
                  <c:v>45496</c:v>
                </c:pt>
                <c:pt idx="205">
                  <c:v>45503</c:v>
                </c:pt>
                <c:pt idx="206">
                  <c:v>45510</c:v>
                </c:pt>
                <c:pt idx="207">
                  <c:v>45517</c:v>
                </c:pt>
                <c:pt idx="208">
                  <c:v>45524</c:v>
                </c:pt>
                <c:pt idx="209">
                  <c:v>45531</c:v>
                </c:pt>
                <c:pt idx="210">
                  <c:v>45538</c:v>
                </c:pt>
                <c:pt idx="211">
                  <c:v>45545</c:v>
                </c:pt>
                <c:pt idx="212">
                  <c:v>45552</c:v>
                </c:pt>
                <c:pt idx="213">
                  <c:v>45559</c:v>
                </c:pt>
                <c:pt idx="214">
                  <c:v>45566</c:v>
                </c:pt>
                <c:pt idx="215">
                  <c:v>45573</c:v>
                </c:pt>
                <c:pt idx="216">
                  <c:v>45580</c:v>
                </c:pt>
                <c:pt idx="217">
                  <c:v>45587</c:v>
                </c:pt>
                <c:pt idx="218">
                  <c:v>45594</c:v>
                </c:pt>
                <c:pt idx="219">
                  <c:v>45601</c:v>
                </c:pt>
                <c:pt idx="220">
                  <c:v>45608</c:v>
                </c:pt>
                <c:pt idx="221">
                  <c:v>45615</c:v>
                </c:pt>
                <c:pt idx="222">
                  <c:v>45622</c:v>
                </c:pt>
                <c:pt idx="223">
                  <c:v>45629</c:v>
                </c:pt>
                <c:pt idx="224">
                  <c:v>45636</c:v>
                </c:pt>
                <c:pt idx="225">
                  <c:v>45643</c:v>
                </c:pt>
                <c:pt idx="226">
                  <c:v>45650</c:v>
                </c:pt>
                <c:pt idx="227">
                  <c:v>45657</c:v>
                </c:pt>
                <c:pt idx="228">
                  <c:v>45664</c:v>
                </c:pt>
                <c:pt idx="229">
                  <c:v>45671</c:v>
                </c:pt>
                <c:pt idx="230">
                  <c:v>45678</c:v>
                </c:pt>
                <c:pt idx="231">
                  <c:v>45685</c:v>
                </c:pt>
              </c:numCache>
            </c:numRef>
          </c:cat>
          <c:val>
            <c:numRef>
              <c:f>Momentum!$D$2:$D$233</c:f>
              <c:numCache>
                <c:formatCode>General</c:formatCode>
                <c:ptCount val="232"/>
                <c:pt idx="0">
                  <c:v>1049550</c:v>
                </c:pt>
                <c:pt idx="1">
                  <c:v>1005899.2155</c:v>
                </c:pt>
                <c:pt idx="2">
                  <c:v>1016974.16586265</c:v>
                </c:pt>
                <c:pt idx="3">
                  <c:v>1088721.69326426</c:v>
                </c:pt>
                <c:pt idx="4">
                  <c:v>1029658.54140467</c:v>
                </c:pt>
                <c:pt idx="5">
                  <c:v>1073604.3679518299</c:v>
                </c:pt>
                <c:pt idx="6">
                  <c:v>1085048.9905141899</c:v>
                </c:pt>
                <c:pt idx="7">
                  <c:v>1092850.49275599</c:v>
                </c:pt>
                <c:pt idx="8">
                  <c:v>1067070.14963188</c:v>
                </c:pt>
                <c:pt idx="9">
                  <c:v>1074763.7254107201</c:v>
                </c:pt>
                <c:pt idx="10">
                  <c:v>1086113.2303510599</c:v>
                </c:pt>
                <c:pt idx="11">
                  <c:v>1122769.5518754099</c:v>
                </c:pt>
                <c:pt idx="12">
                  <c:v>1163604.68047712</c:v>
                </c:pt>
                <c:pt idx="13">
                  <c:v>1159741.5129379299</c:v>
                </c:pt>
                <c:pt idx="14">
                  <c:v>1203985.6516565101</c:v>
                </c:pt>
                <c:pt idx="15">
                  <c:v>1226343.66520778</c:v>
                </c:pt>
                <c:pt idx="16">
                  <c:v>1213516.1104697001</c:v>
                </c:pt>
                <c:pt idx="17">
                  <c:v>1174258.86429601</c:v>
                </c:pt>
                <c:pt idx="18">
                  <c:v>1278462.59591364</c:v>
                </c:pt>
                <c:pt idx="19">
                  <c:v>1371304.5496288801</c:v>
                </c:pt>
                <c:pt idx="20">
                  <c:v>1394712.7182910501</c:v>
                </c:pt>
                <c:pt idx="21">
                  <c:v>1335214.2737287499</c:v>
                </c:pt>
                <c:pt idx="22">
                  <c:v>1251683.26876428</c:v>
                </c:pt>
                <c:pt idx="23">
                  <c:v>1329425.31658723</c:v>
                </c:pt>
                <c:pt idx="24">
                  <c:v>1404777.1435314</c:v>
                </c:pt>
                <c:pt idx="25">
                  <c:v>1391825.09826804</c:v>
                </c:pt>
                <c:pt idx="26">
                  <c:v>1403516.4290934899</c:v>
                </c:pt>
                <c:pt idx="27">
                  <c:v>1506253.8317031299</c:v>
                </c:pt>
                <c:pt idx="28">
                  <c:v>1528953.0769469</c:v>
                </c:pt>
                <c:pt idx="29">
                  <c:v>1543294.6568086599</c:v>
                </c:pt>
                <c:pt idx="30">
                  <c:v>1477334.24317666</c:v>
                </c:pt>
                <c:pt idx="31">
                  <c:v>1458882.3384793799</c:v>
                </c:pt>
                <c:pt idx="32">
                  <c:v>1441200.68453701</c:v>
                </c:pt>
                <c:pt idx="33">
                  <c:v>1451217.0292945399</c:v>
                </c:pt>
                <c:pt idx="34">
                  <c:v>1427359.0213329401</c:v>
                </c:pt>
                <c:pt idx="35">
                  <c:v>1469337.6501503401</c:v>
                </c:pt>
                <c:pt idx="36">
                  <c:v>1526480.19136469</c:v>
                </c:pt>
                <c:pt idx="37">
                  <c:v>1613916.97672606</c:v>
                </c:pt>
                <c:pt idx="38">
                  <c:v>1619242.90274926</c:v>
                </c:pt>
                <c:pt idx="39">
                  <c:v>1602078.92798011</c:v>
                </c:pt>
                <c:pt idx="40">
                  <c:v>1616673.86701401</c:v>
                </c:pt>
                <c:pt idx="41">
                  <c:v>1664543.5802163</c:v>
                </c:pt>
                <c:pt idx="42">
                  <c:v>1684135.25815544</c:v>
                </c:pt>
                <c:pt idx="43">
                  <c:v>1656970.1564414001</c:v>
                </c:pt>
                <c:pt idx="44">
                  <c:v>1627857.1907927201</c:v>
                </c:pt>
                <c:pt idx="45">
                  <c:v>1708940.7574661099</c:v>
                </c:pt>
                <c:pt idx="46">
                  <c:v>1796763.22299229</c:v>
                </c:pt>
                <c:pt idx="47">
                  <c:v>1789162.91455903</c:v>
                </c:pt>
                <c:pt idx="48">
                  <c:v>1863681.5499504199</c:v>
                </c:pt>
                <c:pt idx="49">
                  <c:v>1894916.8527275899</c:v>
                </c:pt>
                <c:pt idx="50">
                  <c:v>1771576.71478355</c:v>
                </c:pt>
                <c:pt idx="51">
                  <c:v>1852856.6544578201</c:v>
                </c:pt>
                <c:pt idx="52">
                  <c:v>1814947.20730761</c:v>
                </c:pt>
                <c:pt idx="53">
                  <c:v>1845311.27408586</c:v>
                </c:pt>
                <c:pt idx="54">
                  <c:v>1882457.3900332099</c:v>
                </c:pt>
                <c:pt idx="55">
                  <c:v>1924379.71610925</c:v>
                </c:pt>
                <c:pt idx="56">
                  <c:v>1875192.5705655001</c:v>
                </c:pt>
                <c:pt idx="57">
                  <c:v>1908120.9521046299</c:v>
                </c:pt>
                <c:pt idx="58">
                  <c:v>1949279.12104153</c:v>
                </c:pt>
                <c:pt idx="59">
                  <c:v>1970721.1913729899</c:v>
                </c:pt>
                <c:pt idx="60">
                  <c:v>1979904.7521247801</c:v>
                </c:pt>
                <c:pt idx="61">
                  <c:v>1841746.9985215201</c:v>
                </c:pt>
                <c:pt idx="62">
                  <c:v>1803917.5151718799</c:v>
                </c:pt>
                <c:pt idx="63">
                  <c:v>1846381.73347903</c:v>
                </c:pt>
                <c:pt idx="64">
                  <c:v>1821695.60970242</c:v>
                </c:pt>
                <c:pt idx="65">
                  <c:v>1780871.41108898</c:v>
                </c:pt>
                <c:pt idx="66">
                  <c:v>1722619.1072322601</c:v>
                </c:pt>
                <c:pt idx="67">
                  <c:v>1817828.26528899</c:v>
                </c:pt>
                <c:pt idx="68">
                  <c:v>1885233.3373659099</c:v>
                </c:pt>
                <c:pt idx="69">
                  <c:v>1733528.61070807</c:v>
                </c:pt>
                <c:pt idx="70">
                  <c:v>1850801.8212224699</c:v>
                </c:pt>
                <c:pt idx="71">
                  <c:v>1930608.3957535899</c:v>
                </c:pt>
                <c:pt idx="72">
                  <c:v>1988275.6685347499</c:v>
                </c:pt>
                <c:pt idx="73">
                  <c:v>1986088.5652993601</c:v>
                </c:pt>
                <c:pt idx="74">
                  <c:v>1862533.99565208</c:v>
                </c:pt>
                <c:pt idx="75">
                  <c:v>1959125.0086666001</c:v>
                </c:pt>
                <c:pt idx="76">
                  <c:v>1866419.2132565</c:v>
                </c:pt>
                <c:pt idx="77">
                  <c:v>1807776.3215759799</c:v>
                </c:pt>
                <c:pt idx="78">
                  <c:v>1714711.99654125</c:v>
                </c:pt>
                <c:pt idx="79">
                  <c:v>1701491.5670479101</c:v>
                </c:pt>
                <c:pt idx="80">
                  <c:v>1660145.32196865</c:v>
                </c:pt>
                <c:pt idx="81">
                  <c:v>1723164.43839058</c:v>
                </c:pt>
                <c:pt idx="82">
                  <c:v>1756783.3765835799</c:v>
                </c:pt>
                <c:pt idx="83">
                  <c:v>1774386.34601695</c:v>
                </c:pt>
                <c:pt idx="84">
                  <c:v>1806502.7388798499</c:v>
                </c:pt>
                <c:pt idx="85">
                  <c:v>1900025.3856716601</c:v>
                </c:pt>
                <c:pt idx="86">
                  <c:v>1864570.9119750301</c:v>
                </c:pt>
                <c:pt idx="87">
                  <c:v>1828062.6135185601</c:v>
                </c:pt>
                <c:pt idx="88">
                  <c:v>1836124.3696441799</c:v>
                </c:pt>
                <c:pt idx="89">
                  <c:v>1718942.9123734799</c:v>
                </c:pt>
                <c:pt idx="90">
                  <c:v>1754903.1981003401</c:v>
                </c:pt>
                <c:pt idx="91">
                  <c:v>1762098.3012125499</c:v>
                </c:pt>
                <c:pt idx="92">
                  <c:v>1753481.6405196199</c:v>
                </c:pt>
                <c:pt idx="93">
                  <c:v>1797423.89043104</c:v>
                </c:pt>
                <c:pt idx="94">
                  <c:v>1724879.86221324</c:v>
                </c:pt>
                <c:pt idx="95">
                  <c:v>1642758.33197327</c:v>
                </c:pt>
                <c:pt idx="96">
                  <c:v>1686110.7243540499</c:v>
                </c:pt>
                <c:pt idx="97">
                  <c:v>1634566.31951054</c:v>
                </c:pt>
                <c:pt idx="98">
                  <c:v>1701452.7733049099</c:v>
                </c:pt>
                <c:pt idx="99">
                  <c:v>1784619.7848640601</c:v>
                </c:pt>
                <c:pt idx="100">
                  <c:v>1776089.3022924101</c:v>
                </c:pt>
                <c:pt idx="101">
                  <c:v>1828714.82831933</c:v>
                </c:pt>
                <c:pt idx="102">
                  <c:v>1811506.62178485</c:v>
                </c:pt>
                <c:pt idx="103">
                  <c:v>1860471.6457716899</c:v>
                </c:pt>
                <c:pt idx="104">
                  <c:v>1833085.5031459299</c:v>
                </c:pt>
                <c:pt idx="105">
                  <c:v>1870132.1611645101</c:v>
                </c:pt>
                <c:pt idx="106">
                  <c:v>1898371.1567981001</c:v>
                </c:pt>
                <c:pt idx="107">
                  <c:v>1969825.8471399799</c:v>
                </c:pt>
                <c:pt idx="108">
                  <c:v>2050096.25041093</c:v>
                </c:pt>
                <c:pt idx="109">
                  <c:v>1967395.36766935</c:v>
                </c:pt>
                <c:pt idx="110">
                  <c:v>2121304.7072821301</c:v>
                </c:pt>
                <c:pt idx="111">
                  <c:v>2107516.2266847901</c:v>
                </c:pt>
                <c:pt idx="112">
                  <c:v>2160773.1617331202</c:v>
                </c:pt>
                <c:pt idx="113">
                  <c:v>2156991.8087000898</c:v>
                </c:pt>
                <c:pt idx="114">
                  <c:v>2154338.7087753899</c:v>
                </c:pt>
                <c:pt idx="115">
                  <c:v>2334441.4248290099</c:v>
                </c:pt>
                <c:pt idx="116">
                  <c:v>2373169.8080669199</c:v>
                </c:pt>
                <c:pt idx="117">
                  <c:v>2417737.93706242</c:v>
                </c:pt>
                <c:pt idx="118">
                  <c:v>2473176.6679592598</c:v>
                </c:pt>
                <c:pt idx="119">
                  <c:v>2583628.7379503199</c:v>
                </c:pt>
                <c:pt idx="120">
                  <c:v>2702811.5316319698</c:v>
                </c:pt>
                <c:pt idx="121">
                  <c:v>2791707.0029073399</c:v>
                </c:pt>
                <c:pt idx="122">
                  <c:v>2685203.3807464298</c:v>
                </c:pt>
                <c:pt idx="123">
                  <c:v>2852706.3676373898</c:v>
                </c:pt>
                <c:pt idx="124">
                  <c:v>2737457.03038484</c:v>
                </c:pt>
                <c:pt idx="125">
                  <c:v>2796230.2328272001</c:v>
                </c:pt>
                <c:pt idx="126">
                  <c:v>2751294.8129856698</c:v>
                </c:pt>
                <c:pt idx="127">
                  <c:v>2702404.30415892</c:v>
                </c:pt>
                <c:pt idx="128">
                  <c:v>2547421.4173154002</c:v>
                </c:pt>
                <c:pt idx="129">
                  <c:v>2488244.8177911602</c:v>
                </c:pt>
                <c:pt idx="130">
                  <c:v>2493942.8984239101</c:v>
                </c:pt>
                <c:pt idx="131">
                  <c:v>2458030.1206866</c:v>
                </c:pt>
                <c:pt idx="132">
                  <c:v>2537866.9390064999</c:v>
                </c:pt>
                <c:pt idx="133">
                  <c:v>2423865.9561063298</c:v>
                </c:pt>
                <c:pt idx="134">
                  <c:v>2430046.8142944002</c:v>
                </c:pt>
                <c:pt idx="135">
                  <c:v>2412599.0781677701</c:v>
                </c:pt>
                <c:pt idx="136">
                  <c:v>2441984.5349398502</c:v>
                </c:pt>
                <c:pt idx="137">
                  <c:v>2442521.77153754</c:v>
                </c:pt>
                <c:pt idx="138">
                  <c:v>2457470.00477935</c:v>
                </c:pt>
                <c:pt idx="139">
                  <c:v>2418789.42690412</c:v>
                </c:pt>
                <c:pt idx="140">
                  <c:v>2518298.4239269602</c:v>
                </c:pt>
                <c:pt idx="141">
                  <c:v>2483092.61196046</c:v>
                </c:pt>
                <c:pt idx="142">
                  <c:v>2468318.2109192898</c:v>
                </c:pt>
                <c:pt idx="143">
                  <c:v>2461505.6526571601</c:v>
                </c:pt>
                <c:pt idx="144">
                  <c:v>2519572.5710033402</c:v>
                </c:pt>
                <c:pt idx="145">
                  <c:v>2624210.41987711</c:v>
                </c:pt>
                <c:pt idx="146">
                  <c:v>2733220.1207188</c:v>
                </c:pt>
                <c:pt idx="147">
                  <c:v>2926650.1086620698</c:v>
                </c:pt>
                <c:pt idx="148">
                  <c:v>2919216.4173860699</c:v>
                </c:pt>
                <c:pt idx="149">
                  <c:v>3030175.8334109201</c:v>
                </c:pt>
                <c:pt idx="150">
                  <c:v>3080113.1311455299</c:v>
                </c:pt>
                <c:pt idx="151">
                  <c:v>3069671.5476309499</c:v>
                </c:pt>
                <c:pt idx="152">
                  <c:v>3111142.8102394398</c:v>
                </c:pt>
                <c:pt idx="153">
                  <c:v>3147885.4068283699</c:v>
                </c:pt>
                <c:pt idx="154">
                  <c:v>3168976.2390541201</c:v>
                </c:pt>
                <c:pt idx="155">
                  <c:v>3306921.77474014</c:v>
                </c:pt>
                <c:pt idx="156">
                  <c:v>3362544.1989912698</c:v>
                </c:pt>
                <c:pt idx="157">
                  <c:v>3465034.54617653</c:v>
                </c:pt>
                <c:pt idx="158">
                  <c:v>3753879.8259458002</c:v>
                </c:pt>
                <c:pt idx="159">
                  <c:v>3834025.16022975</c:v>
                </c:pt>
                <c:pt idx="160">
                  <c:v>3907830.1445641699</c:v>
                </c:pt>
                <c:pt idx="161">
                  <c:v>3889775.9692962798</c:v>
                </c:pt>
                <c:pt idx="162">
                  <c:v>3999312.06059166</c:v>
                </c:pt>
                <c:pt idx="163">
                  <c:v>3992153.2920032102</c:v>
                </c:pt>
                <c:pt idx="164">
                  <c:v>4142298.1773154498</c:v>
                </c:pt>
                <c:pt idx="165">
                  <c:v>3931496.6230718601</c:v>
                </c:pt>
                <c:pt idx="166">
                  <c:v>3997191.9316433901</c:v>
                </c:pt>
                <c:pt idx="167">
                  <c:v>4338432.2068477897</c:v>
                </c:pt>
                <c:pt idx="168">
                  <c:v>4551883.0714247003</c:v>
                </c:pt>
                <c:pt idx="169">
                  <c:v>4547604.3013375597</c:v>
                </c:pt>
                <c:pt idx="170">
                  <c:v>4594808.4339854401</c:v>
                </c:pt>
                <c:pt idx="171">
                  <c:v>4717765.5076788999</c:v>
                </c:pt>
                <c:pt idx="172">
                  <c:v>4622560.9997339398</c:v>
                </c:pt>
                <c:pt idx="173">
                  <c:v>4750236.13454659</c:v>
                </c:pt>
                <c:pt idx="174">
                  <c:v>4821299.6671193996</c:v>
                </c:pt>
                <c:pt idx="175">
                  <c:v>4897910.1188299302</c:v>
                </c:pt>
                <c:pt idx="176">
                  <c:v>5018790.5405626502</c:v>
                </c:pt>
                <c:pt idx="177">
                  <c:v>5017485.6550221099</c:v>
                </c:pt>
                <c:pt idx="178">
                  <c:v>4935148.71542319</c:v>
                </c:pt>
                <c:pt idx="179">
                  <c:v>5302225.0768763702</c:v>
                </c:pt>
                <c:pt idx="180">
                  <c:v>5761927.9910415504</c:v>
                </c:pt>
                <c:pt idx="181">
                  <c:v>5164992.2511696499</c:v>
                </c:pt>
                <c:pt idx="182">
                  <c:v>5756797.0633086702</c:v>
                </c:pt>
                <c:pt idx="183">
                  <c:v>5609595.7623998597</c:v>
                </c:pt>
                <c:pt idx="184">
                  <c:v>5727004.6017068904</c:v>
                </c:pt>
                <c:pt idx="185">
                  <c:v>5416830.0324784499</c:v>
                </c:pt>
                <c:pt idx="186">
                  <c:v>5068907.0394923603</c:v>
                </c:pt>
                <c:pt idx="187">
                  <c:v>5401224.5850014798</c:v>
                </c:pt>
                <c:pt idx="188">
                  <c:v>5646062.0954395896</c:v>
                </c:pt>
                <c:pt idx="189">
                  <c:v>5833003.2114196001</c:v>
                </c:pt>
                <c:pt idx="190">
                  <c:v>5598866.4625132196</c:v>
                </c:pt>
                <c:pt idx="191">
                  <c:v>5581789.9198025502</c:v>
                </c:pt>
                <c:pt idx="192">
                  <c:v>5702970.5789614599</c:v>
                </c:pt>
                <c:pt idx="193">
                  <c:v>5457514.7252429603</c:v>
                </c:pt>
                <c:pt idx="194">
                  <c:v>5773996.0041597998</c:v>
                </c:pt>
                <c:pt idx="195">
                  <c:v>6397529.8326490195</c:v>
                </c:pt>
                <c:pt idx="196">
                  <c:v>6512813.3202333497</c:v>
                </c:pt>
                <c:pt idx="197">
                  <c:v>6163335.7574696299</c:v>
                </c:pt>
                <c:pt idx="198">
                  <c:v>6496648.9552335897</c:v>
                </c:pt>
                <c:pt idx="199">
                  <c:v>6987080.98486418</c:v>
                </c:pt>
                <c:pt idx="200">
                  <c:v>6869418.5410790704</c:v>
                </c:pt>
                <c:pt idx="201">
                  <c:v>6982420.4760798197</c:v>
                </c:pt>
                <c:pt idx="202">
                  <c:v>7670607.8382022399</c:v>
                </c:pt>
                <c:pt idx="203">
                  <c:v>7639235.0521440003</c:v>
                </c:pt>
                <c:pt idx="204">
                  <c:v>7114037.6423091004</c:v>
                </c:pt>
                <c:pt idx="205">
                  <c:v>7306543.5009099804</c:v>
                </c:pt>
                <c:pt idx="206">
                  <c:v>6624842.9922750797</c:v>
                </c:pt>
                <c:pt idx="207">
                  <c:v>6899840.2248844197</c:v>
                </c:pt>
                <c:pt idx="208">
                  <c:v>6899219.23926418</c:v>
                </c:pt>
                <c:pt idx="209">
                  <c:v>7061143.9148097103</c:v>
                </c:pt>
                <c:pt idx="210">
                  <c:v>7060437.8004182298</c:v>
                </c:pt>
                <c:pt idx="211">
                  <c:v>6894799.9296204196</c:v>
                </c:pt>
                <c:pt idx="212">
                  <c:v>6983949.6927104099</c:v>
                </c:pt>
                <c:pt idx="213">
                  <c:v>7015936.1823030198</c:v>
                </c:pt>
                <c:pt idx="214">
                  <c:v>6907680.2870100904</c:v>
                </c:pt>
                <c:pt idx="215">
                  <c:v>6702245.8752744095</c:v>
                </c:pt>
                <c:pt idx="216">
                  <c:v>6999490.4798428304</c:v>
                </c:pt>
                <c:pt idx="217">
                  <c:v>6501126.7576780198</c:v>
                </c:pt>
                <c:pt idx="218">
                  <c:v>6377215.2816766798</c:v>
                </c:pt>
                <c:pt idx="219">
                  <c:v>6490155.7643151702</c:v>
                </c:pt>
                <c:pt idx="220">
                  <c:v>6461923.5867403997</c:v>
                </c:pt>
                <c:pt idx="221">
                  <c:v>6406867.9977813698</c:v>
                </c:pt>
                <c:pt idx="222">
                  <c:v>6493040.37235153</c:v>
                </c:pt>
                <c:pt idx="223">
                  <c:v>6731984.2580540702</c:v>
                </c:pt>
                <c:pt idx="224">
                  <c:v>7188951.3494907804</c:v>
                </c:pt>
                <c:pt idx="225">
                  <c:v>7484201.5814143699</c:v>
                </c:pt>
                <c:pt idx="226">
                  <c:v>7220158.9496220704</c:v>
                </c:pt>
                <c:pt idx="227">
                  <c:v>7443189.6595758898</c:v>
                </c:pt>
                <c:pt idx="228">
                  <c:v>7415426.5621456699</c:v>
                </c:pt>
                <c:pt idx="229">
                  <c:v>6781555.8996134596</c:v>
                </c:pt>
                <c:pt idx="230">
                  <c:v>6722963.2566408003</c:v>
                </c:pt>
                <c:pt idx="231">
                  <c:v>6284693.2819403904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D-9941-9756-54EFAD03520A}"/>
            </c:ext>
          </c:extLst>
        </c:ser>
        <c:ser>
          <c:idx val="1"/>
          <c:order val="1"/>
          <c:tx>
            <c:strRef>
              <c:f>Momentum!$F$1</c:f>
              <c:strCache>
                <c:ptCount val="1"/>
                <c:pt idx="0">
                  <c:v>NF200 20 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Momentum!$A$2:$A$233</c:f>
              <c:numCache>
                <c:formatCode>m/d/yyyy\ h:mm</c:formatCode>
                <c:ptCount val="232"/>
                <c:pt idx="0">
                  <c:v>44068</c:v>
                </c:pt>
                <c:pt idx="1">
                  <c:v>44075</c:v>
                </c:pt>
                <c:pt idx="2">
                  <c:v>44082</c:v>
                </c:pt>
                <c:pt idx="3">
                  <c:v>44089</c:v>
                </c:pt>
                <c:pt idx="4">
                  <c:v>44096</c:v>
                </c:pt>
                <c:pt idx="5">
                  <c:v>44103</c:v>
                </c:pt>
                <c:pt idx="6">
                  <c:v>44110</c:v>
                </c:pt>
                <c:pt idx="7">
                  <c:v>44117</c:v>
                </c:pt>
                <c:pt idx="8">
                  <c:v>44124</c:v>
                </c:pt>
                <c:pt idx="9">
                  <c:v>44131</c:v>
                </c:pt>
                <c:pt idx="10">
                  <c:v>44138</c:v>
                </c:pt>
                <c:pt idx="11">
                  <c:v>44145</c:v>
                </c:pt>
                <c:pt idx="12">
                  <c:v>44152</c:v>
                </c:pt>
                <c:pt idx="13">
                  <c:v>44159</c:v>
                </c:pt>
                <c:pt idx="14">
                  <c:v>44166</c:v>
                </c:pt>
                <c:pt idx="15">
                  <c:v>44173</c:v>
                </c:pt>
                <c:pt idx="16">
                  <c:v>44180</c:v>
                </c:pt>
                <c:pt idx="17">
                  <c:v>44187</c:v>
                </c:pt>
                <c:pt idx="18">
                  <c:v>44194</c:v>
                </c:pt>
                <c:pt idx="19">
                  <c:v>44201</c:v>
                </c:pt>
                <c:pt idx="20">
                  <c:v>44208</c:v>
                </c:pt>
                <c:pt idx="21">
                  <c:v>44215</c:v>
                </c:pt>
                <c:pt idx="22">
                  <c:v>44223</c:v>
                </c:pt>
                <c:pt idx="23">
                  <c:v>44229</c:v>
                </c:pt>
                <c:pt idx="24">
                  <c:v>44236</c:v>
                </c:pt>
                <c:pt idx="25">
                  <c:v>44243</c:v>
                </c:pt>
                <c:pt idx="26">
                  <c:v>44250</c:v>
                </c:pt>
                <c:pt idx="27">
                  <c:v>44257</c:v>
                </c:pt>
                <c:pt idx="28">
                  <c:v>44264</c:v>
                </c:pt>
                <c:pt idx="29">
                  <c:v>44271</c:v>
                </c:pt>
                <c:pt idx="30">
                  <c:v>44278</c:v>
                </c:pt>
                <c:pt idx="31">
                  <c:v>44285</c:v>
                </c:pt>
                <c:pt idx="32">
                  <c:v>44292</c:v>
                </c:pt>
                <c:pt idx="33">
                  <c:v>44299</c:v>
                </c:pt>
                <c:pt idx="34">
                  <c:v>44306</c:v>
                </c:pt>
                <c:pt idx="35">
                  <c:v>44313</c:v>
                </c:pt>
                <c:pt idx="36">
                  <c:v>44320</c:v>
                </c:pt>
                <c:pt idx="37">
                  <c:v>44327</c:v>
                </c:pt>
                <c:pt idx="38">
                  <c:v>44334</c:v>
                </c:pt>
                <c:pt idx="39">
                  <c:v>44341</c:v>
                </c:pt>
                <c:pt idx="40">
                  <c:v>44348</c:v>
                </c:pt>
                <c:pt idx="41">
                  <c:v>44355</c:v>
                </c:pt>
                <c:pt idx="42">
                  <c:v>44362</c:v>
                </c:pt>
                <c:pt idx="43">
                  <c:v>44369</c:v>
                </c:pt>
                <c:pt idx="44">
                  <c:v>44376</c:v>
                </c:pt>
                <c:pt idx="45">
                  <c:v>44383</c:v>
                </c:pt>
                <c:pt idx="46">
                  <c:v>44390</c:v>
                </c:pt>
                <c:pt idx="47">
                  <c:v>44397</c:v>
                </c:pt>
                <c:pt idx="48">
                  <c:v>44404</c:v>
                </c:pt>
                <c:pt idx="49">
                  <c:v>44411</c:v>
                </c:pt>
                <c:pt idx="50">
                  <c:v>44418</c:v>
                </c:pt>
                <c:pt idx="51">
                  <c:v>44425</c:v>
                </c:pt>
                <c:pt idx="52">
                  <c:v>44432</c:v>
                </c:pt>
                <c:pt idx="53">
                  <c:v>44439</c:v>
                </c:pt>
                <c:pt idx="54">
                  <c:v>44446</c:v>
                </c:pt>
                <c:pt idx="55">
                  <c:v>44453</c:v>
                </c:pt>
                <c:pt idx="56">
                  <c:v>44460</c:v>
                </c:pt>
                <c:pt idx="57">
                  <c:v>44467</c:v>
                </c:pt>
                <c:pt idx="58">
                  <c:v>44474</c:v>
                </c:pt>
                <c:pt idx="59">
                  <c:v>44481</c:v>
                </c:pt>
                <c:pt idx="60">
                  <c:v>44488</c:v>
                </c:pt>
                <c:pt idx="61">
                  <c:v>44495</c:v>
                </c:pt>
                <c:pt idx="62">
                  <c:v>44502</c:v>
                </c:pt>
                <c:pt idx="63">
                  <c:v>44509</c:v>
                </c:pt>
                <c:pt idx="64">
                  <c:v>44516</c:v>
                </c:pt>
                <c:pt idx="65">
                  <c:v>44523</c:v>
                </c:pt>
                <c:pt idx="66">
                  <c:v>44530</c:v>
                </c:pt>
                <c:pt idx="67">
                  <c:v>44537</c:v>
                </c:pt>
                <c:pt idx="68">
                  <c:v>44544</c:v>
                </c:pt>
                <c:pt idx="69">
                  <c:v>44551</c:v>
                </c:pt>
                <c:pt idx="70">
                  <c:v>44558</c:v>
                </c:pt>
                <c:pt idx="71">
                  <c:v>44565</c:v>
                </c:pt>
                <c:pt idx="72">
                  <c:v>44572</c:v>
                </c:pt>
                <c:pt idx="73">
                  <c:v>44579</c:v>
                </c:pt>
                <c:pt idx="74">
                  <c:v>44586</c:v>
                </c:pt>
                <c:pt idx="75">
                  <c:v>44593</c:v>
                </c:pt>
                <c:pt idx="76">
                  <c:v>44600</c:v>
                </c:pt>
                <c:pt idx="77">
                  <c:v>44607</c:v>
                </c:pt>
                <c:pt idx="78">
                  <c:v>44614</c:v>
                </c:pt>
                <c:pt idx="79">
                  <c:v>44622</c:v>
                </c:pt>
                <c:pt idx="80">
                  <c:v>44628</c:v>
                </c:pt>
                <c:pt idx="81">
                  <c:v>44635</c:v>
                </c:pt>
                <c:pt idx="82">
                  <c:v>44642</c:v>
                </c:pt>
                <c:pt idx="83">
                  <c:v>44649</c:v>
                </c:pt>
                <c:pt idx="84">
                  <c:v>44656</c:v>
                </c:pt>
                <c:pt idx="85">
                  <c:v>44663</c:v>
                </c:pt>
                <c:pt idx="86">
                  <c:v>44670</c:v>
                </c:pt>
                <c:pt idx="87">
                  <c:v>44677</c:v>
                </c:pt>
                <c:pt idx="88">
                  <c:v>44685</c:v>
                </c:pt>
                <c:pt idx="89">
                  <c:v>44691</c:v>
                </c:pt>
                <c:pt idx="90">
                  <c:v>44698</c:v>
                </c:pt>
                <c:pt idx="91">
                  <c:v>44705</c:v>
                </c:pt>
                <c:pt idx="92">
                  <c:v>44712</c:v>
                </c:pt>
                <c:pt idx="93">
                  <c:v>44719</c:v>
                </c:pt>
                <c:pt idx="94">
                  <c:v>44726</c:v>
                </c:pt>
                <c:pt idx="95">
                  <c:v>44733</c:v>
                </c:pt>
                <c:pt idx="96">
                  <c:v>44740</c:v>
                </c:pt>
                <c:pt idx="97">
                  <c:v>44747</c:v>
                </c:pt>
                <c:pt idx="98">
                  <c:v>44754</c:v>
                </c:pt>
                <c:pt idx="99">
                  <c:v>44761</c:v>
                </c:pt>
                <c:pt idx="100">
                  <c:v>44768</c:v>
                </c:pt>
                <c:pt idx="101">
                  <c:v>44775</c:v>
                </c:pt>
                <c:pt idx="102">
                  <c:v>44783</c:v>
                </c:pt>
                <c:pt idx="103">
                  <c:v>44789</c:v>
                </c:pt>
                <c:pt idx="104">
                  <c:v>44796</c:v>
                </c:pt>
                <c:pt idx="105">
                  <c:v>44803</c:v>
                </c:pt>
                <c:pt idx="106">
                  <c:v>44810</c:v>
                </c:pt>
                <c:pt idx="107">
                  <c:v>44817</c:v>
                </c:pt>
                <c:pt idx="108">
                  <c:v>44824</c:v>
                </c:pt>
                <c:pt idx="109">
                  <c:v>44831</c:v>
                </c:pt>
                <c:pt idx="110">
                  <c:v>44838</c:v>
                </c:pt>
                <c:pt idx="111">
                  <c:v>44845</c:v>
                </c:pt>
                <c:pt idx="112">
                  <c:v>44852</c:v>
                </c:pt>
                <c:pt idx="113">
                  <c:v>44859</c:v>
                </c:pt>
                <c:pt idx="114">
                  <c:v>44866</c:v>
                </c:pt>
                <c:pt idx="115">
                  <c:v>44874</c:v>
                </c:pt>
                <c:pt idx="116">
                  <c:v>44880</c:v>
                </c:pt>
                <c:pt idx="117">
                  <c:v>44887</c:v>
                </c:pt>
                <c:pt idx="118">
                  <c:v>44894</c:v>
                </c:pt>
                <c:pt idx="119">
                  <c:v>44901</c:v>
                </c:pt>
                <c:pt idx="120">
                  <c:v>44908</c:v>
                </c:pt>
                <c:pt idx="121">
                  <c:v>44915</c:v>
                </c:pt>
                <c:pt idx="122">
                  <c:v>44922</c:v>
                </c:pt>
                <c:pt idx="123">
                  <c:v>44929</c:v>
                </c:pt>
                <c:pt idx="124">
                  <c:v>44936</c:v>
                </c:pt>
                <c:pt idx="125">
                  <c:v>44943</c:v>
                </c:pt>
                <c:pt idx="126">
                  <c:v>44950</c:v>
                </c:pt>
                <c:pt idx="127">
                  <c:v>44957</c:v>
                </c:pt>
                <c:pt idx="128">
                  <c:v>44964</c:v>
                </c:pt>
                <c:pt idx="129">
                  <c:v>44971</c:v>
                </c:pt>
                <c:pt idx="130">
                  <c:v>44978</c:v>
                </c:pt>
                <c:pt idx="131">
                  <c:v>44985</c:v>
                </c:pt>
                <c:pt idx="132">
                  <c:v>44993</c:v>
                </c:pt>
                <c:pt idx="133">
                  <c:v>44999</c:v>
                </c:pt>
                <c:pt idx="134">
                  <c:v>45006</c:v>
                </c:pt>
                <c:pt idx="135">
                  <c:v>45013</c:v>
                </c:pt>
                <c:pt idx="136">
                  <c:v>45021</c:v>
                </c:pt>
                <c:pt idx="137">
                  <c:v>45027</c:v>
                </c:pt>
                <c:pt idx="138">
                  <c:v>45034</c:v>
                </c:pt>
                <c:pt idx="139">
                  <c:v>45041</c:v>
                </c:pt>
                <c:pt idx="140">
                  <c:v>45048</c:v>
                </c:pt>
                <c:pt idx="141">
                  <c:v>45055</c:v>
                </c:pt>
                <c:pt idx="142">
                  <c:v>45062</c:v>
                </c:pt>
                <c:pt idx="143">
                  <c:v>45069</c:v>
                </c:pt>
                <c:pt idx="144">
                  <c:v>45076</c:v>
                </c:pt>
                <c:pt idx="145">
                  <c:v>45083</c:v>
                </c:pt>
                <c:pt idx="146">
                  <c:v>45090</c:v>
                </c:pt>
                <c:pt idx="147">
                  <c:v>45097</c:v>
                </c:pt>
                <c:pt idx="148">
                  <c:v>45104</c:v>
                </c:pt>
                <c:pt idx="149">
                  <c:v>45111</c:v>
                </c:pt>
                <c:pt idx="150">
                  <c:v>45118</c:v>
                </c:pt>
                <c:pt idx="151">
                  <c:v>45125</c:v>
                </c:pt>
                <c:pt idx="152">
                  <c:v>45132</c:v>
                </c:pt>
                <c:pt idx="153">
                  <c:v>45139</c:v>
                </c:pt>
                <c:pt idx="154">
                  <c:v>45146</c:v>
                </c:pt>
                <c:pt idx="155">
                  <c:v>45154</c:v>
                </c:pt>
                <c:pt idx="156">
                  <c:v>45160</c:v>
                </c:pt>
                <c:pt idx="157">
                  <c:v>45167</c:v>
                </c:pt>
                <c:pt idx="158">
                  <c:v>45174</c:v>
                </c:pt>
                <c:pt idx="159">
                  <c:v>45181</c:v>
                </c:pt>
                <c:pt idx="160">
                  <c:v>45189</c:v>
                </c:pt>
                <c:pt idx="161">
                  <c:v>45195</c:v>
                </c:pt>
                <c:pt idx="162">
                  <c:v>45202</c:v>
                </c:pt>
                <c:pt idx="163">
                  <c:v>45209</c:v>
                </c:pt>
                <c:pt idx="164">
                  <c:v>45216</c:v>
                </c:pt>
                <c:pt idx="165">
                  <c:v>45224</c:v>
                </c:pt>
                <c:pt idx="166">
                  <c:v>45230</c:v>
                </c:pt>
                <c:pt idx="167">
                  <c:v>45237</c:v>
                </c:pt>
                <c:pt idx="168">
                  <c:v>45245</c:v>
                </c:pt>
                <c:pt idx="169">
                  <c:v>45251</c:v>
                </c:pt>
                <c:pt idx="170">
                  <c:v>45258</c:v>
                </c:pt>
                <c:pt idx="171">
                  <c:v>45265</c:v>
                </c:pt>
                <c:pt idx="172">
                  <c:v>45272</c:v>
                </c:pt>
                <c:pt idx="173">
                  <c:v>45279</c:v>
                </c:pt>
                <c:pt idx="174">
                  <c:v>45286</c:v>
                </c:pt>
                <c:pt idx="175">
                  <c:v>45293</c:v>
                </c:pt>
                <c:pt idx="176">
                  <c:v>45300</c:v>
                </c:pt>
                <c:pt idx="177">
                  <c:v>45307</c:v>
                </c:pt>
                <c:pt idx="178">
                  <c:v>45314</c:v>
                </c:pt>
                <c:pt idx="179">
                  <c:v>45321</c:v>
                </c:pt>
                <c:pt idx="180">
                  <c:v>45328</c:v>
                </c:pt>
                <c:pt idx="181">
                  <c:v>45335</c:v>
                </c:pt>
                <c:pt idx="182">
                  <c:v>45342</c:v>
                </c:pt>
                <c:pt idx="183">
                  <c:v>45349</c:v>
                </c:pt>
                <c:pt idx="184">
                  <c:v>45356</c:v>
                </c:pt>
                <c:pt idx="185">
                  <c:v>45363</c:v>
                </c:pt>
                <c:pt idx="186">
                  <c:v>45370</c:v>
                </c:pt>
                <c:pt idx="187">
                  <c:v>45377</c:v>
                </c:pt>
                <c:pt idx="188">
                  <c:v>45384</c:v>
                </c:pt>
                <c:pt idx="189">
                  <c:v>45391</c:v>
                </c:pt>
                <c:pt idx="190">
                  <c:v>45398</c:v>
                </c:pt>
                <c:pt idx="191">
                  <c:v>45405</c:v>
                </c:pt>
                <c:pt idx="192">
                  <c:v>45412</c:v>
                </c:pt>
                <c:pt idx="193">
                  <c:v>45419</c:v>
                </c:pt>
                <c:pt idx="194">
                  <c:v>45426</c:v>
                </c:pt>
                <c:pt idx="195">
                  <c:v>45433</c:v>
                </c:pt>
                <c:pt idx="196">
                  <c:v>45440</c:v>
                </c:pt>
                <c:pt idx="197">
                  <c:v>45447</c:v>
                </c:pt>
                <c:pt idx="198">
                  <c:v>45454</c:v>
                </c:pt>
                <c:pt idx="199">
                  <c:v>45461</c:v>
                </c:pt>
                <c:pt idx="200">
                  <c:v>45468</c:v>
                </c:pt>
                <c:pt idx="201">
                  <c:v>45475</c:v>
                </c:pt>
                <c:pt idx="202">
                  <c:v>45482</c:v>
                </c:pt>
                <c:pt idx="203">
                  <c:v>45489</c:v>
                </c:pt>
                <c:pt idx="204">
                  <c:v>45496</c:v>
                </c:pt>
                <c:pt idx="205">
                  <c:v>45503</c:v>
                </c:pt>
                <c:pt idx="206">
                  <c:v>45510</c:v>
                </c:pt>
                <c:pt idx="207">
                  <c:v>45517</c:v>
                </c:pt>
                <c:pt idx="208">
                  <c:v>45524</c:v>
                </c:pt>
                <c:pt idx="209">
                  <c:v>45531</c:v>
                </c:pt>
                <c:pt idx="210">
                  <c:v>45538</c:v>
                </c:pt>
                <c:pt idx="211">
                  <c:v>45545</c:v>
                </c:pt>
                <c:pt idx="212">
                  <c:v>45552</c:v>
                </c:pt>
                <c:pt idx="213">
                  <c:v>45559</c:v>
                </c:pt>
                <c:pt idx="214">
                  <c:v>45566</c:v>
                </c:pt>
                <c:pt idx="215">
                  <c:v>45573</c:v>
                </c:pt>
                <c:pt idx="216">
                  <c:v>45580</c:v>
                </c:pt>
                <c:pt idx="217">
                  <c:v>45587</c:v>
                </c:pt>
                <c:pt idx="218">
                  <c:v>45594</c:v>
                </c:pt>
                <c:pt idx="219">
                  <c:v>45601</c:v>
                </c:pt>
                <c:pt idx="220">
                  <c:v>45608</c:v>
                </c:pt>
                <c:pt idx="221">
                  <c:v>45615</c:v>
                </c:pt>
                <c:pt idx="222">
                  <c:v>45622</c:v>
                </c:pt>
                <c:pt idx="223">
                  <c:v>45629</c:v>
                </c:pt>
                <c:pt idx="224">
                  <c:v>45636</c:v>
                </c:pt>
                <c:pt idx="225">
                  <c:v>45643</c:v>
                </c:pt>
                <c:pt idx="226">
                  <c:v>45650</c:v>
                </c:pt>
                <c:pt idx="227">
                  <c:v>45657</c:v>
                </c:pt>
                <c:pt idx="228">
                  <c:v>45664</c:v>
                </c:pt>
                <c:pt idx="229">
                  <c:v>45671</c:v>
                </c:pt>
                <c:pt idx="230">
                  <c:v>45678</c:v>
                </c:pt>
                <c:pt idx="231">
                  <c:v>45685</c:v>
                </c:pt>
              </c:numCache>
            </c:numRef>
          </c:cat>
          <c:val>
            <c:numRef>
              <c:f>Momentum!$F$2:$F$233</c:f>
              <c:numCache>
                <c:formatCode>General</c:formatCode>
                <c:ptCount val="232"/>
                <c:pt idx="0">
                  <c:v>1022960</c:v>
                </c:pt>
                <c:pt idx="1">
                  <c:v>982875.31240000005</c:v>
                </c:pt>
                <c:pt idx="2">
                  <c:v>980747.38734865398</c:v>
                </c:pt>
                <c:pt idx="3">
                  <c:v>1034021.58542943</c:v>
                </c:pt>
                <c:pt idx="4">
                  <c:v>974927.25182213995</c:v>
                </c:pt>
                <c:pt idx="5">
                  <c:v>1010302.4871545</c:v>
                </c:pt>
                <c:pt idx="6">
                  <c:v>1042450.31229576</c:v>
                </c:pt>
                <c:pt idx="7">
                  <c:v>1060104.20833449</c:v>
                </c:pt>
                <c:pt idx="8">
                  <c:v>1042262.65450822</c:v>
                </c:pt>
                <c:pt idx="9">
                  <c:v>1036535.4212217</c:v>
                </c:pt>
                <c:pt idx="10">
                  <c:v>1060914.7343288299</c:v>
                </c:pt>
                <c:pt idx="11">
                  <c:v>1100062.48802556</c:v>
                </c:pt>
                <c:pt idx="12">
                  <c:v>1169646.94070562</c:v>
                </c:pt>
                <c:pt idx="13">
                  <c:v>1202473.0820965201</c:v>
                </c:pt>
                <c:pt idx="14">
                  <c:v>1231067.8919887799</c:v>
                </c:pt>
                <c:pt idx="15">
                  <c:v>1251829.8519871701</c:v>
                </c:pt>
                <c:pt idx="16">
                  <c:v>1254965.6857664001</c:v>
                </c:pt>
                <c:pt idx="17">
                  <c:v>1211242.6812743</c:v>
                </c:pt>
                <c:pt idx="18">
                  <c:v>1274639.1232121901</c:v>
                </c:pt>
                <c:pt idx="19">
                  <c:v>1349479.5593316001</c:v>
                </c:pt>
                <c:pt idx="20">
                  <c:v>1384835.92378609</c:v>
                </c:pt>
                <c:pt idx="21">
                  <c:v>1363253.25591388</c:v>
                </c:pt>
                <c:pt idx="22">
                  <c:v>1277245.6079982701</c:v>
                </c:pt>
                <c:pt idx="23">
                  <c:v>1369411.65107143</c:v>
                </c:pt>
                <c:pt idx="24">
                  <c:v>1430569.5754082799</c:v>
                </c:pt>
                <c:pt idx="25">
                  <c:v>1510173.6194318701</c:v>
                </c:pt>
                <c:pt idx="26">
                  <c:v>1530583.6158985</c:v>
                </c:pt>
                <c:pt idx="27">
                  <c:v>1617275.8719029899</c:v>
                </c:pt>
                <c:pt idx="28">
                  <c:v>1651028.4193496001</c:v>
                </c:pt>
                <c:pt idx="29">
                  <c:v>1637622.0685844801</c:v>
                </c:pt>
                <c:pt idx="30">
                  <c:v>1661645.9843306199</c:v>
                </c:pt>
                <c:pt idx="31">
                  <c:v>1639919.96308549</c:v>
                </c:pt>
                <c:pt idx="32">
                  <c:v>1720415.4344735499</c:v>
                </c:pt>
                <c:pt idx="33">
                  <c:v>1655839.6411405799</c:v>
                </c:pt>
                <c:pt idx="34">
                  <c:v>1645391.2930049801</c:v>
                </c:pt>
                <c:pt idx="35">
                  <c:v>1713633.8968823701</c:v>
                </c:pt>
                <c:pt idx="36">
                  <c:v>1789907.7416326001</c:v>
                </c:pt>
                <c:pt idx="37">
                  <c:v>1921367.51571681</c:v>
                </c:pt>
                <c:pt idx="38">
                  <c:v>1920195.48153222</c:v>
                </c:pt>
                <c:pt idx="39">
                  <c:v>1892237.4353211101</c:v>
                </c:pt>
                <c:pt idx="40">
                  <c:v>1921964.4854300099</c:v>
                </c:pt>
                <c:pt idx="41">
                  <c:v>2058529.6719422401</c:v>
                </c:pt>
                <c:pt idx="42">
                  <c:v>2046240.24980074</c:v>
                </c:pt>
                <c:pt idx="43">
                  <c:v>1988515.8123538599</c:v>
                </c:pt>
                <c:pt idx="44">
                  <c:v>1980124.2756257299</c:v>
                </c:pt>
                <c:pt idx="45">
                  <c:v>2005747.0837523299</c:v>
                </c:pt>
                <c:pt idx="46">
                  <c:v>2020128.2903428299</c:v>
                </c:pt>
                <c:pt idx="47">
                  <c:v>2010118.5546641799</c:v>
                </c:pt>
                <c:pt idx="48">
                  <c:v>2047496.70918816</c:v>
                </c:pt>
                <c:pt idx="49">
                  <c:v>2081321.35482395</c:v>
                </c:pt>
                <c:pt idx="50">
                  <c:v>1988484.0157920299</c:v>
                </c:pt>
                <c:pt idx="51">
                  <c:v>2053984.67927222</c:v>
                </c:pt>
                <c:pt idx="52">
                  <c:v>2022271.1558242501</c:v>
                </c:pt>
                <c:pt idx="53">
                  <c:v>2104577.5918663</c:v>
                </c:pt>
                <c:pt idx="54">
                  <c:v>2130600.6937897298</c:v>
                </c:pt>
                <c:pt idx="55">
                  <c:v>2198321.8368418398</c:v>
                </c:pt>
                <c:pt idx="56">
                  <c:v>2173524.7665222599</c:v>
                </c:pt>
                <c:pt idx="57">
                  <c:v>2187098.4286891902</c:v>
                </c:pt>
                <c:pt idx="58">
                  <c:v>2228150.2661956898</c:v>
                </c:pt>
                <c:pt idx="59">
                  <c:v>2271721.7446511402</c:v>
                </c:pt>
                <c:pt idx="60">
                  <c:v>2317939.9235460698</c:v>
                </c:pt>
                <c:pt idx="61">
                  <c:v>2210654.07418474</c:v>
                </c:pt>
                <c:pt idx="62">
                  <c:v>2188138.5624391702</c:v>
                </c:pt>
                <c:pt idx="63">
                  <c:v>2262316.4597058599</c:v>
                </c:pt>
                <c:pt idx="64">
                  <c:v>2217941.12234873</c:v>
                </c:pt>
                <c:pt idx="65">
                  <c:v>2146955.9167279601</c:v>
                </c:pt>
                <c:pt idx="66">
                  <c:v>2036258.8696614599</c:v>
                </c:pt>
                <c:pt idx="67">
                  <c:v>2137430.3916005902</c:v>
                </c:pt>
                <c:pt idx="68">
                  <c:v>2204738.0746320998</c:v>
                </c:pt>
                <c:pt idx="69">
                  <c:v>2030519.6719746699</c:v>
                </c:pt>
                <c:pt idx="70">
                  <c:v>2098511.6231907401</c:v>
                </c:pt>
                <c:pt idx="71">
                  <c:v>2163775.33467197</c:v>
                </c:pt>
                <c:pt idx="72">
                  <c:v>2174096.5430183602</c:v>
                </c:pt>
                <c:pt idx="73">
                  <c:v>2177857.73003778</c:v>
                </c:pt>
                <c:pt idx="74">
                  <c:v>2094739.78977089</c:v>
                </c:pt>
                <c:pt idx="75">
                  <c:v>2106616.9643788901</c:v>
                </c:pt>
                <c:pt idx="76">
                  <c:v>2063557.7136269801</c:v>
                </c:pt>
                <c:pt idx="77">
                  <c:v>2000051.7249901099</c:v>
                </c:pt>
                <c:pt idx="78">
                  <c:v>1921109.68340475</c:v>
                </c:pt>
                <c:pt idx="79">
                  <c:v>1919985.8342399599</c:v>
                </c:pt>
                <c:pt idx="80">
                  <c:v>1871333.39320032</c:v>
                </c:pt>
                <c:pt idx="81">
                  <c:v>1890458.4204788301</c:v>
                </c:pt>
                <c:pt idx="82">
                  <c:v>1971691.4188067999</c:v>
                </c:pt>
                <c:pt idx="83">
                  <c:v>1995815.0633159</c:v>
                </c:pt>
                <c:pt idx="84">
                  <c:v>2072633.9851029301</c:v>
                </c:pt>
                <c:pt idx="85">
                  <c:v>2169198.0024688798</c:v>
                </c:pt>
                <c:pt idx="86">
                  <c:v>2162430.10470118</c:v>
                </c:pt>
                <c:pt idx="87">
                  <c:v>2190228.14369711</c:v>
                </c:pt>
                <c:pt idx="88">
                  <c:v>2124718.4199191299</c:v>
                </c:pt>
                <c:pt idx="89">
                  <c:v>1980396.92124612</c:v>
                </c:pt>
                <c:pt idx="90">
                  <c:v>1995527.1537244399</c:v>
                </c:pt>
                <c:pt idx="91">
                  <c:v>1977008.66173788</c:v>
                </c:pt>
                <c:pt idx="92">
                  <c:v>1983562.4454515399</c:v>
                </c:pt>
                <c:pt idx="93">
                  <c:v>2016132.54080586</c:v>
                </c:pt>
                <c:pt idx="94">
                  <c:v>1941727.1693874199</c:v>
                </c:pt>
                <c:pt idx="95">
                  <c:v>1865660.0075266601</c:v>
                </c:pt>
                <c:pt idx="96">
                  <c:v>1932450.6357961199</c:v>
                </c:pt>
                <c:pt idx="97">
                  <c:v>1889492.25816237</c:v>
                </c:pt>
                <c:pt idx="98">
                  <c:v>1982278.9246532</c:v>
                </c:pt>
                <c:pt idx="99">
                  <c:v>2041588.7100788199</c:v>
                </c:pt>
                <c:pt idx="100">
                  <c:v>2040598.5395544299</c:v>
                </c:pt>
                <c:pt idx="101">
                  <c:v>2097929.1555232201</c:v>
                </c:pt>
                <c:pt idx="102">
                  <c:v>2112897.8800478699</c:v>
                </c:pt>
                <c:pt idx="103">
                  <c:v>2190103.1685848199</c:v>
                </c:pt>
                <c:pt idx="104">
                  <c:v>2135317.73782267</c:v>
                </c:pt>
                <c:pt idx="105">
                  <c:v>2237236.4534489498</c:v>
                </c:pt>
                <c:pt idx="106">
                  <c:v>2279083.9613107098</c:v>
                </c:pt>
                <c:pt idx="107">
                  <c:v>2314375.5764516098</c:v>
                </c:pt>
                <c:pt idx="108">
                  <c:v>2368589.82432999</c:v>
                </c:pt>
                <c:pt idx="109">
                  <c:v>2204328.1200127001</c:v>
                </c:pt>
                <c:pt idx="110">
                  <c:v>2277269.3375039198</c:v>
                </c:pt>
                <c:pt idx="111">
                  <c:v>2257183.8219471402</c:v>
                </c:pt>
                <c:pt idx="112">
                  <c:v>2307462.5915810098</c:v>
                </c:pt>
                <c:pt idx="113">
                  <c:v>2317050.0986490301</c:v>
                </c:pt>
                <c:pt idx="114">
                  <c:v>2345387.6213555099</c:v>
                </c:pt>
                <c:pt idx="115">
                  <c:v>2507301.4557957901</c:v>
                </c:pt>
                <c:pt idx="116">
                  <c:v>2510886.8968775799</c:v>
                </c:pt>
                <c:pt idx="117">
                  <c:v>2577902.4681552402</c:v>
                </c:pt>
                <c:pt idx="118">
                  <c:v>2688520.26306378</c:v>
                </c:pt>
                <c:pt idx="119">
                  <c:v>2768907.0189293898</c:v>
                </c:pt>
                <c:pt idx="120">
                  <c:v>2834710.0942342398</c:v>
                </c:pt>
                <c:pt idx="121">
                  <c:v>2860860.2948535499</c:v>
                </c:pt>
                <c:pt idx="122">
                  <c:v>2716458.3714708202</c:v>
                </c:pt>
                <c:pt idx="123">
                  <c:v>2859235.4234753302</c:v>
                </c:pt>
                <c:pt idx="124">
                  <c:v>2744937.4874219</c:v>
                </c:pt>
                <c:pt idx="125">
                  <c:v>2776970.9079001201</c:v>
                </c:pt>
                <c:pt idx="126">
                  <c:v>2710059.79387426</c:v>
                </c:pt>
                <c:pt idx="127">
                  <c:v>2662877.6528629102</c:v>
                </c:pt>
                <c:pt idx="128">
                  <c:v>2573591.3651624201</c:v>
                </c:pt>
                <c:pt idx="129">
                  <c:v>2543982.1965062199</c:v>
                </c:pt>
                <c:pt idx="130">
                  <c:v>2545839.3035096698</c:v>
                </c:pt>
                <c:pt idx="131">
                  <c:v>2491027.38330511</c:v>
                </c:pt>
                <c:pt idx="132">
                  <c:v>2564574.9667971898</c:v>
                </c:pt>
                <c:pt idx="133">
                  <c:v>2463043.4438616899</c:v>
                </c:pt>
                <c:pt idx="134">
                  <c:v>2465112.40035454</c:v>
                </c:pt>
                <c:pt idx="135">
                  <c:v>2428394.55115125</c:v>
                </c:pt>
                <c:pt idx="136">
                  <c:v>2475529.6893890998</c:v>
                </c:pt>
                <c:pt idx="137">
                  <c:v>2499084.35438364</c:v>
                </c:pt>
                <c:pt idx="138">
                  <c:v>2519564.3506678101</c:v>
                </c:pt>
                <c:pt idx="139">
                  <c:v>2504069.0299112001</c:v>
                </c:pt>
                <c:pt idx="140">
                  <c:v>2572054.5040732902</c:v>
                </c:pt>
                <c:pt idx="141">
                  <c:v>2589583.0555185499</c:v>
                </c:pt>
                <c:pt idx="142">
                  <c:v>2616501.7713806699</c:v>
                </c:pt>
                <c:pt idx="143">
                  <c:v>2580603.3670773199</c:v>
                </c:pt>
                <c:pt idx="144">
                  <c:v>2613480.2539738901</c:v>
                </c:pt>
                <c:pt idx="145">
                  <c:v>2700822.7640617001</c:v>
                </c:pt>
                <c:pt idx="146">
                  <c:v>2761429.2268872401</c:v>
                </c:pt>
                <c:pt idx="147">
                  <c:v>2856974.6781375399</c:v>
                </c:pt>
                <c:pt idx="148">
                  <c:v>2844346.8500601701</c:v>
                </c:pt>
                <c:pt idx="149">
                  <c:v>2948080.1796818702</c:v>
                </c:pt>
                <c:pt idx="150">
                  <c:v>2997534.2246960299</c:v>
                </c:pt>
                <c:pt idx="151">
                  <c:v>2996230.2973082899</c:v>
                </c:pt>
                <c:pt idx="152">
                  <c:v>3069128.5804417999</c:v>
                </c:pt>
                <c:pt idx="153">
                  <c:v>3136434.5702108899</c:v>
                </c:pt>
                <c:pt idx="154">
                  <c:v>3166873.6677147802</c:v>
                </c:pt>
                <c:pt idx="155">
                  <c:v>3245380.46593743</c:v>
                </c:pt>
                <c:pt idx="156">
                  <c:v>3270986.5178136802</c:v>
                </c:pt>
                <c:pt idx="157">
                  <c:v>3323011.55837951</c:v>
                </c:pt>
                <c:pt idx="158">
                  <c:v>3595415.4308776702</c:v>
                </c:pt>
                <c:pt idx="159">
                  <c:v>3621733.87183169</c:v>
                </c:pt>
                <c:pt idx="160">
                  <c:v>3693045.8117680601</c:v>
                </c:pt>
                <c:pt idx="161">
                  <c:v>3734149.41165304</c:v>
                </c:pt>
                <c:pt idx="162">
                  <c:v>3862193.3949786201</c:v>
                </c:pt>
                <c:pt idx="163">
                  <c:v>3783848.8019614802</c:v>
                </c:pt>
                <c:pt idx="164">
                  <c:v>3914372.6663851398</c:v>
                </c:pt>
                <c:pt idx="165">
                  <c:v>3665692.57088969</c:v>
                </c:pt>
                <c:pt idx="166">
                  <c:v>3754860.5426765801</c:v>
                </c:pt>
                <c:pt idx="167">
                  <c:v>4006605.1677603298</c:v>
                </c:pt>
                <c:pt idx="168">
                  <c:v>4194214.4547407101</c:v>
                </c:pt>
                <c:pt idx="169">
                  <c:v>4214577.3659184799</c:v>
                </c:pt>
                <c:pt idx="170">
                  <c:v>4258809.3553737896</c:v>
                </c:pt>
                <c:pt idx="171">
                  <c:v>4477499.2157722404</c:v>
                </c:pt>
                <c:pt idx="172">
                  <c:v>4484260.2395880502</c:v>
                </c:pt>
                <c:pt idx="173">
                  <c:v>4671074.5211692899</c:v>
                </c:pt>
                <c:pt idx="174">
                  <c:v>4716687.5638685096</c:v>
                </c:pt>
                <c:pt idx="175">
                  <c:v>4814841.83207261</c:v>
                </c:pt>
                <c:pt idx="176">
                  <c:v>4903603.44124687</c:v>
                </c:pt>
                <c:pt idx="177">
                  <c:v>4948030.0884245699</c:v>
                </c:pt>
                <c:pt idx="178">
                  <c:v>4865818.5685053999</c:v>
                </c:pt>
                <c:pt idx="179">
                  <c:v>5216717.0745731704</c:v>
                </c:pt>
                <c:pt idx="180">
                  <c:v>5561385.5716902204</c:v>
                </c:pt>
                <c:pt idx="181">
                  <c:v>5124260.6657553697</c:v>
                </c:pt>
                <c:pt idx="182">
                  <c:v>5557696.2541682804</c:v>
                </c:pt>
                <c:pt idx="183">
                  <c:v>5415502.5955053903</c:v>
                </c:pt>
                <c:pt idx="184">
                  <c:v>5441090.8452691501</c:v>
                </c:pt>
                <c:pt idx="185">
                  <c:v>5186311.7664394202</c:v>
                </c:pt>
                <c:pt idx="186">
                  <c:v>4928941.0450298702</c:v>
                </c:pt>
                <c:pt idx="187">
                  <c:v>5217013.0044066403</c:v>
                </c:pt>
                <c:pt idx="188">
                  <c:v>5362906.77307487</c:v>
                </c:pt>
                <c:pt idx="189">
                  <c:v>5489417.7438517101</c:v>
                </c:pt>
                <c:pt idx="190">
                  <c:v>5323774.5634309798</c:v>
                </c:pt>
                <c:pt idx="191">
                  <c:v>5353534.4632405601</c:v>
                </c:pt>
                <c:pt idx="192">
                  <c:v>5528059.6867422098</c:v>
                </c:pt>
                <c:pt idx="193">
                  <c:v>5405668.44527773</c:v>
                </c:pt>
                <c:pt idx="194">
                  <c:v>5660464.6274458999</c:v>
                </c:pt>
                <c:pt idx="195">
                  <c:v>6174236.6993560297</c:v>
                </c:pt>
                <c:pt idx="196">
                  <c:v>6234466.3783582402</c:v>
                </c:pt>
                <c:pt idx="197">
                  <c:v>5736550.7210506601</c:v>
                </c:pt>
                <c:pt idx="198">
                  <c:v>6311697.2963431999</c:v>
                </c:pt>
                <c:pt idx="199">
                  <c:v>6772924.5762734804</c:v>
                </c:pt>
                <c:pt idx="200">
                  <c:v>6698794.9167861696</c:v>
                </c:pt>
                <c:pt idx="201">
                  <c:v>6707469.8562034098</c:v>
                </c:pt>
                <c:pt idx="202">
                  <c:v>7182224.5726254797</c:v>
                </c:pt>
                <c:pt idx="203">
                  <c:v>7103686.9469238203</c:v>
                </c:pt>
                <c:pt idx="204">
                  <c:v>6641236.9266790804</c:v>
                </c:pt>
                <c:pt idx="205">
                  <c:v>6853889.3330713501</c:v>
                </c:pt>
                <c:pt idx="206">
                  <c:v>6243242.06294135</c:v>
                </c:pt>
                <c:pt idx="207">
                  <c:v>6474023.5057979804</c:v>
                </c:pt>
                <c:pt idx="208">
                  <c:v>6525815.6938443696</c:v>
                </c:pt>
                <c:pt idx="209">
                  <c:v>6682859.4485167302</c:v>
                </c:pt>
                <c:pt idx="210">
                  <c:v>6755234.8163441699</c:v>
                </c:pt>
                <c:pt idx="211">
                  <c:v>6564500.7613046896</c:v>
                </c:pt>
                <c:pt idx="212">
                  <c:v>6676195.7417582897</c:v>
                </c:pt>
                <c:pt idx="213">
                  <c:v>6654831.9153846595</c:v>
                </c:pt>
                <c:pt idx="214">
                  <c:v>6541233.9345890498</c:v>
                </c:pt>
                <c:pt idx="215">
                  <c:v>6375969.6592316497</c:v>
                </c:pt>
                <c:pt idx="216">
                  <c:v>6502213.8584844396</c:v>
                </c:pt>
                <c:pt idx="217">
                  <c:v>6097678.6232788302</c:v>
                </c:pt>
                <c:pt idx="218">
                  <c:v>6061427.9238634398</c:v>
                </c:pt>
                <c:pt idx="219">
                  <c:v>5917256.8606943497</c:v>
                </c:pt>
                <c:pt idx="220">
                  <c:v>5899386.74497505</c:v>
                </c:pt>
                <c:pt idx="221">
                  <c:v>5811485.8824749198</c:v>
                </c:pt>
                <c:pt idx="222">
                  <c:v>5926989.1643891102</c:v>
                </c:pt>
                <c:pt idx="223">
                  <c:v>6022087.7055317396</c:v>
                </c:pt>
                <c:pt idx="224">
                  <c:v>6295400.1560472902</c:v>
                </c:pt>
                <c:pt idx="225">
                  <c:v>6417090.2410636898</c:v>
                </c:pt>
                <c:pt idx="226">
                  <c:v>6167016.23436944</c:v>
                </c:pt>
                <c:pt idx="227">
                  <c:v>6217431.5920854099</c:v>
                </c:pt>
                <c:pt idx="228">
                  <c:v>6214229.6148154903</c:v>
                </c:pt>
                <c:pt idx="229">
                  <c:v>5761212.27589544</c:v>
                </c:pt>
                <c:pt idx="230">
                  <c:v>5718647.0840217602</c:v>
                </c:pt>
                <c:pt idx="231">
                  <c:v>5629750.7151006404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D-9941-9756-54EFAD03520A}"/>
            </c:ext>
          </c:extLst>
        </c:ser>
        <c:ser>
          <c:idx val="2"/>
          <c:order val="2"/>
          <c:tx>
            <c:strRef>
              <c:f>Momentum!$G$1</c:f>
              <c:strCache>
                <c:ptCount val="1"/>
                <c:pt idx="0">
                  <c:v>NF200 10 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Momentum!$A$2:$A$233</c:f>
              <c:numCache>
                <c:formatCode>m/d/yyyy\ h:mm</c:formatCode>
                <c:ptCount val="232"/>
                <c:pt idx="0">
                  <c:v>44068</c:v>
                </c:pt>
                <c:pt idx="1">
                  <c:v>44075</c:v>
                </c:pt>
                <c:pt idx="2">
                  <c:v>44082</c:v>
                </c:pt>
                <c:pt idx="3">
                  <c:v>44089</c:v>
                </c:pt>
                <c:pt idx="4">
                  <c:v>44096</c:v>
                </c:pt>
                <c:pt idx="5">
                  <c:v>44103</c:v>
                </c:pt>
                <c:pt idx="6">
                  <c:v>44110</c:v>
                </c:pt>
                <c:pt idx="7">
                  <c:v>44117</c:v>
                </c:pt>
                <c:pt idx="8">
                  <c:v>44124</c:v>
                </c:pt>
                <c:pt idx="9">
                  <c:v>44131</c:v>
                </c:pt>
                <c:pt idx="10">
                  <c:v>44138</c:v>
                </c:pt>
                <c:pt idx="11">
                  <c:v>44145</c:v>
                </c:pt>
                <c:pt idx="12">
                  <c:v>44152</c:v>
                </c:pt>
                <c:pt idx="13">
                  <c:v>44159</c:v>
                </c:pt>
                <c:pt idx="14">
                  <c:v>44166</c:v>
                </c:pt>
                <c:pt idx="15">
                  <c:v>44173</c:v>
                </c:pt>
                <c:pt idx="16">
                  <c:v>44180</c:v>
                </c:pt>
                <c:pt idx="17">
                  <c:v>44187</c:v>
                </c:pt>
                <c:pt idx="18">
                  <c:v>44194</c:v>
                </c:pt>
                <c:pt idx="19">
                  <c:v>44201</c:v>
                </c:pt>
                <c:pt idx="20">
                  <c:v>44208</c:v>
                </c:pt>
                <c:pt idx="21">
                  <c:v>44215</c:v>
                </c:pt>
                <c:pt idx="22">
                  <c:v>44223</c:v>
                </c:pt>
                <c:pt idx="23">
                  <c:v>44229</c:v>
                </c:pt>
                <c:pt idx="24">
                  <c:v>44236</c:v>
                </c:pt>
                <c:pt idx="25">
                  <c:v>44243</c:v>
                </c:pt>
                <c:pt idx="26">
                  <c:v>44250</c:v>
                </c:pt>
                <c:pt idx="27">
                  <c:v>44257</c:v>
                </c:pt>
                <c:pt idx="28">
                  <c:v>44264</c:v>
                </c:pt>
                <c:pt idx="29">
                  <c:v>44271</c:v>
                </c:pt>
                <c:pt idx="30">
                  <c:v>44278</c:v>
                </c:pt>
                <c:pt idx="31">
                  <c:v>44285</c:v>
                </c:pt>
                <c:pt idx="32">
                  <c:v>44292</c:v>
                </c:pt>
                <c:pt idx="33">
                  <c:v>44299</c:v>
                </c:pt>
                <c:pt idx="34">
                  <c:v>44306</c:v>
                </c:pt>
                <c:pt idx="35">
                  <c:v>44313</c:v>
                </c:pt>
                <c:pt idx="36">
                  <c:v>44320</c:v>
                </c:pt>
                <c:pt idx="37">
                  <c:v>44327</c:v>
                </c:pt>
                <c:pt idx="38">
                  <c:v>44334</c:v>
                </c:pt>
                <c:pt idx="39">
                  <c:v>44341</c:v>
                </c:pt>
                <c:pt idx="40">
                  <c:v>44348</c:v>
                </c:pt>
                <c:pt idx="41">
                  <c:v>44355</c:v>
                </c:pt>
                <c:pt idx="42">
                  <c:v>44362</c:v>
                </c:pt>
                <c:pt idx="43">
                  <c:v>44369</c:v>
                </c:pt>
                <c:pt idx="44">
                  <c:v>44376</c:v>
                </c:pt>
                <c:pt idx="45">
                  <c:v>44383</c:v>
                </c:pt>
                <c:pt idx="46">
                  <c:v>44390</c:v>
                </c:pt>
                <c:pt idx="47">
                  <c:v>44397</c:v>
                </c:pt>
                <c:pt idx="48">
                  <c:v>44404</c:v>
                </c:pt>
                <c:pt idx="49">
                  <c:v>44411</c:v>
                </c:pt>
                <c:pt idx="50">
                  <c:v>44418</c:v>
                </c:pt>
                <c:pt idx="51">
                  <c:v>44425</c:v>
                </c:pt>
                <c:pt idx="52">
                  <c:v>44432</c:v>
                </c:pt>
                <c:pt idx="53">
                  <c:v>44439</c:v>
                </c:pt>
                <c:pt idx="54">
                  <c:v>44446</c:v>
                </c:pt>
                <c:pt idx="55">
                  <c:v>44453</c:v>
                </c:pt>
                <c:pt idx="56">
                  <c:v>44460</c:v>
                </c:pt>
                <c:pt idx="57">
                  <c:v>44467</c:v>
                </c:pt>
                <c:pt idx="58">
                  <c:v>44474</c:v>
                </c:pt>
                <c:pt idx="59">
                  <c:v>44481</c:v>
                </c:pt>
                <c:pt idx="60">
                  <c:v>44488</c:v>
                </c:pt>
                <c:pt idx="61">
                  <c:v>44495</c:v>
                </c:pt>
                <c:pt idx="62">
                  <c:v>44502</c:v>
                </c:pt>
                <c:pt idx="63">
                  <c:v>44509</c:v>
                </c:pt>
                <c:pt idx="64">
                  <c:v>44516</c:v>
                </c:pt>
                <c:pt idx="65">
                  <c:v>44523</c:v>
                </c:pt>
                <c:pt idx="66">
                  <c:v>44530</c:v>
                </c:pt>
                <c:pt idx="67">
                  <c:v>44537</c:v>
                </c:pt>
                <c:pt idx="68">
                  <c:v>44544</c:v>
                </c:pt>
                <c:pt idx="69">
                  <c:v>44551</c:v>
                </c:pt>
                <c:pt idx="70">
                  <c:v>44558</c:v>
                </c:pt>
                <c:pt idx="71">
                  <c:v>44565</c:v>
                </c:pt>
                <c:pt idx="72">
                  <c:v>44572</c:v>
                </c:pt>
                <c:pt idx="73">
                  <c:v>44579</c:v>
                </c:pt>
                <c:pt idx="74">
                  <c:v>44586</c:v>
                </c:pt>
                <c:pt idx="75">
                  <c:v>44593</c:v>
                </c:pt>
                <c:pt idx="76">
                  <c:v>44600</c:v>
                </c:pt>
                <c:pt idx="77">
                  <c:v>44607</c:v>
                </c:pt>
                <c:pt idx="78">
                  <c:v>44614</c:v>
                </c:pt>
                <c:pt idx="79">
                  <c:v>44622</c:v>
                </c:pt>
                <c:pt idx="80">
                  <c:v>44628</c:v>
                </c:pt>
                <c:pt idx="81">
                  <c:v>44635</c:v>
                </c:pt>
                <c:pt idx="82">
                  <c:v>44642</c:v>
                </c:pt>
                <c:pt idx="83">
                  <c:v>44649</c:v>
                </c:pt>
                <c:pt idx="84">
                  <c:v>44656</c:v>
                </c:pt>
                <c:pt idx="85">
                  <c:v>44663</c:v>
                </c:pt>
                <c:pt idx="86">
                  <c:v>44670</c:v>
                </c:pt>
                <c:pt idx="87">
                  <c:v>44677</c:v>
                </c:pt>
                <c:pt idx="88">
                  <c:v>44685</c:v>
                </c:pt>
                <c:pt idx="89">
                  <c:v>44691</c:v>
                </c:pt>
                <c:pt idx="90">
                  <c:v>44698</c:v>
                </c:pt>
                <c:pt idx="91">
                  <c:v>44705</c:v>
                </c:pt>
                <c:pt idx="92">
                  <c:v>44712</c:v>
                </c:pt>
                <c:pt idx="93">
                  <c:v>44719</c:v>
                </c:pt>
                <c:pt idx="94">
                  <c:v>44726</c:v>
                </c:pt>
                <c:pt idx="95">
                  <c:v>44733</c:v>
                </c:pt>
                <c:pt idx="96">
                  <c:v>44740</c:v>
                </c:pt>
                <c:pt idx="97">
                  <c:v>44747</c:v>
                </c:pt>
                <c:pt idx="98">
                  <c:v>44754</c:v>
                </c:pt>
                <c:pt idx="99">
                  <c:v>44761</c:v>
                </c:pt>
                <c:pt idx="100">
                  <c:v>44768</c:v>
                </c:pt>
                <c:pt idx="101">
                  <c:v>44775</c:v>
                </c:pt>
                <c:pt idx="102">
                  <c:v>44783</c:v>
                </c:pt>
                <c:pt idx="103">
                  <c:v>44789</c:v>
                </c:pt>
                <c:pt idx="104">
                  <c:v>44796</c:v>
                </c:pt>
                <c:pt idx="105">
                  <c:v>44803</c:v>
                </c:pt>
                <c:pt idx="106">
                  <c:v>44810</c:v>
                </c:pt>
                <c:pt idx="107">
                  <c:v>44817</c:v>
                </c:pt>
                <c:pt idx="108">
                  <c:v>44824</c:v>
                </c:pt>
                <c:pt idx="109">
                  <c:v>44831</c:v>
                </c:pt>
                <c:pt idx="110">
                  <c:v>44838</c:v>
                </c:pt>
                <c:pt idx="111">
                  <c:v>44845</c:v>
                </c:pt>
                <c:pt idx="112">
                  <c:v>44852</c:v>
                </c:pt>
                <c:pt idx="113">
                  <c:v>44859</c:v>
                </c:pt>
                <c:pt idx="114">
                  <c:v>44866</c:v>
                </c:pt>
                <c:pt idx="115">
                  <c:v>44874</c:v>
                </c:pt>
                <c:pt idx="116">
                  <c:v>44880</c:v>
                </c:pt>
                <c:pt idx="117">
                  <c:v>44887</c:v>
                </c:pt>
                <c:pt idx="118">
                  <c:v>44894</c:v>
                </c:pt>
                <c:pt idx="119">
                  <c:v>44901</c:v>
                </c:pt>
                <c:pt idx="120">
                  <c:v>44908</c:v>
                </c:pt>
                <c:pt idx="121">
                  <c:v>44915</c:v>
                </c:pt>
                <c:pt idx="122">
                  <c:v>44922</c:v>
                </c:pt>
                <c:pt idx="123">
                  <c:v>44929</c:v>
                </c:pt>
                <c:pt idx="124">
                  <c:v>44936</c:v>
                </c:pt>
                <c:pt idx="125">
                  <c:v>44943</c:v>
                </c:pt>
                <c:pt idx="126">
                  <c:v>44950</c:v>
                </c:pt>
                <c:pt idx="127">
                  <c:v>44957</c:v>
                </c:pt>
                <c:pt idx="128">
                  <c:v>44964</c:v>
                </c:pt>
                <c:pt idx="129">
                  <c:v>44971</c:v>
                </c:pt>
                <c:pt idx="130">
                  <c:v>44978</c:v>
                </c:pt>
                <c:pt idx="131">
                  <c:v>44985</c:v>
                </c:pt>
                <c:pt idx="132">
                  <c:v>44993</c:v>
                </c:pt>
                <c:pt idx="133">
                  <c:v>44999</c:v>
                </c:pt>
                <c:pt idx="134">
                  <c:v>45006</c:v>
                </c:pt>
                <c:pt idx="135">
                  <c:v>45013</c:v>
                </c:pt>
                <c:pt idx="136">
                  <c:v>45021</c:v>
                </c:pt>
                <c:pt idx="137">
                  <c:v>45027</c:v>
                </c:pt>
                <c:pt idx="138">
                  <c:v>45034</c:v>
                </c:pt>
                <c:pt idx="139">
                  <c:v>45041</c:v>
                </c:pt>
                <c:pt idx="140">
                  <c:v>45048</c:v>
                </c:pt>
                <c:pt idx="141">
                  <c:v>45055</c:v>
                </c:pt>
                <c:pt idx="142">
                  <c:v>45062</c:v>
                </c:pt>
                <c:pt idx="143">
                  <c:v>45069</c:v>
                </c:pt>
                <c:pt idx="144">
                  <c:v>45076</c:v>
                </c:pt>
                <c:pt idx="145">
                  <c:v>45083</c:v>
                </c:pt>
                <c:pt idx="146">
                  <c:v>45090</c:v>
                </c:pt>
                <c:pt idx="147">
                  <c:v>45097</c:v>
                </c:pt>
                <c:pt idx="148">
                  <c:v>45104</c:v>
                </c:pt>
                <c:pt idx="149">
                  <c:v>45111</c:v>
                </c:pt>
                <c:pt idx="150">
                  <c:v>45118</c:v>
                </c:pt>
                <c:pt idx="151">
                  <c:v>45125</c:v>
                </c:pt>
                <c:pt idx="152">
                  <c:v>45132</c:v>
                </c:pt>
                <c:pt idx="153">
                  <c:v>45139</c:v>
                </c:pt>
                <c:pt idx="154">
                  <c:v>45146</c:v>
                </c:pt>
                <c:pt idx="155">
                  <c:v>45154</c:v>
                </c:pt>
                <c:pt idx="156">
                  <c:v>45160</c:v>
                </c:pt>
                <c:pt idx="157">
                  <c:v>45167</c:v>
                </c:pt>
                <c:pt idx="158">
                  <c:v>45174</c:v>
                </c:pt>
                <c:pt idx="159">
                  <c:v>45181</c:v>
                </c:pt>
                <c:pt idx="160">
                  <c:v>45189</c:v>
                </c:pt>
                <c:pt idx="161">
                  <c:v>45195</c:v>
                </c:pt>
                <c:pt idx="162">
                  <c:v>45202</c:v>
                </c:pt>
                <c:pt idx="163">
                  <c:v>45209</c:v>
                </c:pt>
                <c:pt idx="164">
                  <c:v>45216</c:v>
                </c:pt>
                <c:pt idx="165">
                  <c:v>45224</c:v>
                </c:pt>
                <c:pt idx="166">
                  <c:v>45230</c:v>
                </c:pt>
                <c:pt idx="167">
                  <c:v>45237</c:v>
                </c:pt>
                <c:pt idx="168">
                  <c:v>45245</c:v>
                </c:pt>
                <c:pt idx="169">
                  <c:v>45251</c:v>
                </c:pt>
                <c:pt idx="170">
                  <c:v>45258</c:v>
                </c:pt>
                <c:pt idx="171">
                  <c:v>45265</c:v>
                </c:pt>
                <c:pt idx="172">
                  <c:v>45272</c:v>
                </c:pt>
                <c:pt idx="173">
                  <c:v>45279</c:v>
                </c:pt>
                <c:pt idx="174">
                  <c:v>45286</c:v>
                </c:pt>
                <c:pt idx="175">
                  <c:v>45293</c:v>
                </c:pt>
                <c:pt idx="176">
                  <c:v>45300</c:v>
                </c:pt>
                <c:pt idx="177">
                  <c:v>45307</c:v>
                </c:pt>
                <c:pt idx="178">
                  <c:v>45314</c:v>
                </c:pt>
                <c:pt idx="179">
                  <c:v>45321</c:v>
                </c:pt>
                <c:pt idx="180">
                  <c:v>45328</c:v>
                </c:pt>
                <c:pt idx="181">
                  <c:v>45335</c:v>
                </c:pt>
                <c:pt idx="182">
                  <c:v>45342</c:v>
                </c:pt>
                <c:pt idx="183">
                  <c:v>45349</c:v>
                </c:pt>
                <c:pt idx="184">
                  <c:v>45356</c:v>
                </c:pt>
                <c:pt idx="185">
                  <c:v>45363</c:v>
                </c:pt>
                <c:pt idx="186">
                  <c:v>45370</c:v>
                </c:pt>
                <c:pt idx="187">
                  <c:v>45377</c:v>
                </c:pt>
                <c:pt idx="188">
                  <c:v>45384</c:v>
                </c:pt>
                <c:pt idx="189">
                  <c:v>45391</c:v>
                </c:pt>
                <c:pt idx="190">
                  <c:v>45398</c:v>
                </c:pt>
                <c:pt idx="191">
                  <c:v>45405</c:v>
                </c:pt>
                <c:pt idx="192">
                  <c:v>45412</c:v>
                </c:pt>
                <c:pt idx="193">
                  <c:v>45419</c:v>
                </c:pt>
                <c:pt idx="194">
                  <c:v>45426</c:v>
                </c:pt>
                <c:pt idx="195">
                  <c:v>45433</c:v>
                </c:pt>
                <c:pt idx="196">
                  <c:v>45440</c:v>
                </c:pt>
                <c:pt idx="197">
                  <c:v>45447</c:v>
                </c:pt>
                <c:pt idx="198">
                  <c:v>45454</c:v>
                </c:pt>
                <c:pt idx="199">
                  <c:v>45461</c:v>
                </c:pt>
                <c:pt idx="200">
                  <c:v>45468</c:v>
                </c:pt>
                <c:pt idx="201">
                  <c:v>45475</c:v>
                </c:pt>
                <c:pt idx="202">
                  <c:v>45482</c:v>
                </c:pt>
                <c:pt idx="203">
                  <c:v>45489</c:v>
                </c:pt>
                <c:pt idx="204">
                  <c:v>45496</c:v>
                </c:pt>
                <c:pt idx="205">
                  <c:v>45503</c:v>
                </c:pt>
                <c:pt idx="206">
                  <c:v>45510</c:v>
                </c:pt>
                <c:pt idx="207">
                  <c:v>45517</c:v>
                </c:pt>
                <c:pt idx="208">
                  <c:v>45524</c:v>
                </c:pt>
                <c:pt idx="209">
                  <c:v>45531</c:v>
                </c:pt>
                <c:pt idx="210">
                  <c:v>45538</c:v>
                </c:pt>
                <c:pt idx="211">
                  <c:v>45545</c:v>
                </c:pt>
                <c:pt idx="212">
                  <c:v>45552</c:v>
                </c:pt>
                <c:pt idx="213">
                  <c:v>45559</c:v>
                </c:pt>
                <c:pt idx="214">
                  <c:v>45566</c:v>
                </c:pt>
                <c:pt idx="215">
                  <c:v>45573</c:v>
                </c:pt>
                <c:pt idx="216">
                  <c:v>45580</c:v>
                </c:pt>
                <c:pt idx="217">
                  <c:v>45587</c:v>
                </c:pt>
                <c:pt idx="218">
                  <c:v>45594</c:v>
                </c:pt>
                <c:pt idx="219">
                  <c:v>45601</c:v>
                </c:pt>
                <c:pt idx="220">
                  <c:v>45608</c:v>
                </c:pt>
                <c:pt idx="221">
                  <c:v>45615</c:v>
                </c:pt>
                <c:pt idx="222">
                  <c:v>45622</c:v>
                </c:pt>
                <c:pt idx="223">
                  <c:v>45629</c:v>
                </c:pt>
                <c:pt idx="224">
                  <c:v>45636</c:v>
                </c:pt>
                <c:pt idx="225">
                  <c:v>45643</c:v>
                </c:pt>
                <c:pt idx="226">
                  <c:v>45650</c:v>
                </c:pt>
                <c:pt idx="227">
                  <c:v>45657</c:v>
                </c:pt>
                <c:pt idx="228">
                  <c:v>45664</c:v>
                </c:pt>
                <c:pt idx="229">
                  <c:v>45671</c:v>
                </c:pt>
                <c:pt idx="230">
                  <c:v>45678</c:v>
                </c:pt>
                <c:pt idx="231">
                  <c:v>45685</c:v>
                </c:pt>
              </c:numCache>
            </c:numRef>
          </c:cat>
          <c:val>
            <c:numRef>
              <c:f>Momentum!$G$2:$G$233</c:f>
              <c:numCache>
                <c:formatCode>General</c:formatCode>
                <c:ptCount val="232"/>
                <c:pt idx="0">
                  <c:v>1036580</c:v>
                </c:pt>
                <c:pt idx="1">
                  <c:v>974913.85580000002</c:v>
                </c:pt>
                <c:pt idx="2">
                  <c:v>993242.23628903995</c:v>
                </c:pt>
                <c:pt idx="3">
                  <c:v>1066464.0539482599</c:v>
                </c:pt>
                <c:pt idx="4">
                  <c:v>1006784.72548932</c:v>
                </c:pt>
                <c:pt idx="5">
                  <c:v>1053559.94383555</c:v>
                </c:pt>
                <c:pt idx="6">
                  <c:v>1080404.6512044801</c:v>
                </c:pt>
                <c:pt idx="7">
                  <c:v>1090571.25897232</c:v>
                </c:pt>
                <c:pt idx="8">
                  <c:v>1069850.40505184</c:v>
                </c:pt>
                <c:pt idx="9">
                  <c:v>1075060.57652444</c:v>
                </c:pt>
                <c:pt idx="10">
                  <c:v>1101431.81246659</c:v>
                </c:pt>
                <c:pt idx="11">
                  <c:v>1148242.66449642</c:v>
                </c:pt>
                <c:pt idx="12">
                  <c:v>1248805.7570530199</c:v>
                </c:pt>
                <c:pt idx="13">
                  <c:v>1298695.54704728</c:v>
                </c:pt>
                <c:pt idx="14">
                  <c:v>1329994.1097311201</c:v>
                </c:pt>
                <c:pt idx="15">
                  <c:v>1353960.60358848</c:v>
                </c:pt>
                <c:pt idx="16">
                  <c:v>1333217.9271414999</c:v>
                </c:pt>
                <c:pt idx="17">
                  <c:v>1280875.79132193</c:v>
                </c:pt>
                <c:pt idx="18">
                  <c:v>1369550.82235515</c:v>
                </c:pt>
                <c:pt idx="19">
                  <c:v>1441520.7180699101</c:v>
                </c:pt>
                <c:pt idx="20">
                  <c:v>1439300.77616408</c:v>
                </c:pt>
                <c:pt idx="21">
                  <c:v>1409176.2109189699</c:v>
                </c:pt>
                <c:pt idx="22">
                  <c:v>1340788.8894030701</c:v>
                </c:pt>
                <c:pt idx="23">
                  <c:v>1476651.02756628</c:v>
                </c:pt>
                <c:pt idx="24">
                  <c:v>1525424.8110068</c:v>
                </c:pt>
                <c:pt idx="25">
                  <c:v>1629352.00338069</c:v>
                </c:pt>
                <c:pt idx="26">
                  <c:v>1645026.36965321</c:v>
                </c:pt>
                <c:pt idx="27">
                  <c:v>1694508.7628523801</c:v>
                </c:pt>
                <c:pt idx="28">
                  <c:v>1732143.80247533</c:v>
                </c:pt>
                <c:pt idx="29">
                  <c:v>1716866.2941375</c:v>
                </c:pt>
                <c:pt idx="30">
                  <c:v>1794193.9520254501</c:v>
                </c:pt>
                <c:pt idx="31">
                  <c:v>1780755.4393247799</c:v>
                </c:pt>
                <c:pt idx="32">
                  <c:v>1902202.96028673</c:v>
                </c:pt>
                <c:pt idx="33">
                  <c:v>1761592.11746234</c:v>
                </c:pt>
                <c:pt idx="34">
                  <c:v>1757364.29638043</c:v>
                </c:pt>
                <c:pt idx="35">
                  <c:v>1795780.2798993001</c:v>
                </c:pt>
                <c:pt idx="36">
                  <c:v>1947811.0383955799</c:v>
                </c:pt>
                <c:pt idx="37">
                  <c:v>2114037.23241226</c:v>
                </c:pt>
                <c:pt idx="38">
                  <c:v>2095560.54700098</c:v>
                </c:pt>
                <c:pt idx="39">
                  <c:v>2051972.8876233599</c:v>
                </c:pt>
                <c:pt idx="40">
                  <c:v>2080495.3107613199</c:v>
                </c:pt>
                <c:pt idx="41">
                  <c:v>2318795.24365592</c:v>
                </c:pt>
                <c:pt idx="42">
                  <c:v>2290807.3850649898</c:v>
                </c:pt>
                <c:pt idx="43">
                  <c:v>2195967.9593233</c:v>
                </c:pt>
                <c:pt idx="44">
                  <c:v>2134063.6225499799</c:v>
                </c:pt>
                <c:pt idx="45">
                  <c:v>2175507.1380999</c:v>
                </c:pt>
                <c:pt idx="46">
                  <c:v>2204115.0569659099</c:v>
                </c:pt>
                <c:pt idx="47">
                  <c:v>2190890.3666241202</c:v>
                </c:pt>
                <c:pt idx="48">
                  <c:v>2284003.2072056402</c:v>
                </c:pt>
                <c:pt idx="49">
                  <c:v>2295286.1830492401</c:v>
                </c:pt>
                <c:pt idx="50">
                  <c:v>2202327.0926357498</c:v>
                </c:pt>
                <c:pt idx="51">
                  <c:v>2296168.2500529601</c:v>
                </c:pt>
                <c:pt idx="52">
                  <c:v>2213804.6949235601</c:v>
                </c:pt>
                <c:pt idx="53">
                  <c:v>2337357.1349472399</c:v>
                </c:pt>
                <c:pt idx="54">
                  <c:v>2358814.0734460601</c:v>
                </c:pt>
                <c:pt idx="55">
                  <c:v>2463403.8894626498</c:v>
                </c:pt>
                <c:pt idx="56">
                  <c:v>2410736.3143059402</c:v>
                </c:pt>
                <c:pt idx="57">
                  <c:v>2453695.6354268701</c:v>
                </c:pt>
                <c:pt idx="58">
                  <c:v>2534741.20226502</c:v>
                </c:pt>
                <c:pt idx="59">
                  <c:v>2601506.2855326901</c:v>
                </c:pt>
                <c:pt idx="60">
                  <c:v>2700233.4490686501</c:v>
                </c:pt>
                <c:pt idx="61">
                  <c:v>2591441.04340568</c:v>
                </c:pt>
                <c:pt idx="62">
                  <c:v>2512376.17717137</c:v>
                </c:pt>
                <c:pt idx="63">
                  <c:v>2600409.83841945</c:v>
                </c:pt>
                <c:pt idx="64">
                  <c:v>2545125.1252546599</c:v>
                </c:pt>
                <c:pt idx="65">
                  <c:v>2506795.54086832</c:v>
                </c:pt>
                <c:pt idx="66">
                  <c:v>2359195.4194219899</c:v>
                </c:pt>
                <c:pt idx="67">
                  <c:v>2499284.4434272698</c:v>
                </c:pt>
                <c:pt idx="68">
                  <c:v>2616700.82657948</c:v>
                </c:pt>
                <c:pt idx="69">
                  <c:v>2355998.9232273698</c:v>
                </c:pt>
                <c:pt idx="70">
                  <c:v>2476531.82813968</c:v>
                </c:pt>
                <c:pt idx="71">
                  <c:v>2602042.4611897999</c:v>
                </c:pt>
                <c:pt idx="72">
                  <c:v>2632590.4396841698</c:v>
                </c:pt>
                <c:pt idx="73">
                  <c:v>2667103.7003484298</c:v>
                </c:pt>
                <c:pt idx="74">
                  <c:v>2593678.3354778402</c:v>
                </c:pt>
                <c:pt idx="75">
                  <c:v>2640001.4305494698</c:v>
                </c:pt>
                <c:pt idx="76">
                  <c:v>2581789.3990058601</c:v>
                </c:pt>
                <c:pt idx="77">
                  <c:v>2506426.9664488798</c:v>
                </c:pt>
                <c:pt idx="78">
                  <c:v>2398224.5143072801</c:v>
                </c:pt>
                <c:pt idx="79">
                  <c:v>2391125.7697449299</c:v>
                </c:pt>
                <c:pt idx="80">
                  <c:v>2332997.50228243</c:v>
                </c:pt>
                <c:pt idx="81">
                  <c:v>2247353.1639736402</c:v>
                </c:pt>
                <c:pt idx="82">
                  <c:v>2297941.0836946899</c:v>
                </c:pt>
                <c:pt idx="83">
                  <c:v>2367063.1514922199</c:v>
                </c:pt>
                <c:pt idx="84">
                  <c:v>2488043.7491649901</c:v>
                </c:pt>
                <c:pt idx="85">
                  <c:v>2681887.2376624402</c:v>
                </c:pt>
                <c:pt idx="86">
                  <c:v>2642383.0386516699</c:v>
                </c:pt>
                <c:pt idx="87">
                  <c:v>2716396.1875642999</c:v>
                </c:pt>
                <c:pt idx="88">
                  <c:v>2643786.9174707099</c:v>
                </c:pt>
                <c:pt idx="89">
                  <c:v>2480030.7558025699</c:v>
                </c:pt>
                <c:pt idx="90">
                  <c:v>2508402.3076489498</c:v>
                </c:pt>
                <c:pt idx="91">
                  <c:v>2512842.1797334901</c:v>
                </c:pt>
                <c:pt idx="92">
                  <c:v>2533950.0540432502</c:v>
                </c:pt>
                <c:pt idx="93">
                  <c:v>2626337.8730136701</c:v>
                </c:pt>
                <c:pt idx="94">
                  <c:v>2519550.9750969298</c:v>
                </c:pt>
                <c:pt idx="95">
                  <c:v>2432374.5113585801</c:v>
                </c:pt>
                <c:pt idx="96">
                  <c:v>2532028.8950889399</c:v>
                </c:pt>
                <c:pt idx="97">
                  <c:v>2487085.38220111</c:v>
                </c:pt>
                <c:pt idx="98">
                  <c:v>2598631.16159283</c:v>
                </c:pt>
                <c:pt idx="99">
                  <c:v>2698834.3791838498</c:v>
                </c:pt>
                <c:pt idx="100">
                  <c:v>2687337.3447285299</c:v>
                </c:pt>
                <c:pt idx="101">
                  <c:v>2782039.1127567599</c:v>
                </c:pt>
                <c:pt idx="102">
                  <c:v>2819123.6941298102</c:v>
                </c:pt>
                <c:pt idx="103">
                  <c:v>2899412.3369386299</c:v>
                </c:pt>
                <c:pt idx="104">
                  <c:v>2835712.2478960901</c:v>
                </c:pt>
                <c:pt idx="105">
                  <c:v>2980276.85829383</c:v>
                </c:pt>
                <c:pt idx="106">
                  <c:v>3037319.35736157</c:v>
                </c:pt>
                <c:pt idx="107">
                  <c:v>3072643.3814876899</c:v>
                </c:pt>
                <c:pt idx="108">
                  <c:v>3142361.6598136402</c:v>
                </c:pt>
                <c:pt idx="109">
                  <c:v>2928712.4905629102</c:v>
                </c:pt>
                <c:pt idx="110">
                  <c:v>3017481.7661518799</c:v>
                </c:pt>
                <c:pt idx="111">
                  <c:v>2996540.44269478</c:v>
                </c:pt>
                <c:pt idx="112">
                  <c:v>3096445.1010542298</c:v>
                </c:pt>
                <c:pt idx="113">
                  <c:v>3072107.0425599399</c:v>
                </c:pt>
                <c:pt idx="114">
                  <c:v>3084825.56571614</c:v>
                </c:pt>
                <c:pt idx="115">
                  <c:v>3330346.8324914901</c:v>
                </c:pt>
                <c:pt idx="116">
                  <c:v>3405845.7951840698</c:v>
                </c:pt>
                <c:pt idx="117">
                  <c:v>3472157.6128162998</c:v>
                </c:pt>
                <c:pt idx="118">
                  <c:v>3646008.54449001</c:v>
                </c:pt>
                <c:pt idx="119">
                  <c:v>3745034.13655836</c:v>
                </c:pt>
                <c:pt idx="120">
                  <c:v>3918354.3163982802</c:v>
                </c:pt>
                <c:pt idx="121">
                  <c:v>3989119.7953524399</c:v>
                </c:pt>
                <c:pt idx="122">
                  <c:v>3828318.3764017802</c:v>
                </c:pt>
                <c:pt idx="123">
                  <c:v>4014719.19814878</c:v>
                </c:pt>
                <c:pt idx="124">
                  <c:v>3855696.1707101101</c:v>
                </c:pt>
                <c:pt idx="125">
                  <c:v>3945958.01806643</c:v>
                </c:pt>
                <c:pt idx="126">
                  <c:v>3836497.1426452701</c:v>
                </c:pt>
                <c:pt idx="127">
                  <c:v>3755048.3083069101</c:v>
                </c:pt>
                <c:pt idx="128">
                  <c:v>3525990.3615001901</c:v>
                </c:pt>
                <c:pt idx="129">
                  <c:v>3453778.0788966599</c:v>
                </c:pt>
                <c:pt idx="130">
                  <c:v>3455332.2790321698</c:v>
                </c:pt>
                <c:pt idx="131">
                  <c:v>3400323.3891499802</c:v>
                </c:pt>
                <c:pt idx="132">
                  <c:v>3478428.8173987502</c:v>
                </c:pt>
                <c:pt idx="133">
                  <c:v>3332960.9242551299</c:v>
                </c:pt>
                <c:pt idx="134">
                  <c:v>3344059.6841329001</c:v>
                </c:pt>
                <c:pt idx="135">
                  <c:v>3320183.0979881999</c:v>
                </c:pt>
                <c:pt idx="136">
                  <c:v>3314206.7684118198</c:v>
                </c:pt>
                <c:pt idx="137">
                  <c:v>3342476.95214637</c:v>
                </c:pt>
                <c:pt idx="138">
                  <c:v>3361395.3716955199</c:v>
                </c:pt>
                <c:pt idx="139">
                  <c:v>3379076.3113506399</c:v>
                </c:pt>
                <c:pt idx="140">
                  <c:v>3510927.86901954</c:v>
                </c:pt>
                <c:pt idx="141">
                  <c:v>3483577.7409198801</c:v>
                </c:pt>
                <c:pt idx="142">
                  <c:v>3553005.44529641</c:v>
                </c:pt>
                <c:pt idx="143">
                  <c:v>3500527.5548693798</c:v>
                </c:pt>
                <c:pt idx="144">
                  <c:v>3563151.9928259901</c:v>
                </c:pt>
                <c:pt idx="145">
                  <c:v>3719146.78707192</c:v>
                </c:pt>
                <c:pt idx="146">
                  <c:v>3883123.9689139202</c:v>
                </c:pt>
                <c:pt idx="147">
                  <c:v>4056078.3104893402</c:v>
                </c:pt>
                <c:pt idx="148">
                  <c:v>4025698.2839437802</c:v>
                </c:pt>
                <c:pt idx="149">
                  <c:v>4237329.2427307004</c:v>
                </c:pt>
                <c:pt idx="150">
                  <c:v>4318177.4846820002</c:v>
                </c:pt>
                <c:pt idx="151">
                  <c:v>4303538.8630089303</c:v>
                </c:pt>
                <c:pt idx="152">
                  <c:v>4368995.6891152998</c:v>
                </c:pt>
                <c:pt idx="153">
                  <c:v>4435448.1135467403</c:v>
                </c:pt>
                <c:pt idx="154">
                  <c:v>4448310.9130760301</c:v>
                </c:pt>
                <c:pt idx="155">
                  <c:v>4618013.9744098801</c:v>
                </c:pt>
                <c:pt idx="156">
                  <c:v>4719517.9215674102</c:v>
                </c:pt>
                <c:pt idx="157">
                  <c:v>4858790.8954328597</c:v>
                </c:pt>
                <c:pt idx="158">
                  <c:v>5385823.9438604601</c:v>
                </c:pt>
                <c:pt idx="159">
                  <c:v>5606319.5761221098</c:v>
                </c:pt>
                <c:pt idx="160">
                  <c:v>5669951.3033111002</c:v>
                </c:pt>
                <c:pt idx="161">
                  <c:v>5661729.87392129</c:v>
                </c:pt>
                <c:pt idx="162">
                  <c:v>5777851.9536354197</c:v>
                </c:pt>
                <c:pt idx="163">
                  <c:v>5679570.6919040801</c:v>
                </c:pt>
                <c:pt idx="164">
                  <c:v>5787084.9651018297</c:v>
                </c:pt>
                <c:pt idx="165">
                  <c:v>5552592.2823158996</c:v>
                </c:pt>
                <c:pt idx="166">
                  <c:v>5685354.76378607</c:v>
                </c:pt>
                <c:pt idx="167">
                  <c:v>6162810.8568488304</c:v>
                </c:pt>
                <c:pt idx="168">
                  <c:v>6477114.2105481196</c:v>
                </c:pt>
                <c:pt idx="169">
                  <c:v>6478280.0911060199</c:v>
                </c:pt>
                <c:pt idx="170">
                  <c:v>6519481.9524854496</c:v>
                </c:pt>
                <c:pt idx="171">
                  <c:v>6824789.2923203399</c:v>
                </c:pt>
                <c:pt idx="172">
                  <c:v>6694367.5689441003</c:v>
                </c:pt>
                <c:pt idx="173">
                  <c:v>6953774.31224069</c:v>
                </c:pt>
                <c:pt idx="174">
                  <c:v>6984301.3814714197</c:v>
                </c:pt>
                <c:pt idx="175">
                  <c:v>7089554.8032902004</c:v>
                </c:pt>
                <c:pt idx="176">
                  <c:v>7233756.3479891196</c:v>
                </c:pt>
                <c:pt idx="177">
                  <c:v>7328518.5561477803</c:v>
                </c:pt>
                <c:pt idx="178">
                  <c:v>7299570.9078509901</c:v>
                </c:pt>
                <c:pt idx="179">
                  <c:v>7779663.6864603497</c:v>
                </c:pt>
                <c:pt idx="180">
                  <c:v>8178993.8234863598</c:v>
                </c:pt>
                <c:pt idx="181">
                  <c:v>7383913.8339052498</c:v>
                </c:pt>
                <c:pt idx="182">
                  <c:v>7928551.3182941005</c:v>
                </c:pt>
                <c:pt idx="183">
                  <c:v>7629565.64808123</c:v>
                </c:pt>
                <c:pt idx="184">
                  <c:v>7646884.7621023804</c:v>
                </c:pt>
                <c:pt idx="185">
                  <c:v>7238770.5223489702</c:v>
                </c:pt>
                <c:pt idx="186">
                  <c:v>6766368.3580604801</c:v>
                </c:pt>
                <c:pt idx="187">
                  <c:v>7188386.7525527095</c:v>
                </c:pt>
                <c:pt idx="188">
                  <c:v>7416618.0319462596</c:v>
                </c:pt>
                <c:pt idx="189">
                  <c:v>7662182.2549839998</c:v>
                </c:pt>
                <c:pt idx="190">
                  <c:v>7344738.0441600103</c:v>
                </c:pt>
                <c:pt idx="191">
                  <c:v>7366845.7056729402</c:v>
                </c:pt>
                <c:pt idx="192">
                  <c:v>7435946.7183921495</c:v>
                </c:pt>
                <c:pt idx="193">
                  <c:v>7255922.4483398702</c:v>
                </c:pt>
                <c:pt idx="194">
                  <c:v>7740037.5940931104</c:v>
                </c:pt>
                <c:pt idx="195">
                  <c:v>8654523.0358352102</c:v>
                </c:pt>
                <c:pt idx="196">
                  <c:v>8872703.5615686197</c:v>
                </c:pt>
                <c:pt idx="197">
                  <c:v>8218075.4927960802</c:v>
                </c:pt>
                <c:pt idx="198">
                  <c:v>8878890.9431718197</c:v>
                </c:pt>
                <c:pt idx="199">
                  <c:v>9536106.4507853892</c:v>
                </c:pt>
                <c:pt idx="200">
                  <c:v>9427871.6425689794</c:v>
                </c:pt>
                <c:pt idx="201">
                  <c:v>9526015.7863681205</c:v>
                </c:pt>
                <c:pt idx="202">
                  <c:v>10472615.9750595</c:v>
                </c:pt>
                <c:pt idx="203">
                  <c:v>10497017.170281401</c:v>
                </c:pt>
                <c:pt idx="204">
                  <c:v>9695150.0286436193</c:v>
                </c:pt>
                <c:pt idx="205">
                  <c:v>9915326.8857941106</c:v>
                </c:pt>
                <c:pt idx="206">
                  <c:v>8913878.8703289106</c:v>
                </c:pt>
                <c:pt idx="207">
                  <c:v>9425268.1011196803</c:v>
                </c:pt>
                <c:pt idx="208">
                  <c:v>9412355.4838211406</c:v>
                </c:pt>
                <c:pt idx="209">
                  <c:v>9668371.5529810805</c:v>
                </c:pt>
                <c:pt idx="210">
                  <c:v>9743881.5348098595</c:v>
                </c:pt>
                <c:pt idx="211">
                  <c:v>9532244.4278737903</c:v>
                </c:pt>
                <c:pt idx="212">
                  <c:v>9734328.0097447094</c:v>
                </c:pt>
                <c:pt idx="213">
                  <c:v>9841405.6178519093</c:v>
                </c:pt>
                <c:pt idx="214">
                  <c:v>9681285.9484494608</c:v>
                </c:pt>
                <c:pt idx="215">
                  <c:v>9544586.1908573508</c:v>
                </c:pt>
                <c:pt idx="216">
                  <c:v>9670192.9451290295</c:v>
                </c:pt>
                <c:pt idx="217">
                  <c:v>8988541.0444268901</c:v>
                </c:pt>
                <c:pt idx="218">
                  <c:v>8952407.1094282903</c:v>
                </c:pt>
                <c:pt idx="219">
                  <c:v>8866374.4771066792</c:v>
                </c:pt>
                <c:pt idx="220">
                  <c:v>8884284.5535504408</c:v>
                </c:pt>
                <c:pt idx="221">
                  <c:v>8862162.6850121003</c:v>
                </c:pt>
                <c:pt idx="222">
                  <c:v>8987207.8004976194</c:v>
                </c:pt>
                <c:pt idx="223">
                  <c:v>9259969.5572427195</c:v>
                </c:pt>
                <c:pt idx="224">
                  <c:v>9787787.8220055494</c:v>
                </c:pt>
                <c:pt idx="225">
                  <c:v>10235676.992740501</c:v>
                </c:pt>
                <c:pt idx="226">
                  <c:v>9807211.5538244098</c:v>
                </c:pt>
                <c:pt idx="227">
                  <c:v>9880569.4962470103</c:v>
                </c:pt>
                <c:pt idx="228">
                  <c:v>9814962.5147919394</c:v>
                </c:pt>
                <c:pt idx="229">
                  <c:v>8845244.2183304895</c:v>
                </c:pt>
                <c:pt idx="230">
                  <c:v>8895750.56281716</c:v>
                </c:pt>
                <c:pt idx="231">
                  <c:v>8632080.5161352605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3D-9941-9756-54EFAD03520A}"/>
            </c:ext>
          </c:extLst>
        </c:ser>
        <c:ser>
          <c:idx val="3"/>
          <c:order val="3"/>
          <c:tx>
            <c:strRef>
              <c:f>Momentum!$L$1</c:f>
              <c:strCache>
                <c:ptCount val="1"/>
                <c:pt idx="0">
                  <c:v>NF500 20 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Momentum!$A$2:$A$233</c:f>
              <c:numCache>
                <c:formatCode>m/d/yyyy\ h:mm</c:formatCode>
                <c:ptCount val="232"/>
                <c:pt idx="0">
                  <c:v>44068</c:v>
                </c:pt>
                <c:pt idx="1">
                  <c:v>44075</c:v>
                </c:pt>
                <c:pt idx="2">
                  <c:v>44082</c:v>
                </c:pt>
                <c:pt idx="3">
                  <c:v>44089</c:v>
                </c:pt>
                <c:pt idx="4">
                  <c:v>44096</c:v>
                </c:pt>
                <c:pt idx="5">
                  <c:v>44103</c:v>
                </c:pt>
                <c:pt idx="6">
                  <c:v>44110</c:v>
                </c:pt>
                <c:pt idx="7">
                  <c:v>44117</c:v>
                </c:pt>
                <c:pt idx="8">
                  <c:v>44124</c:v>
                </c:pt>
                <c:pt idx="9">
                  <c:v>44131</c:v>
                </c:pt>
                <c:pt idx="10">
                  <c:v>44138</c:v>
                </c:pt>
                <c:pt idx="11">
                  <c:v>44145</c:v>
                </c:pt>
                <c:pt idx="12">
                  <c:v>44152</c:v>
                </c:pt>
                <c:pt idx="13">
                  <c:v>44159</c:v>
                </c:pt>
                <c:pt idx="14">
                  <c:v>44166</c:v>
                </c:pt>
                <c:pt idx="15">
                  <c:v>44173</c:v>
                </c:pt>
                <c:pt idx="16">
                  <c:v>44180</c:v>
                </c:pt>
                <c:pt idx="17">
                  <c:v>44187</c:v>
                </c:pt>
                <c:pt idx="18">
                  <c:v>44194</c:v>
                </c:pt>
                <c:pt idx="19">
                  <c:v>44201</c:v>
                </c:pt>
                <c:pt idx="20">
                  <c:v>44208</c:v>
                </c:pt>
                <c:pt idx="21">
                  <c:v>44215</c:v>
                </c:pt>
                <c:pt idx="22">
                  <c:v>44223</c:v>
                </c:pt>
                <c:pt idx="23">
                  <c:v>44229</c:v>
                </c:pt>
                <c:pt idx="24">
                  <c:v>44236</c:v>
                </c:pt>
                <c:pt idx="25">
                  <c:v>44243</c:v>
                </c:pt>
                <c:pt idx="26">
                  <c:v>44250</c:v>
                </c:pt>
                <c:pt idx="27">
                  <c:v>44257</c:v>
                </c:pt>
                <c:pt idx="28">
                  <c:v>44264</c:v>
                </c:pt>
                <c:pt idx="29">
                  <c:v>44271</c:v>
                </c:pt>
                <c:pt idx="30">
                  <c:v>44278</c:v>
                </c:pt>
                <c:pt idx="31">
                  <c:v>44285</c:v>
                </c:pt>
                <c:pt idx="32">
                  <c:v>44292</c:v>
                </c:pt>
                <c:pt idx="33">
                  <c:v>44299</c:v>
                </c:pt>
                <c:pt idx="34">
                  <c:v>44306</c:v>
                </c:pt>
                <c:pt idx="35">
                  <c:v>44313</c:v>
                </c:pt>
                <c:pt idx="36">
                  <c:v>44320</c:v>
                </c:pt>
                <c:pt idx="37">
                  <c:v>44327</c:v>
                </c:pt>
                <c:pt idx="38">
                  <c:v>44334</c:v>
                </c:pt>
                <c:pt idx="39">
                  <c:v>44341</c:v>
                </c:pt>
                <c:pt idx="40">
                  <c:v>44348</c:v>
                </c:pt>
                <c:pt idx="41">
                  <c:v>44355</c:v>
                </c:pt>
                <c:pt idx="42">
                  <c:v>44362</c:v>
                </c:pt>
                <c:pt idx="43">
                  <c:v>44369</c:v>
                </c:pt>
                <c:pt idx="44">
                  <c:v>44376</c:v>
                </c:pt>
                <c:pt idx="45">
                  <c:v>44383</c:v>
                </c:pt>
                <c:pt idx="46">
                  <c:v>44390</c:v>
                </c:pt>
                <c:pt idx="47">
                  <c:v>44397</c:v>
                </c:pt>
                <c:pt idx="48">
                  <c:v>44404</c:v>
                </c:pt>
                <c:pt idx="49">
                  <c:v>44411</c:v>
                </c:pt>
                <c:pt idx="50">
                  <c:v>44418</c:v>
                </c:pt>
                <c:pt idx="51">
                  <c:v>44425</c:v>
                </c:pt>
                <c:pt idx="52">
                  <c:v>44432</c:v>
                </c:pt>
                <c:pt idx="53">
                  <c:v>44439</c:v>
                </c:pt>
                <c:pt idx="54">
                  <c:v>44446</c:v>
                </c:pt>
                <c:pt idx="55">
                  <c:v>44453</c:v>
                </c:pt>
                <c:pt idx="56">
                  <c:v>44460</c:v>
                </c:pt>
                <c:pt idx="57">
                  <c:v>44467</c:v>
                </c:pt>
                <c:pt idx="58">
                  <c:v>44474</c:v>
                </c:pt>
                <c:pt idx="59">
                  <c:v>44481</c:v>
                </c:pt>
                <c:pt idx="60">
                  <c:v>44488</c:v>
                </c:pt>
                <c:pt idx="61">
                  <c:v>44495</c:v>
                </c:pt>
                <c:pt idx="62">
                  <c:v>44502</c:v>
                </c:pt>
                <c:pt idx="63">
                  <c:v>44509</c:v>
                </c:pt>
                <c:pt idx="64">
                  <c:v>44516</c:v>
                </c:pt>
                <c:pt idx="65">
                  <c:v>44523</c:v>
                </c:pt>
                <c:pt idx="66">
                  <c:v>44530</c:v>
                </c:pt>
                <c:pt idx="67">
                  <c:v>44537</c:v>
                </c:pt>
                <c:pt idx="68">
                  <c:v>44544</c:v>
                </c:pt>
                <c:pt idx="69">
                  <c:v>44551</c:v>
                </c:pt>
                <c:pt idx="70">
                  <c:v>44558</c:v>
                </c:pt>
                <c:pt idx="71">
                  <c:v>44565</c:v>
                </c:pt>
                <c:pt idx="72">
                  <c:v>44572</c:v>
                </c:pt>
                <c:pt idx="73">
                  <c:v>44579</c:v>
                </c:pt>
                <c:pt idx="74">
                  <c:v>44586</c:v>
                </c:pt>
                <c:pt idx="75">
                  <c:v>44593</c:v>
                </c:pt>
                <c:pt idx="76">
                  <c:v>44600</c:v>
                </c:pt>
                <c:pt idx="77">
                  <c:v>44607</c:v>
                </c:pt>
                <c:pt idx="78">
                  <c:v>44614</c:v>
                </c:pt>
                <c:pt idx="79">
                  <c:v>44622</c:v>
                </c:pt>
                <c:pt idx="80">
                  <c:v>44628</c:v>
                </c:pt>
                <c:pt idx="81">
                  <c:v>44635</c:v>
                </c:pt>
                <c:pt idx="82">
                  <c:v>44642</c:v>
                </c:pt>
                <c:pt idx="83">
                  <c:v>44649</c:v>
                </c:pt>
                <c:pt idx="84">
                  <c:v>44656</c:v>
                </c:pt>
                <c:pt idx="85">
                  <c:v>44663</c:v>
                </c:pt>
                <c:pt idx="86">
                  <c:v>44670</c:v>
                </c:pt>
                <c:pt idx="87">
                  <c:v>44677</c:v>
                </c:pt>
                <c:pt idx="88">
                  <c:v>44685</c:v>
                </c:pt>
                <c:pt idx="89">
                  <c:v>44691</c:v>
                </c:pt>
                <c:pt idx="90">
                  <c:v>44698</c:v>
                </c:pt>
                <c:pt idx="91">
                  <c:v>44705</c:v>
                </c:pt>
                <c:pt idx="92">
                  <c:v>44712</c:v>
                </c:pt>
                <c:pt idx="93">
                  <c:v>44719</c:v>
                </c:pt>
                <c:pt idx="94">
                  <c:v>44726</c:v>
                </c:pt>
                <c:pt idx="95">
                  <c:v>44733</c:v>
                </c:pt>
                <c:pt idx="96">
                  <c:v>44740</c:v>
                </c:pt>
                <c:pt idx="97">
                  <c:v>44747</c:v>
                </c:pt>
                <c:pt idx="98">
                  <c:v>44754</c:v>
                </c:pt>
                <c:pt idx="99">
                  <c:v>44761</c:v>
                </c:pt>
                <c:pt idx="100">
                  <c:v>44768</c:v>
                </c:pt>
                <c:pt idx="101">
                  <c:v>44775</c:v>
                </c:pt>
                <c:pt idx="102">
                  <c:v>44783</c:v>
                </c:pt>
                <c:pt idx="103">
                  <c:v>44789</c:v>
                </c:pt>
                <c:pt idx="104">
                  <c:v>44796</c:v>
                </c:pt>
                <c:pt idx="105">
                  <c:v>44803</c:v>
                </c:pt>
                <c:pt idx="106">
                  <c:v>44810</c:v>
                </c:pt>
                <c:pt idx="107">
                  <c:v>44817</c:v>
                </c:pt>
                <c:pt idx="108">
                  <c:v>44824</c:v>
                </c:pt>
                <c:pt idx="109">
                  <c:v>44831</c:v>
                </c:pt>
                <c:pt idx="110">
                  <c:v>44838</c:v>
                </c:pt>
                <c:pt idx="111">
                  <c:v>44845</c:v>
                </c:pt>
                <c:pt idx="112">
                  <c:v>44852</c:v>
                </c:pt>
                <c:pt idx="113">
                  <c:v>44859</c:v>
                </c:pt>
                <c:pt idx="114">
                  <c:v>44866</c:v>
                </c:pt>
                <c:pt idx="115">
                  <c:v>44874</c:v>
                </c:pt>
                <c:pt idx="116">
                  <c:v>44880</c:v>
                </c:pt>
                <c:pt idx="117">
                  <c:v>44887</c:v>
                </c:pt>
                <c:pt idx="118">
                  <c:v>44894</c:v>
                </c:pt>
                <c:pt idx="119">
                  <c:v>44901</c:v>
                </c:pt>
                <c:pt idx="120">
                  <c:v>44908</c:v>
                </c:pt>
                <c:pt idx="121">
                  <c:v>44915</c:v>
                </c:pt>
                <c:pt idx="122">
                  <c:v>44922</c:v>
                </c:pt>
                <c:pt idx="123">
                  <c:v>44929</c:v>
                </c:pt>
                <c:pt idx="124">
                  <c:v>44936</c:v>
                </c:pt>
                <c:pt idx="125">
                  <c:v>44943</c:v>
                </c:pt>
                <c:pt idx="126">
                  <c:v>44950</c:v>
                </c:pt>
                <c:pt idx="127">
                  <c:v>44957</c:v>
                </c:pt>
                <c:pt idx="128">
                  <c:v>44964</c:v>
                </c:pt>
                <c:pt idx="129">
                  <c:v>44971</c:v>
                </c:pt>
                <c:pt idx="130">
                  <c:v>44978</c:v>
                </c:pt>
                <c:pt idx="131">
                  <c:v>44985</c:v>
                </c:pt>
                <c:pt idx="132">
                  <c:v>44993</c:v>
                </c:pt>
                <c:pt idx="133">
                  <c:v>44999</c:v>
                </c:pt>
                <c:pt idx="134">
                  <c:v>45006</c:v>
                </c:pt>
                <c:pt idx="135">
                  <c:v>45013</c:v>
                </c:pt>
                <c:pt idx="136">
                  <c:v>45021</c:v>
                </c:pt>
                <c:pt idx="137">
                  <c:v>45027</c:v>
                </c:pt>
                <c:pt idx="138">
                  <c:v>45034</c:v>
                </c:pt>
                <c:pt idx="139">
                  <c:v>45041</c:v>
                </c:pt>
                <c:pt idx="140">
                  <c:v>45048</c:v>
                </c:pt>
                <c:pt idx="141">
                  <c:v>45055</c:v>
                </c:pt>
                <c:pt idx="142">
                  <c:v>45062</c:v>
                </c:pt>
                <c:pt idx="143">
                  <c:v>45069</c:v>
                </c:pt>
                <c:pt idx="144">
                  <c:v>45076</c:v>
                </c:pt>
                <c:pt idx="145">
                  <c:v>45083</c:v>
                </c:pt>
                <c:pt idx="146">
                  <c:v>45090</c:v>
                </c:pt>
                <c:pt idx="147">
                  <c:v>45097</c:v>
                </c:pt>
                <c:pt idx="148">
                  <c:v>45104</c:v>
                </c:pt>
                <c:pt idx="149">
                  <c:v>45111</c:v>
                </c:pt>
                <c:pt idx="150">
                  <c:v>45118</c:v>
                </c:pt>
                <c:pt idx="151">
                  <c:v>45125</c:v>
                </c:pt>
                <c:pt idx="152">
                  <c:v>45132</c:v>
                </c:pt>
                <c:pt idx="153">
                  <c:v>45139</c:v>
                </c:pt>
                <c:pt idx="154">
                  <c:v>45146</c:v>
                </c:pt>
                <c:pt idx="155">
                  <c:v>45154</c:v>
                </c:pt>
                <c:pt idx="156">
                  <c:v>45160</c:v>
                </c:pt>
                <c:pt idx="157">
                  <c:v>45167</c:v>
                </c:pt>
                <c:pt idx="158">
                  <c:v>45174</c:v>
                </c:pt>
                <c:pt idx="159">
                  <c:v>45181</c:v>
                </c:pt>
                <c:pt idx="160">
                  <c:v>45189</c:v>
                </c:pt>
                <c:pt idx="161">
                  <c:v>45195</c:v>
                </c:pt>
                <c:pt idx="162">
                  <c:v>45202</c:v>
                </c:pt>
                <c:pt idx="163">
                  <c:v>45209</c:v>
                </c:pt>
                <c:pt idx="164">
                  <c:v>45216</c:v>
                </c:pt>
                <c:pt idx="165">
                  <c:v>45224</c:v>
                </c:pt>
                <c:pt idx="166">
                  <c:v>45230</c:v>
                </c:pt>
                <c:pt idx="167">
                  <c:v>45237</c:v>
                </c:pt>
                <c:pt idx="168">
                  <c:v>45245</c:v>
                </c:pt>
                <c:pt idx="169">
                  <c:v>45251</c:v>
                </c:pt>
                <c:pt idx="170">
                  <c:v>45258</c:v>
                </c:pt>
                <c:pt idx="171">
                  <c:v>45265</c:v>
                </c:pt>
                <c:pt idx="172">
                  <c:v>45272</c:v>
                </c:pt>
                <c:pt idx="173">
                  <c:v>45279</c:v>
                </c:pt>
                <c:pt idx="174">
                  <c:v>45286</c:v>
                </c:pt>
                <c:pt idx="175">
                  <c:v>45293</c:v>
                </c:pt>
                <c:pt idx="176">
                  <c:v>45300</c:v>
                </c:pt>
                <c:pt idx="177">
                  <c:v>45307</c:v>
                </c:pt>
                <c:pt idx="178">
                  <c:v>45314</c:v>
                </c:pt>
                <c:pt idx="179">
                  <c:v>45321</c:v>
                </c:pt>
                <c:pt idx="180">
                  <c:v>45328</c:v>
                </c:pt>
                <c:pt idx="181">
                  <c:v>45335</c:v>
                </c:pt>
                <c:pt idx="182">
                  <c:v>45342</c:v>
                </c:pt>
                <c:pt idx="183">
                  <c:v>45349</c:v>
                </c:pt>
                <c:pt idx="184">
                  <c:v>45356</c:v>
                </c:pt>
                <c:pt idx="185">
                  <c:v>45363</c:v>
                </c:pt>
                <c:pt idx="186">
                  <c:v>45370</c:v>
                </c:pt>
                <c:pt idx="187">
                  <c:v>45377</c:v>
                </c:pt>
                <c:pt idx="188">
                  <c:v>45384</c:v>
                </c:pt>
                <c:pt idx="189">
                  <c:v>45391</c:v>
                </c:pt>
                <c:pt idx="190">
                  <c:v>45398</c:v>
                </c:pt>
                <c:pt idx="191">
                  <c:v>45405</c:v>
                </c:pt>
                <c:pt idx="192">
                  <c:v>45412</c:v>
                </c:pt>
                <c:pt idx="193">
                  <c:v>45419</c:v>
                </c:pt>
                <c:pt idx="194">
                  <c:v>45426</c:v>
                </c:pt>
                <c:pt idx="195">
                  <c:v>45433</c:v>
                </c:pt>
                <c:pt idx="196">
                  <c:v>45440</c:v>
                </c:pt>
                <c:pt idx="197">
                  <c:v>45447</c:v>
                </c:pt>
                <c:pt idx="198">
                  <c:v>45454</c:v>
                </c:pt>
                <c:pt idx="199">
                  <c:v>45461</c:v>
                </c:pt>
                <c:pt idx="200">
                  <c:v>45468</c:v>
                </c:pt>
                <c:pt idx="201">
                  <c:v>45475</c:v>
                </c:pt>
                <c:pt idx="202">
                  <c:v>45482</c:v>
                </c:pt>
                <c:pt idx="203">
                  <c:v>45489</c:v>
                </c:pt>
                <c:pt idx="204">
                  <c:v>45496</c:v>
                </c:pt>
                <c:pt idx="205">
                  <c:v>45503</c:v>
                </c:pt>
                <c:pt idx="206">
                  <c:v>45510</c:v>
                </c:pt>
                <c:pt idx="207">
                  <c:v>45517</c:v>
                </c:pt>
                <c:pt idx="208">
                  <c:v>45524</c:v>
                </c:pt>
                <c:pt idx="209">
                  <c:v>45531</c:v>
                </c:pt>
                <c:pt idx="210">
                  <c:v>45538</c:v>
                </c:pt>
                <c:pt idx="211">
                  <c:v>45545</c:v>
                </c:pt>
                <c:pt idx="212">
                  <c:v>45552</c:v>
                </c:pt>
                <c:pt idx="213">
                  <c:v>45559</c:v>
                </c:pt>
                <c:pt idx="214">
                  <c:v>45566</c:v>
                </c:pt>
                <c:pt idx="215">
                  <c:v>45573</c:v>
                </c:pt>
                <c:pt idx="216">
                  <c:v>45580</c:v>
                </c:pt>
                <c:pt idx="217">
                  <c:v>45587</c:v>
                </c:pt>
                <c:pt idx="218">
                  <c:v>45594</c:v>
                </c:pt>
                <c:pt idx="219">
                  <c:v>45601</c:v>
                </c:pt>
                <c:pt idx="220">
                  <c:v>45608</c:v>
                </c:pt>
                <c:pt idx="221">
                  <c:v>45615</c:v>
                </c:pt>
                <c:pt idx="222">
                  <c:v>45622</c:v>
                </c:pt>
                <c:pt idx="223">
                  <c:v>45629</c:v>
                </c:pt>
                <c:pt idx="224">
                  <c:v>45636</c:v>
                </c:pt>
                <c:pt idx="225">
                  <c:v>45643</c:v>
                </c:pt>
                <c:pt idx="226">
                  <c:v>45650</c:v>
                </c:pt>
                <c:pt idx="227">
                  <c:v>45657</c:v>
                </c:pt>
                <c:pt idx="228">
                  <c:v>45664</c:v>
                </c:pt>
                <c:pt idx="229">
                  <c:v>45671</c:v>
                </c:pt>
                <c:pt idx="230">
                  <c:v>45678</c:v>
                </c:pt>
                <c:pt idx="231">
                  <c:v>45685</c:v>
                </c:pt>
              </c:numCache>
            </c:numRef>
          </c:cat>
          <c:val>
            <c:numRef>
              <c:f>Momentum!$L$2:$L$233</c:f>
              <c:numCache>
                <c:formatCode>General</c:formatCode>
                <c:ptCount val="232"/>
                <c:pt idx="0">
                  <c:v>1071600</c:v>
                </c:pt>
                <c:pt idx="1">
                  <c:v>989895.85799999896</c:v>
                </c:pt>
                <c:pt idx="2">
                  <c:v>1005937.12037889</c:v>
                </c:pt>
                <c:pt idx="3">
                  <c:v>1063169.91284284</c:v>
                </c:pt>
                <c:pt idx="4">
                  <c:v>1007693.7067907</c:v>
                </c:pt>
                <c:pt idx="5">
                  <c:v>1051986.88367269</c:v>
                </c:pt>
                <c:pt idx="6">
                  <c:v>1087244.22407898</c:v>
                </c:pt>
                <c:pt idx="7">
                  <c:v>1067815.1697946901</c:v>
                </c:pt>
                <c:pt idx="8">
                  <c:v>1059235.2749053901</c:v>
                </c:pt>
                <c:pt idx="9">
                  <c:v>1054262.16528971</c:v>
                </c:pt>
                <c:pt idx="10">
                  <c:v>1082036.7020342599</c:v>
                </c:pt>
                <c:pt idx="11">
                  <c:v>1097493.5963228201</c:v>
                </c:pt>
                <c:pt idx="12">
                  <c:v>1182724.9490132499</c:v>
                </c:pt>
                <c:pt idx="13">
                  <c:v>1207727.75443539</c:v>
                </c:pt>
                <c:pt idx="14">
                  <c:v>1265819.4594237399</c:v>
                </c:pt>
                <c:pt idx="15">
                  <c:v>1297496.59139582</c:v>
                </c:pt>
                <c:pt idx="16">
                  <c:v>1286013.7465619601</c:v>
                </c:pt>
                <c:pt idx="17">
                  <c:v>1220041.24136333</c:v>
                </c:pt>
                <c:pt idx="18">
                  <c:v>1338043.630228</c:v>
                </c:pt>
                <c:pt idx="19">
                  <c:v>1429378.4884273601</c:v>
                </c:pt>
                <c:pt idx="20">
                  <c:v>1454707.07524229</c:v>
                </c:pt>
                <c:pt idx="21">
                  <c:v>1419081.2989696099</c:v>
                </c:pt>
                <c:pt idx="22">
                  <c:v>1358514.90912959</c:v>
                </c:pt>
                <c:pt idx="23">
                  <c:v>1436690.64957545</c:v>
                </c:pt>
                <c:pt idx="24">
                  <c:v>1512375.5129950801</c:v>
                </c:pt>
                <c:pt idx="25">
                  <c:v>1519340.00223243</c:v>
                </c:pt>
                <c:pt idx="26">
                  <c:v>1635159.2906026</c:v>
                </c:pt>
                <c:pt idx="27">
                  <c:v>1723237.1457909101</c:v>
                </c:pt>
                <c:pt idx="28">
                  <c:v>1721246.80688752</c:v>
                </c:pt>
                <c:pt idx="29">
                  <c:v>1750602.67117899</c:v>
                </c:pt>
                <c:pt idx="30">
                  <c:v>1778944.92842538</c:v>
                </c:pt>
                <c:pt idx="31">
                  <c:v>1748364.86510575</c:v>
                </c:pt>
                <c:pt idx="32">
                  <c:v>1837138.09113149</c:v>
                </c:pt>
                <c:pt idx="33">
                  <c:v>1748707.4491148801</c:v>
                </c:pt>
                <c:pt idx="34">
                  <c:v>1767812.07799646</c:v>
                </c:pt>
                <c:pt idx="35">
                  <c:v>1901405.63673065</c:v>
                </c:pt>
                <c:pt idx="36">
                  <c:v>1956451.3299139999</c:v>
                </c:pt>
                <c:pt idx="37">
                  <c:v>2108858.8885142999</c:v>
                </c:pt>
                <c:pt idx="38">
                  <c:v>2116767.10934623</c:v>
                </c:pt>
                <c:pt idx="39">
                  <c:v>2096647.2379719</c:v>
                </c:pt>
                <c:pt idx="40">
                  <c:v>2115779.1440183902</c:v>
                </c:pt>
                <c:pt idx="41">
                  <c:v>2301047.3447643602</c:v>
                </c:pt>
                <c:pt idx="42">
                  <c:v>2323804.7030040799</c:v>
                </c:pt>
                <c:pt idx="43">
                  <c:v>2348285.9855502299</c:v>
                </c:pt>
                <c:pt idx="44">
                  <c:v>2407944.1910131299</c:v>
                </c:pt>
                <c:pt idx="45">
                  <c:v>2566808.3090152298</c:v>
                </c:pt>
                <c:pt idx="46">
                  <c:v>2558376.3437201101</c:v>
                </c:pt>
                <c:pt idx="47">
                  <c:v>2613253.5162929101</c:v>
                </c:pt>
                <c:pt idx="48">
                  <c:v>2587264.71007337</c:v>
                </c:pt>
                <c:pt idx="49">
                  <c:v>2572362.0653433502</c:v>
                </c:pt>
                <c:pt idx="50">
                  <c:v>2368360.8917513001</c:v>
                </c:pt>
                <c:pt idx="51">
                  <c:v>2416497.8268761402</c:v>
                </c:pt>
                <c:pt idx="52">
                  <c:v>2314678.6909407098</c:v>
                </c:pt>
                <c:pt idx="53">
                  <c:v>2367083.0165036102</c:v>
                </c:pt>
                <c:pt idx="54">
                  <c:v>2420401.5614503599</c:v>
                </c:pt>
                <c:pt idx="55">
                  <c:v>2549287.9445975898</c:v>
                </c:pt>
                <c:pt idx="56">
                  <c:v>2459310.82659302</c:v>
                </c:pt>
                <c:pt idx="57">
                  <c:v>2520670.6317165098</c:v>
                </c:pt>
                <c:pt idx="58">
                  <c:v>2655034.9797401601</c:v>
                </c:pt>
                <c:pt idx="59">
                  <c:v>2724716.3727834402</c:v>
                </c:pt>
                <c:pt idx="60">
                  <c:v>2762235.7172366702</c:v>
                </c:pt>
                <c:pt idx="61">
                  <c:v>2630159.4164169999</c:v>
                </c:pt>
                <c:pt idx="62">
                  <c:v>2633289.30612254</c:v>
                </c:pt>
                <c:pt idx="63">
                  <c:v>2723150.3036939702</c:v>
                </c:pt>
                <c:pt idx="64">
                  <c:v>2707750.88872658</c:v>
                </c:pt>
                <c:pt idx="65">
                  <c:v>2717647.71822487</c:v>
                </c:pt>
                <c:pt idx="66">
                  <c:v>2590461.80501195</c:v>
                </c:pt>
                <c:pt idx="67">
                  <c:v>2713793.6915485701</c:v>
                </c:pt>
                <c:pt idx="68">
                  <c:v>2863988.6034073201</c:v>
                </c:pt>
                <c:pt idx="69">
                  <c:v>2628654.6598653402</c:v>
                </c:pt>
                <c:pt idx="70">
                  <c:v>2749585.9174924502</c:v>
                </c:pt>
                <c:pt idx="71">
                  <c:v>2927209.1677624602</c:v>
                </c:pt>
                <c:pt idx="72">
                  <c:v>3120536.6972473301</c:v>
                </c:pt>
                <c:pt idx="73">
                  <c:v>3214792.5081876898</c:v>
                </c:pt>
                <c:pt idx="74">
                  <c:v>3050822.0163075798</c:v>
                </c:pt>
                <c:pt idx="75">
                  <c:v>3145870.3762256401</c:v>
                </c:pt>
                <c:pt idx="76">
                  <c:v>3106106.5746701499</c:v>
                </c:pt>
                <c:pt idx="77">
                  <c:v>2979998.6477385401</c:v>
                </c:pt>
                <c:pt idx="78">
                  <c:v>2721617.8649863699</c:v>
                </c:pt>
                <c:pt idx="79">
                  <c:v>2793373.3199967402</c:v>
                </c:pt>
                <c:pt idx="80">
                  <c:v>2781920.4893847499</c:v>
                </c:pt>
                <c:pt idx="81">
                  <c:v>2843540.02822462</c:v>
                </c:pt>
                <c:pt idx="82">
                  <c:v>2923102.2782143499</c:v>
                </c:pt>
                <c:pt idx="83">
                  <c:v>3017313.86464119</c:v>
                </c:pt>
                <c:pt idx="84">
                  <c:v>3181350.1328924098</c:v>
                </c:pt>
                <c:pt idx="85">
                  <c:v>3334229.9135285602</c:v>
                </c:pt>
                <c:pt idx="86">
                  <c:v>3385643.7387951701</c:v>
                </c:pt>
                <c:pt idx="87">
                  <c:v>3464376.8839408499</c:v>
                </c:pt>
                <c:pt idx="88">
                  <c:v>3402607.0441001798</c:v>
                </c:pt>
                <c:pt idx="89">
                  <c:v>3145472.0297775301</c:v>
                </c:pt>
                <c:pt idx="90">
                  <c:v>3140580.8207712299</c:v>
                </c:pt>
                <c:pt idx="91">
                  <c:v>3182224.92245465</c:v>
                </c:pt>
                <c:pt idx="92">
                  <c:v>3107585.8368984801</c:v>
                </c:pt>
                <c:pt idx="93">
                  <c:v>3218278.0444088099</c:v>
                </c:pt>
                <c:pt idx="94">
                  <c:v>3051876.9781226502</c:v>
                </c:pt>
                <c:pt idx="95">
                  <c:v>2938362.4139213799</c:v>
                </c:pt>
                <c:pt idx="96">
                  <c:v>3032492.85385135</c:v>
                </c:pt>
                <c:pt idx="97">
                  <c:v>3001288.50238522</c:v>
                </c:pt>
                <c:pt idx="98">
                  <c:v>3083974.0006259298</c:v>
                </c:pt>
                <c:pt idx="99">
                  <c:v>3185760.5625165901</c:v>
                </c:pt>
                <c:pt idx="100">
                  <c:v>3213492.6082132999</c:v>
                </c:pt>
                <c:pt idx="101">
                  <c:v>3332681.0490519302</c:v>
                </c:pt>
                <c:pt idx="102">
                  <c:v>3379705.17865405</c:v>
                </c:pt>
                <c:pt idx="103">
                  <c:v>3418149.3250612398</c:v>
                </c:pt>
                <c:pt idx="104">
                  <c:v>3410082.4926540898</c:v>
                </c:pt>
                <c:pt idx="105">
                  <c:v>3556221.5778767802</c:v>
                </c:pt>
                <c:pt idx="106">
                  <c:v>3568383.8556731199</c:v>
                </c:pt>
                <c:pt idx="107">
                  <c:v>3589758.4749686099</c:v>
                </c:pt>
                <c:pt idx="108">
                  <c:v>3700520.4727137601</c:v>
                </c:pt>
                <c:pt idx="109">
                  <c:v>3451419.9370930302</c:v>
                </c:pt>
                <c:pt idx="110">
                  <c:v>3572582.03398469</c:v>
                </c:pt>
                <c:pt idx="111">
                  <c:v>3626117.1757639502</c:v>
                </c:pt>
                <c:pt idx="112">
                  <c:v>3723786.6418931498</c:v>
                </c:pt>
                <c:pt idx="113">
                  <c:v>3704348.47562247</c:v>
                </c:pt>
                <c:pt idx="114">
                  <c:v>3683178.1240842799</c:v>
                </c:pt>
                <c:pt idx="115">
                  <c:v>3907851.9896534299</c:v>
                </c:pt>
                <c:pt idx="116">
                  <c:v>3920181.2626807801</c:v>
                </c:pt>
                <c:pt idx="117">
                  <c:v>3970477.1882809801</c:v>
                </c:pt>
                <c:pt idx="118">
                  <c:v>4024614.6447431901</c:v>
                </c:pt>
                <c:pt idx="119">
                  <c:v>4181393.5082291602</c:v>
                </c:pt>
                <c:pt idx="120">
                  <c:v>4458828.9675001604</c:v>
                </c:pt>
                <c:pt idx="121">
                  <c:v>4476775.7540943502</c:v>
                </c:pt>
                <c:pt idx="122">
                  <c:v>4232097.5752543202</c:v>
                </c:pt>
                <c:pt idx="123">
                  <c:v>4482997.4800032796</c:v>
                </c:pt>
                <c:pt idx="124">
                  <c:v>4300091.1828191401</c:v>
                </c:pt>
                <c:pt idx="125">
                  <c:v>4349950.7400839301</c:v>
                </c:pt>
                <c:pt idx="126">
                  <c:v>4276175.5755321104</c:v>
                </c:pt>
                <c:pt idx="127">
                  <c:v>4265570.6601047898</c:v>
                </c:pt>
                <c:pt idx="128">
                  <c:v>3962352.5697312402</c:v>
                </c:pt>
                <c:pt idx="129">
                  <c:v>3959519.4876438798</c:v>
                </c:pt>
                <c:pt idx="130">
                  <c:v>3960568.7603081102</c:v>
                </c:pt>
                <c:pt idx="131">
                  <c:v>3917022.30678852</c:v>
                </c:pt>
                <c:pt idx="132">
                  <c:v>4085767.6277649701</c:v>
                </c:pt>
                <c:pt idx="133">
                  <c:v>3944420.4966824399</c:v>
                </c:pt>
                <c:pt idx="134">
                  <c:v>3923613.67856244</c:v>
                </c:pt>
                <c:pt idx="135">
                  <c:v>3884142.1249560998</c:v>
                </c:pt>
                <c:pt idx="136">
                  <c:v>4097459.2104586898</c:v>
                </c:pt>
                <c:pt idx="137">
                  <c:v>4134397.8052409701</c:v>
                </c:pt>
                <c:pt idx="138">
                  <c:v>4113477.75234645</c:v>
                </c:pt>
                <c:pt idx="139">
                  <c:v>4211501.9271848695</c:v>
                </c:pt>
                <c:pt idx="140">
                  <c:v>4273221.48792776</c:v>
                </c:pt>
                <c:pt idx="141">
                  <c:v>4284887.3825898096</c:v>
                </c:pt>
                <c:pt idx="142">
                  <c:v>4351067.4682139102</c:v>
                </c:pt>
                <c:pt idx="143">
                  <c:v>4360139.4438851299</c:v>
                </c:pt>
                <c:pt idx="144">
                  <c:v>4358569.7936853403</c:v>
                </c:pt>
                <c:pt idx="145">
                  <c:v>4550521.2073992398</c:v>
                </c:pt>
                <c:pt idx="146">
                  <c:v>4651383.50996124</c:v>
                </c:pt>
                <c:pt idx="147">
                  <c:v>4848555.6569485003</c:v>
                </c:pt>
                <c:pt idx="148">
                  <c:v>4867998.3651328599</c:v>
                </c:pt>
                <c:pt idx="149">
                  <c:v>5067367.2381768804</c:v>
                </c:pt>
                <c:pt idx="150">
                  <c:v>5287823.04987376</c:v>
                </c:pt>
                <c:pt idx="151">
                  <c:v>5434031.3572027702</c:v>
                </c:pt>
                <c:pt idx="152">
                  <c:v>5652642.4387030397</c:v>
                </c:pt>
                <c:pt idx="153">
                  <c:v>5688197.5596424798</c:v>
                </c:pt>
                <c:pt idx="154">
                  <c:v>5754834.7940536896</c:v>
                </c:pt>
                <c:pt idx="155">
                  <c:v>5981575.2849394102</c:v>
                </c:pt>
                <c:pt idx="156">
                  <c:v>6149807.0898283301</c:v>
                </c:pt>
                <c:pt idx="157">
                  <c:v>6296479.9889207399</c:v>
                </c:pt>
                <c:pt idx="158">
                  <c:v>6640173.3491159799</c:v>
                </c:pt>
                <c:pt idx="159">
                  <c:v>6463013.5241615605</c:v>
                </c:pt>
                <c:pt idx="160">
                  <c:v>6696360.6274514198</c:v>
                </c:pt>
                <c:pt idx="161">
                  <c:v>6759105.5265306402</c:v>
                </c:pt>
                <c:pt idx="162">
                  <c:v>6825378.5562182702</c:v>
                </c:pt>
                <c:pt idx="163">
                  <c:v>6833022.9802012304</c:v>
                </c:pt>
                <c:pt idx="164">
                  <c:v>7294935.3336628396</c:v>
                </c:pt>
                <c:pt idx="165">
                  <c:v>6658671.0738607598</c:v>
                </c:pt>
                <c:pt idx="166">
                  <c:v>6946458.8376730299</c:v>
                </c:pt>
                <c:pt idx="167">
                  <c:v>7275304.1990484698</c:v>
                </c:pt>
                <c:pt idx="168">
                  <c:v>7672281.1726695504</c:v>
                </c:pt>
                <c:pt idx="169">
                  <c:v>7622449.7064530598</c:v>
                </c:pt>
                <c:pt idx="170">
                  <c:v>7733508.7986760801</c:v>
                </c:pt>
                <c:pt idx="171">
                  <c:v>8082406.0481283497</c:v>
                </c:pt>
                <c:pt idx="172">
                  <c:v>8145327.5792130297</c:v>
                </c:pt>
                <c:pt idx="173">
                  <c:v>8314587.4863090701</c:v>
                </c:pt>
                <c:pt idx="174">
                  <c:v>8401973.8007901795</c:v>
                </c:pt>
                <c:pt idx="175">
                  <c:v>8548420.2041379493</c:v>
                </c:pt>
                <c:pt idx="176">
                  <c:v>8637024.5795538407</c:v>
                </c:pt>
                <c:pt idx="177">
                  <c:v>8626832.8905499708</c:v>
                </c:pt>
                <c:pt idx="178">
                  <c:v>8599442.6961224694</c:v>
                </c:pt>
                <c:pt idx="179">
                  <c:v>9355634.6896059997</c:v>
                </c:pt>
                <c:pt idx="180">
                  <c:v>9952945.1863639001</c:v>
                </c:pt>
                <c:pt idx="181">
                  <c:v>8828809.79229003</c:v>
                </c:pt>
                <c:pt idx="182">
                  <c:v>9361893.3275485002</c:v>
                </c:pt>
                <c:pt idx="183">
                  <c:v>9143761.2130166199</c:v>
                </c:pt>
                <c:pt idx="184">
                  <c:v>9240593.6442624703</c:v>
                </c:pt>
                <c:pt idx="185">
                  <c:v>8395033.1228442304</c:v>
                </c:pt>
                <c:pt idx="186">
                  <c:v>7762803.1783628296</c:v>
                </c:pt>
                <c:pt idx="187">
                  <c:v>8208194.0107214004</c:v>
                </c:pt>
                <c:pt idx="188">
                  <c:v>8607153.2806125097</c:v>
                </c:pt>
                <c:pt idx="189">
                  <c:v>8926650.81038885</c:v>
                </c:pt>
                <c:pt idx="190">
                  <c:v>8610156.4059065096</c:v>
                </c:pt>
                <c:pt idx="191">
                  <c:v>8689154.5909307003</c:v>
                </c:pt>
                <c:pt idx="192">
                  <c:v>8939576.0262413304</c:v>
                </c:pt>
                <c:pt idx="193">
                  <c:v>8665980.3019582108</c:v>
                </c:pt>
                <c:pt idx="194">
                  <c:v>9162151.0041468292</c:v>
                </c:pt>
                <c:pt idx="195">
                  <c:v>10084687.9887543</c:v>
                </c:pt>
                <c:pt idx="196">
                  <c:v>9686191.5428787395</c:v>
                </c:pt>
                <c:pt idx="197">
                  <c:v>9020217.4433481097</c:v>
                </c:pt>
                <c:pt idx="198">
                  <c:v>9738903.2681468707</c:v>
                </c:pt>
                <c:pt idx="199">
                  <c:v>10518259.002180301</c:v>
                </c:pt>
                <c:pt idx="200">
                  <c:v>10620706.8448615</c:v>
                </c:pt>
                <c:pt idx="201">
                  <c:v>10993599.862184601</c:v>
                </c:pt>
                <c:pt idx="202">
                  <c:v>11523051.631547401</c:v>
                </c:pt>
                <c:pt idx="203">
                  <c:v>11270466.339783899</c:v>
                </c:pt>
                <c:pt idx="204">
                  <c:v>10552650.3386031</c:v>
                </c:pt>
                <c:pt idx="205">
                  <c:v>11038599.8866957</c:v>
                </c:pt>
                <c:pt idx="206">
                  <c:v>9997825.4963786695</c:v>
                </c:pt>
                <c:pt idx="207">
                  <c:v>10321105.183804</c:v>
                </c:pt>
                <c:pt idx="208">
                  <c:v>10401196.960030301</c:v>
                </c:pt>
                <c:pt idx="209">
                  <c:v>10702675.6539168</c:v>
                </c:pt>
                <c:pt idx="210">
                  <c:v>10677738.419643199</c:v>
                </c:pt>
                <c:pt idx="211">
                  <c:v>10704379.3770002</c:v>
                </c:pt>
                <c:pt idx="212">
                  <c:v>10853973.0787938</c:v>
                </c:pt>
                <c:pt idx="213">
                  <c:v>11138238.6337274</c:v>
                </c:pt>
                <c:pt idx="214">
                  <c:v>11000458.6218282</c:v>
                </c:pt>
                <c:pt idx="215">
                  <c:v>10630183.184617501</c:v>
                </c:pt>
                <c:pt idx="216">
                  <c:v>11124911.910029599</c:v>
                </c:pt>
                <c:pt idx="217">
                  <c:v>10145585.914589601</c:v>
                </c:pt>
                <c:pt idx="218">
                  <c:v>10186726.265473301</c:v>
                </c:pt>
                <c:pt idx="219">
                  <c:v>10503788.1204862</c:v>
                </c:pt>
                <c:pt idx="220">
                  <c:v>10235153.739304701</c:v>
                </c:pt>
                <c:pt idx="221">
                  <c:v>10008086.8535983</c:v>
                </c:pt>
                <c:pt idx="222">
                  <c:v>10148350.1908514</c:v>
                </c:pt>
                <c:pt idx="223">
                  <c:v>10456809.294902399</c:v>
                </c:pt>
                <c:pt idx="224">
                  <c:v>10759638.4920827</c:v>
                </c:pt>
                <c:pt idx="225">
                  <c:v>10885633.858825</c:v>
                </c:pt>
                <c:pt idx="226">
                  <c:v>10529619.2034721</c:v>
                </c:pt>
                <c:pt idx="227">
                  <c:v>10824290.5968813</c:v>
                </c:pt>
                <c:pt idx="228">
                  <c:v>10861634.3994406</c:v>
                </c:pt>
                <c:pt idx="229">
                  <c:v>9797737.3100154009</c:v>
                </c:pt>
                <c:pt idx="230">
                  <c:v>9536186.7125245407</c:v>
                </c:pt>
                <c:pt idx="231">
                  <c:v>8527973.3723428808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3D-9941-9756-54EFAD035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81120"/>
        <c:axId val="211782656"/>
      </c:lineChart>
      <c:dateAx>
        <c:axId val="211781120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82656"/>
        <c:crosses val="autoZero"/>
        <c:auto val="1"/>
        <c:lblOffset val="100"/>
        <c:baseTimeUnit val="days"/>
      </c:dateAx>
      <c:valAx>
        <c:axId val="21178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Momentum!$P$1</c:f>
              <c:strCache>
                <c:ptCount val="1"/>
                <c:pt idx="0">
                  <c:v>NIFTYM150MOMNTM50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Momentum!$N$2:$N$1108</c:f>
              <c:strCache>
                <c:ptCount val="1107"/>
                <c:pt idx="0">
                  <c:v>Tue Aug 25 2020</c:v>
                </c:pt>
                <c:pt idx="1">
                  <c:v>Wed Aug 26 2020</c:v>
                </c:pt>
                <c:pt idx="2">
                  <c:v>Thu Aug 27 2020</c:v>
                </c:pt>
                <c:pt idx="3">
                  <c:v>Fri Aug 28 2020</c:v>
                </c:pt>
                <c:pt idx="4">
                  <c:v>Mon Aug 31 2020</c:v>
                </c:pt>
                <c:pt idx="5">
                  <c:v>Tue Sep 01 2020</c:v>
                </c:pt>
                <c:pt idx="6">
                  <c:v>Wed Sep 02 2020</c:v>
                </c:pt>
                <c:pt idx="7">
                  <c:v>Thu Sep 03 2020</c:v>
                </c:pt>
                <c:pt idx="8">
                  <c:v>Fri Sep 04 2020</c:v>
                </c:pt>
                <c:pt idx="9">
                  <c:v>Mon Sep 07 2020</c:v>
                </c:pt>
                <c:pt idx="10">
                  <c:v>Tue Sep 08 2020</c:v>
                </c:pt>
                <c:pt idx="11">
                  <c:v>Wed Sep 09 2020</c:v>
                </c:pt>
                <c:pt idx="12">
                  <c:v>Thu Sep 10 2020</c:v>
                </c:pt>
                <c:pt idx="13">
                  <c:v>Fri Sep 11 2020</c:v>
                </c:pt>
                <c:pt idx="14">
                  <c:v>Mon Sep 14 2020</c:v>
                </c:pt>
                <c:pt idx="15">
                  <c:v>Tue Sep 15 2020</c:v>
                </c:pt>
                <c:pt idx="16">
                  <c:v>Wed Sep 16 2020</c:v>
                </c:pt>
                <c:pt idx="17">
                  <c:v>Thu Sep 17 2020</c:v>
                </c:pt>
                <c:pt idx="18">
                  <c:v>Fri Sep 18 2020</c:v>
                </c:pt>
                <c:pt idx="19">
                  <c:v>Mon Sep 21 2020</c:v>
                </c:pt>
                <c:pt idx="20">
                  <c:v>Tue Sep 22 2020</c:v>
                </c:pt>
                <c:pt idx="21">
                  <c:v>Wed Sep 23 2020</c:v>
                </c:pt>
                <c:pt idx="22">
                  <c:v>Thu Sep 24 2020</c:v>
                </c:pt>
                <c:pt idx="23">
                  <c:v>Fri Sep 25 2020</c:v>
                </c:pt>
                <c:pt idx="24">
                  <c:v>Mon Sep 28 2020</c:v>
                </c:pt>
                <c:pt idx="25">
                  <c:v>Tue Sep 29 2020</c:v>
                </c:pt>
                <c:pt idx="26">
                  <c:v>Wed Sep 30 2020</c:v>
                </c:pt>
                <c:pt idx="27">
                  <c:v>Thu Oct 01 2020</c:v>
                </c:pt>
                <c:pt idx="28">
                  <c:v>Mon Oct 05 2020</c:v>
                </c:pt>
                <c:pt idx="29">
                  <c:v>Tue Oct 06 2020</c:v>
                </c:pt>
                <c:pt idx="30">
                  <c:v>Wed Oct 07 2020</c:v>
                </c:pt>
                <c:pt idx="31">
                  <c:v>Thu Oct 08 2020</c:v>
                </c:pt>
                <c:pt idx="32">
                  <c:v>Fri Oct 09 2020</c:v>
                </c:pt>
                <c:pt idx="33">
                  <c:v>Mon Oct 12 2020</c:v>
                </c:pt>
                <c:pt idx="34">
                  <c:v>Tue Oct 13 2020</c:v>
                </c:pt>
                <c:pt idx="35">
                  <c:v>Wed Oct 14 2020</c:v>
                </c:pt>
                <c:pt idx="36">
                  <c:v>Thu Oct 15 2020</c:v>
                </c:pt>
                <c:pt idx="37">
                  <c:v>Fri Oct 16 2020</c:v>
                </c:pt>
                <c:pt idx="38">
                  <c:v>Mon Oct 19 2020</c:v>
                </c:pt>
                <c:pt idx="39">
                  <c:v>Tue Oct 20 2020</c:v>
                </c:pt>
                <c:pt idx="40">
                  <c:v>Wed Oct 21 2020</c:v>
                </c:pt>
                <c:pt idx="41">
                  <c:v>Thu Oct 22 2020</c:v>
                </c:pt>
                <c:pt idx="42">
                  <c:v>Fri Oct 23 2020</c:v>
                </c:pt>
                <c:pt idx="43">
                  <c:v>Mon Oct 26 2020</c:v>
                </c:pt>
                <c:pt idx="44">
                  <c:v>Tue Oct 27 2020</c:v>
                </c:pt>
                <c:pt idx="45">
                  <c:v>Wed Oct 28 2020</c:v>
                </c:pt>
                <c:pt idx="46">
                  <c:v>Thu Oct 29 2020</c:v>
                </c:pt>
                <c:pt idx="47">
                  <c:v>Fri Oct 30 2020</c:v>
                </c:pt>
                <c:pt idx="48">
                  <c:v>Mon Nov 02 2020</c:v>
                </c:pt>
                <c:pt idx="49">
                  <c:v>Tue Nov 03 2020</c:v>
                </c:pt>
                <c:pt idx="50">
                  <c:v>Wed Nov 04 2020</c:v>
                </c:pt>
                <c:pt idx="51">
                  <c:v>Thu Nov 05 2020</c:v>
                </c:pt>
                <c:pt idx="52">
                  <c:v>Fri Nov 06 2020</c:v>
                </c:pt>
                <c:pt idx="53">
                  <c:v>Mon Nov 09 2020</c:v>
                </c:pt>
                <c:pt idx="54">
                  <c:v>Tue Nov 10 2020</c:v>
                </c:pt>
                <c:pt idx="55">
                  <c:v>Wed Nov 11 2020</c:v>
                </c:pt>
                <c:pt idx="56">
                  <c:v>Thu Nov 12 2020</c:v>
                </c:pt>
                <c:pt idx="57">
                  <c:v>Fri Nov 13 2020</c:v>
                </c:pt>
                <c:pt idx="58">
                  <c:v>Sat Nov 14 2020</c:v>
                </c:pt>
                <c:pt idx="59">
                  <c:v>Tue Nov 17 2020</c:v>
                </c:pt>
                <c:pt idx="60">
                  <c:v>Wed Nov 18 2020</c:v>
                </c:pt>
                <c:pt idx="61">
                  <c:v>Thu Nov 19 2020</c:v>
                </c:pt>
                <c:pt idx="62">
                  <c:v>Fri Nov 20 2020</c:v>
                </c:pt>
                <c:pt idx="63">
                  <c:v>Mon Nov 23 2020</c:v>
                </c:pt>
                <c:pt idx="64">
                  <c:v>Tue Nov 24 2020</c:v>
                </c:pt>
                <c:pt idx="65">
                  <c:v>Wed Nov 25 2020</c:v>
                </c:pt>
                <c:pt idx="66">
                  <c:v>Thu Nov 26 2020</c:v>
                </c:pt>
                <c:pt idx="67">
                  <c:v>Fri Nov 27 2020</c:v>
                </c:pt>
                <c:pt idx="68">
                  <c:v>Tue Dec 01 2020</c:v>
                </c:pt>
                <c:pt idx="69">
                  <c:v>Wed Dec 02 2020</c:v>
                </c:pt>
                <c:pt idx="70">
                  <c:v>Thu Dec 03 2020</c:v>
                </c:pt>
                <c:pt idx="71">
                  <c:v>Fri Dec 04 2020</c:v>
                </c:pt>
                <c:pt idx="72">
                  <c:v>Mon Dec 07 2020</c:v>
                </c:pt>
                <c:pt idx="73">
                  <c:v>Tue Dec 08 2020</c:v>
                </c:pt>
                <c:pt idx="74">
                  <c:v>Wed Dec 09 2020</c:v>
                </c:pt>
                <c:pt idx="75">
                  <c:v>Thu Dec 10 2020</c:v>
                </c:pt>
                <c:pt idx="76">
                  <c:v>Fri Dec 11 2020</c:v>
                </c:pt>
                <c:pt idx="77">
                  <c:v>Mon Dec 14 2020</c:v>
                </c:pt>
                <c:pt idx="78">
                  <c:v>Tue Dec 15 2020</c:v>
                </c:pt>
                <c:pt idx="79">
                  <c:v>Wed Dec 16 2020</c:v>
                </c:pt>
                <c:pt idx="80">
                  <c:v>Thu Dec 17 2020</c:v>
                </c:pt>
                <c:pt idx="81">
                  <c:v>Fri Dec 18 2020</c:v>
                </c:pt>
                <c:pt idx="82">
                  <c:v>Mon Dec 21 2020</c:v>
                </c:pt>
                <c:pt idx="83">
                  <c:v>Tue Dec 22 2020</c:v>
                </c:pt>
                <c:pt idx="84">
                  <c:v>Wed Dec 23 2020</c:v>
                </c:pt>
                <c:pt idx="85">
                  <c:v>Thu Dec 24 2020</c:v>
                </c:pt>
                <c:pt idx="86">
                  <c:v>Mon Dec 28 2020</c:v>
                </c:pt>
                <c:pt idx="87">
                  <c:v>Tue Dec 29 2020</c:v>
                </c:pt>
                <c:pt idx="88">
                  <c:v>Wed Dec 30 2020</c:v>
                </c:pt>
                <c:pt idx="89">
                  <c:v>Thu Dec 31 2020</c:v>
                </c:pt>
                <c:pt idx="90">
                  <c:v>Fri Jan 01 2021</c:v>
                </c:pt>
                <c:pt idx="91">
                  <c:v>Mon Jan 04 2021</c:v>
                </c:pt>
                <c:pt idx="92">
                  <c:v>Tue Jan 05 2021</c:v>
                </c:pt>
                <c:pt idx="93">
                  <c:v>Wed Jan 06 2021</c:v>
                </c:pt>
                <c:pt idx="94">
                  <c:v>Thu Jan 07 2021</c:v>
                </c:pt>
                <c:pt idx="95">
                  <c:v>Fri Jan 08 2021</c:v>
                </c:pt>
                <c:pt idx="96">
                  <c:v>Mon Jan 11 2021</c:v>
                </c:pt>
                <c:pt idx="97">
                  <c:v>Tue Jan 12 2021</c:v>
                </c:pt>
                <c:pt idx="98">
                  <c:v>Wed Jan 13 2021</c:v>
                </c:pt>
                <c:pt idx="99">
                  <c:v>Thu Jan 14 2021</c:v>
                </c:pt>
                <c:pt idx="100">
                  <c:v>Fri Jan 15 2021</c:v>
                </c:pt>
                <c:pt idx="101">
                  <c:v>Mon Jan 18 2021</c:v>
                </c:pt>
                <c:pt idx="102">
                  <c:v>Tue Jan 19 2021</c:v>
                </c:pt>
                <c:pt idx="103">
                  <c:v>Wed Jan 20 2021</c:v>
                </c:pt>
                <c:pt idx="104">
                  <c:v>Thu Jan 21 2021</c:v>
                </c:pt>
                <c:pt idx="105">
                  <c:v>Fri Jan 22 2021</c:v>
                </c:pt>
                <c:pt idx="106">
                  <c:v>Mon Jan 25 2021</c:v>
                </c:pt>
                <c:pt idx="107">
                  <c:v>Wed Jan 27 2021</c:v>
                </c:pt>
                <c:pt idx="108">
                  <c:v>Thu Jan 28 2021</c:v>
                </c:pt>
                <c:pt idx="109">
                  <c:v>Fri Jan 29 2021</c:v>
                </c:pt>
                <c:pt idx="110">
                  <c:v>Mon Feb 01 2021</c:v>
                </c:pt>
                <c:pt idx="111">
                  <c:v>Tue Feb 02 2021</c:v>
                </c:pt>
                <c:pt idx="112">
                  <c:v>Wed Feb 03 2021</c:v>
                </c:pt>
                <c:pt idx="113">
                  <c:v>Thu Feb 04 2021</c:v>
                </c:pt>
                <c:pt idx="114">
                  <c:v>Fri Feb 05 2021</c:v>
                </c:pt>
                <c:pt idx="115">
                  <c:v>Mon Feb 08 2021</c:v>
                </c:pt>
                <c:pt idx="116">
                  <c:v>Tue Feb 09 2021</c:v>
                </c:pt>
                <c:pt idx="117">
                  <c:v>Wed Feb 10 2021</c:v>
                </c:pt>
                <c:pt idx="118">
                  <c:v>Thu Feb 11 2021</c:v>
                </c:pt>
                <c:pt idx="119">
                  <c:v>Fri Feb 12 2021</c:v>
                </c:pt>
                <c:pt idx="120">
                  <c:v>Mon Feb 15 2021</c:v>
                </c:pt>
                <c:pt idx="121">
                  <c:v>Tue Feb 16 2021</c:v>
                </c:pt>
                <c:pt idx="122">
                  <c:v>Wed Feb 17 2021</c:v>
                </c:pt>
                <c:pt idx="123">
                  <c:v>Thu Feb 18 2021</c:v>
                </c:pt>
                <c:pt idx="124">
                  <c:v>Fri Feb 19 2021</c:v>
                </c:pt>
                <c:pt idx="125">
                  <c:v>Mon Feb 22 2021</c:v>
                </c:pt>
                <c:pt idx="126">
                  <c:v>Tue Feb 23 2021</c:v>
                </c:pt>
                <c:pt idx="127">
                  <c:v>Wed Feb 24 2021</c:v>
                </c:pt>
                <c:pt idx="128">
                  <c:v>Thu Feb 25 2021</c:v>
                </c:pt>
                <c:pt idx="129">
                  <c:v>Fri Feb 26 2021</c:v>
                </c:pt>
                <c:pt idx="130">
                  <c:v>Mon Mar 01 2021</c:v>
                </c:pt>
                <c:pt idx="131">
                  <c:v>Tue Mar 02 2021</c:v>
                </c:pt>
                <c:pt idx="132">
                  <c:v>Wed Mar 03 2021</c:v>
                </c:pt>
                <c:pt idx="133">
                  <c:v>Thu Mar 04 2021</c:v>
                </c:pt>
                <c:pt idx="134">
                  <c:v>Fri Mar 05 2021</c:v>
                </c:pt>
                <c:pt idx="135">
                  <c:v>Mon Mar 08 2021</c:v>
                </c:pt>
                <c:pt idx="136">
                  <c:v>Tue Mar 09 2021</c:v>
                </c:pt>
                <c:pt idx="137">
                  <c:v>Wed Mar 10 2021</c:v>
                </c:pt>
                <c:pt idx="138">
                  <c:v>Fri Mar 12 2021</c:v>
                </c:pt>
                <c:pt idx="139">
                  <c:v>Mon Mar 15 2021</c:v>
                </c:pt>
                <c:pt idx="140">
                  <c:v>Tue Mar 16 2021</c:v>
                </c:pt>
                <c:pt idx="141">
                  <c:v>Wed Mar 17 2021</c:v>
                </c:pt>
                <c:pt idx="142">
                  <c:v>Thu Mar 18 2021</c:v>
                </c:pt>
                <c:pt idx="143">
                  <c:v>Fri Mar 19 2021</c:v>
                </c:pt>
                <c:pt idx="144">
                  <c:v>Mon Mar 22 2021</c:v>
                </c:pt>
                <c:pt idx="145">
                  <c:v>Tue Mar 23 2021</c:v>
                </c:pt>
                <c:pt idx="146">
                  <c:v>Wed Mar 24 2021</c:v>
                </c:pt>
                <c:pt idx="147">
                  <c:v>Thu Mar 25 2021</c:v>
                </c:pt>
                <c:pt idx="148">
                  <c:v>Fri Mar 26 2021</c:v>
                </c:pt>
                <c:pt idx="149">
                  <c:v>Tue Mar 30 2021</c:v>
                </c:pt>
                <c:pt idx="150">
                  <c:v>Wed Mar 31 2021</c:v>
                </c:pt>
                <c:pt idx="151">
                  <c:v>Thu Apr 01 2021</c:v>
                </c:pt>
                <c:pt idx="152">
                  <c:v>Mon Apr 05 2021</c:v>
                </c:pt>
                <c:pt idx="153">
                  <c:v>Tue Apr 06 2021</c:v>
                </c:pt>
                <c:pt idx="154">
                  <c:v>Wed Apr 07 2021</c:v>
                </c:pt>
                <c:pt idx="155">
                  <c:v>Thu Apr 08 2021</c:v>
                </c:pt>
                <c:pt idx="156">
                  <c:v>Fri Apr 09 2021</c:v>
                </c:pt>
                <c:pt idx="157">
                  <c:v>Mon Apr 12 2021</c:v>
                </c:pt>
                <c:pt idx="158">
                  <c:v>Tue Apr 13 2021</c:v>
                </c:pt>
                <c:pt idx="159">
                  <c:v>Thu Apr 15 2021</c:v>
                </c:pt>
                <c:pt idx="160">
                  <c:v>Fri Apr 16 2021</c:v>
                </c:pt>
                <c:pt idx="161">
                  <c:v>Mon Apr 19 2021</c:v>
                </c:pt>
                <c:pt idx="162">
                  <c:v>Tue Apr 20 2021</c:v>
                </c:pt>
                <c:pt idx="163">
                  <c:v>Thu Apr 22 2021</c:v>
                </c:pt>
                <c:pt idx="164">
                  <c:v>Fri Apr 23 2021</c:v>
                </c:pt>
                <c:pt idx="165">
                  <c:v>Mon Apr 26 2021</c:v>
                </c:pt>
                <c:pt idx="166">
                  <c:v>Tue Apr 27 2021</c:v>
                </c:pt>
                <c:pt idx="167">
                  <c:v>Wed Apr 28 2021</c:v>
                </c:pt>
                <c:pt idx="168">
                  <c:v>Thu Apr 29 2021</c:v>
                </c:pt>
                <c:pt idx="169">
                  <c:v>Fri Apr 30 2021</c:v>
                </c:pt>
                <c:pt idx="170">
                  <c:v>Mon May 03 2021</c:v>
                </c:pt>
                <c:pt idx="171">
                  <c:v>Tue May 04 2021</c:v>
                </c:pt>
                <c:pt idx="172">
                  <c:v>Wed May 05 2021</c:v>
                </c:pt>
                <c:pt idx="173">
                  <c:v>Thu May 06 2021</c:v>
                </c:pt>
                <c:pt idx="174">
                  <c:v>Fri May 07 2021</c:v>
                </c:pt>
                <c:pt idx="175">
                  <c:v>Mon May 10 2021</c:v>
                </c:pt>
                <c:pt idx="176">
                  <c:v>Tue May 11 2021</c:v>
                </c:pt>
                <c:pt idx="177">
                  <c:v>Wed May 12 2021</c:v>
                </c:pt>
                <c:pt idx="178">
                  <c:v>Fri May 14 2021</c:v>
                </c:pt>
                <c:pt idx="179">
                  <c:v>Mon May 17 2021</c:v>
                </c:pt>
                <c:pt idx="180">
                  <c:v>Tue May 18 2021</c:v>
                </c:pt>
                <c:pt idx="181">
                  <c:v>Wed May 19 2021</c:v>
                </c:pt>
                <c:pt idx="182">
                  <c:v>Thu May 20 2021</c:v>
                </c:pt>
                <c:pt idx="183">
                  <c:v>Fri May 21 2021</c:v>
                </c:pt>
                <c:pt idx="184">
                  <c:v>Mon May 24 2021</c:v>
                </c:pt>
                <c:pt idx="185">
                  <c:v>Tue May 25 2021</c:v>
                </c:pt>
                <c:pt idx="186">
                  <c:v>Wed May 26 2021</c:v>
                </c:pt>
                <c:pt idx="187">
                  <c:v>Thu May 27 2021</c:v>
                </c:pt>
                <c:pt idx="188">
                  <c:v>Fri May 28 2021</c:v>
                </c:pt>
                <c:pt idx="189">
                  <c:v>Mon May 31 2021</c:v>
                </c:pt>
                <c:pt idx="190">
                  <c:v>Tue Jun 01 2021</c:v>
                </c:pt>
                <c:pt idx="191">
                  <c:v>Wed Jun 02 2021</c:v>
                </c:pt>
                <c:pt idx="192">
                  <c:v>Thu Jun 03 2021</c:v>
                </c:pt>
                <c:pt idx="193">
                  <c:v>Fri Jun 04 2021</c:v>
                </c:pt>
                <c:pt idx="194">
                  <c:v>Mon Jun 07 2021</c:v>
                </c:pt>
                <c:pt idx="195">
                  <c:v>Tue Jun 08 2021</c:v>
                </c:pt>
                <c:pt idx="196">
                  <c:v>Wed Jun 09 2021</c:v>
                </c:pt>
                <c:pt idx="197">
                  <c:v>Thu Jun 10 2021</c:v>
                </c:pt>
                <c:pt idx="198">
                  <c:v>Fri Jun 11 2021</c:v>
                </c:pt>
                <c:pt idx="199">
                  <c:v>Mon Jun 14 2021</c:v>
                </c:pt>
                <c:pt idx="200">
                  <c:v>Tue Jun 15 2021</c:v>
                </c:pt>
                <c:pt idx="201">
                  <c:v>Wed Jun 16 2021</c:v>
                </c:pt>
                <c:pt idx="202">
                  <c:v>Thu Jun 17 2021</c:v>
                </c:pt>
                <c:pt idx="203">
                  <c:v>Fri Jun 18 2021</c:v>
                </c:pt>
                <c:pt idx="204">
                  <c:v>Mon Jun 21 2021</c:v>
                </c:pt>
                <c:pt idx="205">
                  <c:v>Tue Jun 22 2021</c:v>
                </c:pt>
                <c:pt idx="206">
                  <c:v>Wed Jun 23 2021</c:v>
                </c:pt>
                <c:pt idx="207">
                  <c:v>Thu Jun 24 2021</c:v>
                </c:pt>
                <c:pt idx="208">
                  <c:v>Fri Jun 25 2021</c:v>
                </c:pt>
                <c:pt idx="209">
                  <c:v>Mon Jun 28 2021</c:v>
                </c:pt>
                <c:pt idx="210">
                  <c:v>Tue Jun 29 2021</c:v>
                </c:pt>
                <c:pt idx="211">
                  <c:v>Wed Jun 30 2021</c:v>
                </c:pt>
                <c:pt idx="212">
                  <c:v>Thu Jul 01 2021</c:v>
                </c:pt>
                <c:pt idx="213">
                  <c:v>Fri Jul 02 2021</c:v>
                </c:pt>
                <c:pt idx="214">
                  <c:v>Mon Jul 05 2021</c:v>
                </c:pt>
                <c:pt idx="215">
                  <c:v>Tue Jul 06 2021</c:v>
                </c:pt>
                <c:pt idx="216">
                  <c:v>Wed Jul 07 2021</c:v>
                </c:pt>
                <c:pt idx="217">
                  <c:v>Thu Jul 08 2021</c:v>
                </c:pt>
                <c:pt idx="218">
                  <c:v>Fri Jul 09 2021</c:v>
                </c:pt>
                <c:pt idx="219">
                  <c:v>Mon Jul 12 2021</c:v>
                </c:pt>
                <c:pt idx="220">
                  <c:v>Tue Jul 13 2021</c:v>
                </c:pt>
                <c:pt idx="221">
                  <c:v>Wed Jul 14 2021</c:v>
                </c:pt>
                <c:pt idx="222">
                  <c:v>Thu Jul 15 2021</c:v>
                </c:pt>
                <c:pt idx="223">
                  <c:v>Fri Jul 16 2021</c:v>
                </c:pt>
                <c:pt idx="224">
                  <c:v>Mon Jul 19 2021</c:v>
                </c:pt>
                <c:pt idx="225">
                  <c:v>Tue Jul 20 2021</c:v>
                </c:pt>
                <c:pt idx="226">
                  <c:v>Thu Jul 22 2021</c:v>
                </c:pt>
                <c:pt idx="227">
                  <c:v>Fri Jul 23 2021</c:v>
                </c:pt>
                <c:pt idx="228">
                  <c:v>Mon Jul 26 2021</c:v>
                </c:pt>
                <c:pt idx="229">
                  <c:v>Tue Jul 27 2021</c:v>
                </c:pt>
                <c:pt idx="230">
                  <c:v>Wed Jul 28 2021</c:v>
                </c:pt>
                <c:pt idx="231">
                  <c:v>Thu Jul 29 2021</c:v>
                </c:pt>
                <c:pt idx="232">
                  <c:v>Fri Jul 30 2021</c:v>
                </c:pt>
                <c:pt idx="233">
                  <c:v>Mon Aug 02 2021</c:v>
                </c:pt>
                <c:pt idx="234">
                  <c:v>Tue Aug 03 2021</c:v>
                </c:pt>
                <c:pt idx="235">
                  <c:v>Wed Aug 04 2021</c:v>
                </c:pt>
                <c:pt idx="236">
                  <c:v>Thu Aug 05 2021</c:v>
                </c:pt>
                <c:pt idx="237">
                  <c:v>Fri Aug 06 2021</c:v>
                </c:pt>
                <c:pt idx="238">
                  <c:v>Mon Aug 09 2021</c:v>
                </c:pt>
                <c:pt idx="239">
                  <c:v>Tue Aug 10 2021</c:v>
                </c:pt>
                <c:pt idx="240">
                  <c:v>Wed Aug 11 2021</c:v>
                </c:pt>
                <c:pt idx="241">
                  <c:v>Thu Aug 12 2021</c:v>
                </c:pt>
                <c:pt idx="242">
                  <c:v>Fri Aug 13 2021</c:v>
                </c:pt>
                <c:pt idx="243">
                  <c:v>Mon Aug 16 2021</c:v>
                </c:pt>
                <c:pt idx="244">
                  <c:v>Tue Aug 17 2021</c:v>
                </c:pt>
                <c:pt idx="245">
                  <c:v>Wed Aug 18 2021</c:v>
                </c:pt>
                <c:pt idx="246">
                  <c:v>Fri Aug 20 2021</c:v>
                </c:pt>
                <c:pt idx="247">
                  <c:v>Mon Aug 23 2021</c:v>
                </c:pt>
                <c:pt idx="248">
                  <c:v>Tue Aug 24 2021</c:v>
                </c:pt>
                <c:pt idx="249">
                  <c:v>Wed Aug 25 2021</c:v>
                </c:pt>
                <c:pt idx="250">
                  <c:v>Thu Aug 26 2021</c:v>
                </c:pt>
                <c:pt idx="251">
                  <c:v>Fri Aug 27 2021</c:v>
                </c:pt>
                <c:pt idx="252">
                  <c:v>Mon Aug 30 2021</c:v>
                </c:pt>
                <c:pt idx="253">
                  <c:v>Tue Aug 31 2021</c:v>
                </c:pt>
                <c:pt idx="254">
                  <c:v>Wed Sep 01 2021</c:v>
                </c:pt>
                <c:pt idx="255">
                  <c:v>Thu Sep 02 2021</c:v>
                </c:pt>
                <c:pt idx="256">
                  <c:v>Fri Sep 03 2021</c:v>
                </c:pt>
                <c:pt idx="257">
                  <c:v>Mon Sep 06 2021</c:v>
                </c:pt>
                <c:pt idx="258">
                  <c:v>Tue Sep 07 2021</c:v>
                </c:pt>
                <c:pt idx="259">
                  <c:v>Wed Sep 08 2021</c:v>
                </c:pt>
                <c:pt idx="260">
                  <c:v>Thu Sep 09 2021</c:v>
                </c:pt>
                <c:pt idx="261">
                  <c:v>Mon Sep 13 2021</c:v>
                </c:pt>
                <c:pt idx="262">
                  <c:v>Tue Sep 14 2021</c:v>
                </c:pt>
                <c:pt idx="263">
                  <c:v>Wed Sep 15 2021</c:v>
                </c:pt>
                <c:pt idx="264">
                  <c:v>Thu Sep 16 2021</c:v>
                </c:pt>
                <c:pt idx="265">
                  <c:v>Fri Sep 17 2021</c:v>
                </c:pt>
                <c:pt idx="266">
                  <c:v>Mon Sep 20 2021</c:v>
                </c:pt>
                <c:pt idx="267">
                  <c:v>Tue Sep 21 2021</c:v>
                </c:pt>
                <c:pt idx="268">
                  <c:v>Wed Sep 22 2021</c:v>
                </c:pt>
                <c:pt idx="269">
                  <c:v>Thu Sep 23 2021</c:v>
                </c:pt>
                <c:pt idx="270">
                  <c:v>Fri Sep 24 2021</c:v>
                </c:pt>
                <c:pt idx="271">
                  <c:v>Mon Sep 27 2021</c:v>
                </c:pt>
                <c:pt idx="272">
                  <c:v>Tue Sep 28 2021</c:v>
                </c:pt>
                <c:pt idx="273">
                  <c:v>Wed Sep 29 2021</c:v>
                </c:pt>
                <c:pt idx="274">
                  <c:v>Thu Sep 30 2021</c:v>
                </c:pt>
                <c:pt idx="275">
                  <c:v>Fri Oct 01 2021</c:v>
                </c:pt>
                <c:pt idx="276">
                  <c:v>Mon Oct 04 2021</c:v>
                </c:pt>
                <c:pt idx="277">
                  <c:v>Tue Oct 05 2021</c:v>
                </c:pt>
                <c:pt idx="278">
                  <c:v>Wed Oct 06 2021</c:v>
                </c:pt>
                <c:pt idx="279">
                  <c:v>Thu Oct 07 2021</c:v>
                </c:pt>
                <c:pt idx="280">
                  <c:v>Fri Oct 08 2021</c:v>
                </c:pt>
                <c:pt idx="281">
                  <c:v>Mon Oct 11 2021</c:v>
                </c:pt>
                <c:pt idx="282">
                  <c:v>Tue Oct 12 2021</c:v>
                </c:pt>
                <c:pt idx="283">
                  <c:v>Wed Oct 13 2021</c:v>
                </c:pt>
                <c:pt idx="284">
                  <c:v>Thu Oct 14 2021</c:v>
                </c:pt>
                <c:pt idx="285">
                  <c:v>Mon Oct 18 2021</c:v>
                </c:pt>
                <c:pt idx="286">
                  <c:v>Tue Oct 19 2021</c:v>
                </c:pt>
                <c:pt idx="287">
                  <c:v>Wed Oct 20 2021</c:v>
                </c:pt>
                <c:pt idx="288">
                  <c:v>Thu Oct 21 2021</c:v>
                </c:pt>
                <c:pt idx="289">
                  <c:v>Fri Oct 22 2021</c:v>
                </c:pt>
                <c:pt idx="290">
                  <c:v>Mon Oct 25 2021</c:v>
                </c:pt>
                <c:pt idx="291">
                  <c:v>Tue Oct 26 2021</c:v>
                </c:pt>
                <c:pt idx="292">
                  <c:v>Wed Oct 27 2021</c:v>
                </c:pt>
                <c:pt idx="293">
                  <c:v>Thu Oct 28 2021</c:v>
                </c:pt>
                <c:pt idx="294">
                  <c:v>Fri Oct 29 2021</c:v>
                </c:pt>
                <c:pt idx="295">
                  <c:v>Mon Nov 01 2021</c:v>
                </c:pt>
                <c:pt idx="296">
                  <c:v>Tue Nov 02 2021</c:v>
                </c:pt>
                <c:pt idx="297">
                  <c:v>Wed Nov 03 2021</c:v>
                </c:pt>
                <c:pt idx="298">
                  <c:v>Thu Nov 04 2021</c:v>
                </c:pt>
                <c:pt idx="299">
                  <c:v>Mon Nov 08 2021</c:v>
                </c:pt>
                <c:pt idx="300">
                  <c:v>Tue Nov 09 2021</c:v>
                </c:pt>
                <c:pt idx="301">
                  <c:v>Wed Nov 10 2021</c:v>
                </c:pt>
                <c:pt idx="302">
                  <c:v>Thu Nov 11 2021</c:v>
                </c:pt>
                <c:pt idx="303">
                  <c:v>Fri Nov 12 2021</c:v>
                </c:pt>
                <c:pt idx="304">
                  <c:v>Mon Nov 15 2021</c:v>
                </c:pt>
                <c:pt idx="305">
                  <c:v>Tue Nov 16 2021</c:v>
                </c:pt>
                <c:pt idx="306">
                  <c:v>Wed Nov 17 2021</c:v>
                </c:pt>
                <c:pt idx="307">
                  <c:v>Thu Nov 18 2021</c:v>
                </c:pt>
                <c:pt idx="308">
                  <c:v>Mon Nov 22 2021</c:v>
                </c:pt>
                <c:pt idx="309">
                  <c:v>Tue Nov 23 2021</c:v>
                </c:pt>
                <c:pt idx="310">
                  <c:v>Wed Nov 24 2021</c:v>
                </c:pt>
                <c:pt idx="311">
                  <c:v>Thu Nov 25 2021</c:v>
                </c:pt>
                <c:pt idx="312">
                  <c:v>Fri Nov 26 2021</c:v>
                </c:pt>
                <c:pt idx="313">
                  <c:v>Mon Nov 29 2021</c:v>
                </c:pt>
                <c:pt idx="314">
                  <c:v>Tue Nov 30 2021</c:v>
                </c:pt>
                <c:pt idx="315">
                  <c:v>Wed Dec 01 2021</c:v>
                </c:pt>
                <c:pt idx="316">
                  <c:v>Thu Dec 02 2021</c:v>
                </c:pt>
                <c:pt idx="317">
                  <c:v>Fri Dec 03 2021</c:v>
                </c:pt>
                <c:pt idx="318">
                  <c:v>Mon Dec 06 2021</c:v>
                </c:pt>
                <c:pt idx="319">
                  <c:v>Tue Dec 07 2021</c:v>
                </c:pt>
                <c:pt idx="320">
                  <c:v>Wed Dec 08 2021</c:v>
                </c:pt>
                <c:pt idx="321">
                  <c:v>Thu Dec 09 2021</c:v>
                </c:pt>
                <c:pt idx="322">
                  <c:v>Fri Dec 10 2021</c:v>
                </c:pt>
                <c:pt idx="323">
                  <c:v>Mon Dec 13 2021</c:v>
                </c:pt>
                <c:pt idx="324">
                  <c:v>Tue Dec 14 2021</c:v>
                </c:pt>
                <c:pt idx="325">
                  <c:v>Wed Dec 15 2021</c:v>
                </c:pt>
                <c:pt idx="326">
                  <c:v>Thu Dec 16 2021</c:v>
                </c:pt>
                <c:pt idx="327">
                  <c:v>Fri Dec 17 2021</c:v>
                </c:pt>
                <c:pt idx="328">
                  <c:v>Mon Dec 20 2021</c:v>
                </c:pt>
                <c:pt idx="329">
                  <c:v>Tue Dec 21 2021</c:v>
                </c:pt>
                <c:pt idx="330">
                  <c:v>Wed Dec 22 2021</c:v>
                </c:pt>
                <c:pt idx="331">
                  <c:v>Thu Dec 23 2021</c:v>
                </c:pt>
                <c:pt idx="332">
                  <c:v>Fri Dec 24 2021</c:v>
                </c:pt>
                <c:pt idx="333">
                  <c:v>Mon Dec 27 2021</c:v>
                </c:pt>
                <c:pt idx="334">
                  <c:v>Tue Dec 28 2021</c:v>
                </c:pt>
                <c:pt idx="335">
                  <c:v>Wed Dec 29 2021</c:v>
                </c:pt>
                <c:pt idx="336">
                  <c:v>Thu Dec 30 2021</c:v>
                </c:pt>
                <c:pt idx="337">
                  <c:v>Fri Dec 31 2021</c:v>
                </c:pt>
                <c:pt idx="338">
                  <c:v>Mon Jan 03 2022</c:v>
                </c:pt>
                <c:pt idx="339">
                  <c:v>Tue Jan 04 2022</c:v>
                </c:pt>
                <c:pt idx="340">
                  <c:v>Wed Jan 05 2022</c:v>
                </c:pt>
                <c:pt idx="341">
                  <c:v>Thu Jan 06 2022</c:v>
                </c:pt>
                <c:pt idx="342">
                  <c:v>Fri Jan 07 2022</c:v>
                </c:pt>
                <c:pt idx="343">
                  <c:v>Mon Jan 10 2022</c:v>
                </c:pt>
                <c:pt idx="344">
                  <c:v>Tue Jan 11 2022</c:v>
                </c:pt>
                <c:pt idx="345">
                  <c:v>Wed Jan 12 2022</c:v>
                </c:pt>
                <c:pt idx="346">
                  <c:v>Thu Jan 13 2022</c:v>
                </c:pt>
                <c:pt idx="347">
                  <c:v>Fri Jan 14 2022</c:v>
                </c:pt>
                <c:pt idx="348">
                  <c:v>Mon Jan 17 2022</c:v>
                </c:pt>
                <c:pt idx="349">
                  <c:v>Tue Jan 18 2022</c:v>
                </c:pt>
                <c:pt idx="350">
                  <c:v>Wed Jan 19 2022</c:v>
                </c:pt>
                <c:pt idx="351">
                  <c:v>Thu Jan 20 2022</c:v>
                </c:pt>
                <c:pt idx="352">
                  <c:v>Fri Jan 21 2022</c:v>
                </c:pt>
                <c:pt idx="353">
                  <c:v>Mon Jan 24 2022</c:v>
                </c:pt>
                <c:pt idx="354">
                  <c:v>Tue Jan 25 2022</c:v>
                </c:pt>
                <c:pt idx="355">
                  <c:v>Thu Jan 27 2022</c:v>
                </c:pt>
                <c:pt idx="356">
                  <c:v>Fri Jan 28 2022</c:v>
                </c:pt>
                <c:pt idx="357">
                  <c:v>Mon Jan 31 2022</c:v>
                </c:pt>
                <c:pt idx="358">
                  <c:v>Tue Feb 01 2022</c:v>
                </c:pt>
                <c:pt idx="359">
                  <c:v>Wed Feb 02 2022</c:v>
                </c:pt>
                <c:pt idx="360">
                  <c:v>Thu Feb 03 2022</c:v>
                </c:pt>
                <c:pt idx="361">
                  <c:v>Fri Feb 04 2022</c:v>
                </c:pt>
                <c:pt idx="362">
                  <c:v>Mon Feb 07 2022</c:v>
                </c:pt>
                <c:pt idx="363">
                  <c:v>Tue Feb 08 2022</c:v>
                </c:pt>
                <c:pt idx="364">
                  <c:v>Wed Feb 09 2022</c:v>
                </c:pt>
                <c:pt idx="365">
                  <c:v>Thu Feb 10 2022</c:v>
                </c:pt>
                <c:pt idx="366">
                  <c:v>Fri Feb 11 2022</c:v>
                </c:pt>
                <c:pt idx="367">
                  <c:v>Mon Feb 14 2022</c:v>
                </c:pt>
                <c:pt idx="368">
                  <c:v>Tue Feb 15 2022</c:v>
                </c:pt>
                <c:pt idx="369">
                  <c:v>Wed Feb 16 2022</c:v>
                </c:pt>
                <c:pt idx="370">
                  <c:v>Thu Feb 17 2022</c:v>
                </c:pt>
                <c:pt idx="371">
                  <c:v>Fri Feb 18 2022</c:v>
                </c:pt>
                <c:pt idx="372">
                  <c:v>Mon Feb 21 2022</c:v>
                </c:pt>
                <c:pt idx="373">
                  <c:v>Tue Feb 22 2022</c:v>
                </c:pt>
                <c:pt idx="374">
                  <c:v>Wed Feb 23 2022</c:v>
                </c:pt>
                <c:pt idx="375">
                  <c:v>Thu Feb 24 2022</c:v>
                </c:pt>
                <c:pt idx="376">
                  <c:v>Fri Feb 25 2022</c:v>
                </c:pt>
                <c:pt idx="377">
                  <c:v>Mon Feb 28 2022</c:v>
                </c:pt>
                <c:pt idx="378">
                  <c:v>Wed Mar 02 2022</c:v>
                </c:pt>
                <c:pt idx="379">
                  <c:v>Thu Mar 03 2022</c:v>
                </c:pt>
                <c:pt idx="380">
                  <c:v>Fri Mar 04 2022</c:v>
                </c:pt>
                <c:pt idx="381">
                  <c:v>Mon Mar 07 2022</c:v>
                </c:pt>
                <c:pt idx="382">
                  <c:v>Tue Mar 08 2022</c:v>
                </c:pt>
                <c:pt idx="383">
                  <c:v>Wed Mar 09 2022</c:v>
                </c:pt>
                <c:pt idx="384">
                  <c:v>Thu Mar 10 2022</c:v>
                </c:pt>
                <c:pt idx="385">
                  <c:v>Fri Mar 11 2022</c:v>
                </c:pt>
                <c:pt idx="386">
                  <c:v>Mon Mar 14 2022</c:v>
                </c:pt>
                <c:pt idx="387">
                  <c:v>Tue Mar 15 2022</c:v>
                </c:pt>
                <c:pt idx="388">
                  <c:v>Wed Mar 16 2022</c:v>
                </c:pt>
                <c:pt idx="389">
                  <c:v>Thu Mar 17 2022</c:v>
                </c:pt>
                <c:pt idx="390">
                  <c:v>Mon Mar 21 2022</c:v>
                </c:pt>
                <c:pt idx="391">
                  <c:v>Tue Mar 22 2022</c:v>
                </c:pt>
                <c:pt idx="392">
                  <c:v>Wed Mar 23 2022</c:v>
                </c:pt>
                <c:pt idx="393">
                  <c:v>Thu Mar 24 2022</c:v>
                </c:pt>
                <c:pt idx="394">
                  <c:v>Fri Mar 25 2022</c:v>
                </c:pt>
                <c:pt idx="395">
                  <c:v>Mon Mar 28 2022</c:v>
                </c:pt>
                <c:pt idx="396">
                  <c:v>Tue Mar 29 2022</c:v>
                </c:pt>
                <c:pt idx="397">
                  <c:v>Wed Mar 30 2022</c:v>
                </c:pt>
                <c:pt idx="398">
                  <c:v>Thu Mar 31 2022</c:v>
                </c:pt>
                <c:pt idx="399">
                  <c:v>Fri Apr 01 2022</c:v>
                </c:pt>
                <c:pt idx="400">
                  <c:v>Mon Apr 04 2022</c:v>
                </c:pt>
                <c:pt idx="401">
                  <c:v>Tue Apr 05 2022</c:v>
                </c:pt>
                <c:pt idx="402">
                  <c:v>Wed Apr 06 2022</c:v>
                </c:pt>
                <c:pt idx="403">
                  <c:v>Thu Apr 07 2022</c:v>
                </c:pt>
                <c:pt idx="404">
                  <c:v>Fri Apr 08 2022</c:v>
                </c:pt>
                <c:pt idx="405">
                  <c:v>Mon Apr 11 2022</c:v>
                </c:pt>
                <c:pt idx="406">
                  <c:v>Tue Apr 12 2022</c:v>
                </c:pt>
                <c:pt idx="407">
                  <c:v>Wed Apr 13 2022</c:v>
                </c:pt>
                <c:pt idx="408">
                  <c:v>Mon Apr 18 2022</c:v>
                </c:pt>
                <c:pt idx="409">
                  <c:v>Tue Apr 19 2022</c:v>
                </c:pt>
                <c:pt idx="410">
                  <c:v>Wed Apr 20 2022</c:v>
                </c:pt>
                <c:pt idx="411">
                  <c:v>Thu Apr 21 2022</c:v>
                </c:pt>
                <c:pt idx="412">
                  <c:v>Fri Apr 22 2022</c:v>
                </c:pt>
                <c:pt idx="413">
                  <c:v>Mon Apr 25 2022</c:v>
                </c:pt>
                <c:pt idx="414">
                  <c:v>Tue Apr 26 2022</c:v>
                </c:pt>
                <c:pt idx="415">
                  <c:v>Wed Apr 27 2022</c:v>
                </c:pt>
                <c:pt idx="416">
                  <c:v>Thu Apr 28 2022</c:v>
                </c:pt>
                <c:pt idx="417">
                  <c:v>Fri Apr 29 2022</c:v>
                </c:pt>
                <c:pt idx="418">
                  <c:v>Mon May 02 2022</c:v>
                </c:pt>
                <c:pt idx="419">
                  <c:v>Wed May 04 2022</c:v>
                </c:pt>
                <c:pt idx="420">
                  <c:v>Thu May 05 2022</c:v>
                </c:pt>
                <c:pt idx="421">
                  <c:v>Fri May 06 2022</c:v>
                </c:pt>
                <c:pt idx="422">
                  <c:v>Mon May 09 2022</c:v>
                </c:pt>
                <c:pt idx="423">
                  <c:v>Tue May 10 2022</c:v>
                </c:pt>
                <c:pt idx="424">
                  <c:v>Wed May 11 2022</c:v>
                </c:pt>
                <c:pt idx="425">
                  <c:v>Thu May 12 2022</c:v>
                </c:pt>
                <c:pt idx="426">
                  <c:v>Fri May 13 2022</c:v>
                </c:pt>
                <c:pt idx="427">
                  <c:v>Mon May 16 2022</c:v>
                </c:pt>
                <c:pt idx="428">
                  <c:v>Tue May 17 2022</c:v>
                </c:pt>
                <c:pt idx="429">
                  <c:v>Wed May 18 2022</c:v>
                </c:pt>
                <c:pt idx="430">
                  <c:v>Thu May 19 2022</c:v>
                </c:pt>
                <c:pt idx="431">
                  <c:v>Fri May 20 2022</c:v>
                </c:pt>
                <c:pt idx="432">
                  <c:v>Mon May 23 2022</c:v>
                </c:pt>
                <c:pt idx="433">
                  <c:v>Tue May 24 2022</c:v>
                </c:pt>
                <c:pt idx="434">
                  <c:v>Wed May 25 2022</c:v>
                </c:pt>
                <c:pt idx="435">
                  <c:v>Thu May 26 2022</c:v>
                </c:pt>
                <c:pt idx="436">
                  <c:v>Fri May 27 2022</c:v>
                </c:pt>
                <c:pt idx="437">
                  <c:v>Mon May 30 2022</c:v>
                </c:pt>
                <c:pt idx="438">
                  <c:v>Tue May 31 2022</c:v>
                </c:pt>
                <c:pt idx="439">
                  <c:v>Wed Jun 01 2022</c:v>
                </c:pt>
                <c:pt idx="440">
                  <c:v>Thu Jun 02 2022</c:v>
                </c:pt>
                <c:pt idx="441">
                  <c:v>Fri Jun 03 2022</c:v>
                </c:pt>
                <c:pt idx="442">
                  <c:v>Mon Jun 06 2022</c:v>
                </c:pt>
                <c:pt idx="443">
                  <c:v>Tue Jun 07 2022</c:v>
                </c:pt>
                <c:pt idx="444">
                  <c:v>Wed Jun 08 2022</c:v>
                </c:pt>
                <c:pt idx="445">
                  <c:v>Thu Jun 09 2022</c:v>
                </c:pt>
                <c:pt idx="446">
                  <c:v>Fri Jun 10 2022</c:v>
                </c:pt>
                <c:pt idx="447">
                  <c:v>Mon Jun 13 2022</c:v>
                </c:pt>
                <c:pt idx="448">
                  <c:v>Tue Jun 14 2022</c:v>
                </c:pt>
                <c:pt idx="449">
                  <c:v>Wed Jun 15 2022</c:v>
                </c:pt>
                <c:pt idx="450">
                  <c:v>Thu Jun 16 2022</c:v>
                </c:pt>
                <c:pt idx="451">
                  <c:v>Fri Jun 17 2022</c:v>
                </c:pt>
                <c:pt idx="452">
                  <c:v>Mon Jun 20 2022</c:v>
                </c:pt>
                <c:pt idx="453">
                  <c:v>Tue Jun 21 2022</c:v>
                </c:pt>
                <c:pt idx="454">
                  <c:v>Wed Jun 22 2022</c:v>
                </c:pt>
                <c:pt idx="455">
                  <c:v>Thu Jun 23 2022</c:v>
                </c:pt>
                <c:pt idx="456">
                  <c:v>Fri Jun 24 2022</c:v>
                </c:pt>
                <c:pt idx="457">
                  <c:v>Mon Jun 27 2022</c:v>
                </c:pt>
                <c:pt idx="458">
                  <c:v>Tue Jun 28 2022</c:v>
                </c:pt>
                <c:pt idx="459">
                  <c:v>Wed Jun 29 2022</c:v>
                </c:pt>
                <c:pt idx="460">
                  <c:v>Thu Jun 30 2022</c:v>
                </c:pt>
                <c:pt idx="461">
                  <c:v>Fri Jul 01 2022</c:v>
                </c:pt>
                <c:pt idx="462">
                  <c:v>Mon Jul 04 2022</c:v>
                </c:pt>
                <c:pt idx="463">
                  <c:v>Tue Jul 05 2022</c:v>
                </c:pt>
                <c:pt idx="464">
                  <c:v>Wed Jul 06 2022</c:v>
                </c:pt>
                <c:pt idx="465">
                  <c:v>Thu Jul 07 2022</c:v>
                </c:pt>
                <c:pt idx="466">
                  <c:v>Fri Jul 08 2022</c:v>
                </c:pt>
                <c:pt idx="467">
                  <c:v>Mon Jul 11 2022</c:v>
                </c:pt>
                <c:pt idx="468">
                  <c:v>Tue Jul 12 2022</c:v>
                </c:pt>
                <c:pt idx="469">
                  <c:v>Wed Jul 13 2022</c:v>
                </c:pt>
                <c:pt idx="470">
                  <c:v>Thu Jul 14 2022</c:v>
                </c:pt>
                <c:pt idx="471">
                  <c:v>Fri Jul 15 2022</c:v>
                </c:pt>
                <c:pt idx="472">
                  <c:v>Mon Jul 18 2022</c:v>
                </c:pt>
                <c:pt idx="473">
                  <c:v>Tue Jul 19 2022</c:v>
                </c:pt>
                <c:pt idx="474">
                  <c:v>Wed Jul 20 2022</c:v>
                </c:pt>
                <c:pt idx="475">
                  <c:v>Thu Jul 21 2022</c:v>
                </c:pt>
                <c:pt idx="476">
                  <c:v>Fri Jul 22 2022</c:v>
                </c:pt>
                <c:pt idx="477">
                  <c:v>Mon Jul 25 2022</c:v>
                </c:pt>
                <c:pt idx="478">
                  <c:v>Tue Jul 26 2022</c:v>
                </c:pt>
                <c:pt idx="479">
                  <c:v>Wed Jul 27 2022</c:v>
                </c:pt>
                <c:pt idx="480">
                  <c:v>Thu Jul 28 2022</c:v>
                </c:pt>
                <c:pt idx="481">
                  <c:v>Fri Jul 29 2022</c:v>
                </c:pt>
                <c:pt idx="482">
                  <c:v>Mon Aug 01 2022</c:v>
                </c:pt>
                <c:pt idx="483">
                  <c:v>Tue Aug 02 2022</c:v>
                </c:pt>
                <c:pt idx="484">
                  <c:v>Wed Aug 03 2022</c:v>
                </c:pt>
                <c:pt idx="485">
                  <c:v>Thu Aug 04 2022</c:v>
                </c:pt>
                <c:pt idx="486">
                  <c:v>Fri Aug 05 2022</c:v>
                </c:pt>
                <c:pt idx="487">
                  <c:v>Mon Aug 08 2022</c:v>
                </c:pt>
                <c:pt idx="488">
                  <c:v>Wed Aug 10 2022</c:v>
                </c:pt>
                <c:pt idx="489">
                  <c:v>Thu Aug 11 2022</c:v>
                </c:pt>
                <c:pt idx="490">
                  <c:v>Fri Aug 12 2022</c:v>
                </c:pt>
                <c:pt idx="491">
                  <c:v>Tue Aug 16 2022</c:v>
                </c:pt>
                <c:pt idx="492">
                  <c:v>Wed Aug 17 2022</c:v>
                </c:pt>
                <c:pt idx="493">
                  <c:v>Thu Aug 18 2022</c:v>
                </c:pt>
                <c:pt idx="494">
                  <c:v>Fri Aug 19 2022</c:v>
                </c:pt>
                <c:pt idx="495">
                  <c:v>Mon Aug 22 2022</c:v>
                </c:pt>
                <c:pt idx="496">
                  <c:v>Tue Aug 23 2022</c:v>
                </c:pt>
                <c:pt idx="497">
                  <c:v>Wed Aug 24 2022</c:v>
                </c:pt>
                <c:pt idx="498">
                  <c:v>Thu Aug 25 2022</c:v>
                </c:pt>
                <c:pt idx="499">
                  <c:v>Fri Aug 26 2022</c:v>
                </c:pt>
                <c:pt idx="500">
                  <c:v>Mon Aug 29 2022</c:v>
                </c:pt>
                <c:pt idx="501">
                  <c:v>Tue Aug 30 2022</c:v>
                </c:pt>
                <c:pt idx="502">
                  <c:v>Thu Sep 01 2022</c:v>
                </c:pt>
                <c:pt idx="503">
                  <c:v>Fri Sep 02 2022</c:v>
                </c:pt>
                <c:pt idx="504">
                  <c:v>Mon Sep 05 2022</c:v>
                </c:pt>
                <c:pt idx="505">
                  <c:v>Tue Sep 06 2022</c:v>
                </c:pt>
                <c:pt idx="506">
                  <c:v>Wed Sep 07 2022</c:v>
                </c:pt>
                <c:pt idx="507">
                  <c:v>Thu Sep 08 2022</c:v>
                </c:pt>
                <c:pt idx="508">
                  <c:v>Fri Sep 09 2022</c:v>
                </c:pt>
                <c:pt idx="509">
                  <c:v>Mon Sep 12 2022</c:v>
                </c:pt>
                <c:pt idx="510">
                  <c:v>Tue Sep 13 2022</c:v>
                </c:pt>
                <c:pt idx="511">
                  <c:v>Wed Sep 14 2022</c:v>
                </c:pt>
                <c:pt idx="512">
                  <c:v>Thu Sep 15 2022</c:v>
                </c:pt>
                <c:pt idx="513">
                  <c:v>Fri Sep 16 2022</c:v>
                </c:pt>
                <c:pt idx="514">
                  <c:v>Mon Sep 19 2022</c:v>
                </c:pt>
                <c:pt idx="515">
                  <c:v>Tue Sep 20 2022</c:v>
                </c:pt>
                <c:pt idx="516">
                  <c:v>Wed Sep 21 2022</c:v>
                </c:pt>
                <c:pt idx="517">
                  <c:v>Thu Sep 22 2022</c:v>
                </c:pt>
                <c:pt idx="518">
                  <c:v>Fri Sep 23 2022</c:v>
                </c:pt>
                <c:pt idx="519">
                  <c:v>Mon Sep 26 2022</c:v>
                </c:pt>
                <c:pt idx="520">
                  <c:v>Tue Sep 27 2022</c:v>
                </c:pt>
                <c:pt idx="521">
                  <c:v>Wed Sep 28 2022</c:v>
                </c:pt>
                <c:pt idx="522">
                  <c:v>Thu Sep 29 2022</c:v>
                </c:pt>
                <c:pt idx="523">
                  <c:v>Fri Sep 30 2022</c:v>
                </c:pt>
                <c:pt idx="524">
                  <c:v>Mon Oct 03 2022</c:v>
                </c:pt>
                <c:pt idx="525">
                  <c:v>Tue Oct 04 2022</c:v>
                </c:pt>
                <c:pt idx="526">
                  <c:v>Thu Oct 06 2022</c:v>
                </c:pt>
                <c:pt idx="527">
                  <c:v>Fri Oct 07 2022</c:v>
                </c:pt>
                <c:pt idx="528">
                  <c:v>Mon Oct 10 2022</c:v>
                </c:pt>
                <c:pt idx="529">
                  <c:v>Tue Oct 11 2022</c:v>
                </c:pt>
                <c:pt idx="530">
                  <c:v>Wed Oct 12 2022</c:v>
                </c:pt>
                <c:pt idx="531">
                  <c:v>Thu Oct 13 2022</c:v>
                </c:pt>
                <c:pt idx="532">
                  <c:v>Fri Oct 14 2022</c:v>
                </c:pt>
                <c:pt idx="533">
                  <c:v>Mon Oct 17 2022</c:v>
                </c:pt>
                <c:pt idx="534">
                  <c:v>Tue Oct 18 2022</c:v>
                </c:pt>
                <c:pt idx="535">
                  <c:v>Wed Oct 19 2022</c:v>
                </c:pt>
                <c:pt idx="536">
                  <c:v>Thu Oct 20 2022</c:v>
                </c:pt>
                <c:pt idx="537">
                  <c:v>Fri Oct 21 2022</c:v>
                </c:pt>
                <c:pt idx="538">
                  <c:v>Mon Oct 24 2022</c:v>
                </c:pt>
                <c:pt idx="539">
                  <c:v>Tue Oct 25 2022</c:v>
                </c:pt>
                <c:pt idx="540">
                  <c:v>Thu Oct 27 2022</c:v>
                </c:pt>
                <c:pt idx="541">
                  <c:v>Fri Oct 28 2022</c:v>
                </c:pt>
                <c:pt idx="542">
                  <c:v>Mon Oct 31 2022</c:v>
                </c:pt>
                <c:pt idx="543">
                  <c:v>Tue Nov 01 2022</c:v>
                </c:pt>
                <c:pt idx="544">
                  <c:v>Wed Nov 02 2022</c:v>
                </c:pt>
                <c:pt idx="545">
                  <c:v>Thu Nov 03 2022</c:v>
                </c:pt>
                <c:pt idx="546">
                  <c:v>Fri Nov 04 2022</c:v>
                </c:pt>
                <c:pt idx="547">
                  <c:v>Mon Nov 07 2022</c:v>
                </c:pt>
                <c:pt idx="548">
                  <c:v>Wed Nov 09 2022</c:v>
                </c:pt>
                <c:pt idx="549">
                  <c:v>Thu Nov 10 2022</c:v>
                </c:pt>
                <c:pt idx="550">
                  <c:v>Fri Nov 11 2022</c:v>
                </c:pt>
                <c:pt idx="551">
                  <c:v>Mon Nov 14 2022</c:v>
                </c:pt>
                <c:pt idx="552">
                  <c:v>Tue Nov 15 2022</c:v>
                </c:pt>
                <c:pt idx="553">
                  <c:v>Wed Nov 16 2022</c:v>
                </c:pt>
                <c:pt idx="554">
                  <c:v>Thu Nov 17 2022</c:v>
                </c:pt>
                <c:pt idx="555">
                  <c:v>Fri Nov 18 2022</c:v>
                </c:pt>
                <c:pt idx="556">
                  <c:v>Mon Nov 21 2022</c:v>
                </c:pt>
                <c:pt idx="557">
                  <c:v>Tue Nov 22 2022</c:v>
                </c:pt>
                <c:pt idx="558">
                  <c:v>Wed Nov 23 2022</c:v>
                </c:pt>
                <c:pt idx="559">
                  <c:v>Thu Nov 24 2022</c:v>
                </c:pt>
                <c:pt idx="560">
                  <c:v>Fri Nov 25 2022</c:v>
                </c:pt>
                <c:pt idx="561">
                  <c:v>Mon Nov 28 2022</c:v>
                </c:pt>
                <c:pt idx="562">
                  <c:v>Tue Nov 29 2022</c:v>
                </c:pt>
                <c:pt idx="563">
                  <c:v>Wed Nov 30 2022</c:v>
                </c:pt>
                <c:pt idx="564">
                  <c:v>Thu Dec 01 2022</c:v>
                </c:pt>
                <c:pt idx="565">
                  <c:v>Fri Dec 02 2022</c:v>
                </c:pt>
                <c:pt idx="566">
                  <c:v>Mon Dec 05 2022</c:v>
                </c:pt>
                <c:pt idx="567">
                  <c:v>Tue Dec 06 2022</c:v>
                </c:pt>
                <c:pt idx="568">
                  <c:v>Wed Dec 07 2022</c:v>
                </c:pt>
                <c:pt idx="569">
                  <c:v>Thu Dec 08 2022</c:v>
                </c:pt>
                <c:pt idx="570">
                  <c:v>Fri Dec 09 2022</c:v>
                </c:pt>
                <c:pt idx="571">
                  <c:v>Mon Dec 12 2022</c:v>
                </c:pt>
                <c:pt idx="572">
                  <c:v>Tue Dec 13 2022</c:v>
                </c:pt>
                <c:pt idx="573">
                  <c:v>Wed Dec 14 2022</c:v>
                </c:pt>
                <c:pt idx="574">
                  <c:v>Thu Dec 15 2022</c:v>
                </c:pt>
                <c:pt idx="575">
                  <c:v>Fri Dec 16 2022</c:v>
                </c:pt>
                <c:pt idx="576">
                  <c:v>Mon Dec 19 2022</c:v>
                </c:pt>
                <c:pt idx="577">
                  <c:v>Tue Dec 20 2022</c:v>
                </c:pt>
                <c:pt idx="578">
                  <c:v>Wed Dec 21 2022</c:v>
                </c:pt>
                <c:pt idx="579">
                  <c:v>Thu Dec 22 2022</c:v>
                </c:pt>
                <c:pt idx="580">
                  <c:v>Fri Dec 23 2022</c:v>
                </c:pt>
                <c:pt idx="581">
                  <c:v>Mon Dec 26 2022</c:v>
                </c:pt>
                <c:pt idx="582">
                  <c:v>Tue Dec 27 2022</c:v>
                </c:pt>
                <c:pt idx="583">
                  <c:v>Wed Dec 28 2022</c:v>
                </c:pt>
                <c:pt idx="584">
                  <c:v>Thu Dec 29 2022</c:v>
                </c:pt>
                <c:pt idx="585">
                  <c:v>Fri Dec 30 2022</c:v>
                </c:pt>
                <c:pt idx="586">
                  <c:v>Mon Jan 02 2023</c:v>
                </c:pt>
                <c:pt idx="587">
                  <c:v>Tue Jan 03 2023</c:v>
                </c:pt>
                <c:pt idx="588">
                  <c:v>Wed Jan 04 2023</c:v>
                </c:pt>
                <c:pt idx="589">
                  <c:v>Thu Jan 05 2023</c:v>
                </c:pt>
                <c:pt idx="590">
                  <c:v>Fri Jan 06 2023</c:v>
                </c:pt>
                <c:pt idx="591">
                  <c:v>Mon Jan 09 2023</c:v>
                </c:pt>
                <c:pt idx="592">
                  <c:v>Tue Jan 10 2023</c:v>
                </c:pt>
                <c:pt idx="593">
                  <c:v>Wed Jan 11 2023</c:v>
                </c:pt>
                <c:pt idx="594">
                  <c:v>Thu Jan 12 2023</c:v>
                </c:pt>
                <c:pt idx="595">
                  <c:v>Fri Jan 13 2023</c:v>
                </c:pt>
                <c:pt idx="596">
                  <c:v>Mon Jan 16 2023</c:v>
                </c:pt>
                <c:pt idx="597">
                  <c:v>Tue Jan 17 2023</c:v>
                </c:pt>
                <c:pt idx="598">
                  <c:v>Wed Jan 18 2023</c:v>
                </c:pt>
                <c:pt idx="599">
                  <c:v>Thu Jan 19 2023</c:v>
                </c:pt>
                <c:pt idx="600">
                  <c:v>Fri Jan 20 2023</c:v>
                </c:pt>
                <c:pt idx="601">
                  <c:v>Mon Jan 23 2023</c:v>
                </c:pt>
                <c:pt idx="602">
                  <c:v>Tue Jan 24 2023</c:v>
                </c:pt>
                <c:pt idx="603">
                  <c:v>Wed Jan 25 2023</c:v>
                </c:pt>
                <c:pt idx="604">
                  <c:v>Fri Jan 27 2023</c:v>
                </c:pt>
                <c:pt idx="605">
                  <c:v>Mon Jan 30 2023</c:v>
                </c:pt>
                <c:pt idx="606">
                  <c:v>Tue Jan 31 2023</c:v>
                </c:pt>
                <c:pt idx="607">
                  <c:v>Wed Feb 01 2023</c:v>
                </c:pt>
                <c:pt idx="608">
                  <c:v>Thu Feb 02 2023</c:v>
                </c:pt>
                <c:pt idx="609">
                  <c:v>Fri Feb 03 2023</c:v>
                </c:pt>
                <c:pt idx="610">
                  <c:v>Mon Feb 06 2023</c:v>
                </c:pt>
                <c:pt idx="611">
                  <c:v>Tue Feb 07 2023</c:v>
                </c:pt>
                <c:pt idx="612">
                  <c:v>Wed Feb 08 2023</c:v>
                </c:pt>
                <c:pt idx="613">
                  <c:v>Thu Feb 09 2023</c:v>
                </c:pt>
                <c:pt idx="614">
                  <c:v>Fri Feb 10 2023</c:v>
                </c:pt>
                <c:pt idx="615">
                  <c:v>Mon Feb 13 2023</c:v>
                </c:pt>
                <c:pt idx="616">
                  <c:v>Tue Feb 14 2023</c:v>
                </c:pt>
                <c:pt idx="617">
                  <c:v>Wed Feb 15 2023</c:v>
                </c:pt>
                <c:pt idx="618">
                  <c:v>Thu Feb 16 2023</c:v>
                </c:pt>
                <c:pt idx="619">
                  <c:v>Fri Feb 17 2023</c:v>
                </c:pt>
                <c:pt idx="620">
                  <c:v>Mon Feb 20 2023</c:v>
                </c:pt>
                <c:pt idx="621">
                  <c:v>Tue Feb 21 2023</c:v>
                </c:pt>
                <c:pt idx="622">
                  <c:v>Wed Feb 22 2023</c:v>
                </c:pt>
                <c:pt idx="623">
                  <c:v>Thu Feb 23 2023</c:v>
                </c:pt>
                <c:pt idx="624">
                  <c:v>Fri Feb 24 2023</c:v>
                </c:pt>
                <c:pt idx="625">
                  <c:v>Mon Feb 27 2023</c:v>
                </c:pt>
                <c:pt idx="626">
                  <c:v>Tue Feb 28 2023</c:v>
                </c:pt>
                <c:pt idx="627">
                  <c:v>Wed Mar 01 2023</c:v>
                </c:pt>
                <c:pt idx="628">
                  <c:v>Thu Mar 02 2023</c:v>
                </c:pt>
                <c:pt idx="629">
                  <c:v>Fri Mar 03 2023</c:v>
                </c:pt>
                <c:pt idx="630">
                  <c:v>Mon Mar 06 2023</c:v>
                </c:pt>
                <c:pt idx="631">
                  <c:v>Wed Mar 08 2023</c:v>
                </c:pt>
                <c:pt idx="632">
                  <c:v>Thu Mar 09 2023</c:v>
                </c:pt>
                <c:pt idx="633">
                  <c:v>Fri Mar 10 2023</c:v>
                </c:pt>
                <c:pt idx="634">
                  <c:v>Mon Mar 13 2023</c:v>
                </c:pt>
                <c:pt idx="635">
                  <c:v>Tue Mar 14 2023</c:v>
                </c:pt>
                <c:pt idx="636">
                  <c:v>Wed Mar 15 2023</c:v>
                </c:pt>
                <c:pt idx="637">
                  <c:v>Thu Mar 16 2023</c:v>
                </c:pt>
                <c:pt idx="638">
                  <c:v>Fri Mar 17 2023</c:v>
                </c:pt>
                <c:pt idx="639">
                  <c:v>Mon Mar 20 2023</c:v>
                </c:pt>
                <c:pt idx="640">
                  <c:v>Tue Mar 21 2023</c:v>
                </c:pt>
                <c:pt idx="641">
                  <c:v>Wed Mar 22 2023</c:v>
                </c:pt>
                <c:pt idx="642">
                  <c:v>Thu Mar 23 2023</c:v>
                </c:pt>
                <c:pt idx="643">
                  <c:v>Fri Mar 24 2023</c:v>
                </c:pt>
                <c:pt idx="644">
                  <c:v>Mon Mar 27 2023</c:v>
                </c:pt>
                <c:pt idx="645">
                  <c:v>Tue Mar 28 2023</c:v>
                </c:pt>
                <c:pt idx="646">
                  <c:v>Wed Mar 29 2023</c:v>
                </c:pt>
                <c:pt idx="647">
                  <c:v>Fri Mar 31 2023</c:v>
                </c:pt>
                <c:pt idx="648">
                  <c:v>Mon Apr 03 2023</c:v>
                </c:pt>
                <c:pt idx="649">
                  <c:v>Wed Apr 05 2023</c:v>
                </c:pt>
                <c:pt idx="650">
                  <c:v>Thu Apr 06 2023</c:v>
                </c:pt>
                <c:pt idx="651">
                  <c:v>Mon Apr 10 2023</c:v>
                </c:pt>
                <c:pt idx="652">
                  <c:v>Tue Apr 11 2023</c:v>
                </c:pt>
                <c:pt idx="653">
                  <c:v>Wed Apr 12 2023</c:v>
                </c:pt>
                <c:pt idx="654">
                  <c:v>Thu Apr 13 2023</c:v>
                </c:pt>
                <c:pt idx="655">
                  <c:v>Mon Apr 17 2023</c:v>
                </c:pt>
                <c:pt idx="656">
                  <c:v>Tue Apr 18 2023</c:v>
                </c:pt>
                <c:pt idx="657">
                  <c:v>Wed Apr 19 2023</c:v>
                </c:pt>
                <c:pt idx="658">
                  <c:v>Thu Apr 20 2023</c:v>
                </c:pt>
                <c:pt idx="659">
                  <c:v>Fri Apr 21 2023</c:v>
                </c:pt>
                <c:pt idx="660">
                  <c:v>Mon Apr 24 2023</c:v>
                </c:pt>
                <c:pt idx="661">
                  <c:v>Tue Apr 25 2023</c:v>
                </c:pt>
                <c:pt idx="662">
                  <c:v>Wed Apr 26 2023</c:v>
                </c:pt>
                <c:pt idx="663">
                  <c:v>Thu Apr 27 2023</c:v>
                </c:pt>
                <c:pt idx="664">
                  <c:v>Fri Apr 28 2023</c:v>
                </c:pt>
                <c:pt idx="665">
                  <c:v>Tue May 02 2023</c:v>
                </c:pt>
                <c:pt idx="666">
                  <c:v>Wed May 03 2023</c:v>
                </c:pt>
                <c:pt idx="667">
                  <c:v>Thu May 04 2023</c:v>
                </c:pt>
                <c:pt idx="668">
                  <c:v>Fri May 05 2023</c:v>
                </c:pt>
                <c:pt idx="669">
                  <c:v>Mon May 08 2023</c:v>
                </c:pt>
                <c:pt idx="670">
                  <c:v>Tue May 09 2023</c:v>
                </c:pt>
                <c:pt idx="671">
                  <c:v>Wed May 10 2023</c:v>
                </c:pt>
                <c:pt idx="672">
                  <c:v>Thu May 11 2023</c:v>
                </c:pt>
                <c:pt idx="673">
                  <c:v>Fri May 12 2023</c:v>
                </c:pt>
                <c:pt idx="674">
                  <c:v>Mon May 15 2023</c:v>
                </c:pt>
                <c:pt idx="675">
                  <c:v>Tue May 16 2023</c:v>
                </c:pt>
                <c:pt idx="676">
                  <c:v>Wed May 17 2023</c:v>
                </c:pt>
                <c:pt idx="677">
                  <c:v>Thu May 18 2023</c:v>
                </c:pt>
                <c:pt idx="678">
                  <c:v>Fri May 19 2023</c:v>
                </c:pt>
                <c:pt idx="679">
                  <c:v>Mon May 22 2023</c:v>
                </c:pt>
                <c:pt idx="680">
                  <c:v>Tue May 23 2023</c:v>
                </c:pt>
                <c:pt idx="681">
                  <c:v>Wed May 24 2023</c:v>
                </c:pt>
                <c:pt idx="682">
                  <c:v>Thu May 25 2023</c:v>
                </c:pt>
                <c:pt idx="683">
                  <c:v>Fri May 26 2023</c:v>
                </c:pt>
                <c:pt idx="684">
                  <c:v>Mon May 29 2023</c:v>
                </c:pt>
                <c:pt idx="685">
                  <c:v>Tue May 30 2023</c:v>
                </c:pt>
                <c:pt idx="686">
                  <c:v>Wed May 31 2023</c:v>
                </c:pt>
                <c:pt idx="687">
                  <c:v>Thu Jun 01 2023</c:v>
                </c:pt>
                <c:pt idx="688">
                  <c:v>Fri Jun 02 2023</c:v>
                </c:pt>
                <c:pt idx="689">
                  <c:v>Mon Jun 05 2023</c:v>
                </c:pt>
                <c:pt idx="690">
                  <c:v>Tue Jun 06 2023</c:v>
                </c:pt>
                <c:pt idx="691">
                  <c:v>Wed Jun 07 2023</c:v>
                </c:pt>
                <c:pt idx="692">
                  <c:v>Thu Jun 08 2023</c:v>
                </c:pt>
                <c:pt idx="693">
                  <c:v>Fri Jun 09 2023</c:v>
                </c:pt>
                <c:pt idx="694">
                  <c:v>Mon Jun 12 2023</c:v>
                </c:pt>
                <c:pt idx="695">
                  <c:v>Tue Jun 13 2023</c:v>
                </c:pt>
                <c:pt idx="696">
                  <c:v>Wed Jun 14 2023</c:v>
                </c:pt>
                <c:pt idx="697">
                  <c:v>Thu Jun 15 2023</c:v>
                </c:pt>
                <c:pt idx="698">
                  <c:v>Fri Jun 16 2023</c:v>
                </c:pt>
                <c:pt idx="699">
                  <c:v>Mon Jun 19 2023</c:v>
                </c:pt>
                <c:pt idx="700">
                  <c:v>Tue Jun 20 2023</c:v>
                </c:pt>
                <c:pt idx="701">
                  <c:v>Wed Jun 21 2023</c:v>
                </c:pt>
                <c:pt idx="702">
                  <c:v>Thu Jun 22 2023</c:v>
                </c:pt>
                <c:pt idx="703">
                  <c:v>Fri Jun 23 2023</c:v>
                </c:pt>
                <c:pt idx="704">
                  <c:v>Mon Jun 26 2023</c:v>
                </c:pt>
                <c:pt idx="705">
                  <c:v>Tue Jun 27 2023</c:v>
                </c:pt>
                <c:pt idx="706">
                  <c:v>Wed Jun 28 2023</c:v>
                </c:pt>
                <c:pt idx="707">
                  <c:v>Fri Jun 30 2023</c:v>
                </c:pt>
                <c:pt idx="708">
                  <c:v>Mon Jul 03 2023</c:v>
                </c:pt>
                <c:pt idx="709">
                  <c:v>Tue Jul 04 2023</c:v>
                </c:pt>
                <c:pt idx="710">
                  <c:v>Wed Jul 05 2023</c:v>
                </c:pt>
                <c:pt idx="711">
                  <c:v>Thu Jul 06 2023</c:v>
                </c:pt>
                <c:pt idx="712">
                  <c:v>Fri Jul 07 2023</c:v>
                </c:pt>
                <c:pt idx="713">
                  <c:v>Mon Jul 10 2023</c:v>
                </c:pt>
                <c:pt idx="714">
                  <c:v>Tue Jul 11 2023</c:v>
                </c:pt>
                <c:pt idx="715">
                  <c:v>Wed Jul 12 2023</c:v>
                </c:pt>
                <c:pt idx="716">
                  <c:v>Thu Jul 13 2023</c:v>
                </c:pt>
                <c:pt idx="717">
                  <c:v>Fri Jul 14 2023</c:v>
                </c:pt>
                <c:pt idx="718">
                  <c:v>Mon Jul 17 2023</c:v>
                </c:pt>
                <c:pt idx="719">
                  <c:v>Tue Jul 18 2023</c:v>
                </c:pt>
                <c:pt idx="720">
                  <c:v>Wed Jul 19 2023</c:v>
                </c:pt>
                <c:pt idx="721">
                  <c:v>Thu Jul 20 2023</c:v>
                </c:pt>
                <c:pt idx="722">
                  <c:v>Fri Jul 21 2023</c:v>
                </c:pt>
                <c:pt idx="723">
                  <c:v>Mon Jul 24 2023</c:v>
                </c:pt>
                <c:pt idx="724">
                  <c:v>Tue Jul 25 2023</c:v>
                </c:pt>
                <c:pt idx="725">
                  <c:v>Wed Jul 26 2023</c:v>
                </c:pt>
                <c:pt idx="726">
                  <c:v>Thu Jul 27 2023</c:v>
                </c:pt>
                <c:pt idx="727">
                  <c:v>Fri Jul 28 2023</c:v>
                </c:pt>
                <c:pt idx="728">
                  <c:v>Mon Jul 31 2023</c:v>
                </c:pt>
                <c:pt idx="729">
                  <c:v>Tue Aug 01 2023</c:v>
                </c:pt>
                <c:pt idx="730">
                  <c:v>Wed Aug 02 2023</c:v>
                </c:pt>
                <c:pt idx="731">
                  <c:v>Thu Aug 03 2023</c:v>
                </c:pt>
                <c:pt idx="732">
                  <c:v>Fri Aug 04 2023</c:v>
                </c:pt>
                <c:pt idx="733">
                  <c:v>Mon Aug 07 2023</c:v>
                </c:pt>
                <c:pt idx="734">
                  <c:v>Tue Aug 08 2023</c:v>
                </c:pt>
                <c:pt idx="735">
                  <c:v>Wed Aug 09 2023</c:v>
                </c:pt>
                <c:pt idx="736">
                  <c:v>Thu Aug 10 2023</c:v>
                </c:pt>
                <c:pt idx="737">
                  <c:v>Fri Aug 11 2023</c:v>
                </c:pt>
                <c:pt idx="738">
                  <c:v>Mon Aug 14 2023</c:v>
                </c:pt>
                <c:pt idx="739">
                  <c:v>Wed Aug 16 2023</c:v>
                </c:pt>
                <c:pt idx="740">
                  <c:v>Thu Aug 17 2023</c:v>
                </c:pt>
                <c:pt idx="741">
                  <c:v>Fri Aug 18 2023</c:v>
                </c:pt>
                <c:pt idx="742">
                  <c:v>Mon Aug 21 2023</c:v>
                </c:pt>
                <c:pt idx="743">
                  <c:v>Tue Aug 22 2023</c:v>
                </c:pt>
                <c:pt idx="744">
                  <c:v>Wed Aug 23 2023</c:v>
                </c:pt>
                <c:pt idx="745">
                  <c:v>Thu Aug 24 2023</c:v>
                </c:pt>
                <c:pt idx="746">
                  <c:v>Fri Aug 25 2023</c:v>
                </c:pt>
                <c:pt idx="747">
                  <c:v>Mon Aug 28 2023</c:v>
                </c:pt>
                <c:pt idx="748">
                  <c:v>Tue Aug 29 2023</c:v>
                </c:pt>
                <c:pt idx="749">
                  <c:v>Wed Aug 30 2023</c:v>
                </c:pt>
                <c:pt idx="750">
                  <c:v>Thu Aug 31 2023</c:v>
                </c:pt>
                <c:pt idx="751">
                  <c:v>Fri Sep 01 2023</c:v>
                </c:pt>
                <c:pt idx="752">
                  <c:v>Mon Sep 04 2023</c:v>
                </c:pt>
                <c:pt idx="753">
                  <c:v>Tue Sep 05 2023</c:v>
                </c:pt>
                <c:pt idx="754">
                  <c:v>Wed Sep 06 2023</c:v>
                </c:pt>
                <c:pt idx="755">
                  <c:v>Thu Sep 07 2023</c:v>
                </c:pt>
                <c:pt idx="756">
                  <c:v>Fri Sep 08 2023</c:v>
                </c:pt>
                <c:pt idx="757">
                  <c:v>Mon Sep 11 2023</c:v>
                </c:pt>
                <c:pt idx="758">
                  <c:v>Tue Sep 12 2023</c:v>
                </c:pt>
                <c:pt idx="759">
                  <c:v>Wed Sep 13 2023</c:v>
                </c:pt>
                <c:pt idx="760">
                  <c:v>Thu Sep 14 2023</c:v>
                </c:pt>
                <c:pt idx="761">
                  <c:v>Fri Sep 15 2023</c:v>
                </c:pt>
                <c:pt idx="762">
                  <c:v>Mon Sep 18 2023</c:v>
                </c:pt>
                <c:pt idx="763">
                  <c:v>Wed Sep 20 2023</c:v>
                </c:pt>
                <c:pt idx="764">
                  <c:v>Thu Sep 21 2023</c:v>
                </c:pt>
                <c:pt idx="765">
                  <c:v>Fri Sep 22 2023</c:v>
                </c:pt>
                <c:pt idx="766">
                  <c:v>Mon Sep 25 2023</c:v>
                </c:pt>
                <c:pt idx="767">
                  <c:v>Tue Sep 26 2023</c:v>
                </c:pt>
                <c:pt idx="768">
                  <c:v>Wed Sep 27 2023</c:v>
                </c:pt>
                <c:pt idx="769">
                  <c:v>Thu Sep 28 2023</c:v>
                </c:pt>
                <c:pt idx="770">
                  <c:v>Fri Sep 29 2023</c:v>
                </c:pt>
                <c:pt idx="771">
                  <c:v>Tue Oct 03 2023</c:v>
                </c:pt>
                <c:pt idx="772">
                  <c:v>Wed Oct 04 2023</c:v>
                </c:pt>
                <c:pt idx="773">
                  <c:v>Thu Oct 05 2023</c:v>
                </c:pt>
                <c:pt idx="774">
                  <c:v>Fri Oct 06 2023</c:v>
                </c:pt>
                <c:pt idx="775">
                  <c:v>Mon Oct 09 2023</c:v>
                </c:pt>
                <c:pt idx="776">
                  <c:v>Tue Oct 10 2023</c:v>
                </c:pt>
                <c:pt idx="777">
                  <c:v>Wed Oct 11 2023</c:v>
                </c:pt>
                <c:pt idx="778">
                  <c:v>Thu Oct 12 2023</c:v>
                </c:pt>
                <c:pt idx="779">
                  <c:v>Fri Oct 13 2023</c:v>
                </c:pt>
                <c:pt idx="780">
                  <c:v>Mon Oct 16 2023</c:v>
                </c:pt>
                <c:pt idx="781">
                  <c:v>Tue Oct 17 2023</c:v>
                </c:pt>
                <c:pt idx="782">
                  <c:v>Wed Oct 18 2023</c:v>
                </c:pt>
                <c:pt idx="783">
                  <c:v>Thu Oct 19 2023</c:v>
                </c:pt>
                <c:pt idx="784">
                  <c:v>Fri Oct 20 2023</c:v>
                </c:pt>
                <c:pt idx="785">
                  <c:v>Mon Oct 23 2023</c:v>
                </c:pt>
                <c:pt idx="786">
                  <c:v>Wed Oct 25 2023</c:v>
                </c:pt>
                <c:pt idx="787">
                  <c:v>Thu Oct 26 2023</c:v>
                </c:pt>
                <c:pt idx="788">
                  <c:v>Fri Oct 27 2023</c:v>
                </c:pt>
                <c:pt idx="789">
                  <c:v>Mon Oct 30 2023</c:v>
                </c:pt>
                <c:pt idx="790">
                  <c:v>Tue Oct 31 2023</c:v>
                </c:pt>
                <c:pt idx="791">
                  <c:v>Wed Nov 01 2023</c:v>
                </c:pt>
                <c:pt idx="792">
                  <c:v>Thu Nov 02 2023</c:v>
                </c:pt>
                <c:pt idx="793">
                  <c:v>Fri Nov 03 2023</c:v>
                </c:pt>
                <c:pt idx="794">
                  <c:v>Mon Nov 06 2023</c:v>
                </c:pt>
                <c:pt idx="795">
                  <c:v>Tue Nov 07 2023</c:v>
                </c:pt>
                <c:pt idx="796">
                  <c:v>Wed Nov 08 2023</c:v>
                </c:pt>
                <c:pt idx="797">
                  <c:v>Thu Nov 09 2023</c:v>
                </c:pt>
                <c:pt idx="798">
                  <c:v>Fri Nov 10 2023</c:v>
                </c:pt>
                <c:pt idx="799">
                  <c:v>Sun Nov 12 2023</c:v>
                </c:pt>
                <c:pt idx="800">
                  <c:v>Mon Nov 13 2023</c:v>
                </c:pt>
                <c:pt idx="801">
                  <c:v>Wed Nov 15 2023</c:v>
                </c:pt>
                <c:pt idx="802">
                  <c:v>Thu Nov 16 2023</c:v>
                </c:pt>
                <c:pt idx="803">
                  <c:v>Fri Nov 17 2023</c:v>
                </c:pt>
                <c:pt idx="804">
                  <c:v>Mon Nov 20 2023</c:v>
                </c:pt>
                <c:pt idx="805">
                  <c:v>Tue Nov 21 2023</c:v>
                </c:pt>
                <c:pt idx="806">
                  <c:v>Wed Nov 22 2023</c:v>
                </c:pt>
                <c:pt idx="807">
                  <c:v>Thu Nov 23 2023</c:v>
                </c:pt>
                <c:pt idx="808">
                  <c:v>Fri Nov 24 2023</c:v>
                </c:pt>
                <c:pt idx="809">
                  <c:v>Tue Nov 28 2023</c:v>
                </c:pt>
                <c:pt idx="810">
                  <c:v>Wed Nov 29 2023</c:v>
                </c:pt>
                <c:pt idx="811">
                  <c:v>Thu Nov 30 2023</c:v>
                </c:pt>
                <c:pt idx="812">
                  <c:v>Fri Dec 01 2023</c:v>
                </c:pt>
                <c:pt idx="813">
                  <c:v>Mon Dec 04 2023</c:v>
                </c:pt>
                <c:pt idx="814">
                  <c:v>Tue Dec 05 2023</c:v>
                </c:pt>
                <c:pt idx="815">
                  <c:v>Wed Dec 06 2023</c:v>
                </c:pt>
                <c:pt idx="816">
                  <c:v>Thu Dec 07 2023</c:v>
                </c:pt>
                <c:pt idx="817">
                  <c:v>Fri Dec 08 2023</c:v>
                </c:pt>
                <c:pt idx="818">
                  <c:v>Mon Dec 11 2023</c:v>
                </c:pt>
                <c:pt idx="819">
                  <c:v>Tue Dec 12 2023</c:v>
                </c:pt>
                <c:pt idx="820">
                  <c:v>Wed Dec 13 2023</c:v>
                </c:pt>
                <c:pt idx="821">
                  <c:v>Thu Dec 14 2023</c:v>
                </c:pt>
                <c:pt idx="822">
                  <c:v>Fri Dec 15 2023</c:v>
                </c:pt>
                <c:pt idx="823">
                  <c:v>Mon Dec 18 2023</c:v>
                </c:pt>
                <c:pt idx="824">
                  <c:v>Tue Dec 19 2023</c:v>
                </c:pt>
                <c:pt idx="825">
                  <c:v>Wed Dec 20 2023</c:v>
                </c:pt>
                <c:pt idx="826">
                  <c:v>Thu Dec 21 2023</c:v>
                </c:pt>
                <c:pt idx="827">
                  <c:v>Fri Dec 22 2023</c:v>
                </c:pt>
                <c:pt idx="828">
                  <c:v>Tue Dec 26 2023</c:v>
                </c:pt>
                <c:pt idx="829">
                  <c:v>Wed Dec 27 2023</c:v>
                </c:pt>
                <c:pt idx="830">
                  <c:v>Thu Dec 28 2023</c:v>
                </c:pt>
                <c:pt idx="831">
                  <c:v>Fri Dec 29 2023</c:v>
                </c:pt>
                <c:pt idx="832">
                  <c:v>Mon Jan 01 2024</c:v>
                </c:pt>
                <c:pt idx="833">
                  <c:v>Tue Jan 02 2024</c:v>
                </c:pt>
                <c:pt idx="834">
                  <c:v>Wed Jan 03 2024</c:v>
                </c:pt>
                <c:pt idx="835">
                  <c:v>Thu Jan 04 2024</c:v>
                </c:pt>
                <c:pt idx="836">
                  <c:v>Fri Jan 05 2024</c:v>
                </c:pt>
                <c:pt idx="837">
                  <c:v>Mon Jan 08 2024</c:v>
                </c:pt>
                <c:pt idx="838">
                  <c:v>Tue Jan 09 2024</c:v>
                </c:pt>
                <c:pt idx="839">
                  <c:v>Wed Jan 10 2024</c:v>
                </c:pt>
                <c:pt idx="840">
                  <c:v>Thu Jan 11 2024</c:v>
                </c:pt>
                <c:pt idx="841">
                  <c:v>Fri Jan 12 2024</c:v>
                </c:pt>
                <c:pt idx="842">
                  <c:v>Mon Jan 15 2024</c:v>
                </c:pt>
                <c:pt idx="843">
                  <c:v>Tue Jan 16 2024</c:v>
                </c:pt>
                <c:pt idx="844">
                  <c:v>Wed Jan 17 2024</c:v>
                </c:pt>
                <c:pt idx="845">
                  <c:v>Thu Jan 18 2024</c:v>
                </c:pt>
                <c:pt idx="846">
                  <c:v>Fri Jan 19 2024</c:v>
                </c:pt>
                <c:pt idx="847">
                  <c:v>Sat Jan 20 2024</c:v>
                </c:pt>
                <c:pt idx="848">
                  <c:v>Tue Jan 23 2024</c:v>
                </c:pt>
                <c:pt idx="849">
                  <c:v>Wed Jan 24 2024</c:v>
                </c:pt>
                <c:pt idx="850">
                  <c:v>Thu Jan 25 2024</c:v>
                </c:pt>
                <c:pt idx="851">
                  <c:v>Mon Jan 29 2024</c:v>
                </c:pt>
                <c:pt idx="852">
                  <c:v>Tue Jan 30 2024</c:v>
                </c:pt>
                <c:pt idx="853">
                  <c:v>Wed Jan 31 2024</c:v>
                </c:pt>
                <c:pt idx="854">
                  <c:v>Thu Feb 01 2024</c:v>
                </c:pt>
                <c:pt idx="855">
                  <c:v>Fri Feb 02 2024</c:v>
                </c:pt>
                <c:pt idx="856">
                  <c:v>Mon Feb 05 2024</c:v>
                </c:pt>
                <c:pt idx="857">
                  <c:v>Tue Feb 06 2024</c:v>
                </c:pt>
                <c:pt idx="858">
                  <c:v>Wed Feb 07 2024</c:v>
                </c:pt>
                <c:pt idx="859">
                  <c:v>Thu Feb 08 2024</c:v>
                </c:pt>
                <c:pt idx="860">
                  <c:v>Fri Feb 09 2024</c:v>
                </c:pt>
                <c:pt idx="861">
                  <c:v>Mon Feb 12 2024</c:v>
                </c:pt>
                <c:pt idx="862">
                  <c:v>Tue Feb 13 2024</c:v>
                </c:pt>
                <c:pt idx="863">
                  <c:v>Wed Feb 14 2024</c:v>
                </c:pt>
                <c:pt idx="864">
                  <c:v>Thu Feb 15 2024</c:v>
                </c:pt>
                <c:pt idx="865">
                  <c:v>Fri Feb 16 2024</c:v>
                </c:pt>
                <c:pt idx="866">
                  <c:v>Mon Feb 19 2024</c:v>
                </c:pt>
                <c:pt idx="867">
                  <c:v>Tue Feb 20 2024</c:v>
                </c:pt>
                <c:pt idx="868">
                  <c:v>Wed Feb 21 2024</c:v>
                </c:pt>
                <c:pt idx="869">
                  <c:v>Thu Feb 22 2024</c:v>
                </c:pt>
                <c:pt idx="870">
                  <c:v>Fri Feb 23 2024</c:v>
                </c:pt>
                <c:pt idx="871">
                  <c:v>Mon Feb 26 2024</c:v>
                </c:pt>
                <c:pt idx="872">
                  <c:v>Tue Feb 27 2024</c:v>
                </c:pt>
                <c:pt idx="873">
                  <c:v>Wed Feb 28 2024</c:v>
                </c:pt>
                <c:pt idx="874">
                  <c:v>Thu Feb 29 2024</c:v>
                </c:pt>
                <c:pt idx="875">
                  <c:v>Fri Mar 01 2024</c:v>
                </c:pt>
                <c:pt idx="876">
                  <c:v>Sat Mar 02 2024</c:v>
                </c:pt>
                <c:pt idx="877">
                  <c:v>Mon Mar 04 2024</c:v>
                </c:pt>
                <c:pt idx="878">
                  <c:v>Tue Mar 05 2024</c:v>
                </c:pt>
                <c:pt idx="879">
                  <c:v>Wed Mar 06 2024</c:v>
                </c:pt>
                <c:pt idx="880">
                  <c:v>Thu Mar 07 2024</c:v>
                </c:pt>
                <c:pt idx="881">
                  <c:v>Mon Mar 11 2024</c:v>
                </c:pt>
                <c:pt idx="882">
                  <c:v>Tue Mar 12 2024</c:v>
                </c:pt>
                <c:pt idx="883">
                  <c:v>Wed Mar 13 2024</c:v>
                </c:pt>
                <c:pt idx="884">
                  <c:v>Thu Mar 14 2024</c:v>
                </c:pt>
                <c:pt idx="885">
                  <c:v>Fri Mar 15 2024</c:v>
                </c:pt>
                <c:pt idx="886">
                  <c:v>Mon Mar 18 2024</c:v>
                </c:pt>
                <c:pt idx="887">
                  <c:v>Tue Mar 19 2024</c:v>
                </c:pt>
                <c:pt idx="888">
                  <c:v>Wed Mar 20 2024</c:v>
                </c:pt>
                <c:pt idx="889">
                  <c:v>Thu Mar 21 2024</c:v>
                </c:pt>
                <c:pt idx="890">
                  <c:v>Fri Mar 22 2024</c:v>
                </c:pt>
                <c:pt idx="891">
                  <c:v>Tue Mar 26 2024</c:v>
                </c:pt>
                <c:pt idx="892">
                  <c:v>Wed Mar 27 2024</c:v>
                </c:pt>
                <c:pt idx="893">
                  <c:v>Thu Mar 28 2024</c:v>
                </c:pt>
                <c:pt idx="894">
                  <c:v>Mon Apr 01 2024</c:v>
                </c:pt>
                <c:pt idx="895">
                  <c:v>Tue Apr 02 2024</c:v>
                </c:pt>
                <c:pt idx="896">
                  <c:v>Wed Apr 03 2024</c:v>
                </c:pt>
                <c:pt idx="897">
                  <c:v>Thu Apr 04 2024</c:v>
                </c:pt>
                <c:pt idx="898">
                  <c:v>Fri Apr 05 2024</c:v>
                </c:pt>
                <c:pt idx="899">
                  <c:v>Mon Apr 08 2024</c:v>
                </c:pt>
                <c:pt idx="900">
                  <c:v>Tue Apr 09 2024</c:v>
                </c:pt>
                <c:pt idx="901">
                  <c:v>Wed Apr 10 2024</c:v>
                </c:pt>
                <c:pt idx="902">
                  <c:v>Fri Apr 12 2024</c:v>
                </c:pt>
                <c:pt idx="903">
                  <c:v>Mon Apr 15 2024</c:v>
                </c:pt>
                <c:pt idx="904">
                  <c:v>Tue Apr 16 2024</c:v>
                </c:pt>
                <c:pt idx="905">
                  <c:v>Thu Apr 18 2024</c:v>
                </c:pt>
                <c:pt idx="906">
                  <c:v>Fri Apr 19 2024</c:v>
                </c:pt>
                <c:pt idx="907">
                  <c:v>Mon Apr 22 2024</c:v>
                </c:pt>
                <c:pt idx="908">
                  <c:v>Tue Apr 23 2024</c:v>
                </c:pt>
                <c:pt idx="909">
                  <c:v>Wed Apr 24 2024</c:v>
                </c:pt>
                <c:pt idx="910">
                  <c:v>Thu Apr 25 2024</c:v>
                </c:pt>
                <c:pt idx="911">
                  <c:v>Fri Apr 26 2024</c:v>
                </c:pt>
                <c:pt idx="912">
                  <c:v>Mon Apr 29 2024</c:v>
                </c:pt>
                <c:pt idx="913">
                  <c:v>Tue Apr 30 2024</c:v>
                </c:pt>
                <c:pt idx="914">
                  <c:v>Thu May 02 2024</c:v>
                </c:pt>
                <c:pt idx="915">
                  <c:v>Fri May 03 2024</c:v>
                </c:pt>
                <c:pt idx="916">
                  <c:v>Mon May 06 2024</c:v>
                </c:pt>
                <c:pt idx="917">
                  <c:v>Tue May 07 2024</c:v>
                </c:pt>
                <c:pt idx="918">
                  <c:v>Wed May 08 2024</c:v>
                </c:pt>
                <c:pt idx="919">
                  <c:v>Thu May 09 2024</c:v>
                </c:pt>
                <c:pt idx="920">
                  <c:v>Fri May 10 2024</c:v>
                </c:pt>
                <c:pt idx="921">
                  <c:v>Mon May 13 2024</c:v>
                </c:pt>
                <c:pt idx="922">
                  <c:v>Tue May 14 2024</c:v>
                </c:pt>
                <c:pt idx="923">
                  <c:v>Wed May 15 2024</c:v>
                </c:pt>
                <c:pt idx="924">
                  <c:v>Thu May 16 2024</c:v>
                </c:pt>
                <c:pt idx="925">
                  <c:v>Fri May 17 2024</c:v>
                </c:pt>
                <c:pt idx="926">
                  <c:v>Sat May 18 2024</c:v>
                </c:pt>
                <c:pt idx="927">
                  <c:v>Tue May 21 2024</c:v>
                </c:pt>
                <c:pt idx="928">
                  <c:v>Wed May 22 2024</c:v>
                </c:pt>
                <c:pt idx="929">
                  <c:v>Thu May 23 2024</c:v>
                </c:pt>
                <c:pt idx="930">
                  <c:v>Fri May 24 2024</c:v>
                </c:pt>
                <c:pt idx="931">
                  <c:v>Mon May 27 2024</c:v>
                </c:pt>
                <c:pt idx="932">
                  <c:v>Tue May 28 2024</c:v>
                </c:pt>
                <c:pt idx="933">
                  <c:v>Wed May 29 2024</c:v>
                </c:pt>
                <c:pt idx="934">
                  <c:v>Thu May 30 2024</c:v>
                </c:pt>
                <c:pt idx="935">
                  <c:v>Fri May 31 2024</c:v>
                </c:pt>
                <c:pt idx="936">
                  <c:v>Mon Jun 03 2024</c:v>
                </c:pt>
                <c:pt idx="937">
                  <c:v>Tue Jun 04 2024</c:v>
                </c:pt>
                <c:pt idx="938">
                  <c:v>Wed Jun 05 2024</c:v>
                </c:pt>
                <c:pt idx="939">
                  <c:v>Thu Jun 06 2024</c:v>
                </c:pt>
                <c:pt idx="940">
                  <c:v>Fri Jun 07 2024</c:v>
                </c:pt>
                <c:pt idx="941">
                  <c:v>Mon Jun 10 2024</c:v>
                </c:pt>
                <c:pt idx="942">
                  <c:v>Tue Jun 11 2024</c:v>
                </c:pt>
                <c:pt idx="943">
                  <c:v>Wed Jun 12 2024</c:v>
                </c:pt>
                <c:pt idx="944">
                  <c:v>Thu Jun 13 2024</c:v>
                </c:pt>
                <c:pt idx="945">
                  <c:v>Fri Jun 14 2024</c:v>
                </c:pt>
                <c:pt idx="946">
                  <c:v>Tue Jun 18 2024</c:v>
                </c:pt>
                <c:pt idx="947">
                  <c:v>Wed Jun 19 2024</c:v>
                </c:pt>
                <c:pt idx="948">
                  <c:v>Thu Jun 20 2024</c:v>
                </c:pt>
                <c:pt idx="949">
                  <c:v>Fri Jun 21 2024</c:v>
                </c:pt>
                <c:pt idx="950">
                  <c:v>Mon Jun 24 2024</c:v>
                </c:pt>
                <c:pt idx="951">
                  <c:v>Tue Jun 25 2024</c:v>
                </c:pt>
                <c:pt idx="952">
                  <c:v>Wed Jun 26 2024</c:v>
                </c:pt>
                <c:pt idx="953">
                  <c:v>Thu Jun 27 2024</c:v>
                </c:pt>
                <c:pt idx="954">
                  <c:v>Fri Jun 28 2024</c:v>
                </c:pt>
                <c:pt idx="955">
                  <c:v>Mon Jul 01 2024</c:v>
                </c:pt>
                <c:pt idx="956">
                  <c:v>Tue Jul 02 2024</c:v>
                </c:pt>
                <c:pt idx="957">
                  <c:v>Wed Jul 03 2024</c:v>
                </c:pt>
                <c:pt idx="958">
                  <c:v>Thu Jul 04 2024</c:v>
                </c:pt>
                <c:pt idx="959">
                  <c:v>Fri Jul 05 2024</c:v>
                </c:pt>
                <c:pt idx="960">
                  <c:v>Mon Jul 08 2024</c:v>
                </c:pt>
                <c:pt idx="961">
                  <c:v>Tue Jul 09 2024</c:v>
                </c:pt>
                <c:pt idx="962">
                  <c:v>Wed Jul 10 2024</c:v>
                </c:pt>
                <c:pt idx="963">
                  <c:v>Thu Jul 11 2024</c:v>
                </c:pt>
                <c:pt idx="964">
                  <c:v>Fri Jul 12 2024</c:v>
                </c:pt>
                <c:pt idx="965">
                  <c:v>Mon Jul 15 2024</c:v>
                </c:pt>
                <c:pt idx="966">
                  <c:v>Tue Jul 16 2024</c:v>
                </c:pt>
                <c:pt idx="967">
                  <c:v>Thu Jul 18 2024</c:v>
                </c:pt>
                <c:pt idx="968">
                  <c:v>Fri Jul 19 2024</c:v>
                </c:pt>
                <c:pt idx="969">
                  <c:v>Mon Jul 22 2024</c:v>
                </c:pt>
                <c:pt idx="970">
                  <c:v>Tue Jul 23 2024</c:v>
                </c:pt>
                <c:pt idx="971">
                  <c:v>Wed Jul 24 2024</c:v>
                </c:pt>
                <c:pt idx="972">
                  <c:v>Thu Jul 25 2024</c:v>
                </c:pt>
                <c:pt idx="973">
                  <c:v>Fri Jul 26 2024</c:v>
                </c:pt>
                <c:pt idx="974">
                  <c:v>Mon Jul 29 2024</c:v>
                </c:pt>
                <c:pt idx="975">
                  <c:v>Tue Jul 30 2024</c:v>
                </c:pt>
                <c:pt idx="976">
                  <c:v>Wed Jul 31 2024</c:v>
                </c:pt>
                <c:pt idx="977">
                  <c:v>Thu Aug 01 2024</c:v>
                </c:pt>
                <c:pt idx="978">
                  <c:v>Fri Aug 02 2024</c:v>
                </c:pt>
                <c:pt idx="979">
                  <c:v>Mon Aug 05 2024</c:v>
                </c:pt>
                <c:pt idx="980">
                  <c:v>Tue Aug 06 2024</c:v>
                </c:pt>
                <c:pt idx="981">
                  <c:v>Wed Aug 07 2024</c:v>
                </c:pt>
                <c:pt idx="982">
                  <c:v>Thu Aug 08 2024</c:v>
                </c:pt>
                <c:pt idx="983">
                  <c:v>Fri Aug 09 2024</c:v>
                </c:pt>
                <c:pt idx="984">
                  <c:v>Mon Aug 12 2024</c:v>
                </c:pt>
                <c:pt idx="985">
                  <c:v>Tue Aug 13 2024</c:v>
                </c:pt>
                <c:pt idx="986">
                  <c:v>Wed Aug 14 2024</c:v>
                </c:pt>
                <c:pt idx="987">
                  <c:v>Fri Aug 16 2024</c:v>
                </c:pt>
                <c:pt idx="988">
                  <c:v>Mon Aug 19 2024</c:v>
                </c:pt>
                <c:pt idx="989">
                  <c:v>Tue Aug 20 2024</c:v>
                </c:pt>
                <c:pt idx="990">
                  <c:v>Wed Aug 21 2024</c:v>
                </c:pt>
                <c:pt idx="991">
                  <c:v>Thu Aug 22 2024</c:v>
                </c:pt>
                <c:pt idx="992">
                  <c:v>Fri Aug 23 2024</c:v>
                </c:pt>
                <c:pt idx="993">
                  <c:v>Mon Aug 26 2024</c:v>
                </c:pt>
                <c:pt idx="994">
                  <c:v>Tue Aug 27 2024</c:v>
                </c:pt>
                <c:pt idx="995">
                  <c:v>Wed Aug 28 2024</c:v>
                </c:pt>
                <c:pt idx="996">
                  <c:v>Thu Aug 29 2024</c:v>
                </c:pt>
                <c:pt idx="997">
                  <c:v>Fri Aug 30 2024</c:v>
                </c:pt>
                <c:pt idx="998">
                  <c:v>Mon Sep 02 2024</c:v>
                </c:pt>
                <c:pt idx="999">
                  <c:v>Tue Sep 03 2024</c:v>
                </c:pt>
                <c:pt idx="1000">
                  <c:v>Wed Sep 04 2024</c:v>
                </c:pt>
                <c:pt idx="1001">
                  <c:v>Thu Sep 05 2024</c:v>
                </c:pt>
                <c:pt idx="1002">
                  <c:v>Fri Sep 06 2024</c:v>
                </c:pt>
                <c:pt idx="1003">
                  <c:v>Mon Sep 09 2024</c:v>
                </c:pt>
                <c:pt idx="1004">
                  <c:v>Tue Sep 10 2024</c:v>
                </c:pt>
                <c:pt idx="1005">
                  <c:v>Wed Sep 11 2024</c:v>
                </c:pt>
                <c:pt idx="1006">
                  <c:v>Thu Sep 12 2024</c:v>
                </c:pt>
                <c:pt idx="1007">
                  <c:v>Fri Sep 13 2024</c:v>
                </c:pt>
                <c:pt idx="1008">
                  <c:v>Mon Sep 16 2024</c:v>
                </c:pt>
                <c:pt idx="1009">
                  <c:v>Tue Sep 17 2024</c:v>
                </c:pt>
                <c:pt idx="1010">
                  <c:v>Wed Sep 18 2024</c:v>
                </c:pt>
                <c:pt idx="1011">
                  <c:v>Thu Sep 19 2024</c:v>
                </c:pt>
                <c:pt idx="1012">
                  <c:v>Fri Sep 20 2024</c:v>
                </c:pt>
                <c:pt idx="1013">
                  <c:v>Mon Sep 23 2024</c:v>
                </c:pt>
                <c:pt idx="1014">
                  <c:v>Tue Sep 24 2024</c:v>
                </c:pt>
                <c:pt idx="1015">
                  <c:v>Wed Sep 25 2024</c:v>
                </c:pt>
                <c:pt idx="1016">
                  <c:v>Thu Sep 26 2024</c:v>
                </c:pt>
                <c:pt idx="1017">
                  <c:v>Fri Sep 27 2024</c:v>
                </c:pt>
                <c:pt idx="1018">
                  <c:v>Mon Sep 30 2024</c:v>
                </c:pt>
                <c:pt idx="1019">
                  <c:v>Tue Oct 01 2024</c:v>
                </c:pt>
                <c:pt idx="1020">
                  <c:v>Thu Oct 03 2024</c:v>
                </c:pt>
                <c:pt idx="1021">
                  <c:v>Fri Oct 04 2024</c:v>
                </c:pt>
                <c:pt idx="1022">
                  <c:v>Mon Oct 07 2024</c:v>
                </c:pt>
                <c:pt idx="1023">
                  <c:v>Tue Oct 08 2024</c:v>
                </c:pt>
                <c:pt idx="1024">
                  <c:v>Wed Oct 09 2024</c:v>
                </c:pt>
                <c:pt idx="1025">
                  <c:v>Thu Oct 10 2024</c:v>
                </c:pt>
                <c:pt idx="1026">
                  <c:v>Fri Oct 11 2024</c:v>
                </c:pt>
                <c:pt idx="1027">
                  <c:v>Mon Oct 14 2024</c:v>
                </c:pt>
                <c:pt idx="1028">
                  <c:v>Tue Oct 15 2024</c:v>
                </c:pt>
                <c:pt idx="1029">
                  <c:v>Wed Oct 16 2024</c:v>
                </c:pt>
                <c:pt idx="1030">
                  <c:v>Thu Oct 17 2024</c:v>
                </c:pt>
                <c:pt idx="1031">
                  <c:v>Fri Oct 18 2024</c:v>
                </c:pt>
                <c:pt idx="1032">
                  <c:v>Mon Oct 21 2024</c:v>
                </c:pt>
                <c:pt idx="1033">
                  <c:v>Tue Oct 22 2024</c:v>
                </c:pt>
                <c:pt idx="1034">
                  <c:v>Wed Oct 23 2024</c:v>
                </c:pt>
                <c:pt idx="1035">
                  <c:v>Thu Oct 24 2024</c:v>
                </c:pt>
                <c:pt idx="1036">
                  <c:v>Fri Oct 25 2024</c:v>
                </c:pt>
                <c:pt idx="1037">
                  <c:v>Mon Oct 28 2024</c:v>
                </c:pt>
                <c:pt idx="1038">
                  <c:v>Tue Oct 29 2024</c:v>
                </c:pt>
                <c:pt idx="1039">
                  <c:v>Wed Oct 30 2024</c:v>
                </c:pt>
                <c:pt idx="1040">
                  <c:v>Thu Oct 31 2024</c:v>
                </c:pt>
                <c:pt idx="1041">
                  <c:v>Fri Nov 01 2024</c:v>
                </c:pt>
                <c:pt idx="1042">
                  <c:v>Mon Nov 04 2024</c:v>
                </c:pt>
                <c:pt idx="1043">
                  <c:v>Tue Nov 05 2024</c:v>
                </c:pt>
                <c:pt idx="1044">
                  <c:v>Wed Nov 06 2024</c:v>
                </c:pt>
                <c:pt idx="1045">
                  <c:v>Thu Nov 07 2024</c:v>
                </c:pt>
                <c:pt idx="1046">
                  <c:v>Fri Nov 08 2024</c:v>
                </c:pt>
                <c:pt idx="1047">
                  <c:v>Mon Nov 11 2024</c:v>
                </c:pt>
                <c:pt idx="1048">
                  <c:v>Tue Nov 12 2024</c:v>
                </c:pt>
                <c:pt idx="1049">
                  <c:v>Wed Nov 13 2024</c:v>
                </c:pt>
                <c:pt idx="1050">
                  <c:v>Thu Nov 14 2024</c:v>
                </c:pt>
                <c:pt idx="1051">
                  <c:v>Mon Nov 18 2024</c:v>
                </c:pt>
                <c:pt idx="1052">
                  <c:v>Tue Nov 19 2024</c:v>
                </c:pt>
                <c:pt idx="1053">
                  <c:v>Thu Nov 21 2024</c:v>
                </c:pt>
                <c:pt idx="1054">
                  <c:v>Fri Nov 22 2024</c:v>
                </c:pt>
                <c:pt idx="1055">
                  <c:v>Mon Nov 25 2024</c:v>
                </c:pt>
                <c:pt idx="1056">
                  <c:v>Tue Nov 26 2024</c:v>
                </c:pt>
                <c:pt idx="1057">
                  <c:v>Wed Nov 27 2024</c:v>
                </c:pt>
                <c:pt idx="1058">
                  <c:v>Thu Nov 28 2024</c:v>
                </c:pt>
                <c:pt idx="1059">
                  <c:v>Fri Nov 29 2024</c:v>
                </c:pt>
                <c:pt idx="1060">
                  <c:v>Mon Dec 02 2024</c:v>
                </c:pt>
                <c:pt idx="1061">
                  <c:v>Tue Dec 03 2024</c:v>
                </c:pt>
                <c:pt idx="1062">
                  <c:v>Wed Dec 04 2024</c:v>
                </c:pt>
                <c:pt idx="1063">
                  <c:v>Thu Dec 05 2024</c:v>
                </c:pt>
                <c:pt idx="1064">
                  <c:v>Fri Dec 06 2024</c:v>
                </c:pt>
                <c:pt idx="1065">
                  <c:v>Mon Dec 09 2024</c:v>
                </c:pt>
                <c:pt idx="1066">
                  <c:v>Tue Dec 10 2024</c:v>
                </c:pt>
                <c:pt idx="1067">
                  <c:v>Wed Dec 11 2024</c:v>
                </c:pt>
                <c:pt idx="1068">
                  <c:v>Thu Dec 12 2024</c:v>
                </c:pt>
                <c:pt idx="1069">
                  <c:v>Fri Dec 13 2024</c:v>
                </c:pt>
                <c:pt idx="1070">
                  <c:v>Mon Dec 16 2024</c:v>
                </c:pt>
                <c:pt idx="1071">
                  <c:v>Tue Dec 17 2024</c:v>
                </c:pt>
                <c:pt idx="1072">
                  <c:v>Wed Dec 18 2024</c:v>
                </c:pt>
                <c:pt idx="1073">
                  <c:v>Thu Dec 19 2024</c:v>
                </c:pt>
                <c:pt idx="1074">
                  <c:v>Fri Dec 20 2024</c:v>
                </c:pt>
                <c:pt idx="1075">
                  <c:v>Mon Dec 23 2024</c:v>
                </c:pt>
                <c:pt idx="1076">
                  <c:v>Tue Dec 24 2024</c:v>
                </c:pt>
                <c:pt idx="1077">
                  <c:v>Thu Dec 26 2024</c:v>
                </c:pt>
                <c:pt idx="1078">
                  <c:v>Fri Dec 27 2024</c:v>
                </c:pt>
                <c:pt idx="1079">
                  <c:v>Mon Dec 30 2024</c:v>
                </c:pt>
                <c:pt idx="1080">
                  <c:v>Tue Dec 31 2024</c:v>
                </c:pt>
                <c:pt idx="1081">
                  <c:v>Wed Jan 01 2025</c:v>
                </c:pt>
                <c:pt idx="1082">
                  <c:v>Thu Jan 02 2025</c:v>
                </c:pt>
                <c:pt idx="1083">
                  <c:v>Fri Jan 03 2025</c:v>
                </c:pt>
                <c:pt idx="1084">
                  <c:v>Mon Jan 06 2025</c:v>
                </c:pt>
                <c:pt idx="1085">
                  <c:v>Tue Jan 07 2025</c:v>
                </c:pt>
                <c:pt idx="1086">
                  <c:v>Wed Jan 08 2025</c:v>
                </c:pt>
                <c:pt idx="1087">
                  <c:v>Thu Jan 09 2025</c:v>
                </c:pt>
                <c:pt idx="1088">
                  <c:v>Fri Jan 10 2025</c:v>
                </c:pt>
                <c:pt idx="1089">
                  <c:v>Mon Jan 13 2025</c:v>
                </c:pt>
                <c:pt idx="1090">
                  <c:v>Tue Jan 14 2025</c:v>
                </c:pt>
                <c:pt idx="1091">
                  <c:v>Wed Jan 15 2025</c:v>
                </c:pt>
                <c:pt idx="1092">
                  <c:v>Thu Jan 16 2025</c:v>
                </c:pt>
                <c:pt idx="1093">
                  <c:v>Fri Jan 17 2025</c:v>
                </c:pt>
                <c:pt idx="1094">
                  <c:v>Mon Jan 20 2025</c:v>
                </c:pt>
                <c:pt idx="1095">
                  <c:v>Tue Jan 21 2025</c:v>
                </c:pt>
                <c:pt idx="1096">
                  <c:v>Wed Jan 22 2025</c:v>
                </c:pt>
                <c:pt idx="1097">
                  <c:v>Thu Jan 23 2025</c:v>
                </c:pt>
                <c:pt idx="1098">
                  <c:v>Fri Jan 24 2025</c:v>
                </c:pt>
                <c:pt idx="1099">
                  <c:v>Mon Jan 27 2025</c:v>
                </c:pt>
                <c:pt idx="1100">
                  <c:v>Tue Jan 28 2025</c:v>
                </c:pt>
                <c:pt idx="1101">
                  <c:v>Wed Jan 29 2025</c:v>
                </c:pt>
                <c:pt idx="1102">
                  <c:v>Thu Jan 30 2025</c:v>
                </c:pt>
                <c:pt idx="1103">
                  <c:v>Fri Jan 31 2025</c:v>
                </c:pt>
                <c:pt idx="1104">
                  <c:v>Sat Feb 01 2025</c:v>
                </c:pt>
                <c:pt idx="1105">
                  <c:v>Mon Feb 03 2025</c:v>
                </c:pt>
                <c:pt idx="1106">
                  <c:v>Tue Feb 04 2025</c:v>
                </c:pt>
              </c:strCache>
            </c:strRef>
          </c:cat>
          <c:val>
            <c:numRef>
              <c:f>Momentum!$P$2:$P$1108</c:f>
              <c:numCache>
                <c:formatCode>General</c:formatCode>
                <c:ptCount val="1107"/>
                <c:pt idx="0">
                  <c:v>1000000</c:v>
                </c:pt>
                <c:pt idx="1">
                  <c:v>1001119.9471499621</c:v>
                </c:pt>
                <c:pt idx="2">
                  <c:v>1001322.497413589</c:v>
                </c:pt>
                <c:pt idx="3">
                  <c:v>1000172.0119161878</c:v>
                </c:pt>
                <c:pt idx="4">
                  <c:v>963462.42536801822</c:v>
                </c:pt>
                <c:pt idx="5">
                  <c:v>971154.34953319957</c:v>
                </c:pt>
                <c:pt idx="6">
                  <c:v>989286.02590150444</c:v>
                </c:pt>
                <c:pt idx="7">
                  <c:v>1000150.1988108741</c:v>
                </c:pt>
                <c:pt idx="8">
                  <c:v>986540.69078988372</c:v>
                </c:pt>
                <c:pt idx="9">
                  <c:v>980322.70931232639</c:v>
                </c:pt>
                <c:pt idx="10">
                  <c:v>971925.28699814284</c:v>
                </c:pt>
                <c:pt idx="11">
                  <c:v>970102.33462550025</c:v>
                </c:pt>
                <c:pt idx="12">
                  <c:v>979938.1754272253</c:v>
                </c:pt>
                <c:pt idx="13">
                  <c:v>986272.70121031569</c:v>
                </c:pt>
                <c:pt idx="14">
                  <c:v>1014625.9987286077</c:v>
                </c:pt>
                <c:pt idx="15">
                  <c:v>1026409.4382190537</c:v>
                </c:pt>
                <c:pt idx="16">
                  <c:v>1031096.1397035909</c:v>
                </c:pt>
                <c:pt idx="17">
                  <c:v>1029164.1218043801</c:v>
                </c:pt>
                <c:pt idx="18">
                  <c:v>1030497.2141548359</c:v>
                </c:pt>
                <c:pt idx="19">
                  <c:v>1000377.6783377167</c:v>
                </c:pt>
                <c:pt idx="20">
                  <c:v>989013.67370087386</c:v>
                </c:pt>
                <c:pt idx="21">
                  <c:v>984447.87914293201</c:v>
                </c:pt>
                <c:pt idx="22">
                  <c:v>971947.72333503689</c:v>
                </c:pt>
                <c:pt idx="23">
                  <c:v>992341.73034015985</c:v>
                </c:pt>
                <c:pt idx="24">
                  <c:v>1015324.0180986451</c:v>
                </c:pt>
                <c:pt idx="25">
                  <c:v>1012939.5340720706</c:v>
                </c:pt>
                <c:pt idx="26">
                  <c:v>1015279.7686564374</c:v>
                </c:pt>
                <c:pt idx="27">
                  <c:v>1016967.4797761352</c:v>
                </c:pt>
                <c:pt idx="28">
                  <c:v>1015470.477520037</c:v>
                </c:pt>
                <c:pt idx="29">
                  <c:v>1017965.2735363407</c:v>
                </c:pt>
                <c:pt idx="30">
                  <c:v>1015765.2660575617</c:v>
                </c:pt>
                <c:pt idx="31">
                  <c:v>1017393.7701771226</c:v>
                </c:pt>
                <c:pt idx="32">
                  <c:v>1009541.0522642003</c:v>
                </c:pt>
                <c:pt idx="33">
                  <c:v>1015653.7076046717</c:v>
                </c:pt>
                <c:pt idx="34">
                  <c:v>1012019.0210278335</c:v>
                </c:pt>
                <c:pt idx="35">
                  <c:v>1011215.6755207101</c:v>
                </c:pt>
                <c:pt idx="36">
                  <c:v>997443.50405723753</c:v>
                </c:pt>
                <c:pt idx="37">
                  <c:v>999577.44898849516</c:v>
                </c:pt>
                <c:pt idx="38">
                  <c:v>999473.36931456998</c:v>
                </c:pt>
                <c:pt idx="39">
                  <c:v>1002507.8838794918</c:v>
                </c:pt>
                <c:pt idx="40">
                  <c:v>1002384.4840265745</c:v>
                </c:pt>
                <c:pt idx="41">
                  <c:v>1004256.0484624879</c:v>
                </c:pt>
                <c:pt idx="42">
                  <c:v>1009093.5719894798</c:v>
                </c:pt>
                <c:pt idx="43">
                  <c:v>997670.98358408024</c:v>
                </c:pt>
                <c:pt idx="44">
                  <c:v>1014547.4715494785</c:v>
                </c:pt>
                <c:pt idx="45">
                  <c:v>1009815.2741595723</c:v>
                </c:pt>
                <c:pt idx="46">
                  <c:v>1008393.0596931208</c:v>
                </c:pt>
                <c:pt idx="47">
                  <c:v>1007888.8653445848</c:v>
                </c:pt>
                <c:pt idx="48">
                  <c:v>1006927.8422476224</c:v>
                </c:pt>
                <c:pt idx="49">
                  <c:v>1010459.6956136962</c:v>
                </c:pt>
                <c:pt idx="50">
                  <c:v>1018991.735949244</c:v>
                </c:pt>
                <c:pt idx="51">
                  <c:v>1035607.0898824586</c:v>
                </c:pt>
                <c:pt idx="52">
                  <c:v>1038419.7340047617</c:v>
                </c:pt>
                <c:pt idx="53">
                  <c:v>1045030.9746095454</c:v>
                </c:pt>
                <c:pt idx="54">
                  <c:v>1020428.9079736249</c:v>
                </c:pt>
                <c:pt idx="55">
                  <c:v>1029020.7785408902</c:v>
                </c:pt>
                <c:pt idx="56">
                  <c:v>1034465.9528587632</c:v>
                </c:pt>
                <c:pt idx="57">
                  <c:v>1048583.394617772</c:v>
                </c:pt>
                <c:pt idx="58">
                  <c:v>1054379.4483154051</c:v>
                </c:pt>
                <c:pt idx="59">
                  <c:v>1061378.3389631922</c:v>
                </c:pt>
                <c:pt idx="60">
                  <c:v>1070693.1581637105</c:v>
                </c:pt>
                <c:pt idx="61">
                  <c:v>1062793.6978822593</c:v>
                </c:pt>
                <c:pt idx="62">
                  <c:v>1078787.6899298243</c:v>
                </c:pt>
                <c:pt idx="63">
                  <c:v>1093073.4042155384</c:v>
                </c:pt>
                <c:pt idx="64">
                  <c:v>1096557.268749922</c:v>
                </c:pt>
                <c:pt idx="65">
                  <c:v>1069888.5661934263</c:v>
                </c:pt>
                <c:pt idx="66">
                  <c:v>1076021.7881760506</c:v>
                </c:pt>
                <c:pt idx="67">
                  <c:v>1095493.4124421952</c:v>
                </c:pt>
                <c:pt idx="68">
                  <c:v>1099206.0029665825</c:v>
                </c:pt>
                <c:pt idx="69">
                  <c:v>1104300.9211362759</c:v>
                </c:pt>
                <c:pt idx="70">
                  <c:v>1104021.0901566804</c:v>
                </c:pt>
                <c:pt idx="71">
                  <c:v>1107528.6374911191</c:v>
                </c:pt>
                <c:pt idx="72">
                  <c:v>1114255.7991698557</c:v>
                </c:pt>
                <c:pt idx="73">
                  <c:v>1113797.100726688</c:v>
                </c:pt>
                <c:pt idx="74">
                  <c:v>1114967.5296346615</c:v>
                </c:pt>
                <c:pt idx="75">
                  <c:v>1111321.6248893763</c:v>
                </c:pt>
                <c:pt idx="76">
                  <c:v>1112340.6085233153</c:v>
                </c:pt>
                <c:pt idx="77">
                  <c:v>1115958.4678474828</c:v>
                </c:pt>
                <c:pt idx="78">
                  <c:v>1113802.0865793312</c:v>
                </c:pt>
                <c:pt idx="79">
                  <c:v>1124472.4344671995</c:v>
                </c:pt>
                <c:pt idx="80">
                  <c:v>1125045.8075211588</c:v>
                </c:pt>
                <c:pt idx="81">
                  <c:v>1125593.6280803219</c:v>
                </c:pt>
                <c:pt idx="82">
                  <c:v>1093658.6186695253</c:v>
                </c:pt>
                <c:pt idx="83">
                  <c:v>1104886.1355902627</c:v>
                </c:pt>
                <c:pt idx="84">
                  <c:v>1129160.3824148979</c:v>
                </c:pt>
                <c:pt idx="85">
                  <c:v>1132933.4264025826</c:v>
                </c:pt>
                <c:pt idx="86">
                  <c:v>1140099.9663454946</c:v>
                </c:pt>
                <c:pt idx="87">
                  <c:v>1135298.5902501652</c:v>
                </c:pt>
                <c:pt idx="88">
                  <c:v>1138584.2671419848</c:v>
                </c:pt>
                <c:pt idx="89">
                  <c:v>1141514.7020329814</c:v>
                </c:pt>
                <c:pt idx="90">
                  <c:v>1153044.4862702086</c:v>
                </c:pt>
                <c:pt idx="91">
                  <c:v>1170157.8022361549</c:v>
                </c:pt>
                <c:pt idx="92">
                  <c:v>1177849.103169756</c:v>
                </c:pt>
                <c:pt idx="93">
                  <c:v>1179318.0600047365</c:v>
                </c:pt>
                <c:pt idx="94">
                  <c:v>1189377.640943822</c:v>
                </c:pt>
                <c:pt idx="95">
                  <c:v>1201725.7282461016</c:v>
                </c:pt>
                <c:pt idx="96">
                  <c:v>1202828.2249118127</c:v>
                </c:pt>
                <c:pt idx="97">
                  <c:v>1206614.9799942663</c:v>
                </c:pt>
                <c:pt idx="98">
                  <c:v>1197134.3811933638</c:v>
                </c:pt>
                <c:pt idx="99">
                  <c:v>1197711.4936368053</c:v>
                </c:pt>
                <c:pt idx="100">
                  <c:v>1185881.3117778304</c:v>
                </c:pt>
                <c:pt idx="101">
                  <c:v>1166624.07917534</c:v>
                </c:pt>
                <c:pt idx="102">
                  <c:v>1187808.3438243982</c:v>
                </c:pt>
                <c:pt idx="103">
                  <c:v>1200823.9121492766</c:v>
                </c:pt>
                <c:pt idx="104">
                  <c:v>1187928.6275194136</c:v>
                </c:pt>
                <c:pt idx="105">
                  <c:v>1175987.5104391288</c:v>
                </c:pt>
                <c:pt idx="106">
                  <c:v>1168613.4343799469</c:v>
                </c:pt>
                <c:pt idx="107">
                  <c:v>1153871.5145773869</c:v>
                </c:pt>
                <c:pt idx="108">
                  <c:v>1146605.2575816123</c:v>
                </c:pt>
                <c:pt idx="109">
                  <c:v>1135124.0854076559</c:v>
                </c:pt>
                <c:pt idx="110">
                  <c:v>1168384.7083899437</c:v>
                </c:pt>
                <c:pt idx="111">
                  <c:v>1197788.774352774</c:v>
                </c:pt>
                <c:pt idx="112">
                  <c:v>1217080.2846921859</c:v>
                </c:pt>
                <c:pt idx="113">
                  <c:v>1235044.9349969462</c:v>
                </c:pt>
                <c:pt idx="114">
                  <c:v>1226684.9065775862</c:v>
                </c:pt>
                <c:pt idx="115">
                  <c:v>1251049.5219813781</c:v>
                </c:pt>
                <c:pt idx="116">
                  <c:v>1249053.9344609671</c:v>
                </c:pt>
                <c:pt idx="117">
                  <c:v>1257010.7320478146</c:v>
                </c:pt>
                <c:pt idx="118">
                  <c:v>1262219.7015967194</c:v>
                </c:pt>
                <c:pt idx="119">
                  <c:v>1266823.513281065</c:v>
                </c:pt>
                <c:pt idx="120">
                  <c:v>1292743.7147095117</c:v>
                </c:pt>
                <c:pt idx="121">
                  <c:v>1309443.2049060792</c:v>
                </c:pt>
                <c:pt idx="122">
                  <c:v>1313929.8490533112</c:v>
                </c:pt>
                <c:pt idx="123">
                  <c:v>1314675.8572550388</c:v>
                </c:pt>
                <c:pt idx="124">
                  <c:v>1296878.2330138234</c:v>
                </c:pt>
                <c:pt idx="125">
                  <c:v>1293206.1525421618</c:v>
                </c:pt>
                <c:pt idx="126">
                  <c:v>1304278.4847993816</c:v>
                </c:pt>
                <c:pt idx="127">
                  <c:v>1311228.7633838982</c:v>
                </c:pt>
                <c:pt idx="128">
                  <c:v>1324086.0308873572</c:v>
                </c:pt>
                <c:pt idx="129">
                  <c:v>1314313.7597068318</c:v>
                </c:pt>
                <c:pt idx="130">
                  <c:v>1333982.9483839606</c:v>
                </c:pt>
                <c:pt idx="131">
                  <c:v>1362111.8825333118</c:v>
                </c:pt>
                <c:pt idx="132">
                  <c:v>1391048.5248108492</c:v>
                </c:pt>
                <c:pt idx="133">
                  <c:v>1400342.7773692149</c:v>
                </c:pt>
                <c:pt idx="134">
                  <c:v>1379130.467299039</c:v>
                </c:pt>
                <c:pt idx="135">
                  <c:v>1384766.3504805116</c:v>
                </c:pt>
                <c:pt idx="136">
                  <c:v>1381806.6237052365</c:v>
                </c:pt>
                <c:pt idx="137">
                  <c:v>1394232.6149550651</c:v>
                </c:pt>
                <c:pt idx="138">
                  <c:v>1396079.8733593428</c:v>
                </c:pt>
                <c:pt idx="139">
                  <c:v>1391729.0936966357</c:v>
                </c:pt>
                <c:pt idx="140">
                  <c:v>1396017.550201304</c:v>
                </c:pt>
                <c:pt idx="141">
                  <c:v>1367980.8543258505</c:v>
                </c:pt>
                <c:pt idx="142">
                  <c:v>1350145.2129582309</c:v>
                </c:pt>
                <c:pt idx="143">
                  <c:v>1360904.6829620949</c:v>
                </c:pt>
                <c:pt idx="144">
                  <c:v>1390139.2299350593</c:v>
                </c:pt>
                <c:pt idx="145">
                  <c:v>1409254.988968801</c:v>
                </c:pt>
                <c:pt idx="146">
                  <c:v>1389606.9901654057</c:v>
                </c:pt>
                <c:pt idx="147">
                  <c:v>1361954.2049434728</c:v>
                </c:pt>
                <c:pt idx="148">
                  <c:v>1383519.8873197304</c:v>
                </c:pt>
                <c:pt idx="149">
                  <c:v>1418915.7016964364</c:v>
                </c:pt>
                <c:pt idx="150">
                  <c:v>1425581.7866802947</c:v>
                </c:pt>
                <c:pt idx="151">
                  <c:v>1458887.9055679508</c:v>
                </c:pt>
                <c:pt idx="152">
                  <c:v>1458250.9628927917</c:v>
                </c:pt>
                <c:pt idx="153">
                  <c:v>1480584.4665760903</c:v>
                </c:pt>
                <c:pt idx="154">
                  <c:v>1484068.3311104742</c:v>
                </c:pt>
                <c:pt idx="155">
                  <c:v>1484542.6103431515</c:v>
                </c:pt>
                <c:pt idx="156">
                  <c:v>1501431.5629401573</c:v>
                </c:pt>
                <c:pt idx="157">
                  <c:v>1424479.9132461639</c:v>
                </c:pt>
                <c:pt idx="158">
                  <c:v>1442251.361761003</c:v>
                </c:pt>
                <c:pt idx="159">
                  <c:v>1452696.0998167701</c:v>
                </c:pt>
                <c:pt idx="160">
                  <c:v>1478084.6847071433</c:v>
                </c:pt>
                <c:pt idx="161">
                  <c:v>1464804.8661921797</c:v>
                </c:pt>
                <c:pt idx="162">
                  <c:v>1469874.8550986575</c:v>
                </c:pt>
                <c:pt idx="163">
                  <c:v>1477612.2751692075</c:v>
                </c:pt>
                <c:pt idx="164">
                  <c:v>1473939.5714659654</c:v>
                </c:pt>
                <c:pt idx="165">
                  <c:v>1481382.2029989902</c:v>
                </c:pt>
                <c:pt idx="166">
                  <c:v>1502446.1839530333</c:v>
                </c:pt>
                <c:pt idx="167">
                  <c:v>1505815.3738766252</c:v>
                </c:pt>
                <c:pt idx="168">
                  <c:v>1506011.6918244481</c:v>
                </c:pt>
                <c:pt idx="169">
                  <c:v>1490170.3915140789</c:v>
                </c:pt>
                <c:pt idx="170">
                  <c:v>1513815.1744425194</c:v>
                </c:pt>
                <c:pt idx="171">
                  <c:v>1508853.0045994492</c:v>
                </c:pt>
                <c:pt idx="172">
                  <c:v>1524390.1678985879</c:v>
                </c:pt>
                <c:pt idx="173">
                  <c:v>1545849.2776745984</c:v>
                </c:pt>
                <c:pt idx="174">
                  <c:v>1534169.2946264974</c:v>
                </c:pt>
                <c:pt idx="175">
                  <c:v>1539122.1159958618</c:v>
                </c:pt>
                <c:pt idx="176">
                  <c:v>1548751.6671444776</c:v>
                </c:pt>
                <c:pt idx="177">
                  <c:v>1531634.6117890484</c:v>
                </c:pt>
                <c:pt idx="178">
                  <c:v>1496908.1481296823</c:v>
                </c:pt>
                <c:pt idx="179">
                  <c:v>1532555.1248332856</c:v>
                </c:pt>
                <c:pt idx="180">
                  <c:v>1562925.1997457214</c:v>
                </c:pt>
                <c:pt idx="181">
                  <c:v>1557162.1773218494</c:v>
                </c:pt>
                <c:pt idx="182">
                  <c:v>1559795.3307489997</c:v>
                </c:pt>
                <c:pt idx="183">
                  <c:v>1567274.7329452678</c:v>
                </c:pt>
                <c:pt idx="184">
                  <c:v>1572618.9437471176</c:v>
                </c:pt>
                <c:pt idx="185">
                  <c:v>1564346.1677490124</c:v>
                </c:pt>
                <c:pt idx="186">
                  <c:v>1573922.7442132947</c:v>
                </c:pt>
                <c:pt idx="187">
                  <c:v>1579735.6251635982</c:v>
                </c:pt>
                <c:pt idx="188">
                  <c:v>1571285.8513966622</c:v>
                </c:pt>
                <c:pt idx="189">
                  <c:v>1582884.8143393123</c:v>
                </c:pt>
                <c:pt idx="190">
                  <c:v>1603949.4185249354</c:v>
                </c:pt>
                <c:pt idx="191">
                  <c:v>1647704.6380894214</c:v>
                </c:pt>
                <c:pt idx="192">
                  <c:v>1671718.9973450336</c:v>
                </c:pt>
                <c:pt idx="193">
                  <c:v>1688681.4912685256</c:v>
                </c:pt>
                <c:pt idx="194">
                  <c:v>1692071.2478342704</c:v>
                </c:pt>
                <c:pt idx="195">
                  <c:v>1706708.4647313249</c:v>
                </c:pt>
                <c:pt idx="196">
                  <c:v>1687883.131614045</c:v>
                </c:pt>
                <c:pt idx="197">
                  <c:v>1709728.6449698978</c:v>
                </c:pt>
                <c:pt idx="198">
                  <c:v>1716436.4864696425</c:v>
                </c:pt>
                <c:pt idx="199">
                  <c:v>1697020.3298141523</c:v>
                </c:pt>
                <c:pt idx="200">
                  <c:v>1697054.6075510737</c:v>
                </c:pt>
                <c:pt idx="201">
                  <c:v>1669205.5043813181</c:v>
                </c:pt>
                <c:pt idx="202">
                  <c:v>1641205.5791691076</c:v>
                </c:pt>
                <c:pt idx="203">
                  <c:v>1635447.5425978785</c:v>
                </c:pt>
                <c:pt idx="204">
                  <c:v>1650653.76992783</c:v>
                </c:pt>
                <c:pt idx="205">
                  <c:v>1658366.2607351642</c:v>
                </c:pt>
                <c:pt idx="206">
                  <c:v>1641916.063170753</c:v>
                </c:pt>
                <c:pt idx="207">
                  <c:v>1632026.6244531143</c:v>
                </c:pt>
                <c:pt idx="208">
                  <c:v>1643461.6774901219</c:v>
                </c:pt>
                <c:pt idx="209">
                  <c:v>1647309.5092674536</c:v>
                </c:pt>
                <c:pt idx="210">
                  <c:v>1639709.8233761701</c:v>
                </c:pt>
                <c:pt idx="211">
                  <c:v>1652386.976952896</c:v>
                </c:pt>
                <c:pt idx="212">
                  <c:v>1644634.5993244168</c:v>
                </c:pt>
                <c:pt idx="213">
                  <c:v>1651240.8540765578</c:v>
                </c:pt>
                <c:pt idx="214">
                  <c:v>1649357.4482406173</c:v>
                </c:pt>
                <c:pt idx="215">
                  <c:v>1646495.5688234635</c:v>
                </c:pt>
                <c:pt idx="216">
                  <c:v>1653391.626260486</c:v>
                </c:pt>
                <c:pt idx="217">
                  <c:v>1646198.9105911974</c:v>
                </c:pt>
                <c:pt idx="218">
                  <c:v>1655225.7968015755</c:v>
                </c:pt>
                <c:pt idx="219">
                  <c:v>1658386.8273773168</c:v>
                </c:pt>
                <c:pt idx="220">
                  <c:v>1659895.0478018625</c:v>
                </c:pt>
                <c:pt idx="221">
                  <c:v>1667811.3353359844</c:v>
                </c:pt>
                <c:pt idx="222">
                  <c:v>1683858.9252994626</c:v>
                </c:pt>
                <c:pt idx="223">
                  <c:v>1680840.6147556307</c:v>
                </c:pt>
                <c:pt idx="224">
                  <c:v>1665959.0910790632</c:v>
                </c:pt>
                <c:pt idx="225">
                  <c:v>1647487.7534994453</c:v>
                </c:pt>
                <c:pt idx="226">
                  <c:v>1667092.7493237937</c:v>
                </c:pt>
                <c:pt idx="227">
                  <c:v>1682272.1776957882</c:v>
                </c:pt>
                <c:pt idx="228">
                  <c:v>1689483.5903124884</c:v>
                </c:pt>
                <c:pt idx="229">
                  <c:v>1681883.2811896245</c:v>
                </c:pt>
                <c:pt idx="230">
                  <c:v>1674740.4240467674</c:v>
                </c:pt>
                <c:pt idx="231">
                  <c:v>1697565.0342154137</c:v>
                </c:pt>
                <c:pt idx="232">
                  <c:v>1716351.1037431289</c:v>
                </c:pt>
                <c:pt idx="233">
                  <c:v>1735505.5031348551</c:v>
                </c:pt>
                <c:pt idx="234">
                  <c:v>1742554.8755406535</c:v>
                </c:pt>
                <c:pt idx="235">
                  <c:v>1726781.5074725468</c:v>
                </c:pt>
                <c:pt idx="236">
                  <c:v>1739069.7645431091</c:v>
                </c:pt>
                <c:pt idx="237">
                  <c:v>1740748.127189101</c:v>
                </c:pt>
                <c:pt idx="238">
                  <c:v>1730194.3236067658</c:v>
                </c:pt>
                <c:pt idx="239">
                  <c:v>1707633.3403966245</c:v>
                </c:pt>
                <c:pt idx="240">
                  <c:v>1705842.7960661624</c:v>
                </c:pt>
                <c:pt idx="241">
                  <c:v>1730555.7979233924</c:v>
                </c:pt>
                <c:pt idx="242">
                  <c:v>1730894.2126715446</c:v>
                </c:pt>
                <c:pt idx="243">
                  <c:v>1732570.0823912148</c:v>
                </c:pt>
                <c:pt idx="244">
                  <c:v>1751920.799730764</c:v>
                </c:pt>
                <c:pt idx="245">
                  <c:v>1756923.4796265599</c:v>
                </c:pt>
                <c:pt idx="246">
                  <c:v>1729940.6683535469</c:v>
                </c:pt>
                <c:pt idx="247">
                  <c:v>1721470.3279444575</c:v>
                </c:pt>
                <c:pt idx="248">
                  <c:v>1745229.1622521097</c:v>
                </c:pt>
                <c:pt idx="249">
                  <c:v>1753386.0171762623</c:v>
                </c:pt>
                <c:pt idx="250">
                  <c:v>1756023.5332244756</c:v>
                </c:pt>
                <c:pt idx="251">
                  <c:v>1779754.9453425906</c:v>
                </c:pt>
                <c:pt idx="252">
                  <c:v>1813527.2414523789</c:v>
                </c:pt>
                <c:pt idx="253">
                  <c:v>1827453.9743477881</c:v>
                </c:pt>
                <c:pt idx="254">
                  <c:v>1834199.2097423561</c:v>
                </c:pt>
                <c:pt idx="255">
                  <c:v>1853513.1564186623</c:v>
                </c:pt>
                <c:pt idx="256">
                  <c:v>1861663.1557954305</c:v>
                </c:pt>
                <c:pt idx="257">
                  <c:v>1869123.2378127065</c:v>
                </c:pt>
                <c:pt idx="258">
                  <c:v>1866278.1856482232</c:v>
                </c:pt>
                <c:pt idx="259">
                  <c:v>1871231.630249168</c:v>
                </c:pt>
                <c:pt idx="260">
                  <c:v>1879281.2893414937</c:v>
                </c:pt>
                <c:pt idx="261">
                  <c:v>1892796.0661622644</c:v>
                </c:pt>
                <c:pt idx="262">
                  <c:v>1904867.4386428511</c:v>
                </c:pt>
                <c:pt idx="263">
                  <c:v>1935192.6408814988</c:v>
                </c:pt>
                <c:pt idx="264">
                  <c:v>1945803.78176923</c:v>
                </c:pt>
                <c:pt idx="265">
                  <c:v>1923621.7233599662</c:v>
                </c:pt>
                <c:pt idx="266">
                  <c:v>1890642.1778204346</c:v>
                </c:pt>
                <c:pt idx="267">
                  <c:v>1902137.6843207399</c:v>
                </c:pt>
                <c:pt idx="268">
                  <c:v>1914342.4283595299</c:v>
                </c:pt>
                <c:pt idx="269">
                  <c:v>1938121.2060777545</c:v>
                </c:pt>
                <c:pt idx="270">
                  <c:v>1928500.3801712641</c:v>
                </c:pt>
                <c:pt idx="271">
                  <c:v>1911276.128984008</c:v>
                </c:pt>
                <c:pt idx="272">
                  <c:v>1891414.3617485387</c:v>
                </c:pt>
                <c:pt idx="273">
                  <c:v>1913322.8214940107</c:v>
                </c:pt>
                <c:pt idx="274">
                  <c:v>1930196.193301507</c:v>
                </c:pt>
                <c:pt idx="275">
                  <c:v>1930869.2834083289</c:v>
                </c:pt>
                <c:pt idx="276">
                  <c:v>1965516.5966569858</c:v>
                </c:pt>
                <c:pt idx="277">
                  <c:v>1979146.6713201292</c:v>
                </c:pt>
                <c:pt idx="278">
                  <c:v>1975215.9497426054</c:v>
                </c:pt>
                <c:pt idx="279">
                  <c:v>2007812.2078601969</c:v>
                </c:pt>
                <c:pt idx="280">
                  <c:v>2024537.25055156</c:v>
                </c:pt>
                <c:pt idx="281">
                  <c:v>2026666.8328617548</c:v>
                </c:pt>
                <c:pt idx="282">
                  <c:v>2024900.594562928</c:v>
                </c:pt>
                <c:pt idx="283">
                  <c:v>2070959.9012801175</c:v>
                </c:pt>
                <c:pt idx="284">
                  <c:v>2092486.9432983911</c:v>
                </c:pt>
                <c:pt idx="285">
                  <c:v>2116143.5676268591</c:v>
                </c:pt>
                <c:pt idx="286">
                  <c:v>2077875.278896132</c:v>
                </c:pt>
                <c:pt idx="287">
                  <c:v>2031058.1225771874</c:v>
                </c:pt>
                <c:pt idx="288">
                  <c:v>2004899.2234534509</c:v>
                </c:pt>
                <c:pt idx="289">
                  <c:v>1980402.4829546162</c:v>
                </c:pt>
                <c:pt idx="290">
                  <c:v>1951855.9836464035</c:v>
                </c:pt>
                <c:pt idx="291">
                  <c:v>1989827.614144864</c:v>
                </c:pt>
                <c:pt idx="292">
                  <c:v>1997638.5755419</c:v>
                </c:pt>
                <c:pt idx="293">
                  <c:v>1957547.9576701112</c:v>
                </c:pt>
                <c:pt idx="294">
                  <c:v>1956321.4379199024</c:v>
                </c:pt>
                <c:pt idx="295">
                  <c:v>1989285.4026699243</c:v>
                </c:pt>
                <c:pt idx="296">
                  <c:v>2002344.5972054296</c:v>
                </c:pt>
                <c:pt idx="297">
                  <c:v>1993682.30146958</c:v>
                </c:pt>
                <c:pt idx="298">
                  <c:v>2011190.123025914</c:v>
                </c:pt>
                <c:pt idx="299">
                  <c:v>2034766.973712092</c:v>
                </c:pt>
                <c:pt idx="300">
                  <c:v>2057442.6315330251</c:v>
                </c:pt>
                <c:pt idx="301">
                  <c:v>2054761.4892741847</c:v>
                </c:pt>
                <c:pt idx="302">
                  <c:v>2048764.7550076661</c:v>
                </c:pt>
                <c:pt idx="303">
                  <c:v>2059716.1803382903</c:v>
                </c:pt>
                <c:pt idx="304">
                  <c:v>2069015.4187492991</c:v>
                </c:pt>
                <c:pt idx="305">
                  <c:v>2066714.4477544967</c:v>
                </c:pt>
                <c:pt idx="306">
                  <c:v>2062566.2183554163</c:v>
                </c:pt>
                <c:pt idx="307">
                  <c:v>2025283.2587532876</c:v>
                </c:pt>
                <c:pt idx="308">
                  <c:v>1965765.2660575619</c:v>
                </c:pt>
                <c:pt idx="309">
                  <c:v>2002791.4542485697</c:v>
                </c:pt>
                <c:pt idx="310">
                  <c:v>1990419.0609146545</c:v>
                </c:pt>
                <c:pt idx="311">
                  <c:v>1997469.6797836141</c:v>
                </c:pt>
                <c:pt idx="312">
                  <c:v>1925030.8499632294</c:v>
                </c:pt>
                <c:pt idx="313">
                  <c:v>1905762.399192292</c:v>
                </c:pt>
                <c:pt idx="314">
                  <c:v>1919996.3852568339</c:v>
                </c:pt>
                <c:pt idx="315">
                  <c:v>1946929.3380034151</c:v>
                </c:pt>
                <c:pt idx="316">
                  <c:v>1983514.2782355067</c:v>
                </c:pt>
                <c:pt idx="317">
                  <c:v>1971783.1901978138</c:v>
                </c:pt>
                <c:pt idx="318">
                  <c:v>1933087.3646029392</c:v>
                </c:pt>
                <c:pt idx="319">
                  <c:v>1961938.6241539631</c:v>
                </c:pt>
                <c:pt idx="320">
                  <c:v>1997152.4549091952</c:v>
                </c:pt>
                <c:pt idx="321">
                  <c:v>2012294.4893863664</c:v>
                </c:pt>
                <c:pt idx="322">
                  <c:v>2027177.8827576754</c:v>
                </c:pt>
                <c:pt idx="323">
                  <c:v>2029564.2364789906</c:v>
                </c:pt>
                <c:pt idx="324">
                  <c:v>2033323.5693719073</c:v>
                </c:pt>
                <c:pt idx="325">
                  <c:v>2022736.1112842313</c:v>
                </c:pt>
                <c:pt idx="326">
                  <c:v>2019911.6257619006</c:v>
                </c:pt>
                <c:pt idx="327">
                  <c:v>1982194.2737482395</c:v>
                </c:pt>
                <c:pt idx="328">
                  <c:v>1904375.7089259229</c:v>
                </c:pt>
                <c:pt idx="329">
                  <c:v>1931744.3005471975</c:v>
                </c:pt>
                <c:pt idx="330">
                  <c:v>1967485.3852194399</c:v>
                </c:pt>
                <c:pt idx="331">
                  <c:v>1983054.3333291786</c:v>
                </c:pt>
                <c:pt idx="332">
                  <c:v>1966842.8334600569</c:v>
                </c:pt>
                <c:pt idx="333">
                  <c:v>1977083.1515574558</c:v>
                </c:pt>
                <c:pt idx="334">
                  <c:v>1999389.8562827974</c:v>
                </c:pt>
                <c:pt idx="335">
                  <c:v>1999440.9612723899</c:v>
                </c:pt>
                <c:pt idx="336">
                  <c:v>2001233.375297593</c:v>
                </c:pt>
                <c:pt idx="337">
                  <c:v>2021963.3041245465</c:v>
                </c:pt>
                <c:pt idx="338">
                  <c:v>2044184.0028917943</c:v>
                </c:pt>
                <c:pt idx="339">
                  <c:v>2051196.6046343497</c:v>
                </c:pt>
                <c:pt idx="340">
                  <c:v>2033558.5276777146</c:v>
                </c:pt>
                <c:pt idx="341">
                  <c:v>2024442.5193513406</c:v>
                </c:pt>
                <c:pt idx="342">
                  <c:v>2035327.8821344438</c:v>
                </c:pt>
                <c:pt idx="343">
                  <c:v>2038700.188215937</c:v>
                </c:pt>
                <c:pt idx="344">
                  <c:v>2040529.372904384</c:v>
                </c:pt>
                <c:pt idx="345">
                  <c:v>2066831.6152916101</c:v>
                </c:pt>
                <c:pt idx="346">
                  <c:v>2082395.5775487057</c:v>
                </c:pt>
                <c:pt idx="347">
                  <c:v>2083678.1881411492</c:v>
                </c:pt>
                <c:pt idx="348">
                  <c:v>2092127.9619080857</c:v>
                </c:pt>
                <c:pt idx="349">
                  <c:v>2051451.5063507298</c:v>
                </c:pt>
                <c:pt idx="350">
                  <c:v>2048638.2389968466</c:v>
                </c:pt>
                <c:pt idx="351">
                  <c:v>2056108.9159509889</c:v>
                </c:pt>
                <c:pt idx="352">
                  <c:v>2004922.283021925</c:v>
                </c:pt>
                <c:pt idx="353">
                  <c:v>1925344.3354481659</c:v>
                </c:pt>
                <c:pt idx="354">
                  <c:v>1946023.7825171077</c:v>
                </c:pt>
                <c:pt idx="355">
                  <c:v>1902430.6031635234</c:v>
                </c:pt>
                <c:pt idx="356">
                  <c:v>1939788.9737868796</c:v>
                </c:pt>
                <c:pt idx="357">
                  <c:v>1978775.2252982166</c:v>
                </c:pt>
                <c:pt idx="358">
                  <c:v>1991816.9693494709</c:v>
                </c:pt>
                <c:pt idx="359">
                  <c:v>2010547.5712665312</c:v>
                </c:pt>
                <c:pt idx="360">
                  <c:v>1983053.0868660179</c:v>
                </c:pt>
                <c:pt idx="361">
                  <c:v>1974674.361499246</c:v>
                </c:pt>
                <c:pt idx="362">
                  <c:v>1958932.1550101587</c:v>
                </c:pt>
                <c:pt idx="363">
                  <c:v>1940960.0259264337</c:v>
                </c:pt>
                <c:pt idx="364">
                  <c:v>1970105.4507834022</c:v>
                </c:pt>
                <c:pt idx="365">
                  <c:v>1973743.2535181423</c:v>
                </c:pt>
                <c:pt idx="366">
                  <c:v>1923827.3897814953</c:v>
                </c:pt>
                <c:pt idx="367">
                  <c:v>1854858.7134007255</c:v>
                </c:pt>
                <c:pt idx="368">
                  <c:v>1907312.3761327236</c:v>
                </c:pt>
                <c:pt idx="369">
                  <c:v>1901253.941939746</c:v>
                </c:pt>
                <c:pt idx="370">
                  <c:v>1896677.5524449374</c:v>
                </c:pt>
                <c:pt idx="371">
                  <c:v>1884211.6743739638</c:v>
                </c:pt>
                <c:pt idx="372">
                  <c:v>1870392.7605419625</c:v>
                </c:pt>
                <c:pt idx="373">
                  <c:v>1862302.5913969113</c:v>
                </c:pt>
                <c:pt idx="374">
                  <c:v>1865626.9086467149</c:v>
                </c:pt>
                <c:pt idx="375">
                  <c:v>1764148.6033380285</c:v>
                </c:pt>
                <c:pt idx="376">
                  <c:v>1843999.526343999</c:v>
                </c:pt>
                <c:pt idx="377">
                  <c:v>1862217.2086703978</c:v>
                </c:pt>
                <c:pt idx="378">
                  <c:v>1859319.8050531617</c:v>
                </c:pt>
                <c:pt idx="379">
                  <c:v>1863813.9279793587</c:v>
                </c:pt>
                <c:pt idx="380">
                  <c:v>1828459.8701185386</c:v>
                </c:pt>
                <c:pt idx="381">
                  <c:v>1790417.814451494</c:v>
                </c:pt>
                <c:pt idx="382">
                  <c:v>1812908.9957246315</c:v>
                </c:pt>
                <c:pt idx="383">
                  <c:v>1848916.8235132811</c:v>
                </c:pt>
                <c:pt idx="384">
                  <c:v>1867665.4991461728</c:v>
                </c:pt>
                <c:pt idx="385">
                  <c:v>1874562.8030463562</c:v>
                </c:pt>
                <c:pt idx="386">
                  <c:v>1886579.9543794484</c:v>
                </c:pt>
                <c:pt idx="387">
                  <c:v>1863872.5117479153</c:v>
                </c:pt>
                <c:pt idx="388">
                  <c:v>1899507.6470514915</c:v>
                </c:pt>
                <c:pt idx="389">
                  <c:v>1916920.1141760254</c:v>
                </c:pt>
                <c:pt idx="390">
                  <c:v>1918465.1052638139</c:v>
                </c:pt>
                <c:pt idx="391">
                  <c:v>1924811.4724469318</c:v>
                </c:pt>
                <c:pt idx="392">
                  <c:v>1930061.5752801427</c:v>
                </c:pt>
                <c:pt idx="393">
                  <c:v>1944248.195744575</c:v>
                </c:pt>
                <c:pt idx="394">
                  <c:v>1946734.2665187533</c:v>
                </c:pt>
                <c:pt idx="395">
                  <c:v>1946116.6440225861</c:v>
                </c:pt>
                <c:pt idx="396">
                  <c:v>1957011.9785109751</c:v>
                </c:pt>
                <c:pt idx="397">
                  <c:v>1992886.4347414211</c:v>
                </c:pt>
                <c:pt idx="398">
                  <c:v>1989166.9886696499</c:v>
                </c:pt>
                <c:pt idx="399">
                  <c:v>1998532.9128597605</c:v>
                </c:pt>
                <c:pt idx="400">
                  <c:v>2022193.8998092911</c:v>
                </c:pt>
                <c:pt idx="401">
                  <c:v>2057089.2592269434</c:v>
                </c:pt>
                <c:pt idx="402">
                  <c:v>2049770.6507784161</c:v>
                </c:pt>
                <c:pt idx="403">
                  <c:v>2027403.4925897766</c:v>
                </c:pt>
                <c:pt idx="404">
                  <c:v>2041716.0058334477</c:v>
                </c:pt>
                <c:pt idx="405">
                  <c:v>2040768.0705996735</c:v>
                </c:pt>
                <c:pt idx="406">
                  <c:v>2002678.0261009387</c:v>
                </c:pt>
                <c:pt idx="407">
                  <c:v>2002067.2591521561</c:v>
                </c:pt>
                <c:pt idx="408">
                  <c:v>1965341.4685828961</c:v>
                </c:pt>
                <c:pt idx="409">
                  <c:v>1931806.000473656</c:v>
                </c:pt>
                <c:pt idx="410">
                  <c:v>1943624.9641641842</c:v>
                </c:pt>
                <c:pt idx="411">
                  <c:v>1968608.448527304</c:v>
                </c:pt>
                <c:pt idx="412">
                  <c:v>1961478.0560160545</c:v>
                </c:pt>
                <c:pt idx="413">
                  <c:v>1928338.963191943</c:v>
                </c:pt>
                <c:pt idx="414">
                  <c:v>1943697.8822590897</c:v>
                </c:pt>
                <c:pt idx="415">
                  <c:v>1934024.7048998466</c:v>
                </c:pt>
                <c:pt idx="416">
                  <c:v>1945896.0200431277</c:v>
                </c:pt>
                <c:pt idx="417">
                  <c:v>1939256.7340172261</c:v>
                </c:pt>
                <c:pt idx="418">
                  <c:v>1917724.0829147296</c:v>
                </c:pt>
                <c:pt idx="419">
                  <c:v>1885900.0087252422</c:v>
                </c:pt>
                <c:pt idx="420">
                  <c:v>1893752.1034065839</c:v>
                </c:pt>
                <c:pt idx="421">
                  <c:v>1849164.2464506964</c:v>
                </c:pt>
                <c:pt idx="422">
                  <c:v>1812851.6584192356</c:v>
                </c:pt>
                <c:pt idx="423">
                  <c:v>1772003.1909456917</c:v>
                </c:pt>
                <c:pt idx="424">
                  <c:v>1762375.5094918171</c:v>
                </c:pt>
                <c:pt idx="425">
                  <c:v>1725369.8879429619</c:v>
                </c:pt>
                <c:pt idx="426">
                  <c:v>1749884.7021576276</c:v>
                </c:pt>
                <c:pt idx="427">
                  <c:v>1768556.0970745508</c:v>
                </c:pt>
                <c:pt idx="428">
                  <c:v>1816166.6271953331</c:v>
                </c:pt>
                <c:pt idx="429">
                  <c:v>1819710.3219614343</c:v>
                </c:pt>
                <c:pt idx="430">
                  <c:v>1767550.2013038006</c:v>
                </c:pt>
                <c:pt idx="431">
                  <c:v>1798417.6150173882</c:v>
                </c:pt>
                <c:pt idx="432">
                  <c:v>1791432.4354643698</c:v>
                </c:pt>
                <c:pt idx="433">
                  <c:v>1778257.9430864921</c:v>
                </c:pt>
                <c:pt idx="434">
                  <c:v>1727885.8738329988</c:v>
                </c:pt>
                <c:pt idx="435">
                  <c:v>1742242.0132872972</c:v>
                </c:pt>
                <c:pt idx="436">
                  <c:v>1771783.8134293943</c:v>
                </c:pt>
                <c:pt idx="437">
                  <c:v>1819309.5840552433</c:v>
                </c:pt>
                <c:pt idx="438">
                  <c:v>1828580.7770451345</c:v>
                </c:pt>
                <c:pt idx="439">
                  <c:v>1835672.5291983995</c:v>
                </c:pt>
                <c:pt idx="440">
                  <c:v>1843208.6454684832</c:v>
                </c:pt>
                <c:pt idx="441">
                  <c:v>1813478.0061575279</c:v>
                </c:pt>
                <c:pt idx="442">
                  <c:v>1812411.6569234796</c:v>
                </c:pt>
                <c:pt idx="443">
                  <c:v>1798452.5159858901</c:v>
                </c:pt>
                <c:pt idx="444">
                  <c:v>1784139.3795106385</c:v>
                </c:pt>
                <c:pt idx="445">
                  <c:v>1796727.4109713687</c:v>
                </c:pt>
                <c:pt idx="446">
                  <c:v>1785225.0489236792</c:v>
                </c:pt>
                <c:pt idx="447">
                  <c:v>1735060.5157864559</c:v>
                </c:pt>
                <c:pt idx="448">
                  <c:v>1733147.1948346568</c:v>
                </c:pt>
                <c:pt idx="449">
                  <c:v>1737659.3914766849</c:v>
                </c:pt>
                <c:pt idx="450">
                  <c:v>1694150.3483864535</c:v>
                </c:pt>
                <c:pt idx="451">
                  <c:v>1680771.4360502078</c:v>
                </c:pt>
                <c:pt idx="452">
                  <c:v>1639424.3833123513</c:v>
                </c:pt>
                <c:pt idx="453">
                  <c:v>1685852.6431251324</c:v>
                </c:pt>
                <c:pt idx="454">
                  <c:v>1661062.360551934</c:v>
                </c:pt>
                <c:pt idx="455">
                  <c:v>1687899.3356351352</c:v>
                </c:pt>
                <c:pt idx="456">
                  <c:v>1704798.883169008</c:v>
                </c:pt>
                <c:pt idx="457">
                  <c:v>1733196.4301295078</c:v>
                </c:pt>
                <c:pt idx="458">
                  <c:v>1742127.3386765055</c:v>
                </c:pt>
                <c:pt idx="459">
                  <c:v>1739414.411607065</c:v>
                </c:pt>
                <c:pt idx="460">
                  <c:v>1720980.4679222708</c:v>
                </c:pt>
                <c:pt idx="461">
                  <c:v>1713922.3702743466</c:v>
                </c:pt>
                <c:pt idx="462">
                  <c:v>1729243.89544667</c:v>
                </c:pt>
                <c:pt idx="463">
                  <c:v>1733125.381729343</c:v>
                </c:pt>
                <c:pt idx="464">
                  <c:v>1761194.4856469769</c:v>
                </c:pt>
                <c:pt idx="465">
                  <c:v>1784829.2968701308</c:v>
                </c:pt>
                <c:pt idx="466">
                  <c:v>1788542.5106260986</c:v>
                </c:pt>
                <c:pt idx="467">
                  <c:v>1804175.6515886174</c:v>
                </c:pt>
                <c:pt idx="468">
                  <c:v>1793168.1354157578</c:v>
                </c:pt>
                <c:pt idx="469">
                  <c:v>1794681.3416929464</c:v>
                </c:pt>
                <c:pt idx="470">
                  <c:v>1792609.0966881474</c:v>
                </c:pt>
                <c:pt idx="471">
                  <c:v>1809931.1952335248</c:v>
                </c:pt>
                <c:pt idx="472">
                  <c:v>1833185.8351926408</c:v>
                </c:pt>
                <c:pt idx="473">
                  <c:v>1850127.7624739802</c:v>
                </c:pt>
                <c:pt idx="474">
                  <c:v>1853961.2599249629</c:v>
                </c:pt>
                <c:pt idx="475">
                  <c:v>1878740.3243297145</c:v>
                </c:pt>
                <c:pt idx="476">
                  <c:v>1881041.9185560972</c:v>
                </c:pt>
                <c:pt idx="477">
                  <c:v>1889092.2008800032</c:v>
                </c:pt>
                <c:pt idx="478">
                  <c:v>1867912.9220835879</c:v>
                </c:pt>
                <c:pt idx="479">
                  <c:v>1874871.9259102298</c:v>
                </c:pt>
                <c:pt idx="480">
                  <c:v>1891216.1741059744</c:v>
                </c:pt>
                <c:pt idx="481">
                  <c:v>1917496.6033878869</c:v>
                </c:pt>
                <c:pt idx="482">
                  <c:v>1939661.8345444803</c:v>
                </c:pt>
                <c:pt idx="483">
                  <c:v>1944600.944819076</c:v>
                </c:pt>
                <c:pt idx="484">
                  <c:v>1942923.2054046644</c:v>
                </c:pt>
                <c:pt idx="485">
                  <c:v>1953344.8838919566</c:v>
                </c:pt>
                <c:pt idx="486">
                  <c:v>1962797.4372717415</c:v>
                </c:pt>
                <c:pt idx="487">
                  <c:v>1983314.2208982012</c:v>
                </c:pt>
                <c:pt idx="488">
                  <c:v>1985112.8672392089</c:v>
                </c:pt>
                <c:pt idx="489">
                  <c:v>2009818.390317474</c:v>
                </c:pt>
                <c:pt idx="490">
                  <c:v>2029892.6795218568</c:v>
                </c:pt>
                <c:pt idx="491">
                  <c:v>2066821.6435863243</c:v>
                </c:pt>
                <c:pt idx="492">
                  <c:v>2068926.9198648836</c:v>
                </c:pt>
                <c:pt idx="493">
                  <c:v>2073899.0614132402</c:v>
                </c:pt>
                <c:pt idx="494">
                  <c:v>2045828.7110324455</c:v>
                </c:pt>
                <c:pt idx="495">
                  <c:v>2005189.0261383324</c:v>
                </c:pt>
                <c:pt idx="496">
                  <c:v>2023138.7188851633</c:v>
                </c:pt>
                <c:pt idx="497">
                  <c:v>2031170.9274932381</c:v>
                </c:pt>
                <c:pt idx="498">
                  <c:v>2033493.0883617734</c:v>
                </c:pt>
                <c:pt idx="499">
                  <c:v>2041573.9090331187</c:v>
                </c:pt>
                <c:pt idx="500">
                  <c:v>2023513.9042965584</c:v>
                </c:pt>
                <c:pt idx="501">
                  <c:v>2063947.9227691425</c:v>
                </c:pt>
                <c:pt idx="502">
                  <c:v>2076731.6489461153</c:v>
                </c:pt>
                <c:pt idx="503">
                  <c:v>2073638.5506126366</c:v>
                </c:pt>
                <c:pt idx="504">
                  <c:v>2094197.713986563</c:v>
                </c:pt>
                <c:pt idx="505">
                  <c:v>2094433.9187555313</c:v>
                </c:pt>
                <c:pt idx="506">
                  <c:v>2098259.3141959691</c:v>
                </c:pt>
                <c:pt idx="507">
                  <c:v>2100428.160095728</c:v>
                </c:pt>
                <c:pt idx="508">
                  <c:v>2110878.5072357189</c:v>
                </c:pt>
                <c:pt idx="509">
                  <c:v>2140993.6804317748</c:v>
                </c:pt>
                <c:pt idx="510">
                  <c:v>2142632.1562566217</c:v>
                </c:pt>
                <c:pt idx="511">
                  <c:v>2130949.6802821998</c:v>
                </c:pt>
                <c:pt idx="512">
                  <c:v>2141854.3632442947</c:v>
                </c:pt>
                <c:pt idx="513">
                  <c:v>2094182.1331970533</c:v>
                </c:pt>
                <c:pt idx="514">
                  <c:v>2095060.8897254041</c:v>
                </c:pt>
                <c:pt idx="515">
                  <c:v>2125526.9423012203</c:v>
                </c:pt>
                <c:pt idx="516">
                  <c:v>2119344.4850237453</c:v>
                </c:pt>
                <c:pt idx="517">
                  <c:v>2132135.0667481022</c:v>
                </c:pt>
                <c:pt idx="518">
                  <c:v>2092615.9522355318</c:v>
                </c:pt>
                <c:pt idx="519">
                  <c:v>2021867.3264611664</c:v>
                </c:pt>
                <c:pt idx="520">
                  <c:v>2019440.4626871254</c:v>
                </c:pt>
                <c:pt idx="521">
                  <c:v>2020096.7255412764</c:v>
                </c:pt>
                <c:pt idx="522">
                  <c:v>2032324.5291485409</c:v>
                </c:pt>
                <c:pt idx="523">
                  <c:v>2065633.140962519</c:v>
                </c:pt>
                <c:pt idx="524">
                  <c:v>2044320.4906079005</c:v>
                </c:pt>
                <c:pt idx="525">
                  <c:v>2091180.6499058923</c:v>
                </c:pt>
                <c:pt idx="526">
                  <c:v>2131316.7636830495</c:v>
                </c:pt>
                <c:pt idx="527">
                  <c:v>2135842.0481882659</c:v>
                </c:pt>
                <c:pt idx="528">
                  <c:v>2116523.7388908975</c:v>
                </c:pt>
                <c:pt idx="529">
                  <c:v>2080538.3474391417</c:v>
                </c:pt>
                <c:pt idx="530">
                  <c:v>2086961.9953382278</c:v>
                </c:pt>
                <c:pt idx="531">
                  <c:v>2069264.7113814552</c:v>
                </c:pt>
                <c:pt idx="532">
                  <c:v>2064174.779064405</c:v>
                </c:pt>
                <c:pt idx="533">
                  <c:v>2066916.3747865432</c:v>
                </c:pt>
                <c:pt idx="534">
                  <c:v>2093833.746743615</c:v>
                </c:pt>
                <c:pt idx="535">
                  <c:v>2085623.293903549</c:v>
                </c:pt>
                <c:pt idx="536">
                  <c:v>2085256.8337342793</c:v>
                </c:pt>
                <c:pt idx="537">
                  <c:v>2068510.6011691827</c:v>
                </c:pt>
                <c:pt idx="538">
                  <c:v>2082274.6706221099</c:v>
                </c:pt>
                <c:pt idx="539">
                  <c:v>2090617.8717887993</c:v>
                </c:pt>
                <c:pt idx="540">
                  <c:v>2101214.6783501813</c:v>
                </c:pt>
                <c:pt idx="541">
                  <c:v>2080542.0868286237</c:v>
                </c:pt>
                <c:pt idx="542">
                  <c:v>2112465.2548393928</c:v>
                </c:pt>
                <c:pt idx="543">
                  <c:v>2132395.5775487055</c:v>
                </c:pt>
                <c:pt idx="544">
                  <c:v>2133006.9677290688</c:v>
                </c:pt>
                <c:pt idx="545">
                  <c:v>2131749.2863998404</c:v>
                </c:pt>
                <c:pt idx="546">
                  <c:v>2125844.167175639</c:v>
                </c:pt>
                <c:pt idx="547">
                  <c:v>2141735.32601244</c:v>
                </c:pt>
                <c:pt idx="548">
                  <c:v>2122429.4813466789</c:v>
                </c:pt>
                <c:pt idx="549">
                  <c:v>2100839.4929387858</c:v>
                </c:pt>
                <c:pt idx="550">
                  <c:v>2093535.2188166082</c:v>
                </c:pt>
                <c:pt idx="551">
                  <c:v>2084487.7659640773</c:v>
                </c:pt>
                <c:pt idx="552">
                  <c:v>2079235.1702045449</c:v>
                </c:pt>
                <c:pt idx="553">
                  <c:v>2078910.4665511609</c:v>
                </c:pt>
                <c:pt idx="554">
                  <c:v>2071419.2229548658</c:v>
                </c:pt>
                <c:pt idx="555">
                  <c:v>2060906.5526568363</c:v>
                </c:pt>
                <c:pt idx="556">
                  <c:v>2067156.9421765739</c:v>
                </c:pt>
                <c:pt idx="557">
                  <c:v>2071720.8670397745</c:v>
                </c:pt>
                <c:pt idx="558">
                  <c:v>2074179.5156244156</c:v>
                </c:pt>
                <c:pt idx="559">
                  <c:v>2081522.4301045784</c:v>
                </c:pt>
                <c:pt idx="560">
                  <c:v>2093564.5107008861</c:v>
                </c:pt>
                <c:pt idx="561">
                  <c:v>2107309.8832064015</c:v>
                </c:pt>
                <c:pt idx="562">
                  <c:v>2094907.5747566281</c:v>
                </c:pt>
                <c:pt idx="563">
                  <c:v>2109472.4967903574</c:v>
                </c:pt>
                <c:pt idx="564">
                  <c:v>2129192.7904570783</c:v>
                </c:pt>
                <c:pt idx="565">
                  <c:v>2142728.1339200023</c:v>
                </c:pt>
                <c:pt idx="566">
                  <c:v>2134911.5634387424</c:v>
                </c:pt>
                <c:pt idx="567">
                  <c:v>2122878.8313161409</c:v>
                </c:pt>
                <c:pt idx="568">
                  <c:v>2109326.6606005463</c:v>
                </c:pt>
                <c:pt idx="569">
                  <c:v>2112754.4342926946</c:v>
                </c:pt>
                <c:pt idx="570">
                  <c:v>2102682.3887220016</c:v>
                </c:pt>
                <c:pt idx="571">
                  <c:v>2100321.5874954816</c:v>
                </c:pt>
                <c:pt idx="572">
                  <c:v>2099643.5115360166</c:v>
                </c:pt>
                <c:pt idx="573">
                  <c:v>2114535.0069178701</c:v>
                </c:pt>
                <c:pt idx="574">
                  <c:v>2085992.2469991399</c:v>
                </c:pt>
                <c:pt idx="575">
                  <c:v>2046811.5472347219</c:v>
                </c:pt>
                <c:pt idx="576">
                  <c:v>2053801.0894088026</c:v>
                </c:pt>
                <c:pt idx="577">
                  <c:v>2055646.4781183391</c:v>
                </c:pt>
                <c:pt idx="578">
                  <c:v>2015989.6294265024</c:v>
                </c:pt>
                <c:pt idx="579">
                  <c:v>1995214.2046941803</c:v>
                </c:pt>
                <c:pt idx="580">
                  <c:v>1925628.529048824</c:v>
                </c:pt>
                <c:pt idx="581">
                  <c:v>1976071.0234709014</c:v>
                </c:pt>
                <c:pt idx="582">
                  <c:v>1992824.7348149626</c:v>
                </c:pt>
                <c:pt idx="583">
                  <c:v>2005648.3478130805</c:v>
                </c:pt>
                <c:pt idx="584">
                  <c:v>2002590.1504481034</c:v>
                </c:pt>
                <c:pt idx="585">
                  <c:v>2013750.3583581587</c:v>
                </c:pt>
                <c:pt idx="586">
                  <c:v>2027007.117304648</c:v>
                </c:pt>
                <c:pt idx="587">
                  <c:v>2032284.642327396</c:v>
                </c:pt>
                <c:pt idx="588">
                  <c:v>2012404.1781445153</c:v>
                </c:pt>
                <c:pt idx="589">
                  <c:v>2017111.4462712056</c:v>
                </c:pt>
                <c:pt idx="590">
                  <c:v>2001514.4527403491</c:v>
                </c:pt>
                <c:pt idx="591">
                  <c:v>2019507.1484662273</c:v>
                </c:pt>
                <c:pt idx="592">
                  <c:v>1999390.4795143779</c:v>
                </c:pt>
                <c:pt idx="593">
                  <c:v>1994483.1540503821</c:v>
                </c:pt>
                <c:pt idx="594">
                  <c:v>1989696.1122814016</c:v>
                </c:pt>
                <c:pt idx="595">
                  <c:v>1995735.2262953869</c:v>
                </c:pt>
                <c:pt idx="596">
                  <c:v>1997008.4884141248</c:v>
                </c:pt>
                <c:pt idx="597">
                  <c:v>1993952.7839754696</c:v>
                </c:pt>
                <c:pt idx="598">
                  <c:v>1997277.1012252735</c:v>
                </c:pt>
                <c:pt idx="599">
                  <c:v>1994136.0140601045</c:v>
                </c:pt>
                <c:pt idx="600">
                  <c:v>1981852.1196106048</c:v>
                </c:pt>
                <c:pt idx="601">
                  <c:v>1972562.229673302</c:v>
                </c:pt>
                <c:pt idx="602">
                  <c:v>1966765.5527440889</c:v>
                </c:pt>
                <c:pt idx="603">
                  <c:v>1945631.1466214617</c:v>
                </c:pt>
                <c:pt idx="604">
                  <c:v>1925116.2326897429</c:v>
                </c:pt>
                <c:pt idx="605">
                  <c:v>1920122.2780360726</c:v>
                </c:pt>
                <c:pt idx="606">
                  <c:v>1954406.2472733618</c:v>
                </c:pt>
                <c:pt idx="607">
                  <c:v>1942242.0132872972</c:v>
                </c:pt>
                <c:pt idx="608">
                  <c:v>1944207.0624602693</c:v>
                </c:pt>
                <c:pt idx="609">
                  <c:v>1950776.5465491668</c:v>
                </c:pt>
                <c:pt idx="610">
                  <c:v>1959320.4282847424</c:v>
                </c:pt>
                <c:pt idx="611">
                  <c:v>1962793.6978822593</c:v>
                </c:pt>
                <c:pt idx="612">
                  <c:v>1972728.6325052665</c:v>
                </c:pt>
                <c:pt idx="613">
                  <c:v>1977472.0480636198</c:v>
                </c:pt>
                <c:pt idx="614">
                  <c:v>1988234.010993805</c:v>
                </c:pt>
                <c:pt idx="615">
                  <c:v>1967797.0010096354</c:v>
                </c:pt>
                <c:pt idx="616">
                  <c:v>1960493.3501190373</c:v>
                </c:pt>
                <c:pt idx="617">
                  <c:v>1969146.9206127615</c:v>
                </c:pt>
                <c:pt idx="618">
                  <c:v>1987662.5076345869</c:v>
                </c:pt>
                <c:pt idx="619">
                  <c:v>1974095.3793610632</c:v>
                </c:pt>
                <c:pt idx="620">
                  <c:v>1972253.7300410087</c:v>
                </c:pt>
                <c:pt idx="621">
                  <c:v>1967143.2310818054</c:v>
                </c:pt>
                <c:pt idx="622">
                  <c:v>1941087.1651688335</c:v>
                </c:pt>
                <c:pt idx="623">
                  <c:v>1944216.4109339749</c:v>
                </c:pt>
                <c:pt idx="624">
                  <c:v>1935132.187418201</c:v>
                </c:pt>
                <c:pt idx="625">
                  <c:v>1930977.1024717363</c:v>
                </c:pt>
                <c:pt idx="626">
                  <c:v>1946118.513717327</c:v>
                </c:pt>
                <c:pt idx="627">
                  <c:v>1982260.959527341</c:v>
                </c:pt>
                <c:pt idx="628">
                  <c:v>1975849.7762598626</c:v>
                </c:pt>
                <c:pt idx="629">
                  <c:v>1988252.0847096364</c:v>
                </c:pt>
                <c:pt idx="630">
                  <c:v>1997920.8994478169</c:v>
                </c:pt>
                <c:pt idx="631">
                  <c:v>2011505.4782055917</c:v>
                </c:pt>
                <c:pt idx="632">
                  <c:v>1998683.734902215</c:v>
                </c:pt>
                <c:pt idx="633">
                  <c:v>1984189.86126865</c:v>
                </c:pt>
                <c:pt idx="634">
                  <c:v>1950480.5115484814</c:v>
                </c:pt>
                <c:pt idx="635">
                  <c:v>1940316.8509354708</c:v>
                </c:pt>
                <c:pt idx="636">
                  <c:v>1938553.1055629652</c:v>
                </c:pt>
                <c:pt idx="637">
                  <c:v>1931082.4286088226</c:v>
                </c:pt>
                <c:pt idx="638">
                  <c:v>1941691.0765702319</c:v>
                </c:pt>
                <c:pt idx="639">
                  <c:v>1925801.7874281725</c:v>
                </c:pt>
                <c:pt idx="640">
                  <c:v>1937935.4830667982</c:v>
                </c:pt>
                <c:pt idx="641">
                  <c:v>1939818.8889027385</c:v>
                </c:pt>
                <c:pt idx="642">
                  <c:v>1933030.0272975434</c:v>
                </c:pt>
                <c:pt idx="643">
                  <c:v>1909955.50126516</c:v>
                </c:pt>
                <c:pt idx="644">
                  <c:v>1898821.4690814812</c:v>
                </c:pt>
                <c:pt idx="645">
                  <c:v>1897404.2404676729</c:v>
                </c:pt>
                <c:pt idx="646">
                  <c:v>1940792.9998628891</c:v>
                </c:pt>
                <c:pt idx="647">
                  <c:v>1949767.5346205144</c:v>
                </c:pt>
                <c:pt idx="648">
                  <c:v>1955321.7744649556</c:v>
                </c:pt>
                <c:pt idx="649">
                  <c:v>1948312.2888803021</c:v>
                </c:pt>
                <c:pt idx="650">
                  <c:v>1952213.7185735474</c:v>
                </c:pt>
                <c:pt idx="651">
                  <c:v>1954513.4431051891</c:v>
                </c:pt>
                <c:pt idx="652">
                  <c:v>1966627.195333242</c:v>
                </c:pt>
                <c:pt idx="653">
                  <c:v>1974876.2885312925</c:v>
                </c:pt>
                <c:pt idx="654">
                  <c:v>1978322.1359392724</c:v>
                </c:pt>
                <c:pt idx="655">
                  <c:v>1999958.2434841138</c:v>
                </c:pt>
                <c:pt idx="656">
                  <c:v>2003478.2554501605</c:v>
                </c:pt>
                <c:pt idx="657">
                  <c:v>2003569.8704924779</c:v>
                </c:pt>
                <c:pt idx="658">
                  <c:v>1999045.8324504222</c:v>
                </c:pt>
                <c:pt idx="659">
                  <c:v>1985605.8434192978</c:v>
                </c:pt>
                <c:pt idx="660">
                  <c:v>2000888.7282336371</c:v>
                </c:pt>
                <c:pt idx="661">
                  <c:v>2003666.4713874385</c:v>
                </c:pt>
                <c:pt idx="662">
                  <c:v>2013633.8140526258</c:v>
                </c:pt>
                <c:pt idx="663">
                  <c:v>2022587.782168098</c:v>
                </c:pt>
                <c:pt idx="664">
                  <c:v>2040374.8114724469</c:v>
                </c:pt>
                <c:pt idx="665">
                  <c:v>2060214.7656026029</c:v>
                </c:pt>
                <c:pt idx="666">
                  <c:v>2072258.7158936521</c:v>
                </c:pt>
                <c:pt idx="667">
                  <c:v>2089795.8293342639</c:v>
                </c:pt>
                <c:pt idx="668">
                  <c:v>2081176.5365774613</c:v>
                </c:pt>
                <c:pt idx="669">
                  <c:v>2087575.8784449126</c:v>
                </c:pt>
                <c:pt idx="670">
                  <c:v>2085327.2589028636</c:v>
                </c:pt>
                <c:pt idx="671">
                  <c:v>2088156.1070462565</c:v>
                </c:pt>
                <c:pt idx="672">
                  <c:v>2093913.5203859052</c:v>
                </c:pt>
                <c:pt idx="673">
                  <c:v>2094895.1101250204</c:v>
                </c:pt>
                <c:pt idx="674">
                  <c:v>2099586.1742306207</c:v>
                </c:pt>
                <c:pt idx="675">
                  <c:v>2108284.6173981326</c:v>
                </c:pt>
                <c:pt idx="676">
                  <c:v>2109199.5213581463</c:v>
                </c:pt>
                <c:pt idx="677">
                  <c:v>2095682.874842634</c:v>
                </c:pt>
                <c:pt idx="678">
                  <c:v>2097381.8041307791</c:v>
                </c:pt>
                <c:pt idx="679">
                  <c:v>2107845.2391339578</c:v>
                </c:pt>
                <c:pt idx="680">
                  <c:v>2110166.7767709126</c:v>
                </c:pt>
                <c:pt idx="681">
                  <c:v>2108276.5153875877</c:v>
                </c:pt>
                <c:pt idx="682">
                  <c:v>2116480.1126802699</c:v>
                </c:pt>
                <c:pt idx="683">
                  <c:v>2143194.3111421345</c:v>
                </c:pt>
                <c:pt idx="684">
                  <c:v>2151278.8712029615</c:v>
                </c:pt>
                <c:pt idx="685">
                  <c:v>2157883.2562603615</c:v>
                </c:pt>
                <c:pt idx="686">
                  <c:v>2173000.3614743166</c:v>
                </c:pt>
                <c:pt idx="687">
                  <c:v>2171054.6324803373</c:v>
                </c:pt>
                <c:pt idx="688">
                  <c:v>2181903.8478317773</c:v>
                </c:pt>
                <c:pt idx="689">
                  <c:v>2186212.8709785985</c:v>
                </c:pt>
                <c:pt idx="690">
                  <c:v>2190837.8725366774</c:v>
                </c:pt>
                <c:pt idx="691">
                  <c:v>2211319.1319630546</c:v>
                </c:pt>
                <c:pt idx="692">
                  <c:v>2192715.669288394</c:v>
                </c:pt>
                <c:pt idx="693">
                  <c:v>2195962.7058222294</c:v>
                </c:pt>
                <c:pt idx="694">
                  <c:v>2204008.6255250727</c:v>
                </c:pt>
                <c:pt idx="695">
                  <c:v>2228459.2468869579</c:v>
                </c:pt>
                <c:pt idx="696">
                  <c:v>2236378.6505789822</c:v>
                </c:pt>
                <c:pt idx="697">
                  <c:v>2233547.932740848</c:v>
                </c:pt>
                <c:pt idx="698">
                  <c:v>2259871.9882333879</c:v>
                </c:pt>
                <c:pt idx="699">
                  <c:v>2254716.6166003966</c:v>
                </c:pt>
                <c:pt idx="700">
                  <c:v>2264293.1930646789</c:v>
                </c:pt>
                <c:pt idx="701">
                  <c:v>2269434.8536029016</c:v>
                </c:pt>
                <c:pt idx="702">
                  <c:v>2247035.910603662</c:v>
                </c:pt>
                <c:pt idx="703">
                  <c:v>2221389.9310705871</c:v>
                </c:pt>
                <c:pt idx="704">
                  <c:v>2236602.3907163423</c:v>
                </c:pt>
                <c:pt idx="705">
                  <c:v>2245723.3848953596</c:v>
                </c:pt>
                <c:pt idx="706">
                  <c:v>2257222.0075535667</c:v>
                </c:pt>
                <c:pt idx="707">
                  <c:v>2264021.4640956288</c:v>
                </c:pt>
                <c:pt idx="708">
                  <c:v>2266812.2951126182</c:v>
                </c:pt>
                <c:pt idx="709">
                  <c:v>2255357.9218966188</c:v>
                </c:pt>
                <c:pt idx="710">
                  <c:v>2270262.5051416601</c:v>
                </c:pt>
                <c:pt idx="711">
                  <c:v>2286945.1680855574</c:v>
                </c:pt>
                <c:pt idx="712">
                  <c:v>2269623.0695401798</c:v>
                </c:pt>
                <c:pt idx="713">
                  <c:v>2265608.8349308833</c:v>
                </c:pt>
                <c:pt idx="714">
                  <c:v>2292088.075086941</c:v>
                </c:pt>
                <c:pt idx="715">
                  <c:v>2303343.0141972154</c:v>
                </c:pt>
                <c:pt idx="716">
                  <c:v>2288791.1800266742</c:v>
                </c:pt>
                <c:pt idx="717">
                  <c:v>2302189.4125419124</c:v>
                </c:pt>
                <c:pt idx="718">
                  <c:v>2307958.0440500081</c:v>
                </c:pt>
                <c:pt idx="719">
                  <c:v>2315368.267540853</c:v>
                </c:pt>
                <c:pt idx="720">
                  <c:v>2336818.6520747384</c:v>
                </c:pt>
                <c:pt idx="721">
                  <c:v>2342361.0505191525</c:v>
                </c:pt>
                <c:pt idx="722">
                  <c:v>2331291.2111882535</c:v>
                </c:pt>
                <c:pt idx="723">
                  <c:v>2344228.8755655824</c:v>
                </c:pt>
                <c:pt idx="724">
                  <c:v>2352618.8191008014</c:v>
                </c:pt>
                <c:pt idx="725">
                  <c:v>2359853.2912859758</c:v>
                </c:pt>
                <c:pt idx="726">
                  <c:v>2371132.5364278858</c:v>
                </c:pt>
                <c:pt idx="727">
                  <c:v>2386630.4361374602</c:v>
                </c:pt>
                <c:pt idx="728">
                  <c:v>2413549.0545576927</c:v>
                </c:pt>
                <c:pt idx="729">
                  <c:v>2404474.8027472054</c:v>
                </c:pt>
                <c:pt idx="730">
                  <c:v>2382174.3303376669</c:v>
                </c:pt>
                <c:pt idx="731">
                  <c:v>2379383.4993206779</c:v>
                </c:pt>
                <c:pt idx="732">
                  <c:v>2384765.1040173508</c:v>
                </c:pt>
                <c:pt idx="733">
                  <c:v>2403766.8116718815</c:v>
                </c:pt>
                <c:pt idx="734">
                  <c:v>2404639.9591160086</c:v>
                </c:pt>
                <c:pt idx="735">
                  <c:v>2406285.9137198203</c:v>
                </c:pt>
                <c:pt idx="736">
                  <c:v>2404019.2204619395</c:v>
                </c:pt>
                <c:pt idx="737">
                  <c:v>2404789.5346953017</c:v>
                </c:pt>
                <c:pt idx="738">
                  <c:v>2402267.9397210414</c:v>
                </c:pt>
                <c:pt idx="739">
                  <c:v>2408383.0879878346</c:v>
                </c:pt>
                <c:pt idx="740">
                  <c:v>2423773.1686340012</c:v>
                </c:pt>
                <c:pt idx="741">
                  <c:v>2422266.1946726167</c:v>
                </c:pt>
                <c:pt idx="742">
                  <c:v>2442950.6275942018</c:v>
                </c:pt>
                <c:pt idx="743">
                  <c:v>2471039.0516908276</c:v>
                </c:pt>
                <c:pt idx="744">
                  <c:v>2484368.7287322227</c:v>
                </c:pt>
                <c:pt idx="745">
                  <c:v>2477844.1173171126</c:v>
                </c:pt>
                <c:pt idx="746">
                  <c:v>2459715.5571067096</c:v>
                </c:pt>
                <c:pt idx="747">
                  <c:v>2470627.0956161893</c:v>
                </c:pt>
                <c:pt idx="748">
                  <c:v>2474266.7680456704</c:v>
                </c:pt>
                <c:pt idx="749">
                  <c:v>2498374.6120383409</c:v>
                </c:pt>
                <c:pt idx="750">
                  <c:v>2508540.7655776734</c:v>
                </c:pt>
                <c:pt idx="751">
                  <c:v>2525046.4307527388</c:v>
                </c:pt>
                <c:pt idx="752">
                  <c:v>2555936.2808032208</c:v>
                </c:pt>
                <c:pt idx="753">
                  <c:v>2583039.9990028297</c:v>
                </c:pt>
                <c:pt idx="754">
                  <c:v>2575235.893153178</c:v>
                </c:pt>
                <c:pt idx="755">
                  <c:v>2597267.1295199874</c:v>
                </c:pt>
                <c:pt idx="756">
                  <c:v>2637959.7890984332</c:v>
                </c:pt>
                <c:pt idx="757">
                  <c:v>2664821.6934448504</c:v>
                </c:pt>
                <c:pt idx="758">
                  <c:v>2585258.08019744</c:v>
                </c:pt>
                <c:pt idx="759">
                  <c:v>2578802.0242561735</c:v>
                </c:pt>
                <c:pt idx="760">
                  <c:v>2597630.4735313547</c:v>
                </c:pt>
                <c:pt idx="761">
                  <c:v>2589371.4086280181</c:v>
                </c:pt>
                <c:pt idx="762">
                  <c:v>2592779.2389095942</c:v>
                </c:pt>
                <c:pt idx="763">
                  <c:v>2586290.1516945665</c:v>
                </c:pt>
                <c:pt idx="764">
                  <c:v>2565294.7262143665</c:v>
                </c:pt>
                <c:pt idx="765">
                  <c:v>2574727.3361835792</c:v>
                </c:pt>
                <c:pt idx="766">
                  <c:v>2599053.3112293868</c:v>
                </c:pt>
                <c:pt idx="767">
                  <c:v>2599300.7341668019</c:v>
                </c:pt>
                <c:pt idx="768">
                  <c:v>2633301.1330350135</c:v>
                </c:pt>
                <c:pt idx="769">
                  <c:v>2599131.2151769353</c:v>
                </c:pt>
                <c:pt idx="770">
                  <c:v>2630478.5172074242</c:v>
                </c:pt>
                <c:pt idx="771">
                  <c:v>2644221.3967866176</c:v>
                </c:pt>
                <c:pt idx="772">
                  <c:v>2593724.6812170469</c:v>
                </c:pt>
                <c:pt idx="773">
                  <c:v>2584178.6431002035</c:v>
                </c:pt>
                <c:pt idx="774">
                  <c:v>2598721.128797038</c:v>
                </c:pt>
                <c:pt idx="775">
                  <c:v>2571508.3450708613</c:v>
                </c:pt>
                <c:pt idx="776">
                  <c:v>2600468.0469168737</c:v>
                </c:pt>
                <c:pt idx="777">
                  <c:v>2619575.0807084893</c:v>
                </c:pt>
                <c:pt idx="778">
                  <c:v>2626338.3898188891</c:v>
                </c:pt>
                <c:pt idx="779">
                  <c:v>2628041.0584965162</c:v>
                </c:pt>
                <c:pt idx="780">
                  <c:v>2637352.1383075523</c:v>
                </c:pt>
                <c:pt idx="781">
                  <c:v>2648726.7378812619</c:v>
                </c:pt>
                <c:pt idx="782">
                  <c:v>2626611.9884826806</c:v>
                </c:pt>
                <c:pt idx="783">
                  <c:v>2622197.6391987735</c:v>
                </c:pt>
                <c:pt idx="784">
                  <c:v>2606404.9509516745</c:v>
                </c:pt>
                <c:pt idx="785">
                  <c:v>2543270.345394942</c:v>
                </c:pt>
                <c:pt idx="786">
                  <c:v>2525164.221521433</c:v>
                </c:pt>
                <c:pt idx="787">
                  <c:v>2490898.3259999752</c:v>
                </c:pt>
                <c:pt idx="788">
                  <c:v>2539031.1241851244</c:v>
                </c:pt>
                <c:pt idx="789">
                  <c:v>2547057.7237089756</c:v>
                </c:pt>
                <c:pt idx="790">
                  <c:v>2554117.067820061</c:v>
                </c:pt>
                <c:pt idx="791">
                  <c:v>2547522.6544679473</c:v>
                </c:pt>
                <c:pt idx="792">
                  <c:v>2586448.4525159858</c:v>
                </c:pt>
                <c:pt idx="793">
                  <c:v>2598157.1042167852</c:v>
                </c:pt>
                <c:pt idx="794">
                  <c:v>2614516.3099704585</c:v>
                </c:pt>
                <c:pt idx="795">
                  <c:v>2640323.7064828551</c:v>
                </c:pt>
                <c:pt idx="796">
                  <c:v>2664604.1856232937</c:v>
                </c:pt>
                <c:pt idx="797">
                  <c:v>2674539.1202463014</c:v>
                </c:pt>
                <c:pt idx="798">
                  <c:v>2689082.2291747169</c:v>
                </c:pt>
                <c:pt idx="799">
                  <c:v>2709018.1609682525</c:v>
                </c:pt>
                <c:pt idx="800">
                  <c:v>2721929.6496192054</c:v>
                </c:pt>
                <c:pt idx="801">
                  <c:v>2739272.9380383166</c:v>
                </c:pt>
                <c:pt idx="802">
                  <c:v>2754598.202600122</c:v>
                </c:pt>
                <c:pt idx="803">
                  <c:v>2766684.5326386378</c:v>
                </c:pt>
                <c:pt idx="804">
                  <c:v>2774056.1157714981</c:v>
                </c:pt>
                <c:pt idx="805">
                  <c:v>2767852.46862029</c:v>
                </c:pt>
                <c:pt idx="806">
                  <c:v>2801403.5175190396</c:v>
                </c:pt>
                <c:pt idx="807">
                  <c:v>2798163.336532589</c:v>
                </c:pt>
                <c:pt idx="808">
                  <c:v>2790197.8137036157</c:v>
                </c:pt>
                <c:pt idx="809">
                  <c:v>2796728.0342029491</c:v>
                </c:pt>
                <c:pt idx="810">
                  <c:v>2824768.4694678853</c:v>
                </c:pt>
                <c:pt idx="811">
                  <c:v>2854220.5242624055</c:v>
                </c:pt>
                <c:pt idx="812">
                  <c:v>2904215.5384097626</c:v>
                </c:pt>
                <c:pt idx="813">
                  <c:v>2956165.0067932243</c:v>
                </c:pt>
                <c:pt idx="814">
                  <c:v>2961843.2697221632</c:v>
                </c:pt>
                <c:pt idx="815">
                  <c:v>2957337.3053959389</c:v>
                </c:pt>
                <c:pt idx="816">
                  <c:v>2966154.7857953059</c:v>
                </c:pt>
                <c:pt idx="817">
                  <c:v>2969086.4671494635</c:v>
                </c:pt>
                <c:pt idx="818">
                  <c:v>3001868.4482780113</c:v>
                </c:pt>
                <c:pt idx="819">
                  <c:v>2993666.7206800706</c:v>
                </c:pt>
                <c:pt idx="820">
                  <c:v>3053306.2435339722</c:v>
                </c:pt>
                <c:pt idx="821">
                  <c:v>3076743.490346143</c:v>
                </c:pt>
                <c:pt idx="822">
                  <c:v>3067681.0799356825</c:v>
                </c:pt>
                <c:pt idx="823">
                  <c:v>3070862.0539219962</c:v>
                </c:pt>
                <c:pt idx="824">
                  <c:v>3056846.8221421717</c:v>
                </c:pt>
                <c:pt idx="825">
                  <c:v>2963506.6748102261</c:v>
                </c:pt>
                <c:pt idx="826">
                  <c:v>2997938.349932068</c:v>
                </c:pt>
                <c:pt idx="827">
                  <c:v>3013515.4000523514</c:v>
                </c:pt>
                <c:pt idx="828">
                  <c:v>3030438.630386279</c:v>
                </c:pt>
                <c:pt idx="829">
                  <c:v>3034115.0734790033</c:v>
                </c:pt>
                <c:pt idx="830">
                  <c:v>3035158.9863761575</c:v>
                </c:pt>
                <c:pt idx="831">
                  <c:v>3050186.9694741173</c:v>
                </c:pt>
                <c:pt idx="832">
                  <c:v>3066640.2831964302</c:v>
                </c:pt>
                <c:pt idx="833">
                  <c:v>3069164.3710970124</c:v>
                </c:pt>
                <c:pt idx="834">
                  <c:v>3076870.6295885425</c:v>
                </c:pt>
                <c:pt idx="835">
                  <c:v>3132803.1710022814</c:v>
                </c:pt>
                <c:pt idx="836">
                  <c:v>3139948.5210714601</c:v>
                </c:pt>
                <c:pt idx="837">
                  <c:v>3126434.9907138497</c:v>
                </c:pt>
                <c:pt idx="838">
                  <c:v>3125238.3860794995</c:v>
                </c:pt>
                <c:pt idx="839">
                  <c:v>3129183.4419833724</c:v>
                </c:pt>
                <c:pt idx="840">
                  <c:v>3119744.5996983564</c:v>
                </c:pt>
                <c:pt idx="841">
                  <c:v>3136104.4286836102</c:v>
                </c:pt>
                <c:pt idx="842">
                  <c:v>3166723.7962282025</c:v>
                </c:pt>
                <c:pt idx="843">
                  <c:v>3163224.3509043087</c:v>
                </c:pt>
                <c:pt idx="844">
                  <c:v>3137033.0437383922</c:v>
                </c:pt>
                <c:pt idx="845">
                  <c:v>3133555.4115198129</c:v>
                </c:pt>
                <c:pt idx="846">
                  <c:v>3207012.6017425554</c:v>
                </c:pt>
                <c:pt idx="847">
                  <c:v>3217828.785820235</c:v>
                </c:pt>
                <c:pt idx="848">
                  <c:v>3120018.8215937275</c:v>
                </c:pt>
                <c:pt idx="849">
                  <c:v>3188873.446595286</c:v>
                </c:pt>
                <c:pt idx="850">
                  <c:v>3185442.5567452353</c:v>
                </c:pt>
                <c:pt idx="851">
                  <c:v>3238576.1651314399</c:v>
                </c:pt>
                <c:pt idx="852">
                  <c:v>3226622.583419547</c:v>
                </c:pt>
                <c:pt idx="853">
                  <c:v>3282775.7488127439</c:v>
                </c:pt>
                <c:pt idx="854">
                  <c:v>3251508.2204245455</c:v>
                </c:pt>
                <c:pt idx="855">
                  <c:v>3282968.9506026655</c:v>
                </c:pt>
                <c:pt idx="856">
                  <c:v>3305654.5801288844</c:v>
                </c:pt>
                <c:pt idx="857">
                  <c:v>3329536.8142894539</c:v>
                </c:pt>
                <c:pt idx="858">
                  <c:v>3348053.0245428593</c:v>
                </c:pt>
                <c:pt idx="859">
                  <c:v>3355556.7327707633</c:v>
                </c:pt>
                <c:pt idx="860">
                  <c:v>3297851.7207423933</c:v>
                </c:pt>
                <c:pt idx="861">
                  <c:v>3200524.760990689</c:v>
                </c:pt>
                <c:pt idx="862">
                  <c:v>3210328.1937502339</c:v>
                </c:pt>
                <c:pt idx="863">
                  <c:v>3235946.1278621913</c:v>
                </c:pt>
                <c:pt idx="864">
                  <c:v>3278453.637802735</c:v>
                </c:pt>
                <c:pt idx="865">
                  <c:v>3314264.524411981</c:v>
                </c:pt>
                <c:pt idx="866">
                  <c:v>3324180.1388559961</c:v>
                </c:pt>
                <c:pt idx="867">
                  <c:v>3322226.3078514715</c:v>
                </c:pt>
                <c:pt idx="868">
                  <c:v>3290070.6744612162</c:v>
                </c:pt>
                <c:pt idx="869">
                  <c:v>3306196.7916038241</c:v>
                </c:pt>
                <c:pt idx="870">
                  <c:v>3319898.5378987123</c:v>
                </c:pt>
                <c:pt idx="871">
                  <c:v>3310465.9279295001</c:v>
                </c:pt>
                <c:pt idx="872">
                  <c:v>3306739.0030787638</c:v>
                </c:pt>
                <c:pt idx="873">
                  <c:v>3262040.8341331473</c:v>
                </c:pt>
                <c:pt idx="874">
                  <c:v>3268413.3770426419</c:v>
                </c:pt>
                <c:pt idx="875">
                  <c:v>3293788.2508382467</c:v>
                </c:pt>
                <c:pt idx="876">
                  <c:v>3318312.4135266184</c:v>
                </c:pt>
                <c:pt idx="877">
                  <c:v>3341153.8509479356</c:v>
                </c:pt>
                <c:pt idx="878">
                  <c:v>3337230.6081493762</c:v>
                </c:pt>
                <c:pt idx="879">
                  <c:v>3321129.4202699838</c:v>
                </c:pt>
                <c:pt idx="880">
                  <c:v>3328240.4926022408</c:v>
                </c:pt>
                <c:pt idx="881">
                  <c:v>3329462.0264998074</c:v>
                </c:pt>
                <c:pt idx="882">
                  <c:v>3282429.8552856273</c:v>
                </c:pt>
                <c:pt idx="883">
                  <c:v>3130112.057038154</c:v>
                </c:pt>
                <c:pt idx="884">
                  <c:v>3207081.1572163985</c:v>
                </c:pt>
                <c:pt idx="885">
                  <c:v>3184841.1382701583</c:v>
                </c:pt>
                <c:pt idx="886">
                  <c:v>3181553.5916835982</c:v>
                </c:pt>
                <c:pt idx="887">
                  <c:v>3147269.6224463084</c:v>
                </c:pt>
                <c:pt idx="888">
                  <c:v>3150339.0379797323</c:v>
                </c:pt>
                <c:pt idx="889">
                  <c:v>3229165.3682675408</c:v>
                </c:pt>
                <c:pt idx="890">
                  <c:v>3254153.8384833033</c:v>
                </c:pt>
                <c:pt idx="891">
                  <c:v>3305405.2874967284</c:v>
                </c:pt>
                <c:pt idx="892">
                  <c:v>3305710.6709711193</c:v>
                </c:pt>
                <c:pt idx="893">
                  <c:v>3316464.5318907602</c:v>
                </c:pt>
                <c:pt idx="894">
                  <c:v>3377045.7576626325</c:v>
                </c:pt>
                <c:pt idx="895">
                  <c:v>3400036.7706632433</c:v>
                </c:pt>
                <c:pt idx="896">
                  <c:v>3414218.4052750324</c:v>
                </c:pt>
                <c:pt idx="897">
                  <c:v>3410111.3091602582</c:v>
                </c:pt>
                <c:pt idx="898">
                  <c:v>3428047.9140439006</c:v>
                </c:pt>
                <c:pt idx="899">
                  <c:v>3433709.9729517493</c:v>
                </c:pt>
                <c:pt idx="900">
                  <c:v>3422248.7441883655</c:v>
                </c:pt>
                <c:pt idx="901">
                  <c:v>3439733.5061762254</c:v>
                </c:pt>
                <c:pt idx="902">
                  <c:v>3410089.4960549446</c:v>
                </c:pt>
                <c:pt idx="903">
                  <c:v>3371844.8901242726</c:v>
                </c:pt>
                <c:pt idx="904">
                  <c:v>3378332.7308761389</c:v>
                </c:pt>
                <c:pt idx="905">
                  <c:v>3368532.414274496</c:v>
                </c:pt>
                <c:pt idx="906">
                  <c:v>3354668.6277687065</c:v>
                </c:pt>
                <c:pt idx="907">
                  <c:v>3376989.6668203971</c:v>
                </c:pt>
                <c:pt idx="908">
                  <c:v>3401626.0111932391</c:v>
                </c:pt>
                <c:pt idx="909">
                  <c:v>3442946.2649731385</c:v>
                </c:pt>
                <c:pt idx="910">
                  <c:v>3473017.1887269868</c:v>
                </c:pt>
                <c:pt idx="911">
                  <c:v>3499280.1675246488</c:v>
                </c:pt>
                <c:pt idx="912">
                  <c:v>3532741.4710758226</c:v>
                </c:pt>
                <c:pt idx="913">
                  <c:v>3571176.1626385134</c:v>
                </c:pt>
                <c:pt idx="914">
                  <c:v>3620589.0784897855</c:v>
                </c:pt>
                <c:pt idx="915">
                  <c:v>3634914.0563650643</c:v>
                </c:pt>
                <c:pt idx="916">
                  <c:v>3604288.4565046681</c:v>
                </c:pt>
                <c:pt idx="917">
                  <c:v>3508242.2376506664</c:v>
                </c:pt>
                <c:pt idx="918">
                  <c:v>3559556.0098221297</c:v>
                </c:pt>
                <c:pt idx="919">
                  <c:v>3484761.9878594493</c:v>
                </c:pt>
                <c:pt idx="920">
                  <c:v>3508902.8631258807</c:v>
                </c:pt>
                <c:pt idx="921">
                  <c:v>3542850.2873097584</c:v>
                </c:pt>
                <c:pt idx="922">
                  <c:v>3578823.2141299066</c:v>
                </c:pt>
                <c:pt idx="923">
                  <c:v>3618912.5855385344</c:v>
                </c:pt>
                <c:pt idx="924">
                  <c:v>3661432.5601106863</c:v>
                </c:pt>
                <c:pt idx="925">
                  <c:v>3722945.5170952422</c:v>
                </c:pt>
                <c:pt idx="926">
                  <c:v>3751414.7356874864</c:v>
                </c:pt>
                <c:pt idx="927">
                  <c:v>3777444.0026425016</c:v>
                </c:pt>
                <c:pt idx="928">
                  <c:v>3762642.2526082243</c:v>
                </c:pt>
                <c:pt idx="929">
                  <c:v>3783704.3638675259</c:v>
                </c:pt>
                <c:pt idx="930">
                  <c:v>3794495.6186819896</c:v>
                </c:pt>
                <c:pt idx="931">
                  <c:v>3811036.1848255577</c:v>
                </c:pt>
                <c:pt idx="932">
                  <c:v>3775614.8179540555</c:v>
                </c:pt>
                <c:pt idx="933">
                  <c:v>3752474.2293741507</c:v>
                </c:pt>
                <c:pt idx="934">
                  <c:v>3706953.3947424185</c:v>
                </c:pt>
                <c:pt idx="935">
                  <c:v>3735167.0883867028</c:v>
                </c:pt>
                <c:pt idx="936">
                  <c:v>3886824.2611589618</c:v>
                </c:pt>
                <c:pt idx="937">
                  <c:v>3529369.7882259088</c:v>
                </c:pt>
                <c:pt idx="938">
                  <c:v>3646269.3357597813</c:v>
                </c:pt>
                <c:pt idx="939">
                  <c:v>3750716.7163174497</c:v>
                </c:pt>
                <c:pt idx="940">
                  <c:v>3801793.6604883643</c:v>
                </c:pt>
                <c:pt idx="941">
                  <c:v>3827025.1910204799</c:v>
                </c:pt>
                <c:pt idx="942">
                  <c:v>3858769.4915676769</c:v>
                </c:pt>
                <c:pt idx="943">
                  <c:v>3888454.0117416829</c:v>
                </c:pt>
                <c:pt idx="944">
                  <c:v>3916779.8870704379</c:v>
                </c:pt>
                <c:pt idx="945">
                  <c:v>3964307.5273910281</c:v>
                </c:pt>
                <c:pt idx="946">
                  <c:v>3981857.7286948287</c:v>
                </c:pt>
                <c:pt idx="947">
                  <c:v>3929403.4427312501</c:v>
                </c:pt>
                <c:pt idx="948">
                  <c:v>3960910.9152778988</c:v>
                </c:pt>
                <c:pt idx="949">
                  <c:v>3954647.437894973</c:v>
                </c:pt>
                <c:pt idx="950">
                  <c:v>3949795.5800416321</c:v>
                </c:pt>
                <c:pt idx="951">
                  <c:v>3937829.5336981318</c:v>
                </c:pt>
                <c:pt idx="952">
                  <c:v>3907256.9085220685</c:v>
                </c:pt>
                <c:pt idx="953">
                  <c:v>3894502.474229374</c:v>
                </c:pt>
                <c:pt idx="954">
                  <c:v>3911155.2220574124</c:v>
                </c:pt>
                <c:pt idx="955">
                  <c:v>3934685.3303750604</c:v>
                </c:pt>
                <c:pt idx="956">
                  <c:v>3918088.6733892583</c:v>
                </c:pt>
                <c:pt idx="957">
                  <c:v>3965834.4447629852</c:v>
                </c:pt>
                <c:pt idx="958">
                  <c:v>4010055.8415496028</c:v>
                </c:pt>
                <c:pt idx="959">
                  <c:v>4046648.8837922397</c:v>
                </c:pt>
                <c:pt idx="960">
                  <c:v>4048814.6135340976</c:v>
                </c:pt>
                <c:pt idx="961">
                  <c:v>4056495.9427624121</c:v>
                </c:pt>
                <c:pt idx="962">
                  <c:v>4048334.7252171962</c:v>
                </c:pt>
                <c:pt idx="963">
                  <c:v>4081303.6758198617</c:v>
                </c:pt>
                <c:pt idx="964">
                  <c:v>4066997.3948919945</c:v>
                </c:pt>
                <c:pt idx="965">
                  <c:v>4101437.1720243804</c:v>
                </c:pt>
                <c:pt idx="966">
                  <c:v>4093113.9142682636</c:v>
                </c:pt>
                <c:pt idx="967">
                  <c:v>4016671.44477545</c:v>
                </c:pt>
                <c:pt idx="968">
                  <c:v>3919509.6413925486</c:v>
                </c:pt>
                <c:pt idx="969">
                  <c:v>3951839.7796253134</c:v>
                </c:pt>
                <c:pt idx="970">
                  <c:v>3916480.7359118499</c:v>
                </c:pt>
                <c:pt idx="971">
                  <c:v>3944856.4697670364</c:v>
                </c:pt>
                <c:pt idx="972">
                  <c:v>3937109.7012227802</c:v>
                </c:pt>
                <c:pt idx="973">
                  <c:v>4000676.206264724</c:v>
                </c:pt>
                <c:pt idx="974">
                  <c:v>4053420.2949131839</c:v>
                </c:pt>
                <c:pt idx="975">
                  <c:v>4068097.3986313837</c:v>
                </c:pt>
                <c:pt idx="976">
                  <c:v>4091063.4823687789</c:v>
                </c:pt>
                <c:pt idx="977">
                  <c:v>4068870.2057910683</c:v>
                </c:pt>
                <c:pt idx="978">
                  <c:v>4001346.1802136437</c:v>
                </c:pt>
                <c:pt idx="979">
                  <c:v>3842026.3751604818</c:v>
                </c:pt>
                <c:pt idx="980">
                  <c:v>3807617.7596071148</c:v>
                </c:pt>
                <c:pt idx="981">
                  <c:v>3915698.5802784599</c:v>
                </c:pt>
                <c:pt idx="982">
                  <c:v>3897216.6477619754</c:v>
                </c:pt>
                <c:pt idx="983">
                  <c:v>3936657.8583269971</c:v>
                </c:pt>
                <c:pt idx="984">
                  <c:v>3963896.1945479703</c:v>
                </c:pt>
                <c:pt idx="985">
                  <c:v>3945386.2166103683</c:v>
                </c:pt>
                <c:pt idx="986">
                  <c:v>3920005.1104989597</c:v>
                </c:pt>
                <c:pt idx="987">
                  <c:v>3986821.7682326403</c:v>
                </c:pt>
                <c:pt idx="988">
                  <c:v>4004365.7372206366</c:v>
                </c:pt>
                <c:pt idx="989">
                  <c:v>4045726.5010532611</c:v>
                </c:pt>
                <c:pt idx="990">
                  <c:v>4051771.8473830512</c:v>
                </c:pt>
                <c:pt idx="991">
                  <c:v>4078480.4367606915</c:v>
                </c:pt>
                <c:pt idx="992">
                  <c:v>4059110.3992421511</c:v>
                </c:pt>
                <c:pt idx="993">
                  <c:v>4095120.7199571221</c:v>
                </c:pt>
                <c:pt idx="994">
                  <c:v>4097613.646278685</c:v>
                </c:pt>
                <c:pt idx="995">
                  <c:v>4101324.9903399106</c:v>
                </c:pt>
                <c:pt idx="996">
                  <c:v>4089661.2113128998</c:v>
                </c:pt>
                <c:pt idx="997">
                  <c:v>4139379.5106385634</c:v>
                </c:pt>
                <c:pt idx="998">
                  <c:v>4105809.1415608213</c:v>
                </c:pt>
                <c:pt idx="999">
                  <c:v>4111464.9681528672</c:v>
                </c:pt>
                <c:pt idx="1000">
                  <c:v>4104201.2040834138</c:v>
                </c:pt>
                <c:pt idx="1001">
                  <c:v>4087966.0214142371</c:v>
                </c:pt>
                <c:pt idx="1002">
                  <c:v>4020504.3189948518</c:v>
                </c:pt>
                <c:pt idx="1003">
                  <c:v>4004876.7871165574</c:v>
                </c:pt>
                <c:pt idx="1004">
                  <c:v>4032429.8552856268</c:v>
                </c:pt>
                <c:pt idx="1005">
                  <c:v>4019441.7091502864</c:v>
                </c:pt>
                <c:pt idx="1006">
                  <c:v>4076800.8276515389</c:v>
                </c:pt>
                <c:pt idx="1007">
                  <c:v>4112362.4216286289</c:v>
                </c:pt>
                <c:pt idx="1008">
                  <c:v>4166060.0545950867</c:v>
                </c:pt>
                <c:pt idx="1009">
                  <c:v>4165922.9436474005</c:v>
                </c:pt>
                <c:pt idx="1010">
                  <c:v>4162473.3568499382</c:v>
                </c:pt>
                <c:pt idx="1011">
                  <c:v>4111633.2406795719</c:v>
                </c:pt>
                <c:pt idx="1012">
                  <c:v>4197283.956772658</c:v>
                </c:pt>
                <c:pt idx="1013">
                  <c:v>4232995.126329042</c:v>
                </c:pt>
                <c:pt idx="1014">
                  <c:v>4256226.083488103</c:v>
                </c:pt>
                <c:pt idx="1015">
                  <c:v>4218554.8506113905</c:v>
                </c:pt>
                <c:pt idx="1016">
                  <c:v>4206373.7893726556</c:v>
                </c:pt>
                <c:pt idx="1017">
                  <c:v>4205304.9472122854</c:v>
                </c:pt>
                <c:pt idx="1018">
                  <c:v>4178577.6608872325</c:v>
                </c:pt>
                <c:pt idx="1019">
                  <c:v>4195049.671556958</c:v>
                </c:pt>
                <c:pt idx="1020">
                  <c:v>4095996.3603275698</c:v>
                </c:pt>
                <c:pt idx="1021">
                  <c:v>4087891.2336245906</c:v>
                </c:pt>
                <c:pt idx="1022">
                  <c:v>3991851.2470863922</c:v>
                </c:pt>
                <c:pt idx="1023">
                  <c:v>4096354.7184862951</c:v>
                </c:pt>
                <c:pt idx="1024">
                  <c:v>4151853.4907200816</c:v>
                </c:pt>
                <c:pt idx="1025">
                  <c:v>4148921.186134344</c:v>
                </c:pt>
                <c:pt idx="1026">
                  <c:v>4167010.4827551828</c:v>
                </c:pt>
                <c:pt idx="1027">
                  <c:v>4208925.9226943543</c:v>
                </c:pt>
                <c:pt idx="1028">
                  <c:v>4220299.8990364829</c:v>
                </c:pt>
                <c:pt idx="1029">
                  <c:v>4205071.2353696385</c:v>
                </c:pt>
                <c:pt idx="1030">
                  <c:v>4116600.3963752855</c:v>
                </c:pt>
                <c:pt idx="1031">
                  <c:v>4129426.5022997251</c:v>
                </c:pt>
                <c:pt idx="1032">
                  <c:v>4063862.5400426295</c:v>
                </c:pt>
                <c:pt idx="1033">
                  <c:v>3940088.7481770478</c:v>
                </c:pt>
                <c:pt idx="1034">
                  <c:v>3944775.449661585</c:v>
                </c:pt>
                <c:pt idx="1035">
                  <c:v>3929880.2148902491</c:v>
                </c:pt>
                <c:pt idx="1036">
                  <c:v>3848495.518964937</c:v>
                </c:pt>
                <c:pt idx="1037">
                  <c:v>3876999.015294103</c:v>
                </c:pt>
                <c:pt idx="1038">
                  <c:v>3931874.5559474993</c:v>
                </c:pt>
                <c:pt idx="1039">
                  <c:v>3929462.6497313874</c:v>
                </c:pt>
                <c:pt idx="1040">
                  <c:v>3929045.0845725252</c:v>
                </c:pt>
                <c:pt idx="1041">
                  <c:v>3953615.9896294265</c:v>
                </c:pt>
                <c:pt idx="1042">
                  <c:v>3906272.2026250511</c:v>
                </c:pt>
                <c:pt idx="1043">
                  <c:v>3924588.978772732</c:v>
                </c:pt>
                <c:pt idx="1044">
                  <c:v>4039606.3669338254</c:v>
                </c:pt>
                <c:pt idx="1045">
                  <c:v>4040291.9216722548</c:v>
                </c:pt>
                <c:pt idx="1046">
                  <c:v>3965270.4201827315</c:v>
                </c:pt>
                <c:pt idx="1047">
                  <c:v>3946857.0431400901</c:v>
                </c:pt>
                <c:pt idx="1048">
                  <c:v>3912999.9875353687</c:v>
                </c:pt>
                <c:pt idx="1049">
                  <c:v>3801631.6202774625</c:v>
                </c:pt>
                <c:pt idx="1050">
                  <c:v>3819882.9571092026</c:v>
                </c:pt>
                <c:pt idx="1051">
                  <c:v>3819119.4984232243</c:v>
                </c:pt>
                <c:pt idx="1052">
                  <c:v>3848819.59938674</c:v>
                </c:pt>
                <c:pt idx="1053">
                  <c:v>3829471.3749735132</c:v>
                </c:pt>
                <c:pt idx="1054">
                  <c:v>3875035.8358158725</c:v>
                </c:pt>
                <c:pt idx="1055">
                  <c:v>3956682.2890049485</c:v>
                </c:pt>
                <c:pt idx="1056">
                  <c:v>3932768.8932653596</c:v>
                </c:pt>
                <c:pt idx="1057">
                  <c:v>3957470.6769541423</c:v>
                </c:pt>
                <c:pt idx="1058">
                  <c:v>3969863.636930211</c:v>
                </c:pt>
                <c:pt idx="1059">
                  <c:v>3974597.0807832778</c:v>
                </c:pt>
                <c:pt idx="1060">
                  <c:v>4017590.7113565258</c:v>
                </c:pt>
                <c:pt idx="1061">
                  <c:v>4052955.9873857936</c:v>
                </c:pt>
                <c:pt idx="1062">
                  <c:v>4100221.8704426186</c:v>
                </c:pt>
                <c:pt idx="1063">
                  <c:v>4127139.2423996911</c:v>
                </c:pt>
                <c:pt idx="1064">
                  <c:v>4170369.7009734879</c:v>
                </c:pt>
                <c:pt idx="1065">
                  <c:v>4198879.4296184583</c:v>
                </c:pt>
                <c:pt idx="1066">
                  <c:v>4201257.0580976484</c:v>
                </c:pt>
                <c:pt idx="1067">
                  <c:v>4229514.3779525599</c:v>
                </c:pt>
                <c:pt idx="1068">
                  <c:v>4212412.9033866404</c:v>
                </c:pt>
                <c:pt idx="1069">
                  <c:v>4192245.1294451994</c:v>
                </c:pt>
                <c:pt idx="1070">
                  <c:v>4244185.2493549548</c:v>
                </c:pt>
                <c:pt idx="1071">
                  <c:v>4215155.1223403597</c:v>
                </c:pt>
                <c:pt idx="1072">
                  <c:v>4183068.0444239466</c:v>
                </c:pt>
                <c:pt idx="1073">
                  <c:v>4172429.4813466789</c:v>
                </c:pt>
                <c:pt idx="1074">
                  <c:v>4050173.258379349</c:v>
                </c:pt>
                <c:pt idx="1075">
                  <c:v>4069970.2095304574</c:v>
                </c:pt>
                <c:pt idx="1076">
                  <c:v>4053429.6433868897</c:v>
                </c:pt>
                <c:pt idx="1077">
                  <c:v>4063473.0203048852</c:v>
                </c:pt>
                <c:pt idx="1078">
                  <c:v>4043629.3267852468</c:v>
                </c:pt>
                <c:pt idx="1079">
                  <c:v>4013486.731399653</c:v>
                </c:pt>
                <c:pt idx="1080">
                  <c:v>4013424.4082416142</c:v>
                </c:pt>
                <c:pt idx="1081">
                  <c:v>4028871.2029615967</c:v>
                </c:pt>
                <c:pt idx="1082">
                  <c:v>4075292.6072269934</c:v>
                </c:pt>
                <c:pt idx="1083">
                  <c:v>4062201.6278808885</c:v>
                </c:pt>
                <c:pt idx="1084">
                  <c:v>3960484.0016453317</c:v>
                </c:pt>
                <c:pt idx="1085">
                  <c:v>3997815.573310731</c:v>
                </c:pt>
                <c:pt idx="1086">
                  <c:v>3932641.1307913796</c:v>
                </c:pt>
                <c:pt idx="1087">
                  <c:v>3864964.41347676</c:v>
                </c:pt>
                <c:pt idx="1088">
                  <c:v>3782532.6884963918</c:v>
                </c:pt>
                <c:pt idx="1089">
                  <c:v>3611894.9979433357</c:v>
                </c:pt>
                <c:pt idx="1090">
                  <c:v>3685953.6066411557</c:v>
                </c:pt>
                <c:pt idx="1091">
                  <c:v>3703366.6969972705</c:v>
                </c:pt>
                <c:pt idx="1092">
                  <c:v>3737099.1062859138</c:v>
                </c:pt>
                <c:pt idx="1093">
                  <c:v>3721063.3577224622</c:v>
                </c:pt>
                <c:pt idx="1094">
                  <c:v>3749454.6723671583</c:v>
                </c:pt>
                <c:pt idx="1095">
                  <c:v>3632629.9126229323</c:v>
                </c:pt>
                <c:pt idx="1096">
                  <c:v>3578555.2245503385</c:v>
                </c:pt>
                <c:pt idx="1097">
                  <c:v>3672700.5870841485</c:v>
                </c:pt>
                <c:pt idx="1098">
                  <c:v>3616438.3561643832</c:v>
                </c:pt>
                <c:pt idx="1099">
                  <c:v>3495973.9239906766</c:v>
                </c:pt>
                <c:pt idx="1100">
                  <c:v>3432292.121106361</c:v>
                </c:pt>
                <c:pt idx="1101">
                  <c:v>3537493.611876301</c:v>
                </c:pt>
                <c:pt idx="1102">
                  <c:v>3501171.6753711342</c:v>
                </c:pt>
                <c:pt idx="1103">
                  <c:v>3561419.4722474981</c:v>
                </c:pt>
                <c:pt idx="1104">
                  <c:v>3545439.8145262813</c:v>
                </c:pt>
                <c:pt idx="1105">
                  <c:v>3531404.6393358847</c:v>
                </c:pt>
                <c:pt idx="1106">
                  <c:v>3597707.1310157431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8-9B45-A29A-70F0C5F75A32}"/>
            </c:ext>
          </c:extLst>
        </c:ser>
        <c:ser>
          <c:idx val="1"/>
          <c:order val="1"/>
          <c:tx>
            <c:strRef>
              <c:f>Momentum!$R$1</c:f>
              <c:strCache>
                <c:ptCount val="1"/>
                <c:pt idx="0">
                  <c:v>NIFTY ALPHA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Momentum!$N$2:$N$1108</c:f>
              <c:strCache>
                <c:ptCount val="1107"/>
                <c:pt idx="0">
                  <c:v>Tue Aug 25 2020</c:v>
                </c:pt>
                <c:pt idx="1">
                  <c:v>Wed Aug 26 2020</c:v>
                </c:pt>
                <c:pt idx="2">
                  <c:v>Thu Aug 27 2020</c:v>
                </c:pt>
                <c:pt idx="3">
                  <c:v>Fri Aug 28 2020</c:v>
                </c:pt>
                <c:pt idx="4">
                  <c:v>Mon Aug 31 2020</c:v>
                </c:pt>
                <c:pt idx="5">
                  <c:v>Tue Sep 01 2020</c:v>
                </c:pt>
                <c:pt idx="6">
                  <c:v>Wed Sep 02 2020</c:v>
                </c:pt>
                <c:pt idx="7">
                  <c:v>Thu Sep 03 2020</c:v>
                </c:pt>
                <c:pt idx="8">
                  <c:v>Fri Sep 04 2020</c:v>
                </c:pt>
                <c:pt idx="9">
                  <c:v>Mon Sep 07 2020</c:v>
                </c:pt>
                <c:pt idx="10">
                  <c:v>Tue Sep 08 2020</c:v>
                </c:pt>
                <c:pt idx="11">
                  <c:v>Wed Sep 09 2020</c:v>
                </c:pt>
                <c:pt idx="12">
                  <c:v>Thu Sep 10 2020</c:v>
                </c:pt>
                <c:pt idx="13">
                  <c:v>Fri Sep 11 2020</c:v>
                </c:pt>
                <c:pt idx="14">
                  <c:v>Mon Sep 14 2020</c:v>
                </c:pt>
                <c:pt idx="15">
                  <c:v>Tue Sep 15 2020</c:v>
                </c:pt>
                <c:pt idx="16">
                  <c:v>Wed Sep 16 2020</c:v>
                </c:pt>
                <c:pt idx="17">
                  <c:v>Thu Sep 17 2020</c:v>
                </c:pt>
                <c:pt idx="18">
                  <c:v>Fri Sep 18 2020</c:v>
                </c:pt>
                <c:pt idx="19">
                  <c:v>Mon Sep 21 2020</c:v>
                </c:pt>
                <c:pt idx="20">
                  <c:v>Tue Sep 22 2020</c:v>
                </c:pt>
                <c:pt idx="21">
                  <c:v>Wed Sep 23 2020</c:v>
                </c:pt>
                <c:pt idx="22">
                  <c:v>Thu Sep 24 2020</c:v>
                </c:pt>
                <c:pt idx="23">
                  <c:v>Fri Sep 25 2020</c:v>
                </c:pt>
                <c:pt idx="24">
                  <c:v>Mon Sep 28 2020</c:v>
                </c:pt>
                <c:pt idx="25">
                  <c:v>Tue Sep 29 2020</c:v>
                </c:pt>
                <c:pt idx="26">
                  <c:v>Wed Sep 30 2020</c:v>
                </c:pt>
                <c:pt idx="27">
                  <c:v>Thu Oct 01 2020</c:v>
                </c:pt>
                <c:pt idx="28">
                  <c:v>Mon Oct 05 2020</c:v>
                </c:pt>
                <c:pt idx="29">
                  <c:v>Tue Oct 06 2020</c:v>
                </c:pt>
                <c:pt idx="30">
                  <c:v>Wed Oct 07 2020</c:v>
                </c:pt>
                <c:pt idx="31">
                  <c:v>Thu Oct 08 2020</c:v>
                </c:pt>
                <c:pt idx="32">
                  <c:v>Fri Oct 09 2020</c:v>
                </c:pt>
                <c:pt idx="33">
                  <c:v>Mon Oct 12 2020</c:v>
                </c:pt>
                <c:pt idx="34">
                  <c:v>Tue Oct 13 2020</c:v>
                </c:pt>
                <c:pt idx="35">
                  <c:v>Wed Oct 14 2020</c:v>
                </c:pt>
                <c:pt idx="36">
                  <c:v>Thu Oct 15 2020</c:v>
                </c:pt>
                <c:pt idx="37">
                  <c:v>Fri Oct 16 2020</c:v>
                </c:pt>
                <c:pt idx="38">
                  <c:v>Mon Oct 19 2020</c:v>
                </c:pt>
                <c:pt idx="39">
                  <c:v>Tue Oct 20 2020</c:v>
                </c:pt>
                <c:pt idx="40">
                  <c:v>Wed Oct 21 2020</c:v>
                </c:pt>
                <c:pt idx="41">
                  <c:v>Thu Oct 22 2020</c:v>
                </c:pt>
                <c:pt idx="42">
                  <c:v>Fri Oct 23 2020</c:v>
                </c:pt>
                <c:pt idx="43">
                  <c:v>Mon Oct 26 2020</c:v>
                </c:pt>
                <c:pt idx="44">
                  <c:v>Tue Oct 27 2020</c:v>
                </c:pt>
                <c:pt idx="45">
                  <c:v>Wed Oct 28 2020</c:v>
                </c:pt>
                <c:pt idx="46">
                  <c:v>Thu Oct 29 2020</c:v>
                </c:pt>
                <c:pt idx="47">
                  <c:v>Fri Oct 30 2020</c:v>
                </c:pt>
                <c:pt idx="48">
                  <c:v>Mon Nov 02 2020</c:v>
                </c:pt>
                <c:pt idx="49">
                  <c:v>Tue Nov 03 2020</c:v>
                </c:pt>
                <c:pt idx="50">
                  <c:v>Wed Nov 04 2020</c:v>
                </c:pt>
                <c:pt idx="51">
                  <c:v>Thu Nov 05 2020</c:v>
                </c:pt>
                <c:pt idx="52">
                  <c:v>Fri Nov 06 2020</c:v>
                </c:pt>
                <c:pt idx="53">
                  <c:v>Mon Nov 09 2020</c:v>
                </c:pt>
                <c:pt idx="54">
                  <c:v>Tue Nov 10 2020</c:v>
                </c:pt>
                <c:pt idx="55">
                  <c:v>Wed Nov 11 2020</c:v>
                </c:pt>
                <c:pt idx="56">
                  <c:v>Thu Nov 12 2020</c:v>
                </c:pt>
                <c:pt idx="57">
                  <c:v>Fri Nov 13 2020</c:v>
                </c:pt>
                <c:pt idx="58">
                  <c:v>Sat Nov 14 2020</c:v>
                </c:pt>
                <c:pt idx="59">
                  <c:v>Tue Nov 17 2020</c:v>
                </c:pt>
                <c:pt idx="60">
                  <c:v>Wed Nov 18 2020</c:v>
                </c:pt>
                <c:pt idx="61">
                  <c:v>Thu Nov 19 2020</c:v>
                </c:pt>
                <c:pt idx="62">
                  <c:v>Fri Nov 20 2020</c:v>
                </c:pt>
                <c:pt idx="63">
                  <c:v>Mon Nov 23 2020</c:v>
                </c:pt>
                <c:pt idx="64">
                  <c:v>Tue Nov 24 2020</c:v>
                </c:pt>
                <c:pt idx="65">
                  <c:v>Wed Nov 25 2020</c:v>
                </c:pt>
                <c:pt idx="66">
                  <c:v>Thu Nov 26 2020</c:v>
                </c:pt>
                <c:pt idx="67">
                  <c:v>Fri Nov 27 2020</c:v>
                </c:pt>
                <c:pt idx="68">
                  <c:v>Tue Dec 01 2020</c:v>
                </c:pt>
                <c:pt idx="69">
                  <c:v>Wed Dec 02 2020</c:v>
                </c:pt>
                <c:pt idx="70">
                  <c:v>Thu Dec 03 2020</c:v>
                </c:pt>
                <c:pt idx="71">
                  <c:v>Fri Dec 04 2020</c:v>
                </c:pt>
                <c:pt idx="72">
                  <c:v>Mon Dec 07 2020</c:v>
                </c:pt>
                <c:pt idx="73">
                  <c:v>Tue Dec 08 2020</c:v>
                </c:pt>
                <c:pt idx="74">
                  <c:v>Wed Dec 09 2020</c:v>
                </c:pt>
                <c:pt idx="75">
                  <c:v>Thu Dec 10 2020</c:v>
                </c:pt>
                <c:pt idx="76">
                  <c:v>Fri Dec 11 2020</c:v>
                </c:pt>
                <c:pt idx="77">
                  <c:v>Mon Dec 14 2020</c:v>
                </c:pt>
                <c:pt idx="78">
                  <c:v>Tue Dec 15 2020</c:v>
                </c:pt>
                <c:pt idx="79">
                  <c:v>Wed Dec 16 2020</c:v>
                </c:pt>
                <c:pt idx="80">
                  <c:v>Thu Dec 17 2020</c:v>
                </c:pt>
                <c:pt idx="81">
                  <c:v>Fri Dec 18 2020</c:v>
                </c:pt>
                <c:pt idx="82">
                  <c:v>Mon Dec 21 2020</c:v>
                </c:pt>
                <c:pt idx="83">
                  <c:v>Tue Dec 22 2020</c:v>
                </c:pt>
                <c:pt idx="84">
                  <c:v>Wed Dec 23 2020</c:v>
                </c:pt>
                <c:pt idx="85">
                  <c:v>Thu Dec 24 2020</c:v>
                </c:pt>
                <c:pt idx="86">
                  <c:v>Mon Dec 28 2020</c:v>
                </c:pt>
                <c:pt idx="87">
                  <c:v>Tue Dec 29 2020</c:v>
                </c:pt>
                <c:pt idx="88">
                  <c:v>Wed Dec 30 2020</c:v>
                </c:pt>
                <c:pt idx="89">
                  <c:v>Thu Dec 31 2020</c:v>
                </c:pt>
                <c:pt idx="90">
                  <c:v>Fri Jan 01 2021</c:v>
                </c:pt>
                <c:pt idx="91">
                  <c:v>Mon Jan 04 2021</c:v>
                </c:pt>
                <c:pt idx="92">
                  <c:v>Tue Jan 05 2021</c:v>
                </c:pt>
                <c:pt idx="93">
                  <c:v>Wed Jan 06 2021</c:v>
                </c:pt>
                <c:pt idx="94">
                  <c:v>Thu Jan 07 2021</c:v>
                </c:pt>
                <c:pt idx="95">
                  <c:v>Fri Jan 08 2021</c:v>
                </c:pt>
                <c:pt idx="96">
                  <c:v>Mon Jan 11 2021</c:v>
                </c:pt>
                <c:pt idx="97">
                  <c:v>Tue Jan 12 2021</c:v>
                </c:pt>
                <c:pt idx="98">
                  <c:v>Wed Jan 13 2021</c:v>
                </c:pt>
                <c:pt idx="99">
                  <c:v>Thu Jan 14 2021</c:v>
                </c:pt>
                <c:pt idx="100">
                  <c:v>Fri Jan 15 2021</c:v>
                </c:pt>
                <c:pt idx="101">
                  <c:v>Mon Jan 18 2021</c:v>
                </c:pt>
                <c:pt idx="102">
                  <c:v>Tue Jan 19 2021</c:v>
                </c:pt>
                <c:pt idx="103">
                  <c:v>Wed Jan 20 2021</c:v>
                </c:pt>
                <c:pt idx="104">
                  <c:v>Thu Jan 21 2021</c:v>
                </c:pt>
                <c:pt idx="105">
                  <c:v>Fri Jan 22 2021</c:v>
                </c:pt>
                <c:pt idx="106">
                  <c:v>Mon Jan 25 2021</c:v>
                </c:pt>
                <c:pt idx="107">
                  <c:v>Wed Jan 27 2021</c:v>
                </c:pt>
                <c:pt idx="108">
                  <c:v>Thu Jan 28 2021</c:v>
                </c:pt>
                <c:pt idx="109">
                  <c:v>Fri Jan 29 2021</c:v>
                </c:pt>
                <c:pt idx="110">
                  <c:v>Mon Feb 01 2021</c:v>
                </c:pt>
                <c:pt idx="111">
                  <c:v>Tue Feb 02 2021</c:v>
                </c:pt>
                <c:pt idx="112">
                  <c:v>Wed Feb 03 2021</c:v>
                </c:pt>
                <c:pt idx="113">
                  <c:v>Thu Feb 04 2021</c:v>
                </c:pt>
                <c:pt idx="114">
                  <c:v>Fri Feb 05 2021</c:v>
                </c:pt>
                <c:pt idx="115">
                  <c:v>Mon Feb 08 2021</c:v>
                </c:pt>
                <c:pt idx="116">
                  <c:v>Tue Feb 09 2021</c:v>
                </c:pt>
                <c:pt idx="117">
                  <c:v>Wed Feb 10 2021</c:v>
                </c:pt>
                <c:pt idx="118">
                  <c:v>Thu Feb 11 2021</c:v>
                </c:pt>
                <c:pt idx="119">
                  <c:v>Fri Feb 12 2021</c:v>
                </c:pt>
                <c:pt idx="120">
                  <c:v>Mon Feb 15 2021</c:v>
                </c:pt>
                <c:pt idx="121">
                  <c:v>Tue Feb 16 2021</c:v>
                </c:pt>
                <c:pt idx="122">
                  <c:v>Wed Feb 17 2021</c:v>
                </c:pt>
                <c:pt idx="123">
                  <c:v>Thu Feb 18 2021</c:v>
                </c:pt>
                <c:pt idx="124">
                  <c:v>Fri Feb 19 2021</c:v>
                </c:pt>
                <c:pt idx="125">
                  <c:v>Mon Feb 22 2021</c:v>
                </c:pt>
                <c:pt idx="126">
                  <c:v>Tue Feb 23 2021</c:v>
                </c:pt>
                <c:pt idx="127">
                  <c:v>Wed Feb 24 2021</c:v>
                </c:pt>
                <c:pt idx="128">
                  <c:v>Thu Feb 25 2021</c:v>
                </c:pt>
                <c:pt idx="129">
                  <c:v>Fri Feb 26 2021</c:v>
                </c:pt>
                <c:pt idx="130">
                  <c:v>Mon Mar 01 2021</c:v>
                </c:pt>
                <c:pt idx="131">
                  <c:v>Tue Mar 02 2021</c:v>
                </c:pt>
                <c:pt idx="132">
                  <c:v>Wed Mar 03 2021</c:v>
                </c:pt>
                <c:pt idx="133">
                  <c:v>Thu Mar 04 2021</c:v>
                </c:pt>
                <c:pt idx="134">
                  <c:v>Fri Mar 05 2021</c:v>
                </c:pt>
                <c:pt idx="135">
                  <c:v>Mon Mar 08 2021</c:v>
                </c:pt>
                <c:pt idx="136">
                  <c:v>Tue Mar 09 2021</c:v>
                </c:pt>
                <c:pt idx="137">
                  <c:v>Wed Mar 10 2021</c:v>
                </c:pt>
                <c:pt idx="138">
                  <c:v>Fri Mar 12 2021</c:v>
                </c:pt>
                <c:pt idx="139">
                  <c:v>Mon Mar 15 2021</c:v>
                </c:pt>
                <c:pt idx="140">
                  <c:v>Tue Mar 16 2021</c:v>
                </c:pt>
                <c:pt idx="141">
                  <c:v>Wed Mar 17 2021</c:v>
                </c:pt>
                <c:pt idx="142">
                  <c:v>Thu Mar 18 2021</c:v>
                </c:pt>
                <c:pt idx="143">
                  <c:v>Fri Mar 19 2021</c:v>
                </c:pt>
                <c:pt idx="144">
                  <c:v>Mon Mar 22 2021</c:v>
                </c:pt>
                <c:pt idx="145">
                  <c:v>Tue Mar 23 2021</c:v>
                </c:pt>
                <c:pt idx="146">
                  <c:v>Wed Mar 24 2021</c:v>
                </c:pt>
                <c:pt idx="147">
                  <c:v>Thu Mar 25 2021</c:v>
                </c:pt>
                <c:pt idx="148">
                  <c:v>Fri Mar 26 2021</c:v>
                </c:pt>
                <c:pt idx="149">
                  <c:v>Tue Mar 30 2021</c:v>
                </c:pt>
                <c:pt idx="150">
                  <c:v>Wed Mar 31 2021</c:v>
                </c:pt>
                <c:pt idx="151">
                  <c:v>Thu Apr 01 2021</c:v>
                </c:pt>
                <c:pt idx="152">
                  <c:v>Mon Apr 05 2021</c:v>
                </c:pt>
                <c:pt idx="153">
                  <c:v>Tue Apr 06 2021</c:v>
                </c:pt>
                <c:pt idx="154">
                  <c:v>Wed Apr 07 2021</c:v>
                </c:pt>
                <c:pt idx="155">
                  <c:v>Thu Apr 08 2021</c:v>
                </c:pt>
                <c:pt idx="156">
                  <c:v>Fri Apr 09 2021</c:v>
                </c:pt>
                <c:pt idx="157">
                  <c:v>Mon Apr 12 2021</c:v>
                </c:pt>
                <c:pt idx="158">
                  <c:v>Tue Apr 13 2021</c:v>
                </c:pt>
                <c:pt idx="159">
                  <c:v>Thu Apr 15 2021</c:v>
                </c:pt>
                <c:pt idx="160">
                  <c:v>Fri Apr 16 2021</c:v>
                </c:pt>
                <c:pt idx="161">
                  <c:v>Mon Apr 19 2021</c:v>
                </c:pt>
                <c:pt idx="162">
                  <c:v>Tue Apr 20 2021</c:v>
                </c:pt>
                <c:pt idx="163">
                  <c:v>Thu Apr 22 2021</c:v>
                </c:pt>
                <c:pt idx="164">
                  <c:v>Fri Apr 23 2021</c:v>
                </c:pt>
                <c:pt idx="165">
                  <c:v>Mon Apr 26 2021</c:v>
                </c:pt>
                <c:pt idx="166">
                  <c:v>Tue Apr 27 2021</c:v>
                </c:pt>
                <c:pt idx="167">
                  <c:v>Wed Apr 28 2021</c:v>
                </c:pt>
                <c:pt idx="168">
                  <c:v>Thu Apr 29 2021</c:v>
                </c:pt>
                <c:pt idx="169">
                  <c:v>Fri Apr 30 2021</c:v>
                </c:pt>
                <c:pt idx="170">
                  <c:v>Mon May 03 2021</c:v>
                </c:pt>
                <c:pt idx="171">
                  <c:v>Tue May 04 2021</c:v>
                </c:pt>
                <c:pt idx="172">
                  <c:v>Wed May 05 2021</c:v>
                </c:pt>
                <c:pt idx="173">
                  <c:v>Thu May 06 2021</c:v>
                </c:pt>
                <c:pt idx="174">
                  <c:v>Fri May 07 2021</c:v>
                </c:pt>
                <c:pt idx="175">
                  <c:v>Mon May 10 2021</c:v>
                </c:pt>
                <c:pt idx="176">
                  <c:v>Tue May 11 2021</c:v>
                </c:pt>
                <c:pt idx="177">
                  <c:v>Wed May 12 2021</c:v>
                </c:pt>
                <c:pt idx="178">
                  <c:v>Fri May 14 2021</c:v>
                </c:pt>
                <c:pt idx="179">
                  <c:v>Mon May 17 2021</c:v>
                </c:pt>
                <c:pt idx="180">
                  <c:v>Tue May 18 2021</c:v>
                </c:pt>
                <c:pt idx="181">
                  <c:v>Wed May 19 2021</c:v>
                </c:pt>
                <c:pt idx="182">
                  <c:v>Thu May 20 2021</c:v>
                </c:pt>
                <c:pt idx="183">
                  <c:v>Fri May 21 2021</c:v>
                </c:pt>
                <c:pt idx="184">
                  <c:v>Mon May 24 2021</c:v>
                </c:pt>
                <c:pt idx="185">
                  <c:v>Tue May 25 2021</c:v>
                </c:pt>
                <c:pt idx="186">
                  <c:v>Wed May 26 2021</c:v>
                </c:pt>
                <c:pt idx="187">
                  <c:v>Thu May 27 2021</c:v>
                </c:pt>
                <c:pt idx="188">
                  <c:v>Fri May 28 2021</c:v>
                </c:pt>
                <c:pt idx="189">
                  <c:v>Mon May 31 2021</c:v>
                </c:pt>
                <c:pt idx="190">
                  <c:v>Tue Jun 01 2021</c:v>
                </c:pt>
                <c:pt idx="191">
                  <c:v>Wed Jun 02 2021</c:v>
                </c:pt>
                <c:pt idx="192">
                  <c:v>Thu Jun 03 2021</c:v>
                </c:pt>
                <c:pt idx="193">
                  <c:v>Fri Jun 04 2021</c:v>
                </c:pt>
                <c:pt idx="194">
                  <c:v>Mon Jun 07 2021</c:v>
                </c:pt>
                <c:pt idx="195">
                  <c:v>Tue Jun 08 2021</c:v>
                </c:pt>
                <c:pt idx="196">
                  <c:v>Wed Jun 09 2021</c:v>
                </c:pt>
                <c:pt idx="197">
                  <c:v>Thu Jun 10 2021</c:v>
                </c:pt>
                <c:pt idx="198">
                  <c:v>Fri Jun 11 2021</c:v>
                </c:pt>
                <c:pt idx="199">
                  <c:v>Mon Jun 14 2021</c:v>
                </c:pt>
                <c:pt idx="200">
                  <c:v>Tue Jun 15 2021</c:v>
                </c:pt>
                <c:pt idx="201">
                  <c:v>Wed Jun 16 2021</c:v>
                </c:pt>
                <c:pt idx="202">
                  <c:v>Thu Jun 17 2021</c:v>
                </c:pt>
                <c:pt idx="203">
                  <c:v>Fri Jun 18 2021</c:v>
                </c:pt>
                <c:pt idx="204">
                  <c:v>Mon Jun 21 2021</c:v>
                </c:pt>
                <c:pt idx="205">
                  <c:v>Tue Jun 22 2021</c:v>
                </c:pt>
                <c:pt idx="206">
                  <c:v>Wed Jun 23 2021</c:v>
                </c:pt>
                <c:pt idx="207">
                  <c:v>Thu Jun 24 2021</c:v>
                </c:pt>
                <c:pt idx="208">
                  <c:v>Fri Jun 25 2021</c:v>
                </c:pt>
                <c:pt idx="209">
                  <c:v>Mon Jun 28 2021</c:v>
                </c:pt>
                <c:pt idx="210">
                  <c:v>Tue Jun 29 2021</c:v>
                </c:pt>
                <c:pt idx="211">
                  <c:v>Wed Jun 30 2021</c:v>
                </c:pt>
                <c:pt idx="212">
                  <c:v>Thu Jul 01 2021</c:v>
                </c:pt>
                <c:pt idx="213">
                  <c:v>Fri Jul 02 2021</c:v>
                </c:pt>
                <c:pt idx="214">
                  <c:v>Mon Jul 05 2021</c:v>
                </c:pt>
                <c:pt idx="215">
                  <c:v>Tue Jul 06 2021</c:v>
                </c:pt>
                <c:pt idx="216">
                  <c:v>Wed Jul 07 2021</c:v>
                </c:pt>
                <c:pt idx="217">
                  <c:v>Thu Jul 08 2021</c:v>
                </c:pt>
                <c:pt idx="218">
                  <c:v>Fri Jul 09 2021</c:v>
                </c:pt>
                <c:pt idx="219">
                  <c:v>Mon Jul 12 2021</c:v>
                </c:pt>
                <c:pt idx="220">
                  <c:v>Tue Jul 13 2021</c:v>
                </c:pt>
                <c:pt idx="221">
                  <c:v>Wed Jul 14 2021</c:v>
                </c:pt>
                <c:pt idx="222">
                  <c:v>Thu Jul 15 2021</c:v>
                </c:pt>
                <c:pt idx="223">
                  <c:v>Fri Jul 16 2021</c:v>
                </c:pt>
                <c:pt idx="224">
                  <c:v>Mon Jul 19 2021</c:v>
                </c:pt>
                <c:pt idx="225">
                  <c:v>Tue Jul 20 2021</c:v>
                </c:pt>
                <c:pt idx="226">
                  <c:v>Thu Jul 22 2021</c:v>
                </c:pt>
                <c:pt idx="227">
                  <c:v>Fri Jul 23 2021</c:v>
                </c:pt>
                <c:pt idx="228">
                  <c:v>Mon Jul 26 2021</c:v>
                </c:pt>
                <c:pt idx="229">
                  <c:v>Tue Jul 27 2021</c:v>
                </c:pt>
                <c:pt idx="230">
                  <c:v>Wed Jul 28 2021</c:v>
                </c:pt>
                <c:pt idx="231">
                  <c:v>Thu Jul 29 2021</c:v>
                </c:pt>
                <c:pt idx="232">
                  <c:v>Fri Jul 30 2021</c:v>
                </c:pt>
                <c:pt idx="233">
                  <c:v>Mon Aug 02 2021</c:v>
                </c:pt>
                <c:pt idx="234">
                  <c:v>Tue Aug 03 2021</c:v>
                </c:pt>
                <c:pt idx="235">
                  <c:v>Wed Aug 04 2021</c:v>
                </c:pt>
                <c:pt idx="236">
                  <c:v>Thu Aug 05 2021</c:v>
                </c:pt>
                <c:pt idx="237">
                  <c:v>Fri Aug 06 2021</c:v>
                </c:pt>
                <c:pt idx="238">
                  <c:v>Mon Aug 09 2021</c:v>
                </c:pt>
                <c:pt idx="239">
                  <c:v>Tue Aug 10 2021</c:v>
                </c:pt>
                <c:pt idx="240">
                  <c:v>Wed Aug 11 2021</c:v>
                </c:pt>
                <c:pt idx="241">
                  <c:v>Thu Aug 12 2021</c:v>
                </c:pt>
                <c:pt idx="242">
                  <c:v>Fri Aug 13 2021</c:v>
                </c:pt>
                <c:pt idx="243">
                  <c:v>Mon Aug 16 2021</c:v>
                </c:pt>
                <c:pt idx="244">
                  <c:v>Tue Aug 17 2021</c:v>
                </c:pt>
                <c:pt idx="245">
                  <c:v>Wed Aug 18 2021</c:v>
                </c:pt>
                <c:pt idx="246">
                  <c:v>Fri Aug 20 2021</c:v>
                </c:pt>
                <c:pt idx="247">
                  <c:v>Mon Aug 23 2021</c:v>
                </c:pt>
                <c:pt idx="248">
                  <c:v>Tue Aug 24 2021</c:v>
                </c:pt>
                <c:pt idx="249">
                  <c:v>Wed Aug 25 2021</c:v>
                </c:pt>
                <c:pt idx="250">
                  <c:v>Thu Aug 26 2021</c:v>
                </c:pt>
                <c:pt idx="251">
                  <c:v>Fri Aug 27 2021</c:v>
                </c:pt>
                <c:pt idx="252">
                  <c:v>Mon Aug 30 2021</c:v>
                </c:pt>
                <c:pt idx="253">
                  <c:v>Tue Aug 31 2021</c:v>
                </c:pt>
                <c:pt idx="254">
                  <c:v>Wed Sep 01 2021</c:v>
                </c:pt>
                <c:pt idx="255">
                  <c:v>Thu Sep 02 2021</c:v>
                </c:pt>
                <c:pt idx="256">
                  <c:v>Fri Sep 03 2021</c:v>
                </c:pt>
                <c:pt idx="257">
                  <c:v>Mon Sep 06 2021</c:v>
                </c:pt>
                <c:pt idx="258">
                  <c:v>Tue Sep 07 2021</c:v>
                </c:pt>
                <c:pt idx="259">
                  <c:v>Wed Sep 08 2021</c:v>
                </c:pt>
                <c:pt idx="260">
                  <c:v>Thu Sep 09 2021</c:v>
                </c:pt>
                <c:pt idx="261">
                  <c:v>Mon Sep 13 2021</c:v>
                </c:pt>
                <c:pt idx="262">
                  <c:v>Tue Sep 14 2021</c:v>
                </c:pt>
                <c:pt idx="263">
                  <c:v>Wed Sep 15 2021</c:v>
                </c:pt>
                <c:pt idx="264">
                  <c:v>Thu Sep 16 2021</c:v>
                </c:pt>
                <c:pt idx="265">
                  <c:v>Fri Sep 17 2021</c:v>
                </c:pt>
                <c:pt idx="266">
                  <c:v>Mon Sep 20 2021</c:v>
                </c:pt>
                <c:pt idx="267">
                  <c:v>Tue Sep 21 2021</c:v>
                </c:pt>
                <c:pt idx="268">
                  <c:v>Wed Sep 22 2021</c:v>
                </c:pt>
                <c:pt idx="269">
                  <c:v>Thu Sep 23 2021</c:v>
                </c:pt>
                <c:pt idx="270">
                  <c:v>Fri Sep 24 2021</c:v>
                </c:pt>
                <c:pt idx="271">
                  <c:v>Mon Sep 27 2021</c:v>
                </c:pt>
                <c:pt idx="272">
                  <c:v>Tue Sep 28 2021</c:v>
                </c:pt>
                <c:pt idx="273">
                  <c:v>Wed Sep 29 2021</c:v>
                </c:pt>
                <c:pt idx="274">
                  <c:v>Thu Sep 30 2021</c:v>
                </c:pt>
                <c:pt idx="275">
                  <c:v>Fri Oct 01 2021</c:v>
                </c:pt>
                <c:pt idx="276">
                  <c:v>Mon Oct 04 2021</c:v>
                </c:pt>
                <c:pt idx="277">
                  <c:v>Tue Oct 05 2021</c:v>
                </c:pt>
                <c:pt idx="278">
                  <c:v>Wed Oct 06 2021</c:v>
                </c:pt>
                <c:pt idx="279">
                  <c:v>Thu Oct 07 2021</c:v>
                </c:pt>
                <c:pt idx="280">
                  <c:v>Fri Oct 08 2021</c:v>
                </c:pt>
                <c:pt idx="281">
                  <c:v>Mon Oct 11 2021</c:v>
                </c:pt>
                <c:pt idx="282">
                  <c:v>Tue Oct 12 2021</c:v>
                </c:pt>
                <c:pt idx="283">
                  <c:v>Wed Oct 13 2021</c:v>
                </c:pt>
                <c:pt idx="284">
                  <c:v>Thu Oct 14 2021</c:v>
                </c:pt>
                <c:pt idx="285">
                  <c:v>Mon Oct 18 2021</c:v>
                </c:pt>
                <c:pt idx="286">
                  <c:v>Tue Oct 19 2021</c:v>
                </c:pt>
                <c:pt idx="287">
                  <c:v>Wed Oct 20 2021</c:v>
                </c:pt>
                <c:pt idx="288">
                  <c:v>Thu Oct 21 2021</c:v>
                </c:pt>
                <c:pt idx="289">
                  <c:v>Fri Oct 22 2021</c:v>
                </c:pt>
                <c:pt idx="290">
                  <c:v>Mon Oct 25 2021</c:v>
                </c:pt>
                <c:pt idx="291">
                  <c:v>Tue Oct 26 2021</c:v>
                </c:pt>
                <c:pt idx="292">
                  <c:v>Wed Oct 27 2021</c:v>
                </c:pt>
                <c:pt idx="293">
                  <c:v>Thu Oct 28 2021</c:v>
                </c:pt>
                <c:pt idx="294">
                  <c:v>Fri Oct 29 2021</c:v>
                </c:pt>
                <c:pt idx="295">
                  <c:v>Mon Nov 01 2021</c:v>
                </c:pt>
                <c:pt idx="296">
                  <c:v>Tue Nov 02 2021</c:v>
                </c:pt>
                <c:pt idx="297">
                  <c:v>Wed Nov 03 2021</c:v>
                </c:pt>
                <c:pt idx="298">
                  <c:v>Thu Nov 04 2021</c:v>
                </c:pt>
                <c:pt idx="299">
                  <c:v>Mon Nov 08 2021</c:v>
                </c:pt>
                <c:pt idx="300">
                  <c:v>Tue Nov 09 2021</c:v>
                </c:pt>
                <c:pt idx="301">
                  <c:v>Wed Nov 10 2021</c:v>
                </c:pt>
                <c:pt idx="302">
                  <c:v>Thu Nov 11 2021</c:v>
                </c:pt>
                <c:pt idx="303">
                  <c:v>Fri Nov 12 2021</c:v>
                </c:pt>
                <c:pt idx="304">
                  <c:v>Mon Nov 15 2021</c:v>
                </c:pt>
                <c:pt idx="305">
                  <c:v>Tue Nov 16 2021</c:v>
                </c:pt>
                <c:pt idx="306">
                  <c:v>Wed Nov 17 2021</c:v>
                </c:pt>
                <c:pt idx="307">
                  <c:v>Thu Nov 18 2021</c:v>
                </c:pt>
                <c:pt idx="308">
                  <c:v>Mon Nov 22 2021</c:v>
                </c:pt>
                <c:pt idx="309">
                  <c:v>Tue Nov 23 2021</c:v>
                </c:pt>
                <c:pt idx="310">
                  <c:v>Wed Nov 24 2021</c:v>
                </c:pt>
                <c:pt idx="311">
                  <c:v>Thu Nov 25 2021</c:v>
                </c:pt>
                <c:pt idx="312">
                  <c:v>Fri Nov 26 2021</c:v>
                </c:pt>
                <c:pt idx="313">
                  <c:v>Mon Nov 29 2021</c:v>
                </c:pt>
                <c:pt idx="314">
                  <c:v>Tue Nov 30 2021</c:v>
                </c:pt>
                <c:pt idx="315">
                  <c:v>Wed Dec 01 2021</c:v>
                </c:pt>
                <c:pt idx="316">
                  <c:v>Thu Dec 02 2021</c:v>
                </c:pt>
                <c:pt idx="317">
                  <c:v>Fri Dec 03 2021</c:v>
                </c:pt>
                <c:pt idx="318">
                  <c:v>Mon Dec 06 2021</c:v>
                </c:pt>
                <c:pt idx="319">
                  <c:v>Tue Dec 07 2021</c:v>
                </c:pt>
                <c:pt idx="320">
                  <c:v>Wed Dec 08 2021</c:v>
                </c:pt>
                <c:pt idx="321">
                  <c:v>Thu Dec 09 2021</c:v>
                </c:pt>
                <c:pt idx="322">
                  <c:v>Fri Dec 10 2021</c:v>
                </c:pt>
                <c:pt idx="323">
                  <c:v>Mon Dec 13 2021</c:v>
                </c:pt>
                <c:pt idx="324">
                  <c:v>Tue Dec 14 2021</c:v>
                </c:pt>
                <c:pt idx="325">
                  <c:v>Wed Dec 15 2021</c:v>
                </c:pt>
                <c:pt idx="326">
                  <c:v>Thu Dec 16 2021</c:v>
                </c:pt>
                <c:pt idx="327">
                  <c:v>Fri Dec 17 2021</c:v>
                </c:pt>
                <c:pt idx="328">
                  <c:v>Mon Dec 20 2021</c:v>
                </c:pt>
                <c:pt idx="329">
                  <c:v>Tue Dec 21 2021</c:v>
                </c:pt>
                <c:pt idx="330">
                  <c:v>Wed Dec 22 2021</c:v>
                </c:pt>
                <c:pt idx="331">
                  <c:v>Thu Dec 23 2021</c:v>
                </c:pt>
                <c:pt idx="332">
                  <c:v>Fri Dec 24 2021</c:v>
                </c:pt>
                <c:pt idx="333">
                  <c:v>Mon Dec 27 2021</c:v>
                </c:pt>
                <c:pt idx="334">
                  <c:v>Tue Dec 28 2021</c:v>
                </c:pt>
                <c:pt idx="335">
                  <c:v>Wed Dec 29 2021</c:v>
                </c:pt>
                <c:pt idx="336">
                  <c:v>Thu Dec 30 2021</c:v>
                </c:pt>
                <c:pt idx="337">
                  <c:v>Fri Dec 31 2021</c:v>
                </c:pt>
                <c:pt idx="338">
                  <c:v>Mon Jan 03 2022</c:v>
                </c:pt>
                <c:pt idx="339">
                  <c:v>Tue Jan 04 2022</c:v>
                </c:pt>
                <c:pt idx="340">
                  <c:v>Wed Jan 05 2022</c:v>
                </c:pt>
                <c:pt idx="341">
                  <c:v>Thu Jan 06 2022</c:v>
                </c:pt>
                <c:pt idx="342">
                  <c:v>Fri Jan 07 2022</c:v>
                </c:pt>
                <c:pt idx="343">
                  <c:v>Mon Jan 10 2022</c:v>
                </c:pt>
                <c:pt idx="344">
                  <c:v>Tue Jan 11 2022</c:v>
                </c:pt>
                <c:pt idx="345">
                  <c:v>Wed Jan 12 2022</c:v>
                </c:pt>
                <c:pt idx="346">
                  <c:v>Thu Jan 13 2022</c:v>
                </c:pt>
                <c:pt idx="347">
                  <c:v>Fri Jan 14 2022</c:v>
                </c:pt>
                <c:pt idx="348">
                  <c:v>Mon Jan 17 2022</c:v>
                </c:pt>
                <c:pt idx="349">
                  <c:v>Tue Jan 18 2022</c:v>
                </c:pt>
                <c:pt idx="350">
                  <c:v>Wed Jan 19 2022</c:v>
                </c:pt>
                <c:pt idx="351">
                  <c:v>Thu Jan 20 2022</c:v>
                </c:pt>
                <c:pt idx="352">
                  <c:v>Fri Jan 21 2022</c:v>
                </c:pt>
                <c:pt idx="353">
                  <c:v>Mon Jan 24 2022</c:v>
                </c:pt>
                <c:pt idx="354">
                  <c:v>Tue Jan 25 2022</c:v>
                </c:pt>
                <c:pt idx="355">
                  <c:v>Thu Jan 27 2022</c:v>
                </c:pt>
                <c:pt idx="356">
                  <c:v>Fri Jan 28 2022</c:v>
                </c:pt>
                <c:pt idx="357">
                  <c:v>Mon Jan 31 2022</c:v>
                </c:pt>
                <c:pt idx="358">
                  <c:v>Tue Feb 01 2022</c:v>
                </c:pt>
                <c:pt idx="359">
                  <c:v>Wed Feb 02 2022</c:v>
                </c:pt>
                <c:pt idx="360">
                  <c:v>Thu Feb 03 2022</c:v>
                </c:pt>
                <c:pt idx="361">
                  <c:v>Fri Feb 04 2022</c:v>
                </c:pt>
                <c:pt idx="362">
                  <c:v>Mon Feb 07 2022</c:v>
                </c:pt>
                <c:pt idx="363">
                  <c:v>Tue Feb 08 2022</c:v>
                </c:pt>
                <c:pt idx="364">
                  <c:v>Wed Feb 09 2022</c:v>
                </c:pt>
                <c:pt idx="365">
                  <c:v>Thu Feb 10 2022</c:v>
                </c:pt>
                <c:pt idx="366">
                  <c:v>Fri Feb 11 2022</c:v>
                </c:pt>
                <c:pt idx="367">
                  <c:v>Mon Feb 14 2022</c:v>
                </c:pt>
                <c:pt idx="368">
                  <c:v>Tue Feb 15 2022</c:v>
                </c:pt>
                <c:pt idx="369">
                  <c:v>Wed Feb 16 2022</c:v>
                </c:pt>
                <c:pt idx="370">
                  <c:v>Thu Feb 17 2022</c:v>
                </c:pt>
                <c:pt idx="371">
                  <c:v>Fri Feb 18 2022</c:v>
                </c:pt>
                <c:pt idx="372">
                  <c:v>Mon Feb 21 2022</c:v>
                </c:pt>
                <c:pt idx="373">
                  <c:v>Tue Feb 22 2022</c:v>
                </c:pt>
                <c:pt idx="374">
                  <c:v>Wed Feb 23 2022</c:v>
                </c:pt>
                <c:pt idx="375">
                  <c:v>Thu Feb 24 2022</c:v>
                </c:pt>
                <c:pt idx="376">
                  <c:v>Fri Feb 25 2022</c:v>
                </c:pt>
                <c:pt idx="377">
                  <c:v>Mon Feb 28 2022</c:v>
                </c:pt>
                <c:pt idx="378">
                  <c:v>Wed Mar 02 2022</c:v>
                </c:pt>
                <c:pt idx="379">
                  <c:v>Thu Mar 03 2022</c:v>
                </c:pt>
                <c:pt idx="380">
                  <c:v>Fri Mar 04 2022</c:v>
                </c:pt>
                <c:pt idx="381">
                  <c:v>Mon Mar 07 2022</c:v>
                </c:pt>
                <c:pt idx="382">
                  <c:v>Tue Mar 08 2022</c:v>
                </c:pt>
                <c:pt idx="383">
                  <c:v>Wed Mar 09 2022</c:v>
                </c:pt>
                <c:pt idx="384">
                  <c:v>Thu Mar 10 2022</c:v>
                </c:pt>
                <c:pt idx="385">
                  <c:v>Fri Mar 11 2022</c:v>
                </c:pt>
                <c:pt idx="386">
                  <c:v>Mon Mar 14 2022</c:v>
                </c:pt>
                <c:pt idx="387">
                  <c:v>Tue Mar 15 2022</c:v>
                </c:pt>
                <c:pt idx="388">
                  <c:v>Wed Mar 16 2022</c:v>
                </c:pt>
                <c:pt idx="389">
                  <c:v>Thu Mar 17 2022</c:v>
                </c:pt>
                <c:pt idx="390">
                  <c:v>Mon Mar 21 2022</c:v>
                </c:pt>
                <c:pt idx="391">
                  <c:v>Tue Mar 22 2022</c:v>
                </c:pt>
                <c:pt idx="392">
                  <c:v>Wed Mar 23 2022</c:v>
                </c:pt>
                <c:pt idx="393">
                  <c:v>Thu Mar 24 2022</c:v>
                </c:pt>
                <c:pt idx="394">
                  <c:v>Fri Mar 25 2022</c:v>
                </c:pt>
                <c:pt idx="395">
                  <c:v>Mon Mar 28 2022</c:v>
                </c:pt>
                <c:pt idx="396">
                  <c:v>Tue Mar 29 2022</c:v>
                </c:pt>
                <c:pt idx="397">
                  <c:v>Wed Mar 30 2022</c:v>
                </c:pt>
                <c:pt idx="398">
                  <c:v>Thu Mar 31 2022</c:v>
                </c:pt>
                <c:pt idx="399">
                  <c:v>Fri Apr 01 2022</c:v>
                </c:pt>
                <c:pt idx="400">
                  <c:v>Mon Apr 04 2022</c:v>
                </c:pt>
                <c:pt idx="401">
                  <c:v>Tue Apr 05 2022</c:v>
                </c:pt>
                <c:pt idx="402">
                  <c:v>Wed Apr 06 2022</c:v>
                </c:pt>
                <c:pt idx="403">
                  <c:v>Thu Apr 07 2022</c:v>
                </c:pt>
                <c:pt idx="404">
                  <c:v>Fri Apr 08 2022</c:v>
                </c:pt>
                <c:pt idx="405">
                  <c:v>Mon Apr 11 2022</c:v>
                </c:pt>
                <c:pt idx="406">
                  <c:v>Tue Apr 12 2022</c:v>
                </c:pt>
                <c:pt idx="407">
                  <c:v>Wed Apr 13 2022</c:v>
                </c:pt>
                <c:pt idx="408">
                  <c:v>Mon Apr 18 2022</c:v>
                </c:pt>
                <c:pt idx="409">
                  <c:v>Tue Apr 19 2022</c:v>
                </c:pt>
                <c:pt idx="410">
                  <c:v>Wed Apr 20 2022</c:v>
                </c:pt>
                <c:pt idx="411">
                  <c:v>Thu Apr 21 2022</c:v>
                </c:pt>
                <c:pt idx="412">
                  <c:v>Fri Apr 22 2022</c:v>
                </c:pt>
                <c:pt idx="413">
                  <c:v>Mon Apr 25 2022</c:v>
                </c:pt>
                <c:pt idx="414">
                  <c:v>Tue Apr 26 2022</c:v>
                </c:pt>
                <c:pt idx="415">
                  <c:v>Wed Apr 27 2022</c:v>
                </c:pt>
                <c:pt idx="416">
                  <c:v>Thu Apr 28 2022</c:v>
                </c:pt>
                <c:pt idx="417">
                  <c:v>Fri Apr 29 2022</c:v>
                </c:pt>
                <c:pt idx="418">
                  <c:v>Mon May 02 2022</c:v>
                </c:pt>
                <c:pt idx="419">
                  <c:v>Wed May 04 2022</c:v>
                </c:pt>
                <c:pt idx="420">
                  <c:v>Thu May 05 2022</c:v>
                </c:pt>
                <c:pt idx="421">
                  <c:v>Fri May 06 2022</c:v>
                </c:pt>
                <c:pt idx="422">
                  <c:v>Mon May 09 2022</c:v>
                </c:pt>
                <c:pt idx="423">
                  <c:v>Tue May 10 2022</c:v>
                </c:pt>
                <c:pt idx="424">
                  <c:v>Wed May 11 2022</c:v>
                </c:pt>
                <c:pt idx="425">
                  <c:v>Thu May 12 2022</c:v>
                </c:pt>
                <c:pt idx="426">
                  <c:v>Fri May 13 2022</c:v>
                </c:pt>
                <c:pt idx="427">
                  <c:v>Mon May 16 2022</c:v>
                </c:pt>
                <c:pt idx="428">
                  <c:v>Tue May 17 2022</c:v>
                </c:pt>
                <c:pt idx="429">
                  <c:v>Wed May 18 2022</c:v>
                </c:pt>
                <c:pt idx="430">
                  <c:v>Thu May 19 2022</c:v>
                </c:pt>
                <c:pt idx="431">
                  <c:v>Fri May 20 2022</c:v>
                </c:pt>
                <c:pt idx="432">
                  <c:v>Mon May 23 2022</c:v>
                </c:pt>
                <c:pt idx="433">
                  <c:v>Tue May 24 2022</c:v>
                </c:pt>
                <c:pt idx="434">
                  <c:v>Wed May 25 2022</c:v>
                </c:pt>
                <c:pt idx="435">
                  <c:v>Thu May 26 2022</c:v>
                </c:pt>
                <c:pt idx="436">
                  <c:v>Fri May 27 2022</c:v>
                </c:pt>
                <c:pt idx="437">
                  <c:v>Mon May 30 2022</c:v>
                </c:pt>
                <c:pt idx="438">
                  <c:v>Tue May 31 2022</c:v>
                </c:pt>
                <c:pt idx="439">
                  <c:v>Wed Jun 01 2022</c:v>
                </c:pt>
                <c:pt idx="440">
                  <c:v>Thu Jun 02 2022</c:v>
                </c:pt>
                <c:pt idx="441">
                  <c:v>Fri Jun 03 2022</c:v>
                </c:pt>
                <c:pt idx="442">
                  <c:v>Mon Jun 06 2022</c:v>
                </c:pt>
                <c:pt idx="443">
                  <c:v>Tue Jun 07 2022</c:v>
                </c:pt>
                <c:pt idx="444">
                  <c:v>Wed Jun 08 2022</c:v>
                </c:pt>
                <c:pt idx="445">
                  <c:v>Thu Jun 09 2022</c:v>
                </c:pt>
                <c:pt idx="446">
                  <c:v>Fri Jun 10 2022</c:v>
                </c:pt>
                <c:pt idx="447">
                  <c:v>Mon Jun 13 2022</c:v>
                </c:pt>
                <c:pt idx="448">
                  <c:v>Tue Jun 14 2022</c:v>
                </c:pt>
                <c:pt idx="449">
                  <c:v>Wed Jun 15 2022</c:v>
                </c:pt>
                <c:pt idx="450">
                  <c:v>Thu Jun 16 2022</c:v>
                </c:pt>
                <c:pt idx="451">
                  <c:v>Fri Jun 17 2022</c:v>
                </c:pt>
                <c:pt idx="452">
                  <c:v>Mon Jun 20 2022</c:v>
                </c:pt>
                <c:pt idx="453">
                  <c:v>Tue Jun 21 2022</c:v>
                </c:pt>
                <c:pt idx="454">
                  <c:v>Wed Jun 22 2022</c:v>
                </c:pt>
                <c:pt idx="455">
                  <c:v>Thu Jun 23 2022</c:v>
                </c:pt>
                <c:pt idx="456">
                  <c:v>Fri Jun 24 2022</c:v>
                </c:pt>
                <c:pt idx="457">
                  <c:v>Mon Jun 27 2022</c:v>
                </c:pt>
                <c:pt idx="458">
                  <c:v>Tue Jun 28 2022</c:v>
                </c:pt>
                <c:pt idx="459">
                  <c:v>Wed Jun 29 2022</c:v>
                </c:pt>
                <c:pt idx="460">
                  <c:v>Thu Jun 30 2022</c:v>
                </c:pt>
                <c:pt idx="461">
                  <c:v>Fri Jul 01 2022</c:v>
                </c:pt>
                <c:pt idx="462">
                  <c:v>Mon Jul 04 2022</c:v>
                </c:pt>
                <c:pt idx="463">
                  <c:v>Tue Jul 05 2022</c:v>
                </c:pt>
                <c:pt idx="464">
                  <c:v>Wed Jul 06 2022</c:v>
                </c:pt>
                <c:pt idx="465">
                  <c:v>Thu Jul 07 2022</c:v>
                </c:pt>
                <c:pt idx="466">
                  <c:v>Fri Jul 08 2022</c:v>
                </c:pt>
                <c:pt idx="467">
                  <c:v>Mon Jul 11 2022</c:v>
                </c:pt>
                <c:pt idx="468">
                  <c:v>Tue Jul 12 2022</c:v>
                </c:pt>
                <c:pt idx="469">
                  <c:v>Wed Jul 13 2022</c:v>
                </c:pt>
                <c:pt idx="470">
                  <c:v>Thu Jul 14 2022</c:v>
                </c:pt>
                <c:pt idx="471">
                  <c:v>Fri Jul 15 2022</c:v>
                </c:pt>
                <c:pt idx="472">
                  <c:v>Mon Jul 18 2022</c:v>
                </c:pt>
                <c:pt idx="473">
                  <c:v>Tue Jul 19 2022</c:v>
                </c:pt>
                <c:pt idx="474">
                  <c:v>Wed Jul 20 2022</c:v>
                </c:pt>
                <c:pt idx="475">
                  <c:v>Thu Jul 21 2022</c:v>
                </c:pt>
                <c:pt idx="476">
                  <c:v>Fri Jul 22 2022</c:v>
                </c:pt>
                <c:pt idx="477">
                  <c:v>Mon Jul 25 2022</c:v>
                </c:pt>
                <c:pt idx="478">
                  <c:v>Tue Jul 26 2022</c:v>
                </c:pt>
                <c:pt idx="479">
                  <c:v>Wed Jul 27 2022</c:v>
                </c:pt>
                <c:pt idx="480">
                  <c:v>Thu Jul 28 2022</c:v>
                </c:pt>
                <c:pt idx="481">
                  <c:v>Fri Jul 29 2022</c:v>
                </c:pt>
                <c:pt idx="482">
                  <c:v>Mon Aug 01 2022</c:v>
                </c:pt>
                <c:pt idx="483">
                  <c:v>Tue Aug 02 2022</c:v>
                </c:pt>
                <c:pt idx="484">
                  <c:v>Wed Aug 03 2022</c:v>
                </c:pt>
                <c:pt idx="485">
                  <c:v>Thu Aug 04 2022</c:v>
                </c:pt>
                <c:pt idx="486">
                  <c:v>Fri Aug 05 2022</c:v>
                </c:pt>
                <c:pt idx="487">
                  <c:v>Mon Aug 08 2022</c:v>
                </c:pt>
                <c:pt idx="488">
                  <c:v>Wed Aug 10 2022</c:v>
                </c:pt>
                <c:pt idx="489">
                  <c:v>Thu Aug 11 2022</c:v>
                </c:pt>
                <c:pt idx="490">
                  <c:v>Fri Aug 12 2022</c:v>
                </c:pt>
                <c:pt idx="491">
                  <c:v>Tue Aug 16 2022</c:v>
                </c:pt>
                <c:pt idx="492">
                  <c:v>Wed Aug 17 2022</c:v>
                </c:pt>
                <c:pt idx="493">
                  <c:v>Thu Aug 18 2022</c:v>
                </c:pt>
                <c:pt idx="494">
                  <c:v>Fri Aug 19 2022</c:v>
                </c:pt>
                <c:pt idx="495">
                  <c:v>Mon Aug 22 2022</c:v>
                </c:pt>
                <c:pt idx="496">
                  <c:v>Tue Aug 23 2022</c:v>
                </c:pt>
                <c:pt idx="497">
                  <c:v>Wed Aug 24 2022</c:v>
                </c:pt>
                <c:pt idx="498">
                  <c:v>Thu Aug 25 2022</c:v>
                </c:pt>
                <c:pt idx="499">
                  <c:v>Fri Aug 26 2022</c:v>
                </c:pt>
                <c:pt idx="500">
                  <c:v>Mon Aug 29 2022</c:v>
                </c:pt>
                <c:pt idx="501">
                  <c:v>Tue Aug 30 2022</c:v>
                </c:pt>
                <c:pt idx="502">
                  <c:v>Thu Sep 01 2022</c:v>
                </c:pt>
                <c:pt idx="503">
                  <c:v>Fri Sep 02 2022</c:v>
                </c:pt>
                <c:pt idx="504">
                  <c:v>Mon Sep 05 2022</c:v>
                </c:pt>
                <c:pt idx="505">
                  <c:v>Tue Sep 06 2022</c:v>
                </c:pt>
                <c:pt idx="506">
                  <c:v>Wed Sep 07 2022</c:v>
                </c:pt>
                <c:pt idx="507">
                  <c:v>Thu Sep 08 2022</c:v>
                </c:pt>
                <c:pt idx="508">
                  <c:v>Fri Sep 09 2022</c:v>
                </c:pt>
                <c:pt idx="509">
                  <c:v>Mon Sep 12 2022</c:v>
                </c:pt>
                <c:pt idx="510">
                  <c:v>Tue Sep 13 2022</c:v>
                </c:pt>
                <c:pt idx="511">
                  <c:v>Wed Sep 14 2022</c:v>
                </c:pt>
                <c:pt idx="512">
                  <c:v>Thu Sep 15 2022</c:v>
                </c:pt>
                <c:pt idx="513">
                  <c:v>Fri Sep 16 2022</c:v>
                </c:pt>
                <c:pt idx="514">
                  <c:v>Mon Sep 19 2022</c:v>
                </c:pt>
                <c:pt idx="515">
                  <c:v>Tue Sep 20 2022</c:v>
                </c:pt>
                <c:pt idx="516">
                  <c:v>Wed Sep 21 2022</c:v>
                </c:pt>
                <c:pt idx="517">
                  <c:v>Thu Sep 22 2022</c:v>
                </c:pt>
                <c:pt idx="518">
                  <c:v>Fri Sep 23 2022</c:v>
                </c:pt>
                <c:pt idx="519">
                  <c:v>Mon Sep 26 2022</c:v>
                </c:pt>
                <c:pt idx="520">
                  <c:v>Tue Sep 27 2022</c:v>
                </c:pt>
                <c:pt idx="521">
                  <c:v>Wed Sep 28 2022</c:v>
                </c:pt>
                <c:pt idx="522">
                  <c:v>Thu Sep 29 2022</c:v>
                </c:pt>
                <c:pt idx="523">
                  <c:v>Fri Sep 30 2022</c:v>
                </c:pt>
                <c:pt idx="524">
                  <c:v>Mon Oct 03 2022</c:v>
                </c:pt>
                <c:pt idx="525">
                  <c:v>Tue Oct 04 2022</c:v>
                </c:pt>
                <c:pt idx="526">
                  <c:v>Thu Oct 06 2022</c:v>
                </c:pt>
                <c:pt idx="527">
                  <c:v>Fri Oct 07 2022</c:v>
                </c:pt>
                <c:pt idx="528">
                  <c:v>Mon Oct 10 2022</c:v>
                </c:pt>
                <c:pt idx="529">
                  <c:v>Tue Oct 11 2022</c:v>
                </c:pt>
                <c:pt idx="530">
                  <c:v>Wed Oct 12 2022</c:v>
                </c:pt>
                <c:pt idx="531">
                  <c:v>Thu Oct 13 2022</c:v>
                </c:pt>
                <c:pt idx="532">
                  <c:v>Fri Oct 14 2022</c:v>
                </c:pt>
                <c:pt idx="533">
                  <c:v>Mon Oct 17 2022</c:v>
                </c:pt>
                <c:pt idx="534">
                  <c:v>Tue Oct 18 2022</c:v>
                </c:pt>
                <c:pt idx="535">
                  <c:v>Wed Oct 19 2022</c:v>
                </c:pt>
                <c:pt idx="536">
                  <c:v>Thu Oct 20 2022</c:v>
                </c:pt>
                <c:pt idx="537">
                  <c:v>Fri Oct 21 2022</c:v>
                </c:pt>
                <c:pt idx="538">
                  <c:v>Mon Oct 24 2022</c:v>
                </c:pt>
                <c:pt idx="539">
                  <c:v>Tue Oct 25 2022</c:v>
                </c:pt>
                <c:pt idx="540">
                  <c:v>Thu Oct 27 2022</c:v>
                </c:pt>
                <c:pt idx="541">
                  <c:v>Fri Oct 28 2022</c:v>
                </c:pt>
                <c:pt idx="542">
                  <c:v>Mon Oct 31 2022</c:v>
                </c:pt>
                <c:pt idx="543">
                  <c:v>Tue Nov 01 2022</c:v>
                </c:pt>
                <c:pt idx="544">
                  <c:v>Wed Nov 02 2022</c:v>
                </c:pt>
                <c:pt idx="545">
                  <c:v>Thu Nov 03 2022</c:v>
                </c:pt>
                <c:pt idx="546">
                  <c:v>Fri Nov 04 2022</c:v>
                </c:pt>
                <c:pt idx="547">
                  <c:v>Mon Nov 07 2022</c:v>
                </c:pt>
                <c:pt idx="548">
                  <c:v>Wed Nov 09 2022</c:v>
                </c:pt>
                <c:pt idx="549">
                  <c:v>Thu Nov 10 2022</c:v>
                </c:pt>
                <c:pt idx="550">
                  <c:v>Fri Nov 11 2022</c:v>
                </c:pt>
                <c:pt idx="551">
                  <c:v>Mon Nov 14 2022</c:v>
                </c:pt>
                <c:pt idx="552">
                  <c:v>Tue Nov 15 2022</c:v>
                </c:pt>
                <c:pt idx="553">
                  <c:v>Wed Nov 16 2022</c:v>
                </c:pt>
                <c:pt idx="554">
                  <c:v>Thu Nov 17 2022</c:v>
                </c:pt>
                <c:pt idx="555">
                  <c:v>Fri Nov 18 2022</c:v>
                </c:pt>
                <c:pt idx="556">
                  <c:v>Mon Nov 21 2022</c:v>
                </c:pt>
                <c:pt idx="557">
                  <c:v>Tue Nov 22 2022</c:v>
                </c:pt>
                <c:pt idx="558">
                  <c:v>Wed Nov 23 2022</c:v>
                </c:pt>
                <c:pt idx="559">
                  <c:v>Thu Nov 24 2022</c:v>
                </c:pt>
                <c:pt idx="560">
                  <c:v>Fri Nov 25 2022</c:v>
                </c:pt>
                <c:pt idx="561">
                  <c:v>Mon Nov 28 2022</c:v>
                </c:pt>
                <c:pt idx="562">
                  <c:v>Tue Nov 29 2022</c:v>
                </c:pt>
                <c:pt idx="563">
                  <c:v>Wed Nov 30 2022</c:v>
                </c:pt>
                <c:pt idx="564">
                  <c:v>Thu Dec 01 2022</c:v>
                </c:pt>
                <c:pt idx="565">
                  <c:v>Fri Dec 02 2022</c:v>
                </c:pt>
                <c:pt idx="566">
                  <c:v>Mon Dec 05 2022</c:v>
                </c:pt>
                <c:pt idx="567">
                  <c:v>Tue Dec 06 2022</c:v>
                </c:pt>
                <c:pt idx="568">
                  <c:v>Wed Dec 07 2022</c:v>
                </c:pt>
                <c:pt idx="569">
                  <c:v>Thu Dec 08 2022</c:v>
                </c:pt>
                <c:pt idx="570">
                  <c:v>Fri Dec 09 2022</c:v>
                </c:pt>
                <c:pt idx="571">
                  <c:v>Mon Dec 12 2022</c:v>
                </c:pt>
                <c:pt idx="572">
                  <c:v>Tue Dec 13 2022</c:v>
                </c:pt>
                <c:pt idx="573">
                  <c:v>Wed Dec 14 2022</c:v>
                </c:pt>
                <c:pt idx="574">
                  <c:v>Thu Dec 15 2022</c:v>
                </c:pt>
                <c:pt idx="575">
                  <c:v>Fri Dec 16 2022</c:v>
                </c:pt>
                <c:pt idx="576">
                  <c:v>Mon Dec 19 2022</c:v>
                </c:pt>
                <c:pt idx="577">
                  <c:v>Tue Dec 20 2022</c:v>
                </c:pt>
                <c:pt idx="578">
                  <c:v>Wed Dec 21 2022</c:v>
                </c:pt>
                <c:pt idx="579">
                  <c:v>Thu Dec 22 2022</c:v>
                </c:pt>
                <c:pt idx="580">
                  <c:v>Fri Dec 23 2022</c:v>
                </c:pt>
                <c:pt idx="581">
                  <c:v>Mon Dec 26 2022</c:v>
                </c:pt>
                <c:pt idx="582">
                  <c:v>Tue Dec 27 2022</c:v>
                </c:pt>
                <c:pt idx="583">
                  <c:v>Wed Dec 28 2022</c:v>
                </c:pt>
                <c:pt idx="584">
                  <c:v>Thu Dec 29 2022</c:v>
                </c:pt>
                <c:pt idx="585">
                  <c:v>Fri Dec 30 2022</c:v>
                </c:pt>
                <c:pt idx="586">
                  <c:v>Mon Jan 02 2023</c:v>
                </c:pt>
                <c:pt idx="587">
                  <c:v>Tue Jan 03 2023</c:v>
                </c:pt>
                <c:pt idx="588">
                  <c:v>Wed Jan 04 2023</c:v>
                </c:pt>
                <c:pt idx="589">
                  <c:v>Thu Jan 05 2023</c:v>
                </c:pt>
                <c:pt idx="590">
                  <c:v>Fri Jan 06 2023</c:v>
                </c:pt>
                <c:pt idx="591">
                  <c:v>Mon Jan 09 2023</c:v>
                </c:pt>
                <c:pt idx="592">
                  <c:v>Tue Jan 10 2023</c:v>
                </c:pt>
                <c:pt idx="593">
                  <c:v>Wed Jan 11 2023</c:v>
                </c:pt>
                <c:pt idx="594">
                  <c:v>Thu Jan 12 2023</c:v>
                </c:pt>
                <c:pt idx="595">
                  <c:v>Fri Jan 13 2023</c:v>
                </c:pt>
                <c:pt idx="596">
                  <c:v>Mon Jan 16 2023</c:v>
                </c:pt>
                <c:pt idx="597">
                  <c:v>Tue Jan 17 2023</c:v>
                </c:pt>
                <c:pt idx="598">
                  <c:v>Wed Jan 18 2023</c:v>
                </c:pt>
                <c:pt idx="599">
                  <c:v>Thu Jan 19 2023</c:v>
                </c:pt>
                <c:pt idx="600">
                  <c:v>Fri Jan 20 2023</c:v>
                </c:pt>
                <c:pt idx="601">
                  <c:v>Mon Jan 23 2023</c:v>
                </c:pt>
                <c:pt idx="602">
                  <c:v>Tue Jan 24 2023</c:v>
                </c:pt>
                <c:pt idx="603">
                  <c:v>Wed Jan 25 2023</c:v>
                </c:pt>
                <c:pt idx="604">
                  <c:v>Fri Jan 27 2023</c:v>
                </c:pt>
                <c:pt idx="605">
                  <c:v>Mon Jan 30 2023</c:v>
                </c:pt>
                <c:pt idx="606">
                  <c:v>Tue Jan 31 2023</c:v>
                </c:pt>
                <c:pt idx="607">
                  <c:v>Wed Feb 01 2023</c:v>
                </c:pt>
                <c:pt idx="608">
                  <c:v>Thu Feb 02 2023</c:v>
                </c:pt>
                <c:pt idx="609">
                  <c:v>Fri Feb 03 2023</c:v>
                </c:pt>
                <c:pt idx="610">
                  <c:v>Mon Feb 06 2023</c:v>
                </c:pt>
                <c:pt idx="611">
                  <c:v>Tue Feb 07 2023</c:v>
                </c:pt>
                <c:pt idx="612">
                  <c:v>Wed Feb 08 2023</c:v>
                </c:pt>
                <c:pt idx="613">
                  <c:v>Thu Feb 09 2023</c:v>
                </c:pt>
                <c:pt idx="614">
                  <c:v>Fri Feb 10 2023</c:v>
                </c:pt>
                <c:pt idx="615">
                  <c:v>Mon Feb 13 2023</c:v>
                </c:pt>
                <c:pt idx="616">
                  <c:v>Tue Feb 14 2023</c:v>
                </c:pt>
                <c:pt idx="617">
                  <c:v>Wed Feb 15 2023</c:v>
                </c:pt>
                <c:pt idx="618">
                  <c:v>Thu Feb 16 2023</c:v>
                </c:pt>
                <c:pt idx="619">
                  <c:v>Fri Feb 17 2023</c:v>
                </c:pt>
                <c:pt idx="620">
                  <c:v>Mon Feb 20 2023</c:v>
                </c:pt>
                <c:pt idx="621">
                  <c:v>Tue Feb 21 2023</c:v>
                </c:pt>
                <c:pt idx="622">
                  <c:v>Wed Feb 22 2023</c:v>
                </c:pt>
                <c:pt idx="623">
                  <c:v>Thu Feb 23 2023</c:v>
                </c:pt>
                <c:pt idx="624">
                  <c:v>Fri Feb 24 2023</c:v>
                </c:pt>
                <c:pt idx="625">
                  <c:v>Mon Feb 27 2023</c:v>
                </c:pt>
                <c:pt idx="626">
                  <c:v>Tue Feb 28 2023</c:v>
                </c:pt>
                <c:pt idx="627">
                  <c:v>Wed Mar 01 2023</c:v>
                </c:pt>
                <c:pt idx="628">
                  <c:v>Thu Mar 02 2023</c:v>
                </c:pt>
                <c:pt idx="629">
                  <c:v>Fri Mar 03 2023</c:v>
                </c:pt>
                <c:pt idx="630">
                  <c:v>Mon Mar 06 2023</c:v>
                </c:pt>
                <c:pt idx="631">
                  <c:v>Wed Mar 08 2023</c:v>
                </c:pt>
                <c:pt idx="632">
                  <c:v>Thu Mar 09 2023</c:v>
                </c:pt>
                <c:pt idx="633">
                  <c:v>Fri Mar 10 2023</c:v>
                </c:pt>
                <c:pt idx="634">
                  <c:v>Mon Mar 13 2023</c:v>
                </c:pt>
                <c:pt idx="635">
                  <c:v>Tue Mar 14 2023</c:v>
                </c:pt>
                <c:pt idx="636">
                  <c:v>Wed Mar 15 2023</c:v>
                </c:pt>
                <c:pt idx="637">
                  <c:v>Thu Mar 16 2023</c:v>
                </c:pt>
                <c:pt idx="638">
                  <c:v>Fri Mar 17 2023</c:v>
                </c:pt>
                <c:pt idx="639">
                  <c:v>Mon Mar 20 2023</c:v>
                </c:pt>
                <c:pt idx="640">
                  <c:v>Tue Mar 21 2023</c:v>
                </c:pt>
                <c:pt idx="641">
                  <c:v>Wed Mar 22 2023</c:v>
                </c:pt>
                <c:pt idx="642">
                  <c:v>Thu Mar 23 2023</c:v>
                </c:pt>
                <c:pt idx="643">
                  <c:v>Fri Mar 24 2023</c:v>
                </c:pt>
                <c:pt idx="644">
                  <c:v>Mon Mar 27 2023</c:v>
                </c:pt>
                <c:pt idx="645">
                  <c:v>Tue Mar 28 2023</c:v>
                </c:pt>
                <c:pt idx="646">
                  <c:v>Wed Mar 29 2023</c:v>
                </c:pt>
                <c:pt idx="647">
                  <c:v>Fri Mar 31 2023</c:v>
                </c:pt>
                <c:pt idx="648">
                  <c:v>Mon Apr 03 2023</c:v>
                </c:pt>
                <c:pt idx="649">
                  <c:v>Wed Apr 05 2023</c:v>
                </c:pt>
                <c:pt idx="650">
                  <c:v>Thu Apr 06 2023</c:v>
                </c:pt>
                <c:pt idx="651">
                  <c:v>Mon Apr 10 2023</c:v>
                </c:pt>
                <c:pt idx="652">
                  <c:v>Tue Apr 11 2023</c:v>
                </c:pt>
                <c:pt idx="653">
                  <c:v>Wed Apr 12 2023</c:v>
                </c:pt>
                <c:pt idx="654">
                  <c:v>Thu Apr 13 2023</c:v>
                </c:pt>
                <c:pt idx="655">
                  <c:v>Mon Apr 17 2023</c:v>
                </c:pt>
                <c:pt idx="656">
                  <c:v>Tue Apr 18 2023</c:v>
                </c:pt>
                <c:pt idx="657">
                  <c:v>Wed Apr 19 2023</c:v>
                </c:pt>
                <c:pt idx="658">
                  <c:v>Thu Apr 20 2023</c:v>
                </c:pt>
                <c:pt idx="659">
                  <c:v>Fri Apr 21 2023</c:v>
                </c:pt>
                <c:pt idx="660">
                  <c:v>Mon Apr 24 2023</c:v>
                </c:pt>
                <c:pt idx="661">
                  <c:v>Tue Apr 25 2023</c:v>
                </c:pt>
                <c:pt idx="662">
                  <c:v>Wed Apr 26 2023</c:v>
                </c:pt>
                <c:pt idx="663">
                  <c:v>Thu Apr 27 2023</c:v>
                </c:pt>
                <c:pt idx="664">
                  <c:v>Fri Apr 28 2023</c:v>
                </c:pt>
                <c:pt idx="665">
                  <c:v>Tue May 02 2023</c:v>
                </c:pt>
                <c:pt idx="666">
                  <c:v>Wed May 03 2023</c:v>
                </c:pt>
                <c:pt idx="667">
                  <c:v>Thu May 04 2023</c:v>
                </c:pt>
                <c:pt idx="668">
                  <c:v>Fri May 05 2023</c:v>
                </c:pt>
                <c:pt idx="669">
                  <c:v>Mon May 08 2023</c:v>
                </c:pt>
                <c:pt idx="670">
                  <c:v>Tue May 09 2023</c:v>
                </c:pt>
                <c:pt idx="671">
                  <c:v>Wed May 10 2023</c:v>
                </c:pt>
                <c:pt idx="672">
                  <c:v>Thu May 11 2023</c:v>
                </c:pt>
                <c:pt idx="673">
                  <c:v>Fri May 12 2023</c:v>
                </c:pt>
                <c:pt idx="674">
                  <c:v>Mon May 15 2023</c:v>
                </c:pt>
                <c:pt idx="675">
                  <c:v>Tue May 16 2023</c:v>
                </c:pt>
                <c:pt idx="676">
                  <c:v>Wed May 17 2023</c:v>
                </c:pt>
                <c:pt idx="677">
                  <c:v>Thu May 18 2023</c:v>
                </c:pt>
                <c:pt idx="678">
                  <c:v>Fri May 19 2023</c:v>
                </c:pt>
                <c:pt idx="679">
                  <c:v>Mon May 22 2023</c:v>
                </c:pt>
                <c:pt idx="680">
                  <c:v>Tue May 23 2023</c:v>
                </c:pt>
                <c:pt idx="681">
                  <c:v>Wed May 24 2023</c:v>
                </c:pt>
                <c:pt idx="682">
                  <c:v>Thu May 25 2023</c:v>
                </c:pt>
                <c:pt idx="683">
                  <c:v>Fri May 26 2023</c:v>
                </c:pt>
                <c:pt idx="684">
                  <c:v>Mon May 29 2023</c:v>
                </c:pt>
                <c:pt idx="685">
                  <c:v>Tue May 30 2023</c:v>
                </c:pt>
                <c:pt idx="686">
                  <c:v>Wed May 31 2023</c:v>
                </c:pt>
                <c:pt idx="687">
                  <c:v>Thu Jun 01 2023</c:v>
                </c:pt>
                <c:pt idx="688">
                  <c:v>Fri Jun 02 2023</c:v>
                </c:pt>
                <c:pt idx="689">
                  <c:v>Mon Jun 05 2023</c:v>
                </c:pt>
                <c:pt idx="690">
                  <c:v>Tue Jun 06 2023</c:v>
                </c:pt>
                <c:pt idx="691">
                  <c:v>Wed Jun 07 2023</c:v>
                </c:pt>
                <c:pt idx="692">
                  <c:v>Thu Jun 08 2023</c:v>
                </c:pt>
                <c:pt idx="693">
                  <c:v>Fri Jun 09 2023</c:v>
                </c:pt>
                <c:pt idx="694">
                  <c:v>Mon Jun 12 2023</c:v>
                </c:pt>
                <c:pt idx="695">
                  <c:v>Tue Jun 13 2023</c:v>
                </c:pt>
                <c:pt idx="696">
                  <c:v>Wed Jun 14 2023</c:v>
                </c:pt>
                <c:pt idx="697">
                  <c:v>Thu Jun 15 2023</c:v>
                </c:pt>
                <c:pt idx="698">
                  <c:v>Fri Jun 16 2023</c:v>
                </c:pt>
                <c:pt idx="699">
                  <c:v>Mon Jun 19 2023</c:v>
                </c:pt>
                <c:pt idx="700">
                  <c:v>Tue Jun 20 2023</c:v>
                </c:pt>
                <c:pt idx="701">
                  <c:v>Wed Jun 21 2023</c:v>
                </c:pt>
                <c:pt idx="702">
                  <c:v>Thu Jun 22 2023</c:v>
                </c:pt>
                <c:pt idx="703">
                  <c:v>Fri Jun 23 2023</c:v>
                </c:pt>
                <c:pt idx="704">
                  <c:v>Mon Jun 26 2023</c:v>
                </c:pt>
                <c:pt idx="705">
                  <c:v>Tue Jun 27 2023</c:v>
                </c:pt>
                <c:pt idx="706">
                  <c:v>Wed Jun 28 2023</c:v>
                </c:pt>
                <c:pt idx="707">
                  <c:v>Fri Jun 30 2023</c:v>
                </c:pt>
                <c:pt idx="708">
                  <c:v>Mon Jul 03 2023</c:v>
                </c:pt>
                <c:pt idx="709">
                  <c:v>Tue Jul 04 2023</c:v>
                </c:pt>
                <c:pt idx="710">
                  <c:v>Wed Jul 05 2023</c:v>
                </c:pt>
                <c:pt idx="711">
                  <c:v>Thu Jul 06 2023</c:v>
                </c:pt>
                <c:pt idx="712">
                  <c:v>Fri Jul 07 2023</c:v>
                </c:pt>
                <c:pt idx="713">
                  <c:v>Mon Jul 10 2023</c:v>
                </c:pt>
                <c:pt idx="714">
                  <c:v>Tue Jul 11 2023</c:v>
                </c:pt>
                <c:pt idx="715">
                  <c:v>Wed Jul 12 2023</c:v>
                </c:pt>
                <c:pt idx="716">
                  <c:v>Thu Jul 13 2023</c:v>
                </c:pt>
                <c:pt idx="717">
                  <c:v>Fri Jul 14 2023</c:v>
                </c:pt>
                <c:pt idx="718">
                  <c:v>Mon Jul 17 2023</c:v>
                </c:pt>
                <c:pt idx="719">
                  <c:v>Tue Jul 18 2023</c:v>
                </c:pt>
                <c:pt idx="720">
                  <c:v>Wed Jul 19 2023</c:v>
                </c:pt>
                <c:pt idx="721">
                  <c:v>Thu Jul 20 2023</c:v>
                </c:pt>
                <c:pt idx="722">
                  <c:v>Fri Jul 21 2023</c:v>
                </c:pt>
                <c:pt idx="723">
                  <c:v>Mon Jul 24 2023</c:v>
                </c:pt>
                <c:pt idx="724">
                  <c:v>Tue Jul 25 2023</c:v>
                </c:pt>
                <c:pt idx="725">
                  <c:v>Wed Jul 26 2023</c:v>
                </c:pt>
                <c:pt idx="726">
                  <c:v>Thu Jul 27 2023</c:v>
                </c:pt>
                <c:pt idx="727">
                  <c:v>Fri Jul 28 2023</c:v>
                </c:pt>
                <c:pt idx="728">
                  <c:v>Mon Jul 31 2023</c:v>
                </c:pt>
                <c:pt idx="729">
                  <c:v>Tue Aug 01 2023</c:v>
                </c:pt>
                <c:pt idx="730">
                  <c:v>Wed Aug 02 2023</c:v>
                </c:pt>
                <c:pt idx="731">
                  <c:v>Thu Aug 03 2023</c:v>
                </c:pt>
                <c:pt idx="732">
                  <c:v>Fri Aug 04 2023</c:v>
                </c:pt>
                <c:pt idx="733">
                  <c:v>Mon Aug 07 2023</c:v>
                </c:pt>
                <c:pt idx="734">
                  <c:v>Tue Aug 08 2023</c:v>
                </c:pt>
                <c:pt idx="735">
                  <c:v>Wed Aug 09 2023</c:v>
                </c:pt>
                <c:pt idx="736">
                  <c:v>Thu Aug 10 2023</c:v>
                </c:pt>
                <c:pt idx="737">
                  <c:v>Fri Aug 11 2023</c:v>
                </c:pt>
                <c:pt idx="738">
                  <c:v>Mon Aug 14 2023</c:v>
                </c:pt>
                <c:pt idx="739">
                  <c:v>Wed Aug 16 2023</c:v>
                </c:pt>
                <c:pt idx="740">
                  <c:v>Thu Aug 17 2023</c:v>
                </c:pt>
                <c:pt idx="741">
                  <c:v>Fri Aug 18 2023</c:v>
                </c:pt>
                <c:pt idx="742">
                  <c:v>Mon Aug 21 2023</c:v>
                </c:pt>
                <c:pt idx="743">
                  <c:v>Tue Aug 22 2023</c:v>
                </c:pt>
                <c:pt idx="744">
                  <c:v>Wed Aug 23 2023</c:v>
                </c:pt>
                <c:pt idx="745">
                  <c:v>Thu Aug 24 2023</c:v>
                </c:pt>
                <c:pt idx="746">
                  <c:v>Fri Aug 25 2023</c:v>
                </c:pt>
                <c:pt idx="747">
                  <c:v>Mon Aug 28 2023</c:v>
                </c:pt>
                <c:pt idx="748">
                  <c:v>Tue Aug 29 2023</c:v>
                </c:pt>
                <c:pt idx="749">
                  <c:v>Wed Aug 30 2023</c:v>
                </c:pt>
                <c:pt idx="750">
                  <c:v>Thu Aug 31 2023</c:v>
                </c:pt>
                <c:pt idx="751">
                  <c:v>Fri Sep 01 2023</c:v>
                </c:pt>
                <c:pt idx="752">
                  <c:v>Mon Sep 04 2023</c:v>
                </c:pt>
                <c:pt idx="753">
                  <c:v>Tue Sep 05 2023</c:v>
                </c:pt>
                <c:pt idx="754">
                  <c:v>Wed Sep 06 2023</c:v>
                </c:pt>
                <c:pt idx="755">
                  <c:v>Thu Sep 07 2023</c:v>
                </c:pt>
                <c:pt idx="756">
                  <c:v>Fri Sep 08 2023</c:v>
                </c:pt>
                <c:pt idx="757">
                  <c:v>Mon Sep 11 2023</c:v>
                </c:pt>
                <c:pt idx="758">
                  <c:v>Tue Sep 12 2023</c:v>
                </c:pt>
                <c:pt idx="759">
                  <c:v>Wed Sep 13 2023</c:v>
                </c:pt>
                <c:pt idx="760">
                  <c:v>Thu Sep 14 2023</c:v>
                </c:pt>
                <c:pt idx="761">
                  <c:v>Fri Sep 15 2023</c:v>
                </c:pt>
                <c:pt idx="762">
                  <c:v>Mon Sep 18 2023</c:v>
                </c:pt>
                <c:pt idx="763">
                  <c:v>Wed Sep 20 2023</c:v>
                </c:pt>
                <c:pt idx="764">
                  <c:v>Thu Sep 21 2023</c:v>
                </c:pt>
                <c:pt idx="765">
                  <c:v>Fri Sep 22 2023</c:v>
                </c:pt>
                <c:pt idx="766">
                  <c:v>Mon Sep 25 2023</c:v>
                </c:pt>
                <c:pt idx="767">
                  <c:v>Tue Sep 26 2023</c:v>
                </c:pt>
                <c:pt idx="768">
                  <c:v>Wed Sep 27 2023</c:v>
                </c:pt>
                <c:pt idx="769">
                  <c:v>Thu Sep 28 2023</c:v>
                </c:pt>
                <c:pt idx="770">
                  <c:v>Fri Sep 29 2023</c:v>
                </c:pt>
                <c:pt idx="771">
                  <c:v>Tue Oct 03 2023</c:v>
                </c:pt>
                <c:pt idx="772">
                  <c:v>Wed Oct 04 2023</c:v>
                </c:pt>
                <c:pt idx="773">
                  <c:v>Thu Oct 05 2023</c:v>
                </c:pt>
                <c:pt idx="774">
                  <c:v>Fri Oct 06 2023</c:v>
                </c:pt>
                <c:pt idx="775">
                  <c:v>Mon Oct 09 2023</c:v>
                </c:pt>
                <c:pt idx="776">
                  <c:v>Tue Oct 10 2023</c:v>
                </c:pt>
                <c:pt idx="777">
                  <c:v>Wed Oct 11 2023</c:v>
                </c:pt>
                <c:pt idx="778">
                  <c:v>Thu Oct 12 2023</c:v>
                </c:pt>
                <c:pt idx="779">
                  <c:v>Fri Oct 13 2023</c:v>
                </c:pt>
                <c:pt idx="780">
                  <c:v>Mon Oct 16 2023</c:v>
                </c:pt>
                <c:pt idx="781">
                  <c:v>Tue Oct 17 2023</c:v>
                </c:pt>
                <c:pt idx="782">
                  <c:v>Wed Oct 18 2023</c:v>
                </c:pt>
                <c:pt idx="783">
                  <c:v>Thu Oct 19 2023</c:v>
                </c:pt>
                <c:pt idx="784">
                  <c:v>Fri Oct 20 2023</c:v>
                </c:pt>
                <c:pt idx="785">
                  <c:v>Mon Oct 23 2023</c:v>
                </c:pt>
                <c:pt idx="786">
                  <c:v>Wed Oct 25 2023</c:v>
                </c:pt>
                <c:pt idx="787">
                  <c:v>Thu Oct 26 2023</c:v>
                </c:pt>
                <c:pt idx="788">
                  <c:v>Fri Oct 27 2023</c:v>
                </c:pt>
                <c:pt idx="789">
                  <c:v>Mon Oct 30 2023</c:v>
                </c:pt>
                <c:pt idx="790">
                  <c:v>Tue Oct 31 2023</c:v>
                </c:pt>
                <c:pt idx="791">
                  <c:v>Wed Nov 01 2023</c:v>
                </c:pt>
                <c:pt idx="792">
                  <c:v>Thu Nov 02 2023</c:v>
                </c:pt>
                <c:pt idx="793">
                  <c:v>Fri Nov 03 2023</c:v>
                </c:pt>
                <c:pt idx="794">
                  <c:v>Mon Nov 06 2023</c:v>
                </c:pt>
                <c:pt idx="795">
                  <c:v>Tue Nov 07 2023</c:v>
                </c:pt>
                <c:pt idx="796">
                  <c:v>Wed Nov 08 2023</c:v>
                </c:pt>
                <c:pt idx="797">
                  <c:v>Thu Nov 09 2023</c:v>
                </c:pt>
                <c:pt idx="798">
                  <c:v>Fri Nov 10 2023</c:v>
                </c:pt>
                <c:pt idx="799">
                  <c:v>Sun Nov 12 2023</c:v>
                </c:pt>
                <c:pt idx="800">
                  <c:v>Mon Nov 13 2023</c:v>
                </c:pt>
                <c:pt idx="801">
                  <c:v>Wed Nov 15 2023</c:v>
                </c:pt>
                <c:pt idx="802">
                  <c:v>Thu Nov 16 2023</c:v>
                </c:pt>
                <c:pt idx="803">
                  <c:v>Fri Nov 17 2023</c:v>
                </c:pt>
                <c:pt idx="804">
                  <c:v>Mon Nov 20 2023</c:v>
                </c:pt>
                <c:pt idx="805">
                  <c:v>Tue Nov 21 2023</c:v>
                </c:pt>
                <c:pt idx="806">
                  <c:v>Wed Nov 22 2023</c:v>
                </c:pt>
                <c:pt idx="807">
                  <c:v>Thu Nov 23 2023</c:v>
                </c:pt>
                <c:pt idx="808">
                  <c:v>Fri Nov 24 2023</c:v>
                </c:pt>
                <c:pt idx="809">
                  <c:v>Tue Nov 28 2023</c:v>
                </c:pt>
                <c:pt idx="810">
                  <c:v>Wed Nov 29 2023</c:v>
                </c:pt>
                <c:pt idx="811">
                  <c:v>Thu Nov 30 2023</c:v>
                </c:pt>
                <c:pt idx="812">
                  <c:v>Fri Dec 01 2023</c:v>
                </c:pt>
                <c:pt idx="813">
                  <c:v>Mon Dec 04 2023</c:v>
                </c:pt>
                <c:pt idx="814">
                  <c:v>Tue Dec 05 2023</c:v>
                </c:pt>
                <c:pt idx="815">
                  <c:v>Wed Dec 06 2023</c:v>
                </c:pt>
                <c:pt idx="816">
                  <c:v>Thu Dec 07 2023</c:v>
                </c:pt>
                <c:pt idx="817">
                  <c:v>Fri Dec 08 2023</c:v>
                </c:pt>
                <c:pt idx="818">
                  <c:v>Mon Dec 11 2023</c:v>
                </c:pt>
                <c:pt idx="819">
                  <c:v>Tue Dec 12 2023</c:v>
                </c:pt>
                <c:pt idx="820">
                  <c:v>Wed Dec 13 2023</c:v>
                </c:pt>
                <c:pt idx="821">
                  <c:v>Thu Dec 14 2023</c:v>
                </c:pt>
                <c:pt idx="822">
                  <c:v>Fri Dec 15 2023</c:v>
                </c:pt>
                <c:pt idx="823">
                  <c:v>Mon Dec 18 2023</c:v>
                </c:pt>
                <c:pt idx="824">
                  <c:v>Tue Dec 19 2023</c:v>
                </c:pt>
                <c:pt idx="825">
                  <c:v>Wed Dec 20 2023</c:v>
                </c:pt>
                <c:pt idx="826">
                  <c:v>Thu Dec 21 2023</c:v>
                </c:pt>
                <c:pt idx="827">
                  <c:v>Fri Dec 22 2023</c:v>
                </c:pt>
                <c:pt idx="828">
                  <c:v>Tue Dec 26 2023</c:v>
                </c:pt>
                <c:pt idx="829">
                  <c:v>Wed Dec 27 2023</c:v>
                </c:pt>
                <c:pt idx="830">
                  <c:v>Thu Dec 28 2023</c:v>
                </c:pt>
                <c:pt idx="831">
                  <c:v>Fri Dec 29 2023</c:v>
                </c:pt>
                <c:pt idx="832">
                  <c:v>Mon Jan 01 2024</c:v>
                </c:pt>
                <c:pt idx="833">
                  <c:v>Tue Jan 02 2024</c:v>
                </c:pt>
                <c:pt idx="834">
                  <c:v>Wed Jan 03 2024</c:v>
                </c:pt>
                <c:pt idx="835">
                  <c:v>Thu Jan 04 2024</c:v>
                </c:pt>
                <c:pt idx="836">
                  <c:v>Fri Jan 05 2024</c:v>
                </c:pt>
                <c:pt idx="837">
                  <c:v>Mon Jan 08 2024</c:v>
                </c:pt>
                <c:pt idx="838">
                  <c:v>Tue Jan 09 2024</c:v>
                </c:pt>
                <c:pt idx="839">
                  <c:v>Wed Jan 10 2024</c:v>
                </c:pt>
                <c:pt idx="840">
                  <c:v>Thu Jan 11 2024</c:v>
                </c:pt>
                <c:pt idx="841">
                  <c:v>Fri Jan 12 2024</c:v>
                </c:pt>
                <c:pt idx="842">
                  <c:v>Mon Jan 15 2024</c:v>
                </c:pt>
                <c:pt idx="843">
                  <c:v>Tue Jan 16 2024</c:v>
                </c:pt>
                <c:pt idx="844">
                  <c:v>Wed Jan 17 2024</c:v>
                </c:pt>
                <c:pt idx="845">
                  <c:v>Thu Jan 18 2024</c:v>
                </c:pt>
                <c:pt idx="846">
                  <c:v>Fri Jan 19 2024</c:v>
                </c:pt>
                <c:pt idx="847">
                  <c:v>Sat Jan 20 2024</c:v>
                </c:pt>
                <c:pt idx="848">
                  <c:v>Tue Jan 23 2024</c:v>
                </c:pt>
                <c:pt idx="849">
                  <c:v>Wed Jan 24 2024</c:v>
                </c:pt>
                <c:pt idx="850">
                  <c:v>Thu Jan 25 2024</c:v>
                </c:pt>
                <c:pt idx="851">
                  <c:v>Mon Jan 29 2024</c:v>
                </c:pt>
                <c:pt idx="852">
                  <c:v>Tue Jan 30 2024</c:v>
                </c:pt>
                <c:pt idx="853">
                  <c:v>Wed Jan 31 2024</c:v>
                </c:pt>
                <c:pt idx="854">
                  <c:v>Thu Feb 01 2024</c:v>
                </c:pt>
                <c:pt idx="855">
                  <c:v>Fri Feb 02 2024</c:v>
                </c:pt>
                <c:pt idx="856">
                  <c:v>Mon Feb 05 2024</c:v>
                </c:pt>
                <c:pt idx="857">
                  <c:v>Tue Feb 06 2024</c:v>
                </c:pt>
                <c:pt idx="858">
                  <c:v>Wed Feb 07 2024</c:v>
                </c:pt>
                <c:pt idx="859">
                  <c:v>Thu Feb 08 2024</c:v>
                </c:pt>
                <c:pt idx="860">
                  <c:v>Fri Feb 09 2024</c:v>
                </c:pt>
                <c:pt idx="861">
                  <c:v>Mon Feb 12 2024</c:v>
                </c:pt>
                <c:pt idx="862">
                  <c:v>Tue Feb 13 2024</c:v>
                </c:pt>
                <c:pt idx="863">
                  <c:v>Wed Feb 14 2024</c:v>
                </c:pt>
                <c:pt idx="864">
                  <c:v>Thu Feb 15 2024</c:v>
                </c:pt>
                <c:pt idx="865">
                  <c:v>Fri Feb 16 2024</c:v>
                </c:pt>
                <c:pt idx="866">
                  <c:v>Mon Feb 19 2024</c:v>
                </c:pt>
                <c:pt idx="867">
                  <c:v>Tue Feb 20 2024</c:v>
                </c:pt>
                <c:pt idx="868">
                  <c:v>Wed Feb 21 2024</c:v>
                </c:pt>
                <c:pt idx="869">
                  <c:v>Thu Feb 22 2024</c:v>
                </c:pt>
                <c:pt idx="870">
                  <c:v>Fri Feb 23 2024</c:v>
                </c:pt>
                <c:pt idx="871">
                  <c:v>Mon Feb 26 2024</c:v>
                </c:pt>
                <c:pt idx="872">
                  <c:v>Tue Feb 27 2024</c:v>
                </c:pt>
                <c:pt idx="873">
                  <c:v>Wed Feb 28 2024</c:v>
                </c:pt>
                <c:pt idx="874">
                  <c:v>Thu Feb 29 2024</c:v>
                </c:pt>
                <c:pt idx="875">
                  <c:v>Fri Mar 01 2024</c:v>
                </c:pt>
                <c:pt idx="876">
                  <c:v>Sat Mar 02 2024</c:v>
                </c:pt>
                <c:pt idx="877">
                  <c:v>Mon Mar 04 2024</c:v>
                </c:pt>
                <c:pt idx="878">
                  <c:v>Tue Mar 05 2024</c:v>
                </c:pt>
                <c:pt idx="879">
                  <c:v>Wed Mar 06 2024</c:v>
                </c:pt>
                <c:pt idx="880">
                  <c:v>Thu Mar 07 2024</c:v>
                </c:pt>
                <c:pt idx="881">
                  <c:v>Mon Mar 11 2024</c:v>
                </c:pt>
                <c:pt idx="882">
                  <c:v>Tue Mar 12 2024</c:v>
                </c:pt>
                <c:pt idx="883">
                  <c:v>Wed Mar 13 2024</c:v>
                </c:pt>
                <c:pt idx="884">
                  <c:v>Thu Mar 14 2024</c:v>
                </c:pt>
                <c:pt idx="885">
                  <c:v>Fri Mar 15 2024</c:v>
                </c:pt>
                <c:pt idx="886">
                  <c:v>Mon Mar 18 2024</c:v>
                </c:pt>
                <c:pt idx="887">
                  <c:v>Tue Mar 19 2024</c:v>
                </c:pt>
                <c:pt idx="888">
                  <c:v>Wed Mar 20 2024</c:v>
                </c:pt>
                <c:pt idx="889">
                  <c:v>Thu Mar 21 2024</c:v>
                </c:pt>
                <c:pt idx="890">
                  <c:v>Fri Mar 22 2024</c:v>
                </c:pt>
                <c:pt idx="891">
                  <c:v>Tue Mar 26 2024</c:v>
                </c:pt>
                <c:pt idx="892">
                  <c:v>Wed Mar 27 2024</c:v>
                </c:pt>
                <c:pt idx="893">
                  <c:v>Thu Mar 28 2024</c:v>
                </c:pt>
                <c:pt idx="894">
                  <c:v>Mon Apr 01 2024</c:v>
                </c:pt>
                <c:pt idx="895">
                  <c:v>Tue Apr 02 2024</c:v>
                </c:pt>
                <c:pt idx="896">
                  <c:v>Wed Apr 03 2024</c:v>
                </c:pt>
                <c:pt idx="897">
                  <c:v>Thu Apr 04 2024</c:v>
                </c:pt>
                <c:pt idx="898">
                  <c:v>Fri Apr 05 2024</c:v>
                </c:pt>
                <c:pt idx="899">
                  <c:v>Mon Apr 08 2024</c:v>
                </c:pt>
                <c:pt idx="900">
                  <c:v>Tue Apr 09 2024</c:v>
                </c:pt>
                <c:pt idx="901">
                  <c:v>Wed Apr 10 2024</c:v>
                </c:pt>
                <c:pt idx="902">
                  <c:v>Fri Apr 12 2024</c:v>
                </c:pt>
                <c:pt idx="903">
                  <c:v>Mon Apr 15 2024</c:v>
                </c:pt>
                <c:pt idx="904">
                  <c:v>Tue Apr 16 2024</c:v>
                </c:pt>
                <c:pt idx="905">
                  <c:v>Thu Apr 18 2024</c:v>
                </c:pt>
                <c:pt idx="906">
                  <c:v>Fri Apr 19 2024</c:v>
                </c:pt>
                <c:pt idx="907">
                  <c:v>Mon Apr 22 2024</c:v>
                </c:pt>
                <c:pt idx="908">
                  <c:v>Tue Apr 23 2024</c:v>
                </c:pt>
                <c:pt idx="909">
                  <c:v>Wed Apr 24 2024</c:v>
                </c:pt>
                <c:pt idx="910">
                  <c:v>Thu Apr 25 2024</c:v>
                </c:pt>
                <c:pt idx="911">
                  <c:v>Fri Apr 26 2024</c:v>
                </c:pt>
                <c:pt idx="912">
                  <c:v>Mon Apr 29 2024</c:v>
                </c:pt>
                <c:pt idx="913">
                  <c:v>Tue Apr 30 2024</c:v>
                </c:pt>
                <c:pt idx="914">
                  <c:v>Thu May 02 2024</c:v>
                </c:pt>
                <c:pt idx="915">
                  <c:v>Fri May 03 2024</c:v>
                </c:pt>
                <c:pt idx="916">
                  <c:v>Mon May 06 2024</c:v>
                </c:pt>
                <c:pt idx="917">
                  <c:v>Tue May 07 2024</c:v>
                </c:pt>
                <c:pt idx="918">
                  <c:v>Wed May 08 2024</c:v>
                </c:pt>
                <c:pt idx="919">
                  <c:v>Thu May 09 2024</c:v>
                </c:pt>
                <c:pt idx="920">
                  <c:v>Fri May 10 2024</c:v>
                </c:pt>
                <c:pt idx="921">
                  <c:v>Mon May 13 2024</c:v>
                </c:pt>
                <c:pt idx="922">
                  <c:v>Tue May 14 2024</c:v>
                </c:pt>
                <c:pt idx="923">
                  <c:v>Wed May 15 2024</c:v>
                </c:pt>
                <c:pt idx="924">
                  <c:v>Thu May 16 2024</c:v>
                </c:pt>
                <c:pt idx="925">
                  <c:v>Fri May 17 2024</c:v>
                </c:pt>
                <c:pt idx="926">
                  <c:v>Sat May 18 2024</c:v>
                </c:pt>
                <c:pt idx="927">
                  <c:v>Tue May 21 2024</c:v>
                </c:pt>
                <c:pt idx="928">
                  <c:v>Wed May 22 2024</c:v>
                </c:pt>
                <c:pt idx="929">
                  <c:v>Thu May 23 2024</c:v>
                </c:pt>
                <c:pt idx="930">
                  <c:v>Fri May 24 2024</c:v>
                </c:pt>
                <c:pt idx="931">
                  <c:v>Mon May 27 2024</c:v>
                </c:pt>
                <c:pt idx="932">
                  <c:v>Tue May 28 2024</c:v>
                </c:pt>
                <c:pt idx="933">
                  <c:v>Wed May 29 2024</c:v>
                </c:pt>
                <c:pt idx="934">
                  <c:v>Thu May 30 2024</c:v>
                </c:pt>
                <c:pt idx="935">
                  <c:v>Fri May 31 2024</c:v>
                </c:pt>
                <c:pt idx="936">
                  <c:v>Mon Jun 03 2024</c:v>
                </c:pt>
                <c:pt idx="937">
                  <c:v>Tue Jun 04 2024</c:v>
                </c:pt>
                <c:pt idx="938">
                  <c:v>Wed Jun 05 2024</c:v>
                </c:pt>
                <c:pt idx="939">
                  <c:v>Thu Jun 06 2024</c:v>
                </c:pt>
                <c:pt idx="940">
                  <c:v>Fri Jun 07 2024</c:v>
                </c:pt>
                <c:pt idx="941">
                  <c:v>Mon Jun 10 2024</c:v>
                </c:pt>
                <c:pt idx="942">
                  <c:v>Tue Jun 11 2024</c:v>
                </c:pt>
                <c:pt idx="943">
                  <c:v>Wed Jun 12 2024</c:v>
                </c:pt>
                <c:pt idx="944">
                  <c:v>Thu Jun 13 2024</c:v>
                </c:pt>
                <c:pt idx="945">
                  <c:v>Fri Jun 14 2024</c:v>
                </c:pt>
                <c:pt idx="946">
                  <c:v>Tue Jun 18 2024</c:v>
                </c:pt>
                <c:pt idx="947">
                  <c:v>Wed Jun 19 2024</c:v>
                </c:pt>
                <c:pt idx="948">
                  <c:v>Thu Jun 20 2024</c:v>
                </c:pt>
                <c:pt idx="949">
                  <c:v>Fri Jun 21 2024</c:v>
                </c:pt>
                <c:pt idx="950">
                  <c:v>Mon Jun 24 2024</c:v>
                </c:pt>
                <c:pt idx="951">
                  <c:v>Tue Jun 25 2024</c:v>
                </c:pt>
                <c:pt idx="952">
                  <c:v>Wed Jun 26 2024</c:v>
                </c:pt>
                <c:pt idx="953">
                  <c:v>Thu Jun 27 2024</c:v>
                </c:pt>
                <c:pt idx="954">
                  <c:v>Fri Jun 28 2024</c:v>
                </c:pt>
                <c:pt idx="955">
                  <c:v>Mon Jul 01 2024</c:v>
                </c:pt>
                <c:pt idx="956">
                  <c:v>Tue Jul 02 2024</c:v>
                </c:pt>
                <c:pt idx="957">
                  <c:v>Wed Jul 03 2024</c:v>
                </c:pt>
                <c:pt idx="958">
                  <c:v>Thu Jul 04 2024</c:v>
                </c:pt>
                <c:pt idx="959">
                  <c:v>Fri Jul 05 2024</c:v>
                </c:pt>
                <c:pt idx="960">
                  <c:v>Mon Jul 08 2024</c:v>
                </c:pt>
                <c:pt idx="961">
                  <c:v>Tue Jul 09 2024</c:v>
                </c:pt>
                <c:pt idx="962">
                  <c:v>Wed Jul 10 2024</c:v>
                </c:pt>
                <c:pt idx="963">
                  <c:v>Thu Jul 11 2024</c:v>
                </c:pt>
                <c:pt idx="964">
                  <c:v>Fri Jul 12 2024</c:v>
                </c:pt>
                <c:pt idx="965">
                  <c:v>Mon Jul 15 2024</c:v>
                </c:pt>
                <c:pt idx="966">
                  <c:v>Tue Jul 16 2024</c:v>
                </c:pt>
                <c:pt idx="967">
                  <c:v>Thu Jul 18 2024</c:v>
                </c:pt>
                <c:pt idx="968">
                  <c:v>Fri Jul 19 2024</c:v>
                </c:pt>
                <c:pt idx="969">
                  <c:v>Mon Jul 22 2024</c:v>
                </c:pt>
                <c:pt idx="970">
                  <c:v>Tue Jul 23 2024</c:v>
                </c:pt>
                <c:pt idx="971">
                  <c:v>Wed Jul 24 2024</c:v>
                </c:pt>
                <c:pt idx="972">
                  <c:v>Thu Jul 25 2024</c:v>
                </c:pt>
                <c:pt idx="973">
                  <c:v>Fri Jul 26 2024</c:v>
                </c:pt>
                <c:pt idx="974">
                  <c:v>Mon Jul 29 2024</c:v>
                </c:pt>
                <c:pt idx="975">
                  <c:v>Tue Jul 30 2024</c:v>
                </c:pt>
                <c:pt idx="976">
                  <c:v>Wed Jul 31 2024</c:v>
                </c:pt>
                <c:pt idx="977">
                  <c:v>Thu Aug 01 2024</c:v>
                </c:pt>
                <c:pt idx="978">
                  <c:v>Fri Aug 02 2024</c:v>
                </c:pt>
                <c:pt idx="979">
                  <c:v>Mon Aug 05 2024</c:v>
                </c:pt>
                <c:pt idx="980">
                  <c:v>Tue Aug 06 2024</c:v>
                </c:pt>
                <c:pt idx="981">
                  <c:v>Wed Aug 07 2024</c:v>
                </c:pt>
                <c:pt idx="982">
                  <c:v>Thu Aug 08 2024</c:v>
                </c:pt>
                <c:pt idx="983">
                  <c:v>Fri Aug 09 2024</c:v>
                </c:pt>
                <c:pt idx="984">
                  <c:v>Mon Aug 12 2024</c:v>
                </c:pt>
                <c:pt idx="985">
                  <c:v>Tue Aug 13 2024</c:v>
                </c:pt>
                <c:pt idx="986">
                  <c:v>Wed Aug 14 2024</c:v>
                </c:pt>
                <c:pt idx="987">
                  <c:v>Fri Aug 16 2024</c:v>
                </c:pt>
                <c:pt idx="988">
                  <c:v>Mon Aug 19 2024</c:v>
                </c:pt>
                <c:pt idx="989">
                  <c:v>Tue Aug 20 2024</c:v>
                </c:pt>
                <c:pt idx="990">
                  <c:v>Wed Aug 21 2024</c:v>
                </c:pt>
                <c:pt idx="991">
                  <c:v>Thu Aug 22 2024</c:v>
                </c:pt>
                <c:pt idx="992">
                  <c:v>Fri Aug 23 2024</c:v>
                </c:pt>
                <c:pt idx="993">
                  <c:v>Mon Aug 26 2024</c:v>
                </c:pt>
                <c:pt idx="994">
                  <c:v>Tue Aug 27 2024</c:v>
                </c:pt>
                <c:pt idx="995">
                  <c:v>Wed Aug 28 2024</c:v>
                </c:pt>
                <c:pt idx="996">
                  <c:v>Thu Aug 29 2024</c:v>
                </c:pt>
                <c:pt idx="997">
                  <c:v>Fri Aug 30 2024</c:v>
                </c:pt>
                <c:pt idx="998">
                  <c:v>Mon Sep 02 2024</c:v>
                </c:pt>
                <c:pt idx="999">
                  <c:v>Tue Sep 03 2024</c:v>
                </c:pt>
                <c:pt idx="1000">
                  <c:v>Wed Sep 04 2024</c:v>
                </c:pt>
                <c:pt idx="1001">
                  <c:v>Thu Sep 05 2024</c:v>
                </c:pt>
                <c:pt idx="1002">
                  <c:v>Fri Sep 06 2024</c:v>
                </c:pt>
                <c:pt idx="1003">
                  <c:v>Mon Sep 09 2024</c:v>
                </c:pt>
                <c:pt idx="1004">
                  <c:v>Tue Sep 10 2024</c:v>
                </c:pt>
                <c:pt idx="1005">
                  <c:v>Wed Sep 11 2024</c:v>
                </c:pt>
                <c:pt idx="1006">
                  <c:v>Thu Sep 12 2024</c:v>
                </c:pt>
                <c:pt idx="1007">
                  <c:v>Fri Sep 13 2024</c:v>
                </c:pt>
                <c:pt idx="1008">
                  <c:v>Mon Sep 16 2024</c:v>
                </c:pt>
                <c:pt idx="1009">
                  <c:v>Tue Sep 17 2024</c:v>
                </c:pt>
                <c:pt idx="1010">
                  <c:v>Wed Sep 18 2024</c:v>
                </c:pt>
                <c:pt idx="1011">
                  <c:v>Thu Sep 19 2024</c:v>
                </c:pt>
                <c:pt idx="1012">
                  <c:v>Fri Sep 20 2024</c:v>
                </c:pt>
                <c:pt idx="1013">
                  <c:v>Mon Sep 23 2024</c:v>
                </c:pt>
                <c:pt idx="1014">
                  <c:v>Tue Sep 24 2024</c:v>
                </c:pt>
                <c:pt idx="1015">
                  <c:v>Wed Sep 25 2024</c:v>
                </c:pt>
                <c:pt idx="1016">
                  <c:v>Thu Sep 26 2024</c:v>
                </c:pt>
                <c:pt idx="1017">
                  <c:v>Fri Sep 27 2024</c:v>
                </c:pt>
                <c:pt idx="1018">
                  <c:v>Mon Sep 30 2024</c:v>
                </c:pt>
                <c:pt idx="1019">
                  <c:v>Tue Oct 01 2024</c:v>
                </c:pt>
                <c:pt idx="1020">
                  <c:v>Thu Oct 03 2024</c:v>
                </c:pt>
                <c:pt idx="1021">
                  <c:v>Fri Oct 04 2024</c:v>
                </c:pt>
                <c:pt idx="1022">
                  <c:v>Mon Oct 07 2024</c:v>
                </c:pt>
                <c:pt idx="1023">
                  <c:v>Tue Oct 08 2024</c:v>
                </c:pt>
                <c:pt idx="1024">
                  <c:v>Wed Oct 09 2024</c:v>
                </c:pt>
                <c:pt idx="1025">
                  <c:v>Thu Oct 10 2024</c:v>
                </c:pt>
                <c:pt idx="1026">
                  <c:v>Fri Oct 11 2024</c:v>
                </c:pt>
                <c:pt idx="1027">
                  <c:v>Mon Oct 14 2024</c:v>
                </c:pt>
                <c:pt idx="1028">
                  <c:v>Tue Oct 15 2024</c:v>
                </c:pt>
                <c:pt idx="1029">
                  <c:v>Wed Oct 16 2024</c:v>
                </c:pt>
                <c:pt idx="1030">
                  <c:v>Thu Oct 17 2024</c:v>
                </c:pt>
                <c:pt idx="1031">
                  <c:v>Fri Oct 18 2024</c:v>
                </c:pt>
                <c:pt idx="1032">
                  <c:v>Mon Oct 21 2024</c:v>
                </c:pt>
                <c:pt idx="1033">
                  <c:v>Tue Oct 22 2024</c:v>
                </c:pt>
                <c:pt idx="1034">
                  <c:v>Wed Oct 23 2024</c:v>
                </c:pt>
                <c:pt idx="1035">
                  <c:v>Thu Oct 24 2024</c:v>
                </c:pt>
                <c:pt idx="1036">
                  <c:v>Fri Oct 25 2024</c:v>
                </c:pt>
                <c:pt idx="1037">
                  <c:v>Mon Oct 28 2024</c:v>
                </c:pt>
                <c:pt idx="1038">
                  <c:v>Tue Oct 29 2024</c:v>
                </c:pt>
                <c:pt idx="1039">
                  <c:v>Wed Oct 30 2024</c:v>
                </c:pt>
                <c:pt idx="1040">
                  <c:v>Thu Oct 31 2024</c:v>
                </c:pt>
                <c:pt idx="1041">
                  <c:v>Fri Nov 01 2024</c:v>
                </c:pt>
                <c:pt idx="1042">
                  <c:v>Mon Nov 04 2024</c:v>
                </c:pt>
                <c:pt idx="1043">
                  <c:v>Tue Nov 05 2024</c:v>
                </c:pt>
                <c:pt idx="1044">
                  <c:v>Wed Nov 06 2024</c:v>
                </c:pt>
                <c:pt idx="1045">
                  <c:v>Thu Nov 07 2024</c:v>
                </c:pt>
                <c:pt idx="1046">
                  <c:v>Fri Nov 08 2024</c:v>
                </c:pt>
                <c:pt idx="1047">
                  <c:v>Mon Nov 11 2024</c:v>
                </c:pt>
                <c:pt idx="1048">
                  <c:v>Tue Nov 12 2024</c:v>
                </c:pt>
                <c:pt idx="1049">
                  <c:v>Wed Nov 13 2024</c:v>
                </c:pt>
                <c:pt idx="1050">
                  <c:v>Thu Nov 14 2024</c:v>
                </c:pt>
                <c:pt idx="1051">
                  <c:v>Mon Nov 18 2024</c:v>
                </c:pt>
                <c:pt idx="1052">
                  <c:v>Tue Nov 19 2024</c:v>
                </c:pt>
                <c:pt idx="1053">
                  <c:v>Thu Nov 21 2024</c:v>
                </c:pt>
                <c:pt idx="1054">
                  <c:v>Fri Nov 22 2024</c:v>
                </c:pt>
                <c:pt idx="1055">
                  <c:v>Mon Nov 25 2024</c:v>
                </c:pt>
                <c:pt idx="1056">
                  <c:v>Tue Nov 26 2024</c:v>
                </c:pt>
                <c:pt idx="1057">
                  <c:v>Wed Nov 27 2024</c:v>
                </c:pt>
                <c:pt idx="1058">
                  <c:v>Thu Nov 28 2024</c:v>
                </c:pt>
                <c:pt idx="1059">
                  <c:v>Fri Nov 29 2024</c:v>
                </c:pt>
                <c:pt idx="1060">
                  <c:v>Mon Dec 02 2024</c:v>
                </c:pt>
                <c:pt idx="1061">
                  <c:v>Tue Dec 03 2024</c:v>
                </c:pt>
                <c:pt idx="1062">
                  <c:v>Wed Dec 04 2024</c:v>
                </c:pt>
                <c:pt idx="1063">
                  <c:v>Thu Dec 05 2024</c:v>
                </c:pt>
                <c:pt idx="1064">
                  <c:v>Fri Dec 06 2024</c:v>
                </c:pt>
                <c:pt idx="1065">
                  <c:v>Mon Dec 09 2024</c:v>
                </c:pt>
                <c:pt idx="1066">
                  <c:v>Tue Dec 10 2024</c:v>
                </c:pt>
                <c:pt idx="1067">
                  <c:v>Wed Dec 11 2024</c:v>
                </c:pt>
                <c:pt idx="1068">
                  <c:v>Thu Dec 12 2024</c:v>
                </c:pt>
                <c:pt idx="1069">
                  <c:v>Fri Dec 13 2024</c:v>
                </c:pt>
                <c:pt idx="1070">
                  <c:v>Mon Dec 16 2024</c:v>
                </c:pt>
                <c:pt idx="1071">
                  <c:v>Tue Dec 17 2024</c:v>
                </c:pt>
                <c:pt idx="1072">
                  <c:v>Wed Dec 18 2024</c:v>
                </c:pt>
                <c:pt idx="1073">
                  <c:v>Thu Dec 19 2024</c:v>
                </c:pt>
                <c:pt idx="1074">
                  <c:v>Fri Dec 20 2024</c:v>
                </c:pt>
                <c:pt idx="1075">
                  <c:v>Mon Dec 23 2024</c:v>
                </c:pt>
                <c:pt idx="1076">
                  <c:v>Tue Dec 24 2024</c:v>
                </c:pt>
                <c:pt idx="1077">
                  <c:v>Thu Dec 26 2024</c:v>
                </c:pt>
                <c:pt idx="1078">
                  <c:v>Fri Dec 27 2024</c:v>
                </c:pt>
                <c:pt idx="1079">
                  <c:v>Mon Dec 30 2024</c:v>
                </c:pt>
                <c:pt idx="1080">
                  <c:v>Tue Dec 31 2024</c:v>
                </c:pt>
                <c:pt idx="1081">
                  <c:v>Wed Jan 01 2025</c:v>
                </c:pt>
                <c:pt idx="1082">
                  <c:v>Thu Jan 02 2025</c:v>
                </c:pt>
                <c:pt idx="1083">
                  <c:v>Fri Jan 03 2025</c:v>
                </c:pt>
                <c:pt idx="1084">
                  <c:v>Mon Jan 06 2025</c:v>
                </c:pt>
                <c:pt idx="1085">
                  <c:v>Tue Jan 07 2025</c:v>
                </c:pt>
                <c:pt idx="1086">
                  <c:v>Wed Jan 08 2025</c:v>
                </c:pt>
                <c:pt idx="1087">
                  <c:v>Thu Jan 09 2025</c:v>
                </c:pt>
                <c:pt idx="1088">
                  <c:v>Fri Jan 10 2025</c:v>
                </c:pt>
                <c:pt idx="1089">
                  <c:v>Mon Jan 13 2025</c:v>
                </c:pt>
                <c:pt idx="1090">
                  <c:v>Tue Jan 14 2025</c:v>
                </c:pt>
                <c:pt idx="1091">
                  <c:v>Wed Jan 15 2025</c:v>
                </c:pt>
                <c:pt idx="1092">
                  <c:v>Thu Jan 16 2025</c:v>
                </c:pt>
                <c:pt idx="1093">
                  <c:v>Fri Jan 17 2025</c:v>
                </c:pt>
                <c:pt idx="1094">
                  <c:v>Mon Jan 20 2025</c:v>
                </c:pt>
                <c:pt idx="1095">
                  <c:v>Tue Jan 21 2025</c:v>
                </c:pt>
                <c:pt idx="1096">
                  <c:v>Wed Jan 22 2025</c:v>
                </c:pt>
                <c:pt idx="1097">
                  <c:v>Thu Jan 23 2025</c:v>
                </c:pt>
                <c:pt idx="1098">
                  <c:v>Fri Jan 24 2025</c:v>
                </c:pt>
                <c:pt idx="1099">
                  <c:v>Mon Jan 27 2025</c:v>
                </c:pt>
                <c:pt idx="1100">
                  <c:v>Tue Jan 28 2025</c:v>
                </c:pt>
                <c:pt idx="1101">
                  <c:v>Wed Jan 29 2025</c:v>
                </c:pt>
                <c:pt idx="1102">
                  <c:v>Thu Jan 30 2025</c:v>
                </c:pt>
                <c:pt idx="1103">
                  <c:v>Fri Jan 31 2025</c:v>
                </c:pt>
                <c:pt idx="1104">
                  <c:v>Sat Feb 01 2025</c:v>
                </c:pt>
                <c:pt idx="1105">
                  <c:v>Mon Feb 03 2025</c:v>
                </c:pt>
                <c:pt idx="1106">
                  <c:v>Tue Feb 04 2025</c:v>
                </c:pt>
              </c:strCache>
            </c:strRef>
          </c:cat>
          <c:val>
            <c:numRef>
              <c:f>Momentum!$R$2:$R$1108</c:f>
              <c:numCache>
                <c:formatCode>General</c:formatCode>
                <c:ptCount val="1107"/>
                <c:pt idx="0">
                  <c:v>1000000</c:v>
                </c:pt>
                <c:pt idx="1">
                  <c:v>1000886.3110356687</c:v>
                </c:pt>
                <c:pt idx="2">
                  <c:v>1000620.1045408564</c:v>
                </c:pt>
                <c:pt idx="3">
                  <c:v>1003398.0476102487</c:v>
                </c:pt>
                <c:pt idx="4">
                  <c:v>967253.46929699567</c:v>
                </c:pt>
                <c:pt idx="5">
                  <c:v>982179.8240531662</c:v>
                </c:pt>
                <c:pt idx="6">
                  <c:v>1003585.9580771748</c:v>
                </c:pt>
                <c:pt idx="7">
                  <c:v>1014343.8323086993</c:v>
                </c:pt>
                <c:pt idx="8">
                  <c:v>1001531.4703054485</c:v>
                </c:pt>
                <c:pt idx="9">
                  <c:v>1001587.8434455263</c:v>
                </c:pt>
                <c:pt idx="10">
                  <c:v>999339.18152464298</c:v>
                </c:pt>
                <c:pt idx="11">
                  <c:v>1000613.8408586256</c:v>
                </c:pt>
                <c:pt idx="12">
                  <c:v>1007745.0430784747</c:v>
                </c:pt>
                <c:pt idx="13">
                  <c:v>1014666.4119435893</c:v>
                </c:pt>
                <c:pt idx="14">
                  <c:v>1044644.3951005477</c:v>
                </c:pt>
                <c:pt idx="15">
                  <c:v>1061872.6530765642</c:v>
                </c:pt>
                <c:pt idx="16">
                  <c:v>1066069.3201712491</c:v>
                </c:pt>
                <c:pt idx="17">
                  <c:v>1061193.0435545144</c:v>
                </c:pt>
                <c:pt idx="18">
                  <c:v>1058784.6577367438</c:v>
                </c:pt>
                <c:pt idx="19">
                  <c:v>1024725.8856063714</c:v>
                </c:pt>
                <c:pt idx="20">
                  <c:v>1009971.7821115499</c:v>
                </c:pt>
                <c:pt idx="21">
                  <c:v>1007209.4982477349</c:v>
                </c:pt>
                <c:pt idx="22">
                  <c:v>998133.42269519984</c:v>
                </c:pt>
                <c:pt idx="23">
                  <c:v>1027945.4182730403</c:v>
                </c:pt>
                <c:pt idx="24">
                  <c:v>1061114.7475266284</c:v>
                </c:pt>
                <c:pt idx="25">
                  <c:v>1059708.5508657976</c:v>
                </c:pt>
                <c:pt idx="26">
                  <c:v>1060231.5683320756</c:v>
                </c:pt>
                <c:pt idx="27">
                  <c:v>1062160.7824591843</c:v>
                </c:pt>
                <c:pt idx="28">
                  <c:v>1063883.2950726745</c:v>
                </c:pt>
                <c:pt idx="29">
                  <c:v>1064224.665754257</c:v>
                </c:pt>
                <c:pt idx="30">
                  <c:v>1059639.6503612581</c:v>
                </c:pt>
                <c:pt idx="31">
                  <c:v>1053817.5577276614</c:v>
                </c:pt>
                <c:pt idx="32">
                  <c:v>1045496.2558839467</c:v>
                </c:pt>
                <c:pt idx="33">
                  <c:v>1049088.4776433522</c:v>
                </c:pt>
                <c:pt idx="34">
                  <c:v>1054274.8065305152</c:v>
                </c:pt>
                <c:pt idx="35">
                  <c:v>1056072.4833307758</c:v>
                </c:pt>
                <c:pt idx="36">
                  <c:v>1036573.640546068</c:v>
                </c:pt>
                <c:pt idx="37">
                  <c:v>1045320.8727814821</c:v>
                </c:pt>
                <c:pt idx="38">
                  <c:v>1047575.7983845964</c:v>
                </c:pt>
                <c:pt idx="39">
                  <c:v>1049649.0772030153</c:v>
                </c:pt>
                <c:pt idx="40">
                  <c:v>1049721.1095486702</c:v>
                </c:pt>
                <c:pt idx="41">
                  <c:v>1056861.7072918655</c:v>
                </c:pt>
                <c:pt idx="42">
                  <c:v>1059091.5781660567</c:v>
                </c:pt>
                <c:pt idx="43">
                  <c:v>1044218.4647088484</c:v>
                </c:pt>
                <c:pt idx="44">
                  <c:v>1061960.3446277962</c:v>
                </c:pt>
                <c:pt idx="45">
                  <c:v>1061950.9491044502</c:v>
                </c:pt>
                <c:pt idx="46">
                  <c:v>1068393.1462789031</c:v>
                </c:pt>
                <c:pt idx="47">
                  <c:v>1075214.2962283238</c:v>
                </c:pt>
                <c:pt idx="48">
                  <c:v>1063927.1408482906</c:v>
                </c:pt>
                <c:pt idx="49">
                  <c:v>1063579.5064844771</c:v>
                </c:pt>
                <c:pt idx="50">
                  <c:v>1071064.6067503705</c:v>
                </c:pt>
                <c:pt idx="51">
                  <c:v>1088903.573743897</c:v>
                </c:pt>
                <c:pt idx="52">
                  <c:v>1094982.4773489591</c:v>
                </c:pt>
                <c:pt idx="53">
                  <c:v>1105101.4559929345</c:v>
                </c:pt>
                <c:pt idx="54">
                  <c:v>1079721.015593437</c:v>
                </c:pt>
                <c:pt idx="55">
                  <c:v>1094274.6812568707</c:v>
                </c:pt>
                <c:pt idx="56">
                  <c:v>1108988.0708171914</c:v>
                </c:pt>
                <c:pt idx="57">
                  <c:v>1124847.7142257621</c:v>
                </c:pt>
                <c:pt idx="58">
                  <c:v>1132473.7473418498</c:v>
                </c:pt>
                <c:pt idx="59">
                  <c:v>1142630.3080792106</c:v>
                </c:pt>
                <c:pt idx="60">
                  <c:v>1146573.296043545</c:v>
                </c:pt>
                <c:pt idx="61">
                  <c:v>1137315.5737063147</c:v>
                </c:pt>
                <c:pt idx="62">
                  <c:v>1156692.2746875207</c:v>
                </c:pt>
                <c:pt idx="63">
                  <c:v>1182273.1529184061</c:v>
                </c:pt>
                <c:pt idx="64">
                  <c:v>1191321.0419009023</c:v>
                </c:pt>
                <c:pt idx="65">
                  <c:v>1165705.7134177468</c:v>
                </c:pt>
                <c:pt idx="66">
                  <c:v>1168828.1590098373</c:v>
                </c:pt>
                <c:pt idx="67">
                  <c:v>1194850.6268379993</c:v>
                </c:pt>
                <c:pt idx="68">
                  <c:v>1200093.3288652401</c:v>
                </c:pt>
                <c:pt idx="69">
                  <c:v>1202958.9634858645</c:v>
                </c:pt>
                <c:pt idx="70">
                  <c:v>1203882.8566149182</c:v>
                </c:pt>
                <c:pt idx="71">
                  <c:v>1206892.5559268526</c:v>
                </c:pt>
                <c:pt idx="72">
                  <c:v>1204894.4412952042</c:v>
                </c:pt>
                <c:pt idx="73">
                  <c:v>1203510.1675221813</c:v>
                </c:pt>
                <c:pt idx="74">
                  <c:v>1204537.4114080444</c:v>
                </c:pt>
                <c:pt idx="75">
                  <c:v>1203337.9162608322</c:v>
                </c:pt>
                <c:pt idx="76">
                  <c:v>1206100.2001246475</c:v>
                </c:pt>
                <c:pt idx="77">
                  <c:v>1206203.5508814566</c:v>
                </c:pt>
                <c:pt idx="78">
                  <c:v>1208909.4616051938</c:v>
                </c:pt>
                <c:pt idx="79">
                  <c:v>1221154.9603665508</c:v>
                </c:pt>
                <c:pt idx="80">
                  <c:v>1228749.6750714844</c:v>
                </c:pt>
                <c:pt idx="81">
                  <c:v>1226291.1797958666</c:v>
                </c:pt>
                <c:pt idx="82">
                  <c:v>1182147.8792737888</c:v>
                </c:pt>
                <c:pt idx="83">
                  <c:v>1197067.9703477283</c:v>
                </c:pt>
                <c:pt idx="84">
                  <c:v>1216021.8727783503</c:v>
                </c:pt>
                <c:pt idx="85">
                  <c:v>1222745.9356531925</c:v>
                </c:pt>
                <c:pt idx="86">
                  <c:v>1236068.7877582596</c:v>
                </c:pt>
                <c:pt idx="87">
                  <c:v>1234258.5835935371</c:v>
                </c:pt>
                <c:pt idx="88">
                  <c:v>1238373.8228192208</c:v>
                </c:pt>
                <c:pt idx="89">
                  <c:v>1242514.1167738279</c:v>
                </c:pt>
                <c:pt idx="90">
                  <c:v>1258768.3721629435</c:v>
                </c:pt>
                <c:pt idx="91">
                  <c:v>1273165.4457706055</c:v>
                </c:pt>
                <c:pt idx="92">
                  <c:v>1283892.0015909753</c:v>
                </c:pt>
                <c:pt idx="93">
                  <c:v>1286015.3898672413</c:v>
                </c:pt>
                <c:pt idx="94">
                  <c:v>1294487.0200844971</c:v>
                </c:pt>
                <c:pt idx="95">
                  <c:v>1297741.0030034357</c:v>
                </c:pt>
                <c:pt idx="96">
                  <c:v>1290719.4152226271</c:v>
                </c:pt>
                <c:pt idx="97">
                  <c:v>1287872.5716486953</c:v>
                </c:pt>
                <c:pt idx="98">
                  <c:v>1277149.1476694406</c:v>
                </c:pt>
                <c:pt idx="99">
                  <c:v>1284198.9220202882</c:v>
                </c:pt>
                <c:pt idx="100">
                  <c:v>1269338.3359275416</c:v>
                </c:pt>
                <c:pt idx="101">
                  <c:v>1246134.5251032724</c:v>
                </c:pt>
                <c:pt idx="102">
                  <c:v>1262128.8376798071</c:v>
                </c:pt>
                <c:pt idx="103">
                  <c:v>1271029.5301298776</c:v>
                </c:pt>
                <c:pt idx="104">
                  <c:v>1264518.432450885</c:v>
                </c:pt>
                <c:pt idx="105">
                  <c:v>1249667.2418814849</c:v>
                </c:pt>
                <c:pt idx="106">
                  <c:v>1242429.5570637111</c:v>
                </c:pt>
                <c:pt idx="107">
                  <c:v>1236316.2032063787</c:v>
                </c:pt>
                <c:pt idx="108">
                  <c:v>1225902.8314975523</c:v>
                </c:pt>
                <c:pt idx="109">
                  <c:v>1207352.936570822</c:v>
                </c:pt>
                <c:pt idx="110">
                  <c:v>1225195.035405464</c:v>
                </c:pt>
                <c:pt idx="111">
                  <c:v>1242247.9102790158</c:v>
                </c:pt>
                <c:pt idx="112">
                  <c:v>1265063.3728049709</c:v>
                </c:pt>
                <c:pt idx="113">
                  <c:v>1283381.5114891592</c:v>
                </c:pt>
                <c:pt idx="114">
                  <c:v>1284057.9891700933</c:v>
                </c:pt>
                <c:pt idx="115">
                  <c:v>1294815.8634016181</c:v>
                </c:pt>
                <c:pt idx="116">
                  <c:v>1297640.7840877417</c:v>
                </c:pt>
                <c:pt idx="117">
                  <c:v>1310437.4868854154</c:v>
                </c:pt>
                <c:pt idx="118">
                  <c:v>1328868.3718497595</c:v>
                </c:pt>
                <c:pt idx="119">
                  <c:v>1325626.9162952825</c:v>
                </c:pt>
                <c:pt idx="120">
                  <c:v>1336795.0617129293</c:v>
                </c:pt>
                <c:pt idx="121">
                  <c:v>1346622.779133169</c:v>
                </c:pt>
                <c:pt idx="122">
                  <c:v>1345736.4680975005</c:v>
                </c:pt>
                <c:pt idx="123">
                  <c:v>1361326.7731701438</c:v>
                </c:pt>
                <c:pt idx="124">
                  <c:v>1341921.8856188988</c:v>
                </c:pt>
                <c:pt idx="125">
                  <c:v>1329125.1828212251</c:v>
                </c:pt>
                <c:pt idx="126">
                  <c:v>1343415.7738309621</c:v>
                </c:pt>
                <c:pt idx="127">
                  <c:v>1350465.5481818097</c:v>
                </c:pt>
                <c:pt idx="128">
                  <c:v>1355692.5910034734</c:v>
                </c:pt>
                <c:pt idx="129">
                  <c:v>1345132.0227622213</c:v>
                </c:pt>
                <c:pt idx="130">
                  <c:v>1369034.2341552328</c:v>
                </c:pt>
                <c:pt idx="131">
                  <c:v>1385476.4000112747</c:v>
                </c:pt>
                <c:pt idx="132">
                  <c:v>1412645.1216876868</c:v>
                </c:pt>
                <c:pt idx="133">
                  <c:v>1419929.7841221921</c:v>
                </c:pt>
                <c:pt idx="134">
                  <c:v>1397148.7718485065</c:v>
                </c:pt>
                <c:pt idx="135">
                  <c:v>1396118.396121528</c:v>
                </c:pt>
                <c:pt idx="136">
                  <c:v>1391483.2712706819</c:v>
                </c:pt>
                <c:pt idx="137">
                  <c:v>1415538.9428783499</c:v>
                </c:pt>
                <c:pt idx="138">
                  <c:v>1410443.4373835346</c:v>
                </c:pt>
                <c:pt idx="139">
                  <c:v>1406844.9519418979</c:v>
                </c:pt>
                <c:pt idx="140">
                  <c:v>1416597.5051753675</c:v>
                </c:pt>
                <c:pt idx="141">
                  <c:v>1386228.0418789794</c:v>
                </c:pt>
                <c:pt idx="142">
                  <c:v>1367659.3559055564</c:v>
                </c:pt>
                <c:pt idx="143">
                  <c:v>1388138.4649593958</c:v>
                </c:pt>
                <c:pt idx="144">
                  <c:v>1407853.4047810687</c:v>
                </c:pt>
                <c:pt idx="145">
                  <c:v>1429369.1532441177</c:v>
                </c:pt>
                <c:pt idx="146">
                  <c:v>1410434.0418601886</c:v>
                </c:pt>
                <c:pt idx="147">
                  <c:v>1378498.6580060821</c:v>
                </c:pt>
                <c:pt idx="148">
                  <c:v>1392654.579847855</c:v>
                </c:pt>
                <c:pt idx="149">
                  <c:v>1413327.8630508517</c:v>
                </c:pt>
                <c:pt idx="150">
                  <c:v>1418611.2790125932</c:v>
                </c:pt>
                <c:pt idx="151">
                  <c:v>1458654.9995145649</c:v>
                </c:pt>
                <c:pt idx="152">
                  <c:v>1472742.0208517984</c:v>
                </c:pt>
                <c:pt idx="153">
                  <c:v>1502882.8597467593</c:v>
                </c:pt>
                <c:pt idx="154">
                  <c:v>1513662.656866092</c:v>
                </c:pt>
                <c:pt idx="155">
                  <c:v>1522362.9114847744</c:v>
                </c:pt>
                <c:pt idx="156">
                  <c:v>1544467.4460775256</c:v>
                </c:pt>
                <c:pt idx="157">
                  <c:v>1464921.8135865531</c:v>
                </c:pt>
                <c:pt idx="158">
                  <c:v>1478316.6980372753</c:v>
                </c:pt>
                <c:pt idx="159">
                  <c:v>1484658.6762960344</c:v>
                </c:pt>
                <c:pt idx="160">
                  <c:v>1510104.8853589559</c:v>
                </c:pt>
                <c:pt idx="161">
                  <c:v>1489390.8882214588</c:v>
                </c:pt>
                <c:pt idx="162">
                  <c:v>1492904.8139529785</c:v>
                </c:pt>
                <c:pt idx="163">
                  <c:v>1506763.2108887851</c:v>
                </c:pt>
                <c:pt idx="164">
                  <c:v>1510812.6814510447</c:v>
                </c:pt>
                <c:pt idx="165">
                  <c:v>1516891.585056107</c:v>
                </c:pt>
                <c:pt idx="166">
                  <c:v>1538733.0449951615</c:v>
                </c:pt>
                <c:pt idx="167">
                  <c:v>1546988.5781754521</c:v>
                </c:pt>
                <c:pt idx="168">
                  <c:v>1545955.0706073579</c:v>
                </c:pt>
                <c:pt idx="169">
                  <c:v>1537589.9229880271</c:v>
                </c:pt>
                <c:pt idx="170">
                  <c:v>1566925.878716321</c:v>
                </c:pt>
                <c:pt idx="171">
                  <c:v>1557120.0841838892</c:v>
                </c:pt>
                <c:pt idx="172">
                  <c:v>1567981.3091722233</c:v>
                </c:pt>
                <c:pt idx="173">
                  <c:v>1582033.8802571869</c:v>
                </c:pt>
                <c:pt idx="174">
                  <c:v>1578905.1709828656</c:v>
                </c:pt>
                <c:pt idx="175">
                  <c:v>1582829.367900508</c:v>
                </c:pt>
                <c:pt idx="176">
                  <c:v>1579747.6362429182</c:v>
                </c:pt>
                <c:pt idx="177">
                  <c:v>1565081.2242993289</c:v>
                </c:pt>
                <c:pt idx="178">
                  <c:v>1537326.8483343304</c:v>
                </c:pt>
                <c:pt idx="179">
                  <c:v>1573584.1729277391</c:v>
                </c:pt>
                <c:pt idx="180">
                  <c:v>1598598.1879167308</c:v>
                </c:pt>
                <c:pt idx="181">
                  <c:v>1602772.9321236075</c:v>
                </c:pt>
                <c:pt idx="182">
                  <c:v>1598977.1406916985</c:v>
                </c:pt>
                <c:pt idx="183">
                  <c:v>1608926.9999154403</c:v>
                </c:pt>
                <c:pt idx="184">
                  <c:v>1627029.0415626634</c:v>
                </c:pt>
                <c:pt idx="185">
                  <c:v>1620956.4016398322</c:v>
                </c:pt>
                <c:pt idx="186">
                  <c:v>1621413.6504426859</c:v>
                </c:pt>
                <c:pt idx="187">
                  <c:v>1639027.124875901</c:v>
                </c:pt>
                <c:pt idx="188">
                  <c:v>1634570.5149686348</c:v>
                </c:pt>
                <c:pt idx="189">
                  <c:v>1646869.2550289538</c:v>
                </c:pt>
                <c:pt idx="190">
                  <c:v>1647924.6854848561</c:v>
                </c:pt>
                <c:pt idx="191">
                  <c:v>1677686.5716048493</c:v>
                </c:pt>
                <c:pt idx="192">
                  <c:v>1692334.1925017461</c:v>
                </c:pt>
                <c:pt idx="193">
                  <c:v>1705381.4425886546</c:v>
                </c:pt>
                <c:pt idx="194">
                  <c:v>1715090.1500465078</c:v>
                </c:pt>
                <c:pt idx="195">
                  <c:v>1739114.5032430214</c:v>
                </c:pt>
                <c:pt idx="196">
                  <c:v>1716659.2024453415</c:v>
                </c:pt>
                <c:pt idx="197">
                  <c:v>1739499.7197002203</c:v>
                </c:pt>
                <c:pt idx="198">
                  <c:v>1744022.0982709108</c:v>
                </c:pt>
                <c:pt idx="199">
                  <c:v>1726101.7034083828</c:v>
                </c:pt>
                <c:pt idx="200">
                  <c:v>1724839.571438862</c:v>
                </c:pt>
                <c:pt idx="201">
                  <c:v>1700188.8500192608</c:v>
                </c:pt>
                <c:pt idx="202">
                  <c:v>1674777.0912086091</c:v>
                </c:pt>
                <c:pt idx="203">
                  <c:v>1665913.9808519236</c:v>
                </c:pt>
                <c:pt idx="204">
                  <c:v>1689224.2742741175</c:v>
                </c:pt>
                <c:pt idx="205">
                  <c:v>1703972.1140867081</c:v>
                </c:pt>
                <c:pt idx="206">
                  <c:v>1688269.0627339093</c:v>
                </c:pt>
                <c:pt idx="207">
                  <c:v>1685275.022627552</c:v>
                </c:pt>
                <c:pt idx="208">
                  <c:v>1697846.2328649145</c:v>
                </c:pt>
                <c:pt idx="209">
                  <c:v>1697342.0064453294</c:v>
                </c:pt>
                <c:pt idx="210">
                  <c:v>1695910.7550555745</c:v>
                </c:pt>
                <c:pt idx="211">
                  <c:v>1699650.1733474059</c:v>
                </c:pt>
                <c:pt idx="212">
                  <c:v>1697232.3920062887</c:v>
                </c:pt>
                <c:pt idx="213">
                  <c:v>1698212.6582754205</c:v>
                </c:pt>
                <c:pt idx="214">
                  <c:v>1693665.2249758067</c:v>
                </c:pt>
                <c:pt idx="215">
                  <c:v>1689781.7419926652</c:v>
                </c:pt>
                <c:pt idx="216">
                  <c:v>1691676.5058675045</c:v>
                </c:pt>
                <c:pt idx="217">
                  <c:v>1690542.7793837162</c:v>
                </c:pt>
                <c:pt idx="218">
                  <c:v>1700351.7057572636</c:v>
                </c:pt>
                <c:pt idx="219">
                  <c:v>1707739.7189485785</c:v>
                </c:pt>
                <c:pt idx="220">
                  <c:v>1716715.5755854195</c:v>
                </c:pt>
                <c:pt idx="221">
                  <c:v>1723940.7330387316</c:v>
                </c:pt>
                <c:pt idx="222">
                  <c:v>1762468.6424408318</c:v>
                </c:pt>
                <c:pt idx="223">
                  <c:v>1776464.8403857176</c:v>
                </c:pt>
                <c:pt idx="224">
                  <c:v>1757319.8956470541</c:v>
                </c:pt>
                <c:pt idx="225">
                  <c:v>1734510.6968033297</c:v>
                </c:pt>
                <c:pt idx="226">
                  <c:v>1776333.3030588692</c:v>
                </c:pt>
                <c:pt idx="227">
                  <c:v>1786577.5553474622</c:v>
                </c:pt>
                <c:pt idx="228">
                  <c:v>1785284.1049667869</c:v>
                </c:pt>
                <c:pt idx="229">
                  <c:v>1783201.4306250217</c:v>
                </c:pt>
                <c:pt idx="230">
                  <c:v>1771954.989179489</c:v>
                </c:pt>
                <c:pt idx="231">
                  <c:v>1780066.4576684695</c:v>
                </c:pt>
                <c:pt idx="232">
                  <c:v>1785966.8463299521</c:v>
                </c:pt>
                <c:pt idx="233">
                  <c:v>1802612.5818584973</c:v>
                </c:pt>
                <c:pt idx="234">
                  <c:v>1807855.2838857381</c:v>
                </c:pt>
                <c:pt idx="235">
                  <c:v>1801560.2832437106</c:v>
                </c:pt>
                <c:pt idx="236">
                  <c:v>1803383.0147728946</c:v>
                </c:pt>
                <c:pt idx="237">
                  <c:v>1812261.7843351571</c:v>
                </c:pt>
                <c:pt idx="238">
                  <c:v>1791206.4165160775</c:v>
                </c:pt>
                <c:pt idx="239">
                  <c:v>1754043.9898403075</c:v>
                </c:pt>
                <c:pt idx="240">
                  <c:v>1747103.8299285001</c:v>
                </c:pt>
                <c:pt idx="241">
                  <c:v>1778140.375382476</c:v>
                </c:pt>
                <c:pt idx="242">
                  <c:v>1781206.4478344885</c:v>
                </c:pt>
                <c:pt idx="243">
                  <c:v>1782869.4554667852</c:v>
                </c:pt>
                <c:pt idx="244">
                  <c:v>1799668.6512099868</c:v>
                </c:pt>
                <c:pt idx="245">
                  <c:v>1800548.6985634244</c:v>
                </c:pt>
                <c:pt idx="246">
                  <c:v>1765591.088032922</c:v>
                </c:pt>
                <c:pt idx="247">
                  <c:v>1747777.1757683188</c:v>
                </c:pt>
                <c:pt idx="248">
                  <c:v>1777069.2857209968</c:v>
                </c:pt>
                <c:pt idx="249">
                  <c:v>1799014.0964168606</c:v>
                </c:pt>
                <c:pt idx="250">
                  <c:v>1815033.4637223184</c:v>
                </c:pt>
                <c:pt idx="251">
                  <c:v>1836179.6549337462</c:v>
                </c:pt>
                <c:pt idx="252">
                  <c:v>1867097.1904253352</c:v>
                </c:pt>
                <c:pt idx="253">
                  <c:v>1892471.3671426023</c:v>
                </c:pt>
                <c:pt idx="254">
                  <c:v>1897435.3353105693</c:v>
                </c:pt>
                <c:pt idx="255">
                  <c:v>1919586.8475200518</c:v>
                </c:pt>
                <c:pt idx="256">
                  <c:v>1931497.2392820569</c:v>
                </c:pt>
                <c:pt idx="257">
                  <c:v>1935906.8715725914</c:v>
                </c:pt>
                <c:pt idx="258">
                  <c:v>1928863.3609039746</c:v>
                </c:pt>
                <c:pt idx="259">
                  <c:v>1937832.9538585849</c:v>
                </c:pt>
                <c:pt idx="260">
                  <c:v>1954240.6694623569</c:v>
                </c:pt>
                <c:pt idx="261">
                  <c:v>1971694.4199986847</c:v>
                </c:pt>
                <c:pt idx="262">
                  <c:v>1974563.1864604244</c:v>
                </c:pt>
                <c:pt idx="263">
                  <c:v>1987015.3867354002</c:v>
                </c:pt>
                <c:pt idx="264">
                  <c:v>1991669.3026329388</c:v>
                </c:pt>
                <c:pt idx="265">
                  <c:v>1981036.7020460318</c:v>
                </c:pt>
                <c:pt idx="266">
                  <c:v>1936865.2149539152</c:v>
                </c:pt>
                <c:pt idx="267">
                  <c:v>1944033.9992671493</c:v>
                </c:pt>
                <c:pt idx="268">
                  <c:v>1965455.792496735</c:v>
                </c:pt>
                <c:pt idx="269">
                  <c:v>1989877.8895149091</c:v>
                </c:pt>
                <c:pt idx="270">
                  <c:v>1988772.34960116</c:v>
                </c:pt>
                <c:pt idx="271">
                  <c:v>1977281.6245486236</c:v>
                </c:pt>
                <c:pt idx="272">
                  <c:v>1962486.8071193013</c:v>
                </c:pt>
                <c:pt idx="273">
                  <c:v>1976623.937914382</c:v>
                </c:pt>
                <c:pt idx="274">
                  <c:v>1981941.8041283928</c:v>
                </c:pt>
                <c:pt idx="275">
                  <c:v>1980861.3189435673</c:v>
                </c:pt>
                <c:pt idx="276">
                  <c:v>2022928.208806111</c:v>
                </c:pt>
                <c:pt idx="277">
                  <c:v>2035558.9240246664</c:v>
                </c:pt>
                <c:pt idx="278">
                  <c:v>2025455.6045862681</c:v>
                </c:pt>
                <c:pt idx="279">
                  <c:v>2051265.1072185806</c:v>
                </c:pt>
                <c:pt idx="280">
                  <c:v>2071496.8008243009</c:v>
                </c:pt>
                <c:pt idx="281">
                  <c:v>2072051.1367017331</c:v>
                </c:pt>
                <c:pt idx="282">
                  <c:v>2062877.9740746191</c:v>
                </c:pt>
                <c:pt idx="283">
                  <c:v>2094365.5046492182</c:v>
                </c:pt>
                <c:pt idx="284">
                  <c:v>2124246.400731598</c:v>
                </c:pt>
                <c:pt idx="285">
                  <c:v>2140447.414821751</c:v>
                </c:pt>
                <c:pt idx="286">
                  <c:v>2120297.1490850328</c:v>
                </c:pt>
                <c:pt idx="287">
                  <c:v>2064819.7155661897</c:v>
                </c:pt>
                <c:pt idx="288">
                  <c:v>2037516.3247218144</c:v>
                </c:pt>
                <c:pt idx="289">
                  <c:v>2004268.69944034</c:v>
                </c:pt>
                <c:pt idx="290">
                  <c:v>1971619.2558119143</c:v>
                </c:pt>
                <c:pt idx="291">
                  <c:v>2016705.2405097382</c:v>
                </c:pt>
                <c:pt idx="292">
                  <c:v>2027704.2665071518</c:v>
                </c:pt>
                <c:pt idx="293">
                  <c:v>1977331.7340064705</c:v>
                </c:pt>
                <c:pt idx="294">
                  <c:v>1966094.6880842843</c:v>
                </c:pt>
                <c:pt idx="295">
                  <c:v>2004024.4158333361</c:v>
                </c:pt>
                <c:pt idx="296">
                  <c:v>2009329.7546828857</c:v>
                </c:pt>
                <c:pt idx="297">
                  <c:v>2013194.4466193344</c:v>
                </c:pt>
                <c:pt idx="298">
                  <c:v>2026883.7241349074</c:v>
                </c:pt>
                <c:pt idx="299">
                  <c:v>2041139.8648923745</c:v>
                </c:pt>
                <c:pt idx="300">
                  <c:v>2070641.8081997863</c:v>
                </c:pt>
                <c:pt idx="301">
                  <c:v>2076633.0202536169</c:v>
                </c:pt>
                <c:pt idx="302">
                  <c:v>2075984.7291427208</c:v>
                </c:pt>
                <c:pt idx="303">
                  <c:v>2101424.6745234118</c:v>
                </c:pt>
                <c:pt idx="304">
                  <c:v>2111180.3595979968</c:v>
                </c:pt>
                <c:pt idx="305">
                  <c:v>2117115.198511749</c:v>
                </c:pt>
                <c:pt idx="306">
                  <c:v>2121944.4975117524</c:v>
                </c:pt>
                <c:pt idx="307">
                  <c:v>2086604.8023651666</c:v>
                </c:pt>
                <c:pt idx="308">
                  <c:v>2029511.3388307584</c:v>
                </c:pt>
                <c:pt idx="309">
                  <c:v>2075114.0773126301</c:v>
                </c:pt>
                <c:pt idx="310">
                  <c:v>2078931.791632347</c:v>
                </c:pt>
                <c:pt idx="311">
                  <c:v>2099445.3509384561</c:v>
                </c:pt>
                <c:pt idx="312">
                  <c:v>2034650.69010119</c:v>
                </c:pt>
                <c:pt idx="313">
                  <c:v>2003025.3585175117</c:v>
                </c:pt>
                <c:pt idx="314">
                  <c:v>2019088.5715985857</c:v>
                </c:pt>
                <c:pt idx="315">
                  <c:v>2040883.0539209086</c:v>
                </c:pt>
                <c:pt idx="316">
                  <c:v>2077497.4084014767</c:v>
                </c:pt>
                <c:pt idx="317">
                  <c:v>2070112.5270512777</c:v>
                </c:pt>
                <c:pt idx="318">
                  <c:v>2033119.2197957414</c:v>
                </c:pt>
                <c:pt idx="319">
                  <c:v>2061882.0485999105</c:v>
                </c:pt>
                <c:pt idx="320">
                  <c:v>2101647.0352426083</c:v>
                </c:pt>
                <c:pt idx="321">
                  <c:v>2114490.715657013</c:v>
                </c:pt>
                <c:pt idx="322">
                  <c:v>2131950.7298755716</c:v>
                </c:pt>
                <c:pt idx="323">
                  <c:v>2135342.5138035896</c:v>
                </c:pt>
                <c:pt idx="324">
                  <c:v>2141581.1413055393</c:v>
                </c:pt>
                <c:pt idx="325">
                  <c:v>2131189.6924845213</c:v>
                </c:pt>
                <c:pt idx="326">
                  <c:v>2126920.9930441813</c:v>
                </c:pt>
                <c:pt idx="327">
                  <c:v>2083203.6229138025</c:v>
                </c:pt>
                <c:pt idx="328">
                  <c:v>1998440.3431245128</c:v>
                </c:pt>
                <c:pt idx="329">
                  <c:v>2034678.876671229</c:v>
                </c:pt>
                <c:pt idx="330">
                  <c:v>2068737.648801601</c:v>
                </c:pt>
                <c:pt idx="331">
                  <c:v>2090588.5042640015</c:v>
                </c:pt>
                <c:pt idx="332">
                  <c:v>2083000.0532412988</c:v>
                </c:pt>
                <c:pt idx="333">
                  <c:v>2104678.6574423509</c:v>
                </c:pt>
                <c:pt idx="334">
                  <c:v>2131474.6900260253</c:v>
                </c:pt>
                <c:pt idx="335">
                  <c:v>2137055.6308937334</c:v>
                </c:pt>
                <c:pt idx="336">
                  <c:v>2141120.7606615699</c:v>
                </c:pt>
                <c:pt idx="337">
                  <c:v>2167550.3678347394</c:v>
                </c:pt>
                <c:pt idx="338">
                  <c:v>2188896.9968775543</c:v>
                </c:pt>
                <c:pt idx="339">
                  <c:v>2193622.9451207481</c:v>
                </c:pt>
                <c:pt idx="340">
                  <c:v>2186808.0588535587</c:v>
                </c:pt>
                <c:pt idx="341">
                  <c:v>2188984.688428787</c:v>
                </c:pt>
                <c:pt idx="342">
                  <c:v>2201596.6126006497</c:v>
                </c:pt>
                <c:pt idx="343">
                  <c:v>2216789.1738516325</c:v>
                </c:pt>
                <c:pt idx="344">
                  <c:v>2211239.5513950787</c:v>
                </c:pt>
                <c:pt idx="345">
                  <c:v>2226811.065421029</c:v>
                </c:pt>
                <c:pt idx="346">
                  <c:v>2252802.2148380368</c:v>
                </c:pt>
                <c:pt idx="347">
                  <c:v>2254289.8393678693</c:v>
                </c:pt>
                <c:pt idx="348">
                  <c:v>2266240.9450643752</c:v>
                </c:pt>
                <c:pt idx="349">
                  <c:v>2218361.3580915816</c:v>
                </c:pt>
                <c:pt idx="350">
                  <c:v>2221731.2191317915</c:v>
                </c:pt>
                <c:pt idx="351">
                  <c:v>2234571.767705081</c:v>
                </c:pt>
                <c:pt idx="352">
                  <c:v>2190090.2283425359</c:v>
                </c:pt>
                <c:pt idx="353">
                  <c:v>2087052.6556446741</c:v>
                </c:pt>
                <c:pt idx="354">
                  <c:v>2105207.9385908595</c:v>
                </c:pt>
                <c:pt idx="355">
                  <c:v>2064872.9568651528</c:v>
                </c:pt>
                <c:pt idx="356">
                  <c:v>2087713.4741200306</c:v>
                </c:pt>
                <c:pt idx="357">
                  <c:v>2114584.6708904761</c:v>
                </c:pt>
                <c:pt idx="358">
                  <c:v>2131098.8690921729</c:v>
                </c:pt>
                <c:pt idx="359">
                  <c:v>2158815.6629637866</c:v>
                </c:pt>
                <c:pt idx="360">
                  <c:v>2138380.3996855631</c:v>
                </c:pt>
                <c:pt idx="361">
                  <c:v>2134734.9366271952</c:v>
                </c:pt>
                <c:pt idx="362">
                  <c:v>2109796.0858249739</c:v>
                </c:pt>
                <c:pt idx="363">
                  <c:v>2081130.3440953833</c:v>
                </c:pt>
                <c:pt idx="364">
                  <c:v>2105740.3515804838</c:v>
                </c:pt>
                <c:pt idx="365">
                  <c:v>2130021.5157484631</c:v>
                </c:pt>
                <c:pt idx="366">
                  <c:v>2086551.5610662042</c:v>
                </c:pt>
                <c:pt idx="367">
                  <c:v>1994860.6487295686</c:v>
                </c:pt>
                <c:pt idx="368">
                  <c:v>2053419.8139060007</c:v>
                </c:pt>
                <c:pt idx="369">
                  <c:v>2053009.5427198792</c:v>
                </c:pt>
                <c:pt idx="370">
                  <c:v>2047328.382936477</c:v>
                </c:pt>
                <c:pt idx="371">
                  <c:v>2024325.0099435959</c:v>
                </c:pt>
                <c:pt idx="372">
                  <c:v>1990786.123438386</c:v>
                </c:pt>
                <c:pt idx="373">
                  <c:v>1977438.2166043953</c:v>
                </c:pt>
                <c:pt idx="374">
                  <c:v>1997995.6216861205</c:v>
                </c:pt>
                <c:pt idx="375">
                  <c:v>1875086.5171108139</c:v>
                </c:pt>
                <c:pt idx="376">
                  <c:v>1968152.3076971262</c:v>
                </c:pt>
                <c:pt idx="377">
                  <c:v>1997193.8703605689</c:v>
                </c:pt>
                <c:pt idx="378">
                  <c:v>2011155.6180531851</c:v>
                </c:pt>
                <c:pt idx="379">
                  <c:v>2032997.0779922393</c:v>
                </c:pt>
                <c:pt idx="380">
                  <c:v>2001794.5449591451</c:v>
                </c:pt>
                <c:pt idx="381">
                  <c:v>1964481.7899098343</c:v>
                </c:pt>
                <c:pt idx="382">
                  <c:v>1986536.2150447385</c:v>
                </c:pt>
                <c:pt idx="383">
                  <c:v>2021966.733583672</c:v>
                </c:pt>
                <c:pt idx="384">
                  <c:v>2064209.0065486797</c:v>
                </c:pt>
                <c:pt idx="385">
                  <c:v>2074672.4877153535</c:v>
                </c:pt>
                <c:pt idx="386">
                  <c:v>2093331.9970811245</c:v>
                </c:pt>
                <c:pt idx="387">
                  <c:v>2065868.8823398612</c:v>
                </c:pt>
                <c:pt idx="388">
                  <c:v>2098975.5747711407</c:v>
                </c:pt>
                <c:pt idx="389">
                  <c:v>2130099.8117763493</c:v>
                </c:pt>
                <c:pt idx="390">
                  <c:v>2134907.1878885445</c:v>
                </c:pt>
                <c:pt idx="391">
                  <c:v>2144534.4674773961</c:v>
                </c:pt>
                <c:pt idx="392">
                  <c:v>2155323.6601200746</c:v>
                </c:pt>
                <c:pt idx="393">
                  <c:v>2174324.5401674281</c:v>
                </c:pt>
                <c:pt idx="394">
                  <c:v>2174443.5501298145</c:v>
                </c:pt>
                <c:pt idx="395">
                  <c:v>2169576.6690364266</c:v>
                </c:pt>
                <c:pt idx="396">
                  <c:v>2172893.2887776741</c:v>
                </c:pt>
                <c:pt idx="397">
                  <c:v>2199081.7441849536</c:v>
                </c:pt>
                <c:pt idx="398">
                  <c:v>2221292.7613756303</c:v>
                </c:pt>
                <c:pt idx="399">
                  <c:v>2254624.946367221</c:v>
                </c:pt>
                <c:pt idx="400">
                  <c:v>2292103.6889956505</c:v>
                </c:pt>
                <c:pt idx="401">
                  <c:v>2322463.7567686918</c:v>
                </c:pt>
                <c:pt idx="402">
                  <c:v>2345861.7417421183</c:v>
                </c:pt>
                <c:pt idx="403">
                  <c:v>2321320.6347615574</c:v>
                </c:pt>
                <c:pt idx="404">
                  <c:v>2334371.0166895813</c:v>
                </c:pt>
                <c:pt idx="405">
                  <c:v>2344007.6918017794</c:v>
                </c:pt>
                <c:pt idx="406">
                  <c:v>2292839.6716577779</c:v>
                </c:pt>
                <c:pt idx="407">
                  <c:v>2276983.1600903221</c:v>
                </c:pt>
                <c:pt idx="408">
                  <c:v>2234938.1931155873</c:v>
                </c:pt>
                <c:pt idx="409">
                  <c:v>2191944.2782828743</c:v>
                </c:pt>
                <c:pt idx="410">
                  <c:v>2197544.0101972749</c:v>
                </c:pt>
                <c:pt idx="411">
                  <c:v>2241320.8853088468</c:v>
                </c:pt>
                <c:pt idx="412">
                  <c:v>2212044.4345617457</c:v>
                </c:pt>
                <c:pt idx="413">
                  <c:v>2149579.8635143647</c:v>
                </c:pt>
                <c:pt idx="414">
                  <c:v>2172721.0375163248</c:v>
                </c:pt>
                <c:pt idx="415">
                  <c:v>2152749.2867231863</c:v>
                </c:pt>
                <c:pt idx="416">
                  <c:v>2161628.0562854488</c:v>
                </c:pt>
                <c:pt idx="417">
                  <c:v>2150519.4158489951</c:v>
                </c:pt>
                <c:pt idx="418">
                  <c:v>2097816.793558429</c:v>
                </c:pt>
                <c:pt idx="419">
                  <c:v>2037450.5560583903</c:v>
                </c:pt>
                <c:pt idx="420">
                  <c:v>2031246.3788087105</c:v>
                </c:pt>
                <c:pt idx="421">
                  <c:v>1996010.034418934</c:v>
                </c:pt>
                <c:pt idx="422">
                  <c:v>1950219.3854701363</c:v>
                </c:pt>
                <c:pt idx="423">
                  <c:v>1901622.6068819077</c:v>
                </c:pt>
                <c:pt idx="424">
                  <c:v>1846796.5963150759</c:v>
                </c:pt>
                <c:pt idx="425">
                  <c:v>1794898.8571911773</c:v>
                </c:pt>
                <c:pt idx="426">
                  <c:v>1812192.8838306176</c:v>
                </c:pt>
                <c:pt idx="427">
                  <c:v>1837770.6302203876</c:v>
                </c:pt>
                <c:pt idx="428">
                  <c:v>1914751.2848378175</c:v>
                </c:pt>
                <c:pt idx="429">
                  <c:v>1922900.3354201836</c:v>
                </c:pt>
                <c:pt idx="430">
                  <c:v>1853526.9228721489</c:v>
                </c:pt>
                <c:pt idx="431">
                  <c:v>1875772.3903150947</c:v>
                </c:pt>
                <c:pt idx="432">
                  <c:v>1863057.1153864223</c:v>
                </c:pt>
                <c:pt idx="433">
                  <c:v>1848265.4297982156</c:v>
                </c:pt>
                <c:pt idx="434">
                  <c:v>1782011.3310011558</c:v>
                </c:pt>
                <c:pt idx="435">
                  <c:v>1796734.1160848229</c:v>
                </c:pt>
                <c:pt idx="436">
                  <c:v>1825568.9772346471</c:v>
                </c:pt>
                <c:pt idx="437">
                  <c:v>1883172.9308708711</c:v>
                </c:pt>
                <c:pt idx="438">
                  <c:v>1889972.1579324841</c:v>
                </c:pt>
                <c:pt idx="439">
                  <c:v>1872681.2631341587</c:v>
                </c:pt>
                <c:pt idx="440">
                  <c:v>1879483.6220368869</c:v>
                </c:pt>
                <c:pt idx="441">
                  <c:v>1855515.6419804513</c:v>
                </c:pt>
                <c:pt idx="442">
                  <c:v>1845033.3697670852</c:v>
                </c:pt>
                <c:pt idx="443">
                  <c:v>1839433.6378526846</c:v>
                </c:pt>
                <c:pt idx="444">
                  <c:v>1831237.6096535872</c:v>
                </c:pt>
                <c:pt idx="445">
                  <c:v>1842108.2301652671</c:v>
                </c:pt>
                <c:pt idx="446">
                  <c:v>1837404.2048098817</c:v>
                </c:pt>
                <c:pt idx="447">
                  <c:v>1763358.0853176157</c:v>
                </c:pt>
                <c:pt idx="448">
                  <c:v>1743301.7748143603</c:v>
                </c:pt>
                <c:pt idx="449">
                  <c:v>1739631.2570270684</c:v>
                </c:pt>
                <c:pt idx="450">
                  <c:v>1681319.5072987557</c:v>
                </c:pt>
                <c:pt idx="451">
                  <c:v>1645829.483778629</c:v>
                </c:pt>
                <c:pt idx="452">
                  <c:v>1578009.4644238509</c:v>
                </c:pt>
                <c:pt idx="453">
                  <c:v>1643142.3641015843</c:v>
                </c:pt>
                <c:pt idx="454">
                  <c:v>1609237.0521858686</c:v>
                </c:pt>
                <c:pt idx="455">
                  <c:v>1623192.5361962535</c:v>
                </c:pt>
                <c:pt idx="456">
                  <c:v>1642719.5655510004</c:v>
                </c:pt>
                <c:pt idx="457">
                  <c:v>1668478.9587254659</c:v>
                </c:pt>
                <c:pt idx="458">
                  <c:v>1667611.4387364902</c:v>
                </c:pt>
                <c:pt idx="459">
                  <c:v>1660577.3235912197</c:v>
                </c:pt>
                <c:pt idx="460">
                  <c:v>1641967.9236832955</c:v>
                </c:pt>
                <c:pt idx="461">
                  <c:v>1628028.0988784877</c:v>
                </c:pt>
                <c:pt idx="462">
                  <c:v>1637163.6794122162</c:v>
                </c:pt>
                <c:pt idx="463">
                  <c:v>1632829.2113084518</c:v>
                </c:pt>
                <c:pt idx="464">
                  <c:v>1647198.0983460748</c:v>
                </c:pt>
                <c:pt idx="465">
                  <c:v>1676104.9918415537</c:v>
                </c:pt>
                <c:pt idx="466">
                  <c:v>1679515.5668162643</c:v>
                </c:pt>
                <c:pt idx="467">
                  <c:v>1696562.1780075855</c:v>
                </c:pt>
                <c:pt idx="468">
                  <c:v>1695628.8893551852</c:v>
                </c:pt>
                <c:pt idx="469">
                  <c:v>1684964.970357124</c:v>
                </c:pt>
                <c:pt idx="470">
                  <c:v>1671084.6505335092</c:v>
                </c:pt>
                <c:pt idx="471">
                  <c:v>1682187.0272877316</c:v>
                </c:pt>
                <c:pt idx="472">
                  <c:v>1716878.4313234221</c:v>
                </c:pt>
                <c:pt idx="473">
                  <c:v>1735879.3113707758</c:v>
                </c:pt>
                <c:pt idx="474">
                  <c:v>1748688.5415329111</c:v>
                </c:pt>
                <c:pt idx="475">
                  <c:v>1763110.6698694963</c:v>
                </c:pt>
                <c:pt idx="476">
                  <c:v>1758463.0176541884</c:v>
                </c:pt>
                <c:pt idx="477">
                  <c:v>1754278.8779239652</c:v>
                </c:pt>
                <c:pt idx="478">
                  <c:v>1731294.2959777766</c:v>
                </c:pt>
                <c:pt idx="479">
                  <c:v>1732302.7488169472</c:v>
                </c:pt>
                <c:pt idx="480">
                  <c:v>1742540.7374233091</c:v>
                </c:pt>
                <c:pt idx="481">
                  <c:v>1771754.5513481011</c:v>
                </c:pt>
                <c:pt idx="482">
                  <c:v>1811795.1400089571</c:v>
                </c:pt>
                <c:pt idx="483">
                  <c:v>1816123.3444304904</c:v>
                </c:pt>
                <c:pt idx="484">
                  <c:v>1807473.1992696549</c:v>
                </c:pt>
                <c:pt idx="485">
                  <c:v>1806289.3633280196</c:v>
                </c:pt>
                <c:pt idx="486">
                  <c:v>1813592.8168092177</c:v>
                </c:pt>
                <c:pt idx="487">
                  <c:v>1826514.7932515088</c:v>
                </c:pt>
                <c:pt idx="488">
                  <c:v>1810269.9333857396</c:v>
                </c:pt>
                <c:pt idx="489">
                  <c:v>1827933.5172768016</c:v>
                </c:pt>
                <c:pt idx="490">
                  <c:v>1843630.3049473697</c:v>
                </c:pt>
                <c:pt idx="491">
                  <c:v>1860996.3639324652</c:v>
                </c:pt>
                <c:pt idx="492">
                  <c:v>1870106.8897372698</c:v>
                </c:pt>
                <c:pt idx="493">
                  <c:v>1878055.5024882478</c:v>
                </c:pt>
                <c:pt idx="494">
                  <c:v>1850855.4624006816</c:v>
                </c:pt>
                <c:pt idx="495">
                  <c:v>1814331.9313124609</c:v>
                </c:pt>
                <c:pt idx="496">
                  <c:v>1824952.0045349062</c:v>
                </c:pt>
                <c:pt idx="497">
                  <c:v>1839800.0632631907</c:v>
                </c:pt>
                <c:pt idx="498">
                  <c:v>1831788.8136899038</c:v>
                </c:pt>
                <c:pt idx="499">
                  <c:v>1837986.7272573528</c:v>
                </c:pt>
                <c:pt idx="500">
                  <c:v>1815371.7025627855</c:v>
                </c:pt>
                <c:pt idx="501">
                  <c:v>1876448.8679960286</c:v>
                </c:pt>
                <c:pt idx="502">
                  <c:v>1909139.0255589555</c:v>
                </c:pt>
                <c:pt idx="503">
                  <c:v>1923479.7260265392</c:v>
                </c:pt>
                <c:pt idx="504">
                  <c:v>1937977.0185498949</c:v>
                </c:pt>
                <c:pt idx="505">
                  <c:v>1938434.2673527489</c:v>
                </c:pt>
                <c:pt idx="506">
                  <c:v>1944303.3376030768</c:v>
                </c:pt>
                <c:pt idx="507">
                  <c:v>1953927.4853508133</c:v>
                </c:pt>
                <c:pt idx="508">
                  <c:v>1954804.4008631355</c:v>
                </c:pt>
                <c:pt idx="509">
                  <c:v>1979129.4108067313</c:v>
                </c:pt>
                <c:pt idx="510">
                  <c:v>1975599.825869634</c:v>
                </c:pt>
                <c:pt idx="511">
                  <c:v>1972198.64641827</c:v>
                </c:pt>
                <c:pt idx="512">
                  <c:v>1980958.4060181461</c:v>
                </c:pt>
                <c:pt idx="513">
                  <c:v>1934613.4211919161</c:v>
                </c:pt>
                <c:pt idx="514">
                  <c:v>1918781.9643533845</c:v>
                </c:pt>
                <c:pt idx="515">
                  <c:v>1937115.76224315</c:v>
                </c:pt>
                <c:pt idx="516">
                  <c:v>1917995.8722334101</c:v>
                </c:pt>
                <c:pt idx="517">
                  <c:v>1946692.9323741549</c:v>
                </c:pt>
                <c:pt idx="518">
                  <c:v>1910372.9709584373</c:v>
                </c:pt>
                <c:pt idx="519">
                  <c:v>1838534.7994525542</c:v>
                </c:pt>
                <c:pt idx="520">
                  <c:v>1829170.5945173991</c:v>
                </c:pt>
                <c:pt idx="521">
                  <c:v>1814115.8342754957</c:v>
                </c:pt>
                <c:pt idx="522">
                  <c:v>1820952.6434304935</c:v>
                </c:pt>
                <c:pt idx="523">
                  <c:v>1853185.5521905664</c:v>
                </c:pt>
                <c:pt idx="524">
                  <c:v>1815446.8667495563</c:v>
                </c:pt>
                <c:pt idx="525">
                  <c:v>1866618.0187346737</c:v>
                </c:pt>
                <c:pt idx="526">
                  <c:v>1895080.1907917608</c:v>
                </c:pt>
                <c:pt idx="527">
                  <c:v>1897187.9198624496</c:v>
                </c:pt>
                <c:pt idx="528">
                  <c:v>1881475.4729863044</c:v>
                </c:pt>
                <c:pt idx="529">
                  <c:v>1851544.4674460776</c:v>
                </c:pt>
                <c:pt idx="530">
                  <c:v>1861578.8863799362</c:v>
                </c:pt>
                <c:pt idx="531">
                  <c:v>1852399.4600705919</c:v>
                </c:pt>
                <c:pt idx="532">
                  <c:v>1853887.0846004244</c:v>
                </c:pt>
                <c:pt idx="533">
                  <c:v>1863420.4089558129</c:v>
                </c:pt>
                <c:pt idx="534">
                  <c:v>1890376.1654363754</c:v>
                </c:pt>
                <c:pt idx="535">
                  <c:v>1889067.0558501226</c:v>
                </c:pt>
                <c:pt idx="536">
                  <c:v>1891400.2774811229</c:v>
                </c:pt>
                <c:pt idx="537">
                  <c:v>1883451.6647301451</c:v>
                </c:pt>
                <c:pt idx="538">
                  <c:v>1896057.3252197772</c:v>
                </c:pt>
                <c:pt idx="539">
                  <c:v>1900870.965014203</c:v>
                </c:pt>
                <c:pt idx="540">
                  <c:v>1911547.4113767261</c:v>
                </c:pt>
                <c:pt idx="541">
                  <c:v>1894870.3574370267</c:v>
                </c:pt>
                <c:pt idx="542">
                  <c:v>1911707.1352736135</c:v>
                </c:pt>
                <c:pt idx="543">
                  <c:v>1931882.4557392553</c:v>
                </c:pt>
                <c:pt idx="544">
                  <c:v>1924378.5644266696</c:v>
                </c:pt>
                <c:pt idx="545">
                  <c:v>1928947.9206140917</c:v>
                </c:pt>
                <c:pt idx="546">
                  <c:v>1932696.7344292689</c:v>
                </c:pt>
                <c:pt idx="547">
                  <c:v>1948794.3977626127</c:v>
                </c:pt>
                <c:pt idx="548">
                  <c:v>1948368.4673709134</c:v>
                </c:pt>
                <c:pt idx="549">
                  <c:v>1923999.6116517019</c:v>
                </c:pt>
                <c:pt idx="550">
                  <c:v>1922568.3602619474</c:v>
                </c:pt>
                <c:pt idx="551">
                  <c:v>1917911.3125232931</c:v>
                </c:pt>
                <c:pt idx="552">
                  <c:v>1919539.8699033202</c:v>
                </c:pt>
                <c:pt idx="553">
                  <c:v>1908052.2766918989</c:v>
                </c:pt>
                <c:pt idx="554">
                  <c:v>1903241.7687385883</c:v>
                </c:pt>
                <c:pt idx="555">
                  <c:v>1889436.6131017441</c:v>
                </c:pt>
                <c:pt idx="556">
                  <c:v>1883172.9308708711</c:v>
                </c:pt>
                <c:pt idx="557">
                  <c:v>1890131.881829371</c:v>
                </c:pt>
                <c:pt idx="558">
                  <c:v>1900175.6962865761</c:v>
                </c:pt>
                <c:pt idx="559">
                  <c:v>1902828.3657113507</c:v>
                </c:pt>
                <c:pt idx="560">
                  <c:v>1908287.1647755569</c:v>
                </c:pt>
                <c:pt idx="561">
                  <c:v>1913532.9986439128</c:v>
                </c:pt>
                <c:pt idx="562">
                  <c:v>1902781.3880946191</c:v>
                </c:pt>
                <c:pt idx="563">
                  <c:v>1922205.0666925565</c:v>
                </c:pt>
                <c:pt idx="564">
                  <c:v>1925891.2436854255</c:v>
                </c:pt>
                <c:pt idx="565">
                  <c:v>1931284.2740862072</c:v>
                </c:pt>
                <c:pt idx="566">
                  <c:v>1929928.1868832232</c:v>
                </c:pt>
                <c:pt idx="567">
                  <c:v>1927754.6891491101</c:v>
                </c:pt>
                <c:pt idx="568">
                  <c:v>1919859.3176970948</c:v>
                </c:pt>
                <c:pt idx="569">
                  <c:v>1928390.4528955438</c:v>
                </c:pt>
                <c:pt idx="570">
                  <c:v>1923370.111587499</c:v>
                </c:pt>
                <c:pt idx="571">
                  <c:v>1932458.7145044957</c:v>
                </c:pt>
                <c:pt idx="572">
                  <c:v>1938265.1479325152</c:v>
                </c:pt>
                <c:pt idx="573">
                  <c:v>1940642.2153391317</c:v>
                </c:pt>
                <c:pt idx="574">
                  <c:v>1923614.395194503</c:v>
                </c:pt>
                <c:pt idx="575">
                  <c:v>1903539.2936445547</c:v>
                </c:pt>
                <c:pt idx="576">
                  <c:v>1916091.7128352246</c:v>
                </c:pt>
                <c:pt idx="577">
                  <c:v>1909577.4833151165</c:v>
                </c:pt>
                <c:pt idx="578">
                  <c:v>1856182.7241380392</c:v>
                </c:pt>
                <c:pt idx="579">
                  <c:v>1831597.7713818622</c:v>
                </c:pt>
                <c:pt idx="580">
                  <c:v>1745065.001362351</c:v>
                </c:pt>
                <c:pt idx="581">
                  <c:v>1805403.0522923509</c:v>
                </c:pt>
                <c:pt idx="582">
                  <c:v>1824814.2035258268</c:v>
                </c:pt>
                <c:pt idx="583">
                  <c:v>1847711.0939207831</c:v>
                </c:pt>
                <c:pt idx="584">
                  <c:v>1856411.348539466</c:v>
                </c:pt>
                <c:pt idx="585">
                  <c:v>1859405.3886458233</c:v>
                </c:pt>
                <c:pt idx="586">
                  <c:v>1858443.9134233843</c:v>
                </c:pt>
                <c:pt idx="587">
                  <c:v>1857134.8038371317</c:v>
                </c:pt>
                <c:pt idx="588">
                  <c:v>1834814.1722074158</c:v>
                </c:pt>
                <c:pt idx="589">
                  <c:v>1841253.2375407533</c:v>
                </c:pt>
                <c:pt idx="590">
                  <c:v>1827169.348044635</c:v>
                </c:pt>
                <c:pt idx="591">
                  <c:v>1844313.0463105347</c:v>
                </c:pt>
                <c:pt idx="592">
                  <c:v>1825446.8354311448</c:v>
                </c:pt>
                <c:pt idx="593">
                  <c:v>1817263.3345965093</c:v>
                </c:pt>
                <c:pt idx="594">
                  <c:v>1818368.8745102584</c:v>
                </c:pt>
                <c:pt idx="595">
                  <c:v>1826871.8231386684</c:v>
                </c:pt>
                <c:pt idx="596">
                  <c:v>1831506.9479895146</c:v>
                </c:pt>
                <c:pt idx="597">
                  <c:v>1843432.9989570971</c:v>
                </c:pt>
                <c:pt idx="598">
                  <c:v>1834062.5303397109</c:v>
                </c:pt>
                <c:pt idx="599">
                  <c:v>1827902.1988656472</c:v>
                </c:pt>
                <c:pt idx="600">
                  <c:v>1823614.7083786144</c:v>
                </c:pt>
                <c:pt idx="601">
                  <c:v>1818700.8496684949</c:v>
                </c:pt>
                <c:pt idx="602">
                  <c:v>1817767.5610160946</c:v>
                </c:pt>
                <c:pt idx="603">
                  <c:v>1784203.6197819612</c:v>
                </c:pt>
                <c:pt idx="604">
                  <c:v>1705509.8480743875</c:v>
                </c:pt>
                <c:pt idx="605">
                  <c:v>1680232.7584316994</c:v>
                </c:pt>
                <c:pt idx="606">
                  <c:v>1713621.3165633683</c:v>
                </c:pt>
                <c:pt idx="607">
                  <c:v>1660934.3534783795</c:v>
                </c:pt>
                <c:pt idx="608">
                  <c:v>1645262.620536735</c:v>
                </c:pt>
                <c:pt idx="609">
                  <c:v>1641241.3365445144</c:v>
                </c:pt>
                <c:pt idx="610">
                  <c:v>1647946.6083726641</c:v>
                </c:pt>
                <c:pt idx="611">
                  <c:v>1645541.3543960089</c:v>
                </c:pt>
                <c:pt idx="612">
                  <c:v>1661826.9281962789</c:v>
                </c:pt>
                <c:pt idx="613">
                  <c:v>1649606.4841638454</c:v>
                </c:pt>
                <c:pt idx="614">
                  <c:v>1647793.1481580078</c:v>
                </c:pt>
                <c:pt idx="615">
                  <c:v>1625566.4717617547</c:v>
                </c:pt>
                <c:pt idx="616">
                  <c:v>1621986.7773668107</c:v>
                </c:pt>
                <c:pt idx="617">
                  <c:v>1620705.8543505971</c:v>
                </c:pt>
                <c:pt idx="618">
                  <c:v>1641949.1326366032</c:v>
                </c:pt>
                <c:pt idx="619">
                  <c:v>1634288.6492682453</c:v>
                </c:pt>
                <c:pt idx="620">
                  <c:v>1631664.1664135095</c:v>
                </c:pt>
                <c:pt idx="621">
                  <c:v>1625669.8225185641</c:v>
                </c:pt>
                <c:pt idx="622">
                  <c:v>1594273.1153363129</c:v>
                </c:pt>
                <c:pt idx="623">
                  <c:v>1591842.8066307339</c:v>
                </c:pt>
                <c:pt idx="624">
                  <c:v>1580392.7955126981</c:v>
                </c:pt>
                <c:pt idx="625">
                  <c:v>1564836.9406923249</c:v>
                </c:pt>
                <c:pt idx="626">
                  <c:v>1583283.4848622461</c:v>
                </c:pt>
                <c:pt idx="627">
                  <c:v>1619553.3368201165</c:v>
                </c:pt>
                <c:pt idx="628">
                  <c:v>1620568.0533415182</c:v>
                </c:pt>
                <c:pt idx="629">
                  <c:v>1644266.6950620261</c:v>
                </c:pt>
                <c:pt idx="630">
                  <c:v>1661786.2142617782</c:v>
                </c:pt>
                <c:pt idx="631">
                  <c:v>1676919.2705315675</c:v>
                </c:pt>
                <c:pt idx="632">
                  <c:v>1670010.4290309143</c:v>
                </c:pt>
                <c:pt idx="633">
                  <c:v>1661563.8535425824</c:v>
                </c:pt>
                <c:pt idx="634">
                  <c:v>1635187.4876683757</c:v>
                </c:pt>
                <c:pt idx="635">
                  <c:v>1612663.2863661561</c:v>
                </c:pt>
                <c:pt idx="636">
                  <c:v>1617364.1798804263</c:v>
                </c:pt>
                <c:pt idx="637">
                  <c:v>1607119.9275918335</c:v>
                </c:pt>
                <c:pt idx="638">
                  <c:v>1619976.1353707006</c:v>
                </c:pt>
                <c:pt idx="639">
                  <c:v>1592337.6375269732</c:v>
                </c:pt>
                <c:pt idx="640">
                  <c:v>1611360.4404621348</c:v>
                </c:pt>
                <c:pt idx="641">
                  <c:v>1625221.9692390566</c:v>
                </c:pt>
                <c:pt idx="642">
                  <c:v>1618062.5804491688</c:v>
                </c:pt>
                <c:pt idx="643">
                  <c:v>1600383.3373525296</c:v>
                </c:pt>
                <c:pt idx="644">
                  <c:v>1583468.2634880568</c:v>
                </c:pt>
                <c:pt idx="645">
                  <c:v>1576603.26776302</c:v>
                </c:pt>
                <c:pt idx="646">
                  <c:v>1616355.7270412559</c:v>
                </c:pt>
                <c:pt idx="647">
                  <c:v>1628153.3725231052</c:v>
                </c:pt>
                <c:pt idx="648">
                  <c:v>1627783.815271484</c:v>
                </c:pt>
                <c:pt idx="649">
                  <c:v>1627301.5117397064</c:v>
                </c:pt>
                <c:pt idx="650">
                  <c:v>1635375.3981353019</c:v>
                </c:pt>
                <c:pt idx="651">
                  <c:v>1637749.3337008026</c:v>
                </c:pt>
                <c:pt idx="652">
                  <c:v>1648983.2477818734</c:v>
                </c:pt>
                <c:pt idx="653">
                  <c:v>1652559.8103357023</c:v>
                </c:pt>
                <c:pt idx="654">
                  <c:v>1658635.5820996491</c:v>
                </c:pt>
                <c:pt idx="655">
                  <c:v>1680383.0868052403</c:v>
                </c:pt>
                <c:pt idx="656">
                  <c:v>1687273.1372592007</c:v>
                </c:pt>
                <c:pt idx="657">
                  <c:v>1684225.855853881</c:v>
                </c:pt>
                <c:pt idx="658">
                  <c:v>1675115.3300490759</c:v>
                </c:pt>
                <c:pt idx="659">
                  <c:v>1666377.4933370082</c:v>
                </c:pt>
                <c:pt idx="660">
                  <c:v>1682046.094437537</c:v>
                </c:pt>
                <c:pt idx="661">
                  <c:v>1686167.5973454516</c:v>
                </c:pt>
                <c:pt idx="662">
                  <c:v>1700195.1137014918</c:v>
                </c:pt>
                <c:pt idx="663">
                  <c:v>1710680.5177559732</c:v>
                </c:pt>
                <c:pt idx="664">
                  <c:v>1732496.9229661042</c:v>
                </c:pt>
                <c:pt idx="665">
                  <c:v>1743903.0883085241</c:v>
                </c:pt>
                <c:pt idx="666">
                  <c:v>1754388.4923630056</c:v>
                </c:pt>
                <c:pt idx="667">
                  <c:v>1772672.180794924</c:v>
                </c:pt>
                <c:pt idx="668">
                  <c:v>1765149.4984356456</c:v>
                </c:pt>
                <c:pt idx="669">
                  <c:v>1770104.071080266</c:v>
                </c:pt>
                <c:pt idx="670">
                  <c:v>1761203.3786301955</c:v>
                </c:pt>
                <c:pt idx="671">
                  <c:v>1759656.2491191698</c:v>
                </c:pt>
                <c:pt idx="672">
                  <c:v>1763718.2470458907</c:v>
                </c:pt>
                <c:pt idx="673">
                  <c:v>1762105.3488714411</c:v>
                </c:pt>
                <c:pt idx="674">
                  <c:v>1766765.5284512108</c:v>
                </c:pt>
                <c:pt idx="675">
                  <c:v>1774895.7879868839</c:v>
                </c:pt>
                <c:pt idx="676">
                  <c:v>1782315.1195893532</c:v>
                </c:pt>
                <c:pt idx="677">
                  <c:v>1769928.6879778015</c:v>
                </c:pt>
                <c:pt idx="678">
                  <c:v>1766771.7921334414</c:v>
                </c:pt>
                <c:pt idx="679">
                  <c:v>1775158.8626405806</c:v>
                </c:pt>
                <c:pt idx="680">
                  <c:v>1775359.3004719685</c:v>
                </c:pt>
                <c:pt idx="681">
                  <c:v>1778428.5047650964</c:v>
                </c:pt>
                <c:pt idx="682">
                  <c:v>1788910.7769784625</c:v>
                </c:pt>
                <c:pt idx="683">
                  <c:v>1806730.9529252963</c:v>
                </c:pt>
                <c:pt idx="684">
                  <c:v>1818591.2352294545</c:v>
                </c:pt>
                <c:pt idx="685">
                  <c:v>1823160.5914168763</c:v>
                </c:pt>
                <c:pt idx="686">
                  <c:v>1835615.9235329675</c:v>
                </c:pt>
                <c:pt idx="687">
                  <c:v>1839026.4985076778</c:v>
                </c:pt>
                <c:pt idx="688">
                  <c:v>1854093.7861140429</c:v>
                </c:pt>
                <c:pt idx="689">
                  <c:v>1861325.207249586</c:v>
                </c:pt>
                <c:pt idx="690">
                  <c:v>1869881.3971769586</c:v>
                </c:pt>
                <c:pt idx="691">
                  <c:v>1882869.1422826739</c:v>
                </c:pt>
                <c:pt idx="692">
                  <c:v>1873172.9621892823</c:v>
                </c:pt>
                <c:pt idx="693">
                  <c:v>1878331.1045064065</c:v>
                </c:pt>
                <c:pt idx="694">
                  <c:v>1887751.6825816394</c:v>
                </c:pt>
                <c:pt idx="695">
                  <c:v>1902073.5920025306</c:v>
                </c:pt>
                <c:pt idx="696">
                  <c:v>1903279.3508319736</c:v>
                </c:pt>
                <c:pt idx="697">
                  <c:v>1908139.9682431309</c:v>
                </c:pt>
                <c:pt idx="698">
                  <c:v>1938687.9464830991</c:v>
                </c:pt>
                <c:pt idx="699">
                  <c:v>1936858.9512716841</c:v>
                </c:pt>
                <c:pt idx="700">
                  <c:v>1940996.1133851756</c:v>
                </c:pt>
                <c:pt idx="701">
                  <c:v>1945844.2034318715</c:v>
                </c:pt>
                <c:pt idx="702">
                  <c:v>1920388.5988456034</c:v>
                </c:pt>
                <c:pt idx="703">
                  <c:v>1896912.3178442912</c:v>
                </c:pt>
                <c:pt idx="704">
                  <c:v>1906326.6322372933</c:v>
                </c:pt>
                <c:pt idx="705">
                  <c:v>1918603.4494098045</c:v>
                </c:pt>
                <c:pt idx="706">
                  <c:v>1938434.2673527489</c:v>
                </c:pt>
                <c:pt idx="707">
                  <c:v>1959915.5655635281</c:v>
                </c:pt>
                <c:pt idx="708">
                  <c:v>1981841.5852126991</c:v>
                </c:pt>
                <c:pt idx="709">
                  <c:v>1980923.9557658762</c:v>
                </c:pt>
                <c:pt idx="710">
                  <c:v>2004954.5726446207</c:v>
                </c:pt>
                <c:pt idx="711">
                  <c:v>2019777.5766439817</c:v>
                </c:pt>
                <c:pt idx="712">
                  <c:v>2012151.5435278935</c:v>
                </c:pt>
                <c:pt idx="713">
                  <c:v>1995277.1835979219</c:v>
                </c:pt>
                <c:pt idx="714">
                  <c:v>2026451.5300609772</c:v>
                </c:pt>
                <c:pt idx="715">
                  <c:v>2040967.6136310252</c:v>
                </c:pt>
                <c:pt idx="716">
                  <c:v>2018174.0739928782</c:v>
                </c:pt>
                <c:pt idx="717">
                  <c:v>2039921.5786984698</c:v>
                </c:pt>
                <c:pt idx="718">
                  <c:v>2046413.8853307695</c:v>
                </c:pt>
                <c:pt idx="719">
                  <c:v>2044597.4174838164</c:v>
                </c:pt>
                <c:pt idx="720">
                  <c:v>2071468.6142542616</c:v>
                </c:pt>
                <c:pt idx="721">
                  <c:v>2072783.9875227453</c:v>
                </c:pt>
                <c:pt idx="722">
                  <c:v>2067666.5591401218</c:v>
                </c:pt>
                <c:pt idx="723">
                  <c:v>2075561.9305921372</c:v>
                </c:pt>
                <c:pt idx="724">
                  <c:v>2071402.8455908378</c:v>
                </c:pt>
                <c:pt idx="725">
                  <c:v>2090272.1883113426</c:v>
                </c:pt>
                <c:pt idx="726">
                  <c:v>2087726.001484493</c:v>
                </c:pt>
                <c:pt idx="727">
                  <c:v>2112558.3696887889</c:v>
                </c:pt>
                <c:pt idx="728">
                  <c:v>2129382.620160914</c:v>
                </c:pt>
                <c:pt idx="729">
                  <c:v>2119727.1540020234</c:v>
                </c:pt>
                <c:pt idx="730">
                  <c:v>2092245.2482140681</c:v>
                </c:pt>
                <c:pt idx="731">
                  <c:v>2088521.4891278134</c:v>
                </c:pt>
                <c:pt idx="732">
                  <c:v>2097973.385614201</c:v>
                </c:pt>
                <c:pt idx="733">
                  <c:v>2104149.3762938417</c:v>
                </c:pt>
                <c:pt idx="734">
                  <c:v>2117591.2383612953</c:v>
                </c:pt>
                <c:pt idx="735">
                  <c:v>2119714.6266375617</c:v>
                </c:pt>
                <c:pt idx="736">
                  <c:v>2112207.6034838599</c:v>
                </c:pt>
                <c:pt idx="737">
                  <c:v>2112536.4468009812</c:v>
                </c:pt>
                <c:pt idx="738">
                  <c:v>2100491.3858710118</c:v>
                </c:pt>
                <c:pt idx="739">
                  <c:v>2103585.6448930632</c:v>
                </c:pt>
                <c:pt idx="740">
                  <c:v>2106322.8740279549</c:v>
                </c:pt>
                <c:pt idx="741">
                  <c:v>2106999.351708889</c:v>
                </c:pt>
                <c:pt idx="742">
                  <c:v>2115777.9023554581</c:v>
                </c:pt>
                <c:pt idx="743">
                  <c:v>2135423.9416725915</c:v>
                </c:pt>
                <c:pt idx="744">
                  <c:v>2153648.125123316</c:v>
                </c:pt>
                <c:pt idx="745">
                  <c:v>2145107.5944015207</c:v>
                </c:pt>
                <c:pt idx="746">
                  <c:v>2123732.7787886662</c:v>
                </c:pt>
                <c:pt idx="747">
                  <c:v>2128283.3439293955</c:v>
                </c:pt>
                <c:pt idx="748">
                  <c:v>2136883.3796323841</c:v>
                </c:pt>
                <c:pt idx="749">
                  <c:v>2156256.9487724747</c:v>
                </c:pt>
                <c:pt idx="750">
                  <c:v>2174991.6223250162</c:v>
                </c:pt>
                <c:pt idx="751">
                  <c:v>2197465.7141693886</c:v>
                </c:pt>
                <c:pt idx="752">
                  <c:v>2223059.1197647359</c:v>
                </c:pt>
                <c:pt idx="753">
                  <c:v>2247731.7640721453</c:v>
                </c:pt>
                <c:pt idx="754">
                  <c:v>2234928.7975922409</c:v>
                </c:pt>
                <c:pt idx="755">
                  <c:v>2244900.5797037901</c:v>
                </c:pt>
                <c:pt idx="756">
                  <c:v>2267299.507361393</c:v>
                </c:pt>
                <c:pt idx="757">
                  <c:v>2305006.8743912489</c:v>
                </c:pt>
                <c:pt idx="758">
                  <c:v>2224149.0004729079</c:v>
                </c:pt>
                <c:pt idx="759">
                  <c:v>2238527.2830338771</c:v>
                </c:pt>
                <c:pt idx="760">
                  <c:v>2261799.9943626863</c:v>
                </c:pt>
                <c:pt idx="761">
                  <c:v>2255580.1579074292</c:v>
                </c:pt>
                <c:pt idx="762">
                  <c:v>2262488.9994080826</c:v>
                </c:pt>
                <c:pt idx="763">
                  <c:v>2247966.6521558031</c:v>
                </c:pt>
                <c:pt idx="764">
                  <c:v>2226892.4932900304</c:v>
                </c:pt>
                <c:pt idx="765">
                  <c:v>2234098.8596966499</c:v>
                </c:pt>
                <c:pt idx="766">
                  <c:v>2240096.3354327106</c:v>
                </c:pt>
                <c:pt idx="767">
                  <c:v>2254048.6876019808</c:v>
                </c:pt>
                <c:pt idx="768">
                  <c:v>2278342.3791344222</c:v>
                </c:pt>
                <c:pt idx="769">
                  <c:v>2260775.8823179384</c:v>
                </c:pt>
                <c:pt idx="770">
                  <c:v>2286034.180913934</c:v>
                </c:pt>
                <c:pt idx="771">
                  <c:v>2305204.1803815207</c:v>
                </c:pt>
                <c:pt idx="772">
                  <c:v>2264577.9374320782</c:v>
                </c:pt>
                <c:pt idx="773">
                  <c:v>2262705.0964450468</c:v>
                </c:pt>
                <c:pt idx="774">
                  <c:v>2275395.3166447962</c:v>
                </c:pt>
                <c:pt idx="775">
                  <c:v>2226504.1449917164</c:v>
                </c:pt>
                <c:pt idx="776">
                  <c:v>2267452.9675760493</c:v>
                </c:pt>
                <c:pt idx="777">
                  <c:v>2279895.7723276783</c:v>
                </c:pt>
                <c:pt idx="778">
                  <c:v>2285965.2804093943</c:v>
                </c:pt>
                <c:pt idx="779">
                  <c:v>2278639.9040403883</c:v>
                </c:pt>
                <c:pt idx="780">
                  <c:v>2290803.9749327437</c:v>
                </c:pt>
                <c:pt idx="781">
                  <c:v>2317227.3184236819</c:v>
                </c:pt>
                <c:pt idx="782">
                  <c:v>2296128.1048289859</c:v>
                </c:pt>
                <c:pt idx="783">
                  <c:v>2299222.3638510373</c:v>
                </c:pt>
                <c:pt idx="784">
                  <c:v>2280146.3196169138</c:v>
                </c:pt>
                <c:pt idx="785">
                  <c:v>2196075.1767141349</c:v>
                </c:pt>
                <c:pt idx="786">
                  <c:v>2176538.7518360424</c:v>
                </c:pt>
                <c:pt idx="787">
                  <c:v>2158887.6953094415</c:v>
                </c:pt>
                <c:pt idx="788">
                  <c:v>2210487.909527374</c:v>
                </c:pt>
                <c:pt idx="789">
                  <c:v>2208530.5088302265</c:v>
                </c:pt>
                <c:pt idx="790">
                  <c:v>2205827.7299476042</c:v>
                </c:pt>
                <c:pt idx="791">
                  <c:v>2204004.9984184206</c:v>
                </c:pt>
                <c:pt idx="792">
                  <c:v>2243531.9651363445</c:v>
                </c:pt>
                <c:pt idx="793">
                  <c:v>2258564.8024904402</c:v>
                </c:pt>
                <c:pt idx="794">
                  <c:v>2278849.7373951226</c:v>
                </c:pt>
                <c:pt idx="795">
                  <c:v>2287415.3228458413</c:v>
                </c:pt>
                <c:pt idx="796">
                  <c:v>2316068.5372109702</c:v>
                </c:pt>
                <c:pt idx="797">
                  <c:v>2319009.3360183649</c:v>
                </c:pt>
                <c:pt idx="798">
                  <c:v>2335517.2705378309</c:v>
                </c:pt>
                <c:pt idx="799">
                  <c:v>2356137.312441865</c:v>
                </c:pt>
                <c:pt idx="800">
                  <c:v>2373722.6003050418</c:v>
                </c:pt>
                <c:pt idx="801">
                  <c:v>2394433.4656014228</c:v>
                </c:pt>
                <c:pt idx="802">
                  <c:v>2408921.3626014329</c:v>
                </c:pt>
                <c:pt idx="803">
                  <c:v>2413900.989974977</c:v>
                </c:pt>
                <c:pt idx="804">
                  <c:v>2427959.8247421714</c:v>
                </c:pt>
                <c:pt idx="805">
                  <c:v>2405116.175646177</c:v>
                </c:pt>
                <c:pt idx="806">
                  <c:v>2386343.9200002509</c:v>
                </c:pt>
                <c:pt idx="807">
                  <c:v>2395830.2667389079</c:v>
                </c:pt>
                <c:pt idx="808">
                  <c:v>2400023.8019924774</c:v>
                </c:pt>
                <c:pt idx="809">
                  <c:v>2401223.2971396898</c:v>
                </c:pt>
                <c:pt idx="810">
                  <c:v>2424683.9189354246</c:v>
                </c:pt>
                <c:pt idx="811">
                  <c:v>2448965.0831034039</c:v>
                </c:pt>
                <c:pt idx="812">
                  <c:v>2483528.0816533617</c:v>
                </c:pt>
                <c:pt idx="813">
                  <c:v>2531085.0889912653</c:v>
                </c:pt>
                <c:pt idx="814">
                  <c:v>2536443.6691397773</c:v>
                </c:pt>
                <c:pt idx="815">
                  <c:v>2550264.4839821984</c:v>
                </c:pt>
                <c:pt idx="816">
                  <c:v>2554107.2530308389</c:v>
                </c:pt>
                <c:pt idx="817">
                  <c:v>2548488.7300697463</c:v>
                </c:pt>
                <c:pt idx="818">
                  <c:v>2585406.873138512</c:v>
                </c:pt>
                <c:pt idx="819">
                  <c:v>2585431.9278674354</c:v>
                </c:pt>
                <c:pt idx="820">
                  <c:v>2615701.1722481297</c:v>
                </c:pt>
                <c:pt idx="821">
                  <c:v>2652061.8475983478</c:v>
                </c:pt>
                <c:pt idx="822">
                  <c:v>2663248.7840626868</c:v>
                </c:pt>
                <c:pt idx="823">
                  <c:v>2662625.5476807146</c:v>
                </c:pt>
                <c:pt idx="824">
                  <c:v>2661451.1072624265</c:v>
                </c:pt>
                <c:pt idx="825">
                  <c:v>2568429.1624517306</c:v>
                </c:pt>
                <c:pt idx="826">
                  <c:v>2609866.5522500714</c:v>
                </c:pt>
                <c:pt idx="827">
                  <c:v>2618945.7596437219</c:v>
                </c:pt>
                <c:pt idx="828">
                  <c:v>2628388.260606763</c:v>
                </c:pt>
                <c:pt idx="829">
                  <c:v>2632340.6440944439</c:v>
                </c:pt>
                <c:pt idx="830">
                  <c:v>2634467.1642118255</c:v>
                </c:pt>
                <c:pt idx="831">
                  <c:v>2649932.195639851</c:v>
                </c:pt>
                <c:pt idx="832">
                  <c:v>2657201.198868779</c:v>
                </c:pt>
                <c:pt idx="833">
                  <c:v>2651448.0067397226</c:v>
                </c:pt>
                <c:pt idx="834">
                  <c:v>2660834.1345626852</c:v>
                </c:pt>
                <c:pt idx="835">
                  <c:v>2698406.8324245778</c:v>
                </c:pt>
                <c:pt idx="836">
                  <c:v>2715509.8167559765</c:v>
                </c:pt>
                <c:pt idx="837">
                  <c:v>2714870.9211684274</c:v>
                </c:pt>
                <c:pt idx="838">
                  <c:v>2713793.5678247171</c:v>
                </c:pt>
                <c:pt idx="839">
                  <c:v>2720442.466512789</c:v>
                </c:pt>
                <c:pt idx="840">
                  <c:v>2718250.1777319838</c:v>
                </c:pt>
                <c:pt idx="841">
                  <c:v>2740273.2844557329</c:v>
                </c:pt>
                <c:pt idx="842">
                  <c:v>2779700.0322579639</c:v>
                </c:pt>
                <c:pt idx="843">
                  <c:v>2778794.9301756024</c:v>
                </c:pt>
                <c:pt idx="844">
                  <c:v>2765891.7447800036</c:v>
                </c:pt>
                <c:pt idx="845">
                  <c:v>2771748.2876658705</c:v>
                </c:pt>
                <c:pt idx="846">
                  <c:v>2842581.1381736984</c:v>
                </c:pt>
                <c:pt idx="847">
                  <c:v>2865784.9489979679</c:v>
                </c:pt>
                <c:pt idx="848">
                  <c:v>2753414.4897761047</c:v>
                </c:pt>
                <c:pt idx="849">
                  <c:v>2822214.7754000146</c:v>
                </c:pt>
                <c:pt idx="850">
                  <c:v>2822145.8748954744</c:v>
                </c:pt>
                <c:pt idx="851">
                  <c:v>2874742.0145881157</c:v>
                </c:pt>
                <c:pt idx="852">
                  <c:v>2880748.8858475233</c:v>
                </c:pt>
                <c:pt idx="853">
                  <c:v>2948640.9375479561</c:v>
                </c:pt>
                <c:pt idx="854">
                  <c:v>2928803.8559227814</c:v>
                </c:pt>
                <c:pt idx="855">
                  <c:v>2949326.8107522372</c:v>
                </c:pt>
                <c:pt idx="856">
                  <c:v>2928396.7165777748</c:v>
                </c:pt>
                <c:pt idx="857">
                  <c:v>2937460.2647658475</c:v>
                </c:pt>
                <c:pt idx="858">
                  <c:v>2975192.6865246273</c:v>
                </c:pt>
                <c:pt idx="859">
                  <c:v>2972759.2459779331</c:v>
                </c:pt>
                <c:pt idx="860">
                  <c:v>2917557.4144772487</c:v>
                </c:pt>
                <c:pt idx="861">
                  <c:v>2819812.6532644746</c:v>
                </c:pt>
                <c:pt idx="862">
                  <c:v>2838108.8690608549</c:v>
                </c:pt>
                <c:pt idx="863">
                  <c:v>2868553.4965440133</c:v>
                </c:pt>
                <c:pt idx="864">
                  <c:v>2901419.0372094046</c:v>
                </c:pt>
                <c:pt idx="865">
                  <c:v>2915308.7525563654</c:v>
                </c:pt>
                <c:pt idx="866">
                  <c:v>2932872.1175317336</c:v>
                </c:pt>
                <c:pt idx="867">
                  <c:v>2924005.8753339327</c:v>
                </c:pt>
                <c:pt idx="868">
                  <c:v>2882483.9258254752</c:v>
                </c:pt>
                <c:pt idx="869">
                  <c:v>2919818.6037625945</c:v>
                </c:pt>
                <c:pt idx="870">
                  <c:v>2941409.5164124132</c:v>
                </c:pt>
                <c:pt idx="871">
                  <c:v>2938894.6479967181</c:v>
                </c:pt>
                <c:pt idx="872">
                  <c:v>2945662.5566471764</c:v>
                </c:pt>
                <c:pt idx="873">
                  <c:v>2889931.4439979834</c:v>
                </c:pt>
                <c:pt idx="874">
                  <c:v>2912082.9562074658</c:v>
                </c:pt>
                <c:pt idx="875">
                  <c:v>2935446.4909286224</c:v>
                </c:pt>
                <c:pt idx="876">
                  <c:v>2952085.9627749366</c:v>
                </c:pt>
                <c:pt idx="877">
                  <c:v>2952004.5349059352</c:v>
                </c:pt>
                <c:pt idx="878">
                  <c:v>2928597.1544091627</c:v>
                </c:pt>
                <c:pt idx="879">
                  <c:v>2902342.9303384582</c:v>
                </c:pt>
                <c:pt idx="880">
                  <c:v>2924262.6863053986</c:v>
                </c:pt>
                <c:pt idx="881">
                  <c:v>2911180.98596622</c:v>
                </c:pt>
                <c:pt idx="882">
                  <c:v>2867144.168042067</c:v>
                </c:pt>
                <c:pt idx="883">
                  <c:v>2720624.1132974843</c:v>
                </c:pt>
                <c:pt idx="884">
                  <c:v>2804122.1292761373</c:v>
                </c:pt>
                <c:pt idx="885">
                  <c:v>2792578.1629246389</c:v>
                </c:pt>
                <c:pt idx="886">
                  <c:v>2773201.4619434332</c:v>
                </c:pt>
                <c:pt idx="887">
                  <c:v>2730667.9277546895</c:v>
                </c:pt>
                <c:pt idx="888">
                  <c:v>2751341.210957686</c:v>
                </c:pt>
                <c:pt idx="889">
                  <c:v>2835666.0329908147</c:v>
                </c:pt>
                <c:pt idx="890">
                  <c:v>2855684.7614006847</c:v>
                </c:pt>
                <c:pt idx="891">
                  <c:v>2913360.747382564</c:v>
                </c:pt>
                <c:pt idx="892">
                  <c:v>2931863.6646925625</c:v>
                </c:pt>
                <c:pt idx="893">
                  <c:v>2956476.8040187792</c:v>
                </c:pt>
                <c:pt idx="894">
                  <c:v>3031136.7643696703</c:v>
                </c:pt>
                <c:pt idx="895">
                  <c:v>3060147.008621959</c:v>
                </c:pt>
                <c:pt idx="896">
                  <c:v>3084562.8419579016</c:v>
                </c:pt>
                <c:pt idx="897">
                  <c:v>3094995.0047134212</c:v>
                </c:pt>
                <c:pt idx="898">
                  <c:v>3108593.4588366463</c:v>
                </c:pt>
                <c:pt idx="899">
                  <c:v>3089454.7777802139</c:v>
                </c:pt>
                <c:pt idx="900">
                  <c:v>3072708.8233359745</c:v>
                </c:pt>
                <c:pt idx="901">
                  <c:v>3100334.7938152403</c:v>
                </c:pt>
                <c:pt idx="902">
                  <c:v>3073961.5597821493</c:v>
                </c:pt>
                <c:pt idx="903">
                  <c:v>3019965.4871109081</c:v>
                </c:pt>
                <c:pt idx="904">
                  <c:v>3020964.5444267322</c:v>
                </c:pt>
                <c:pt idx="905">
                  <c:v>3009029.0979358037</c:v>
                </c:pt>
                <c:pt idx="906">
                  <c:v>2990516.7851024582</c:v>
                </c:pt>
                <c:pt idx="907">
                  <c:v>3042044.9669747357</c:v>
                </c:pt>
                <c:pt idx="908">
                  <c:v>3086902.3272711332</c:v>
                </c:pt>
                <c:pt idx="909">
                  <c:v>3100911.0525804805</c:v>
                </c:pt>
                <c:pt idx="910">
                  <c:v>3124431.179357409</c:v>
                </c:pt>
                <c:pt idx="911">
                  <c:v>3150588.3163535348</c:v>
                </c:pt>
                <c:pt idx="912">
                  <c:v>3142736.7906771353</c:v>
                </c:pt>
                <c:pt idx="913">
                  <c:v>3162827.5514326603</c:v>
                </c:pt>
                <c:pt idx="914">
                  <c:v>3204418.4014456579</c:v>
                </c:pt>
                <c:pt idx="915">
                  <c:v>3196739.1270306073</c:v>
                </c:pt>
                <c:pt idx="916">
                  <c:v>3151487.1547536654</c:v>
                </c:pt>
                <c:pt idx="917">
                  <c:v>3075430.3932652893</c:v>
                </c:pt>
                <c:pt idx="918">
                  <c:v>3113811.1061349637</c:v>
                </c:pt>
                <c:pt idx="919">
                  <c:v>3048339.967616763</c:v>
                </c:pt>
                <c:pt idx="920">
                  <c:v>3066761.4570577606</c:v>
                </c:pt>
                <c:pt idx="921">
                  <c:v>3064362.4667633362</c:v>
                </c:pt>
                <c:pt idx="922">
                  <c:v>3130228.2172620818</c:v>
                </c:pt>
                <c:pt idx="923">
                  <c:v>3171458.905546804</c:v>
                </c:pt>
                <c:pt idx="924">
                  <c:v>3212642.6162147946</c:v>
                </c:pt>
                <c:pt idx="925">
                  <c:v>3246801.6072608605</c:v>
                </c:pt>
                <c:pt idx="926">
                  <c:v>3276886.0730157439</c:v>
                </c:pt>
                <c:pt idx="927">
                  <c:v>3308367.3399081118</c:v>
                </c:pt>
                <c:pt idx="928">
                  <c:v>3310280.8948296439</c:v>
                </c:pt>
                <c:pt idx="929">
                  <c:v>3351267.2995073614</c:v>
                </c:pt>
                <c:pt idx="930">
                  <c:v>3354230.0212025642</c:v>
                </c:pt>
                <c:pt idx="931">
                  <c:v>3367565.400672093</c:v>
                </c:pt>
                <c:pt idx="932">
                  <c:v>3323923.1947284848</c:v>
                </c:pt>
                <c:pt idx="933">
                  <c:v>3318790.107140285</c:v>
                </c:pt>
                <c:pt idx="934">
                  <c:v>3285053.9146448025</c:v>
                </c:pt>
                <c:pt idx="935">
                  <c:v>3331693.2925358834</c:v>
                </c:pt>
                <c:pt idx="936">
                  <c:v>3489513.0300249606</c:v>
                </c:pt>
                <c:pt idx="937">
                  <c:v>3121471.5895033213</c:v>
                </c:pt>
                <c:pt idx="938">
                  <c:v>3247380.9978672164</c:v>
                </c:pt>
                <c:pt idx="939">
                  <c:v>3345993.2790689659</c:v>
                </c:pt>
                <c:pt idx="940">
                  <c:v>3399450.6750683528</c:v>
                </c:pt>
                <c:pt idx="941">
                  <c:v>3414702.7413005289</c:v>
                </c:pt>
                <c:pt idx="942">
                  <c:v>3429297.1208984628</c:v>
                </c:pt>
                <c:pt idx="943">
                  <c:v>3456929.3550599595</c:v>
                </c:pt>
                <c:pt idx="944">
                  <c:v>3490139.3982480485</c:v>
                </c:pt>
                <c:pt idx="945">
                  <c:v>3522610.3269328945</c:v>
                </c:pt>
                <c:pt idx="946">
                  <c:v>3541338.7368032048</c:v>
                </c:pt>
                <c:pt idx="947">
                  <c:v>3494173.2096047304</c:v>
                </c:pt>
                <c:pt idx="948">
                  <c:v>3513001.838390735</c:v>
                </c:pt>
                <c:pt idx="949">
                  <c:v>3520057.8764238134</c:v>
                </c:pt>
                <c:pt idx="950">
                  <c:v>3534636.5968161705</c:v>
                </c:pt>
                <c:pt idx="951">
                  <c:v>3517342.5701767299</c:v>
                </c:pt>
                <c:pt idx="952">
                  <c:v>3496562.8043758087</c:v>
                </c:pt>
                <c:pt idx="953">
                  <c:v>3505253.6634711451</c:v>
                </c:pt>
                <c:pt idx="954">
                  <c:v>3527380.1209517042</c:v>
                </c:pt>
                <c:pt idx="955">
                  <c:v>3543565.4758362798</c:v>
                </c:pt>
                <c:pt idx="956">
                  <c:v>3524595.9142000806</c:v>
                </c:pt>
                <c:pt idx="957">
                  <c:v>3575864.153259777</c:v>
                </c:pt>
                <c:pt idx="958">
                  <c:v>3619913.4985483917</c:v>
                </c:pt>
                <c:pt idx="959">
                  <c:v>3667000.7297189804</c:v>
                </c:pt>
                <c:pt idx="960">
                  <c:v>3695478.5609816443</c:v>
                </c:pt>
                <c:pt idx="961">
                  <c:v>3700921.7008402729</c:v>
                </c:pt>
                <c:pt idx="962">
                  <c:v>3696057.9515880002</c:v>
                </c:pt>
                <c:pt idx="963">
                  <c:v>3726010.8800160354</c:v>
                </c:pt>
                <c:pt idx="964">
                  <c:v>3713364.5055919024</c:v>
                </c:pt>
                <c:pt idx="965">
                  <c:v>3746430.4840886812</c:v>
                </c:pt>
                <c:pt idx="966">
                  <c:v>3730940.3979317322</c:v>
                </c:pt>
                <c:pt idx="967">
                  <c:v>3643032.7496625441</c:v>
                </c:pt>
                <c:pt idx="968">
                  <c:v>3569656.844168982</c:v>
                </c:pt>
                <c:pt idx="969">
                  <c:v>3609929.1890723803</c:v>
                </c:pt>
                <c:pt idx="970">
                  <c:v>3571348.0383713176</c:v>
                </c:pt>
                <c:pt idx="971">
                  <c:v>3622976.439159289</c:v>
                </c:pt>
                <c:pt idx="972">
                  <c:v>3606120.8702760092</c:v>
                </c:pt>
                <c:pt idx="973">
                  <c:v>3653154.860147635</c:v>
                </c:pt>
                <c:pt idx="974">
                  <c:v>3731281.7686133147</c:v>
                </c:pt>
                <c:pt idx="975">
                  <c:v>3733013.676750151</c:v>
                </c:pt>
                <c:pt idx="976">
                  <c:v>3763887.3664661245</c:v>
                </c:pt>
                <c:pt idx="977">
                  <c:v>3715068.2271587001</c:v>
                </c:pt>
                <c:pt idx="978">
                  <c:v>3683665.2562942179</c:v>
                </c:pt>
                <c:pt idx="979">
                  <c:v>3519525.4634341896</c:v>
                </c:pt>
                <c:pt idx="980">
                  <c:v>3465244.3932214435</c:v>
                </c:pt>
                <c:pt idx="981">
                  <c:v>3582534.9748356566</c:v>
                </c:pt>
                <c:pt idx="982">
                  <c:v>3567621.1474439483</c:v>
                </c:pt>
                <c:pt idx="983">
                  <c:v>3625657.2951541026</c:v>
                </c:pt>
                <c:pt idx="984">
                  <c:v>3648582.372119098</c:v>
                </c:pt>
                <c:pt idx="985">
                  <c:v>3618100.1625425541</c:v>
                </c:pt>
                <c:pt idx="986">
                  <c:v>3599747.5736060962</c:v>
                </c:pt>
                <c:pt idx="987">
                  <c:v>3671253.7699537431</c:v>
                </c:pt>
                <c:pt idx="988">
                  <c:v>3701081.4247371606</c:v>
                </c:pt>
                <c:pt idx="989">
                  <c:v>3716574.6427352251</c:v>
                </c:pt>
                <c:pt idx="990">
                  <c:v>3713386.4284797106</c:v>
                </c:pt>
                <c:pt idx="991">
                  <c:v>3727448.3950880207</c:v>
                </c:pt>
                <c:pt idx="992">
                  <c:v>3725901.2655769945</c:v>
                </c:pt>
                <c:pt idx="993">
                  <c:v>3732343.4627514482</c:v>
                </c:pt>
                <c:pt idx="994">
                  <c:v>3740699.2148474324</c:v>
                </c:pt>
                <c:pt idx="995">
                  <c:v>3765171.4213234535</c:v>
                </c:pt>
                <c:pt idx="996">
                  <c:v>3754000.1440646918</c:v>
                </c:pt>
                <c:pt idx="997">
                  <c:v>3775431.3328176234</c:v>
                </c:pt>
                <c:pt idx="998">
                  <c:v>3754241.2958305799</c:v>
                </c:pt>
                <c:pt idx="999">
                  <c:v>3761532.2219473165</c:v>
                </c:pt>
                <c:pt idx="1000">
                  <c:v>3750636.5467067123</c:v>
                </c:pt>
                <c:pt idx="1001">
                  <c:v>3740736.796940818</c:v>
                </c:pt>
                <c:pt idx="1002">
                  <c:v>3684564.0946943485</c:v>
                </c:pt>
                <c:pt idx="1003">
                  <c:v>3658516.5721372627</c:v>
                </c:pt>
                <c:pt idx="1004">
                  <c:v>3692778.9139401382</c:v>
                </c:pt>
                <c:pt idx="1005">
                  <c:v>3686646.7690361138</c:v>
                </c:pt>
                <c:pt idx="1006">
                  <c:v>3742111.6751904944</c:v>
                </c:pt>
                <c:pt idx="1007">
                  <c:v>3759098.7814006219</c:v>
                </c:pt>
                <c:pt idx="1008">
                  <c:v>3800295.0194330746</c:v>
                </c:pt>
                <c:pt idx="1009">
                  <c:v>3777153.8454311136</c:v>
                </c:pt>
                <c:pt idx="1010">
                  <c:v>3780295.0820698966</c:v>
                </c:pt>
                <c:pt idx="1011">
                  <c:v>3724128.643505658</c:v>
                </c:pt>
                <c:pt idx="1012">
                  <c:v>3817185.0385686238</c:v>
                </c:pt>
                <c:pt idx="1013">
                  <c:v>3854854.8235050938</c:v>
                </c:pt>
                <c:pt idx="1014">
                  <c:v>3859731.1001218292</c:v>
                </c:pt>
                <c:pt idx="1015">
                  <c:v>3810626.9632728994</c:v>
                </c:pt>
                <c:pt idx="1016">
                  <c:v>3783627.361016721</c:v>
                </c:pt>
                <c:pt idx="1017">
                  <c:v>3793176.3445776873</c:v>
                </c:pt>
                <c:pt idx="1018">
                  <c:v>3783877.9083059561</c:v>
                </c:pt>
                <c:pt idx="1019">
                  <c:v>3781510.2364226859</c:v>
                </c:pt>
                <c:pt idx="1020">
                  <c:v>3686061.1147475271</c:v>
                </c:pt>
                <c:pt idx="1021">
                  <c:v>3664971.2966761771</c:v>
                </c:pt>
                <c:pt idx="1022">
                  <c:v>3563230.3062001062</c:v>
                </c:pt>
                <c:pt idx="1023">
                  <c:v>3686806.4929330009</c:v>
                </c:pt>
                <c:pt idx="1024">
                  <c:v>3748184.3151133261</c:v>
                </c:pt>
                <c:pt idx="1025">
                  <c:v>3751629.3403403061</c:v>
                </c:pt>
                <c:pt idx="1026">
                  <c:v>3763968.7943351259</c:v>
                </c:pt>
                <c:pt idx="1027">
                  <c:v>3784789.2740705479</c:v>
                </c:pt>
                <c:pt idx="1028">
                  <c:v>3805114.922909731</c:v>
                </c:pt>
                <c:pt idx="1029">
                  <c:v>3769217.7600445976</c:v>
                </c:pt>
                <c:pt idx="1030">
                  <c:v>3687219.8959602383</c:v>
                </c:pt>
                <c:pt idx="1031">
                  <c:v>3691009.4237099169</c:v>
                </c:pt>
                <c:pt idx="1032">
                  <c:v>3634232.2761281673</c:v>
                </c:pt>
                <c:pt idx="1033">
                  <c:v>3505685.857545075</c:v>
                </c:pt>
                <c:pt idx="1034">
                  <c:v>3513859.9628563644</c:v>
                </c:pt>
                <c:pt idx="1035">
                  <c:v>3496872.856646237</c:v>
                </c:pt>
                <c:pt idx="1036">
                  <c:v>3404229.8646105085</c:v>
                </c:pt>
                <c:pt idx="1037">
                  <c:v>3456046.1758654062</c:v>
                </c:pt>
                <c:pt idx="1038">
                  <c:v>3496277.8068343038</c:v>
                </c:pt>
                <c:pt idx="1039">
                  <c:v>3508607.8653057772</c:v>
                </c:pt>
                <c:pt idx="1040">
                  <c:v>3517070.0999996867</c:v>
                </c:pt>
                <c:pt idx="1041">
                  <c:v>3543399.4882571623</c:v>
                </c:pt>
                <c:pt idx="1042">
                  <c:v>3482576.0019542691</c:v>
                </c:pt>
                <c:pt idx="1043">
                  <c:v>3491291.9157785289</c:v>
                </c:pt>
                <c:pt idx="1044">
                  <c:v>3591454.4583324203</c:v>
                </c:pt>
                <c:pt idx="1045">
                  <c:v>3559772.753608664</c:v>
                </c:pt>
                <c:pt idx="1046">
                  <c:v>3475711.0062292321</c:v>
                </c:pt>
                <c:pt idx="1047">
                  <c:v>3455745.5191183244</c:v>
                </c:pt>
                <c:pt idx="1048">
                  <c:v>3407233.3002402126</c:v>
                </c:pt>
                <c:pt idx="1049">
                  <c:v>3297593.8064710102</c:v>
                </c:pt>
                <c:pt idx="1050">
                  <c:v>3306585.3223134289</c:v>
                </c:pt>
                <c:pt idx="1051">
                  <c:v>3298799.5653004535</c:v>
                </c:pt>
                <c:pt idx="1052">
                  <c:v>3352548.2225235752</c:v>
                </c:pt>
                <c:pt idx="1053">
                  <c:v>3328605.2971960627</c:v>
                </c:pt>
                <c:pt idx="1054">
                  <c:v>3358254.4370359005</c:v>
                </c:pt>
                <c:pt idx="1055">
                  <c:v>3440502.8484094944</c:v>
                </c:pt>
                <c:pt idx="1056">
                  <c:v>3434687.0194581286</c:v>
                </c:pt>
                <c:pt idx="1057">
                  <c:v>3485125.3206222341</c:v>
                </c:pt>
                <c:pt idx="1058">
                  <c:v>3513098.9254653137</c:v>
                </c:pt>
                <c:pt idx="1059">
                  <c:v>3514480.067397221</c:v>
                </c:pt>
                <c:pt idx="1060">
                  <c:v>3558422.930087911</c:v>
                </c:pt>
                <c:pt idx="1061">
                  <c:v>3584927.7014478506</c:v>
                </c:pt>
                <c:pt idx="1062">
                  <c:v>3618482.2471586373</c:v>
                </c:pt>
                <c:pt idx="1063">
                  <c:v>3651748.6634868043</c:v>
                </c:pt>
                <c:pt idx="1064">
                  <c:v>3698435.0189946163</c:v>
                </c:pt>
                <c:pt idx="1065">
                  <c:v>3704845.8977579153</c:v>
                </c:pt>
                <c:pt idx="1066">
                  <c:v>3694138.1329842377</c:v>
                </c:pt>
                <c:pt idx="1067">
                  <c:v>3715428.3888869751</c:v>
                </c:pt>
                <c:pt idx="1068">
                  <c:v>3697194.8099129042</c:v>
                </c:pt>
                <c:pt idx="1069">
                  <c:v>3676045.4868603605</c:v>
                </c:pt>
                <c:pt idx="1070">
                  <c:v>3713079.508050398</c:v>
                </c:pt>
                <c:pt idx="1071">
                  <c:v>3692208.9188571288</c:v>
                </c:pt>
                <c:pt idx="1072">
                  <c:v>3656577.9624868073</c:v>
                </c:pt>
                <c:pt idx="1073">
                  <c:v>3638535.4258207772</c:v>
                </c:pt>
                <c:pt idx="1074">
                  <c:v>3534454.9500314752</c:v>
                </c:pt>
                <c:pt idx="1075">
                  <c:v>3531821.0716533931</c:v>
                </c:pt>
                <c:pt idx="1076">
                  <c:v>3531883.708475702</c:v>
                </c:pt>
                <c:pt idx="1077">
                  <c:v>3532807.6016047555</c:v>
                </c:pt>
                <c:pt idx="1078">
                  <c:v>3529456.5316112381</c:v>
                </c:pt>
                <c:pt idx="1079">
                  <c:v>3502134.3497201698</c:v>
                </c:pt>
                <c:pt idx="1080">
                  <c:v>3526017.770066489</c:v>
                </c:pt>
                <c:pt idx="1081">
                  <c:v>3554219.999310995</c:v>
                </c:pt>
                <c:pt idx="1082">
                  <c:v>3587646.1395360488</c:v>
                </c:pt>
                <c:pt idx="1083">
                  <c:v>3573092.473872616</c:v>
                </c:pt>
                <c:pt idx="1084">
                  <c:v>3439131.1020009336</c:v>
                </c:pt>
                <c:pt idx="1085">
                  <c:v>3475563.8096968066</c:v>
                </c:pt>
                <c:pt idx="1086">
                  <c:v>3424292.438795995</c:v>
                </c:pt>
                <c:pt idx="1087">
                  <c:v>3358285.7554470547</c:v>
                </c:pt>
                <c:pt idx="1088">
                  <c:v>3267803.7337809778</c:v>
                </c:pt>
                <c:pt idx="1089">
                  <c:v>3113964.56634962</c:v>
                </c:pt>
                <c:pt idx="1090">
                  <c:v>3203870.3292504563</c:v>
                </c:pt>
                <c:pt idx="1091">
                  <c:v>3215783.8528535771</c:v>
                </c:pt>
                <c:pt idx="1092">
                  <c:v>3247171.164512482</c:v>
                </c:pt>
                <c:pt idx="1093">
                  <c:v>3275933.9933166509</c:v>
                </c:pt>
                <c:pt idx="1094">
                  <c:v>3308502.0090760756</c:v>
                </c:pt>
                <c:pt idx="1095">
                  <c:v>3185893.5612478508</c:v>
                </c:pt>
                <c:pt idx="1096">
                  <c:v>3117869.9722205694</c:v>
                </c:pt>
                <c:pt idx="1097">
                  <c:v>3157600.5086109973</c:v>
                </c:pt>
                <c:pt idx="1098">
                  <c:v>3095684.009758817</c:v>
                </c:pt>
                <c:pt idx="1099">
                  <c:v>2991409.359820358</c:v>
                </c:pt>
                <c:pt idx="1100">
                  <c:v>2942765.6036153976</c:v>
                </c:pt>
                <c:pt idx="1101">
                  <c:v>3043382.2631310271</c:v>
                </c:pt>
                <c:pt idx="1102">
                  <c:v>3034916.8965960019</c:v>
                </c:pt>
                <c:pt idx="1103">
                  <c:v>3129501.6301233009</c:v>
                </c:pt>
                <c:pt idx="1104">
                  <c:v>3095264.3430493488</c:v>
                </c:pt>
                <c:pt idx="1105">
                  <c:v>3003369.8610402094</c:v>
                </c:pt>
                <c:pt idx="1106">
                  <c:v>3053372.8362892694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18-9B45-A29A-70F0C5F75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65056"/>
        <c:axId val="211966592"/>
      </c:lineChart>
      <c:catAx>
        <c:axId val="2119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66592"/>
        <c:crosses val="autoZero"/>
        <c:auto val="1"/>
        <c:lblAlgn val="ctr"/>
        <c:lblOffset val="100"/>
        <c:noMultiLvlLbl val="0"/>
      </c:catAx>
      <c:valAx>
        <c:axId val="2119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6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Momentum!$AI$1</c:f>
              <c:strCache>
                <c:ptCount val="1"/>
                <c:pt idx="0">
                  <c:v>NIFTYM150MOMNTM50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Momentum!$AG$2:$AG$1108</c:f>
              <c:strCache>
                <c:ptCount val="1103"/>
                <c:pt idx="0">
                  <c:v>Tue May 10 2016</c:v>
                </c:pt>
                <c:pt idx="1">
                  <c:v>Wed May 11 2016</c:v>
                </c:pt>
                <c:pt idx="2">
                  <c:v>Thu May 12 2016</c:v>
                </c:pt>
                <c:pt idx="3">
                  <c:v>Fri May 13 2016</c:v>
                </c:pt>
                <c:pt idx="4">
                  <c:v>Mon May 16 2016</c:v>
                </c:pt>
                <c:pt idx="5">
                  <c:v>Tue May 17 2016</c:v>
                </c:pt>
                <c:pt idx="6">
                  <c:v>Wed May 18 2016</c:v>
                </c:pt>
                <c:pt idx="7">
                  <c:v>Thu May 19 2016</c:v>
                </c:pt>
                <c:pt idx="8">
                  <c:v>Fri May 20 2016</c:v>
                </c:pt>
                <c:pt idx="9">
                  <c:v>Mon May 23 2016</c:v>
                </c:pt>
                <c:pt idx="10">
                  <c:v>Tue May 24 2016</c:v>
                </c:pt>
                <c:pt idx="11">
                  <c:v>Wed May 25 2016</c:v>
                </c:pt>
                <c:pt idx="12">
                  <c:v>Thu May 26 2016</c:v>
                </c:pt>
                <c:pt idx="13">
                  <c:v>Fri May 27 2016</c:v>
                </c:pt>
                <c:pt idx="14">
                  <c:v>Mon May 30 2016</c:v>
                </c:pt>
                <c:pt idx="15">
                  <c:v>Tue May 31 2016</c:v>
                </c:pt>
                <c:pt idx="16">
                  <c:v>Wed Jun 01 2016</c:v>
                </c:pt>
                <c:pt idx="17">
                  <c:v>Thu Jun 02 2016</c:v>
                </c:pt>
                <c:pt idx="18">
                  <c:v>Fri Jun 03 2016</c:v>
                </c:pt>
                <c:pt idx="19">
                  <c:v>Mon Jun 06 2016</c:v>
                </c:pt>
                <c:pt idx="20">
                  <c:v>Tue Jun 07 2016</c:v>
                </c:pt>
                <c:pt idx="21">
                  <c:v>Wed Jun 08 2016</c:v>
                </c:pt>
                <c:pt idx="22">
                  <c:v>Thu Jun 09 2016</c:v>
                </c:pt>
                <c:pt idx="23">
                  <c:v>Fri Jun 10 2016</c:v>
                </c:pt>
                <c:pt idx="24">
                  <c:v>Mon Jun 13 2016</c:v>
                </c:pt>
                <c:pt idx="25">
                  <c:v>Tue Jun 14 2016</c:v>
                </c:pt>
                <c:pt idx="26">
                  <c:v>Wed Jun 15 2016</c:v>
                </c:pt>
                <c:pt idx="27">
                  <c:v>Thu Jun 16 2016</c:v>
                </c:pt>
                <c:pt idx="28">
                  <c:v>Fri Jun 17 2016</c:v>
                </c:pt>
                <c:pt idx="29">
                  <c:v>Mon Jun 20 2016</c:v>
                </c:pt>
                <c:pt idx="30">
                  <c:v>Tue Jun 21 2016</c:v>
                </c:pt>
                <c:pt idx="31">
                  <c:v>Wed Jun 22 2016</c:v>
                </c:pt>
                <c:pt idx="32">
                  <c:v>Thu Jun 23 2016</c:v>
                </c:pt>
                <c:pt idx="33">
                  <c:v>Fri Jun 24 2016</c:v>
                </c:pt>
                <c:pt idx="34">
                  <c:v>Mon Jun 27 2016</c:v>
                </c:pt>
                <c:pt idx="35">
                  <c:v>Tue Jun 28 2016</c:v>
                </c:pt>
                <c:pt idx="36">
                  <c:v>Wed Jun 29 2016</c:v>
                </c:pt>
                <c:pt idx="37">
                  <c:v>Thu Jun 30 2016</c:v>
                </c:pt>
                <c:pt idx="38">
                  <c:v>Fri Jul 01 2016</c:v>
                </c:pt>
                <c:pt idx="39">
                  <c:v>Mon Jul 04 2016</c:v>
                </c:pt>
                <c:pt idx="40">
                  <c:v>Tue Jul 05 2016</c:v>
                </c:pt>
                <c:pt idx="41">
                  <c:v>Thu Jul 07 2016</c:v>
                </c:pt>
                <c:pt idx="42">
                  <c:v>Fri Jul 08 2016</c:v>
                </c:pt>
                <c:pt idx="43">
                  <c:v>Mon Jul 11 2016</c:v>
                </c:pt>
                <c:pt idx="44">
                  <c:v>Tue Jul 12 2016</c:v>
                </c:pt>
                <c:pt idx="45">
                  <c:v>Wed Jul 13 2016</c:v>
                </c:pt>
                <c:pt idx="46">
                  <c:v>Thu Jul 14 2016</c:v>
                </c:pt>
                <c:pt idx="47">
                  <c:v>Fri Jul 15 2016</c:v>
                </c:pt>
                <c:pt idx="48">
                  <c:v>Mon Jul 18 2016</c:v>
                </c:pt>
                <c:pt idx="49">
                  <c:v>Tue Jul 19 2016</c:v>
                </c:pt>
                <c:pt idx="50">
                  <c:v>Wed Jul 20 2016</c:v>
                </c:pt>
                <c:pt idx="51">
                  <c:v>Thu Jul 21 2016</c:v>
                </c:pt>
                <c:pt idx="52">
                  <c:v>Fri Jul 22 2016</c:v>
                </c:pt>
                <c:pt idx="53">
                  <c:v>Mon Jul 25 2016</c:v>
                </c:pt>
                <c:pt idx="54">
                  <c:v>Tue Jul 26 2016</c:v>
                </c:pt>
                <c:pt idx="55">
                  <c:v>Wed Jul 27 2016</c:v>
                </c:pt>
                <c:pt idx="56">
                  <c:v>Thu Jul 28 2016</c:v>
                </c:pt>
                <c:pt idx="57">
                  <c:v>Fri Jul 29 2016</c:v>
                </c:pt>
                <c:pt idx="58">
                  <c:v>Mon Aug 01 2016</c:v>
                </c:pt>
                <c:pt idx="59">
                  <c:v>Tue Aug 02 2016</c:v>
                </c:pt>
                <c:pt idx="60">
                  <c:v>Wed Aug 03 2016</c:v>
                </c:pt>
                <c:pt idx="61">
                  <c:v>Thu Aug 04 2016</c:v>
                </c:pt>
                <c:pt idx="62">
                  <c:v>Fri Aug 05 2016</c:v>
                </c:pt>
                <c:pt idx="63">
                  <c:v>Mon Aug 08 2016</c:v>
                </c:pt>
                <c:pt idx="64">
                  <c:v>Tue Aug 09 2016</c:v>
                </c:pt>
                <c:pt idx="65">
                  <c:v>Wed Aug 10 2016</c:v>
                </c:pt>
                <c:pt idx="66">
                  <c:v>Thu Aug 11 2016</c:v>
                </c:pt>
                <c:pt idx="67">
                  <c:v>Fri Aug 12 2016</c:v>
                </c:pt>
                <c:pt idx="68">
                  <c:v>Tue Aug 16 2016</c:v>
                </c:pt>
                <c:pt idx="69">
                  <c:v>Wed Aug 17 2016</c:v>
                </c:pt>
                <c:pt idx="70">
                  <c:v>Thu Aug 18 2016</c:v>
                </c:pt>
                <c:pt idx="71">
                  <c:v>Fri Aug 19 2016</c:v>
                </c:pt>
                <c:pt idx="72">
                  <c:v>Mon Aug 22 2016</c:v>
                </c:pt>
                <c:pt idx="73">
                  <c:v>Tue Aug 23 2016</c:v>
                </c:pt>
                <c:pt idx="74">
                  <c:v>Wed Aug 24 2016</c:v>
                </c:pt>
                <c:pt idx="75">
                  <c:v>Thu Aug 25 2016</c:v>
                </c:pt>
                <c:pt idx="76">
                  <c:v>Fri Aug 26 2016</c:v>
                </c:pt>
                <c:pt idx="77">
                  <c:v>Mon Aug 29 2016</c:v>
                </c:pt>
                <c:pt idx="78">
                  <c:v>Tue Aug 30 2016</c:v>
                </c:pt>
                <c:pt idx="79">
                  <c:v>Wed Aug 31 2016</c:v>
                </c:pt>
                <c:pt idx="80">
                  <c:v>Thu Sep 01 2016</c:v>
                </c:pt>
                <c:pt idx="81">
                  <c:v>Fri Sep 02 2016</c:v>
                </c:pt>
                <c:pt idx="82">
                  <c:v>Tue Sep 06 2016</c:v>
                </c:pt>
                <c:pt idx="83">
                  <c:v>Wed Sep 07 2016</c:v>
                </c:pt>
                <c:pt idx="84">
                  <c:v>Thu Sep 08 2016</c:v>
                </c:pt>
                <c:pt idx="85">
                  <c:v>Fri Sep 09 2016</c:v>
                </c:pt>
                <c:pt idx="86">
                  <c:v>Mon Sep 12 2016</c:v>
                </c:pt>
                <c:pt idx="87">
                  <c:v>Wed Sep 14 2016</c:v>
                </c:pt>
                <c:pt idx="88">
                  <c:v>Thu Sep 15 2016</c:v>
                </c:pt>
                <c:pt idx="89">
                  <c:v>Fri Sep 16 2016</c:v>
                </c:pt>
                <c:pt idx="90">
                  <c:v>Mon Sep 19 2016</c:v>
                </c:pt>
                <c:pt idx="91">
                  <c:v>Tue Sep 20 2016</c:v>
                </c:pt>
                <c:pt idx="92">
                  <c:v>Wed Sep 21 2016</c:v>
                </c:pt>
                <c:pt idx="93">
                  <c:v>Thu Sep 22 2016</c:v>
                </c:pt>
                <c:pt idx="94">
                  <c:v>Fri Sep 23 2016</c:v>
                </c:pt>
                <c:pt idx="95">
                  <c:v>Mon Sep 26 2016</c:v>
                </c:pt>
                <c:pt idx="96">
                  <c:v>Tue Sep 27 2016</c:v>
                </c:pt>
                <c:pt idx="97">
                  <c:v>Wed Sep 28 2016</c:v>
                </c:pt>
                <c:pt idx="98">
                  <c:v>Thu Sep 29 2016</c:v>
                </c:pt>
                <c:pt idx="99">
                  <c:v>Fri Sep 30 2016</c:v>
                </c:pt>
                <c:pt idx="100">
                  <c:v>Mon Oct 03 2016</c:v>
                </c:pt>
                <c:pt idx="101">
                  <c:v>Tue Oct 04 2016</c:v>
                </c:pt>
                <c:pt idx="102">
                  <c:v>Wed Oct 05 2016</c:v>
                </c:pt>
                <c:pt idx="103">
                  <c:v>Thu Oct 06 2016</c:v>
                </c:pt>
                <c:pt idx="104">
                  <c:v>Fri Oct 07 2016</c:v>
                </c:pt>
                <c:pt idx="105">
                  <c:v>Mon Oct 10 2016</c:v>
                </c:pt>
                <c:pt idx="106">
                  <c:v>Thu Oct 13 2016</c:v>
                </c:pt>
                <c:pt idx="107">
                  <c:v>Fri Oct 14 2016</c:v>
                </c:pt>
                <c:pt idx="108">
                  <c:v>Mon Oct 17 2016</c:v>
                </c:pt>
                <c:pt idx="109">
                  <c:v>Tue Oct 18 2016</c:v>
                </c:pt>
                <c:pt idx="110">
                  <c:v>Wed Oct 19 2016</c:v>
                </c:pt>
                <c:pt idx="111">
                  <c:v>Thu Oct 20 2016</c:v>
                </c:pt>
                <c:pt idx="112">
                  <c:v>Fri Oct 21 2016</c:v>
                </c:pt>
                <c:pt idx="113">
                  <c:v>Mon Oct 24 2016</c:v>
                </c:pt>
                <c:pt idx="114">
                  <c:v>Tue Oct 25 2016</c:v>
                </c:pt>
                <c:pt idx="115">
                  <c:v>Wed Oct 26 2016</c:v>
                </c:pt>
                <c:pt idx="116">
                  <c:v>Thu Oct 27 2016</c:v>
                </c:pt>
                <c:pt idx="117">
                  <c:v>Fri Oct 28 2016</c:v>
                </c:pt>
                <c:pt idx="118">
                  <c:v>Sun Oct 30 2016</c:v>
                </c:pt>
                <c:pt idx="119">
                  <c:v>Tue Nov 01 2016</c:v>
                </c:pt>
                <c:pt idx="120">
                  <c:v>Wed Nov 02 2016</c:v>
                </c:pt>
                <c:pt idx="121">
                  <c:v>Thu Nov 03 2016</c:v>
                </c:pt>
                <c:pt idx="122">
                  <c:v>Fri Nov 04 2016</c:v>
                </c:pt>
                <c:pt idx="123">
                  <c:v>Mon Nov 07 2016</c:v>
                </c:pt>
                <c:pt idx="124">
                  <c:v>Tue Nov 08 2016</c:v>
                </c:pt>
                <c:pt idx="125">
                  <c:v>Wed Nov 09 2016</c:v>
                </c:pt>
                <c:pt idx="126">
                  <c:v>Thu Nov 10 2016</c:v>
                </c:pt>
                <c:pt idx="127">
                  <c:v>Fri Nov 11 2016</c:v>
                </c:pt>
                <c:pt idx="128">
                  <c:v>Tue Nov 15 2016</c:v>
                </c:pt>
                <c:pt idx="129">
                  <c:v>Wed Nov 16 2016</c:v>
                </c:pt>
                <c:pt idx="130">
                  <c:v>Thu Nov 17 2016</c:v>
                </c:pt>
                <c:pt idx="131">
                  <c:v>Fri Nov 18 2016</c:v>
                </c:pt>
                <c:pt idx="132">
                  <c:v>Mon Nov 21 2016</c:v>
                </c:pt>
                <c:pt idx="133">
                  <c:v>Tue Nov 22 2016</c:v>
                </c:pt>
                <c:pt idx="134">
                  <c:v>Wed Nov 23 2016</c:v>
                </c:pt>
                <c:pt idx="135">
                  <c:v>Thu Nov 24 2016</c:v>
                </c:pt>
                <c:pt idx="136">
                  <c:v>Fri Nov 25 2016</c:v>
                </c:pt>
                <c:pt idx="137">
                  <c:v>Mon Nov 28 2016</c:v>
                </c:pt>
                <c:pt idx="138">
                  <c:v>Tue Nov 29 2016</c:v>
                </c:pt>
                <c:pt idx="139">
                  <c:v>Wed Nov 30 2016</c:v>
                </c:pt>
                <c:pt idx="140">
                  <c:v>Thu Dec 01 2016</c:v>
                </c:pt>
                <c:pt idx="141">
                  <c:v>Fri Dec 02 2016</c:v>
                </c:pt>
                <c:pt idx="142">
                  <c:v>Mon Dec 05 2016</c:v>
                </c:pt>
                <c:pt idx="143">
                  <c:v>Tue Dec 06 2016</c:v>
                </c:pt>
                <c:pt idx="144">
                  <c:v>Wed Dec 07 2016</c:v>
                </c:pt>
                <c:pt idx="145">
                  <c:v>Thu Dec 08 2016</c:v>
                </c:pt>
                <c:pt idx="146">
                  <c:v>Fri Dec 09 2016</c:v>
                </c:pt>
                <c:pt idx="147">
                  <c:v>Mon Dec 12 2016</c:v>
                </c:pt>
                <c:pt idx="148">
                  <c:v>Tue Dec 13 2016</c:v>
                </c:pt>
                <c:pt idx="149">
                  <c:v>Wed Dec 14 2016</c:v>
                </c:pt>
                <c:pt idx="150">
                  <c:v>Thu Dec 15 2016</c:v>
                </c:pt>
                <c:pt idx="151">
                  <c:v>Fri Dec 16 2016</c:v>
                </c:pt>
                <c:pt idx="152">
                  <c:v>Mon Dec 19 2016</c:v>
                </c:pt>
                <c:pt idx="153">
                  <c:v>Tue Dec 20 2016</c:v>
                </c:pt>
                <c:pt idx="154">
                  <c:v>Wed Dec 21 2016</c:v>
                </c:pt>
                <c:pt idx="155">
                  <c:v>Thu Dec 22 2016</c:v>
                </c:pt>
                <c:pt idx="156">
                  <c:v>Fri Dec 23 2016</c:v>
                </c:pt>
                <c:pt idx="157">
                  <c:v>Mon Dec 26 2016</c:v>
                </c:pt>
                <c:pt idx="158">
                  <c:v>Tue Dec 27 2016</c:v>
                </c:pt>
                <c:pt idx="159">
                  <c:v>Wed Dec 28 2016</c:v>
                </c:pt>
                <c:pt idx="160">
                  <c:v>Thu Dec 29 2016</c:v>
                </c:pt>
                <c:pt idx="161">
                  <c:v>Fri Dec 30 2016</c:v>
                </c:pt>
                <c:pt idx="162">
                  <c:v>Mon Jan 02 2017</c:v>
                </c:pt>
                <c:pt idx="163">
                  <c:v>Tue Jan 03 2017</c:v>
                </c:pt>
                <c:pt idx="164">
                  <c:v>Wed Jan 04 2017</c:v>
                </c:pt>
                <c:pt idx="165">
                  <c:v>Thu Jan 05 2017</c:v>
                </c:pt>
                <c:pt idx="166">
                  <c:v>Fri Jan 06 2017</c:v>
                </c:pt>
                <c:pt idx="167">
                  <c:v>Mon Jan 09 2017</c:v>
                </c:pt>
                <c:pt idx="168">
                  <c:v>Tue Jan 10 2017</c:v>
                </c:pt>
                <c:pt idx="169">
                  <c:v>Wed Jan 11 2017</c:v>
                </c:pt>
                <c:pt idx="170">
                  <c:v>Thu Jan 12 2017</c:v>
                </c:pt>
                <c:pt idx="171">
                  <c:v>Fri Jan 13 2017</c:v>
                </c:pt>
                <c:pt idx="172">
                  <c:v>Mon Jan 16 2017</c:v>
                </c:pt>
                <c:pt idx="173">
                  <c:v>Tue Jan 17 2017</c:v>
                </c:pt>
                <c:pt idx="174">
                  <c:v>Wed Jan 18 2017</c:v>
                </c:pt>
                <c:pt idx="175">
                  <c:v>Thu Jan 19 2017</c:v>
                </c:pt>
                <c:pt idx="176">
                  <c:v>Fri Jan 20 2017</c:v>
                </c:pt>
                <c:pt idx="177">
                  <c:v>Mon Jan 23 2017</c:v>
                </c:pt>
                <c:pt idx="178">
                  <c:v>Tue Jan 24 2017</c:v>
                </c:pt>
                <c:pt idx="179">
                  <c:v>Wed Jan 25 2017</c:v>
                </c:pt>
                <c:pt idx="180">
                  <c:v>Fri Jan 27 2017</c:v>
                </c:pt>
                <c:pt idx="181">
                  <c:v>Mon Jan 30 2017</c:v>
                </c:pt>
                <c:pt idx="182">
                  <c:v>Tue Jan 31 2017</c:v>
                </c:pt>
                <c:pt idx="183">
                  <c:v>Wed Feb 01 2017</c:v>
                </c:pt>
                <c:pt idx="184">
                  <c:v>Thu Feb 02 2017</c:v>
                </c:pt>
                <c:pt idx="185">
                  <c:v>Fri Feb 03 2017</c:v>
                </c:pt>
                <c:pt idx="186">
                  <c:v>Mon Feb 06 2017</c:v>
                </c:pt>
                <c:pt idx="187">
                  <c:v>Tue Feb 07 2017</c:v>
                </c:pt>
                <c:pt idx="188">
                  <c:v>Wed Feb 08 2017</c:v>
                </c:pt>
                <c:pt idx="189">
                  <c:v>Thu Feb 09 2017</c:v>
                </c:pt>
                <c:pt idx="190">
                  <c:v>Fri Feb 10 2017</c:v>
                </c:pt>
                <c:pt idx="191">
                  <c:v>Mon Feb 13 2017</c:v>
                </c:pt>
                <c:pt idx="192">
                  <c:v>Tue Feb 14 2017</c:v>
                </c:pt>
                <c:pt idx="193">
                  <c:v>Wed Feb 15 2017</c:v>
                </c:pt>
                <c:pt idx="194">
                  <c:v>Thu Feb 16 2017</c:v>
                </c:pt>
                <c:pt idx="195">
                  <c:v>Fri Feb 17 2017</c:v>
                </c:pt>
                <c:pt idx="196">
                  <c:v>Mon Feb 20 2017</c:v>
                </c:pt>
                <c:pt idx="197">
                  <c:v>Tue Feb 21 2017</c:v>
                </c:pt>
                <c:pt idx="198">
                  <c:v>Wed Feb 22 2017</c:v>
                </c:pt>
                <c:pt idx="199">
                  <c:v>Thu Feb 23 2017</c:v>
                </c:pt>
                <c:pt idx="200">
                  <c:v>Mon Feb 27 2017</c:v>
                </c:pt>
                <c:pt idx="201">
                  <c:v>Tue Feb 28 2017</c:v>
                </c:pt>
                <c:pt idx="202">
                  <c:v>Wed Mar 01 2017</c:v>
                </c:pt>
                <c:pt idx="203">
                  <c:v>Thu Mar 02 2017</c:v>
                </c:pt>
                <c:pt idx="204">
                  <c:v>Fri Mar 03 2017</c:v>
                </c:pt>
                <c:pt idx="205">
                  <c:v>Mon Mar 06 2017</c:v>
                </c:pt>
                <c:pt idx="206">
                  <c:v>Tue Mar 07 2017</c:v>
                </c:pt>
                <c:pt idx="207">
                  <c:v>Wed Mar 08 2017</c:v>
                </c:pt>
                <c:pt idx="208">
                  <c:v>Thu Mar 09 2017</c:v>
                </c:pt>
                <c:pt idx="209">
                  <c:v>Fri Mar 10 2017</c:v>
                </c:pt>
                <c:pt idx="210">
                  <c:v>Tue Mar 14 2017</c:v>
                </c:pt>
                <c:pt idx="211">
                  <c:v>Wed Mar 15 2017</c:v>
                </c:pt>
                <c:pt idx="212">
                  <c:v>Thu Mar 16 2017</c:v>
                </c:pt>
                <c:pt idx="213">
                  <c:v>Fri Mar 17 2017</c:v>
                </c:pt>
                <c:pt idx="214">
                  <c:v>Mon Mar 20 2017</c:v>
                </c:pt>
                <c:pt idx="215">
                  <c:v>Tue Mar 21 2017</c:v>
                </c:pt>
                <c:pt idx="216">
                  <c:v>Wed Mar 22 2017</c:v>
                </c:pt>
                <c:pt idx="217">
                  <c:v>Thu Mar 23 2017</c:v>
                </c:pt>
                <c:pt idx="218">
                  <c:v>Fri Mar 24 2017</c:v>
                </c:pt>
                <c:pt idx="219">
                  <c:v>Mon Mar 27 2017</c:v>
                </c:pt>
                <c:pt idx="220">
                  <c:v>Tue Mar 28 2017</c:v>
                </c:pt>
                <c:pt idx="221">
                  <c:v>Wed Mar 29 2017</c:v>
                </c:pt>
                <c:pt idx="222">
                  <c:v>Thu Mar 30 2017</c:v>
                </c:pt>
                <c:pt idx="223">
                  <c:v>Fri Mar 31 2017</c:v>
                </c:pt>
                <c:pt idx="224">
                  <c:v>Mon Apr 03 2017</c:v>
                </c:pt>
                <c:pt idx="225">
                  <c:v>Wed Apr 05 2017</c:v>
                </c:pt>
                <c:pt idx="226">
                  <c:v>Thu Apr 06 2017</c:v>
                </c:pt>
                <c:pt idx="227">
                  <c:v>Fri Apr 07 2017</c:v>
                </c:pt>
                <c:pt idx="228">
                  <c:v>Mon Apr 10 2017</c:v>
                </c:pt>
                <c:pt idx="229">
                  <c:v>Tue Apr 11 2017</c:v>
                </c:pt>
                <c:pt idx="230">
                  <c:v>Wed Apr 12 2017</c:v>
                </c:pt>
                <c:pt idx="231">
                  <c:v>Thu Apr 13 2017</c:v>
                </c:pt>
                <c:pt idx="232">
                  <c:v>Mon Apr 17 2017</c:v>
                </c:pt>
                <c:pt idx="233">
                  <c:v>Tue Apr 18 2017</c:v>
                </c:pt>
                <c:pt idx="234">
                  <c:v>Wed Apr 19 2017</c:v>
                </c:pt>
                <c:pt idx="235">
                  <c:v>Thu Apr 20 2017</c:v>
                </c:pt>
                <c:pt idx="236">
                  <c:v>Fri Apr 21 2017</c:v>
                </c:pt>
                <c:pt idx="237">
                  <c:v>Mon Apr 24 2017</c:v>
                </c:pt>
                <c:pt idx="238">
                  <c:v>Tue Apr 25 2017</c:v>
                </c:pt>
                <c:pt idx="239">
                  <c:v>Wed Apr 26 2017</c:v>
                </c:pt>
                <c:pt idx="240">
                  <c:v>Thu Apr 27 2017</c:v>
                </c:pt>
                <c:pt idx="241">
                  <c:v>Fri Apr 28 2017</c:v>
                </c:pt>
                <c:pt idx="242">
                  <c:v>Tue May 02 2017</c:v>
                </c:pt>
                <c:pt idx="243">
                  <c:v>Wed May 03 2017</c:v>
                </c:pt>
                <c:pt idx="244">
                  <c:v>Thu May 04 2017</c:v>
                </c:pt>
                <c:pt idx="245">
                  <c:v>Fri May 05 2017</c:v>
                </c:pt>
                <c:pt idx="246">
                  <c:v>Mon May 08 2017</c:v>
                </c:pt>
                <c:pt idx="247">
                  <c:v>Tue May 09 2017</c:v>
                </c:pt>
                <c:pt idx="248">
                  <c:v>Wed May 10 2017</c:v>
                </c:pt>
                <c:pt idx="249">
                  <c:v>Thu May 11 2017</c:v>
                </c:pt>
                <c:pt idx="250">
                  <c:v>Fri May 12 2017</c:v>
                </c:pt>
                <c:pt idx="251">
                  <c:v>Mon May 15 2017</c:v>
                </c:pt>
                <c:pt idx="252">
                  <c:v>Tue May 16 2017</c:v>
                </c:pt>
                <c:pt idx="253">
                  <c:v>Wed May 17 2017</c:v>
                </c:pt>
                <c:pt idx="254">
                  <c:v>Thu May 18 2017</c:v>
                </c:pt>
                <c:pt idx="255">
                  <c:v>Fri May 19 2017</c:v>
                </c:pt>
                <c:pt idx="256">
                  <c:v>Mon May 22 2017</c:v>
                </c:pt>
                <c:pt idx="257">
                  <c:v>Tue May 23 2017</c:v>
                </c:pt>
                <c:pt idx="258">
                  <c:v>Wed May 24 2017</c:v>
                </c:pt>
                <c:pt idx="259">
                  <c:v>Thu May 25 2017</c:v>
                </c:pt>
                <c:pt idx="260">
                  <c:v>Fri May 26 2017</c:v>
                </c:pt>
                <c:pt idx="261">
                  <c:v>Mon May 29 2017</c:v>
                </c:pt>
                <c:pt idx="262">
                  <c:v>Tue May 30 2017</c:v>
                </c:pt>
                <c:pt idx="263">
                  <c:v>Wed May 31 2017</c:v>
                </c:pt>
                <c:pt idx="264">
                  <c:v>Thu Jun 01 2017</c:v>
                </c:pt>
                <c:pt idx="265">
                  <c:v>Fri Jun 02 2017</c:v>
                </c:pt>
                <c:pt idx="266">
                  <c:v>Mon Jun 05 2017</c:v>
                </c:pt>
                <c:pt idx="267">
                  <c:v>Tue Jun 06 2017</c:v>
                </c:pt>
                <c:pt idx="268">
                  <c:v>Wed Jun 07 2017</c:v>
                </c:pt>
                <c:pt idx="269">
                  <c:v>Thu Jun 08 2017</c:v>
                </c:pt>
                <c:pt idx="270">
                  <c:v>Fri Jun 09 2017</c:v>
                </c:pt>
                <c:pt idx="271">
                  <c:v>Mon Jun 12 2017</c:v>
                </c:pt>
                <c:pt idx="272">
                  <c:v>Tue Jun 13 2017</c:v>
                </c:pt>
                <c:pt idx="273">
                  <c:v>Wed Jun 14 2017</c:v>
                </c:pt>
                <c:pt idx="274">
                  <c:v>Thu Jun 15 2017</c:v>
                </c:pt>
                <c:pt idx="275">
                  <c:v>Fri Jun 16 2017</c:v>
                </c:pt>
                <c:pt idx="276">
                  <c:v>Mon Jun 19 2017</c:v>
                </c:pt>
                <c:pt idx="277">
                  <c:v>Tue Jun 20 2017</c:v>
                </c:pt>
                <c:pt idx="278">
                  <c:v>Wed Jun 21 2017</c:v>
                </c:pt>
                <c:pt idx="279">
                  <c:v>Thu Jun 22 2017</c:v>
                </c:pt>
                <c:pt idx="280">
                  <c:v>Fri Jun 23 2017</c:v>
                </c:pt>
                <c:pt idx="281">
                  <c:v>Tue Jun 27 2017</c:v>
                </c:pt>
                <c:pt idx="282">
                  <c:v>Wed Jun 28 2017</c:v>
                </c:pt>
                <c:pt idx="283">
                  <c:v>Thu Jun 29 2017</c:v>
                </c:pt>
                <c:pt idx="284">
                  <c:v>Fri Jun 30 2017</c:v>
                </c:pt>
                <c:pt idx="285">
                  <c:v>Mon Jul 03 2017</c:v>
                </c:pt>
                <c:pt idx="286">
                  <c:v>Tue Jul 04 2017</c:v>
                </c:pt>
                <c:pt idx="287">
                  <c:v>Wed Jul 05 2017</c:v>
                </c:pt>
                <c:pt idx="288">
                  <c:v>Thu Jul 06 2017</c:v>
                </c:pt>
                <c:pt idx="289">
                  <c:v>Fri Jul 07 2017</c:v>
                </c:pt>
                <c:pt idx="290">
                  <c:v>Mon Jul 10 2017</c:v>
                </c:pt>
                <c:pt idx="291">
                  <c:v>Tue Jul 11 2017</c:v>
                </c:pt>
                <c:pt idx="292">
                  <c:v>Wed Jul 12 2017</c:v>
                </c:pt>
                <c:pt idx="293">
                  <c:v>Thu Jul 13 2017</c:v>
                </c:pt>
                <c:pt idx="294">
                  <c:v>Fri Jul 14 2017</c:v>
                </c:pt>
                <c:pt idx="295">
                  <c:v>Mon Jul 17 2017</c:v>
                </c:pt>
                <c:pt idx="296">
                  <c:v>Tue Jul 18 2017</c:v>
                </c:pt>
                <c:pt idx="297">
                  <c:v>Wed Jul 19 2017</c:v>
                </c:pt>
                <c:pt idx="298">
                  <c:v>Thu Jul 20 2017</c:v>
                </c:pt>
                <c:pt idx="299">
                  <c:v>Fri Jul 21 2017</c:v>
                </c:pt>
                <c:pt idx="300">
                  <c:v>Mon Jul 24 2017</c:v>
                </c:pt>
                <c:pt idx="301">
                  <c:v>Tue Jul 25 2017</c:v>
                </c:pt>
                <c:pt idx="302">
                  <c:v>Wed Jul 26 2017</c:v>
                </c:pt>
                <c:pt idx="303">
                  <c:v>Thu Jul 27 2017</c:v>
                </c:pt>
                <c:pt idx="304">
                  <c:v>Fri Jul 28 2017</c:v>
                </c:pt>
                <c:pt idx="305">
                  <c:v>Mon Jul 31 2017</c:v>
                </c:pt>
                <c:pt idx="306">
                  <c:v>Tue Aug 01 2017</c:v>
                </c:pt>
                <c:pt idx="307">
                  <c:v>Wed Aug 02 2017</c:v>
                </c:pt>
                <c:pt idx="308">
                  <c:v>Thu Aug 03 2017</c:v>
                </c:pt>
                <c:pt idx="309">
                  <c:v>Fri Aug 04 2017</c:v>
                </c:pt>
                <c:pt idx="310">
                  <c:v>Mon Aug 07 2017</c:v>
                </c:pt>
                <c:pt idx="311">
                  <c:v>Tue Aug 08 2017</c:v>
                </c:pt>
                <c:pt idx="312">
                  <c:v>Wed Aug 09 2017</c:v>
                </c:pt>
                <c:pt idx="313">
                  <c:v>Thu Aug 10 2017</c:v>
                </c:pt>
                <c:pt idx="314">
                  <c:v>Fri Aug 11 2017</c:v>
                </c:pt>
                <c:pt idx="315">
                  <c:v>Mon Aug 14 2017</c:v>
                </c:pt>
                <c:pt idx="316">
                  <c:v>Wed Aug 16 2017</c:v>
                </c:pt>
                <c:pt idx="317">
                  <c:v>Thu Aug 17 2017</c:v>
                </c:pt>
                <c:pt idx="318">
                  <c:v>Fri Aug 18 2017</c:v>
                </c:pt>
                <c:pt idx="319">
                  <c:v>Mon Aug 21 2017</c:v>
                </c:pt>
                <c:pt idx="320">
                  <c:v>Tue Aug 22 2017</c:v>
                </c:pt>
                <c:pt idx="321">
                  <c:v>Wed Aug 23 2017</c:v>
                </c:pt>
                <c:pt idx="322">
                  <c:v>Thu Aug 24 2017</c:v>
                </c:pt>
                <c:pt idx="323">
                  <c:v>Mon Aug 28 2017</c:v>
                </c:pt>
                <c:pt idx="324">
                  <c:v>Tue Aug 29 2017</c:v>
                </c:pt>
                <c:pt idx="325">
                  <c:v>Wed Aug 30 2017</c:v>
                </c:pt>
                <c:pt idx="326">
                  <c:v>Thu Aug 31 2017</c:v>
                </c:pt>
                <c:pt idx="327">
                  <c:v>Fri Sep 01 2017</c:v>
                </c:pt>
                <c:pt idx="328">
                  <c:v>Mon Sep 04 2017</c:v>
                </c:pt>
                <c:pt idx="329">
                  <c:v>Tue Sep 05 2017</c:v>
                </c:pt>
                <c:pt idx="330">
                  <c:v>Wed Sep 06 2017</c:v>
                </c:pt>
                <c:pt idx="331">
                  <c:v>Thu Sep 07 2017</c:v>
                </c:pt>
                <c:pt idx="332">
                  <c:v>Fri Sep 08 2017</c:v>
                </c:pt>
                <c:pt idx="333">
                  <c:v>Mon Sep 11 2017</c:v>
                </c:pt>
                <c:pt idx="334">
                  <c:v>Tue Sep 12 2017</c:v>
                </c:pt>
                <c:pt idx="335">
                  <c:v>Wed Sep 13 2017</c:v>
                </c:pt>
                <c:pt idx="336">
                  <c:v>Thu Sep 14 2017</c:v>
                </c:pt>
                <c:pt idx="337">
                  <c:v>Fri Sep 15 2017</c:v>
                </c:pt>
                <c:pt idx="338">
                  <c:v>Mon Sep 18 2017</c:v>
                </c:pt>
                <c:pt idx="339">
                  <c:v>Tue Sep 19 2017</c:v>
                </c:pt>
                <c:pt idx="340">
                  <c:v>Wed Sep 20 2017</c:v>
                </c:pt>
                <c:pt idx="341">
                  <c:v>Thu Sep 21 2017</c:v>
                </c:pt>
                <c:pt idx="342">
                  <c:v>Fri Sep 22 2017</c:v>
                </c:pt>
                <c:pt idx="343">
                  <c:v>Mon Sep 25 2017</c:v>
                </c:pt>
                <c:pt idx="344">
                  <c:v>Tue Sep 26 2017</c:v>
                </c:pt>
                <c:pt idx="345">
                  <c:v>Wed Sep 27 2017</c:v>
                </c:pt>
                <c:pt idx="346">
                  <c:v>Thu Sep 28 2017</c:v>
                </c:pt>
                <c:pt idx="347">
                  <c:v>Fri Sep 29 2017</c:v>
                </c:pt>
                <c:pt idx="348">
                  <c:v>Tue Oct 03 2017</c:v>
                </c:pt>
                <c:pt idx="349">
                  <c:v>Wed Oct 04 2017</c:v>
                </c:pt>
                <c:pt idx="350">
                  <c:v>Thu Oct 05 2017</c:v>
                </c:pt>
                <c:pt idx="351">
                  <c:v>Fri Oct 06 2017</c:v>
                </c:pt>
                <c:pt idx="352">
                  <c:v>Mon Oct 09 2017</c:v>
                </c:pt>
                <c:pt idx="353">
                  <c:v>Tue Oct 10 2017</c:v>
                </c:pt>
                <c:pt idx="354">
                  <c:v>Wed Oct 11 2017</c:v>
                </c:pt>
                <c:pt idx="355">
                  <c:v>Thu Oct 12 2017</c:v>
                </c:pt>
                <c:pt idx="356">
                  <c:v>Fri Oct 13 2017</c:v>
                </c:pt>
                <c:pt idx="357">
                  <c:v>Mon Oct 16 2017</c:v>
                </c:pt>
                <c:pt idx="358">
                  <c:v>Tue Oct 17 2017</c:v>
                </c:pt>
                <c:pt idx="359">
                  <c:v>Wed Oct 18 2017</c:v>
                </c:pt>
                <c:pt idx="360">
                  <c:v>Thu Oct 19 2017</c:v>
                </c:pt>
                <c:pt idx="361">
                  <c:v>Mon Oct 23 2017</c:v>
                </c:pt>
                <c:pt idx="362">
                  <c:v>Tue Oct 24 2017</c:v>
                </c:pt>
                <c:pt idx="363">
                  <c:v>Wed Oct 25 2017</c:v>
                </c:pt>
                <c:pt idx="364">
                  <c:v>Thu Oct 26 2017</c:v>
                </c:pt>
                <c:pt idx="365">
                  <c:v>Fri Oct 27 2017</c:v>
                </c:pt>
                <c:pt idx="366">
                  <c:v>Mon Oct 30 2017</c:v>
                </c:pt>
                <c:pt idx="367">
                  <c:v>Tue Oct 31 2017</c:v>
                </c:pt>
                <c:pt idx="368">
                  <c:v>Wed Nov 01 2017</c:v>
                </c:pt>
                <c:pt idx="369">
                  <c:v>Thu Nov 02 2017</c:v>
                </c:pt>
                <c:pt idx="370">
                  <c:v>Fri Nov 03 2017</c:v>
                </c:pt>
                <c:pt idx="371">
                  <c:v>Mon Nov 06 2017</c:v>
                </c:pt>
                <c:pt idx="372">
                  <c:v>Tue Nov 07 2017</c:v>
                </c:pt>
                <c:pt idx="373">
                  <c:v>Wed Nov 08 2017</c:v>
                </c:pt>
                <c:pt idx="374">
                  <c:v>Thu Nov 09 2017</c:v>
                </c:pt>
                <c:pt idx="375">
                  <c:v>Fri Nov 10 2017</c:v>
                </c:pt>
                <c:pt idx="376">
                  <c:v>Mon Nov 13 2017</c:v>
                </c:pt>
                <c:pt idx="377">
                  <c:v>Tue Nov 14 2017</c:v>
                </c:pt>
                <c:pt idx="378">
                  <c:v>Wed Nov 15 2017</c:v>
                </c:pt>
                <c:pt idx="379">
                  <c:v>Thu Nov 16 2017</c:v>
                </c:pt>
                <c:pt idx="380">
                  <c:v>Fri Nov 17 2017</c:v>
                </c:pt>
                <c:pt idx="381">
                  <c:v>Mon Nov 20 2017</c:v>
                </c:pt>
                <c:pt idx="382">
                  <c:v>Tue Nov 21 2017</c:v>
                </c:pt>
                <c:pt idx="383">
                  <c:v>Wed Nov 22 2017</c:v>
                </c:pt>
                <c:pt idx="384">
                  <c:v>Thu Nov 23 2017</c:v>
                </c:pt>
                <c:pt idx="385">
                  <c:v>Fri Nov 24 2017</c:v>
                </c:pt>
                <c:pt idx="386">
                  <c:v>Mon Nov 27 2017</c:v>
                </c:pt>
                <c:pt idx="387">
                  <c:v>Tue Nov 28 2017</c:v>
                </c:pt>
                <c:pt idx="388">
                  <c:v>Wed Nov 29 2017</c:v>
                </c:pt>
                <c:pt idx="389">
                  <c:v>Thu Nov 30 2017</c:v>
                </c:pt>
                <c:pt idx="390">
                  <c:v>Fri Dec 01 2017</c:v>
                </c:pt>
                <c:pt idx="391">
                  <c:v>Mon Dec 04 2017</c:v>
                </c:pt>
                <c:pt idx="392">
                  <c:v>Tue Dec 05 2017</c:v>
                </c:pt>
                <c:pt idx="393">
                  <c:v>Wed Dec 06 2017</c:v>
                </c:pt>
                <c:pt idx="394">
                  <c:v>Thu Dec 07 2017</c:v>
                </c:pt>
                <c:pt idx="395">
                  <c:v>Fri Dec 08 2017</c:v>
                </c:pt>
                <c:pt idx="396">
                  <c:v>Mon Dec 11 2017</c:v>
                </c:pt>
                <c:pt idx="397">
                  <c:v>Tue Dec 12 2017</c:v>
                </c:pt>
                <c:pt idx="398">
                  <c:v>Wed Dec 13 2017</c:v>
                </c:pt>
                <c:pt idx="399">
                  <c:v>Thu Dec 14 2017</c:v>
                </c:pt>
                <c:pt idx="400">
                  <c:v>Fri Dec 15 2017</c:v>
                </c:pt>
                <c:pt idx="401">
                  <c:v>Mon Dec 18 2017</c:v>
                </c:pt>
                <c:pt idx="402">
                  <c:v>Tue Dec 19 2017</c:v>
                </c:pt>
                <c:pt idx="403">
                  <c:v>Wed Dec 20 2017</c:v>
                </c:pt>
                <c:pt idx="404">
                  <c:v>Thu Dec 21 2017</c:v>
                </c:pt>
                <c:pt idx="405">
                  <c:v>Fri Dec 22 2017</c:v>
                </c:pt>
                <c:pt idx="406">
                  <c:v>Tue Dec 26 2017</c:v>
                </c:pt>
                <c:pt idx="407">
                  <c:v>Wed Dec 27 2017</c:v>
                </c:pt>
                <c:pt idx="408">
                  <c:v>Thu Dec 28 2017</c:v>
                </c:pt>
                <c:pt idx="409">
                  <c:v>Fri Dec 29 2017</c:v>
                </c:pt>
                <c:pt idx="410">
                  <c:v>Mon Jan 01 2018</c:v>
                </c:pt>
                <c:pt idx="411">
                  <c:v>Tue Jan 02 2018</c:v>
                </c:pt>
                <c:pt idx="412">
                  <c:v>Wed Jan 03 2018</c:v>
                </c:pt>
                <c:pt idx="413">
                  <c:v>Thu Jan 04 2018</c:v>
                </c:pt>
                <c:pt idx="414">
                  <c:v>Fri Jan 05 2018</c:v>
                </c:pt>
                <c:pt idx="415">
                  <c:v>Mon Jan 08 2018</c:v>
                </c:pt>
                <c:pt idx="416">
                  <c:v>Tue Jan 09 2018</c:v>
                </c:pt>
                <c:pt idx="417">
                  <c:v>Wed Jan 10 2018</c:v>
                </c:pt>
                <c:pt idx="418">
                  <c:v>Thu Jan 11 2018</c:v>
                </c:pt>
                <c:pt idx="419">
                  <c:v>Fri Jan 12 2018</c:v>
                </c:pt>
                <c:pt idx="420">
                  <c:v>Mon Jan 15 2018</c:v>
                </c:pt>
                <c:pt idx="421">
                  <c:v>Tue Jan 16 2018</c:v>
                </c:pt>
                <c:pt idx="422">
                  <c:v>Wed Jan 17 2018</c:v>
                </c:pt>
                <c:pt idx="423">
                  <c:v>Thu Jan 18 2018</c:v>
                </c:pt>
                <c:pt idx="424">
                  <c:v>Fri Jan 19 2018</c:v>
                </c:pt>
                <c:pt idx="425">
                  <c:v>Mon Jan 22 2018</c:v>
                </c:pt>
                <c:pt idx="426">
                  <c:v>Tue Jan 23 2018</c:v>
                </c:pt>
                <c:pt idx="427">
                  <c:v>Wed Jan 24 2018</c:v>
                </c:pt>
                <c:pt idx="428">
                  <c:v>Thu Jan 25 2018</c:v>
                </c:pt>
                <c:pt idx="429">
                  <c:v>Mon Jan 29 2018</c:v>
                </c:pt>
                <c:pt idx="430">
                  <c:v>Tue Jan 30 2018</c:v>
                </c:pt>
                <c:pt idx="431">
                  <c:v>Wed Jan 31 2018</c:v>
                </c:pt>
                <c:pt idx="432">
                  <c:v>Thu Feb 01 2018</c:v>
                </c:pt>
                <c:pt idx="433">
                  <c:v>Fri Feb 02 2018</c:v>
                </c:pt>
                <c:pt idx="434">
                  <c:v>Mon Feb 05 2018</c:v>
                </c:pt>
                <c:pt idx="435">
                  <c:v>Tue Feb 06 2018</c:v>
                </c:pt>
                <c:pt idx="436">
                  <c:v>Wed Feb 07 2018</c:v>
                </c:pt>
                <c:pt idx="437">
                  <c:v>Thu Feb 08 2018</c:v>
                </c:pt>
                <c:pt idx="438">
                  <c:v>Fri Feb 09 2018</c:v>
                </c:pt>
                <c:pt idx="439">
                  <c:v>Mon Feb 12 2018</c:v>
                </c:pt>
                <c:pt idx="440">
                  <c:v>Wed Feb 14 2018</c:v>
                </c:pt>
                <c:pt idx="441">
                  <c:v>Thu Feb 15 2018</c:v>
                </c:pt>
                <c:pt idx="442">
                  <c:v>Fri Feb 16 2018</c:v>
                </c:pt>
                <c:pt idx="443">
                  <c:v>Mon Feb 19 2018</c:v>
                </c:pt>
                <c:pt idx="444">
                  <c:v>Tue Feb 20 2018</c:v>
                </c:pt>
                <c:pt idx="445">
                  <c:v>Wed Feb 21 2018</c:v>
                </c:pt>
                <c:pt idx="446">
                  <c:v>Thu Feb 22 2018</c:v>
                </c:pt>
                <c:pt idx="447">
                  <c:v>Fri Feb 23 2018</c:v>
                </c:pt>
                <c:pt idx="448">
                  <c:v>Mon Feb 26 2018</c:v>
                </c:pt>
                <c:pt idx="449">
                  <c:v>Tue Feb 27 2018</c:v>
                </c:pt>
                <c:pt idx="450">
                  <c:v>Wed Feb 28 2018</c:v>
                </c:pt>
                <c:pt idx="451">
                  <c:v>Thu Mar 01 2018</c:v>
                </c:pt>
                <c:pt idx="452">
                  <c:v>Mon Mar 05 2018</c:v>
                </c:pt>
                <c:pt idx="453">
                  <c:v>Tue Mar 06 2018</c:v>
                </c:pt>
                <c:pt idx="454">
                  <c:v>Wed Mar 07 2018</c:v>
                </c:pt>
                <c:pt idx="455">
                  <c:v>Thu Mar 08 2018</c:v>
                </c:pt>
                <c:pt idx="456">
                  <c:v>Fri Mar 09 2018</c:v>
                </c:pt>
                <c:pt idx="457">
                  <c:v>Mon Mar 12 2018</c:v>
                </c:pt>
                <c:pt idx="458">
                  <c:v>Tue Mar 13 2018</c:v>
                </c:pt>
                <c:pt idx="459">
                  <c:v>Wed Mar 14 2018</c:v>
                </c:pt>
                <c:pt idx="460">
                  <c:v>Thu Mar 15 2018</c:v>
                </c:pt>
                <c:pt idx="461">
                  <c:v>Fri Mar 16 2018</c:v>
                </c:pt>
                <c:pt idx="462">
                  <c:v>Mon Mar 19 2018</c:v>
                </c:pt>
                <c:pt idx="463">
                  <c:v>Tue Mar 20 2018</c:v>
                </c:pt>
                <c:pt idx="464">
                  <c:v>Wed Mar 21 2018</c:v>
                </c:pt>
                <c:pt idx="465">
                  <c:v>Thu Mar 22 2018</c:v>
                </c:pt>
                <c:pt idx="466">
                  <c:v>Fri Mar 23 2018</c:v>
                </c:pt>
                <c:pt idx="467">
                  <c:v>Mon Mar 26 2018</c:v>
                </c:pt>
                <c:pt idx="468">
                  <c:v>Tue Mar 27 2018</c:v>
                </c:pt>
                <c:pt idx="469">
                  <c:v>Wed Mar 28 2018</c:v>
                </c:pt>
                <c:pt idx="470">
                  <c:v>Mon Apr 02 2018</c:v>
                </c:pt>
                <c:pt idx="471">
                  <c:v>Tue Apr 03 2018</c:v>
                </c:pt>
                <c:pt idx="472">
                  <c:v>Wed Apr 04 2018</c:v>
                </c:pt>
                <c:pt idx="473">
                  <c:v>Thu Apr 05 2018</c:v>
                </c:pt>
                <c:pt idx="474">
                  <c:v>Fri Apr 06 2018</c:v>
                </c:pt>
                <c:pt idx="475">
                  <c:v>Mon Apr 09 2018</c:v>
                </c:pt>
                <c:pt idx="476">
                  <c:v>Tue Apr 10 2018</c:v>
                </c:pt>
                <c:pt idx="477">
                  <c:v>Wed Apr 11 2018</c:v>
                </c:pt>
                <c:pt idx="478">
                  <c:v>Thu Apr 12 2018</c:v>
                </c:pt>
                <c:pt idx="479">
                  <c:v>Fri Apr 13 2018</c:v>
                </c:pt>
                <c:pt idx="480">
                  <c:v>Mon Apr 16 2018</c:v>
                </c:pt>
                <c:pt idx="481">
                  <c:v>Tue Apr 17 2018</c:v>
                </c:pt>
                <c:pt idx="482">
                  <c:v>Wed Apr 18 2018</c:v>
                </c:pt>
                <c:pt idx="483">
                  <c:v>Thu Apr 19 2018</c:v>
                </c:pt>
                <c:pt idx="484">
                  <c:v>Fri Apr 20 2018</c:v>
                </c:pt>
                <c:pt idx="485">
                  <c:v>Mon Apr 23 2018</c:v>
                </c:pt>
                <c:pt idx="486">
                  <c:v>Tue Apr 24 2018</c:v>
                </c:pt>
                <c:pt idx="487">
                  <c:v>Wed Apr 25 2018</c:v>
                </c:pt>
                <c:pt idx="488">
                  <c:v>Thu Apr 26 2018</c:v>
                </c:pt>
                <c:pt idx="489">
                  <c:v>Fri Apr 27 2018</c:v>
                </c:pt>
                <c:pt idx="490">
                  <c:v>Mon Apr 30 2018</c:v>
                </c:pt>
                <c:pt idx="491">
                  <c:v>Wed May 02 2018</c:v>
                </c:pt>
                <c:pt idx="492">
                  <c:v>Thu May 03 2018</c:v>
                </c:pt>
                <c:pt idx="493">
                  <c:v>Fri May 04 2018</c:v>
                </c:pt>
                <c:pt idx="494">
                  <c:v>Mon May 07 2018</c:v>
                </c:pt>
                <c:pt idx="495">
                  <c:v>Tue May 08 2018</c:v>
                </c:pt>
                <c:pt idx="496">
                  <c:v>Wed May 09 2018</c:v>
                </c:pt>
                <c:pt idx="497">
                  <c:v>Thu May 10 2018</c:v>
                </c:pt>
                <c:pt idx="498">
                  <c:v>Fri May 11 2018</c:v>
                </c:pt>
                <c:pt idx="499">
                  <c:v>Mon May 14 2018</c:v>
                </c:pt>
                <c:pt idx="500">
                  <c:v>Tue May 15 2018</c:v>
                </c:pt>
                <c:pt idx="501">
                  <c:v>Wed May 16 2018</c:v>
                </c:pt>
                <c:pt idx="502">
                  <c:v>Thu May 17 2018</c:v>
                </c:pt>
                <c:pt idx="503">
                  <c:v>Fri May 18 2018</c:v>
                </c:pt>
                <c:pt idx="504">
                  <c:v>Mon May 21 2018</c:v>
                </c:pt>
                <c:pt idx="505">
                  <c:v>Tue May 22 2018</c:v>
                </c:pt>
                <c:pt idx="506">
                  <c:v>Wed May 23 2018</c:v>
                </c:pt>
                <c:pt idx="507">
                  <c:v>Thu May 24 2018</c:v>
                </c:pt>
                <c:pt idx="508">
                  <c:v>Fri May 25 2018</c:v>
                </c:pt>
                <c:pt idx="509">
                  <c:v>Mon May 28 2018</c:v>
                </c:pt>
                <c:pt idx="510">
                  <c:v>Tue May 29 2018</c:v>
                </c:pt>
                <c:pt idx="511">
                  <c:v>Wed May 30 2018</c:v>
                </c:pt>
                <c:pt idx="512">
                  <c:v>Thu May 31 2018</c:v>
                </c:pt>
                <c:pt idx="513">
                  <c:v>Fri Jun 01 2018</c:v>
                </c:pt>
                <c:pt idx="514">
                  <c:v>Mon Jun 04 2018</c:v>
                </c:pt>
                <c:pt idx="515">
                  <c:v>Tue Jun 05 2018</c:v>
                </c:pt>
                <c:pt idx="516">
                  <c:v>Wed Jun 06 2018</c:v>
                </c:pt>
                <c:pt idx="517">
                  <c:v>Thu Jun 07 2018</c:v>
                </c:pt>
                <c:pt idx="518">
                  <c:v>Fri Jun 08 2018</c:v>
                </c:pt>
                <c:pt idx="519">
                  <c:v>Mon Jun 11 2018</c:v>
                </c:pt>
                <c:pt idx="520">
                  <c:v>Tue Jun 12 2018</c:v>
                </c:pt>
                <c:pt idx="521">
                  <c:v>Wed Jun 13 2018</c:v>
                </c:pt>
                <c:pt idx="522">
                  <c:v>Thu Jun 14 2018</c:v>
                </c:pt>
                <c:pt idx="523">
                  <c:v>Fri Jun 15 2018</c:v>
                </c:pt>
                <c:pt idx="524">
                  <c:v>Mon Jun 18 2018</c:v>
                </c:pt>
                <c:pt idx="525">
                  <c:v>Tue Jun 19 2018</c:v>
                </c:pt>
                <c:pt idx="526">
                  <c:v>Wed Jun 20 2018</c:v>
                </c:pt>
                <c:pt idx="527">
                  <c:v>Thu Jun 21 2018</c:v>
                </c:pt>
                <c:pt idx="528">
                  <c:v>Fri Jun 22 2018</c:v>
                </c:pt>
                <c:pt idx="529">
                  <c:v>Mon Jun 25 2018</c:v>
                </c:pt>
                <c:pt idx="530">
                  <c:v>Tue Jun 26 2018</c:v>
                </c:pt>
                <c:pt idx="531">
                  <c:v>Wed Jun 27 2018</c:v>
                </c:pt>
                <c:pt idx="532">
                  <c:v>Thu Jun 28 2018</c:v>
                </c:pt>
                <c:pt idx="533">
                  <c:v>Fri Jun 29 2018</c:v>
                </c:pt>
                <c:pt idx="534">
                  <c:v>Mon Jul 02 2018</c:v>
                </c:pt>
                <c:pt idx="535">
                  <c:v>Tue Jul 03 2018</c:v>
                </c:pt>
                <c:pt idx="536">
                  <c:v>Wed Jul 04 2018</c:v>
                </c:pt>
                <c:pt idx="537">
                  <c:v>Thu Jul 05 2018</c:v>
                </c:pt>
                <c:pt idx="538">
                  <c:v>Fri Jul 06 2018</c:v>
                </c:pt>
                <c:pt idx="539">
                  <c:v>Mon Jul 09 2018</c:v>
                </c:pt>
                <c:pt idx="540">
                  <c:v>Tue Jul 10 2018</c:v>
                </c:pt>
                <c:pt idx="541">
                  <c:v>Wed Jul 11 2018</c:v>
                </c:pt>
                <c:pt idx="542">
                  <c:v>Thu Jul 12 2018</c:v>
                </c:pt>
                <c:pt idx="543">
                  <c:v>Fri Jul 13 2018</c:v>
                </c:pt>
                <c:pt idx="544">
                  <c:v>Mon Jul 16 2018</c:v>
                </c:pt>
                <c:pt idx="545">
                  <c:v>Tue Jul 17 2018</c:v>
                </c:pt>
                <c:pt idx="546">
                  <c:v>Wed Jul 18 2018</c:v>
                </c:pt>
                <c:pt idx="547">
                  <c:v>Thu Jul 19 2018</c:v>
                </c:pt>
                <c:pt idx="548">
                  <c:v>Fri Jul 20 2018</c:v>
                </c:pt>
                <c:pt idx="549">
                  <c:v>Mon Jul 23 2018</c:v>
                </c:pt>
                <c:pt idx="550">
                  <c:v>Tue Jul 24 2018</c:v>
                </c:pt>
                <c:pt idx="551">
                  <c:v>Wed Jul 25 2018</c:v>
                </c:pt>
                <c:pt idx="552">
                  <c:v>Thu Jul 26 2018</c:v>
                </c:pt>
                <c:pt idx="553">
                  <c:v>Fri Jul 27 2018</c:v>
                </c:pt>
                <c:pt idx="554">
                  <c:v>Mon Jul 30 2018</c:v>
                </c:pt>
                <c:pt idx="555">
                  <c:v>Tue Jul 31 2018</c:v>
                </c:pt>
                <c:pt idx="556">
                  <c:v>Wed Aug 01 2018</c:v>
                </c:pt>
                <c:pt idx="557">
                  <c:v>Thu Aug 02 2018</c:v>
                </c:pt>
                <c:pt idx="558">
                  <c:v>Fri Aug 03 2018</c:v>
                </c:pt>
                <c:pt idx="559">
                  <c:v>Mon Aug 06 2018</c:v>
                </c:pt>
                <c:pt idx="560">
                  <c:v>Tue Aug 07 2018</c:v>
                </c:pt>
                <c:pt idx="561">
                  <c:v>Wed Aug 08 2018</c:v>
                </c:pt>
                <c:pt idx="562">
                  <c:v>Thu Aug 09 2018</c:v>
                </c:pt>
                <c:pt idx="563">
                  <c:v>Fri Aug 10 2018</c:v>
                </c:pt>
                <c:pt idx="564">
                  <c:v>Mon Aug 13 2018</c:v>
                </c:pt>
                <c:pt idx="565">
                  <c:v>Tue Aug 14 2018</c:v>
                </c:pt>
                <c:pt idx="566">
                  <c:v>Thu Aug 16 2018</c:v>
                </c:pt>
                <c:pt idx="567">
                  <c:v>Fri Aug 17 2018</c:v>
                </c:pt>
                <c:pt idx="568">
                  <c:v>Mon Aug 20 2018</c:v>
                </c:pt>
                <c:pt idx="569">
                  <c:v>Tue Aug 21 2018</c:v>
                </c:pt>
                <c:pt idx="570">
                  <c:v>Thu Aug 23 2018</c:v>
                </c:pt>
                <c:pt idx="571">
                  <c:v>Fri Aug 24 2018</c:v>
                </c:pt>
                <c:pt idx="572">
                  <c:v>Mon Aug 27 2018</c:v>
                </c:pt>
                <c:pt idx="573">
                  <c:v>Tue Aug 28 2018</c:v>
                </c:pt>
                <c:pt idx="574">
                  <c:v>Wed Aug 29 2018</c:v>
                </c:pt>
                <c:pt idx="575">
                  <c:v>Thu Aug 30 2018</c:v>
                </c:pt>
                <c:pt idx="576">
                  <c:v>Fri Aug 31 2018</c:v>
                </c:pt>
                <c:pt idx="577">
                  <c:v>Mon Sep 03 2018</c:v>
                </c:pt>
                <c:pt idx="578">
                  <c:v>Tue Sep 04 2018</c:v>
                </c:pt>
                <c:pt idx="579">
                  <c:v>Wed Sep 05 2018</c:v>
                </c:pt>
                <c:pt idx="580">
                  <c:v>Thu Sep 06 2018</c:v>
                </c:pt>
                <c:pt idx="581">
                  <c:v>Fri Sep 07 2018</c:v>
                </c:pt>
                <c:pt idx="582">
                  <c:v>Mon Sep 10 2018</c:v>
                </c:pt>
                <c:pt idx="583">
                  <c:v>Tue Sep 11 2018</c:v>
                </c:pt>
                <c:pt idx="584">
                  <c:v>Wed Sep 12 2018</c:v>
                </c:pt>
                <c:pt idx="585">
                  <c:v>Fri Sep 14 2018</c:v>
                </c:pt>
                <c:pt idx="586">
                  <c:v>Mon Sep 17 2018</c:v>
                </c:pt>
                <c:pt idx="587">
                  <c:v>Tue Sep 18 2018</c:v>
                </c:pt>
                <c:pt idx="588">
                  <c:v>Wed Sep 19 2018</c:v>
                </c:pt>
                <c:pt idx="589">
                  <c:v>Fri Sep 21 2018</c:v>
                </c:pt>
                <c:pt idx="590">
                  <c:v>Mon Sep 24 2018</c:v>
                </c:pt>
                <c:pt idx="591">
                  <c:v>Tue Sep 25 2018</c:v>
                </c:pt>
                <c:pt idx="592">
                  <c:v>Wed Sep 26 2018</c:v>
                </c:pt>
                <c:pt idx="593">
                  <c:v>Thu Sep 27 2018</c:v>
                </c:pt>
                <c:pt idx="594">
                  <c:v>Fri Sep 28 2018</c:v>
                </c:pt>
                <c:pt idx="595">
                  <c:v>Mon Oct 01 2018</c:v>
                </c:pt>
                <c:pt idx="596">
                  <c:v>Wed Oct 03 2018</c:v>
                </c:pt>
                <c:pt idx="597">
                  <c:v>Thu Oct 04 2018</c:v>
                </c:pt>
                <c:pt idx="598">
                  <c:v>Fri Oct 05 2018</c:v>
                </c:pt>
                <c:pt idx="599">
                  <c:v>Mon Oct 08 2018</c:v>
                </c:pt>
                <c:pt idx="600">
                  <c:v>Tue Oct 09 2018</c:v>
                </c:pt>
                <c:pt idx="601">
                  <c:v>Wed Oct 10 2018</c:v>
                </c:pt>
                <c:pt idx="602">
                  <c:v>Thu Oct 11 2018</c:v>
                </c:pt>
                <c:pt idx="603">
                  <c:v>Fri Oct 12 2018</c:v>
                </c:pt>
                <c:pt idx="604">
                  <c:v>Mon Oct 15 2018</c:v>
                </c:pt>
                <c:pt idx="605">
                  <c:v>Tue Oct 16 2018</c:v>
                </c:pt>
                <c:pt idx="606">
                  <c:v>Wed Oct 17 2018</c:v>
                </c:pt>
                <c:pt idx="607">
                  <c:v>Fri Oct 19 2018</c:v>
                </c:pt>
                <c:pt idx="608">
                  <c:v>Mon Oct 22 2018</c:v>
                </c:pt>
                <c:pt idx="609">
                  <c:v>Tue Oct 23 2018</c:v>
                </c:pt>
                <c:pt idx="610">
                  <c:v>Wed Oct 24 2018</c:v>
                </c:pt>
                <c:pt idx="611">
                  <c:v>Thu Oct 25 2018</c:v>
                </c:pt>
                <c:pt idx="612">
                  <c:v>Fri Oct 26 2018</c:v>
                </c:pt>
                <c:pt idx="613">
                  <c:v>Mon Oct 29 2018</c:v>
                </c:pt>
                <c:pt idx="614">
                  <c:v>Tue Oct 30 2018</c:v>
                </c:pt>
                <c:pt idx="615">
                  <c:v>Wed Oct 31 2018</c:v>
                </c:pt>
                <c:pt idx="616">
                  <c:v>Thu Nov 01 2018</c:v>
                </c:pt>
                <c:pt idx="617">
                  <c:v>Fri Nov 02 2018</c:v>
                </c:pt>
                <c:pt idx="618">
                  <c:v>Mon Nov 05 2018</c:v>
                </c:pt>
                <c:pt idx="619">
                  <c:v>Tue Nov 06 2018</c:v>
                </c:pt>
                <c:pt idx="620">
                  <c:v>Wed Nov 07 2018</c:v>
                </c:pt>
                <c:pt idx="621">
                  <c:v>Fri Nov 09 2018</c:v>
                </c:pt>
                <c:pt idx="622">
                  <c:v>Mon Nov 12 2018</c:v>
                </c:pt>
                <c:pt idx="623">
                  <c:v>Tue Nov 13 2018</c:v>
                </c:pt>
                <c:pt idx="624">
                  <c:v>Wed Nov 14 2018</c:v>
                </c:pt>
                <c:pt idx="625">
                  <c:v>Thu Nov 15 2018</c:v>
                </c:pt>
                <c:pt idx="626">
                  <c:v>Fri Nov 16 2018</c:v>
                </c:pt>
                <c:pt idx="627">
                  <c:v>Mon Nov 19 2018</c:v>
                </c:pt>
                <c:pt idx="628">
                  <c:v>Tue Nov 20 2018</c:v>
                </c:pt>
                <c:pt idx="629">
                  <c:v>Wed Nov 21 2018</c:v>
                </c:pt>
                <c:pt idx="630">
                  <c:v>Thu Nov 22 2018</c:v>
                </c:pt>
                <c:pt idx="631">
                  <c:v>Mon Nov 26 2018</c:v>
                </c:pt>
                <c:pt idx="632">
                  <c:v>Tue Nov 27 2018</c:v>
                </c:pt>
                <c:pt idx="633">
                  <c:v>Wed Nov 28 2018</c:v>
                </c:pt>
                <c:pt idx="634">
                  <c:v>Thu Nov 29 2018</c:v>
                </c:pt>
                <c:pt idx="635">
                  <c:v>Fri Nov 30 2018</c:v>
                </c:pt>
                <c:pt idx="636">
                  <c:v>Mon Dec 03 2018</c:v>
                </c:pt>
                <c:pt idx="637">
                  <c:v>Tue Dec 04 2018</c:v>
                </c:pt>
                <c:pt idx="638">
                  <c:v>Wed Dec 05 2018</c:v>
                </c:pt>
                <c:pt idx="639">
                  <c:v>Thu Dec 06 2018</c:v>
                </c:pt>
                <c:pt idx="640">
                  <c:v>Fri Dec 07 2018</c:v>
                </c:pt>
                <c:pt idx="641">
                  <c:v>Mon Dec 10 2018</c:v>
                </c:pt>
                <c:pt idx="642">
                  <c:v>Tue Dec 11 2018</c:v>
                </c:pt>
                <c:pt idx="643">
                  <c:v>Wed Dec 12 2018</c:v>
                </c:pt>
                <c:pt idx="644">
                  <c:v>Thu Dec 13 2018</c:v>
                </c:pt>
                <c:pt idx="645">
                  <c:v>Fri Dec 14 2018</c:v>
                </c:pt>
                <c:pt idx="646">
                  <c:v>Mon Dec 17 2018</c:v>
                </c:pt>
                <c:pt idx="647">
                  <c:v>Tue Dec 18 2018</c:v>
                </c:pt>
                <c:pt idx="648">
                  <c:v>Wed Dec 19 2018</c:v>
                </c:pt>
                <c:pt idx="649">
                  <c:v>Thu Dec 20 2018</c:v>
                </c:pt>
                <c:pt idx="650">
                  <c:v>Fri Dec 21 2018</c:v>
                </c:pt>
                <c:pt idx="651">
                  <c:v>Mon Dec 24 2018</c:v>
                </c:pt>
                <c:pt idx="652">
                  <c:v>Wed Dec 26 2018</c:v>
                </c:pt>
                <c:pt idx="653">
                  <c:v>Thu Dec 27 2018</c:v>
                </c:pt>
                <c:pt idx="654">
                  <c:v>Fri Dec 28 2018</c:v>
                </c:pt>
                <c:pt idx="655">
                  <c:v>Mon Dec 31 2018</c:v>
                </c:pt>
                <c:pt idx="656">
                  <c:v>Tue Jan 01 2019</c:v>
                </c:pt>
                <c:pt idx="657">
                  <c:v>Wed Jan 02 2019</c:v>
                </c:pt>
                <c:pt idx="658">
                  <c:v>Thu Jan 03 2019</c:v>
                </c:pt>
                <c:pt idx="659">
                  <c:v>Fri Jan 04 2019</c:v>
                </c:pt>
                <c:pt idx="660">
                  <c:v>Mon Jan 07 2019</c:v>
                </c:pt>
                <c:pt idx="661">
                  <c:v>Tue Jan 08 2019</c:v>
                </c:pt>
                <c:pt idx="662">
                  <c:v>Wed Jan 09 2019</c:v>
                </c:pt>
                <c:pt idx="663">
                  <c:v>Thu Jan 10 2019</c:v>
                </c:pt>
                <c:pt idx="664">
                  <c:v>Fri Jan 11 2019</c:v>
                </c:pt>
                <c:pt idx="665">
                  <c:v>Mon Jan 14 2019</c:v>
                </c:pt>
                <c:pt idx="666">
                  <c:v>Tue Jan 15 2019</c:v>
                </c:pt>
                <c:pt idx="667">
                  <c:v>Wed Jan 16 2019</c:v>
                </c:pt>
                <c:pt idx="668">
                  <c:v>Thu Jan 17 2019</c:v>
                </c:pt>
                <c:pt idx="669">
                  <c:v>Fri Jan 18 2019</c:v>
                </c:pt>
                <c:pt idx="670">
                  <c:v>Mon Jan 21 2019</c:v>
                </c:pt>
                <c:pt idx="671">
                  <c:v>Tue Jan 22 2019</c:v>
                </c:pt>
                <c:pt idx="672">
                  <c:v>Wed Jan 23 2019</c:v>
                </c:pt>
                <c:pt idx="673">
                  <c:v>Thu Jan 24 2019</c:v>
                </c:pt>
                <c:pt idx="674">
                  <c:v>Fri Jan 25 2019</c:v>
                </c:pt>
                <c:pt idx="675">
                  <c:v>Mon Jan 28 2019</c:v>
                </c:pt>
                <c:pt idx="676">
                  <c:v>Tue Jan 29 2019</c:v>
                </c:pt>
                <c:pt idx="677">
                  <c:v>Wed Jan 30 2019</c:v>
                </c:pt>
                <c:pt idx="678">
                  <c:v>Thu Jan 31 2019</c:v>
                </c:pt>
                <c:pt idx="679">
                  <c:v>Fri Feb 01 2019</c:v>
                </c:pt>
                <c:pt idx="680">
                  <c:v>Mon Feb 04 2019</c:v>
                </c:pt>
                <c:pt idx="681">
                  <c:v>Tue Feb 05 2019</c:v>
                </c:pt>
                <c:pt idx="682">
                  <c:v>Wed Feb 06 2019</c:v>
                </c:pt>
                <c:pt idx="683">
                  <c:v>Thu Feb 07 2019</c:v>
                </c:pt>
                <c:pt idx="684">
                  <c:v>Fri Feb 08 2019</c:v>
                </c:pt>
                <c:pt idx="685">
                  <c:v>Mon Feb 11 2019</c:v>
                </c:pt>
                <c:pt idx="686">
                  <c:v>Tue Feb 12 2019</c:v>
                </c:pt>
                <c:pt idx="687">
                  <c:v>Wed Feb 13 2019</c:v>
                </c:pt>
                <c:pt idx="688">
                  <c:v>Thu Feb 14 2019</c:v>
                </c:pt>
                <c:pt idx="689">
                  <c:v>Fri Feb 15 2019</c:v>
                </c:pt>
                <c:pt idx="690">
                  <c:v>Mon Feb 18 2019</c:v>
                </c:pt>
                <c:pt idx="691">
                  <c:v>Tue Feb 19 2019</c:v>
                </c:pt>
                <c:pt idx="692">
                  <c:v>Wed Feb 20 2019</c:v>
                </c:pt>
                <c:pt idx="693">
                  <c:v>Thu Feb 21 2019</c:v>
                </c:pt>
                <c:pt idx="694">
                  <c:v>Fri Feb 22 2019</c:v>
                </c:pt>
                <c:pt idx="695">
                  <c:v>Mon Feb 25 2019</c:v>
                </c:pt>
                <c:pt idx="696">
                  <c:v>Tue Feb 26 2019</c:v>
                </c:pt>
                <c:pt idx="697">
                  <c:v>Wed Feb 27 2019</c:v>
                </c:pt>
                <c:pt idx="698">
                  <c:v>Thu Feb 28 2019</c:v>
                </c:pt>
                <c:pt idx="699">
                  <c:v>Fri Mar 01 2019</c:v>
                </c:pt>
                <c:pt idx="700">
                  <c:v>Tue Mar 05 2019</c:v>
                </c:pt>
                <c:pt idx="701">
                  <c:v>Wed Mar 06 2019</c:v>
                </c:pt>
                <c:pt idx="702">
                  <c:v>Thu Mar 07 2019</c:v>
                </c:pt>
                <c:pt idx="703">
                  <c:v>Fri Mar 08 2019</c:v>
                </c:pt>
                <c:pt idx="704">
                  <c:v>Mon Mar 11 2019</c:v>
                </c:pt>
                <c:pt idx="705">
                  <c:v>Tue Mar 12 2019</c:v>
                </c:pt>
                <c:pt idx="706">
                  <c:v>Wed Mar 13 2019</c:v>
                </c:pt>
                <c:pt idx="707">
                  <c:v>Thu Mar 14 2019</c:v>
                </c:pt>
                <c:pt idx="708">
                  <c:v>Fri Mar 15 2019</c:v>
                </c:pt>
                <c:pt idx="709">
                  <c:v>Mon Mar 18 2019</c:v>
                </c:pt>
                <c:pt idx="710">
                  <c:v>Tue Mar 19 2019</c:v>
                </c:pt>
                <c:pt idx="711">
                  <c:v>Wed Mar 20 2019</c:v>
                </c:pt>
                <c:pt idx="712">
                  <c:v>Fri Mar 22 2019</c:v>
                </c:pt>
                <c:pt idx="713">
                  <c:v>Mon Mar 25 2019</c:v>
                </c:pt>
                <c:pt idx="714">
                  <c:v>Tue Mar 26 2019</c:v>
                </c:pt>
                <c:pt idx="715">
                  <c:v>Wed Mar 27 2019</c:v>
                </c:pt>
                <c:pt idx="716">
                  <c:v>Thu Mar 28 2019</c:v>
                </c:pt>
                <c:pt idx="717">
                  <c:v>Fri Mar 29 2019</c:v>
                </c:pt>
                <c:pt idx="718">
                  <c:v>Mon Apr 01 2019</c:v>
                </c:pt>
                <c:pt idx="719">
                  <c:v>Tue Apr 02 2019</c:v>
                </c:pt>
                <c:pt idx="720">
                  <c:v>Wed Apr 03 2019</c:v>
                </c:pt>
                <c:pt idx="721">
                  <c:v>Thu Apr 04 2019</c:v>
                </c:pt>
                <c:pt idx="722">
                  <c:v>Fri Apr 05 2019</c:v>
                </c:pt>
                <c:pt idx="723">
                  <c:v>Mon Apr 08 2019</c:v>
                </c:pt>
                <c:pt idx="724">
                  <c:v>Tue Apr 09 2019</c:v>
                </c:pt>
                <c:pt idx="725">
                  <c:v>Wed Apr 10 2019</c:v>
                </c:pt>
                <c:pt idx="726">
                  <c:v>Thu Apr 11 2019</c:v>
                </c:pt>
                <c:pt idx="727">
                  <c:v>Fri Apr 12 2019</c:v>
                </c:pt>
                <c:pt idx="728">
                  <c:v>Mon Apr 15 2019</c:v>
                </c:pt>
                <c:pt idx="729">
                  <c:v>Tue Apr 16 2019</c:v>
                </c:pt>
                <c:pt idx="730">
                  <c:v>Thu Apr 18 2019</c:v>
                </c:pt>
                <c:pt idx="731">
                  <c:v>Mon Apr 22 2019</c:v>
                </c:pt>
                <c:pt idx="732">
                  <c:v>Tue Apr 23 2019</c:v>
                </c:pt>
                <c:pt idx="733">
                  <c:v>Wed Apr 24 2019</c:v>
                </c:pt>
                <c:pt idx="734">
                  <c:v>Thu Apr 25 2019</c:v>
                </c:pt>
                <c:pt idx="735">
                  <c:v>Fri Apr 26 2019</c:v>
                </c:pt>
                <c:pt idx="736">
                  <c:v>Tue Apr 30 2019</c:v>
                </c:pt>
                <c:pt idx="737">
                  <c:v>Thu May 02 2019</c:v>
                </c:pt>
                <c:pt idx="738">
                  <c:v>Fri May 03 2019</c:v>
                </c:pt>
                <c:pt idx="739">
                  <c:v>Mon May 06 2019</c:v>
                </c:pt>
                <c:pt idx="740">
                  <c:v>Tue May 07 2019</c:v>
                </c:pt>
                <c:pt idx="741">
                  <c:v>Wed May 08 2019</c:v>
                </c:pt>
                <c:pt idx="742">
                  <c:v>Thu May 09 2019</c:v>
                </c:pt>
                <c:pt idx="743">
                  <c:v>Fri May 10 2019</c:v>
                </c:pt>
                <c:pt idx="744">
                  <c:v>Mon May 13 2019</c:v>
                </c:pt>
                <c:pt idx="745">
                  <c:v>Tue May 14 2019</c:v>
                </c:pt>
                <c:pt idx="746">
                  <c:v>Wed May 15 2019</c:v>
                </c:pt>
                <c:pt idx="747">
                  <c:v>Thu May 16 2019</c:v>
                </c:pt>
                <c:pt idx="748">
                  <c:v>Fri May 17 2019</c:v>
                </c:pt>
                <c:pt idx="749">
                  <c:v>Mon May 20 2019</c:v>
                </c:pt>
                <c:pt idx="750">
                  <c:v>Tue May 21 2019</c:v>
                </c:pt>
                <c:pt idx="751">
                  <c:v>Wed May 22 2019</c:v>
                </c:pt>
                <c:pt idx="752">
                  <c:v>Thu May 23 2019</c:v>
                </c:pt>
                <c:pt idx="753">
                  <c:v>Fri May 24 2019</c:v>
                </c:pt>
                <c:pt idx="754">
                  <c:v>Mon May 27 2019</c:v>
                </c:pt>
                <c:pt idx="755">
                  <c:v>Tue May 28 2019</c:v>
                </c:pt>
                <c:pt idx="756">
                  <c:v>Wed May 29 2019</c:v>
                </c:pt>
                <c:pt idx="757">
                  <c:v>Thu May 30 2019</c:v>
                </c:pt>
                <c:pt idx="758">
                  <c:v>Fri May 31 2019</c:v>
                </c:pt>
                <c:pt idx="759">
                  <c:v>Mon Jun 03 2019</c:v>
                </c:pt>
                <c:pt idx="760">
                  <c:v>Tue Jun 04 2019</c:v>
                </c:pt>
                <c:pt idx="761">
                  <c:v>Thu Jun 06 2019</c:v>
                </c:pt>
                <c:pt idx="762">
                  <c:v>Fri Jun 07 2019</c:v>
                </c:pt>
                <c:pt idx="763">
                  <c:v>Mon Jun 10 2019</c:v>
                </c:pt>
                <c:pt idx="764">
                  <c:v>Tue Jun 11 2019</c:v>
                </c:pt>
                <c:pt idx="765">
                  <c:v>Wed Jun 12 2019</c:v>
                </c:pt>
                <c:pt idx="766">
                  <c:v>Thu Jun 13 2019</c:v>
                </c:pt>
                <c:pt idx="767">
                  <c:v>Fri Jun 14 2019</c:v>
                </c:pt>
                <c:pt idx="768">
                  <c:v>Mon Jun 17 2019</c:v>
                </c:pt>
                <c:pt idx="769">
                  <c:v>Tue Jun 18 2019</c:v>
                </c:pt>
                <c:pt idx="770">
                  <c:v>Wed Jun 19 2019</c:v>
                </c:pt>
                <c:pt idx="771">
                  <c:v>Thu Jun 20 2019</c:v>
                </c:pt>
                <c:pt idx="772">
                  <c:v>Fri Jun 21 2019</c:v>
                </c:pt>
                <c:pt idx="773">
                  <c:v>Mon Jun 24 2019</c:v>
                </c:pt>
                <c:pt idx="774">
                  <c:v>Tue Jun 25 2019</c:v>
                </c:pt>
                <c:pt idx="775">
                  <c:v>Wed Jun 26 2019</c:v>
                </c:pt>
                <c:pt idx="776">
                  <c:v>Thu Jun 27 2019</c:v>
                </c:pt>
                <c:pt idx="777">
                  <c:v>Fri Jun 28 2019</c:v>
                </c:pt>
                <c:pt idx="778">
                  <c:v>Mon Jul 01 2019</c:v>
                </c:pt>
                <c:pt idx="779">
                  <c:v>Tue Jul 02 2019</c:v>
                </c:pt>
                <c:pt idx="780">
                  <c:v>Wed Jul 03 2019</c:v>
                </c:pt>
                <c:pt idx="781">
                  <c:v>Thu Jul 04 2019</c:v>
                </c:pt>
                <c:pt idx="782">
                  <c:v>Fri Jul 05 2019</c:v>
                </c:pt>
                <c:pt idx="783">
                  <c:v>Mon Jul 08 2019</c:v>
                </c:pt>
                <c:pt idx="784">
                  <c:v>Tue Jul 09 2019</c:v>
                </c:pt>
                <c:pt idx="785">
                  <c:v>Wed Jul 10 2019</c:v>
                </c:pt>
                <c:pt idx="786">
                  <c:v>Thu Jul 11 2019</c:v>
                </c:pt>
                <c:pt idx="787">
                  <c:v>Fri Jul 12 2019</c:v>
                </c:pt>
                <c:pt idx="788">
                  <c:v>Mon Jul 15 2019</c:v>
                </c:pt>
                <c:pt idx="789">
                  <c:v>Tue Jul 16 2019</c:v>
                </c:pt>
                <c:pt idx="790">
                  <c:v>Wed Jul 17 2019</c:v>
                </c:pt>
                <c:pt idx="791">
                  <c:v>Thu Jul 18 2019</c:v>
                </c:pt>
                <c:pt idx="792">
                  <c:v>Fri Jul 19 2019</c:v>
                </c:pt>
                <c:pt idx="793">
                  <c:v>Mon Jul 22 2019</c:v>
                </c:pt>
                <c:pt idx="794">
                  <c:v>Tue Jul 23 2019</c:v>
                </c:pt>
                <c:pt idx="795">
                  <c:v>Wed Jul 24 2019</c:v>
                </c:pt>
                <c:pt idx="796">
                  <c:v>Thu Jul 25 2019</c:v>
                </c:pt>
                <c:pt idx="797">
                  <c:v>Fri Jul 26 2019</c:v>
                </c:pt>
                <c:pt idx="798">
                  <c:v>Mon Jul 29 2019</c:v>
                </c:pt>
                <c:pt idx="799">
                  <c:v>Tue Jul 30 2019</c:v>
                </c:pt>
                <c:pt idx="800">
                  <c:v>Wed Jul 31 2019</c:v>
                </c:pt>
                <c:pt idx="801">
                  <c:v>Thu Aug 01 2019</c:v>
                </c:pt>
                <c:pt idx="802">
                  <c:v>Fri Aug 02 2019</c:v>
                </c:pt>
                <c:pt idx="803">
                  <c:v>Mon Aug 05 2019</c:v>
                </c:pt>
                <c:pt idx="804">
                  <c:v>Tue Aug 06 2019</c:v>
                </c:pt>
                <c:pt idx="805">
                  <c:v>Wed Aug 07 2019</c:v>
                </c:pt>
                <c:pt idx="806">
                  <c:v>Thu Aug 08 2019</c:v>
                </c:pt>
                <c:pt idx="807">
                  <c:v>Fri Aug 09 2019</c:v>
                </c:pt>
                <c:pt idx="808">
                  <c:v>Tue Aug 13 2019</c:v>
                </c:pt>
                <c:pt idx="809">
                  <c:v>Wed Aug 14 2019</c:v>
                </c:pt>
                <c:pt idx="810">
                  <c:v>Fri Aug 16 2019</c:v>
                </c:pt>
                <c:pt idx="811">
                  <c:v>Mon Aug 19 2019</c:v>
                </c:pt>
                <c:pt idx="812">
                  <c:v>Tue Aug 20 2019</c:v>
                </c:pt>
                <c:pt idx="813">
                  <c:v>Wed Aug 21 2019</c:v>
                </c:pt>
                <c:pt idx="814">
                  <c:v>Thu Aug 22 2019</c:v>
                </c:pt>
                <c:pt idx="815">
                  <c:v>Fri Aug 23 2019</c:v>
                </c:pt>
                <c:pt idx="816">
                  <c:v>Mon Aug 26 2019</c:v>
                </c:pt>
                <c:pt idx="817">
                  <c:v>Tue Aug 27 2019</c:v>
                </c:pt>
                <c:pt idx="818">
                  <c:v>Wed Aug 28 2019</c:v>
                </c:pt>
                <c:pt idx="819">
                  <c:v>Thu Aug 29 2019</c:v>
                </c:pt>
                <c:pt idx="820">
                  <c:v>Fri Aug 30 2019</c:v>
                </c:pt>
                <c:pt idx="821">
                  <c:v>Tue Sep 03 2019</c:v>
                </c:pt>
                <c:pt idx="822">
                  <c:v>Wed Sep 04 2019</c:v>
                </c:pt>
                <c:pt idx="823">
                  <c:v>Thu Sep 05 2019</c:v>
                </c:pt>
                <c:pt idx="824">
                  <c:v>Fri Sep 06 2019</c:v>
                </c:pt>
                <c:pt idx="825">
                  <c:v>Mon Sep 09 2019</c:v>
                </c:pt>
                <c:pt idx="826">
                  <c:v>Wed Sep 11 2019</c:v>
                </c:pt>
                <c:pt idx="827">
                  <c:v>Thu Sep 12 2019</c:v>
                </c:pt>
                <c:pt idx="828">
                  <c:v>Fri Sep 13 2019</c:v>
                </c:pt>
                <c:pt idx="829">
                  <c:v>Mon Sep 16 2019</c:v>
                </c:pt>
                <c:pt idx="830">
                  <c:v>Tue Sep 17 2019</c:v>
                </c:pt>
                <c:pt idx="831">
                  <c:v>Wed Sep 18 2019</c:v>
                </c:pt>
                <c:pt idx="832">
                  <c:v>Thu Sep 19 2019</c:v>
                </c:pt>
                <c:pt idx="833">
                  <c:v>Fri Sep 20 2019</c:v>
                </c:pt>
                <c:pt idx="834">
                  <c:v>Mon Sep 23 2019</c:v>
                </c:pt>
                <c:pt idx="835">
                  <c:v>Tue Sep 24 2019</c:v>
                </c:pt>
                <c:pt idx="836">
                  <c:v>Wed Sep 25 2019</c:v>
                </c:pt>
                <c:pt idx="837">
                  <c:v>Thu Sep 26 2019</c:v>
                </c:pt>
                <c:pt idx="838">
                  <c:v>Fri Sep 27 2019</c:v>
                </c:pt>
                <c:pt idx="839">
                  <c:v>Mon Sep 30 2019</c:v>
                </c:pt>
                <c:pt idx="840">
                  <c:v>Tue Oct 01 2019</c:v>
                </c:pt>
                <c:pt idx="841">
                  <c:v>Thu Oct 03 2019</c:v>
                </c:pt>
                <c:pt idx="842">
                  <c:v>Fri Oct 04 2019</c:v>
                </c:pt>
                <c:pt idx="843">
                  <c:v>Mon Oct 07 2019</c:v>
                </c:pt>
                <c:pt idx="844">
                  <c:v>Wed Oct 09 2019</c:v>
                </c:pt>
                <c:pt idx="845">
                  <c:v>Thu Oct 10 2019</c:v>
                </c:pt>
                <c:pt idx="846">
                  <c:v>Fri Oct 11 2019</c:v>
                </c:pt>
                <c:pt idx="847">
                  <c:v>Mon Oct 14 2019</c:v>
                </c:pt>
                <c:pt idx="848">
                  <c:v>Tue Oct 15 2019</c:v>
                </c:pt>
                <c:pt idx="849">
                  <c:v>Wed Oct 16 2019</c:v>
                </c:pt>
                <c:pt idx="850">
                  <c:v>Thu Oct 17 2019</c:v>
                </c:pt>
                <c:pt idx="851">
                  <c:v>Fri Oct 18 2019</c:v>
                </c:pt>
                <c:pt idx="852">
                  <c:v>Tue Oct 22 2019</c:v>
                </c:pt>
                <c:pt idx="853">
                  <c:v>Wed Oct 23 2019</c:v>
                </c:pt>
                <c:pt idx="854">
                  <c:v>Thu Oct 24 2019</c:v>
                </c:pt>
                <c:pt idx="855">
                  <c:v>Fri Oct 25 2019</c:v>
                </c:pt>
                <c:pt idx="856">
                  <c:v>Sun Oct 27 2019</c:v>
                </c:pt>
                <c:pt idx="857">
                  <c:v>Tue Oct 29 2019</c:v>
                </c:pt>
                <c:pt idx="858">
                  <c:v>Wed Oct 30 2019</c:v>
                </c:pt>
                <c:pt idx="859">
                  <c:v>Thu Oct 31 2019</c:v>
                </c:pt>
                <c:pt idx="860">
                  <c:v>Fri Nov 01 2019</c:v>
                </c:pt>
                <c:pt idx="861">
                  <c:v>Mon Nov 04 2019</c:v>
                </c:pt>
                <c:pt idx="862">
                  <c:v>Tue Nov 05 2019</c:v>
                </c:pt>
                <c:pt idx="863">
                  <c:v>Wed Nov 06 2019</c:v>
                </c:pt>
                <c:pt idx="864">
                  <c:v>Thu Nov 07 2019</c:v>
                </c:pt>
                <c:pt idx="865">
                  <c:v>Fri Nov 08 2019</c:v>
                </c:pt>
                <c:pt idx="866">
                  <c:v>Mon Nov 11 2019</c:v>
                </c:pt>
                <c:pt idx="867">
                  <c:v>Wed Nov 13 2019</c:v>
                </c:pt>
                <c:pt idx="868">
                  <c:v>Thu Nov 14 2019</c:v>
                </c:pt>
                <c:pt idx="869">
                  <c:v>Fri Nov 15 2019</c:v>
                </c:pt>
                <c:pt idx="870">
                  <c:v>Mon Nov 18 2019</c:v>
                </c:pt>
                <c:pt idx="871">
                  <c:v>Tue Nov 19 2019</c:v>
                </c:pt>
                <c:pt idx="872">
                  <c:v>Wed Nov 20 2019</c:v>
                </c:pt>
                <c:pt idx="873">
                  <c:v>Thu Nov 21 2019</c:v>
                </c:pt>
                <c:pt idx="874">
                  <c:v>Fri Nov 22 2019</c:v>
                </c:pt>
                <c:pt idx="875">
                  <c:v>Mon Nov 25 2019</c:v>
                </c:pt>
                <c:pt idx="876">
                  <c:v>Tue Nov 26 2019</c:v>
                </c:pt>
                <c:pt idx="877">
                  <c:v>Wed Nov 27 2019</c:v>
                </c:pt>
                <c:pt idx="878">
                  <c:v>Thu Nov 28 2019</c:v>
                </c:pt>
                <c:pt idx="879">
                  <c:v>Fri Nov 29 2019</c:v>
                </c:pt>
                <c:pt idx="880">
                  <c:v>Mon Dec 02 2019</c:v>
                </c:pt>
                <c:pt idx="881">
                  <c:v>Tue Dec 03 2019</c:v>
                </c:pt>
                <c:pt idx="882">
                  <c:v>Wed Dec 04 2019</c:v>
                </c:pt>
                <c:pt idx="883">
                  <c:v>Thu Dec 05 2019</c:v>
                </c:pt>
                <c:pt idx="884">
                  <c:v>Fri Dec 06 2019</c:v>
                </c:pt>
                <c:pt idx="885">
                  <c:v>Mon Dec 09 2019</c:v>
                </c:pt>
                <c:pt idx="886">
                  <c:v>Tue Dec 10 2019</c:v>
                </c:pt>
                <c:pt idx="887">
                  <c:v>Wed Dec 11 2019</c:v>
                </c:pt>
                <c:pt idx="888">
                  <c:v>Thu Dec 12 2019</c:v>
                </c:pt>
                <c:pt idx="889">
                  <c:v>Fri Dec 13 2019</c:v>
                </c:pt>
                <c:pt idx="890">
                  <c:v>Mon Dec 16 2019</c:v>
                </c:pt>
                <c:pt idx="891">
                  <c:v>Tue Dec 17 2019</c:v>
                </c:pt>
                <c:pt idx="892">
                  <c:v>Wed Dec 18 2019</c:v>
                </c:pt>
                <c:pt idx="893">
                  <c:v>Thu Dec 19 2019</c:v>
                </c:pt>
                <c:pt idx="894">
                  <c:v>Fri Dec 20 2019</c:v>
                </c:pt>
                <c:pt idx="895">
                  <c:v>Mon Dec 23 2019</c:v>
                </c:pt>
                <c:pt idx="896">
                  <c:v>Tue Dec 24 2019</c:v>
                </c:pt>
                <c:pt idx="897">
                  <c:v>Thu Dec 26 2019</c:v>
                </c:pt>
                <c:pt idx="898">
                  <c:v>Fri Dec 27 2019</c:v>
                </c:pt>
                <c:pt idx="899">
                  <c:v>Mon Dec 30 2019</c:v>
                </c:pt>
                <c:pt idx="900">
                  <c:v>Tue Dec 31 2019</c:v>
                </c:pt>
                <c:pt idx="901">
                  <c:v>Wed Jan 01 2020</c:v>
                </c:pt>
                <c:pt idx="902">
                  <c:v>Thu Jan 02 2020</c:v>
                </c:pt>
                <c:pt idx="903">
                  <c:v>Fri Jan 03 2020</c:v>
                </c:pt>
                <c:pt idx="904">
                  <c:v>Mon Jan 06 2020</c:v>
                </c:pt>
                <c:pt idx="905">
                  <c:v>Tue Jan 07 2020</c:v>
                </c:pt>
                <c:pt idx="906">
                  <c:v>Wed Jan 08 2020</c:v>
                </c:pt>
                <c:pt idx="907">
                  <c:v>Thu Jan 09 2020</c:v>
                </c:pt>
                <c:pt idx="908">
                  <c:v>Fri Jan 10 2020</c:v>
                </c:pt>
                <c:pt idx="909">
                  <c:v>Mon Jan 13 2020</c:v>
                </c:pt>
                <c:pt idx="910">
                  <c:v>Tue Jan 14 2020</c:v>
                </c:pt>
                <c:pt idx="911">
                  <c:v>Wed Jan 15 2020</c:v>
                </c:pt>
                <c:pt idx="912">
                  <c:v>Thu Jan 16 2020</c:v>
                </c:pt>
                <c:pt idx="913">
                  <c:v>Fri Jan 17 2020</c:v>
                </c:pt>
                <c:pt idx="914">
                  <c:v>Mon Jan 20 2020</c:v>
                </c:pt>
                <c:pt idx="915">
                  <c:v>Tue Jan 21 2020</c:v>
                </c:pt>
                <c:pt idx="916">
                  <c:v>Wed Jan 22 2020</c:v>
                </c:pt>
                <c:pt idx="917">
                  <c:v>Thu Jan 23 2020</c:v>
                </c:pt>
                <c:pt idx="918">
                  <c:v>Fri Jan 24 2020</c:v>
                </c:pt>
                <c:pt idx="919">
                  <c:v>Mon Jan 27 2020</c:v>
                </c:pt>
                <c:pt idx="920">
                  <c:v>Tue Jan 28 2020</c:v>
                </c:pt>
                <c:pt idx="921">
                  <c:v>Wed Jan 29 2020</c:v>
                </c:pt>
                <c:pt idx="922">
                  <c:v>Thu Jan 30 2020</c:v>
                </c:pt>
                <c:pt idx="923">
                  <c:v>Fri Jan 31 2020</c:v>
                </c:pt>
                <c:pt idx="924">
                  <c:v>Sat Feb 01 2020</c:v>
                </c:pt>
                <c:pt idx="925">
                  <c:v>Mon Feb 03 2020</c:v>
                </c:pt>
                <c:pt idx="926">
                  <c:v>Tue Feb 04 2020</c:v>
                </c:pt>
                <c:pt idx="927">
                  <c:v>Wed Feb 05 2020</c:v>
                </c:pt>
                <c:pt idx="928">
                  <c:v>Thu Feb 06 2020</c:v>
                </c:pt>
                <c:pt idx="929">
                  <c:v>Fri Feb 07 2020</c:v>
                </c:pt>
                <c:pt idx="930">
                  <c:v>Mon Feb 10 2020</c:v>
                </c:pt>
                <c:pt idx="931">
                  <c:v>Tue Feb 11 2020</c:v>
                </c:pt>
                <c:pt idx="932">
                  <c:v>Wed Feb 12 2020</c:v>
                </c:pt>
                <c:pt idx="933">
                  <c:v>Thu Feb 13 2020</c:v>
                </c:pt>
                <c:pt idx="934">
                  <c:v>Fri Feb 14 2020</c:v>
                </c:pt>
                <c:pt idx="935">
                  <c:v>Mon Feb 17 2020</c:v>
                </c:pt>
                <c:pt idx="936">
                  <c:v>Tue Feb 18 2020</c:v>
                </c:pt>
                <c:pt idx="937">
                  <c:v>Wed Feb 19 2020</c:v>
                </c:pt>
                <c:pt idx="938">
                  <c:v>Thu Feb 20 2020</c:v>
                </c:pt>
                <c:pt idx="939">
                  <c:v>Mon Feb 24 2020</c:v>
                </c:pt>
                <c:pt idx="940">
                  <c:v>Tue Feb 25 2020</c:v>
                </c:pt>
                <c:pt idx="941">
                  <c:v>Wed Feb 26 2020</c:v>
                </c:pt>
                <c:pt idx="942">
                  <c:v>Thu Feb 27 2020</c:v>
                </c:pt>
                <c:pt idx="943">
                  <c:v>Fri Feb 28 2020</c:v>
                </c:pt>
                <c:pt idx="944">
                  <c:v>Mon Mar 02 2020</c:v>
                </c:pt>
                <c:pt idx="945">
                  <c:v>Tue Mar 03 2020</c:v>
                </c:pt>
                <c:pt idx="946">
                  <c:v>Wed Mar 04 2020</c:v>
                </c:pt>
                <c:pt idx="947">
                  <c:v>Thu Mar 05 2020</c:v>
                </c:pt>
                <c:pt idx="948">
                  <c:v>Fri Mar 06 2020</c:v>
                </c:pt>
                <c:pt idx="949">
                  <c:v>Mon Mar 09 2020</c:v>
                </c:pt>
                <c:pt idx="950">
                  <c:v>Wed Mar 11 2020</c:v>
                </c:pt>
                <c:pt idx="951">
                  <c:v>Thu Mar 12 2020</c:v>
                </c:pt>
                <c:pt idx="952">
                  <c:v>Fri Mar 13 2020</c:v>
                </c:pt>
                <c:pt idx="953">
                  <c:v>Mon Mar 16 2020</c:v>
                </c:pt>
                <c:pt idx="954">
                  <c:v>Tue Mar 17 2020</c:v>
                </c:pt>
                <c:pt idx="955">
                  <c:v>Wed Mar 18 2020</c:v>
                </c:pt>
                <c:pt idx="956">
                  <c:v>Thu Mar 19 2020</c:v>
                </c:pt>
                <c:pt idx="957">
                  <c:v>Fri Mar 20 2020</c:v>
                </c:pt>
                <c:pt idx="958">
                  <c:v>Mon Mar 23 2020</c:v>
                </c:pt>
                <c:pt idx="959">
                  <c:v>Tue Mar 24 2020</c:v>
                </c:pt>
                <c:pt idx="960">
                  <c:v>Wed Mar 25 2020</c:v>
                </c:pt>
                <c:pt idx="961">
                  <c:v>Thu Mar 26 2020</c:v>
                </c:pt>
                <c:pt idx="962">
                  <c:v>Fri Mar 27 2020</c:v>
                </c:pt>
                <c:pt idx="963">
                  <c:v>Mon Mar 30 2020</c:v>
                </c:pt>
                <c:pt idx="964">
                  <c:v>Tue Mar 31 2020</c:v>
                </c:pt>
                <c:pt idx="965">
                  <c:v>Wed Apr 01 2020</c:v>
                </c:pt>
                <c:pt idx="966">
                  <c:v>Fri Apr 03 2020</c:v>
                </c:pt>
                <c:pt idx="967">
                  <c:v>Tue Apr 07 2020</c:v>
                </c:pt>
                <c:pt idx="968">
                  <c:v>Wed Apr 08 2020</c:v>
                </c:pt>
                <c:pt idx="969">
                  <c:v>Thu Apr 09 2020</c:v>
                </c:pt>
                <c:pt idx="970">
                  <c:v>Mon Apr 13 2020</c:v>
                </c:pt>
                <c:pt idx="971">
                  <c:v>Wed Apr 15 2020</c:v>
                </c:pt>
                <c:pt idx="972">
                  <c:v>Thu Apr 16 2020</c:v>
                </c:pt>
                <c:pt idx="973">
                  <c:v>Fri Apr 17 2020</c:v>
                </c:pt>
                <c:pt idx="974">
                  <c:v>Mon Apr 20 2020</c:v>
                </c:pt>
                <c:pt idx="975">
                  <c:v>Tue Apr 21 2020</c:v>
                </c:pt>
                <c:pt idx="976">
                  <c:v>Wed Apr 22 2020</c:v>
                </c:pt>
                <c:pt idx="977">
                  <c:v>Thu Apr 23 2020</c:v>
                </c:pt>
                <c:pt idx="978">
                  <c:v>Fri Apr 24 2020</c:v>
                </c:pt>
                <c:pt idx="979">
                  <c:v>Mon Apr 27 2020</c:v>
                </c:pt>
                <c:pt idx="980">
                  <c:v>Tue Apr 28 2020</c:v>
                </c:pt>
                <c:pt idx="981">
                  <c:v>Wed Apr 29 2020</c:v>
                </c:pt>
                <c:pt idx="982">
                  <c:v>Thu Apr 30 2020</c:v>
                </c:pt>
                <c:pt idx="983">
                  <c:v>Mon May 04 2020</c:v>
                </c:pt>
                <c:pt idx="984">
                  <c:v>Tue May 05 2020</c:v>
                </c:pt>
                <c:pt idx="985">
                  <c:v>Wed May 06 2020</c:v>
                </c:pt>
                <c:pt idx="986">
                  <c:v>Thu May 07 2020</c:v>
                </c:pt>
                <c:pt idx="987">
                  <c:v>Fri May 08 2020</c:v>
                </c:pt>
                <c:pt idx="988">
                  <c:v>Mon May 11 2020</c:v>
                </c:pt>
                <c:pt idx="989">
                  <c:v>Tue May 12 2020</c:v>
                </c:pt>
                <c:pt idx="990">
                  <c:v>Wed May 13 2020</c:v>
                </c:pt>
                <c:pt idx="991">
                  <c:v>Thu May 14 2020</c:v>
                </c:pt>
                <c:pt idx="992">
                  <c:v>Fri May 15 2020</c:v>
                </c:pt>
                <c:pt idx="993">
                  <c:v>Mon May 18 2020</c:v>
                </c:pt>
                <c:pt idx="994">
                  <c:v>Tue May 19 2020</c:v>
                </c:pt>
                <c:pt idx="995">
                  <c:v>Wed May 20 2020</c:v>
                </c:pt>
                <c:pt idx="996">
                  <c:v>Thu May 21 2020</c:v>
                </c:pt>
                <c:pt idx="997">
                  <c:v>Fri May 22 2020</c:v>
                </c:pt>
                <c:pt idx="998">
                  <c:v>Tue May 26 2020</c:v>
                </c:pt>
                <c:pt idx="999">
                  <c:v>Wed May 27 2020</c:v>
                </c:pt>
                <c:pt idx="1000">
                  <c:v>Thu May 28 2020</c:v>
                </c:pt>
                <c:pt idx="1001">
                  <c:v>Fri May 29 2020</c:v>
                </c:pt>
                <c:pt idx="1002">
                  <c:v>Mon Jun 01 2020</c:v>
                </c:pt>
                <c:pt idx="1003">
                  <c:v>Tue Jun 02 2020</c:v>
                </c:pt>
                <c:pt idx="1004">
                  <c:v>Wed Jun 03 2020</c:v>
                </c:pt>
                <c:pt idx="1005">
                  <c:v>Thu Jun 04 2020</c:v>
                </c:pt>
                <c:pt idx="1006">
                  <c:v>Fri Jun 05 2020</c:v>
                </c:pt>
                <c:pt idx="1007">
                  <c:v>Mon Jun 08 2020</c:v>
                </c:pt>
                <c:pt idx="1008">
                  <c:v>Tue Jun 09 2020</c:v>
                </c:pt>
                <c:pt idx="1009">
                  <c:v>Wed Jun 10 2020</c:v>
                </c:pt>
                <c:pt idx="1010">
                  <c:v>Thu Jun 11 2020</c:v>
                </c:pt>
                <c:pt idx="1011">
                  <c:v>Fri Jun 12 2020</c:v>
                </c:pt>
                <c:pt idx="1012">
                  <c:v>Mon Jun 15 2020</c:v>
                </c:pt>
                <c:pt idx="1013">
                  <c:v>Tue Jun 16 2020</c:v>
                </c:pt>
                <c:pt idx="1014">
                  <c:v>Wed Jun 17 2020</c:v>
                </c:pt>
                <c:pt idx="1015">
                  <c:v>Thu Jun 18 2020</c:v>
                </c:pt>
                <c:pt idx="1016">
                  <c:v>Fri Jun 19 2020</c:v>
                </c:pt>
                <c:pt idx="1017">
                  <c:v>Mon Jun 22 2020</c:v>
                </c:pt>
                <c:pt idx="1018">
                  <c:v>Tue Jun 23 2020</c:v>
                </c:pt>
                <c:pt idx="1019">
                  <c:v>Wed Jun 24 2020</c:v>
                </c:pt>
                <c:pt idx="1020">
                  <c:v>Thu Jun 25 2020</c:v>
                </c:pt>
                <c:pt idx="1021">
                  <c:v>Fri Jun 26 2020</c:v>
                </c:pt>
                <c:pt idx="1022">
                  <c:v>Mon Jun 29 2020</c:v>
                </c:pt>
                <c:pt idx="1023">
                  <c:v>Tue Jun 30 2020</c:v>
                </c:pt>
                <c:pt idx="1024">
                  <c:v>Wed Jul 01 2020</c:v>
                </c:pt>
                <c:pt idx="1025">
                  <c:v>Thu Jul 02 2020</c:v>
                </c:pt>
                <c:pt idx="1026">
                  <c:v>Fri Jul 03 2020</c:v>
                </c:pt>
                <c:pt idx="1027">
                  <c:v>Mon Jul 06 2020</c:v>
                </c:pt>
                <c:pt idx="1028">
                  <c:v>Tue Jul 07 2020</c:v>
                </c:pt>
                <c:pt idx="1029">
                  <c:v>Wed Jul 08 2020</c:v>
                </c:pt>
                <c:pt idx="1030">
                  <c:v>Thu Jul 09 2020</c:v>
                </c:pt>
                <c:pt idx="1031">
                  <c:v>Fri Jul 10 2020</c:v>
                </c:pt>
                <c:pt idx="1032">
                  <c:v>Mon Jul 13 2020</c:v>
                </c:pt>
                <c:pt idx="1033">
                  <c:v>Tue Jul 14 2020</c:v>
                </c:pt>
                <c:pt idx="1034">
                  <c:v>Wed Jul 15 2020</c:v>
                </c:pt>
                <c:pt idx="1035">
                  <c:v>Thu Jul 16 2020</c:v>
                </c:pt>
                <c:pt idx="1036">
                  <c:v>Fri Jul 17 2020</c:v>
                </c:pt>
                <c:pt idx="1037">
                  <c:v>Mon Jul 20 2020</c:v>
                </c:pt>
                <c:pt idx="1038">
                  <c:v>Tue Jul 21 2020</c:v>
                </c:pt>
                <c:pt idx="1039">
                  <c:v>Wed Jul 22 2020</c:v>
                </c:pt>
                <c:pt idx="1040">
                  <c:v>Thu Jul 23 2020</c:v>
                </c:pt>
                <c:pt idx="1041">
                  <c:v>Fri Jul 24 2020</c:v>
                </c:pt>
                <c:pt idx="1042">
                  <c:v>Mon Jul 27 2020</c:v>
                </c:pt>
                <c:pt idx="1043">
                  <c:v>Tue Jul 28 2020</c:v>
                </c:pt>
                <c:pt idx="1044">
                  <c:v>Wed Jul 29 2020</c:v>
                </c:pt>
                <c:pt idx="1045">
                  <c:v>Thu Jul 30 2020</c:v>
                </c:pt>
                <c:pt idx="1046">
                  <c:v>Fri Jul 31 2020</c:v>
                </c:pt>
                <c:pt idx="1047">
                  <c:v>Mon Aug 03 2020</c:v>
                </c:pt>
                <c:pt idx="1048">
                  <c:v>Tue Aug 04 2020</c:v>
                </c:pt>
                <c:pt idx="1049">
                  <c:v>Wed Aug 05 2020</c:v>
                </c:pt>
                <c:pt idx="1050">
                  <c:v>Thu Aug 06 2020</c:v>
                </c:pt>
                <c:pt idx="1051">
                  <c:v>Fri Aug 07 2020</c:v>
                </c:pt>
                <c:pt idx="1052">
                  <c:v>Mon Aug 10 2020</c:v>
                </c:pt>
                <c:pt idx="1053">
                  <c:v>Tue Aug 11 2020</c:v>
                </c:pt>
                <c:pt idx="1054">
                  <c:v>Wed Aug 12 2020</c:v>
                </c:pt>
                <c:pt idx="1055">
                  <c:v>Thu Aug 13 2020</c:v>
                </c:pt>
                <c:pt idx="1056">
                  <c:v>Fri Aug 14 2020</c:v>
                </c:pt>
                <c:pt idx="1057">
                  <c:v>Mon Aug 17 2020</c:v>
                </c:pt>
                <c:pt idx="1058">
                  <c:v>Tue Aug 18 2020</c:v>
                </c:pt>
                <c:pt idx="1059">
                  <c:v>Wed Aug 19 2020</c:v>
                </c:pt>
                <c:pt idx="1060">
                  <c:v>Thu Aug 20 2020</c:v>
                </c:pt>
                <c:pt idx="1061">
                  <c:v>Fri Aug 21 2020</c:v>
                </c:pt>
                <c:pt idx="1062">
                  <c:v>Mon Aug 24 2020</c:v>
                </c:pt>
                <c:pt idx="1063">
                  <c:v>Tue Aug 25 2020</c:v>
                </c:pt>
                <c:pt idx="1064">
                  <c:v>Wed Aug 26 2020</c:v>
                </c:pt>
                <c:pt idx="1065">
                  <c:v>Thu Aug 27 2020</c:v>
                </c:pt>
                <c:pt idx="1066">
                  <c:v>Fri Aug 28 2020</c:v>
                </c:pt>
                <c:pt idx="1067">
                  <c:v>Mon Aug 31 2020</c:v>
                </c:pt>
                <c:pt idx="1068">
                  <c:v>Tue Sep 01 2020</c:v>
                </c:pt>
                <c:pt idx="1069">
                  <c:v>Wed Sep 02 2020</c:v>
                </c:pt>
                <c:pt idx="1070">
                  <c:v>Thu Sep 03 2020</c:v>
                </c:pt>
                <c:pt idx="1071">
                  <c:v>Fri Sep 04 2020</c:v>
                </c:pt>
                <c:pt idx="1072">
                  <c:v>Mon Sep 07 2020</c:v>
                </c:pt>
                <c:pt idx="1073">
                  <c:v>Tue Sep 08 2020</c:v>
                </c:pt>
                <c:pt idx="1074">
                  <c:v>Wed Sep 09 2020</c:v>
                </c:pt>
                <c:pt idx="1075">
                  <c:v>Thu Sep 10 2020</c:v>
                </c:pt>
                <c:pt idx="1076">
                  <c:v>Fri Sep 11 2020</c:v>
                </c:pt>
                <c:pt idx="1077">
                  <c:v>Mon Sep 14 2020</c:v>
                </c:pt>
                <c:pt idx="1078">
                  <c:v>Tue Sep 15 2020</c:v>
                </c:pt>
                <c:pt idx="1079">
                  <c:v>Wed Sep 16 2020</c:v>
                </c:pt>
                <c:pt idx="1080">
                  <c:v>Thu Sep 17 2020</c:v>
                </c:pt>
                <c:pt idx="1081">
                  <c:v>Fri Sep 18 2020</c:v>
                </c:pt>
                <c:pt idx="1082">
                  <c:v>Mon Sep 21 2020</c:v>
                </c:pt>
                <c:pt idx="1083">
                  <c:v>Tue Sep 22 2020</c:v>
                </c:pt>
                <c:pt idx="1084">
                  <c:v>Wed Sep 23 2020</c:v>
                </c:pt>
                <c:pt idx="1085">
                  <c:v>Thu Sep 24 2020</c:v>
                </c:pt>
                <c:pt idx="1086">
                  <c:v>Fri Sep 25 2020</c:v>
                </c:pt>
                <c:pt idx="1087">
                  <c:v>Mon Sep 28 2020</c:v>
                </c:pt>
                <c:pt idx="1088">
                  <c:v>Tue Sep 29 2020</c:v>
                </c:pt>
                <c:pt idx="1089">
                  <c:v>Wed Sep 30 2020</c:v>
                </c:pt>
                <c:pt idx="1090">
                  <c:v>Thu Oct 01 2020</c:v>
                </c:pt>
                <c:pt idx="1091">
                  <c:v>Mon Oct 05 2020</c:v>
                </c:pt>
                <c:pt idx="1092">
                  <c:v>Tue Oct 06 2020</c:v>
                </c:pt>
                <c:pt idx="1093">
                  <c:v>Wed Oct 07 2020</c:v>
                </c:pt>
                <c:pt idx="1094">
                  <c:v>Thu Oct 08 2020</c:v>
                </c:pt>
                <c:pt idx="1095">
                  <c:v>Fri Oct 09 2020</c:v>
                </c:pt>
                <c:pt idx="1096">
                  <c:v>Mon Oct 12 2020</c:v>
                </c:pt>
                <c:pt idx="1097">
                  <c:v>Tue Oct 13 2020</c:v>
                </c:pt>
                <c:pt idx="1098">
                  <c:v>Wed Oct 14 2020</c:v>
                </c:pt>
                <c:pt idx="1099">
                  <c:v>Thu Oct 15 2020</c:v>
                </c:pt>
                <c:pt idx="1100">
                  <c:v>Fri Oct 16 2020</c:v>
                </c:pt>
                <c:pt idx="1101">
                  <c:v>Mon Oct 19 2020</c:v>
                </c:pt>
                <c:pt idx="1102">
                  <c:v>Tue Oct 20 2020</c:v>
                </c:pt>
              </c:strCache>
            </c:strRef>
          </c:cat>
          <c:val>
            <c:numRef>
              <c:f>Momentum!$AI$2:$AI$1108</c:f>
              <c:numCache>
                <c:formatCode>General</c:formatCode>
                <c:ptCount val="1107"/>
                <c:pt idx="0">
                  <c:v>1000000</c:v>
                </c:pt>
                <c:pt idx="1">
                  <c:v>994984.47988980764</c:v>
                </c:pt>
                <c:pt idx="2">
                  <c:v>1001787.1642039551</c:v>
                </c:pt>
                <c:pt idx="3">
                  <c:v>1001863.9268527639</c:v>
                </c:pt>
                <c:pt idx="4">
                  <c:v>1002030.4261191939</c:v>
                </c:pt>
                <c:pt idx="5">
                  <c:v>1006182.0961392712</c:v>
                </c:pt>
                <c:pt idx="6">
                  <c:v>1007788.7059439156</c:v>
                </c:pt>
                <c:pt idx="7">
                  <c:v>995224.49831284338</c:v>
                </c:pt>
                <c:pt idx="8">
                  <c:v>989605.6886528586</c:v>
                </c:pt>
                <c:pt idx="9">
                  <c:v>988141.79250515439</c:v>
                </c:pt>
                <c:pt idx="10">
                  <c:v>983844.16533593391</c:v>
                </c:pt>
                <c:pt idx="11">
                  <c:v>992421.03988522361</c:v>
                </c:pt>
                <c:pt idx="12">
                  <c:v>996582.4403819103</c:v>
                </c:pt>
                <c:pt idx="13">
                  <c:v>1002417.4828554406</c:v>
                </c:pt>
                <c:pt idx="14">
                  <c:v>1010475.3986522208</c:v>
                </c:pt>
                <c:pt idx="15">
                  <c:v>1009462.3479207591</c:v>
                </c:pt>
                <c:pt idx="16">
                  <c:v>1008457.9465018396</c:v>
                </c:pt>
                <c:pt idx="17">
                  <c:v>1017445.6633968661</c:v>
                </c:pt>
                <c:pt idx="18">
                  <c:v>1009523.9742726196</c:v>
                </c:pt>
                <c:pt idx="19">
                  <c:v>1009150.9726692536</c:v>
                </c:pt>
                <c:pt idx="20">
                  <c:v>1014175.1420919875</c:v>
                </c:pt>
                <c:pt idx="21">
                  <c:v>1015103.8620261663</c:v>
                </c:pt>
                <c:pt idx="22">
                  <c:v>1011542.5075870687</c:v>
                </c:pt>
                <c:pt idx="23">
                  <c:v>1009285.0370136517</c:v>
                </c:pt>
                <c:pt idx="24">
                  <c:v>1004460.8829434473</c:v>
                </c:pt>
                <c:pt idx="25">
                  <c:v>1010905.7019511766</c:v>
                </c:pt>
                <c:pt idx="26">
                  <c:v>1013606.4497923623</c:v>
                </c:pt>
                <c:pt idx="27">
                  <c:v>1010372.6880657866</c:v>
                </c:pt>
                <c:pt idx="28">
                  <c:v>1013484.2782527092</c:v>
                </c:pt>
                <c:pt idx="29">
                  <c:v>1018180.8549629215</c:v>
                </c:pt>
                <c:pt idx="30">
                  <c:v>1020792.9473505532</c:v>
                </c:pt>
                <c:pt idx="31">
                  <c:v>1020188.5766366932</c:v>
                </c:pt>
                <c:pt idx="32">
                  <c:v>1020600.5001464977</c:v>
                </c:pt>
                <c:pt idx="33">
                  <c:v>1012571.7757795462</c:v>
                </c:pt>
                <c:pt idx="34">
                  <c:v>1020951.8784685094</c:v>
                </c:pt>
                <c:pt idx="35">
                  <c:v>1025641.9681943152</c:v>
                </c:pt>
                <c:pt idx="36">
                  <c:v>1035388.6622648874</c:v>
                </c:pt>
                <c:pt idx="37">
                  <c:v>1044372.054503643</c:v>
                </c:pt>
                <c:pt idx="38">
                  <c:v>1050053.5716795558</c:v>
                </c:pt>
                <c:pt idx="39">
                  <c:v>1057288.7216207946</c:v>
                </c:pt>
                <c:pt idx="40">
                  <c:v>1056206.4763889986</c:v>
                </c:pt>
                <c:pt idx="41">
                  <c:v>1056549.2053984683</c:v>
                </c:pt>
                <c:pt idx="42">
                  <c:v>1057468.1948560374</c:v>
                </c:pt>
                <c:pt idx="43">
                  <c:v>1067972.7849380872</c:v>
                </c:pt>
                <c:pt idx="44">
                  <c:v>1066183.4584059967</c:v>
                </c:pt>
                <c:pt idx="45">
                  <c:v>1058814.2441203594</c:v>
                </c:pt>
                <c:pt idx="46">
                  <c:v>1061252.2690930869</c:v>
                </c:pt>
                <c:pt idx="47">
                  <c:v>1054642.0319829953</c:v>
                </c:pt>
                <c:pt idx="48">
                  <c:v>1047565.8131597127</c:v>
                </c:pt>
                <c:pt idx="49">
                  <c:v>1050562.7999554558</c:v>
                </c:pt>
                <c:pt idx="50">
                  <c:v>1061391.7392578241</c:v>
                </c:pt>
                <c:pt idx="51">
                  <c:v>1058709.3712057897</c:v>
                </c:pt>
                <c:pt idx="52">
                  <c:v>1070953.5542728144</c:v>
                </c:pt>
                <c:pt idx="53">
                  <c:v>1077768.1313917066</c:v>
                </c:pt>
                <c:pt idx="54">
                  <c:v>1074684.6514705452</c:v>
                </c:pt>
                <c:pt idx="55">
                  <c:v>1081747.896325015</c:v>
                </c:pt>
                <c:pt idx="56">
                  <c:v>1089509.5731672377</c:v>
                </c:pt>
                <c:pt idx="57">
                  <c:v>1096482.0002400184</c:v>
                </c:pt>
                <c:pt idx="58">
                  <c:v>1103680.3906029542</c:v>
                </c:pt>
                <c:pt idx="59">
                  <c:v>1096586.873154588</c:v>
                </c:pt>
                <c:pt idx="60">
                  <c:v>1084649.7406827982</c:v>
                </c:pt>
                <c:pt idx="61">
                  <c:v>1089613.3649177395</c:v>
                </c:pt>
                <c:pt idx="62">
                  <c:v>1100936.3961990594</c:v>
                </c:pt>
                <c:pt idx="63">
                  <c:v>1107869.9013654022</c:v>
                </c:pt>
                <c:pt idx="64">
                  <c:v>1105112.9329926944</c:v>
                </c:pt>
                <c:pt idx="65">
                  <c:v>1092298.976461977</c:v>
                </c:pt>
                <c:pt idx="66">
                  <c:v>1094475.3597303145</c:v>
                </c:pt>
                <c:pt idx="67">
                  <c:v>1100409.8692980758</c:v>
                </c:pt>
                <c:pt idx="68">
                  <c:v>1103239.2756633211</c:v>
                </c:pt>
                <c:pt idx="69">
                  <c:v>1110093.8558527194</c:v>
                </c:pt>
                <c:pt idx="70">
                  <c:v>1124752.2782829816</c:v>
                </c:pt>
                <c:pt idx="71">
                  <c:v>1134837.3767067525</c:v>
                </c:pt>
                <c:pt idx="72">
                  <c:v>1125908.0426713834</c:v>
                </c:pt>
                <c:pt idx="73">
                  <c:v>1121017.9375930475</c:v>
                </c:pt>
                <c:pt idx="74">
                  <c:v>1124954.4559636468</c:v>
                </c:pt>
                <c:pt idx="75">
                  <c:v>1123304.5995962934</c:v>
                </c:pt>
                <c:pt idx="76">
                  <c:v>1125722.082451734</c:v>
                </c:pt>
                <c:pt idx="77">
                  <c:v>1128204.4351512387</c:v>
                </c:pt>
                <c:pt idx="78">
                  <c:v>1141073.5310494101</c:v>
                </c:pt>
                <c:pt idx="79">
                  <c:v>1143378.5728418073</c:v>
                </c:pt>
                <c:pt idx="80">
                  <c:v>1140606.4681721516</c:v>
                </c:pt>
                <c:pt idx="81">
                  <c:v>1141116.7776121194</c:v>
                </c:pt>
                <c:pt idx="82">
                  <c:v>1160410.1504007333</c:v>
                </c:pt>
                <c:pt idx="83">
                  <c:v>1155588.1586586644</c:v>
                </c:pt>
                <c:pt idx="84">
                  <c:v>1160675.0355973267</c:v>
                </c:pt>
                <c:pt idx="85">
                  <c:v>1152472.2438154712</c:v>
                </c:pt>
                <c:pt idx="86">
                  <c:v>1126842.1684259006</c:v>
                </c:pt>
                <c:pt idx="87">
                  <c:v>1140101.5645525223</c:v>
                </c:pt>
                <c:pt idx="88">
                  <c:v>1142787.1760967595</c:v>
                </c:pt>
                <c:pt idx="89">
                  <c:v>1145482.5181176066</c:v>
                </c:pt>
                <c:pt idx="90">
                  <c:v>1145569.0112430251</c:v>
                </c:pt>
                <c:pt idx="91">
                  <c:v>1141442.2079965055</c:v>
                </c:pt>
                <c:pt idx="92">
                  <c:v>1143513.7183502733</c:v>
                </c:pt>
                <c:pt idx="93">
                  <c:v>1157901.8497636034</c:v>
                </c:pt>
                <c:pt idx="94">
                  <c:v>1164955.3641414638</c:v>
                </c:pt>
                <c:pt idx="95">
                  <c:v>1160077.151867873</c:v>
                </c:pt>
                <c:pt idx="96">
                  <c:v>1162787.6301856681</c:v>
                </c:pt>
                <c:pt idx="97">
                  <c:v>1168970.807489007</c:v>
                </c:pt>
                <c:pt idx="98">
                  <c:v>1140218.3302718368</c:v>
                </c:pt>
                <c:pt idx="99">
                  <c:v>1165716.5036451444</c:v>
                </c:pt>
                <c:pt idx="100">
                  <c:v>1199308.2712294671</c:v>
                </c:pt>
                <c:pt idx="101">
                  <c:v>1211904.9137825712</c:v>
                </c:pt>
                <c:pt idx="102">
                  <c:v>1216154.9697328117</c:v>
                </c:pt>
                <c:pt idx="103">
                  <c:v>1210940.5154341576</c:v>
                </c:pt>
                <c:pt idx="104">
                  <c:v>1207693.7797387689</c:v>
                </c:pt>
                <c:pt idx="105">
                  <c:v>1207464.5729564107</c:v>
                </c:pt>
                <c:pt idx="106">
                  <c:v>1197286.494422815</c:v>
                </c:pt>
                <c:pt idx="107">
                  <c:v>1216807.9928297198</c:v>
                </c:pt>
                <c:pt idx="108">
                  <c:v>1205189.8037579099</c:v>
                </c:pt>
                <c:pt idx="109">
                  <c:v>1219236.2873258379</c:v>
                </c:pt>
                <c:pt idx="110">
                  <c:v>1220821.2738491278</c:v>
                </c:pt>
                <c:pt idx="111">
                  <c:v>1217891.3192255837</c:v>
                </c:pt>
                <c:pt idx="112">
                  <c:v>1219487.1173895507</c:v>
                </c:pt>
                <c:pt idx="113">
                  <c:v>1216907.459923951</c:v>
                </c:pt>
                <c:pt idx="114">
                  <c:v>1210783.7466443367</c:v>
                </c:pt>
                <c:pt idx="115">
                  <c:v>1198539.5635773123</c:v>
                </c:pt>
                <c:pt idx="116">
                  <c:v>1191536.8639106352</c:v>
                </c:pt>
                <c:pt idx="117">
                  <c:v>1206384.4900527501</c:v>
                </c:pt>
                <c:pt idx="118">
                  <c:v>1213250.963046893</c:v>
                </c:pt>
                <c:pt idx="119">
                  <c:v>1208787.9177753103</c:v>
                </c:pt>
                <c:pt idx="120">
                  <c:v>1186119.1507672479</c:v>
                </c:pt>
                <c:pt idx="121">
                  <c:v>1170823.9227010936</c:v>
                </c:pt>
                <c:pt idx="122">
                  <c:v>1152660.366363256</c:v>
                </c:pt>
                <c:pt idx="123">
                  <c:v>1161572.4017735415</c:v>
                </c:pt>
                <c:pt idx="124">
                  <c:v>1166254.9233508734</c:v>
                </c:pt>
                <c:pt idx="125">
                  <c:v>1131777.682395081</c:v>
                </c:pt>
                <c:pt idx="126">
                  <c:v>1143826.1747658467</c:v>
                </c:pt>
                <c:pt idx="127">
                  <c:v>1089756.0785746796</c:v>
                </c:pt>
                <c:pt idx="128">
                  <c:v>1040180.3814130597</c:v>
                </c:pt>
                <c:pt idx="129">
                  <c:v>1040922.0599635217</c:v>
                </c:pt>
                <c:pt idx="130">
                  <c:v>1037323.9459461212</c:v>
                </c:pt>
                <c:pt idx="131">
                  <c:v>1037026.6258274958</c:v>
                </c:pt>
                <c:pt idx="132">
                  <c:v>1006982.1575493902</c:v>
                </c:pt>
                <c:pt idx="133">
                  <c:v>1024347.8148052443</c:v>
                </c:pt>
                <c:pt idx="134">
                  <c:v>1039876.574310028</c:v>
                </c:pt>
                <c:pt idx="135">
                  <c:v>1032803.5989789485</c:v>
                </c:pt>
                <c:pt idx="136">
                  <c:v>1052884.0592088688</c:v>
                </c:pt>
                <c:pt idx="137">
                  <c:v>1060021.9043840123</c:v>
                </c:pt>
                <c:pt idx="138">
                  <c:v>1076051.2428521537</c:v>
                </c:pt>
                <c:pt idx="139">
                  <c:v>1089594.985128588</c:v>
                </c:pt>
                <c:pt idx="140">
                  <c:v>1082368.4844998911</c:v>
                </c:pt>
                <c:pt idx="141">
                  <c:v>1061092.2568110633</c:v>
                </c:pt>
                <c:pt idx="142">
                  <c:v>1065868.8396622876</c:v>
                </c:pt>
                <c:pt idx="143">
                  <c:v>1069144.7667875048</c:v>
                </c:pt>
                <c:pt idx="144">
                  <c:v>1066959.7342066255</c:v>
                </c:pt>
                <c:pt idx="145">
                  <c:v>1083175.0328944167</c:v>
                </c:pt>
                <c:pt idx="146">
                  <c:v>1084555.679408906</c:v>
                </c:pt>
                <c:pt idx="147">
                  <c:v>1065566.1137233234</c:v>
                </c:pt>
                <c:pt idx="148">
                  <c:v>1055163.1530636405</c:v>
                </c:pt>
                <c:pt idx="149">
                  <c:v>1045675.9383693235</c:v>
                </c:pt>
                <c:pt idx="150">
                  <c:v>1049998.4323121016</c:v>
                </c:pt>
                <c:pt idx="151">
                  <c:v>1047757.1791997007</c:v>
                </c:pt>
                <c:pt idx="152">
                  <c:v>1048264.2451474653</c:v>
                </c:pt>
                <c:pt idx="153">
                  <c:v>1037112.0377888463</c:v>
                </c:pt>
                <c:pt idx="154">
                  <c:v>1037299.0791725636</c:v>
                </c:pt>
                <c:pt idx="155">
                  <c:v>1027388.0481636968</c:v>
                </c:pt>
                <c:pt idx="156">
                  <c:v>1029943.9200198068</c:v>
                </c:pt>
                <c:pt idx="157">
                  <c:v>1001098.4626928121</c:v>
                </c:pt>
                <c:pt idx="158">
                  <c:v>1020644.8278732745</c:v>
                </c:pt>
                <c:pt idx="159">
                  <c:v>1031545.1240041127</c:v>
                </c:pt>
                <c:pt idx="160">
                  <c:v>1046079.2125665861</c:v>
                </c:pt>
                <c:pt idx="161">
                  <c:v>1052799.728411586</c:v>
                </c:pt>
                <c:pt idx="162">
                  <c:v>1064649.2865938898</c:v>
                </c:pt>
                <c:pt idx="163">
                  <c:v>1074900.8842840907</c:v>
                </c:pt>
                <c:pt idx="164">
                  <c:v>1076507.4940887354</c:v>
                </c:pt>
                <c:pt idx="165">
                  <c:v>1084997.8755126067</c:v>
                </c:pt>
                <c:pt idx="166">
                  <c:v>1082243.0694680347</c:v>
                </c:pt>
                <c:pt idx="167">
                  <c:v>1089617.6895740104</c:v>
                </c:pt>
                <c:pt idx="168">
                  <c:v>1092065.4450233476</c:v>
                </c:pt>
                <c:pt idx="169">
                  <c:v>1106241.6682794029</c:v>
                </c:pt>
                <c:pt idx="170">
                  <c:v>1108371.561492828</c:v>
                </c:pt>
                <c:pt idx="171">
                  <c:v>1109688.4193273212</c:v>
                </c:pt>
                <c:pt idx="172">
                  <c:v>1114119.0296768723</c:v>
                </c:pt>
                <c:pt idx="173">
                  <c:v>1120155.1686670003</c:v>
                </c:pt>
                <c:pt idx="174">
                  <c:v>1127978.4718610833</c:v>
                </c:pt>
                <c:pt idx="175">
                  <c:v>1132586.3931177419</c:v>
                </c:pt>
                <c:pt idx="176">
                  <c:v>1116856.5370963607</c:v>
                </c:pt>
                <c:pt idx="177">
                  <c:v>1124809.5799785713</c:v>
                </c:pt>
                <c:pt idx="178">
                  <c:v>1144312.6985963245</c:v>
                </c:pt>
                <c:pt idx="179">
                  <c:v>1165476.4852221089</c:v>
                </c:pt>
                <c:pt idx="180">
                  <c:v>1176306.5056885446</c:v>
                </c:pt>
                <c:pt idx="181">
                  <c:v>1168476.7155100552</c:v>
                </c:pt>
                <c:pt idx="182">
                  <c:v>1159849.0262495824</c:v>
                </c:pt>
                <c:pt idx="183">
                  <c:v>1188816.6551162302</c:v>
                </c:pt>
                <c:pt idx="184">
                  <c:v>1202905.3040827997</c:v>
                </c:pt>
                <c:pt idx="185">
                  <c:v>1212004.3808768024</c:v>
                </c:pt>
                <c:pt idx="186">
                  <c:v>1225057.2746664879</c:v>
                </c:pt>
                <c:pt idx="187">
                  <c:v>1220208.2538227257</c:v>
                </c:pt>
                <c:pt idx="188">
                  <c:v>1221571.6017121314</c:v>
                </c:pt>
                <c:pt idx="189">
                  <c:v>1222138.1316836211</c:v>
                </c:pt>
                <c:pt idx="190">
                  <c:v>1226224.9318596344</c:v>
                </c:pt>
                <c:pt idx="191">
                  <c:v>1217486.9638642531</c:v>
                </c:pt>
                <c:pt idx="192">
                  <c:v>1217288.029675791</c:v>
                </c:pt>
                <c:pt idx="193">
                  <c:v>1203067.4786929591</c:v>
                </c:pt>
                <c:pt idx="194">
                  <c:v>1226357.9150399652</c:v>
                </c:pt>
                <c:pt idx="195">
                  <c:v>1232554.0663121168</c:v>
                </c:pt>
                <c:pt idx="196">
                  <c:v>1237647.4302351857</c:v>
                </c:pt>
                <c:pt idx="197">
                  <c:v>1244562.5556123764</c:v>
                </c:pt>
                <c:pt idx="198">
                  <c:v>1238024.7564948229</c:v>
                </c:pt>
                <c:pt idx="199">
                  <c:v>1240004.3679028335</c:v>
                </c:pt>
                <c:pt idx="200">
                  <c:v>1243647.8908110785</c:v>
                </c:pt>
                <c:pt idx="201">
                  <c:v>1245231.7961703006</c:v>
                </c:pt>
                <c:pt idx="202">
                  <c:v>1245254.5006157227</c:v>
                </c:pt>
                <c:pt idx="203">
                  <c:v>1223848.5332387674</c:v>
                </c:pt>
                <c:pt idx="204">
                  <c:v>1230280.3782776839</c:v>
                </c:pt>
                <c:pt idx="205">
                  <c:v>1235428.8815682069</c:v>
                </c:pt>
                <c:pt idx="206">
                  <c:v>1236246.2416034094</c:v>
                </c:pt>
                <c:pt idx="207">
                  <c:v>1232839.4936259971</c:v>
                </c:pt>
                <c:pt idx="208">
                  <c:v>1228224.0042208645</c:v>
                </c:pt>
                <c:pt idx="209">
                  <c:v>1224261.5379126396</c:v>
                </c:pt>
                <c:pt idx="210">
                  <c:v>1244369.0272442533</c:v>
                </c:pt>
                <c:pt idx="211">
                  <c:v>1251973.9352966552</c:v>
                </c:pt>
                <c:pt idx="212">
                  <c:v>1266138.2657479653</c:v>
                </c:pt>
                <c:pt idx="213">
                  <c:v>1269798.0061172261</c:v>
                </c:pt>
                <c:pt idx="214">
                  <c:v>1274190.7757244068</c:v>
                </c:pt>
                <c:pt idx="215">
                  <c:v>1272815.535030256</c:v>
                </c:pt>
                <c:pt idx="216">
                  <c:v>1256815.3879919429</c:v>
                </c:pt>
                <c:pt idx="217">
                  <c:v>1266917.7850407977</c:v>
                </c:pt>
                <c:pt idx="218">
                  <c:v>1266553.4327499729</c:v>
                </c:pt>
                <c:pt idx="219">
                  <c:v>1267583.7821065183</c:v>
                </c:pt>
                <c:pt idx="220">
                  <c:v>1277344.5313099707</c:v>
                </c:pt>
                <c:pt idx="221">
                  <c:v>1288255.639081486</c:v>
                </c:pt>
                <c:pt idx="222">
                  <c:v>1291574.8127694125</c:v>
                </c:pt>
                <c:pt idx="223">
                  <c:v>1302851.3539958203</c:v>
                </c:pt>
                <c:pt idx="224">
                  <c:v>1312852.1216223084</c:v>
                </c:pt>
                <c:pt idx="225">
                  <c:v>1321231.1431472036</c:v>
                </c:pt>
                <c:pt idx="226">
                  <c:v>1317691.4119894605</c:v>
                </c:pt>
                <c:pt idx="227">
                  <c:v>1313361.3498982082</c:v>
                </c:pt>
                <c:pt idx="228">
                  <c:v>1319141.2530042846</c:v>
                </c:pt>
                <c:pt idx="229">
                  <c:v>1328105.184289821</c:v>
                </c:pt>
                <c:pt idx="230">
                  <c:v>1319438.57312291</c:v>
                </c:pt>
                <c:pt idx="231">
                  <c:v>1315946.4131841469</c:v>
                </c:pt>
                <c:pt idx="232">
                  <c:v>1325080.0872283168</c:v>
                </c:pt>
                <c:pt idx="233">
                  <c:v>1322863.7008894735</c:v>
                </c:pt>
                <c:pt idx="234">
                  <c:v>1330279.405230023</c:v>
                </c:pt>
                <c:pt idx="235">
                  <c:v>1348127.2616600839</c:v>
                </c:pt>
                <c:pt idx="236">
                  <c:v>1341200.2434781478</c:v>
                </c:pt>
                <c:pt idx="237">
                  <c:v>1351346.9682537792</c:v>
                </c:pt>
                <c:pt idx="238">
                  <c:v>1365346.9617667948</c:v>
                </c:pt>
                <c:pt idx="239">
                  <c:v>1361336.9242395901</c:v>
                </c:pt>
                <c:pt idx="240">
                  <c:v>1357037.1347422341</c:v>
                </c:pt>
                <c:pt idx="241">
                  <c:v>1366883.2959070371</c:v>
                </c:pt>
                <c:pt idx="242">
                  <c:v>1376680.8046887922</c:v>
                </c:pt>
                <c:pt idx="243">
                  <c:v>1371900.9783453648</c:v>
                </c:pt>
                <c:pt idx="244">
                  <c:v>1378208.4895164925</c:v>
                </c:pt>
                <c:pt idx="245">
                  <c:v>1369712.7022722824</c:v>
                </c:pt>
                <c:pt idx="246">
                  <c:v>1379402.0946472648</c:v>
                </c:pt>
                <c:pt idx="247">
                  <c:v>1384283.5504130586</c:v>
                </c:pt>
                <c:pt idx="248">
                  <c:v>1390950.0080546723</c:v>
                </c:pt>
                <c:pt idx="249">
                  <c:v>1395611.9875147173</c:v>
                </c:pt>
                <c:pt idx="250">
                  <c:v>1381932.0185657491</c:v>
                </c:pt>
                <c:pt idx="251">
                  <c:v>1400422.0864520411</c:v>
                </c:pt>
                <c:pt idx="252">
                  <c:v>1403248.2493250831</c:v>
                </c:pt>
                <c:pt idx="253">
                  <c:v>1399924.7509808859</c:v>
                </c:pt>
                <c:pt idx="254">
                  <c:v>1372874.0260063203</c:v>
                </c:pt>
                <c:pt idx="255">
                  <c:v>1359444.8871210653</c:v>
                </c:pt>
                <c:pt idx="256">
                  <c:v>1343802.6053891703</c:v>
                </c:pt>
                <c:pt idx="257">
                  <c:v>1326782.9206349889</c:v>
                </c:pt>
                <c:pt idx="258">
                  <c:v>1314899.8463665857</c:v>
                </c:pt>
                <c:pt idx="259">
                  <c:v>1340693.1775303832</c:v>
                </c:pt>
                <c:pt idx="260">
                  <c:v>1360311.9807033837</c:v>
                </c:pt>
                <c:pt idx="261">
                  <c:v>1342061.9312401277</c:v>
                </c:pt>
                <c:pt idx="262">
                  <c:v>1358059.9159503053</c:v>
                </c:pt>
                <c:pt idx="263">
                  <c:v>1372060.9906273887</c:v>
                </c:pt>
                <c:pt idx="264">
                  <c:v>1391023.5272112777</c:v>
                </c:pt>
                <c:pt idx="265">
                  <c:v>1396977.4977322582</c:v>
                </c:pt>
                <c:pt idx="266">
                  <c:v>1404561.8636673733</c:v>
                </c:pt>
                <c:pt idx="267">
                  <c:v>1394331.8892585267</c:v>
                </c:pt>
                <c:pt idx="268">
                  <c:v>1406532.8257628423</c:v>
                </c:pt>
                <c:pt idx="269">
                  <c:v>1413634.9925237503</c:v>
                </c:pt>
                <c:pt idx="270">
                  <c:v>1423594.6759156648</c:v>
                </c:pt>
                <c:pt idx="271">
                  <c:v>1415384.315985335</c:v>
                </c:pt>
                <c:pt idx="272">
                  <c:v>1419114.332018998</c:v>
                </c:pt>
                <c:pt idx="273">
                  <c:v>1427124.676596798</c:v>
                </c:pt>
                <c:pt idx="274">
                  <c:v>1432862.4143042327</c:v>
                </c:pt>
                <c:pt idx="275">
                  <c:v>1434944.7362986777</c:v>
                </c:pt>
                <c:pt idx="276">
                  <c:v>1430085.9849783063</c:v>
                </c:pt>
                <c:pt idx="277">
                  <c:v>1430510.8824569234</c:v>
                </c:pt>
                <c:pt idx="278">
                  <c:v>1432570.5000059463</c:v>
                </c:pt>
                <c:pt idx="279">
                  <c:v>1422638.9268797927</c:v>
                </c:pt>
                <c:pt idx="280">
                  <c:v>1399832.8520351287</c:v>
                </c:pt>
                <c:pt idx="281">
                  <c:v>1376021.2946074777</c:v>
                </c:pt>
                <c:pt idx="282">
                  <c:v>1381169.7978980006</c:v>
                </c:pt>
                <c:pt idx="283">
                  <c:v>1393022.5995725077</c:v>
                </c:pt>
                <c:pt idx="284">
                  <c:v>1403521.7838342185</c:v>
                </c:pt>
                <c:pt idx="285">
                  <c:v>1416733.6087418601</c:v>
                </c:pt>
                <c:pt idx="286">
                  <c:v>1414965.9054911241</c:v>
                </c:pt>
                <c:pt idx="287">
                  <c:v>1427827.4332408216</c:v>
                </c:pt>
                <c:pt idx="288">
                  <c:v>1432965.1248906672</c:v>
                </c:pt>
                <c:pt idx="289">
                  <c:v>1432280.7480357951</c:v>
                </c:pt>
                <c:pt idx="290">
                  <c:v>1436324.3016490994</c:v>
                </c:pt>
                <c:pt idx="291">
                  <c:v>1429217.8102319203</c:v>
                </c:pt>
                <c:pt idx="292">
                  <c:v>1445179.0353637952</c:v>
                </c:pt>
                <c:pt idx="293">
                  <c:v>1452370.9387423249</c:v>
                </c:pt>
                <c:pt idx="294">
                  <c:v>1455556.048085853</c:v>
                </c:pt>
                <c:pt idx="295">
                  <c:v>1457277.2612816766</c:v>
                </c:pt>
                <c:pt idx="296">
                  <c:v>1449591.2659241953</c:v>
                </c:pt>
                <c:pt idx="297">
                  <c:v>1459785.5619188065</c:v>
                </c:pt>
                <c:pt idx="298">
                  <c:v>1459609.3321757668</c:v>
                </c:pt>
                <c:pt idx="299">
                  <c:v>1452963.4166514401</c:v>
                </c:pt>
                <c:pt idx="300">
                  <c:v>1454135.3985008576</c:v>
                </c:pt>
                <c:pt idx="301">
                  <c:v>1460674.2787824795</c:v>
                </c:pt>
                <c:pt idx="302">
                  <c:v>1464207.5229558158</c:v>
                </c:pt>
                <c:pt idx="303">
                  <c:v>1463059.3267158885</c:v>
                </c:pt>
                <c:pt idx="304">
                  <c:v>1469276.020105327</c:v>
                </c:pt>
                <c:pt idx="305">
                  <c:v>1473719.6044236908</c:v>
                </c:pt>
                <c:pt idx="306">
                  <c:v>1475797.6017618647</c:v>
                </c:pt>
                <c:pt idx="307">
                  <c:v>1482282.4238400999</c:v>
                </c:pt>
                <c:pt idx="308">
                  <c:v>1469491.1717548049</c:v>
                </c:pt>
                <c:pt idx="309">
                  <c:v>1465593.5752906438</c:v>
                </c:pt>
                <c:pt idx="310">
                  <c:v>1482420.8128407693</c:v>
                </c:pt>
                <c:pt idx="311">
                  <c:v>1469216.5560816017</c:v>
                </c:pt>
                <c:pt idx="312">
                  <c:v>1439143.9775377351</c:v>
                </c:pt>
                <c:pt idx="313">
                  <c:v>1390069.9405035414</c:v>
                </c:pt>
                <c:pt idx="314">
                  <c:v>1387162.6903254194</c:v>
                </c:pt>
                <c:pt idx="315">
                  <c:v>1425961.344059922</c:v>
                </c:pt>
                <c:pt idx="316">
                  <c:v>1445571.4979203809</c:v>
                </c:pt>
                <c:pt idx="317">
                  <c:v>1447116.4813731648</c:v>
                </c:pt>
                <c:pt idx="318">
                  <c:v>1438641.2362462415</c:v>
                </c:pt>
                <c:pt idx="319">
                  <c:v>1424840.1769216878</c:v>
                </c:pt>
                <c:pt idx="320">
                  <c:v>1414638.3127786021</c:v>
                </c:pt>
                <c:pt idx="321">
                  <c:v>1434830.1329074986</c:v>
                </c:pt>
                <c:pt idx="322">
                  <c:v>1445227.6877468431</c:v>
                </c:pt>
                <c:pt idx="323">
                  <c:v>1463877.7679151588</c:v>
                </c:pt>
                <c:pt idx="324">
                  <c:v>1454500.83195575</c:v>
                </c:pt>
                <c:pt idx="325">
                  <c:v>1475434.3306351081</c:v>
                </c:pt>
                <c:pt idx="326">
                  <c:v>1484457.7259443696</c:v>
                </c:pt>
                <c:pt idx="327">
                  <c:v>1498848.0196858353</c:v>
                </c:pt>
                <c:pt idx="328">
                  <c:v>1487662.2962411167</c:v>
                </c:pt>
                <c:pt idx="329">
                  <c:v>1503967.3315465294</c:v>
                </c:pt>
                <c:pt idx="330">
                  <c:v>1505670.1649532015</c:v>
                </c:pt>
                <c:pt idx="331">
                  <c:v>1515955.2787295023</c:v>
                </c:pt>
                <c:pt idx="332">
                  <c:v>1515749.8575566339</c:v>
                </c:pt>
                <c:pt idx="333">
                  <c:v>1526607.9882888307</c:v>
                </c:pt>
                <c:pt idx="334">
                  <c:v>1544751.0025093819</c:v>
                </c:pt>
                <c:pt idx="335">
                  <c:v>1533991.2577073483</c:v>
                </c:pt>
                <c:pt idx="336">
                  <c:v>1545740.2676313531</c:v>
                </c:pt>
                <c:pt idx="337">
                  <c:v>1558960.7418515366</c:v>
                </c:pt>
                <c:pt idx="338">
                  <c:v>1577437.8357690158</c:v>
                </c:pt>
                <c:pt idx="339">
                  <c:v>1581602.4797579055</c:v>
                </c:pt>
                <c:pt idx="340">
                  <c:v>1571079.5098867049</c:v>
                </c:pt>
                <c:pt idx="341">
                  <c:v>1568219.8309275629</c:v>
                </c:pt>
                <c:pt idx="342">
                  <c:v>1524604.5912713299</c:v>
                </c:pt>
                <c:pt idx="343">
                  <c:v>1499410.2250010539</c:v>
                </c:pt>
                <c:pt idx="344">
                  <c:v>1511847.9364362021</c:v>
                </c:pt>
                <c:pt idx="345">
                  <c:v>1483695.5052766211</c:v>
                </c:pt>
                <c:pt idx="346">
                  <c:v>1497790.6412275967</c:v>
                </c:pt>
                <c:pt idx="347">
                  <c:v>1510269.4368973183</c:v>
                </c:pt>
                <c:pt idx="348">
                  <c:v>1522999.062630753</c:v>
                </c:pt>
                <c:pt idx="349">
                  <c:v>1531690.5405712221</c:v>
                </c:pt>
                <c:pt idx="350">
                  <c:v>1542372.4415603792</c:v>
                </c:pt>
                <c:pt idx="351">
                  <c:v>1558006.0739797323</c:v>
                </c:pt>
                <c:pt idx="352">
                  <c:v>1557558.4720556927</c:v>
                </c:pt>
                <c:pt idx="353">
                  <c:v>1575926.3684023311</c:v>
                </c:pt>
                <c:pt idx="354">
                  <c:v>1561470.1236527341</c:v>
                </c:pt>
                <c:pt idx="355">
                  <c:v>1580818.6358088024</c:v>
                </c:pt>
                <c:pt idx="356">
                  <c:v>1580400.2253145915</c:v>
                </c:pt>
                <c:pt idx="357">
                  <c:v>1590724.2609973305</c:v>
                </c:pt>
                <c:pt idx="358">
                  <c:v>1602444.0794915068</c:v>
                </c:pt>
                <c:pt idx="359">
                  <c:v>1608339.6671528302</c:v>
                </c:pt>
                <c:pt idx="360">
                  <c:v>1597836.1582348482</c:v>
                </c:pt>
                <c:pt idx="361">
                  <c:v>1607240.12329595</c:v>
                </c:pt>
                <c:pt idx="362">
                  <c:v>1609269.4682510765</c:v>
                </c:pt>
                <c:pt idx="363">
                  <c:v>1595681.3982478655</c:v>
                </c:pt>
                <c:pt idx="364">
                  <c:v>1605902.72334417</c:v>
                </c:pt>
                <c:pt idx="365">
                  <c:v>1607505.0084925438</c:v>
                </c:pt>
                <c:pt idx="366">
                  <c:v>1628414.7215624116</c:v>
                </c:pt>
                <c:pt idx="367">
                  <c:v>1635996.9251693911</c:v>
                </c:pt>
                <c:pt idx="368">
                  <c:v>1634808.7258589577</c:v>
                </c:pt>
                <c:pt idx="369">
                  <c:v>1636931.0509239088</c:v>
                </c:pt>
                <c:pt idx="370">
                  <c:v>1644300.2652095458</c:v>
                </c:pt>
                <c:pt idx="371">
                  <c:v>1648983.8679509452</c:v>
                </c:pt>
                <c:pt idx="372">
                  <c:v>1631771.7359927085</c:v>
                </c:pt>
                <c:pt idx="373">
                  <c:v>1620744.9436659459</c:v>
                </c:pt>
                <c:pt idx="374">
                  <c:v>1638651.1829556646</c:v>
                </c:pt>
                <c:pt idx="375">
                  <c:v>1645246.2837688082</c:v>
                </c:pt>
                <c:pt idx="376">
                  <c:v>1645343.5885349037</c:v>
                </c:pt>
                <c:pt idx="377">
                  <c:v>1642892.5895933632</c:v>
                </c:pt>
                <c:pt idx="378">
                  <c:v>1629226.6757772758</c:v>
                </c:pt>
                <c:pt idx="379">
                  <c:v>1647748.0974215318</c:v>
                </c:pt>
                <c:pt idx="380">
                  <c:v>1663142.7925819168</c:v>
                </c:pt>
                <c:pt idx="381">
                  <c:v>1678691.0130399198</c:v>
                </c:pt>
                <c:pt idx="382">
                  <c:v>1681442.5755922885</c:v>
                </c:pt>
                <c:pt idx="383">
                  <c:v>1681852.3367739578</c:v>
                </c:pt>
                <c:pt idx="384">
                  <c:v>1683249.2007494629</c:v>
                </c:pt>
                <c:pt idx="385">
                  <c:v>1689834.5710859967</c:v>
                </c:pt>
                <c:pt idx="386">
                  <c:v>1698444.9617213858</c:v>
                </c:pt>
                <c:pt idx="387">
                  <c:v>1699784.5240013015</c:v>
                </c:pt>
                <c:pt idx="388">
                  <c:v>1690310.2832757973</c:v>
                </c:pt>
                <c:pt idx="389">
                  <c:v>1691762.2866187566</c:v>
                </c:pt>
                <c:pt idx="390">
                  <c:v>1675198.8531011569</c:v>
                </c:pt>
                <c:pt idx="391">
                  <c:v>1686918.6715953331</c:v>
                </c:pt>
                <c:pt idx="392">
                  <c:v>1697088.100816387</c:v>
                </c:pt>
                <c:pt idx="393">
                  <c:v>1683422.1870002991</c:v>
                </c:pt>
                <c:pt idx="394">
                  <c:v>1707342.9419987912</c:v>
                </c:pt>
                <c:pt idx="395">
                  <c:v>1724835.0954505696</c:v>
                </c:pt>
                <c:pt idx="396">
                  <c:v>1730653.920463084</c:v>
                </c:pt>
                <c:pt idx="397">
                  <c:v>1715601.9543121688</c:v>
                </c:pt>
                <c:pt idx="398">
                  <c:v>1703612.9259651278</c:v>
                </c:pt>
                <c:pt idx="399">
                  <c:v>1703648.6043793631</c:v>
                </c:pt>
                <c:pt idx="400">
                  <c:v>1727890.4651059702</c:v>
                </c:pt>
                <c:pt idx="401">
                  <c:v>1740959.5763566715</c:v>
                </c:pt>
                <c:pt idx="402">
                  <c:v>1763107.2222840886</c:v>
                </c:pt>
                <c:pt idx="403">
                  <c:v>1770115.3277711044</c:v>
                </c:pt>
                <c:pt idx="404">
                  <c:v>1788232.3940540301</c:v>
                </c:pt>
                <c:pt idx="405">
                  <c:v>1793905.2619174009</c:v>
                </c:pt>
                <c:pt idx="406">
                  <c:v>1807858.7653755043</c:v>
                </c:pt>
                <c:pt idx="407">
                  <c:v>1798266.6777666174</c:v>
                </c:pt>
                <c:pt idx="408">
                  <c:v>1799953.2937122739</c:v>
                </c:pt>
                <c:pt idx="409">
                  <c:v>1819849.9560506805</c:v>
                </c:pt>
                <c:pt idx="410">
                  <c:v>1814163.0330544289</c:v>
                </c:pt>
                <c:pt idx="411">
                  <c:v>1801330.69673456</c:v>
                </c:pt>
                <c:pt idx="412">
                  <c:v>1810910.8915387015</c:v>
                </c:pt>
                <c:pt idx="413">
                  <c:v>1822062.0177332526</c:v>
                </c:pt>
                <c:pt idx="414">
                  <c:v>1833452.0811867721</c:v>
                </c:pt>
                <c:pt idx="415">
                  <c:v>1847494.2400984289</c:v>
                </c:pt>
                <c:pt idx="416">
                  <c:v>1849587.373733551</c:v>
                </c:pt>
                <c:pt idx="417">
                  <c:v>1842667.9237000891</c:v>
                </c:pt>
                <c:pt idx="418">
                  <c:v>1845924.3898720874</c:v>
                </c:pt>
                <c:pt idx="419">
                  <c:v>1847461.8051763971</c:v>
                </c:pt>
                <c:pt idx="420">
                  <c:v>1846228.1969751189</c:v>
                </c:pt>
                <c:pt idx="421">
                  <c:v>1820928.9577902735</c:v>
                </c:pt>
                <c:pt idx="422">
                  <c:v>1829458.2611205829</c:v>
                </c:pt>
                <c:pt idx="423">
                  <c:v>1798495.8845489763</c:v>
                </c:pt>
                <c:pt idx="424">
                  <c:v>1830939.4558933713</c:v>
                </c:pt>
                <c:pt idx="425">
                  <c:v>1849567.9127803319</c:v>
                </c:pt>
                <c:pt idx="426">
                  <c:v>1861879.1280195562</c:v>
                </c:pt>
                <c:pt idx="427">
                  <c:v>1844639.9669596262</c:v>
                </c:pt>
                <c:pt idx="428">
                  <c:v>1833582.9020389672</c:v>
                </c:pt>
                <c:pt idx="429">
                  <c:v>1825863.3905953858</c:v>
                </c:pt>
                <c:pt idx="430">
                  <c:v>1809922.7075807981</c:v>
                </c:pt>
                <c:pt idx="431">
                  <c:v>1775522.2292738145</c:v>
                </c:pt>
                <c:pt idx="432">
                  <c:v>1753101.048837262</c:v>
                </c:pt>
                <c:pt idx="433">
                  <c:v>1672631.0884403018</c:v>
                </c:pt>
                <c:pt idx="434">
                  <c:v>1657714.2677978524</c:v>
                </c:pt>
                <c:pt idx="435">
                  <c:v>1628316.3356322483</c:v>
                </c:pt>
                <c:pt idx="436">
                  <c:v>1634709.2587647266</c:v>
                </c:pt>
                <c:pt idx="437">
                  <c:v>1668601.5899598778</c:v>
                </c:pt>
                <c:pt idx="438">
                  <c:v>1673127.3427473891</c:v>
                </c:pt>
                <c:pt idx="439">
                  <c:v>1696373.4513676183</c:v>
                </c:pt>
                <c:pt idx="440">
                  <c:v>1714579.1731040976</c:v>
                </c:pt>
                <c:pt idx="441">
                  <c:v>1701306.803008663</c:v>
                </c:pt>
                <c:pt idx="442">
                  <c:v>1683665.4489155381</c:v>
                </c:pt>
                <c:pt idx="443">
                  <c:v>1662976.2933154867</c:v>
                </c:pt>
                <c:pt idx="444">
                  <c:v>1654794.0436509179</c:v>
                </c:pt>
                <c:pt idx="445">
                  <c:v>1660233.3800756596</c:v>
                </c:pt>
                <c:pt idx="446">
                  <c:v>1651111.5988362348</c:v>
                </c:pt>
                <c:pt idx="447">
                  <c:v>1680216.5355394846</c:v>
                </c:pt>
                <c:pt idx="448">
                  <c:v>1693953.8061840422</c:v>
                </c:pt>
                <c:pt idx="449">
                  <c:v>1688307.9674223643</c:v>
                </c:pt>
                <c:pt idx="450">
                  <c:v>1687650.6196691853</c:v>
                </c:pt>
                <c:pt idx="451">
                  <c:v>1678732.0972744932</c:v>
                </c:pt>
                <c:pt idx="452">
                  <c:v>1664067.1878598249</c:v>
                </c:pt>
                <c:pt idx="453">
                  <c:v>1649534.1804614193</c:v>
                </c:pt>
                <c:pt idx="454">
                  <c:v>1626514.0351313453</c:v>
                </c:pt>
                <c:pt idx="455">
                  <c:v>1641254.6260307548</c:v>
                </c:pt>
                <c:pt idx="456">
                  <c:v>1640229.6824945479</c:v>
                </c:pt>
                <c:pt idx="457">
                  <c:v>1659345.7443760547</c:v>
                </c:pt>
                <c:pt idx="458">
                  <c:v>1673778.2035161618</c:v>
                </c:pt>
                <c:pt idx="459">
                  <c:v>1671807.2414206928</c:v>
                </c:pt>
                <c:pt idx="460">
                  <c:v>1673551.1590619388</c:v>
                </c:pt>
                <c:pt idx="461">
                  <c:v>1656567.1527219925</c:v>
                </c:pt>
                <c:pt idx="462">
                  <c:v>1623719.226016267</c:v>
                </c:pt>
                <c:pt idx="463">
                  <c:v>1631344.6761859558</c:v>
                </c:pt>
                <c:pt idx="464">
                  <c:v>1638363.5933136488</c:v>
                </c:pt>
                <c:pt idx="465">
                  <c:v>1625065.275280589</c:v>
                </c:pt>
                <c:pt idx="466">
                  <c:v>1600728.272116022</c:v>
                </c:pt>
                <c:pt idx="467">
                  <c:v>1623006.738895634</c:v>
                </c:pt>
                <c:pt idx="468">
                  <c:v>1635031.4456569096</c:v>
                </c:pt>
                <c:pt idx="469">
                  <c:v>1628195.2452566628</c:v>
                </c:pt>
                <c:pt idx="470">
                  <c:v>1658151.0580812145</c:v>
                </c:pt>
                <c:pt idx="471">
                  <c:v>1665903.0044468278</c:v>
                </c:pt>
                <c:pt idx="472">
                  <c:v>1641223.2722727903</c:v>
                </c:pt>
                <c:pt idx="473">
                  <c:v>1668495.6358812405</c:v>
                </c:pt>
                <c:pt idx="474">
                  <c:v>1678863.9992907562</c:v>
                </c:pt>
                <c:pt idx="475">
                  <c:v>1688986.9384568976</c:v>
                </c:pt>
                <c:pt idx="476">
                  <c:v>1684828.7814524139</c:v>
                </c:pt>
                <c:pt idx="477">
                  <c:v>1685622.3558781268</c:v>
                </c:pt>
                <c:pt idx="478">
                  <c:v>1679751.6349903613</c:v>
                </c:pt>
                <c:pt idx="479">
                  <c:v>1687035.4373146477</c:v>
                </c:pt>
                <c:pt idx="480">
                  <c:v>1698984.4625911824</c:v>
                </c:pt>
                <c:pt idx="481">
                  <c:v>1701863.6025035435</c:v>
                </c:pt>
                <c:pt idx="482">
                  <c:v>1697465.427076024</c:v>
                </c:pt>
                <c:pt idx="483">
                  <c:v>1703546.9749569965</c:v>
                </c:pt>
                <c:pt idx="484">
                  <c:v>1695294.4496280253</c:v>
                </c:pt>
                <c:pt idx="485">
                  <c:v>1700127.2530107715</c:v>
                </c:pt>
                <c:pt idx="486">
                  <c:v>1694644.6700233207</c:v>
                </c:pt>
                <c:pt idx="487">
                  <c:v>1690733.0184262791</c:v>
                </c:pt>
                <c:pt idx="488">
                  <c:v>1698121.6936651354</c:v>
                </c:pt>
                <c:pt idx="489">
                  <c:v>1703365.3393936181</c:v>
                </c:pt>
                <c:pt idx="490">
                  <c:v>1711249.1877754941</c:v>
                </c:pt>
                <c:pt idx="491">
                  <c:v>1682539.957121033</c:v>
                </c:pt>
                <c:pt idx="492">
                  <c:v>1665477.0258041427</c:v>
                </c:pt>
                <c:pt idx="493">
                  <c:v>1666632.7901925445</c:v>
                </c:pt>
                <c:pt idx="494">
                  <c:v>1682538.8759569654</c:v>
                </c:pt>
                <c:pt idx="495">
                  <c:v>1677232.5227125539</c:v>
                </c:pt>
                <c:pt idx="496">
                  <c:v>1675041.0031472684</c:v>
                </c:pt>
                <c:pt idx="497">
                  <c:v>1654818.9104244758</c:v>
                </c:pt>
                <c:pt idx="498">
                  <c:v>1663913.6625622073</c:v>
                </c:pt>
                <c:pt idx="499">
                  <c:v>1646114.4585151938</c:v>
                </c:pt>
                <c:pt idx="500">
                  <c:v>1627082.7274309702</c:v>
                </c:pt>
                <c:pt idx="501">
                  <c:v>1631081.9533174979</c:v>
                </c:pt>
                <c:pt idx="502">
                  <c:v>1636897.5348378089</c:v>
                </c:pt>
                <c:pt idx="503">
                  <c:v>1618738.303156242</c:v>
                </c:pt>
                <c:pt idx="504">
                  <c:v>1593461.7684168189</c:v>
                </c:pt>
                <c:pt idx="505">
                  <c:v>1601599.6903546108</c:v>
                </c:pt>
                <c:pt idx="506">
                  <c:v>1592992.5432114247</c:v>
                </c:pt>
                <c:pt idx="507">
                  <c:v>1581679.2424067142</c:v>
                </c:pt>
                <c:pt idx="508">
                  <c:v>1608193.7100036866</c:v>
                </c:pt>
                <c:pt idx="509">
                  <c:v>1631446.3056083221</c:v>
                </c:pt>
                <c:pt idx="510">
                  <c:v>1632073.3807676046</c:v>
                </c:pt>
                <c:pt idx="511">
                  <c:v>1633250.7684373609</c:v>
                </c:pt>
                <c:pt idx="512">
                  <c:v>1629507.7784348852</c:v>
                </c:pt>
                <c:pt idx="513">
                  <c:v>1608536.4390131566</c:v>
                </c:pt>
                <c:pt idx="514">
                  <c:v>1589298.2055919967</c:v>
                </c:pt>
                <c:pt idx="515">
                  <c:v>1572813.6970513412</c:v>
                </c:pt>
                <c:pt idx="516">
                  <c:v>1597358.2837169121</c:v>
                </c:pt>
                <c:pt idx="517">
                  <c:v>1616553.270575363</c:v>
                </c:pt>
                <c:pt idx="518">
                  <c:v>1624654.4329348521</c:v>
                </c:pt>
                <c:pt idx="519">
                  <c:v>1623784.0958603306</c:v>
                </c:pt>
                <c:pt idx="520">
                  <c:v>1633503.7608292094</c:v>
                </c:pt>
                <c:pt idx="521">
                  <c:v>1631877.6900713458</c:v>
                </c:pt>
                <c:pt idx="522">
                  <c:v>1638016.5396479077</c:v>
                </c:pt>
                <c:pt idx="523">
                  <c:v>1630171.6131724704</c:v>
                </c:pt>
                <c:pt idx="524">
                  <c:v>1630528.3973148209</c:v>
                </c:pt>
                <c:pt idx="525">
                  <c:v>1605017.2499727004</c:v>
                </c:pt>
                <c:pt idx="526">
                  <c:v>1612078.3324990349</c:v>
                </c:pt>
                <c:pt idx="527">
                  <c:v>1607426.0835155994</c:v>
                </c:pt>
                <c:pt idx="528">
                  <c:v>1617077.6351482111</c:v>
                </c:pt>
                <c:pt idx="529">
                  <c:v>1609162.4330083714</c:v>
                </c:pt>
                <c:pt idx="530">
                  <c:v>1605515.6666079231</c:v>
                </c:pt>
                <c:pt idx="531">
                  <c:v>1584111.8615591032</c:v>
                </c:pt>
                <c:pt idx="532">
                  <c:v>1549204.3173043553</c:v>
                </c:pt>
                <c:pt idx="533">
                  <c:v>1583661.0161428605</c:v>
                </c:pt>
                <c:pt idx="534">
                  <c:v>1578753.6124394413</c:v>
                </c:pt>
                <c:pt idx="535">
                  <c:v>1592388.1724975645</c:v>
                </c:pt>
                <c:pt idx="536">
                  <c:v>1596805.8088783028</c:v>
                </c:pt>
                <c:pt idx="537">
                  <c:v>1591994.6287769114</c:v>
                </c:pt>
                <c:pt idx="538">
                  <c:v>1598169.1567677085</c:v>
                </c:pt>
                <c:pt idx="539">
                  <c:v>1624135.4741823426</c:v>
                </c:pt>
                <c:pt idx="540">
                  <c:v>1635918.0001924471</c:v>
                </c:pt>
                <c:pt idx="541">
                  <c:v>1634668.1745301529</c:v>
                </c:pt>
                <c:pt idx="542">
                  <c:v>1635662.8454724632</c:v>
                </c:pt>
                <c:pt idx="543">
                  <c:v>1624744.1695524736</c:v>
                </c:pt>
                <c:pt idx="544">
                  <c:v>1590223.6820339723</c:v>
                </c:pt>
                <c:pt idx="545">
                  <c:v>1612453.4964305365</c:v>
                </c:pt>
                <c:pt idx="546">
                  <c:v>1599161.6653818833</c:v>
                </c:pt>
                <c:pt idx="547">
                  <c:v>1578453.0488286125</c:v>
                </c:pt>
                <c:pt idx="548">
                  <c:v>1599560.6149228748</c:v>
                </c:pt>
                <c:pt idx="549">
                  <c:v>1606548.1782926039</c:v>
                </c:pt>
                <c:pt idx="550">
                  <c:v>1624772.2798182345</c:v>
                </c:pt>
                <c:pt idx="551">
                  <c:v>1619657.2926138113</c:v>
                </c:pt>
                <c:pt idx="552">
                  <c:v>1621733.1276238498</c:v>
                </c:pt>
                <c:pt idx="553">
                  <c:v>1629366.1459420125</c:v>
                </c:pt>
                <c:pt idx="554">
                  <c:v>1627962.7949821011</c:v>
                </c:pt>
                <c:pt idx="555">
                  <c:v>1642672.0321235466</c:v>
                </c:pt>
                <c:pt idx="556">
                  <c:v>1651748.4044721269</c:v>
                </c:pt>
                <c:pt idx="557">
                  <c:v>1646463.6745090703</c:v>
                </c:pt>
                <c:pt idx="558">
                  <c:v>1663893.1204449206</c:v>
                </c:pt>
                <c:pt idx="559">
                  <c:v>1666264.113245449</c:v>
                </c:pt>
                <c:pt idx="560">
                  <c:v>1675165.3370150572</c:v>
                </c:pt>
                <c:pt idx="561">
                  <c:v>1671957.523226107</c:v>
                </c:pt>
                <c:pt idx="562">
                  <c:v>1680470.6090954007</c:v>
                </c:pt>
                <c:pt idx="563">
                  <c:v>1680932.2661523207</c:v>
                </c:pt>
                <c:pt idx="564">
                  <c:v>1683142.1655067578</c:v>
                </c:pt>
                <c:pt idx="565">
                  <c:v>1713128.2509252059</c:v>
                </c:pt>
                <c:pt idx="566">
                  <c:v>1719604.4236908993</c:v>
                </c:pt>
                <c:pt idx="567">
                  <c:v>1736067.3089502004</c:v>
                </c:pt>
                <c:pt idx="568">
                  <c:v>1745986.9892716086</c:v>
                </c:pt>
                <c:pt idx="569">
                  <c:v>1750996.0223973945</c:v>
                </c:pt>
                <c:pt idx="570">
                  <c:v>1757310.0205529288</c:v>
                </c:pt>
                <c:pt idx="571">
                  <c:v>1748266.0831263803</c:v>
                </c:pt>
                <c:pt idx="572">
                  <c:v>1770704.5621880165</c:v>
                </c:pt>
                <c:pt idx="573">
                  <c:v>1780257.7278904647</c:v>
                </c:pt>
                <c:pt idx="574">
                  <c:v>1779625.2469108438</c:v>
                </c:pt>
                <c:pt idx="575">
                  <c:v>1776948.2846791481</c:v>
                </c:pt>
                <c:pt idx="576">
                  <c:v>1786290.6233883896</c:v>
                </c:pt>
                <c:pt idx="577">
                  <c:v>1778243.5192322871</c:v>
                </c:pt>
                <c:pt idx="578">
                  <c:v>1744478.7653971277</c:v>
                </c:pt>
                <c:pt idx="579">
                  <c:v>1732296.2086819636</c:v>
                </c:pt>
                <c:pt idx="580">
                  <c:v>1740412.5073384009</c:v>
                </c:pt>
                <c:pt idx="581">
                  <c:v>1759555.5983216006</c:v>
                </c:pt>
                <c:pt idx="582">
                  <c:v>1729310.0335268977</c:v>
                </c:pt>
                <c:pt idx="583">
                  <c:v>1714537.0077054563</c:v>
                </c:pt>
                <c:pt idx="584">
                  <c:v>1719781.7345980068</c:v>
                </c:pt>
                <c:pt idx="585">
                  <c:v>1739756.2407492897</c:v>
                </c:pt>
                <c:pt idx="586">
                  <c:v>1729557.6200984076</c:v>
                </c:pt>
                <c:pt idx="587">
                  <c:v>1716931.7861154748</c:v>
                </c:pt>
                <c:pt idx="588">
                  <c:v>1698882.8331688161</c:v>
                </c:pt>
                <c:pt idx="589">
                  <c:v>1676436.7859587059</c:v>
                </c:pt>
                <c:pt idx="590">
                  <c:v>1640130.2154003172</c:v>
                </c:pt>
                <c:pt idx="591">
                  <c:v>1633082.1068427954</c:v>
                </c:pt>
                <c:pt idx="592">
                  <c:v>1634004.3397925675</c:v>
                </c:pt>
                <c:pt idx="593">
                  <c:v>1602193.2494277938</c:v>
                </c:pt>
                <c:pt idx="594">
                  <c:v>1575852.8492457257</c:v>
                </c:pt>
                <c:pt idx="595">
                  <c:v>1569600.4774420522</c:v>
                </c:pt>
                <c:pt idx="596">
                  <c:v>1546726.2892611215</c:v>
                </c:pt>
                <c:pt idx="597">
                  <c:v>1508024.9402927142</c:v>
                </c:pt>
                <c:pt idx="598">
                  <c:v>1466543.9185061771</c:v>
                </c:pt>
                <c:pt idx="599">
                  <c:v>1433650.5829096069</c:v>
                </c:pt>
                <c:pt idx="600">
                  <c:v>1421022.5865985388</c:v>
                </c:pt>
                <c:pt idx="601">
                  <c:v>1470479.3557127086</c:v>
                </c:pt>
                <c:pt idx="602">
                  <c:v>1437246.5345988718</c:v>
                </c:pt>
                <c:pt idx="603">
                  <c:v>1472543.2979180021</c:v>
                </c:pt>
                <c:pt idx="604">
                  <c:v>1489632.1771725181</c:v>
                </c:pt>
                <c:pt idx="605">
                  <c:v>1511760.3621467159</c:v>
                </c:pt>
                <c:pt idx="606">
                  <c:v>1492563.2129601298</c:v>
                </c:pt>
                <c:pt idx="607">
                  <c:v>1462823.6329491236</c:v>
                </c:pt>
                <c:pt idx="608">
                  <c:v>1448074.3927371723</c:v>
                </c:pt>
                <c:pt idx="609">
                  <c:v>1423690.8995176924</c:v>
                </c:pt>
                <c:pt idx="610">
                  <c:v>1431030.9223735009</c:v>
                </c:pt>
                <c:pt idx="611">
                  <c:v>1415649.2011819284</c:v>
                </c:pt>
                <c:pt idx="612">
                  <c:v>1418090.4696468592</c:v>
                </c:pt>
                <c:pt idx="613">
                  <c:v>1451568.7150040704</c:v>
                </c:pt>
                <c:pt idx="614">
                  <c:v>1462133.850273913</c:v>
                </c:pt>
                <c:pt idx="615">
                  <c:v>1492038.8483872812</c:v>
                </c:pt>
                <c:pt idx="616">
                  <c:v>1494496.3343132283</c:v>
                </c:pt>
                <c:pt idx="617">
                  <c:v>1489596.4987582827</c:v>
                </c:pt>
                <c:pt idx="618">
                  <c:v>1479000.0097304764</c:v>
                </c:pt>
                <c:pt idx="619">
                  <c:v>1472557.3530508827</c:v>
                </c:pt>
                <c:pt idx="620">
                  <c:v>1486282.7308906952</c:v>
                </c:pt>
                <c:pt idx="621">
                  <c:v>1502623.4446103431</c:v>
                </c:pt>
                <c:pt idx="622">
                  <c:v>1494788.2486115149</c:v>
                </c:pt>
                <c:pt idx="623">
                  <c:v>1496082.4020005858</c:v>
                </c:pt>
                <c:pt idx="624">
                  <c:v>1496034.8307816058</c:v>
                </c:pt>
                <c:pt idx="625">
                  <c:v>1495352.6162548691</c:v>
                </c:pt>
                <c:pt idx="626">
                  <c:v>1495191.5228087776</c:v>
                </c:pt>
                <c:pt idx="627">
                  <c:v>1498324.7362770548</c:v>
                </c:pt>
                <c:pt idx="628">
                  <c:v>1482697.5908421075</c:v>
                </c:pt>
                <c:pt idx="629">
                  <c:v>1483731.183690856</c:v>
                </c:pt>
                <c:pt idx="630">
                  <c:v>1475008.3519924232</c:v>
                </c:pt>
                <c:pt idx="631">
                  <c:v>1476787.9480479041</c:v>
                </c:pt>
                <c:pt idx="632">
                  <c:v>1479373.0113338428</c:v>
                </c:pt>
                <c:pt idx="633">
                  <c:v>1474459.1206460171</c:v>
                </c:pt>
                <c:pt idx="634">
                  <c:v>1471880.5443444846</c:v>
                </c:pt>
                <c:pt idx="635">
                  <c:v>1493800.064653611</c:v>
                </c:pt>
                <c:pt idx="636">
                  <c:v>1501034.1334307822</c:v>
                </c:pt>
                <c:pt idx="637">
                  <c:v>1501625.5301758295</c:v>
                </c:pt>
                <c:pt idx="638">
                  <c:v>1488405.0559556463</c:v>
                </c:pt>
                <c:pt idx="639">
                  <c:v>1464656.2060439233</c:v>
                </c:pt>
                <c:pt idx="640">
                  <c:v>1459182.2723690141</c:v>
                </c:pt>
                <c:pt idx="641">
                  <c:v>1424681.245803732</c:v>
                </c:pt>
                <c:pt idx="642">
                  <c:v>1445328.2360051419</c:v>
                </c:pt>
                <c:pt idx="643">
                  <c:v>1487817.9838668697</c:v>
                </c:pt>
                <c:pt idx="644">
                  <c:v>1496286.7420093867</c:v>
                </c:pt>
                <c:pt idx="645">
                  <c:v>1497893.3518140311</c:v>
                </c:pt>
                <c:pt idx="646">
                  <c:v>1501936.9054273355</c:v>
                </c:pt>
                <c:pt idx="647">
                  <c:v>1504585.7573932703</c:v>
                </c:pt>
                <c:pt idx="648">
                  <c:v>1521047.5614885034</c:v>
                </c:pt>
                <c:pt idx="649">
                  <c:v>1523201.2403114184</c:v>
                </c:pt>
                <c:pt idx="650">
                  <c:v>1506221.5586277433</c:v>
                </c:pt>
                <c:pt idx="651">
                  <c:v>1485396.176355158</c:v>
                </c:pt>
                <c:pt idx="652">
                  <c:v>1480933.1310835748</c:v>
                </c:pt>
                <c:pt idx="653">
                  <c:v>1482092.1389641797</c:v>
                </c:pt>
                <c:pt idx="654">
                  <c:v>1495126.652964714</c:v>
                </c:pt>
                <c:pt idx="655">
                  <c:v>1500481.6585921727</c:v>
                </c:pt>
                <c:pt idx="656">
                  <c:v>1497346.2827957603</c:v>
                </c:pt>
                <c:pt idx="657">
                  <c:v>1482860.8466163347</c:v>
                </c:pt>
                <c:pt idx="658">
                  <c:v>1474888.3427809051</c:v>
                </c:pt>
                <c:pt idx="659">
                  <c:v>1475383.5159239247</c:v>
                </c:pt>
                <c:pt idx="660">
                  <c:v>1479403.2839277391</c:v>
                </c:pt>
                <c:pt idx="661">
                  <c:v>1482308.3717777254</c:v>
                </c:pt>
                <c:pt idx="662">
                  <c:v>1487706.6239678937</c:v>
                </c:pt>
                <c:pt idx="663">
                  <c:v>1494786.0862833792</c:v>
                </c:pt>
                <c:pt idx="664">
                  <c:v>1492616.1899994484</c:v>
                </c:pt>
                <c:pt idx="665">
                  <c:v>1494432.5456332325</c:v>
                </c:pt>
                <c:pt idx="666">
                  <c:v>1500611.3982803002</c:v>
                </c:pt>
                <c:pt idx="667">
                  <c:v>1497812.2645089512</c:v>
                </c:pt>
                <c:pt idx="668">
                  <c:v>1493664.919145145</c:v>
                </c:pt>
                <c:pt idx="669">
                  <c:v>1488788.8691996897</c:v>
                </c:pt>
                <c:pt idx="670">
                  <c:v>1482386.215590602</c:v>
                </c:pt>
                <c:pt idx="671">
                  <c:v>1482484.6015207653</c:v>
                </c:pt>
                <c:pt idx="672">
                  <c:v>1482206.742355359</c:v>
                </c:pt>
                <c:pt idx="673">
                  <c:v>1477766.4015291985</c:v>
                </c:pt>
                <c:pt idx="674">
                  <c:v>1456882.6363969557</c:v>
                </c:pt>
                <c:pt idx="675">
                  <c:v>1429958.4076183145</c:v>
                </c:pt>
                <c:pt idx="676">
                  <c:v>1436332.9509616413</c:v>
                </c:pt>
                <c:pt idx="677">
                  <c:v>1449759.9275187608</c:v>
                </c:pt>
                <c:pt idx="678">
                  <c:v>1464844.3285917081</c:v>
                </c:pt>
                <c:pt idx="679">
                  <c:v>1476055.999974052</c:v>
                </c:pt>
                <c:pt idx="680">
                  <c:v>1475381.3535957893</c:v>
                </c:pt>
                <c:pt idx="681">
                  <c:v>1465773.0485258868</c:v>
                </c:pt>
                <c:pt idx="682">
                  <c:v>1470602.6084164297</c:v>
                </c:pt>
                <c:pt idx="683">
                  <c:v>1474450.4713334751</c:v>
                </c:pt>
                <c:pt idx="684">
                  <c:v>1463136.089364697</c:v>
                </c:pt>
                <c:pt idx="685">
                  <c:v>1436832.4487609318</c:v>
                </c:pt>
                <c:pt idx="686">
                  <c:v>1432793.2198038984</c:v>
                </c:pt>
                <c:pt idx="687">
                  <c:v>1438224.9880801658</c:v>
                </c:pt>
                <c:pt idx="688">
                  <c:v>1442458.8265693905</c:v>
                </c:pt>
                <c:pt idx="689">
                  <c:v>1427157.1115188301</c:v>
                </c:pt>
                <c:pt idx="690">
                  <c:v>1412148.3919306239</c:v>
                </c:pt>
                <c:pt idx="691">
                  <c:v>1412757.0873007549</c:v>
                </c:pt>
                <c:pt idx="692">
                  <c:v>1420400.9172595951</c:v>
                </c:pt>
                <c:pt idx="693">
                  <c:v>1429092.3952000637</c:v>
                </c:pt>
                <c:pt idx="694">
                  <c:v>1434360.9077021044</c:v>
                </c:pt>
                <c:pt idx="695">
                  <c:v>1443055.6291347768</c:v>
                </c:pt>
                <c:pt idx="696">
                  <c:v>1441878.2414650205</c:v>
                </c:pt>
                <c:pt idx="697">
                  <c:v>1446144.5148762767</c:v>
                </c:pt>
                <c:pt idx="698">
                  <c:v>1454105.1259069615</c:v>
                </c:pt>
                <c:pt idx="699">
                  <c:v>1464779.4587476444</c:v>
                </c:pt>
                <c:pt idx="700">
                  <c:v>1481496.4175628615</c:v>
                </c:pt>
                <c:pt idx="701">
                  <c:v>1488538.0391359769</c:v>
                </c:pt>
                <c:pt idx="702">
                  <c:v>1484125.8085755771</c:v>
                </c:pt>
                <c:pt idx="703">
                  <c:v>1487651.4846004394</c:v>
                </c:pt>
                <c:pt idx="704">
                  <c:v>1505111.2031301858</c:v>
                </c:pt>
                <c:pt idx="705">
                  <c:v>1516874.2681870714</c:v>
                </c:pt>
                <c:pt idx="706">
                  <c:v>1505864.7744853927</c:v>
                </c:pt>
                <c:pt idx="707">
                  <c:v>1507084.3275537903</c:v>
                </c:pt>
                <c:pt idx="708">
                  <c:v>1514531.3856523039</c:v>
                </c:pt>
                <c:pt idx="709">
                  <c:v>1504700.3607844494</c:v>
                </c:pt>
                <c:pt idx="710">
                  <c:v>1509823.9973014141</c:v>
                </c:pt>
                <c:pt idx="711">
                  <c:v>1510331.0632491789</c:v>
                </c:pt>
                <c:pt idx="712">
                  <c:v>1507378.4041802126</c:v>
                </c:pt>
                <c:pt idx="713">
                  <c:v>1496278.0926968446</c:v>
                </c:pt>
                <c:pt idx="714">
                  <c:v>1512276.0774070222</c:v>
                </c:pt>
                <c:pt idx="715">
                  <c:v>1514762.7547627978</c:v>
                </c:pt>
                <c:pt idx="716">
                  <c:v>1536948.2414325855</c:v>
                </c:pt>
                <c:pt idx="717">
                  <c:v>1544988.8586042819</c:v>
                </c:pt>
                <c:pt idx="718">
                  <c:v>1552487.8125780465</c:v>
                </c:pt>
                <c:pt idx="719">
                  <c:v>1552925.6840254765</c:v>
                </c:pt>
                <c:pt idx="720">
                  <c:v>1540443.6448635517</c:v>
                </c:pt>
                <c:pt idx="721">
                  <c:v>1538400.2447755449</c:v>
                </c:pt>
                <c:pt idx="722">
                  <c:v>1544545.5813365134</c:v>
                </c:pt>
                <c:pt idx="723">
                  <c:v>1534399.9377249496</c:v>
                </c:pt>
                <c:pt idx="724">
                  <c:v>1541790.7752919411</c:v>
                </c:pt>
                <c:pt idx="725">
                  <c:v>1543478.4724016653</c:v>
                </c:pt>
                <c:pt idx="726">
                  <c:v>1540965.8471082645</c:v>
                </c:pt>
                <c:pt idx="727">
                  <c:v>1544433.1402734695</c:v>
                </c:pt>
                <c:pt idx="728">
                  <c:v>1552921.3593692055</c:v>
                </c:pt>
                <c:pt idx="729">
                  <c:v>1556661.1058794782</c:v>
                </c:pt>
                <c:pt idx="730">
                  <c:v>1544946.6932056407</c:v>
                </c:pt>
                <c:pt idx="731">
                  <c:v>1528773.5599164907</c:v>
                </c:pt>
                <c:pt idx="732">
                  <c:v>1526278.2332481735</c:v>
                </c:pt>
                <c:pt idx="733">
                  <c:v>1534218.3021615711</c:v>
                </c:pt>
                <c:pt idx="734">
                  <c:v>1527069.6453457507</c:v>
                </c:pt>
                <c:pt idx="735">
                  <c:v>1522428.2080029924</c:v>
                </c:pt>
                <c:pt idx="736">
                  <c:v>1516502.3477477729</c:v>
                </c:pt>
                <c:pt idx="737">
                  <c:v>1511233.8352457322</c:v>
                </c:pt>
                <c:pt idx="738">
                  <c:v>1504849.561425796</c:v>
                </c:pt>
                <c:pt idx="739">
                  <c:v>1493740.6006298861</c:v>
                </c:pt>
                <c:pt idx="740">
                  <c:v>1484965.873056202</c:v>
                </c:pt>
                <c:pt idx="741">
                  <c:v>1465973.0638784163</c:v>
                </c:pt>
                <c:pt idx="742">
                  <c:v>1460658.0613214634</c:v>
                </c:pt>
                <c:pt idx="743">
                  <c:v>1466925.5694220853</c:v>
                </c:pt>
                <c:pt idx="744">
                  <c:v>1449010.6808198248</c:v>
                </c:pt>
                <c:pt idx="745">
                  <c:v>1449246.3745865899</c:v>
                </c:pt>
                <c:pt idx="746">
                  <c:v>1447169.4584124836</c:v>
                </c:pt>
                <c:pt idx="747">
                  <c:v>1449841.0148238402</c:v>
                </c:pt>
                <c:pt idx="748">
                  <c:v>1465165.4343198233</c:v>
                </c:pt>
                <c:pt idx="749">
                  <c:v>1501975.8273337735</c:v>
                </c:pt>
                <c:pt idx="750">
                  <c:v>1498886.9415922735</c:v>
                </c:pt>
                <c:pt idx="751">
                  <c:v>1499335.6246803808</c:v>
                </c:pt>
                <c:pt idx="752">
                  <c:v>1494692.0250094871</c:v>
                </c:pt>
                <c:pt idx="753">
                  <c:v>1511521.424887748</c:v>
                </c:pt>
                <c:pt idx="754">
                  <c:v>1512330.1356104088</c:v>
                </c:pt>
                <c:pt idx="755">
                  <c:v>1522506.0518158691</c:v>
                </c:pt>
                <c:pt idx="756">
                  <c:v>1511892.2641629789</c:v>
                </c:pt>
                <c:pt idx="757">
                  <c:v>1521562.1955847421</c:v>
                </c:pt>
                <c:pt idx="758">
                  <c:v>1520888.6303705471</c:v>
                </c:pt>
                <c:pt idx="759">
                  <c:v>1543979.0513650235</c:v>
                </c:pt>
                <c:pt idx="760">
                  <c:v>1533542.5746192411</c:v>
                </c:pt>
                <c:pt idx="761">
                  <c:v>1520317.7757427867</c:v>
                </c:pt>
                <c:pt idx="762">
                  <c:v>1521891.9506253991</c:v>
                </c:pt>
                <c:pt idx="763">
                  <c:v>1528855.7283856382</c:v>
                </c:pt>
                <c:pt idx="764">
                  <c:v>1536196.8324055141</c:v>
                </c:pt>
                <c:pt idx="765">
                  <c:v>1526860.980680679</c:v>
                </c:pt>
                <c:pt idx="766">
                  <c:v>1521656.2568586345</c:v>
                </c:pt>
                <c:pt idx="767">
                  <c:v>1509865.081535988</c:v>
                </c:pt>
                <c:pt idx="768">
                  <c:v>1496850.028488673</c:v>
                </c:pt>
                <c:pt idx="769">
                  <c:v>1493969.8074122446</c:v>
                </c:pt>
                <c:pt idx="770">
                  <c:v>1480967.7283337421</c:v>
                </c:pt>
                <c:pt idx="771">
                  <c:v>1497024.0959035773</c:v>
                </c:pt>
                <c:pt idx="772">
                  <c:v>1496560.2765185221</c:v>
                </c:pt>
                <c:pt idx="773">
                  <c:v>1500389.7596464159</c:v>
                </c:pt>
                <c:pt idx="774">
                  <c:v>1510724.6069698322</c:v>
                </c:pt>
                <c:pt idx="775">
                  <c:v>1512680.4327683528</c:v>
                </c:pt>
                <c:pt idx="776">
                  <c:v>1521632.4712491445</c:v>
                </c:pt>
                <c:pt idx="777">
                  <c:v>1525979.8319654805</c:v>
                </c:pt>
                <c:pt idx="778">
                  <c:v>1526526.9009837513</c:v>
                </c:pt>
                <c:pt idx="779">
                  <c:v>1534466.9698971487</c:v>
                </c:pt>
                <c:pt idx="780">
                  <c:v>1533709.0738856709</c:v>
                </c:pt>
                <c:pt idx="781">
                  <c:v>1529639.5723347412</c:v>
                </c:pt>
                <c:pt idx="782">
                  <c:v>1507166.4960229378</c:v>
                </c:pt>
                <c:pt idx="783">
                  <c:v>1469020.8653853429</c:v>
                </c:pt>
                <c:pt idx="784">
                  <c:v>1470668.559424561</c:v>
                </c:pt>
                <c:pt idx="785">
                  <c:v>1455378.7371787454</c:v>
                </c:pt>
                <c:pt idx="786">
                  <c:v>1464519.9793713894</c:v>
                </c:pt>
                <c:pt idx="787">
                  <c:v>1468361.3553040284</c:v>
                </c:pt>
                <c:pt idx="788">
                  <c:v>1460684.0092590889</c:v>
                </c:pt>
                <c:pt idx="789">
                  <c:v>1474106.6611599375</c:v>
                </c:pt>
                <c:pt idx="790">
                  <c:v>1469043.5698307652</c:v>
                </c:pt>
                <c:pt idx="791">
                  <c:v>1445057.9449882098</c:v>
                </c:pt>
                <c:pt idx="792">
                  <c:v>1414875.087709435</c:v>
                </c:pt>
                <c:pt idx="793">
                  <c:v>1404606.19139415</c:v>
                </c:pt>
                <c:pt idx="794">
                  <c:v>1402782.2676118922</c:v>
                </c:pt>
                <c:pt idx="795">
                  <c:v>1381589.2895562793</c:v>
                </c:pt>
                <c:pt idx="796">
                  <c:v>1393425.8737697704</c:v>
                </c:pt>
                <c:pt idx="797">
                  <c:v>1394825.9812374786</c:v>
                </c:pt>
                <c:pt idx="798">
                  <c:v>1385106.3162685998</c:v>
                </c:pt>
                <c:pt idx="799">
                  <c:v>1369499.7129509398</c:v>
                </c:pt>
                <c:pt idx="800">
                  <c:v>1381999.0507379484</c:v>
                </c:pt>
                <c:pt idx="801">
                  <c:v>1369121.3055272349</c:v>
                </c:pt>
                <c:pt idx="802">
                  <c:v>1367439.0142378495</c:v>
                </c:pt>
                <c:pt idx="803">
                  <c:v>1352379.4799384598</c:v>
                </c:pt>
                <c:pt idx="804">
                  <c:v>1380016.1958377343</c:v>
                </c:pt>
                <c:pt idx="805">
                  <c:v>1375196.3664238011</c:v>
                </c:pt>
                <c:pt idx="806">
                  <c:v>1387150.7975206745</c:v>
                </c:pt>
                <c:pt idx="807">
                  <c:v>1403248.2493250831</c:v>
                </c:pt>
                <c:pt idx="808">
                  <c:v>1374155.2054265784</c:v>
                </c:pt>
                <c:pt idx="809">
                  <c:v>1387340.001232527</c:v>
                </c:pt>
                <c:pt idx="810">
                  <c:v>1396410.9677607685</c:v>
                </c:pt>
                <c:pt idx="811">
                  <c:v>1403795.3183433537</c:v>
                </c:pt>
                <c:pt idx="812">
                  <c:v>1394099.4389839652</c:v>
                </c:pt>
                <c:pt idx="813">
                  <c:v>1377873.3286554967</c:v>
                </c:pt>
                <c:pt idx="814">
                  <c:v>1352930.8736130015</c:v>
                </c:pt>
                <c:pt idx="815">
                  <c:v>1361171.5061372279</c:v>
                </c:pt>
                <c:pt idx="816">
                  <c:v>1376835.4111504774</c:v>
                </c:pt>
                <c:pt idx="817">
                  <c:v>1387427.575522013</c:v>
                </c:pt>
                <c:pt idx="818">
                  <c:v>1372312.9018551693</c:v>
                </c:pt>
                <c:pt idx="819">
                  <c:v>1368151.5013584825</c:v>
                </c:pt>
                <c:pt idx="820">
                  <c:v>1385577.7038021295</c:v>
                </c:pt>
                <c:pt idx="821">
                  <c:v>1364651.7732712456</c:v>
                </c:pt>
                <c:pt idx="822">
                  <c:v>1373267.5697269735</c:v>
                </c:pt>
                <c:pt idx="823">
                  <c:v>1373573.5391581408</c:v>
                </c:pt>
                <c:pt idx="824">
                  <c:v>1380893.0198966623</c:v>
                </c:pt>
                <c:pt idx="825">
                  <c:v>1400046.9225205395</c:v>
                </c:pt>
                <c:pt idx="826">
                  <c:v>1405447.3370388427</c:v>
                </c:pt>
                <c:pt idx="827">
                  <c:v>1393077.7389399619</c:v>
                </c:pt>
                <c:pt idx="828">
                  <c:v>1402547.6550091952</c:v>
                </c:pt>
                <c:pt idx="829">
                  <c:v>1398472.7476379266</c:v>
                </c:pt>
                <c:pt idx="830">
                  <c:v>1373512.9939703478</c:v>
                </c:pt>
                <c:pt idx="831">
                  <c:v>1378587.9781042652</c:v>
                </c:pt>
                <c:pt idx="832">
                  <c:v>1355489.9889613148</c:v>
                </c:pt>
                <c:pt idx="833">
                  <c:v>1431476.3619694051</c:v>
                </c:pt>
                <c:pt idx="834">
                  <c:v>1476232.2297170919</c:v>
                </c:pt>
                <c:pt idx="835">
                  <c:v>1473064.4189986472</c:v>
                </c:pt>
                <c:pt idx="836">
                  <c:v>1450123.1986455177</c:v>
                </c:pt>
                <c:pt idx="837">
                  <c:v>1458603.8495927793</c:v>
                </c:pt>
                <c:pt idx="838">
                  <c:v>1453895.3800778221</c:v>
                </c:pt>
                <c:pt idx="839">
                  <c:v>1435269.0855189965</c:v>
                </c:pt>
                <c:pt idx="840">
                  <c:v>1409621.7115043423</c:v>
                </c:pt>
                <c:pt idx="841">
                  <c:v>1413830.6832200091</c:v>
                </c:pt>
                <c:pt idx="842">
                  <c:v>1410588.2721808916</c:v>
                </c:pt>
                <c:pt idx="843">
                  <c:v>1412522.4746980579</c:v>
                </c:pt>
                <c:pt idx="844">
                  <c:v>1430928.2117870667</c:v>
                </c:pt>
                <c:pt idx="845">
                  <c:v>1414856.7079202833</c:v>
                </c:pt>
                <c:pt idx="846">
                  <c:v>1418988.9169871414</c:v>
                </c:pt>
                <c:pt idx="847">
                  <c:v>1421550.1946635903</c:v>
                </c:pt>
                <c:pt idx="848">
                  <c:v>1423087.6099679</c:v>
                </c:pt>
                <c:pt idx="849">
                  <c:v>1420438.7580019652</c:v>
                </c:pt>
                <c:pt idx="850">
                  <c:v>1445708.8057569824</c:v>
                </c:pt>
                <c:pt idx="851">
                  <c:v>1467609.9462769574</c:v>
                </c:pt>
                <c:pt idx="852">
                  <c:v>1471091.2945750428</c:v>
                </c:pt>
                <c:pt idx="853">
                  <c:v>1472541.1355898667</c:v>
                </c:pt>
                <c:pt idx="854">
                  <c:v>1477505.8409888758</c:v>
                </c:pt>
                <c:pt idx="855">
                  <c:v>1476666.8576723186</c:v>
                </c:pt>
                <c:pt idx="856">
                  <c:v>1487573.6407875631</c:v>
                </c:pt>
                <c:pt idx="857">
                  <c:v>1501849.3311378493</c:v>
                </c:pt>
                <c:pt idx="858">
                  <c:v>1506835.659818213</c:v>
                </c:pt>
                <c:pt idx="859">
                  <c:v>1535354.6055967538</c:v>
                </c:pt>
                <c:pt idx="860">
                  <c:v>1540912.8700689457</c:v>
                </c:pt>
                <c:pt idx="861">
                  <c:v>1535290.8169167577</c:v>
                </c:pt>
                <c:pt idx="862">
                  <c:v>1519270.1277611577</c:v>
                </c:pt>
                <c:pt idx="863">
                  <c:v>1515686.0688766381</c:v>
                </c:pt>
                <c:pt idx="864">
                  <c:v>1530050.4146804779</c:v>
                </c:pt>
                <c:pt idx="865">
                  <c:v>1522325.4974165582</c:v>
                </c:pt>
                <c:pt idx="866">
                  <c:v>1530785.6062465336</c:v>
                </c:pt>
                <c:pt idx="867">
                  <c:v>1519887.4724438305</c:v>
                </c:pt>
                <c:pt idx="868">
                  <c:v>1526584.2026793405</c:v>
                </c:pt>
                <c:pt idx="869">
                  <c:v>1528968.1694486819</c:v>
                </c:pt>
                <c:pt idx="870">
                  <c:v>1543679.5689182628</c:v>
                </c:pt>
                <c:pt idx="871">
                  <c:v>1545791.0823425362</c:v>
                </c:pt>
                <c:pt idx="872">
                  <c:v>1546433.293798767</c:v>
                </c:pt>
                <c:pt idx="873">
                  <c:v>1530439.6337448603</c:v>
                </c:pt>
                <c:pt idx="874">
                  <c:v>1531040.7609665173</c:v>
                </c:pt>
                <c:pt idx="875">
                  <c:v>1540796.1043496309</c:v>
                </c:pt>
                <c:pt idx="876">
                  <c:v>1528050.2611551802</c:v>
                </c:pt>
                <c:pt idx="877">
                  <c:v>1538473.7639321503</c:v>
                </c:pt>
                <c:pt idx="878">
                  <c:v>1550400.0847632629</c:v>
                </c:pt>
                <c:pt idx="879">
                  <c:v>1557027.6204984381</c:v>
                </c:pt>
                <c:pt idx="880">
                  <c:v>1555550.750381921</c:v>
                </c:pt>
                <c:pt idx="881">
                  <c:v>1544692.6196497243</c:v>
                </c:pt>
                <c:pt idx="882">
                  <c:v>1550926.6116642463</c:v>
                </c:pt>
                <c:pt idx="883">
                  <c:v>1550566.5840296929</c:v>
                </c:pt>
                <c:pt idx="884">
                  <c:v>1532734.9450606476</c:v>
                </c:pt>
                <c:pt idx="885">
                  <c:v>1534289.6589900411</c:v>
                </c:pt>
                <c:pt idx="886">
                  <c:v>1520290.7466410936</c:v>
                </c:pt>
                <c:pt idx="887">
                  <c:v>1539432.7564602254</c:v>
                </c:pt>
                <c:pt idx="888">
                  <c:v>1544387.7313826249</c:v>
                </c:pt>
                <c:pt idx="889">
                  <c:v>1558025.5349329514</c:v>
                </c:pt>
                <c:pt idx="890">
                  <c:v>1552973.2552444565</c:v>
                </c:pt>
                <c:pt idx="891">
                  <c:v>1558914.2517966244</c:v>
                </c:pt>
                <c:pt idx="892">
                  <c:v>1558097.9729254891</c:v>
                </c:pt>
                <c:pt idx="893">
                  <c:v>1558612.6070217278</c:v>
                </c:pt>
                <c:pt idx="894">
                  <c:v>1561276.595284611</c:v>
                </c:pt>
                <c:pt idx="895">
                  <c:v>1554565.8099162204</c:v>
                </c:pt>
                <c:pt idx="896">
                  <c:v>1553028.3946119105</c:v>
                </c:pt>
                <c:pt idx="897">
                  <c:v>1556807.0630286215</c:v>
                </c:pt>
                <c:pt idx="898">
                  <c:v>1569125.8464163193</c:v>
                </c:pt>
                <c:pt idx="899">
                  <c:v>1574284.080183452</c:v>
                </c:pt>
                <c:pt idx="900">
                  <c:v>1573898.1046112727</c:v>
                </c:pt>
                <c:pt idx="901">
                  <c:v>1578495.2142272538</c:v>
                </c:pt>
                <c:pt idx="902">
                  <c:v>1588987.9115045588</c:v>
                </c:pt>
                <c:pt idx="903">
                  <c:v>1584320.5262241748</c:v>
                </c:pt>
                <c:pt idx="904">
                  <c:v>1554095.5035467588</c:v>
                </c:pt>
                <c:pt idx="905">
                  <c:v>1564646.5836837206</c:v>
                </c:pt>
                <c:pt idx="906">
                  <c:v>1572209.3263374807</c:v>
                </c:pt>
                <c:pt idx="907">
                  <c:v>1589976.0954624624</c:v>
                </c:pt>
                <c:pt idx="908">
                  <c:v>1592144.9105823257</c:v>
                </c:pt>
                <c:pt idx="909">
                  <c:v>1600848.2813275396</c:v>
                </c:pt>
                <c:pt idx="910">
                  <c:v>1616340.2812540205</c:v>
                </c:pt>
                <c:pt idx="911">
                  <c:v>1636149.369302941</c:v>
                </c:pt>
                <c:pt idx="912">
                  <c:v>1650973.2098355656</c:v>
                </c:pt>
                <c:pt idx="913">
                  <c:v>1656619.0485972434</c:v>
                </c:pt>
                <c:pt idx="914">
                  <c:v>1652655.5011249511</c:v>
                </c:pt>
                <c:pt idx="915">
                  <c:v>1648786.0149265509</c:v>
                </c:pt>
                <c:pt idx="916">
                  <c:v>1643089.3614536899</c:v>
                </c:pt>
                <c:pt idx="917">
                  <c:v>1674112.2832130897</c:v>
                </c:pt>
                <c:pt idx="918">
                  <c:v>1694320.320803002</c:v>
                </c:pt>
                <c:pt idx="919">
                  <c:v>1698547.6723078203</c:v>
                </c:pt>
                <c:pt idx="920">
                  <c:v>1702985.8508058456</c:v>
                </c:pt>
                <c:pt idx="921">
                  <c:v>1704091.8816471316</c:v>
                </c:pt>
                <c:pt idx="922">
                  <c:v>1699980.2146975605</c:v>
                </c:pt>
                <c:pt idx="923">
                  <c:v>1698100.0703837806</c:v>
                </c:pt>
                <c:pt idx="924">
                  <c:v>1662145.9593114713</c:v>
                </c:pt>
                <c:pt idx="925">
                  <c:v>1682066.4072593679</c:v>
                </c:pt>
                <c:pt idx="926">
                  <c:v>1695312.8294171768</c:v>
                </c:pt>
                <c:pt idx="927">
                  <c:v>1711454.6089483625</c:v>
                </c:pt>
                <c:pt idx="928">
                  <c:v>1716543.6482151602</c:v>
                </c:pt>
                <c:pt idx="929">
                  <c:v>1736936.5648606541</c:v>
                </c:pt>
                <c:pt idx="930">
                  <c:v>1730652.8392990162</c:v>
                </c:pt>
                <c:pt idx="931">
                  <c:v>1733631.4463056081</c:v>
                </c:pt>
                <c:pt idx="932">
                  <c:v>1739922.7400157198</c:v>
                </c:pt>
                <c:pt idx="933">
                  <c:v>1740706.583964823</c:v>
                </c:pt>
                <c:pt idx="934">
                  <c:v>1731980.508774187</c:v>
                </c:pt>
                <c:pt idx="935">
                  <c:v>1718712.4633350235</c:v>
                </c:pt>
                <c:pt idx="936">
                  <c:v>1721694.3138338185</c:v>
                </c:pt>
                <c:pt idx="937">
                  <c:v>1752049.0761993621</c:v>
                </c:pt>
                <c:pt idx="938">
                  <c:v>1759452.8877351666</c:v>
                </c:pt>
                <c:pt idx="939">
                  <c:v>1736777.633742698</c:v>
                </c:pt>
                <c:pt idx="940">
                  <c:v>1726515.2244118196</c:v>
                </c:pt>
                <c:pt idx="941">
                  <c:v>1707598.0967187749</c:v>
                </c:pt>
                <c:pt idx="942">
                  <c:v>1692726.6849671702</c:v>
                </c:pt>
                <c:pt idx="943">
                  <c:v>1652084.6464971905</c:v>
                </c:pt>
                <c:pt idx="944">
                  <c:v>1642863.3981635345</c:v>
                </c:pt>
                <c:pt idx="945">
                  <c:v>1674690.7059893245</c:v>
                </c:pt>
                <c:pt idx="946">
                  <c:v>1645774.9729979271</c:v>
                </c:pt>
                <c:pt idx="947">
                  <c:v>1651480.2757833302</c:v>
                </c:pt>
                <c:pt idx="948">
                  <c:v>1629620.2194979289</c:v>
                </c:pt>
                <c:pt idx="949">
                  <c:v>1567162.4524693245</c:v>
                </c:pt>
                <c:pt idx="950">
                  <c:v>1556788.6832394702</c:v>
                </c:pt>
                <c:pt idx="951">
                  <c:v>1441396.0422908135</c:v>
                </c:pt>
                <c:pt idx="952">
                  <c:v>1481150.4450611884</c:v>
                </c:pt>
                <c:pt idx="953">
                  <c:v>1401514.0621604468</c:v>
                </c:pt>
                <c:pt idx="954">
                  <c:v>1366344.8762013081</c:v>
                </c:pt>
                <c:pt idx="955">
                  <c:v>1277018.0197615167</c:v>
                </c:pt>
                <c:pt idx="956">
                  <c:v>1222114.3460741311</c:v>
                </c:pt>
                <c:pt idx="957">
                  <c:v>1291771.5846297389</c:v>
                </c:pt>
                <c:pt idx="958">
                  <c:v>1124412.7927657149</c:v>
                </c:pt>
                <c:pt idx="959">
                  <c:v>1136122.8807832818</c:v>
                </c:pt>
                <c:pt idx="960">
                  <c:v>1181390.1391350038</c:v>
                </c:pt>
                <c:pt idx="961">
                  <c:v>1231250.1824464363</c:v>
                </c:pt>
                <c:pt idx="962">
                  <c:v>1226778.4878623113</c:v>
                </c:pt>
                <c:pt idx="963">
                  <c:v>1209449.59018476</c:v>
                </c:pt>
                <c:pt idx="964">
                  <c:v>1243881.4222497076</c:v>
                </c:pt>
                <c:pt idx="965">
                  <c:v>1221810.5389710991</c:v>
                </c:pt>
                <c:pt idx="966">
                  <c:v>1217427.499840528</c:v>
                </c:pt>
                <c:pt idx="967">
                  <c:v>1287956.1566347254</c:v>
                </c:pt>
                <c:pt idx="968">
                  <c:v>1307182.4972511404</c:v>
                </c:pt>
                <c:pt idx="969">
                  <c:v>1344800.5198236837</c:v>
                </c:pt>
                <c:pt idx="970">
                  <c:v>1326968.8808546385</c:v>
                </c:pt>
                <c:pt idx="971">
                  <c:v>1338335.1586986675</c:v>
                </c:pt>
                <c:pt idx="972">
                  <c:v>1357936.6632465844</c:v>
                </c:pt>
                <c:pt idx="973">
                  <c:v>1377724.1280141501</c:v>
                </c:pt>
                <c:pt idx="974">
                  <c:v>1379266.9491387985</c:v>
                </c:pt>
                <c:pt idx="975">
                  <c:v>1349508.9893386411</c:v>
                </c:pt>
                <c:pt idx="976">
                  <c:v>1358255.6066465641</c:v>
                </c:pt>
                <c:pt idx="977">
                  <c:v>1370730.0776600149</c:v>
                </c:pt>
                <c:pt idx="978">
                  <c:v>1346127.1081347864</c:v>
                </c:pt>
                <c:pt idx="979">
                  <c:v>1373586.5131269535</c:v>
                </c:pt>
                <c:pt idx="980">
                  <c:v>1391094.8840397478</c:v>
                </c:pt>
                <c:pt idx="981">
                  <c:v>1410156.887717868</c:v>
                </c:pt>
                <c:pt idx="982">
                  <c:v>1432918.6348357548</c:v>
                </c:pt>
                <c:pt idx="983">
                  <c:v>1384205.706600182</c:v>
                </c:pt>
                <c:pt idx="984">
                  <c:v>1371474.9997026799</c:v>
                </c:pt>
                <c:pt idx="985">
                  <c:v>1381523.3385481481</c:v>
                </c:pt>
                <c:pt idx="986">
                  <c:v>1370012.1847190431</c:v>
                </c:pt>
                <c:pt idx="987">
                  <c:v>1371659.8787582612</c:v>
                </c:pt>
                <c:pt idx="988">
                  <c:v>1374974.727789917</c:v>
                </c:pt>
                <c:pt idx="989">
                  <c:v>1362346.7314788485</c:v>
                </c:pt>
                <c:pt idx="990">
                  <c:v>1382673.6971162111</c:v>
                </c:pt>
                <c:pt idx="991">
                  <c:v>1385192.8093940183</c:v>
                </c:pt>
                <c:pt idx="992">
                  <c:v>1375262.3174319325</c:v>
                </c:pt>
                <c:pt idx="993">
                  <c:v>1322853.9704128639</c:v>
                </c:pt>
                <c:pt idx="994">
                  <c:v>1321716.5858136138</c:v>
                </c:pt>
                <c:pt idx="995">
                  <c:v>1340406.6690524353</c:v>
                </c:pt>
                <c:pt idx="996">
                  <c:v>1351487.519582584</c:v>
                </c:pt>
                <c:pt idx="997">
                  <c:v>1342060.8500760598</c:v>
                </c:pt>
                <c:pt idx="998">
                  <c:v>1358990.7982126195</c:v>
                </c:pt>
                <c:pt idx="999">
                  <c:v>1357553.9311666084</c:v>
                </c:pt>
                <c:pt idx="1000">
                  <c:v>1373866.5346204953</c:v>
                </c:pt>
                <c:pt idx="1001">
                  <c:v>1385057.663885552</c:v>
                </c:pt>
                <c:pt idx="1002">
                  <c:v>1420722.0229877103</c:v>
                </c:pt>
                <c:pt idx="1003">
                  <c:v>1437690.8930307082</c:v>
                </c:pt>
                <c:pt idx="1004">
                  <c:v>1451414.1085423853</c:v>
                </c:pt>
                <c:pt idx="1005">
                  <c:v>1452159.0305850504</c:v>
                </c:pt>
                <c:pt idx="1006">
                  <c:v>1467599.1346362799</c:v>
                </c:pt>
                <c:pt idx="1007">
                  <c:v>1468120.255716925</c:v>
                </c:pt>
                <c:pt idx="1008">
                  <c:v>1460801.8561424711</c:v>
                </c:pt>
                <c:pt idx="1009">
                  <c:v>1472926.0299979781</c:v>
                </c:pt>
                <c:pt idx="1010">
                  <c:v>1457695.6717758875</c:v>
                </c:pt>
                <c:pt idx="1011">
                  <c:v>1469879.3096551192</c:v>
                </c:pt>
                <c:pt idx="1012">
                  <c:v>1456187.4479014066</c:v>
                </c:pt>
                <c:pt idx="1013">
                  <c:v>1459376.8819012055</c:v>
                </c:pt>
                <c:pt idx="1014">
                  <c:v>1457702.1587602939</c:v>
                </c:pt>
                <c:pt idx="1015">
                  <c:v>1466203.3518248426</c:v>
                </c:pt>
                <c:pt idx="1016">
                  <c:v>1481188.285803559</c:v>
                </c:pt>
                <c:pt idx="1017">
                  <c:v>1501340.1028619492</c:v>
                </c:pt>
                <c:pt idx="1018">
                  <c:v>1531074.2770526169</c:v>
                </c:pt>
                <c:pt idx="1019">
                  <c:v>1509324.4995021238</c:v>
                </c:pt>
                <c:pt idx="1020">
                  <c:v>1530949.9431848282</c:v>
                </c:pt>
                <c:pt idx="1021">
                  <c:v>1532719.8087636996</c:v>
                </c:pt>
                <c:pt idx="1022">
                  <c:v>1520375.0774383761</c:v>
                </c:pt>
                <c:pt idx="1023">
                  <c:v>1520002.0758350098</c:v>
                </c:pt>
                <c:pt idx="1024">
                  <c:v>1516188.8101681317</c:v>
                </c:pt>
                <c:pt idx="1025">
                  <c:v>1528986.5492378334</c:v>
                </c:pt>
                <c:pt idx="1026">
                  <c:v>1540391.7489883006</c:v>
                </c:pt>
                <c:pt idx="1027">
                  <c:v>1556102.1440564627</c:v>
                </c:pt>
                <c:pt idx="1028">
                  <c:v>1557868.7661431311</c:v>
                </c:pt>
                <c:pt idx="1029">
                  <c:v>1549195.667991813</c:v>
                </c:pt>
                <c:pt idx="1030">
                  <c:v>1556330.2696747533</c:v>
                </c:pt>
                <c:pt idx="1031">
                  <c:v>1556319.458034076</c:v>
                </c:pt>
                <c:pt idx="1032">
                  <c:v>1552886.7621190383</c:v>
                </c:pt>
                <c:pt idx="1033">
                  <c:v>1549924.3725734623</c:v>
                </c:pt>
                <c:pt idx="1034">
                  <c:v>1547613.9249607266</c:v>
                </c:pt>
                <c:pt idx="1035">
                  <c:v>1558405.0235207241</c:v>
                </c:pt>
                <c:pt idx="1036">
                  <c:v>1573661.3296804402</c:v>
                </c:pt>
                <c:pt idx="1037">
                  <c:v>1583808.0544560717</c:v>
                </c:pt>
                <c:pt idx="1038">
                  <c:v>1579991.5452969901</c:v>
                </c:pt>
                <c:pt idx="1039">
                  <c:v>1579872.6172495401</c:v>
                </c:pt>
                <c:pt idx="1040">
                  <c:v>1589577.1459214704</c:v>
                </c:pt>
                <c:pt idx="1041">
                  <c:v>1588234.3401493519</c:v>
                </c:pt>
                <c:pt idx="1042">
                  <c:v>1571996.3370161385</c:v>
                </c:pt>
                <c:pt idx="1043">
                  <c:v>1579780.7183037833</c:v>
                </c:pt>
                <c:pt idx="1044">
                  <c:v>1590104.7539865221</c:v>
                </c:pt>
                <c:pt idx="1045">
                  <c:v>1583850.2198547132</c:v>
                </c:pt>
                <c:pt idx="1046">
                  <c:v>1600984.5080000733</c:v>
                </c:pt>
                <c:pt idx="1047">
                  <c:v>1609726.8006517256</c:v>
                </c:pt>
                <c:pt idx="1048">
                  <c:v>1628880.7032756025</c:v>
                </c:pt>
                <c:pt idx="1049">
                  <c:v>1636281.2713192038</c:v>
                </c:pt>
                <c:pt idx="1050">
                  <c:v>1654389.6882895874</c:v>
                </c:pt>
                <c:pt idx="1051">
                  <c:v>1679536.4833408834</c:v>
                </c:pt>
                <c:pt idx="1052">
                  <c:v>1699341.246733533</c:v>
                </c:pt>
                <c:pt idx="1053">
                  <c:v>1680005.7085462776</c:v>
                </c:pt>
                <c:pt idx="1054">
                  <c:v>1670322.8031557014</c:v>
                </c:pt>
                <c:pt idx="1055">
                  <c:v>1686814.8798448313</c:v>
                </c:pt>
                <c:pt idx="1056">
                  <c:v>1676005.4014956823</c:v>
                </c:pt>
                <c:pt idx="1057">
                  <c:v>1673831.1805554803</c:v>
                </c:pt>
                <c:pt idx="1058">
                  <c:v>1686120.7725133495</c:v>
                </c:pt>
                <c:pt idx="1059">
                  <c:v>1692175.291292629</c:v>
                </c:pt>
                <c:pt idx="1060">
                  <c:v>1695819.8953649413</c:v>
                </c:pt>
                <c:pt idx="1061">
                  <c:v>1708665.2056536232</c:v>
                </c:pt>
                <c:pt idx="1062">
                  <c:v>1726234.1217542102</c:v>
                </c:pt>
                <c:pt idx="1063">
                  <c:v>1734770.9932329941</c:v>
                </c:pt>
                <c:pt idx="1064">
                  <c:v>1736713.845062702</c:v>
                </c:pt>
                <c:pt idx="1065">
                  <c:v>1737065.2233847138</c:v>
                </c:pt>
                <c:pt idx="1066">
                  <c:v>1735069.3945156869</c:v>
                </c:pt>
                <c:pt idx="1067">
                  <c:v>1671386.6685983462</c:v>
                </c:pt>
                <c:pt idx="1068">
                  <c:v>1684730.3955222508</c:v>
                </c:pt>
                <c:pt idx="1069">
                  <c:v>1716184.7017446742</c:v>
                </c:pt>
                <c:pt idx="1070">
                  <c:v>1735031.5537733166</c:v>
                </c:pt>
                <c:pt idx="1071">
                  <c:v>1711422.1740263305</c:v>
                </c:pt>
                <c:pt idx="1072">
                  <c:v>1700635.4001226039</c:v>
                </c:pt>
                <c:pt idx="1073">
                  <c:v>1686067.7954740308</c:v>
                </c:pt>
                <c:pt idx="1074">
                  <c:v>1682905.3905759254</c:v>
                </c:pt>
                <c:pt idx="1075">
                  <c:v>1699968.3218928154</c:v>
                </c:pt>
                <c:pt idx="1076">
                  <c:v>1710957.2734772072</c:v>
                </c:pt>
                <c:pt idx="1077">
                  <c:v>1760143.7515744448</c:v>
                </c:pt>
                <c:pt idx="1078">
                  <c:v>1780585.320602987</c:v>
                </c:pt>
                <c:pt idx="1079">
                  <c:v>1788715.6743923044</c:v>
                </c:pt>
                <c:pt idx="1080">
                  <c:v>1785364.0657823463</c:v>
                </c:pt>
                <c:pt idx="1081">
                  <c:v>1787676.6757232177</c:v>
                </c:pt>
                <c:pt idx="1082">
                  <c:v>1735426.1786580374</c:v>
                </c:pt>
                <c:pt idx="1083">
                  <c:v>1715712.2330470772</c:v>
                </c:pt>
                <c:pt idx="1084">
                  <c:v>1707791.6250868984</c:v>
                </c:pt>
                <c:pt idx="1085">
                  <c:v>1686106.7173804692</c:v>
                </c:pt>
                <c:pt idx="1086">
                  <c:v>1721485.649168747</c:v>
                </c:pt>
                <c:pt idx="1087">
                  <c:v>1761354.655330301</c:v>
                </c:pt>
                <c:pt idx="1088">
                  <c:v>1757218.1216071718</c:v>
                </c:pt>
                <c:pt idx="1089">
                  <c:v>1761277.892681492</c:v>
                </c:pt>
                <c:pt idx="1090">
                  <c:v>1764205.6849769007</c:v>
                </c:pt>
                <c:pt idx="1091">
                  <c:v>1761608.7288862171</c:v>
                </c:pt>
                <c:pt idx="1092">
                  <c:v>1765936.628649334</c:v>
                </c:pt>
                <c:pt idx="1093">
                  <c:v>1762120.1194902528</c:v>
                </c:pt>
                <c:pt idx="1094">
                  <c:v>1764945.201199227</c:v>
                </c:pt>
                <c:pt idx="1095">
                  <c:v>1751322.5339458487</c:v>
                </c:pt>
                <c:pt idx="1096">
                  <c:v>1761926.5911221292</c:v>
                </c:pt>
                <c:pt idx="1097">
                  <c:v>1755621.2422791368</c:v>
                </c:pt>
                <c:pt idx="1098">
                  <c:v>1754227.621795835</c:v>
                </c:pt>
                <c:pt idx="1099">
                  <c:v>1730336.0582271719</c:v>
                </c:pt>
                <c:pt idx="1100">
                  <c:v>1734037.9639950742</c:v>
                </c:pt>
                <c:pt idx="1101">
                  <c:v>1733857.4095957635</c:v>
                </c:pt>
                <c:pt idx="1102">
                  <c:v>1739121.5974415331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1-4041-B4FA-4CBB739884D5}"/>
            </c:ext>
          </c:extLst>
        </c:ser>
        <c:ser>
          <c:idx val="1"/>
          <c:order val="1"/>
          <c:tx>
            <c:strRef>
              <c:f>Momentum!$AK$1</c:f>
              <c:strCache>
                <c:ptCount val="1"/>
                <c:pt idx="0">
                  <c:v>NIFTY ALPHA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Momentum!$AG$2:$AG$1108</c:f>
              <c:strCache>
                <c:ptCount val="1103"/>
                <c:pt idx="0">
                  <c:v>Tue May 10 2016</c:v>
                </c:pt>
                <c:pt idx="1">
                  <c:v>Wed May 11 2016</c:v>
                </c:pt>
                <c:pt idx="2">
                  <c:v>Thu May 12 2016</c:v>
                </c:pt>
                <c:pt idx="3">
                  <c:v>Fri May 13 2016</c:v>
                </c:pt>
                <c:pt idx="4">
                  <c:v>Mon May 16 2016</c:v>
                </c:pt>
                <c:pt idx="5">
                  <c:v>Tue May 17 2016</c:v>
                </c:pt>
                <c:pt idx="6">
                  <c:v>Wed May 18 2016</c:v>
                </c:pt>
                <c:pt idx="7">
                  <c:v>Thu May 19 2016</c:v>
                </c:pt>
                <c:pt idx="8">
                  <c:v>Fri May 20 2016</c:v>
                </c:pt>
                <c:pt idx="9">
                  <c:v>Mon May 23 2016</c:v>
                </c:pt>
                <c:pt idx="10">
                  <c:v>Tue May 24 2016</c:v>
                </c:pt>
                <c:pt idx="11">
                  <c:v>Wed May 25 2016</c:v>
                </c:pt>
                <c:pt idx="12">
                  <c:v>Thu May 26 2016</c:v>
                </c:pt>
                <c:pt idx="13">
                  <c:v>Fri May 27 2016</c:v>
                </c:pt>
                <c:pt idx="14">
                  <c:v>Mon May 30 2016</c:v>
                </c:pt>
                <c:pt idx="15">
                  <c:v>Tue May 31 2016</c:v>
                </c:pt>
                <c:pt idx="16">
                  <c:v>Wed Jun 01 2016</c:v>
                </c:pt>
                <c:pt idx="17">
                  <c:v>Thu Jun 02 2016</c:v>
                </c:pt>
                <c:pt idx="18">
                  <c:v>Fri Jun 03 2016</c:v>
                </c:pt>
                <c:pt idx="19">
                  <c:v>Mon Jun 06 2016</c:v>
                </c:pt>
                <c:pt idx="20">
                  <c:v>Tue Jun 07 2016</c:v>
                </c:pt>
                <c:pt idx="21">
                  <c:v>Wed Jun 08 2016</c:v>
                </c:pt>
                <c:pt idx="22">
                  <c:v>Thu Jun 09 2016</c:v>
                </c:pt>
                <c:pt idx="23">
                  <c:v>Fri Jun 10 2016</c:v>
                </c:pt>
                <c:pt idx="24">
                  <c:v>Mon Jun 13 2016</c:v>
                </c:pt>
                <c:pt idx="25">
                  <c:v>Tue Jun 14 2016</c:v>
                </c:pt>
                <c:pt idx="26">
                  <c:v>Wed Jun 15 2016</c:v>
                </c:pt>
                <c:pt idx="27">
                  <c:v>Thu Jun 16 2016</c:v>
                </c:pt>
                <c:pt idx="28">
                  <c:v>Fri Jun 17 2016</c:v>
                </c:pt>
                <c:pt idx="29">
                  <c:v>Mon Jun 20 2016</c:v>
                </c:pt>
                <c:pt idx="30">
                  <c:v>Tue Jun 21 2016</c:v>
                </c:pt>
                <c:pt idx="31">
                  <c:v>Wed Jun 22 2016</c:v>
                </c:pt>
                <c:pt idx="32">
                  <c:v>Thu Jun 23 2016</c:v>
                </c:pt>
                <c:pt idx="33">
                  <c:v>Fri Jun 24 2016</c:v>
                </c:pt>
                <c:pt idx="34">
                  <c:v>Mon Jun 27 2016</c:v>
                </c:pt>
                <c:pt idx="35">
                  <c:v>Tue Jun 28 2016</c:v>
                </c:pt>
                <c:pt idx="36">
                  <c:v>Wed Jun 29 2016</c:v>
                </c:pt>
                <c:pt idx="37">
                  <c:v>Thu Jun 30 2016</c:v>
                </c:pt>
                <c:pt idx="38">
                  <c:v>Fri Jul 01 2016</c:v>
                </c:pt>
                <c:pt idx="39">
                  <c:v>Mon Jul 04 2016</c:v>
                </c:pt>
                <c:pt idx="40">
                  <c:v>Tue Jul 05 2016</c:v>
                </c:pt>
                <c:pt idx="41">
                  <c:v>Thu Jul 07 2016</c:v>
                </c:pt>
                <c:pt idx="42">
                  <c:v>Fri Jul 08 2016</c:v>
                </c:pt>
                <c:pt idx="43">
                  <c:v>Mon Jul 11 2016</c:v>
                </c:pt>
                <c:pt idx="44">
                  <c:v>Tue Jul 12 2016</c:v>
                </c:pt>
                <c:pt idx="45">
                  <c:v>Wed Jul 13 2016</c:v>
                </c:pt>
                <c:pt idx="46">
                  <c:v>Thu Jul 14 2016</c:v>
                </c:pt>
                <c:pt idx="47">
                  <c:v>Fri Jul 15 2016</c:v>
                </c:pt>
                <c:pt idx="48">
                  <c:v>Mon Jul 18 2016</c:v>
                </c:pt>
                <c:pt idx="49">
                  <c:v>Tue Jul 19 2016</c:v>
                </c:pt>
                <c:pt idx="50">
                  <c:v>Wed Jul 20 2016</c:v>
                </c:pt>
                <c:pt idx="51">
                  <c:v>Thu Jul 21 2016</c:v>
                </c:pt>
                <c:pt idx="52">
                  <c:v>Fri Jul 22 2016</c:v>
                </c:pt>
                <c:pt idx="53">
                  <c:v>Mon Jul 25 2016</c:v>
                </c:pt>
                <c:pt idx="54">
                  <c:v>Tue Jul 26 2016</c:v>
                </c:pt>
                <c:pt idx="55">
                  <c:v>Wed Jul 27 2016</c:v>
                </c:pt>
                <c:pt idx="56">
                  <c:v>Thu Jul 28 2016</c:v>
                </c:pt>
                <c:pt idx="57">
                  <c:v>Fri Jul 29 2016</c:v>
                </c:pt>
                <c:pt idx="58">
                  <c:v>Mon Aug 01 2016</c:v>
                </c:pt>
                <c:pt idx="59">
                  <c:v>Tue Aug 02 2016</c:v>
                </c:pt>
                <c:pt idx="60">
                  <c:v>Wed Aug 03 2016</c:v>
                </c:pt>
                <c:pt idx="61">
                  <c:v>Thu Aug 04 2016</c:v>
                </c:pt>
                <c:pt idx="62">
                  <c:v>Fri Aug 05 2016</c:v>
                </c:pt>
                <c:pt idx="63">
                  <c:v>Mon Aug 08 2016</c:v>
                </c:pt>
                <c:pt idx="64">
                  <c:v>Tue Aug 09 2016</c:v>
                </c:pt>
                <c:pt idx="65">
                  <c:v>Wed Aug 10 2016</c:v>
                </c:pt>
                <c:pt idx="66">
                  <c:v>Thu Aug 11 2016</c:v>
                </c:pt>
                <c:pt idx="67">
                  <c:v>Fri Aug 12 2016</c:v>
                </c:pt>
                <c:pt idx="68">
                  <c:v>Tue Aug 16 2016</c:v>
                </c:pt>
                <c:pt idx="69">
                  <c:v>Wed Aug 17 2016</c:v>
                </c:pt>
                <c:pt idx="70">
                  <c:v>Thu Aug 18 2016</c:v>
                </c:pt>
                <c:pt idx="71">
                  <c:v>Fri Aug 19 2016</c:v>
                </c:pt>
                <c:pt idx="72">
                  <c:v>Mon Aug 22 2016</c:v>
                </c:pt>
                <c:pt idx="73">
                  <c:v>Tue Aug 23 2016</c:v>
                </c:pt>
                <c:pt idx="74">
                  <c:v>Wed Aug 24 2016</c:v>
                </c:pt>
                <c:pt idx="75">
                  <c:v>Thu Aug 25 2016</c:v>
                </c:pt>
                <c:pt idx="76">
                  <c:v>Fri Aug 26 2016</c:v>
                </c:pt>
                <c:pt idx="77">
                  <c:v>Mon Aug 29 2016</c:v>
                </c:pt>
                <c:pt idx="78">
                  <c:v>Tue Aug 30 2016</c:v>
                </c:pt>
                <c:pt idx="79">
                  <c:v>Wed Aug 31 2016</c:v>
                </c:pt>
                <c:pt idx="80">
                  <c:v>Thu Sep 01 2016</c:v>
                </c:pt>
                <c:pt idx="81">
                  <c:v>Fri Sep 02 2016</c:v>
                </c:pt>
                <c:pt idx="82">
                  <c:v>Tue Sep 06 2016</c:v>
                </c:pt>
                <c:pt idx="83">
                  <c:v>Wed Sep 07 2016</c:v>
                </c:pt>
                <c:pt idx="84">
                  <c:v>Thu Sep 08 2016</c:v>
                </c:pt>
                <c:pt idx="85">
                  <c:v>Fri Sep 09 2016</c:v>
                </c:pt>
                <c:pt idx="86">
                  <c:v>Mon Sep 12 2016</c:v>
                </c:pt>
                <c:pt idx="87">
                  <c:v>Wed Sep 14 2016</c:v>
                </c:pt>
                <c:pt idx="88">
                  <c:v>Thu Sep 15 2016</c:v>
                </c:pt>
                <c:pt idx="89">
                  <c:v>Fri Sep 16 2016</c:v>
                </c:pt>
                <c:pt idx="90">
                  <c:v>Mon Sep 19 2016</c:v>
                </c:pt>
                <c:pt idx="91">
                  <c:v>Tue Sep 20 2016</c:v>
                </c:pt>
                <c:pt idx="92">
                  <c:v>Wed Sep 21 2016</c:v>
                </c:pt>
                <c:pt idx="93">
                  <c:v>Thu Sep 22 2016</c:v>
                </c:pt>
                <c:pt idx="94">
                  <c:v>Fri Sep 23 2016</c:v>
                </c:pt>
                <c:pt idx="95">
                  <c:v>Mon Sep 26 2016</c:v>
                </c:pt>
                <c:pt idx="96">
                  <c:v>Tue Sep 27 2016</c:v>
                </c:pt>
                <c:pt idx="97">
                  <c:v>Wed Sep 28 2016</c:v>
                </c:pt>
                <c:pt idx="98">
                  <c:v>Thu Sep 29 2016</c:v>
                </c:pt>
                <c:pt idx="99">
                  <c:v>Fri Sep 30 2016</c:v>
                </c:pt>
                <c:pt idx="100">
                  <c:v>Mon Oct 03 2016</c:v>
                </c:pt>
                <c:pt idx="101">
                  <c:v>Tue Oct 04 2016</c:v>
                </c:pt>
                <c:pt idx="102">
                  <c:v>Wed Oct 05 2016</c:v>
                </c:pt>
                <c:pt idx="103">
                  <c:v>Thu Oct 06 2016</c:v>
                </c:pt>
                <c:pt idx="104">
                  <c:v>Fri Oct 07 2016</c:v>
                </c:pt>
                <c:pt idx="105">
                  <c:v>Mon Oct 10 2016</c:v>
                </c:pt>
                <c:pt idx="106">
                  <c:v>Thu Oct 13 2016</c:v>
                </c:pt>
                <c:pt idx="107">
                  <c:v>Fri Oct 14 2016</c:v>
                </c:pt>
                <c:pt idx="108">
                  <c:v>Mon Oct 17 2016</c:v>
                </c:pt>
                <c:pt idx="109">
                  <c:v>Tue Oct 18 2016</c:v>
                </c:pt>
                <c:pt idx="110">
                  <c:v>Wed Oct 19 2016</c:v>
                </c:pt>
                <c:pt idx="111">
                  <c:v>Thu Oct 20 2016</c:v>
                </c:pt>
                <c:pt idx="112">
                  <c:v>Fri Oct 21 2016</c:v>
                </c:pt>
                <c:pt idx="113">
                  <c:v>Mon Oct 24 2016</c:v>
                </c:pt>
                <c:pt idx="114">
                  <c:v>Tue Oct 25 2016</c:v>
                </c:pt>
                <c:pt idx="115">
                  <c:v>Wed Oct 26 2016</c:v>
                </c:pt>
                <c:pt idx="116">
                  <c:v>Thu Oct 27 2016</c:v>
                </c:pt>
                <c:pt idx="117">
                  <c:v>Fri Oct 28 2016</c:v>
                </c:pt>
                <c:pt idx="118">
                  <c:v>Sun Oct 30 2016</c:v>
                </c:pt>
                <c:pt idx="119">
                  <c:v>Tue Nov 01 2016</c:v>
                </c:pt>
                <c:pt idx="120">
                  <c:v>Wed Nov 02 2016</c:v>
                </c:pt>
                <c:pt idx="121">
                  <c:v>Thu Nov 03 2016</c:v>
                </c:pt>
                <c:pt idx="122">
                  <c:v>Fri Nov 04 2016</c:v>
                </c:pt>
                <c:pt idx="123">
                  <c:v>Mon Nov 07 2016</c:v>
                </c:pt>
                <c:pt idx="124">
                  <c:v>Tue Nov 08 2016</c:v>
                </c:pt>
                <c:pt idx="125">
                  <c:v>Wed Nov 09 2016</c:v>
                </c:pt>
                <c:pt idx="126">
                  <c:v>Thu Nov 10 2016</c:v>
                </c:pt>
                <c:pt idx="127">
                  <c:v>Fri Nov 11 2016</c:v>
                </c:pt>
                <c:pt idx="128">
                  <c:v>Tue Nov 15 2016</c:v>
                </c:pt>
                <c:pt idx="129">
                  <c:v>Wed Nov 16 2016</c:v>
                </c:pt>
                <c:pt idx="130">
                  <c:v>Thu Nov 17 2016</c:v>
                </c:pt>
                <c:pt idx="131">
                  <c:v>Fri Nov 18 2016</c:v>
                </c:pt>
                <c:pt idx="132">
                  <c:v>Mon Nov 21 2016</c:v>
                </c:pt>
                <c:pt idx="133">
                  <c:v>Tue Nov 22 2016</c:v>
                </c:pt>
                <c:pt idx="134">
                  <c:v>Wed Nov 23 2016</c:v>
                </c:pt>
                <c:pt idx="135">
                  <c:v>Thu Nov 24 2016</c:v>
                </c:pt>
                <c:pt idx="136">
                  <c:v>Fri Nov 25 2016</c:v>
                </c:pt>
                <c:pt idx="137">
                  <c:v>Mon Nov 28 2016</c:v>
                </c:pt>
                <c:pt idx="138">
                  <c:v>Tue Nov 29 2016</c:v>
                </c:pt>
                <c:pt idx="139">
                  <c:v>Wed Nov 30 2016</c:v>
                </c:pt>
                <c:pt idx="140">
                  <c:v>Thu Dec 01 2016</c:v>
                </c:pt>
                <c:pt idx="141">
                  <c:v>Fri Dec 02 2016</c:v>
                </c:pt>
                <c:pt idx="142">
                  <c:v>Mon Dec 05 2016</c:v>
                </c:pt>
                <c:pt idx="143">
                  <c:v>Tue Dec 06 2016</c:v>
                </c:pt>
                <c:pt idx="144">
                  <c:v>Wed Dec 07 2016</c:v>
                </c:pt>
                <c:pt idx="145">
                  <c:v>Thu Dec 08 2016</c:v>
                </c:pt>
                <c:pt idx="146">
                  <c:v>Fri Dec 09 2016</c:v>
                </c:pt>
                <c:pt idx="147">
                  <c:v>Mon Dec 12 2016</c:v>
                </c:pt>
                <c:pt idx="148">
                  <c:v>Tue Dec 13 2016</c:v>
                </c:pt>
                <c:pt idx="149">
                  <c:v>Wed Dec 14 2016</c:v>
                </c:pt>
                <c:pt idx="150">
                  <c:v>Thu Dec 15 2016</c:v>
                </c:pt>
                <c:pt idx="151">
                  <c:v>Fri Dec 16 2016</c:v>
                </c:pt>
                <c:pt idx="152">
                  <c:v>Mon Dec 19 2016</c:v>
                </c:pt>
                <c:pt idx="153">
                  <c:v>Tue Dec 20 2016</c:v>
                </c:pt>
                <c:pt idx="154">
                  <c:v>Wed Dec 21 2016</c:v>
                </c:pt>
                <c:pt idx="155">
                  <c:v>Thu Dec 22 2016</c:v>
                </c:pt>
                <c:pt idx="156">
                  <c:v>Fri Dec 23 2016</c:v>
                </c:pt>
                <c:pt idx="157">
                  <c:v>Mon Dec 26 2016</c:v>
                </c:pt>
                <c:pt idx="158">
                  <c:v>Tue Dec 27 2016</c:v>
                </c:pt>
                <c:pt idx="159">
                  <c:v>Wed Dec 28 2016</c:v>
                </c:pt>
                <c:pt idx="160">
                  <c:v>Thu Dec 29 2016</c:v>
                </c:pt>
                <c:pt idx="161">
                  <c:v>Fri Dec 30 2016</c:v>
                </c:pt>
                <c:pt idx="162">
                  <c:v>Mon Jan 02 2017</c:v>
                </c:pt>
                <c:pt idx="163">
                  <c:v>Tue Jan 03 2017</c:v>
                </c:pt>
                <c:pt idx="164">
                  <c:v>Wed Jan 04 2017</c:v>
                </c:pt>
                <c:pt idx="165">
                  <c:v>Thu Jan 05 2017</c:v>
                </c:pt>
                <c:pt idx="166">
                  <c:v>Fri Jan 06 2017</c:v>
                </c:pt>
                <c:pt idx="167">
                  <c:v>Mon Jan 09 2017</c:v>
                </c:pt>
                <c:pt idx="168">
                  <c:v>Tue Jan 10 2017</c:v>
                </c:pt>
                <c:pt idx="169">
                  <c:v>Wed Jan 11 2017</c:v>
                </c:pt>
                <c:pt idx="170">
                  <c:v>Thu Jan 12 2017</c:v>
                </c:pt>
                <c:pt idx="171">
                  <c:v>Fri Jan 13 2017</c:v>
                </c:pt>
                <c:pt idx="172">
                  <c:v>Mon Jan 16 2017</c:v>
                </c:pt>
                <c:pt idx="173">
                  <c:v>Tue Jan 17 2017</c:v>
                </c:pt>
                <c:pt idx="174">
                  <c:v>Wed Jan 18 2017</c:v>
                </c:pt>
                <c:pt idx="175">
                  <c:v>Thu Jan 19 2017</c:v>
                </c:pt>
                <c:pt idx="176">
                  <c:v>Fri Jan 20 2017</c:v>
                </c:pt>
                <c:pt idx="177">
                  <c:v>Mon Jan 23 2017</c:v>
                </c:pt>
                <c:pt idx="178">
                  <c:v>Tue Jan 24 2017</c:v>
                </c:pt>
                <c:pt idx="179">
                  <c:v>Wed Jan 25 2017</c:v>
                </c:pt>
                <c:pt idx="180">
                  <c:v>Fri Jan 27 2017</c:v>
                </c:pt>
                <c:pt idx="181">
                  <c:v>Mon Jan 30 2017</c:v>
                </c:pt>
                <c:pt idx="182">
                  <c:v>Tue Jan 31 2017</c:v>
                </c:pt>
                <c:pt idx="183">
                  <c:v>Wed Feb 01 2017</c:v>
                </c:pt>
                <c:pt idx="184">
                  <c:v>Thu Feb 02 2017</c:v>
                </c:pt>
                <c:pt idx="185">
                  <c:v>Fri Feb 03 2017</c:v>
                </c:pt>
                <c:pt idx="186">
                  <c:v>Mon Feb 06 2017</c:v>
                </c:pt>
                <c:pt idx="187">
                  <c:v>Tue Feb 07 2017</c:v>
                </c:pt>
                <c:pt idx="188">
                  <c:v>Wed Feb 08 2017</c:v>
                </c:pt>
                <c:pt idx="189">
                  <c:v>Thu Feb 09 2017</c:v>
                </c:pt>
                <c:pt idx="190">
                  <c:v>Fri Feb 10 2017</c:v>
                </c:pt>
                <c:pt idx="191">
                  <c:v>Mon Feb 13 2017</c:v>
                </c:pt>
                <c:pt idx="192">
                  <c:v>Tue Feb 14 2017</c:v>
                </c:pt>
                <c:pt idx="193">
                  <c:v>Wed Feb 15 2017</c:v>
                </c:pt>
                <c:pt idx="194">
                  <c:v>Thu Feb 16 2017</c:v>
                </c:pt>
                <c:pt idx="195">
                  <c:v>Fri Feb 17 2017</c:v>
                </c:pt>
                <c:pt idx="196">
                  <c:v>Mon Feb 20 2017</c:v>
                </c:pt>
                <c:pt idx="197">
                  <c:v>Tue Feb 21 2017</c:v>
                </c:pt>
                <c:pt idx="198">
                  <c:v>Wed Feb 22 2017</c:v>
                </c:pt>
                <c:pt idx="199">
                  <c:v>Thu Feb 23 2017</c:v>
                </c:pt>
                <c:pt idx="200">
                  <c:v>Mon Feb 27 2017</c:v>
                </c:pt>
                <c:pt idx="201">
                  <c:v>Tue Feb 28 2017</c:v>
                </c:pt>
                <c:pt idx="202">
                  <c:v>Wed Mar 01 2017</c:v>
                </c:pt>
                <c:pt idx="203">
                  <c:v>Thu Mar 02 2017</c:v>
                </c:pt>
                <c:pt idx="204">
                  <c:v>Fri Mar 03 2017</c:v>
                </c:pt>
                <c:pt idx="205">
                  <c:v>Mon Mar 06 2017</c:v>
                </c:pt>
                <c:pt idx="206">
                  <c:v>Tue Mar 07 2017</c:v>
                </c:pt>
                <c:pt idx="207">
                  <c:v>Wed Mar 08 2017</c:v>
                </c:pt>
                <c:pt idx="208">
                  <c:v>Thu Mar 09 2017</c:v>
                </c:pt>
                <c:pt idx="209">
                  <c:v>Fri Mar 10 2017</c:v>
                </c:pt>
                <c:pt idx="210">
                  <c:v>Tue Mar 14 2017</c:v>
                </c:pt>
                <c:pt idx="211">
                  <c:v>Wed Mar 15 2017</c:v>
                </c:pt>
                <c:pt idx="212">
                  <c:v>Thu Mar 16 2017</c:v>
                </c:pt>
                <c:pt idx="213">
                  <c:v>Fri Mar 17 2017</c:v>
                </c:pt>
                <c:pt idx="214">
                  <c:v>Mon Mar 20 2017</c:v>
                </c:pt>
                <c:pt idx="215">
                  <c:v>Tue Mar 21 2017</c:v>
                </c:pt>
                <c:pt idx="216">
                  <c:v>Wed Mar 22 2017</c:v>
                </c:pt>
                <c:pt idx="217">
                  <c:v>Thu Mar 23 2017</c:v>
                </c:pt>
                <c:pt idx="218">
                  <c:v>Fri Mar 24 2017</c:v>
                </c:pt>
                <c:pt idx="219">
                  <c:v>Mon Mar 27 2017</c:v>
                </c:pt>
                <c:pt idx="220">
                  <c:v>Tue Mar 28 2017</c:v>
                </c:pt>
                <c:pt idx="221">
                  <c:v>Wed Mar 29 2017</c:v>
                </c:pt>
                <c:pt idx="222">
                  <c:v>Thu Mar 30 2017</c:v>
                </c:pt>
                <c:pt idx="223">
                  <c:v>Fri Mar 31 2017</c:v>
                </c:pt>
                <c:pt idx="224">
                  <c:v>Mon Apr 03 2017</c:v>
                </c:pt>
                <c:pt idx="225">
                  <c:v>Wed Apr 05 2017</c:v>
                </c:pt>
                <c:pt idx="226">
                  <c:v>Thu Apr 06 2017</c:v>
                </c:pt>
                <c:pt idx="227">
                  <c:v>Fri Apr 07 2017</c:v>
                </c:pt>
                <c:pt idx="228">
                  <c:v>Mon Apr 10 2017</c:v>
                </c:pt>
                <c:pt idx="229">
                  <c:v>Tue Apr 11 2017</c:v>
                </c:pt>
                <c:pt idx="230">
                  <c:v>Wed Apr 12 2017</c:v>
                </c:pt>
                <c:pt idx="231">
                  <c:v>Thu Apr 13 2017</c:v>
                </c:pt>
                <c:pt idx="232">
                  <c:v>Mon Apr 17 2017</c:v>
                </c:pt>
                <c:pt idx="233">
                  <c:v>Tue Apr 18 2017</c:v>
                </c:pt>
                <c:pt idx="234">
                  <c:v>Wed Apr 19 2017</c:v>
                </c:pt>
                <c:pt idx="235">
                  <c:v>Thu Apr 20 2017</c:v>
                </c:pt>
                <c:pt idx="236">
                  <c:v>Fri Apr 21 2017</c:v>
                </c:pt>
                <c:pt idx="237">
                  <c:v>Mon Apr 24 2017</c:v>
                </c:pt>
                <c:pt idx="238">
                  <c:v>Tue Apr 25 2017</c:v>
                </c:pt>
                <c:pt idx="239">
                  <c:v>Wed Apr 26 2017</c:v>
                </c:pt>
                <c:pt idx="240">
                  <c:v>Thu Apr 27 2017</c:v>
                </c:pt>
                <c:pt idx="241">
                  <c:v>Fri Apr 28 2017</c:v>
                </c:pt>
                <c:pt idx="242">
                  <c:v>Tue May 02 2017</c:v>
                </c:pt>
                <c:pt idx="243">
                  <c:v>Wed May 03 2017</c:v>
                </c:pt>
                <c:pt idx="244">
                  <c:v>Thu May 04 2017</c:v>
                </c:pt>
                <c:pt idx="245">
                  <c:v>Fri May 05 2017</c:v>
                </c:pt>
                <c:pt idx="246">
                  <c:v>Mon May 08 2017</c:v>
                </c:pt>
                <c:pt idx="247">
                  <c:v>Tue May 09 2017</c:v>
                </c:pt>
                <c:pt idx="248">
                  <c:v>Wed May 10 2017</c:v>
                </c:pt>
                <c:pt idx="249">
                  <c:v>Thu May 11 2017</c:v>
                </c:pt>
                <c:pt idx="250">
                  <c:v>Fri May 12 2017</c:v>
                </c:pt>
                <c:pt idx="251">
                  <c:v>Mon May 15 2017</c:v>
                </c:pt>
                <c:pt idx="252">
                  <c:v>Tue May 16 2017</c:v>
                </c:pt>
                <c:pt idx="253">
                  <c:v>Wed May 17 2017</c:v>
                </c:pt>
                <c:pt idx="254">
                  <c:v>Thu May 18 2017</c:v>
                </c:pt>
                <c:pt idx="255">
                  <c:v>Fri May 19 2017</c:v>
                </c:pt>
                <c:pt idx="256">
                  <c:v>Mon May 22 2017</c:v>
                </c:pt>
                <c:pt idx="257">
                  <c:v>Tue May 23 2017</c:v>
                </c:pt>
                <c:pt idx="258">
                  <c:v>Wed May 24 2017</c:v>
                </c:pt>
                <c:pt idx="259">
                  <c:v>Thu May 25 2017</c:v>
                </c:pt>
                <c:pt idx="260">
                  <c:v>Fri May 26 2017</c:v>
                </c:pt>
                <c:pt idx="261">
                  <c:v>Mon May 29 2017</c:v>
                </c:pt>
                <c:pt idx="262">
                  <c:v>Tue May 30 2017</c:v>
                </c:pt>
                <c:pt idx="263">
                  <c:v>Wed May 31 2017</c:v>
                </c:pt>
                <c:pt idx="264">
                  <c:v>Thu Jun 01 2017</c:v>
                </c:pt>
                <c:pt idx="265">
                  <c:v>Fri Jun 02 2017</c:v>
                </c:pt>
                <c:pt idx="266">
                  <c:v>Mon Jun 05 2017</c:v>
                </c:pt>
                <c:pt idx="267">
                  <c:v>Tue Jun 06 2017</c:v>
                </c:pt>
                <c:pt idx="268">
                  <c:v>Wed Jun 07 2017</c:v>
                </c:pt>
                <c:pt idx="269">
                  <c:v>Thu Jun 08 2017</c:v>
                </c:pt>
                <c:pt idx="270">
                  <c:v>Fri Jun 09 2017</c:v>
                </c:pt>
                <c:pt idx="271">
                  <c:v>Mon Jun 12 2017</c:v>
                </c:pt>
                <c:pt idx="272">
                  <c:v>Tue Jun 13 2017</c:v>
                </c:pt>
                <c:pt idx="273">
                  <c:v>Wed Jun 14 2017</c:v>
                </c:pt>
                <c:pt idx="274">
                  <c:v>Thu Jun 15 2017</c:v>
                </c:pt>
                <c:pt idx="275">
                  <c:v>Fri Jun 16 2017</c:v>
                </c:pt>
                <c:pt idx="276">
                  <c:v>Mon Jun 19 2017</c:v>
                </c:pt>
                <c:pt idx="277">
                  <c:v>Tue Jun 20 2017</c:v>
                </c:pt>
                <c:pt idx="278">
                  <c:v>Wed Jun 21 2017</c:v>
                </c:pt>
                <c:pt idx="279">
                  <c:v>Thu Jun 22 2017</c:v>
                </c:pt>
                <c:pt idx="280">
                  <c:v>Fri Jun 23 2017</c:v>
                </c:pt>
                <c:pt idx="281">
                  <c:v>Tue Jun 27 2017</c:v>
                </c:pt>
                <c:pt idx="282">
                  <c:v>Wed Jun 28 2017</c:v>
                </c:pt>
                <c:pt idx="283">
                  <c:v>Thu Jun 29 2017</c:v>
                </c:pt>
                <c:pt idx="284">
                  <c:v>Fri Jun 30 2017</c:v>
                </c:pt>
                <c:pt idx="285">
                  <c:v>Mon Jul 03 2017</c:v>
                </c:pt>
                <c:pt idx="286">
                  <c:v>Tue Jul 04 2017</c:v>
                </c:pt>
                <c:pt idx="287">
                  <c:v>Wed Jul 05 2017</c:v>
                </c:pt>
                <c:pt idx="288">
                  <c:v>Thu Jul 06 2017</c:v>
                </c:pt>
                <c:pt idx="289">
                  <c:v>Fri Jul 07 2017</c:v>
                </c:pt>
                <c:pt idx="290">
                  <c:v>Mon Jul 10 2017</c:v>
                </c:pt>
                <c:pt idx="291">
                  <c:v>Tue Jul 11 2017</c:v>
                </c:pt>
                <c:pt idx="292">
                  <c:v>Wed Jul 12 2017</c:v>
                </c:pt>
                <c:pt idx="293">
                  <c:v>Thu Jul 13 2017</c:v>
                </c:pt>
                <c:pt idx="294">
                  <c:v>Fri Jul 14 2017</c:v>
                </c:pt>
                <c:pt idx="295">
                  <c:v>Mon Jul 17 2017</c:v>
                </c:pt>
                <c:pt idx="296">
                  <c:v>Tue Jul 18 2017</c:v>
                </c:pt>
                <c:pt idx="297">
                  <c:v>Wed Jul 19 2017</c:v>
                </c:pt>
                <c:pt idx="298">
                  <c:v>Thu Jul 20 2017</c:v>
                </c:pt>
                <c:pt idx="299">
                  <c:v>Fri Jul 21 2017</c:v>
                </c:pt>
                <c:pt idx="300">
                  <c:v>Mon Jul 24 2017</c:v>
                </c:pt>
                <c:pt idx="301">
                  <c:v>Tue Jul 25 2017</c:v>
                </c:pt>
                <c:pt idx="302">
                  <c:v>Wed Jul 26 2017</c:v>
                </c:pt>
                <c:pt idx="303">
                  <c:v>Thu Jul 27 2017</c:v>
                </c:pt>
                <c:pt idx="304">
                  <c:v>Fri Jul 28 2017</c:v>
                </c:pt>
                <c:pt idx="305">
                  <c:v>Mon Jul 31 2017</c:v>
                </c:pt>
                <c:pt idx="306">
                  <c:v>Tue Aug 01 2017</c:v>
                </c:pt>
                <c:pt idx="307">
                  <c:v>Wed Aug 02 2017</c:v>
                </c:pt>
                <c:pt idx="308">
                  <c:v>Thu Aug 03 2017</c:v>
                </c:pt>
                <c:pt idx="309">
                  <c:v>Fri Aug 04 2017</c:v>
                </c:pt>
                <c:pt idx="310">
                  <c:v>Mon Aug 07 2017</c:v>
                </c:pt>
                <c:pt idx="311">
                  <c:v>Tue Aug 08 2017</c:v>
                </c:pt>
                <c:pt idx="312">
                  <c:v>Wed Aug 09 2017</c:v>
                </c:pt>
                <c:pt idx="313">
                  <c:v>Thu Aug 10 2017</c:v>
                </c:pt>
                <c:pt idx="314">
                  <c:v>Fri Aug 11 2017</c:v>
                </c:pt>
                <c:pt idx="315">
                  <c:v>Mon Aug 14 2017</c:v>
                </c:pt>
                <c:pt idx="316">
                  <c:v>Wed Aug 16 2017</c:v>
                </c:pt>
                <c:pt idx="317">
                  <c:v>Thu Aug 17 2017</c:v>
                </c:pt>
                <c:pt idx="318">
                  <c:v>Fri Aug 18 2017</c:v>
                </c:pt>
                <c:pt idx="319">
                  <c:v>Mon Aug 21 2017</c:v>
                </c:pt>
                <c:pt idx="320">
                  <c:v>Tue Aug 22 2017</c:v>
                </c:pt>
                <c:pt idx="321">
                  <c:v>Wed Aug 23 2017</c:v>
                </c:pt>
                <c:pt idx="322">
                  <c:v>Thu Aug 24 2017</c:v>
                </c:pt>
                <c:pt idx="323">
                  <c:v>Mon Aug 28 2017</c:v>
                </c:pt>
                <c:pt idx="324">
                  <c:v>Tue Aug 29 2017</c:v>
                </c:pt>
                <c:pt idx="325">
                  <c:v>Wed Aug 30 2017</c:v>
                </c:pt>
                <c:pt idx="326">
                  <c:v>Thu Aug 31 2017</c:v>
                </c:pt>
                <c:pt idx="327">
                  <c:v>Fri Sep 01 2017</c:v>
                </c:pt>
                <c:pt idx="328">
                  <c:v>Mon Sep 04 2017</c:v>
                </c:pt>
                <c:pt idx="329">
                  <c:v>Tue Sep 05 2017</c:v>
                </c:pt>
                <c:pt idx="330">
                  <c:v>Wed Sep 06 2017</c:v>
                </c:pt>
                <c:pt idx="331">
                  <c:v>Thu Sep 07 2017</c:v>
                </c:pt>
                <c:pt idx="332">
                  <c:v>Fri Sep 08 2017</c:v>
                </c:pt>
                <c:pt idx="333">
                  <c:v>Mon Sep 11 2017</c:v>
                </c:pt>
                <c:pt idx="334">
                  <c:v>Tue Sep 12 2017</c:v>
                </c:pt>
                <c:pt idx="335">
                  <c:v>Wed Sep 13 2017</c:v>
                </c:pt>
                <c:pt idx="336">
                  <c:v>Thu Sep 14 2017</c:v>
                </c:pt>
                <c:pt idx="337">
                  <c:v>Fri Sep 15 2017</c:v>
                </c:pt>
                <c:pt idx="338">
                  <c:v>Mon Sep 18 2017</c:v>
                </c:pt>
                <c:pt idx="339">
                  <c:v>Tue Sep 19 2017</c:v>
                </c:pt>
                <c:pt idx="340">
                  <c:v>Wed Sep 20 2017</c:v>
                </c:pt>
                <c:pt idx="341">
                  <c:v>Thu Sep 21 2017</c:v>
                </c:pt>
                <c:pt idx="342">
                  <c:v>Fri Sep 22 2017</c:v>
                </c:pt>
                <c:pt idx="343">
                  <c:v>Mon Sep 25 2017</c:v>
                </c:pt>
                <c:pt idx="344">
                  <c:v>Tue Sep 26 2017</c:v>
                </c:pt>
                <c:pt idx="345">
                  <c:v>Wed Sep 27 2017</c:v>
                </c:pt>
                <c:pt idx="346">
                  <c:v>Thu Sep 28 2017</c:v>
                </c:pt>
                <c:pt idx="347">
                  <c:v>Fri Sep 29 2017</c:v>
                </c:pt>
                <c:pt idx="348">
                  <c:v>Tue Oct 03 2017</c:v>
                </c:pt>
                <c:pt idx="349">
                  <c:v>Wed Oct 04 2017</c:v>
                </c:pt>
                <c:pt idx="350">
                  <c:v>Thu Oct 05 2017</c:v>
                </c:pt>
                <c:pt idx="351">
                  <c:v>Fri Oct 06 2017</c:v>
                </c:pt>
                <c:pt idx="352">
                  <c:v>Mon Oct 09 2017</c:v>
                </c:pt>
                <c:pt idx="353">
                  <c:v>Tue Oct 10 2017</c:v>
                </c:pt>
                <c:pt idx="354">
                  <c:v>Wed Oct 11 2017</c:v>
                </c:pt>
                <c:pt idx="355">
                  <c:v>Thu Oct 12 2017</c:v>
                </c:pt>
                <c:pt idx="356">
                  <c:v>Fri Oct 13 2017</c:v>
                </c:pt>
                <c:pt idx="357">
                  <c:v>Mon Oct 16 2017</c:v>
                </c:pt>
                <c:pt idx="358">
                  <c:v>Tue Oct 17 2017</c:v>
                </c:pt>
                <c:pt idx="359">
                  <c:v>Wed Oct 18 2017</c:v>
                </c:pt>
                <c:pt idx="360">
                  <c:v>Thu Oct 19 2017</c:v>
                </c:pt>
                <c:pt idx="361">
                  <c:v>Mon Oct 23 2017</c:v>
                </c:pt>
                <c:pt idx="362">
                  <c:v>Tue Oct 24 2017</c:v>
                </c:pt>
                <c:pt idx="363">
                  <c:v>Wed Oct 25 2017</c:v>
                </c:pt>
                <c:pt idx="364">
                  <c:v>Thu Oct 26 2017</c:v>
                </c:pt>
                <c:pt idx="365">
                  <c:v>Fri Oct 27 2017</c:v>
                </c:pt>
                <c:pt idx="366">
                  <c:v>Mon Oct 30 2017</c:v>
                </c:pt>
                <c:pt idx="367">
                  <c:v>Tue Oct 31 2017</c:v>
                </c:pt>
                <c:pt idx="368">
                  <c:v>Wed Nov 01 2017</c:v>
                </c:pt>
                <c:pt idx="369">
                  <c:v>Thu Nov 02 2017</c:v>
                </c:pt>
                <c:pt idx="370">
                  <c:v>Fri Nov 03 2017</c:v>
                </c:pt>
                <c:pt idx="371">
                  <c:v>Mon Nov 06 2017</c:v>
                </c:pt>
                <c:pt idx="372">
                  <c:v>Tue Nov 07 2017</c:v>
                </c:pt>
                <c:pt idx="373">
                  <c:v>Wed Nov 08 2017</c:v>
                </c:pt>
                <c:pt idx="374">
                  <c:v>Thu Nov 09 2017</c:v>
                </c:pt>
                <c:pt idx="375">
                  <c:v>Fri Nov 10 2017</c:v>
                </c:pt>
                <c:pt idx="376">
                  <c:v>Mon Nov 13 2017</c:v>
                </c:pt>
                <c:pt idx="377">
                  <c:v>Tue Nov 14 2017</c:v>
                </c:pt>
                <c:pt idx="378">
                  <c:v>Wed Nov 15 2017</c:v>
                </c:pt>
                <c:pt idx="379">
                  <c:v>Thu Nov 16 2017</c:v>
                </c:pt>
                <c:pt idx="380">
                  <c:v>Fri Nov 17 2017</c:v>
                </c:pt>
                <c:pt idx="381">
                  <c:v>Mon Nov 20 2017</c:v>
                </c:pt>
                <c:pt idx="382">
                  <c:v>Tue Nov 21 2017</c:v>
                </c:pt>
                <c:pt idx="383">
                  <c:v>Wed Nov 22 2017</c:v>
                </c:pt>
                <c:pt idx="384">
                  <c:v>Thu Nov 23 2017</c:v>
                </c:pt>
                <c:pt idx="385">
                  <c:v>Fri Nov 24 2017</c:v>
                </c:pt>
                <c:pt idx="386">
                  <c:v>Mon Nov 27 2017</c:v>
                </c:pt>
                <c:pt idx="387">
                  <c:v>Tue Nov 28 2017</c:v>
                </c:pt>
                <c:pt idx="388">
                  <c:v>Wed Nov 29 2017</c:v>
                </c:pt>
                <c:pt idx="389">
                  <c:v>Thu Nov 30 2017</c:v>
                </c:pt>
                <c:pt idx="390">
                  <c:v>Fri Dec 01 2017</c:v>
                </c:pt>
                <c:pt idx="391">
                  <c:v>Mon Dec 04 2017</c:v>
                </c:pt>
                <c:pt idx="392">
                  <c:v>Tue Dec 05 2017</c:v>
                </c:pt>
                <c:pt idx="393">
                  <c:v>Wed Dec 06 2017</c:v>
                </c:pt>
                <c:pt idx="394">
                  <c:v>Thu Dec 07 2017</c:v>
                </c:pt>
                <c:pt idx="395">
                  <c:v>Fri Dec 08 2017</c:v>
                </c:pt>
                <c:pt idx="396">
                  <c:v>Mon Dec 11 2017</c:v>
                </c:pt>
                <c:pt idx="397">
                  <c:v>Tue Dec 12 2017</c:v>
                </c:pt>
                <c:pt idx="398">
                  <c:v>Wed Dec 13 2017</c:v>
                </c:pt>
                <c:pt idx="399">
                  <c:v>Thu Dec 14 2017</c:v>
                </c:pt>
                <c:pt idx="400">
                  <c:v>Fri Dec 15 2017</c:v>
                </c:pt>
                <c:pt idx="401">
                  <c:v>Mon Dec 18 2017</c:v>
                </c:pt>
                <c:pt idx="402">
                  <c:v>Tue Dec 19 2017</c:v>
                </c:pt>
                <c:pt idx="403">
                  <c:v>Wed Dec 20 2017</c:v>
                </c:pt>
                <c:pt idx="404">
                  <c:v>Thu Dec 21 2017</c:v>
                </c:pt>
                <c:pt idx="405">
                  <c:v>Fri Dec 22 2017</c:v>
                </c:pt>
                <c:pt idx="406">
                  <c:v>Tue Dec 26 2017</c:v>
                </c:pt>
                <c:pt idx="407">
                  <c:v>Wed Dec 27 2017</c:v>
                </c:pt>
                <c:pt idx="408">
                  <c:v>Thu Dec 28 2017</c:v>
                </c:pt>
                <c:pt idx="409">
                  <c:v>Fri Dec 29 2017</c:v>
                </c:pt>
                <c:pt idx="410">
                  <c:v>Mon Jan 01 2018</c:v>
                </c:pt>
                <c:pt idx="411">
                  <c:v>Tue Jan 02 2018</c:v>
                </c:pt>
                <c:pt idx="412">
                  <c:v>Wed Jan 03 2018</c:v>
                </c:pt>
                <c:pt idx="413">
                  <c:v>Thu Jan 04 2018</c:v>
                </c:pt>
                <c:pt idx="414">
                  <c:v>Fri Jan 05 2018</c:v>
                </c:pt>
                <c:pt idx="415">
                  <c:v>Mon Jan 08 2018</c:v>
                </c:pt>
                <c:pt idx="416">
                  <c:v>Tue Jan 09 2018</c:v>
                </c:pt>
                <c:pt idx="417">
                  <c:v>Wed Jan 10 2018</c:v>
                </c:pt>
                <c:pt idx="418">
                  <c:v>Thu Jan 11 2018</c:v>
                </c:pt>
                <c:pt idx="419">
                  <c:v>Fri Jan 12 2018</c:v>
                </c:pt>
                <c:pt idx="420">
                  <c:v>Mon Jan 15 2018</c:v>
                </c:pt>
                <c:pt idx="421">
                  <c:v>Tue Jan 16 2018</c:v>
                </c:pt>
                <c:pt idx="422">
                  <c:v>Wed Jan 17 2018</c:v>
                </c:pt>
                <c:pt idx="423">
                  <c:v>Thu Jan 18 2018</c:v>
                </c:pt>
                <c:pt idx="424">
                  <c:v>Fri Jan 19 2018</c:v>
                </c:pt>
                <c:pt idx="425">
                  <c:v>Mon Jan 22 2018</c:v>
                </c:pt>
                <c:pt idx="426">
                  <c:v>Tue Jan 23 2018</c:v>
                </c:pt>
                <c:pt idx="427">
                  <c:v>Wed Jan 24 2018</c:v>
                </c:pt>
                <c:pt idx="428">
                  <c:v>Thu Jan 25 2018</c:v>
                </c:pt>
                <c:pt idx="429">
                  <c:v>Mon Jan 29 2018</c:v>
                </c:pt>
                <c:pt idx="430">
                  <c:v>Tue Jan 30 2018</c:v>
                </c:pt>
                <c:pt idx="431">
                  <c:v>Wed Jan 31 2018</c:v>
                </c:pt>
                <c:pt idx="432">
                  <c:v>Thu Feb 01 2018</c:v>
                </c:pt>
                <c:pt idx="433">
                  <c:v>Fri Feb 02 2018</c:v>
                </c:pt>
                <c:pt idx="434">
                  <c:v>Mon Feb 05 2018</c:v>
                </c:pt>
                <c:pt idx="435">
                  <c:v>Tue Feb 06 2018</c:v>
                </c:pt>
                <c:pt idx="436">
                  <c:v>Wed Feb 07 2018</c:v>
                </c:pt>
                <c:pt idx="437">
                  <c:v>Thu Feb 08 2018</c:v>
                </c:pt>
                <c:pt idx="438">
                  <c:v>Fri Feb 09 2018</c:v>
                </c:pt>
                <c:pt idx="439">
                  <c:v>Mon Feb 12 2018</c:v>
                </c:pt>
                <c:pt idx="440">
                  <c:v>Wed Feb 14 2018</c:v>
                </c:pt>
                <c:pt idx="441">
                  <c:v>Thu Feb 15 2018</c:v>
                </c:pt>
                <c:pt idx="442">
                  <c:v>Fri Feb 16 2018</c:v>
                </c:pt>
                <c:pt idx="443">
                  <c:v>Mon Feb 19 2018</c:v>
                </c:pt>
                <c:pt idx="444">
                  <c:v>Tue Feb 20 2018</c:v>
                </c:pt>
                <c:pt idx="445">
                  <c:v>Wed Feb 21 2018</c:v>
                </c:pt>
                <c:pt idx="446">
                  <c:v>Thu Feb 22 2018</c:v>
                </c:pt>
                <c:pt idx="447">
                  <c:v>Fri Feb 23 2018</c:v>
                </c:pt>
                <c:pt idx="448">
                  <c:v>Mon Feb 26 2018</c:v>
                </c:pt>
                <c:pt idx="449">
                  <c:v>Tue Feb 27 2018</c:v>
                </c:pt>
                <c:pt idx="450">
                  <c:v>Wed Feb 28 2018</c:v>
                </c:pt>
                <c:pt idx="451">
                  <c:v>Thu Mar 01 2018</c:v>
                </c:pt>
                <c:pt idx="452">
                  <c:v>Mon Mar 05 2018</c:v>
                </c:pt>
                <c:pt idx="453">
                  <c:v>Tue Mar 06 2018</c:v>
                </c:pt>
                <c:pt idx="454">
                  <c:v>Wed Mar 07 2018</c:v>
                </c:pt>
                <c:pt idx="455">
                  <c:v>Thu Mar 08 2018</c:v>
                </c:pt>
                <c:pt idx="456">
                  <c:v>Fri Mar 09 2018</c:v>
                </c:pt>
                <c:pt idx="457">
                  <c:v>Mon Mar 12 2018</c:v>
                </c:pt>
                <c:pt idx="458">
                  <c:v>Tue Mar 13 2018</c:v>
                </c:pt>
                <c:pt idx="459">
                  <c:v>Wed Mar 14 2018</c:v>
                </c:pt>
                <c:pt idx="460">
                  <c:v>Thu Mar 15 2018</c:v>
                </c:pt>
                <c:pt idx="461">
                  <c:v>Fri Mar 16 2018</c:v>
                </c:pt>
                <c:pt idx="462">
                  <c:v>Mon Mar 19 2018</c:v>
                </c:pt>
                <c:pt idx="463">
                  <c:v>Tue Mar 20 2018</c:v>
                </c:pt>
                <c:pt idx="464">
                  <c:v>Wed Mar 21 2018</c:v>
                </c:pt>
                <c:pt idx="465">
                  <c:v>Thu Mar 22 2018</c:v>
                </c:pt>
                <c:pt idx="466">
                  <c:v>Fri Mar 23 2018</c:v>
                </c:pt>
                <c:pt idx="467">
                  <c:v>Mon Mar 26 2018</c:v>
                </c:pt>
                <c:pt idx="468">
                  <c:v>Tue Mar 27 2018</c:v>
                </c:pt>
                <c:pt idx="469">
                  <c:v>Wed Mar 28 2018</c:v>
                </c:pt>
                <c:pt idx="470">
                  <c:v>Mon Apr 02 2018</c:v>
                </c:pt>
                <c:pt idx="471">
                  <c:v>Tue Apr 03 2018</c:v>
                </c:pt>
                <c:pt idx="472">
                  <c:v>Wed Apr 04 2018</c:v>
                </c:pt>
                <c:pt idx="473">
                  <c:v>Thu Apr 05 2018</c:v>
                </c:pt>
                <c:pt idx="474">
                  <c:v>Fri Apr 06 2018</c:v>
                </c:pt>
                <c:pt idx="475">
                  <c:v>Mon Apr 09 2018</c:v>
                </c:pt>
                <c:pt idx="476">
                  <c:v>Tue Apr 10 2018</c:v>
                </c:pt>
                <c:pt idx="477">
                  <c:v>Wed Apr 11 2018</c:v>
                </c:pt>
                <c:pt idx="478">
                  <c:v>Thu Apr 12 2018</c:v>
                </c:pt>
                <c:pt idx="479">
                  <c:v>Fri Apr 13 2018</c:v>
                </c:pt>
                <c:pt idx="480">
                  <c:v>Mon Apr 16 2018</c:v>
                </c:pt>
                <c:pt idx="481">
                  <c:v>Tue Apr 17 2018</c:v>
                </c:pt>
                <c:pt idx="482">
                  <c:v>Wed Apr 18 2018</c:v>
                </c:pt>
                <c:pt idx="483">
                  <c:v>Thu Apr 19 2018</c:v>
                </c:pt>
                <c:pt idx="484">
                  <c:v>Fri Apr 20 2018</c:v>
                </c:pt>
                <c:pt idx="485">
                  <c:v>Mon Apr 23 2018</c:v>
                </c:pt>
                <c:pt idx="486">
                  <c:v>Tue Apr 24 2018</c:v>
                </c:pt>
                <c:pt idx="487">
                  <c:v>Wed Apr 25 2018</c:v>
                </c:pt>
                <c:pt idx="488">
                  <c:v>Thu Apr 26 2018</c:v>
                </c:pt>
                <c:pt idx="489">
                  <c:v>Fri Apr 27 2018</c:v>
                </c:pt>
                <c:pt idx="490">
                  <c:v>Mon Apr 30 2018</c:v>
                </c:pt>
                <c:pt idx="491">
                  <c:v>Wed May 02 2018</c:v>
                </c:pt>
                <c:pt idx="492">
                  <c:v>Thu May 03 2018</c:v>
                </c:pt>
                <c:pt idx="493">
                  <c:v>Fri May 04 2018</c:v>
                </c:pt>
                <c:pt idx="494">
                  <c:v>Mon May 07 2018</c:v>
                </c:pt>
                <c:pt idx="495">
                  <c:v>Tue May 08 2018</c:v>
                </c:pt>
                <c:pt idx="496">
                  <c:v>Wed May 09 2018</c:v>
                </c:pt>
                <c:pt idx="497">
                  <c:v>Thu May 10 2018</c:v>
                </c:pt>
                <c:pt idx="498">
                  <c:v>Fri May 11 2018</c:v>
                </c:pt>
                <c:pt idx="499">
                  <c:v>Mon May 14 2018</c:v>
                </c:pt>
                <c:pt idx="500">
                  <c:v>Tue May 15 2018</c:v>
                </c:pt>
                <c:pt idx="501">
                  <c:v>Wed May 16 2018</c:v>
                </c:pt>
                <c:pt idx="502">
                  <c:v>Thu May 17 2018</c:v>
                </c:pt>
                <c:pt idx="503">
                  <c:v>Fri May 18 2018</c:v>
                </c:pt>
                <c:pt idx="504">
                  <c:v>Mon May 21 2018</c:v>
                </c:pt>
                <c:pt idx="505">
                  <c:v>Tue May 22 2018</c:v>
                </c:pt>
                <c:pt idx="506">
                  <c:v>Wed May 23 2018</c:v>
                </c:pt>
                <c:pt idx="507">
                  <c:v>Thu May 24 2018</c:v>
                </c:pt>
                <c:pt idx="508">
                  <c:v>Fri May 25 2018</c:v>
                </c:pt>
                <c:pt idx="509">
                  <c:v>Mon May 28 2018</c:v>
                </c:pt>
                <c:pt idx="510">
                  <c:v>Tue May 29 2018</c:v>
                </c:pt>
                <c:pt idx="511">
                  <c:v>Wed May 30 2018</c:v>
                </c:pt>
                <c:pt idx="512">
                  <c:v>Thu May 31 2018</c:v>
                </c:pt>
                <c:pt idx="513">
                  <c:v>Fri Jun 01 2018</c:v>
                </c:pt>
                <c:pt idx="514">
                  <c:v>Mon Jun 04 2018</c:v>
                </c:pt>
                <c:pt idx="515">
                  <c:v>Tue Jun 05 2018</c:v>
                </c:pt>
                <c:pt idx="516">
                  <c:v>Wed Jun 06 2018</c:v>
                </c:pt>
                <c:pt idx="517">
                  <c:v>Thu Jun 07 2018</c:v>
                </c:pt>
                <c:pt idx="518">
                  <c:v>Fri Jun 08 2018</c:v>
                </c:pt>
                <c:pt idx="519">
                  <c:v>Mon Jun 11 2018</c:v>
                </c:pt>
                <c:pt idx="520">
                  <c:v>Tue Jun 12 2018</c:v>
                </c:pt>
                <c:pt idx="521">
                  <c:v>Wed Jun 13 2018</c:v>
                </c:pt>
                <c:pt idx="522">
                  <c:v>Thu Jun 14 2018</c:v>
                </c:pt>
                <c:pt idx="523">
                  <c:v>Fri Jun 15 2018</c:v>
                </c:pt>
                <c:pt idx="524">
                  <c:v>Mon Jun 18 2018</c:v>
                </c:pt>
                <c:pt idx="525">
                  <c:v>Tue Jun 19 2018</c:v>
                </c:pt>
                <c:pt idx="526">
                  <c:v>Wed Jun 20 2018</c:v>
                </c:pt>
                <c:pt idx="527">
                  <c:v>Thu Jun 21 2018</c:v>
                </c:pt>
                <c:pt idx="528">
                  <c:v>Fri Jun 22 2018</c:v>
                </c:pt>
                <c:pt idx="529">
                  <c:v>Mon Jun 25 2018</c:v>
                </c:pt>
                <c:pt idx="530">
                  <c:v>Tue Jun 26 2018</c:v>
                </c:pt>
                <c:pt idx="531">
                  <c:v>Wed Jun 27 2018</c:v>
                </c:pt>
                <c:pt idx="532">
                  <c:v>Thu Jun 28 2018</c:v>
                </c:pt>
                <c:pt idx="533">
                  <c:v>Fri Jun 29 2018</c:v>
                </c:pt>
                <c:pt idx="534">
                  <c:v>Mon Jul 02 2018</c:v>
                </c:pt>
                <c:pt idx="535">
                  <c:v>Tue Jul 03 2018</c:v>
                </c:pt>
                <c:pt idx="536">
                  <c:v>Wed Jul 04 2018</c:v>
                </c:pt>
                <c:pt idx="537">
                  <c:v>Thu Jul 05 2018</c:v>
                </c:pt>
                <c:pt idx="538">
                  <c:v>Fri Jul 06 2018</c:v>
                </c:pt>
                <c:pt idx="539">
                  <c:v>Mon Jul 09 2018</c:v>
                </c:pt>
                <c:pt idx="540">
                  <c:v>Tue Jul 10 2018</c:v>
                </c:pt>
                <c:pt idx="541">
                  <c:v>Wed Jul 11 2018</c:v>
                </c:pt>
                <c:pt idx="542">
                  <c:v>Thu Jul 12 2018</c:v>
                </c:pt>
                <c:pt idx="543">
                  <c:v>Fri Jul 13 2018</c:v>
                </c:pt>
                <c:pt idx="544">
                  <c:v>Mon Jul 16 2018</c:v>
                </c:pt>
                <c:pt idx="545">
                  <c:v>Tue Jul 17 2018</c:v>
                </c:pt>
                <c:pt idx="546">
                  <c:v>Wed Jul 18 2018</c:v>
                </c:pt>
                <c:pt idx="547">
                  <c:v>Thu Jul 19 2018</c:v>
                </c:pt>
                <c:pt idx="548">
                  <c:v>Fri Jul 20 2018</c:v>
                </c:pt>
                <c:pt idx="549">
                  <c:v>Mon Jul 23 2018</c:v>
                </c:pt>
                <c:pt idx="550">
                  <c:v>Tue Jul 24 2018</c:v>
                </c:pt>
                <c:pt idx="551">
                  <c:v>Wed Jul 25 2018</c:v>
                </c:pt>
                <c:pt idx="552">
                  <c:v>Thu Jul 26 2018</c:v>
                </c:pt>
                <c:pt idx="553">
                  <c:v>Fri Jul 27 2018</c:v>
                </c:pt>
                <c:pt idx="554">
                  <c:v>Mon Jul 30 2018</c:v>
                </c:pt>
                <c:pt idx="555">
                  <c:v>Tue Jul 31 2018</c:v>
                </c:pt>
                <c:pt idx="556">
                  <c:v>Wed Aug 01 2018</c:v>
                </c:pt>
                <c:pt idx="557">
                  <c:v>Thu Aug 02 2018</c:v>
                </c:pt>
                <c:pt idx="558">
                  <c:v>Fri Aug 03 2018</c:v>
                </c:pt>
                <c:pt idx="559">
                  <c:v>Mon Aug 06 2018</c:v>
                </c:pt>
                <c:pt idx="560">
                  <c:v>Tue Aug 07 2018</c:v>
                </c:pt>
                <c:pt idx="561">
                  <c:v>Wed Aug 08 2018</c:v>
                </c:pt>
                <c:pt idx="562">
                  <c:v>Thu Aug 09 2018</c:v>
                </c:pt>
                <c:pt idx="563">
                  <c:v>Fri Aug 10 2018</c:v>
                </c:pt>
                <c:pt idx="564">
                  <c:v>Mon Aug 13 2018</c:v>
                </c:pt>
                <c:pt idx="565">
                  <c:v>Tue Aug 14 2018</c:v>
                </c:pt>
                <c:pt idx="566">
                  <c:v>Thu Aug 16 2018</c:v>
                </c:pt>
                <c:pt idx="567">
                  <c:v>Fri Aug 17 2018</c:v>
                </c:pt>
                <c:pt idx="568">
                  <c:v>Mon Aug 20 2018</c:v>
                </c:pt>
                <c:pt idx="569">
                  <c:v>Tue Aug 21 2018</c:v>
                </c:pt>
                <c:pt idx="570">
                  <c:v>Thu Aug 23 2018</c:v>
                </c:pt>
                <c:pt idx="571">
                  <c:v>Fri Aug 24 2018</c:v>
                </c:pt>
                <c:pt idx="572">
                  <c:v>Mon Aug 27 2018</c:v>
                </c:pt>
                <c:pt idx="573">
                  <c:v>Tue Aug 28 2018</c:v>
                </c:pt>
                <c:pt idx="574">
                  <c:v>Wed Aug 29 2018</c:v>
                </c:pt>
                <c:pt idx="575">
                  <c:v>Thu Aug 30 2018</c:v>
                </c:pt>
                <c:pt idx="576">
                  <c:v>Fri Aug 31 2018</c:v>
                </c:pt>
                <c:pt idx="577">
                  <c:v>Mon Sep 03 2018</c:v>
                </c:pt>
                <c:pt idx="578">
                  <c:v>Tue Sep 04 2018</c:v>
                </c:pt>
                <c:pt idx="579">
                  <c:v>Wed Sep 05 2018</c:v>
                </c:pt>
                <c:pt idx="580">
                  <c:v>Thu Sep 06 2018</c:v>
                </c:pt>
                <c:pt idx="581">
                  <c:v>Fri Sep 07 2018</c:v>
                </c:pt>
                <c:pt idx="582">
                  <c:v>Mon Sep 10 2018</c:v>
                </c:pt>
                <c:pt idx="583">
                  <c:v>Tue Sep 11 2018</c:v>
                </c:pt>
                <c:pt idx="584">
                  <c:v>Wed Sep 12 2018</c:v>
                </c:pt>
                <c:pt idx="585">
                  <c:v>Fri Sep 14 2018</c:v>
                </c:pt>
                <c:pt idx="586">
                  <c:v>Mon Sep 17 2018</c:v>
                </c:pt>
                <c:pt idx="587">
                  <c:v>Tue Sep 18 2018</c:v>
                </c:pt>
                <c:pt idx="588">
                  <c:v>Wed Sep 19 2018</c:v>
                </c:pt>
                <c:pt idx="589">
                  <c:v>Fri Sep 21 2018</c:v>
                </c:pt>
                <c:pt idx="590">
                  <c:v>Mon Sep 24 2018</c:v>
                </c:pt>
                <c:pt idx="591">
                  <c:v>Tue Sep 25 2018</c:v>
                </c:pt>
                <c:pt idx="592">
                  <c:v>Wed Sep 26 2018</c:v>
                </c:pt>
                <c:pt idx="593">
                  <c:v>Thu Sep 27 2018</c:v>
                </c:pt>
                <c:pt idx="594">
                  <c:v>Fri Sep 28 2018</c:v>
                </c:pt>
                <c:pt idx="595">
                  <c:v>Mon Oct 01 2018</c:v>
                </c:pt>
                <c:pt idx="596">
                  <c:v>Wed Oct 03 2018</c:v>
                </c:pt>
                <c:pt idx="597">
                  <c:v>Thu Oct 04 2018</c:v>
                </c:pt>
                <c:pt idx="598">
                  <c:v>Fri Oct 05 2018</c:v>
                </c:pt>
                <c:pt idx="599">
                  <c:v>Mon Oct 08 2018</c:v>
                </c:pt>
                <c:pt idx="600">
                  <c:v>Tue Oct 09 2018</c:v>
                </c:pt>
                <c:pt idx="601">
                  <c:v>Wed Oct 10 2018</c:v>
                </c:pt>
                <c:pt idx="602">
                  <c:v>Thu Oct 11 2018</c:v>
                </c:pt>
                <c:pt idx="603">
                  <c:v>Fri Oct 12 2018</c:v>
                </c:pt>
                <c:pt idx="604">
                  <c:v>Mon Oct 15 2018</c:v>
                </c:pt>
                <c:pt idx="605">
                  <c:v>Tue Oct 16 2018</c:v>
                </c:pt>
                <c:pt idx="606">
                  <c:v>Wed Oct 17 2018</c:v>
                </c:pt>
                <c:pt idx="607">
                  <c:v>Fri Oct 19 2018</c:v>
                </c:pt>
                <c:pt idx="608">
                  <c:v>Mon Oct 22 2018</c:v>
                </c:pt>
                <c:pt idx="609">
                  <c:v>Tue Oct 23 2018</c:v>
                </c:pt>
                <c:pt idx="610">
                  <c:v>Wed Oct 24 2018</c:v>
                </c:pt>
                <c:pt idx="611">
                  <c:v>Thu Oct 25 2018</c:v>
                </c:pt>
                <c:pt idx="612">
                  <c:v>Fri Oct 26 2018</c:v>
                </c:pt>
                <c:pt idx="613">
                  <c:v>Mon Oct 29 2018</c:v>
                </c:pt>
                <c:pt idx="614">
                  <c:v>Tue Oct 30 2018</c:v>
                </c:pt>
                <c:pt idx="615">
                  <c:v>Wed Oct 31 2018</c:v>
                </c:pt>
                <c:pt idx="616">
                  <c:v>Thu Nov 01 2018</c:v>
                </c:pt>
                <c:pt idx="617">
                  <c:v>Fri Nov 02 2018</c:v>
                </c:pt>
                <c:pt idx="618">
                  <c:v>Mon Nov 05 2018</c:v>
                </c:pt>
                <c:pt idx="619">
                  <c:v>Tue Nov 06 2018</c:v>
                </c:pt>
                <c:pt idx="620">
                  <c:v>Wed Nov 07 2018</c:v>
                </c:pt>
                <c:pt idx="621">
                  <c:v>Fri Nov 09 2018</c:v>
                </c:pt>
                <c:pt idx="622">
                  <c:v>Mon Nov 12 2018</c:v>
                </c:pt>
                <c:pt idx="623">
                  <c:v>Tue Nov 13 2018</c:v>
                </c:pt>
                <c:pt idx="624">
                  <c:v>Wed Nov 14 2018</c:v>
                </c:pt>
                <c:pt idx="625">
                  <c:v>Thu Nov 15 2018</c:v>
                </c:pt>
                <c:pt idx="626">
                  <c:v>Fri Nov 16 2018</c:v>
                </c:pt>
                <c:pt idx="627">
                  <c:v>Mon Nov 19 2018</c:v>
                </c:pt>
                <c:pt idx="628">
                  <c:v>Tue Nov 20 2018</c:v>
                </c:pt>
                <c:pt idx="629">
                  <c:v>Wed Nov 21 2018</c:v>
                </c:pt>
                <c:pt idx="630">
                  <c:v>Thu Nov 22 2018</c:v>
                </c:pt>
                <c:pt idx="631">
                  <c:v>Mon Nov 26 2018</c:v>
                </c:pt>
                <c:pt idx="632">
                  <c:v>Tue Nov 27 2018</c:v>
                </c:pt>
                <c:pt idx="633">
                  <c:v>Wed Nov 28 2018</c:v>
                </c:pt>
                <c:pt idx="634">
                  <c:v>Thu Nov 29 2018</c:v>
                </c:pt>
                <c:pt idx="635">
                  <c:v>Fri Nov 30 2018</c:v>
                </c:pt>
                <c:pt idx="636">
                  <c:v>Mon Dec 03 2018</c:v>
                </c:pt>
                <c:pt idx="637">
                  <c:v>Tue Dec 04 2018</c:v>
                </c:pt>
                <c:pt idx="638">
                  <c:v>Wed Dec 05 2018</c:v>
                </c:pt>
                <c:pt idx="639">
                  <c:v>Thu Dec 06 2018</c:v>
                </c:pt>
                <c:pt idx="640">
                  <c:v>Fri Dec 07 2018</c:v>
                </c:pt>
                <c:pt idx="641">
                  <c:v>Mon Dec 10 2018</c:v>
                </c:pt>
                <c:pt idx="642">
                  <c:v>Tue Dec 11 2018</c:v>
                </c:pt>
                <c:pt idx="643">
                  <c:v>Wed Dec 12 2018</c:v>
                </c:pt>
                <c:pt idx="644">
                  <c:v>Thu Dec 13 2018</c:v>
                </c:pt>
                <c:pt idx="645">
                  <c:v>Fri Dec 14 2018</c:v>
                </c:pt>
                <c:pt idx="646">
                  <c:v>Mon Dec 17 2018</c:v>
                </c:pt>
                <c:pt idx="647">
                  <c:v>Tue Dec 18 2018</c:v>
                </c:pt>
                <c:pt idx="648">
                  <c:v>Wed Dec 19 2018</c:v>
                </c:pt>
                <c:pt idx="649">
                  <c:v>Thu Dec 20 2018</c:v>
                </c:pt>
                <c:pt idx="650">
                  <c:v>Fri Dec 21 2018</c:v>
                </c:pt>
                <c:pt idx="651">
                  <c:v>Mon Dec 24 2018</c:v>
                </c:pt>
                <c:pt idx="652">
                  <c:v>Wed Dec 26 2018</c:v>
                </c:pt>
                <c:pt idx="653">
                  <c:v>Thu Dec 27 2018</c:v>
                </c:pt>
                <c:pt idx="654">
                  <c:v>Fri Dec 28 2018</c:v>
                </c:pt>
                <c:pt idx="655">
                  <c:v>Mon Dec 31 2018</c:v>
                </c:pt>
                <c:pt idx="656">
                  <c:v>Tue Jan 01 2019</c:v>
                </c:pt>
                <c:pt idx="657">
                  <c:v>Wed Jan 02 2019</c:v>
                </c:pt>
                <c:pt idx="658">
                  <c:v>Thu Jan 03 2019</c:v>
                </c:pt>
                <c:pt idx="659">
                  <c:v>Fri Jan 04 2019</c:v>
                </c:pt>
                <c:pt idx="660">
                  <c:v>Mon Jan 07 2019</c:v>
                </c:pt>
                <c:pt idx="661">
                  <c:v>Tue Jan 08 2019</c:v>
                </c:pt>
                <c:pt idx="662">
                  <c:v>Wed Jan 09 2019</c:v>
                </c:pt>
                <c:pt idx="663">
                  <c:v>Thu Jan 10 2019</c:v>
                </c:pt>
                <c:pt idx="664">
                  <c:v>Fri Jan 11 2019</c:v>
                </c:pt>
                <c:pt idx="665">
                  <c:v>Mon Jan 14 2019</c:v>
                </c:pt>
                <c:pt idx="666">
                  <c:v>Tue Jan 15 2019</c:v>
                </c:pt>
                <c:pt idx="667">
                  <c:v>Wed Jan 16 2019</c:v>
                </c:pt>
                <c:pt idx="668">
                  <c:v>Thu Jan 17 2019</c:v>
                </c:pt>
                <c:pt idx="669">
                  <c:v>Fri Jan 18 2019</c:v>
                </c:pt>
                <c:pt idx="670">
                  <c:v>Mon Jan 21 2019</c:v>
                </c:pt>
                <c:pt idx="671">
                  <c:v>Tue Jan 22 2019</c:v>
                </c:pt>
                <c:pt idx="672">
                  <c:v>Wed Jan 23 2019</c:v>
                </c:pt>
                <c:pt idx="673">
                  <c:v>Thu Jan 24 2019</c:v>
                </c:pt>
                <c:pt idx="674">
                  <c:v>Fri Jan 25 2019</c:v>
                </c:pt>
                <c:pt idx="675">
                  <c:v>Mon Jan 28 2019</c:v>
                </c:pt>
                <c:pt idx="676">
                  <c:v>Tue Jan 29 2019</c:v>
                </c:pt>
                <c:pt idx="677">
                  <c:v>Wed Jan 30 2019</c:v>
                </c:pt>
                <c:pt idx="678">
                  <c:v>Thu Jan 31 2019</c:v>
                </c:pt>
                <c:pt idx="679">
                  <c:v>Fri Feb 01 2019</c:v>
                </c:pt>
                <c:pt idx="680">
                  <c:v>Mon Feb 04 2019</c:v>
                </c:pt>
                <c:pt idx="681">
                  <c:v>Tue Feb 05 2019</c:v>
                </c:pt>
                <c:pt idx="682">
                  <c:v>Wed Feb 06 2019</c:v>
                </c:pt>
                <c:pt idx="683">
                  <c:v>Thu Feb 07 2019</c:v>
                </c:pt>
                <c:pt idx="684">
                  <c:v>Fri Feb 08 2019</c:v>
                </c:pt>
                <c:pt idx="685">
                  <c:v>Mon Feb 11 2019</c:v>
                </c:pt>
                <c:pt idx="686">
                  <c:v>Tue Feb 12 2019</c:v>
                </c:pt>
                <c:pt idx="687">
                  <c:v>Wed Feb 13 2019</c:v>
                </c:pt>
                <c:pt idx="688">
                  <c:v>Thu Feb 14 2019</c:v>
                </c:pt>
                <c:pt idx="689">
                  <c:v>Fri Feb 15 2019</c:v>
                </c:pt>
                <c:pt idx="690">
                  <c:v>Mon Feb 18 2019</c:v>
                </c:pt>
                <c:pt idx="691">
                  <c:v>Tue Feb 19 2019</c:v>
                </c:pt>
                <c:pt idx="692">
                  <c:v>Wed Feb 20 2019</c:v>
                </c:pt>
                <c:pt idx="693">
                  <c:v>Thu Feb 21 2019</c:v>
                </c:pt>
                <c:pt idx="694">
                  <c:v>Fri Feb 22 2019</c:v>
                </c:pt>
                <c:pt idx="695">
                  <c:v>Mon Feb 25 2019</c:v>
                </c:pt>
                <c:pt idx="696">
                  <c:v>Tue Feb 26 2019</c:v>
                </c:pt>
                <c:pt idx="697">
                  <c:v>Wed Feb 27 2019</c:v>
                </c:pt>
                <c:pt idx="698">
                  <c:v>Thu Feb 28 2019</c:v>
                </c:pt>
                <c:pt idx="699">
                  <c:v>Fri Mar 01 2019</c:v>
                </c:pt>
                <c:pt idx="700">
                  <c:v>Tue Mar 05 2019</c:v>
                </c:pt>
                <c:pt idx="701">
                  <c:v>Wed Mar 06 2019</c:v>
                </c:pt>
                <c:pt idx="702">
                  <c:v>Thu Mar 07 2019</c:v>
                </c:pt>
                <c:pt idx="703">
                  <c:v>Fri Mar 08 2019</c:v>
                </c:pt>
                <c:pt idx="704">
                  <c:v>Mon Mar 11 2019</c:v>
                </c:pt>
                <c:pt idx="705">
                  <c:v>Tue Mar 12 2019</c:v>
                </c:pt>
                <c:pt idx="706">
                  <c:v>Wed Mar 13 2019</c:v>
                </c:pt>
                <c:pt idx="707">
                  <c:v>Thu Mar 14 2019</c:v>
                </c:pt>
                <c:pt idx="708">
                  <c:v>Fri Mar 15 2019</c:v>
                </c:pt>
                <c:pt idx="709">
                  <c:v>Mon Mar 18 2019</c:v>
                </c:pt>
                <c:pt idx="710">
                  <c:v>Tue Mar 19 2019</c:v>
                </c:pt>
                <c:pt idx="711">
                  <c:v>Wed Mar 20 2019</c:v>
                </c:pt>
                <c:pt idx="712">
                  <c:v>Fri Mar 22 2019</c:v>
                </c:pt>
                <c:pt idx="713">
                  <c:v>Mon Mar 25 2019</c:v>
                </c:pt>
                <c:pt idx="714">
                  <c:v>Tue Mar 26 2019</c:v>
                </c:pt>
                <c:pt idx="715">
                  <c:v>Wed Mar 27 2019</c:v>
                </c:pt>
                <c:pt idx="716">
                  <c:v>Thu Mar 28 2019</c:v>
                </c:pt>
                <c:pt idx="717">
                  <c:v>Fri Mar 29 2019</c:v>
                </c:pt>
                <c:pt idx="718">
                  <c:v>Mon Apr 01 2019</c:v>
                </c:pt>
                <c:pt idx="719">
                  <c:v>Tue Apr 02 2019</c:v>
                </c:pt>
                <c:pt idx="720">
                  <c:v>Wed Apr 03 2019</c:v>
                </c:pt>
                <c:pt idx="721">
                  <c:v>Thu Apr 04 2019</c:v>
                </c:pt>
                <c:pt idx="722">
                  <c:v>Fri Apr 05 2019</c:v>
                </c:pt>
                <c:pt idx="723">
                  <c:v>Mon Apr 08 2019</c:v>
                </c:pt>
                <c:pt idx="724">
                  <c:v>Tue Apr 09 2019</c:v>
                </c:pt>
                <c:pt idx="725">
                  <c:v>Wed Apr 10 2019</c:v>
                </c:pt>
                <c:pt idx="726">
                  <c:v>Thu Apr 11 2019</c:v>
                </c:pt>
                <c:pt idx="727">
                  <c:v>Fri Apr 12 2019</c:v>
                </c:pt>
                <c:pt idx="728">
                  <c:v>Mon Apr 15 2019</c:v>
                </c:pt>
                <c:pt idx="729">
                  <c:v>Tue Apr 16 2019</c:v>
                </c:pt>
                <c:pt idx="730">
                  <c:v>Thu Apr 18 2019</c:v>
                </c:pt>
                <c:pt idx="731">
                  <c:v>Mon Apr 22 2019</c:v>
                </c:pt>
                <c:pt idx="732">
                  <c:v>Tue Apr 23 2019</c:v>
                </c:pt>
                <c:pt idx="733">
                  <c:v>Wed Apr 24 2019</c:v>
                </c:pt>
                <c:pt idx="734">
                  <c:v>Thu Apr 25 2019</c:v>
                </c:pt>
                <c:pt idx="735">
                  <c:v>Fri Apr 26 2019</c:v>
                </c:pt>
                <c:pt idx="736">
                  <c:v>Tue Apr 30 2019</c:v>
                </c:pt>
                <c:pt idx="737">
                  <c:v>Thu May 02 2019</c:v>
                </c:pt>
                <c:pt idx="738">
                  <c:v>Fri May 03 2019</c:v>
                </c:pt>
                <c:pt idx="739">
                  <c:v>Mon May 06 2019</c:v>
                </c:pt>
                <c:pt idx="740">
                  <c:v>Tue May 07 2019</c:v>
                </c:pt>
                <c:pt idx="741">
                  <c:v>Wed May 08 2019</c:v>
                </c:pt>
                <c:pt idx="742">
                  <c:v>Thu May 09 2019</c:v>
                </c:pt>
                <c:pt idx="743">
                  <c:v>Fri May 10 2019</c:v>
                </c:pt>
                <c:pt idx="744">
                  <c:v>Mon May 13 2019</c:v>
                </c:pt>
                <c:pt idx="745">
                  <c:v>Tue May 14 2019</c:v>
                </c:pt>
                <c:pt idx="746">
                  <c:v>Wed May 15 2019</c:v>
                </c:pt>
                <c:pt idx="747">
                  <c:v>Thu May 16 2019</c:v>
                </c:pt>
                <c:pt idx="748">
                  <c:v>Fri May 17 2019</c:v>
                </c:pt>
                <c:pt idx="749">
                  <c:v>Mon May 20 2019</c:v>
                </c:pt>
                <c:pt idx="750">
                  <c:v>Tue May 21 2019</c:v>
                </c:pt>
                <c:pt idx="751">
                  <c:v>Wed May 22 2019</c:v>
                </c:pt>
                <c:pt idx="752">
                  <c:v>Thu May 23 2019</c:v>
                </c:pt>
                <c:pt idx="753">
                  <c:v>Fri May 24 2019</c:v>
                </c:pt>
                <c:pt idx="754">
                  <c:v>Mon May 27 2019</c:v>
                </c:pt>
                <c:pt idx="755">
                  <c:v>Tue May 28 2019</c:v>
                </c:pt>
                <c:pt idx="756">
                  <c:v>Wed May 29 2019</c:v>
                </c:pt>
                <c:pt idx="757">
                  <c:v>Thu May 30 2019</c:v>
                </c:pt>
                <c:pt idx="758">
                  <c:v>Fri May 31 2019</c:v>
                </c:pt>
                <c:pt idx="759">
                  <c:v>Mon Jun 03 2019</c:v>
                </c:pt>
                <c:pt idx="760">
                  <c:v>Tue Jun 04 2019</c:v>
                </c:pt>
                <c:pt idx="761">
                  <c:v>Thu Jun 06 2019</c:v>
                </c:pt>
                <c:pt idx="762">
                  <c:v>Fri Jun 07 2019</c:v>
                </c:pt>
                <c:pt idx="763">
                  <c:v>Mon Jun 10 2019</c:v>
                </c:pt>
                <c:pt idx="764">
                  <c:v>Tue Jun 11 2019</c:v>
                </c:pt>
                <c:pt idx="765">
                  <c:v>Wed Jun 12 2019</c:v>
                </c:pt>
                <c:pt idx="766">
                  <c:v>Thu Jun 13 2019</c:v>
                </c:pt>
                <c:pt idx="767">
                  <c:v>Fri Jun 14 2019</c:v>
                </c:pt>
                <c:pt idx="768">
                  <c:v>Mon Jun 17 2019</c:v>
                </c:pt>
                <c:pt idx="769">
                  <c:v>Tue Jun 18 2019</c:v>
                </c:pt>
                <c:pt idx="770">
                  <c:v>Wed Jun 19 2019</c:v>
                </c:pt>
                <c:pt idx="771">
                  <c:v>Thu Jun 20 2019</c:v>
                </c:pt>
                <c:pt idx="772">
                  <c:v>Fri Jun 21 2019</c:v>
                </c:pt>
                <c:pt idx="773">
                  <c:v>Mon Jun 24 2019</c:v>
                </c:pt>
                <c:pt idx="774">
                  <c:v>Tue Jun 25 2019</c:v>
                </c:pt>
                <c:pt idx="775">
                  <c:v>Wed Jun 26 2019</c:v>
                </c:pt>
                <c:pt idx="776">
                  <c:v>Thu Jun 27 2019</c:v>
                </c:pt>
                <c:pt idx="777">
                  <c:v>Fri Jun 28 2019</c:v>
                </c:pt>
                <c:pt idx="778">
                  <c:v>Mon Jul 01 2019</c:v>
                </c:pt>
                <c:pt idx="779">
                  <c:v>Tue Jul 02 2019</c:v>
                </c:pt>
                <c:pt idx="780">
                  <c:v>Wed Jul 03 2019</c:v>
                </c:pt>
                <c:pt idx="781">
                  <c:v>Thu Jul 04 2019</c:v>
                </c:pt>
                <c:pt idx="782">
                  <c:v>Fri Jul 05 2019</c:v>
                </c:pt>
                <c:pt idx="783">
                  <c:v>Mon Jul 08 2019</c:v>
                </c:pt>
                <c:pt idx="784">
                  <c:v>Tue Jul 09 2019</c:v>
                </c:pt>
                <c:pt idx="785">
                  <c:v>Wed Jul 10 2019</c:v>
                </c:pt>
                <c:pt idx="786">
                  <c:v>Thu Jul 11 2019</c:v>
                </c:pt>
                <c:pt idx="787">
                  <c:v>Fri Jul 12 2019</c:v>
                </c:pt>
                <c:pt idx="788">
                  <c:v>Mon Jul 15 2019</c:v>
                </c:pt>
                <c:pt idx="789">
                  <c:v>Tue Jul 16 2019</c:v>
                </c:pt>
                <c:pt idx="790">
                  <c:v>Wed Jul 17 2019</c:v>
                </c:pt>
                <c:pt idx="791">
                  <c:v>Thu Jul 18 2019</c:v>
                </c:pt>
                <c:pt idx="792">
                  <c:v>Fri Jul 19 2019</c:v>
                </c:pt>
                <c:pt idx="793">
                  <c:v>Mon Jul 22 2019</c:v>
                </c:pt>
                <c:pt idx="794">
                  <c:v>Tue Jul 23 2019</c:v>
                </c:pt>
                <c:pt idx="795">
                  <c:v>Wed Jul 24 2019</c:v>
                </c:pt>
                <c:pt idx="796">
                  <c:v>Thu Jul 25 2019</c:v>
                </c:pt>
                <c:pt idx="797">
                  <c:v>Fri Jul 26 2019</c:v>
                </c:pt>
                <c:pt idx="798">
                  <c:v>Mon Jul 29 2019</c:v>
                </c:pt>
                <c:pt idx="799">
                  <c:v>Tue Jul 30 2019</c:v>
                </c:pt>
                <c:pt idx="800">
                  <c:v>Wed Jul 31 2019</c:v>
                </c:pt>
                <c:pt idx="801">
                  <c:v>Thu Aug 01 2019</c:v>
                </c:pt>
                <c:pt idx="802">
                  <c:v>Fri Aug 02 2019</c:v>
                </c:pt>
                <c:pt idx="803">
                  <c:v>Mon Aug 05 2019</c:v>
                </c:pt>
                <c:pt idx="804">
                  <c:v>Tue Aug 06 2019</c:v>
                </c:pt>
                <c:pt idx="805">
                  <c:v>Wed Aug 07 2019</c:v>
                </c:pt>
                <c:pt idx="806">
                  <c:v>Thu Aug 08 2019</c:v>
                </c:pt>
                <c:pt idx="807">
                  <c:v>Fri Aug 09 2019</c:v>
                </c:pt>
                <c:pt idx="808">
                  <c:v>Tue Aug 13 2019</c:v>
                </c:pt>
                <c:pt idx="809">
                  <c:v>Wed Aug 14 2019</c:v>
                </c:pt>
                <c:pt idx="810">
                  <c:v>Fri Aug 16 2019</c:v>
                </c:pt>
                <c:pt idx="811">
                  <c:v>Mon Aug 19 2019</c:v>
                </c:pt>
                <c:pt idx="812">
                  <c:v>Tue Aug 20 2019</c:v>
                </c:pt>
                <c:pt idx="813">
                  <c:v>Wed Aug 21 2019</c:v>
                </c:pt>
                <c:pt idx="814">
                  <c:v>Thu Aug 22 2019</c:v>
                </c:pt>
                <c:pt idx="815">
                  <c:v>Fri Aug 23 2019</c:v>
                </c:pt>
                <c:pt idx="816">
                  <c:v>Mon Aug 26 2019</c:v>
                </c:pt>
                <c:pt idx="817">
                  <c:v>Tue Aug 27 2019</c:v>
                </c:pt>
                <c:pt idx="818">
                  <c:v>Wed Aug 28 2019</c:v>
                </c:pt>
                <c:pt idx="819">
                  <c:v>Thu Aug 29 2019</c:v>
                </c:pt>
                <c:pt idx="820">
                  <c:v>Fri Aug 30 2019</c:v>
                </c:pt>
                <c:pt idx="821">
                  <c:v>Tue Sep 03 2019</c:v>
                </c:pt>
                <c:pt idx="822">
                  <c:v>Wed Sep 04 2019</c:v>
                </c:pt>
                <c:pt idx="823">
                  <c:v>Thu Sep 05 2019</c:v>
                </c:pt>
                <c:pt idx="824">
                  <c:v>Fri Sep 06 2019</c:v>
                </c:pt>
                <c:pt idx="825">
                  <c:v>Mon Sep 09 2019</c:v>
                </c:pt>
                <c:pt idx="826">
                  <c:v>Wed Sep 11 2019</c:v>
                </c:pt>
                <c:pt idx="827">
                  <c:v>Thu Sep 12 2019</c:v>
                </c:pt>
                <c:pt idx="828">
                  <c:v>Fri Sep 13 2019</c:v>
                </c:pt>
                <c:pt idx="829">
                  <c:v>Mon Sep 16 2019</c:v>
                </c:pt>
                <c:pt idx="830">
                  <c:v>Tue Sep 17 2019</c:v>
                </c:pt>
                <c:pt idx="831">
                  <c:v>Wed Sep 18 2019</c:v>
                </c:pt>
                <c:pt idx="832">
                  <c:v>Thu Sep 19 2019</c:v>
                </c:pt>
                <c:pt idx="833">
                  <c:v>Fri Sep 20 2019</c:v>
                </c:pt>
                <c:pt idx="834">
                  <c:v>Mon Sep 23 2019</c:v>
                </c:pt>
                <c:pt idx="835">
                  <c:v>Tue Sep 24 2019</c:v>
                </c:pt>
                <c:pt idx="836">
                  <c:v>Wed Sep 25 2019</c:v>
                </c:pt>
                <c:pt idx="837">
                  <c:v>Thu Sep 26 2019</c:v>
                </c:pt>
                <c:pt idx="838">
                  <c:v>Fri Sep 27 2019</c:v>
                </c:pt>
                <c:pt idx="839">
                  <c:v>Mon Sep 30 2019</c:v>
                </c:pt>
                <c:pt idx="840">
                  <c:v>Tue Oct 01 2019</c:v>
                </c:pt>
                <c:pt idx="841">
                  <c:v>Thu Oct 03 2019</c:v>
                </c:pt>
                <c:pt idx="842">
                  <c:v>Fri Oct 04 2019</c:v>
                </c:pt>
                <c:pt idx="843">
                  <c:v>Mon Oct 07 2019</c:v>
                </c:pt>
                <c:pt idx="844">
                  <c:v>Wed Oct 09 2019</c:v>
                </c:pt>
                <c:pt idx="845">
                  <c:v>Thu Oct 10 2019</c:v>
                </c:pt>
                <c:pt idx="846">
                  <c:v>Fri Oct 11 2019</c:v>
                </c:pt>
                <c:pt idx="847">
                  <c:v>Mon Oct 14 2019</c:v>
                </c:pt>
                <c:pt idx="848">
                  <c:v>Tue Oct 15 2019</c:v>
                </c:pt>
                <c:pt idx="849">
                  <c:v>Wed Oct 16 2019</c:v>
                </c:pt>
                <c:pt idx="850">
                  <c:v>Thu Oct 17 2019</c:v>
                </c:pt>
                <c:pt idx="851">
                  <c:v>Fri Oct 18 2019</c:v>
                </c:pt>
                <c:pt idx="852">
                  <c:v>Tue Oct 22 2019</c:v>
                </c:pt>
                <c:pt idx="853">
                  <c:v>Wed Oct 23 2019</c:v>
                </c:pt>
                <c:pt idx="854">
                  <c:v>Thu Oct 24 2019</c:v>
                </c:pt>
                <c:pt idx="855">
                  <c:v>Fri Oct 25 2019</c:v>
                </c:pt>
                <c:pt idx="856">
                  <c:v>Sun Oct 27 2019</c:v>
                </c:pt>
                <c:pt idx="857">
                  <c:v>Tue Oct 29 2019</c:v>
                </c:pt>
                <c:pt idx="858">
                  <c:v>Wed Oct 30 2019</c:v>
                </c:pt>
                <c:pt idx="859">
                  <c:v>Thu Oct 31 2019</c:v>
                </c:pt>
                <c:pt idx="860">
                  <c:v>Fri Nov 01 2019</c:v>
                </c:pt>
                <c:pt idx="861">
                  <c:v>Mon Nov 04 2019</c:v>
                </c:pt>
                <c:pt idx="862">
                  <c:v>Tue Nov 05 2019</c:v>
                </c:pt>
                <c:pt idx="863">
                  <c:v>Wed Nov 06 2019</c:v>
                </c:pt>
                <c:pt idx="864">
                  <c:v>Thu Nov 07 2019</c:v>
                </c:pt>
                <c:pt idx="865">
                  <c:v>Fri Nov 08 2019</c:v>
                </c:pt>
                <c:pt idx="866">
                  <c:v>Mon Nov 11 2019</c:v>
                </c:pt>
                <c:pt idx="867">
                  <c:v>Wed Nov 13 2019</c:v>
                </c:pt>
                <c:pt idx="868">
                  <c:v>Thu Nov 14 2019</c:v>
                </c:pt>
                <c:pt idx="869">
                  <c:v>Fri Nov 15 2019</c:v>
                </c:pt>
                <c:pt idx="870">
                  <c:v>Mon Nov 18 2019</c:v>
                </c:pt>
                <c:pt idx="871">
                  <c:v>Tue Nov 19 2019</c:v>
                </c:pt>
                <c:pt idx="872">
                  <c:v>Wed Nov 20 2019</c:v>
                </c:pt>
                <c:pt idx="873">
                  <c:v>Thu Nov 21 2019</c:v>
                </c:pt>
                <c:pt idx="874">
                  <c:v>Fri Nov 22 2019</c:v>
                </c:pt>
                <c:pt idx="875">
                  <c:v>Mon Nov 25 2019</c:v>
                </c:pt>
                <c:pt idx="876">
                  <c:v>Tue Nov 26 2019</c:v>
                </c:pt>
                <c:pt idx="877">
                  <c:v>Wed Nov 27 2019</c:v>
                </c:pt>
                <c:pt idx="878">
                  <c:v>Thu Nov 28 2019</c:v>
                </c:pt>
                <c:pt idx="879">
                  <c:v>Fri Nov 29 2019</c:v>
                </c:pt>
                <c:pt idx="880">
                  <c:v>Mon Dec 02 2019</c:v>
                </c:pt>
                <c:pt idx="881">
                  <c:v>Tue Dec 03 2019</c:v>
                </c:pt>
                <c:pt idx="882">
                  <c:v>Wed Dec 04 2019</c:v>
                </c:pt>
                <c:pt idx="883">
                  <c:v>Thu Dec 05 2019</c:v>
                </c:pt>
                <c:pt idx="884">
                  <c:v>Fri Dec 06 2019</c:v>
                </c:pt>
                <c:pt idx="885">
                  <c:v>Mon Dec 09 2019</c:v>
                </c:pt>
                <c:pt idx="886">
                  <c:v>Tue Dec 10 2019</c:v>
                </c:pt>
                <c:pt idx="887">
                  <c:v>Wed Dec 11 2019</c:v>
                </c:pt>
                <c:pt idx="888">
                  <c:v>Thu Dec 12 2019</c:v>
                </c:pt>
                <c:pt idx="889">
                  <c:v>Fri Dec 13 2019</c:v>
                </c:pt>
                <c:pt idx="890">
                  <c:v>Mon Dec 16 2019</c:v>
                </c:pt>
                <c:pt idx="891">
                  <c:v>Tue Dec 17 2019</c:v>
                </c:pt>
                <c:pt idx="892">
                  <c:v>Wed Dec 18 2019</c:v>
                </c:pt>
                <c:pt idx="893">
                  <c:v>Thu Dec 19 2019</c:v>
                </c:pt>
                <c:pt idx="894">
                  <c:v>Fri Dec 20 2019</c:v>
                </c:pt>
                <c:pt idx="895">
                  <c:v>Mon Dec 23 2019</c:v>
                </c:pt>
                <c:pt idx="896">
                  <c:v>Tue Dec 24 2019</c:v>
                </c:pt>
                <c:pt idx="897">
                  <c:v>Thu Dec 26 2019</c:v>
                </c:pt>
                <c:pt idx="898">
                  <c:v>Fri Dec 27 2019</c:v>
                </c:pt>
                <c:pt idx="899">
                  <c:v>Mon Dec 30 2019</c:v>
                </c:pt>
                <c:pt idx="900">
                  <c:v>Tue Dec 31 2019</c:v>
                </c:pt>
                <c:pt idx="901">
                  <c:v>Wed Jan 01 2020</c:v>
                </c:pt>
                <c:pt idx="902">
                  <c:v>Thu Jan 02 2020</c:v>
                </c:pt>
                <c:pt idx="903">
                  <c:v>Fri Jan 03 2020</c:v>
                </c:pt>
                <c:pt idx="904">
                  <c:v>Mon Jan 06 2020</c:v>
                </c:pt>
                <c:pt idx="905">
                  <c:v>Tue Jan 07 2020</c:v>
                </c:pt>
                <c:pt idx="906">
                  <c:v>Wed Jan 08 2020</c:v>
                </c:pt>
                <c:pt idx="907">
                  <c:v>Thu Jan 09 2020</c:v>
                </c:pt>
                <c:pt idx="908">
                  <c:v>Fri Jan 10 2020</c:v>
                </c:pt>
                <c:pt idx="909">
                  <c:v>Mon Jan 13 2020</c:v>
                </c:pt>
                <c:pt idx="910">
                  <c:v>Tue Jan 14 2020</c:v>
                </c:pt>
                <c:pt idx="911">
                  <c:v>Wed Jan 15 2020</c:v>
                </c:pt>
                <c:pt idx="912">
                  <c:v>Thu Jan 16 2020</c:v>
                </c:pt>
                <c:pt idx="913">
                  <c:v>Fri Jan 17 2020</c:v>
                </c:pt>
                <c:pt idx="914">
                  <c:v>Mon Jan 20 2020</c:v>
                </c:pt>
                <c:pt idx="915">
                  <c:v>Tue Jan 21 2020</c:v>
                </c:pt>
                <c:pt idx="916">
                  <c:v>Wed Jan 22 2020</c:v>
                </c:pt>
                <c:pt idx="917">
                  <c:v>Thu Jan 23 2020</c:v>
                </c:pt>
                <c:pt idx="918">
                  <c:v>Fri Jan 24 2020</c:v>
                </c:pt>
                <c:pt idx="919">
                  <c:v>Mon Jan 27 2020</c:v>
                </c:pt>
                <c:pt idx="920">
                  <c:v>Tue Jan 28 2020</c:v>
                </c:pt>
                <c:pt idx="921">
                  <c:v>Wed Jan 29 2020</c:v>
                </c:pt>
                <c:pt idx="922">
                  <c:v>Thu Jan 30 2020</c:v>
                </c:pt>
                <c:pt idx="923">
                  <c:v>Fri Jan 31 2020</c:v>
                </c:pt>
                <c:pt idx="924">
                  <c:v>Sat Feb 01 2020</c:v>
                </c:pt>
                <c:pt idx="925">
                  <c:v>Mon Feb 03 2020</c:v>
                </c:pt>
                <c:pt idx="926">
                  <c:v>Tue Feb 04 2020</c:v>
                </c:pt>
                <c:pt idx="927">
                  <c:v>Wed Feb 05 2020</c:v>
                </c:pt>
                <c:pt idx="928">
                  <c:v>Thu Feb 06 2020</c:v>
                </c:pt>
                <c:pt idx="929">
                  <c:v>Fri Feb 07 2020</c:v>
                </c:pt>
                <c:pt idx="930">
                  <c:v>Mon Feb 10 2020</c:v>
                </c:pt>
                <c:pt idx="931">
                  <c:v>Tue Feb 11 2020</c:v>
                </c:pt>
                <c:pt idx="932">
                  <c:v>Wed Feb 12 2020</c:v>
                </c:pt>
                <c:pt idx="933">
                  <c:v>Thu Feb 13 2020</c:v>
                </c:pt>
                <c:pt idx="934">
                  <c:v>Fri Feb 14 2020</c:v>
                </c:pt>
                <c:pt idx="935">
                  <c:v>Mon Feb 17 2020</c:v>
                </c:pt>
                <c:pt idx="936">
                  <c:v>Tue Feb 18 2020</c:v>
                </c:pt>
                <c:pt idx="937">
                  <c:v>Wed Feb 19 2020</c:v>
                </c:pt>
                <c:pt idx="938">
                  <c:v>Thu Feb 20 2020</c:v>
                </c:pt>
                <c:pt idx="939">
                  <c:v>Mon Feb 24 2020</c:v>
                </c:pt>
                <c:pt idx="940">
                  <c:v>Tue Feb 25 2020</c:v>
                </c:pt>
                <c:pt idx="941">
                  <c:v>Wed Feb 26 2020</c:v>
                </c:pt>
                <c:pt idx="942">
                  <c:v>Thu Feb 27 2020</c:v>
                </c:pt>
                <c:pt idx="943">
                  <c:v>Fri Feb 28 2020</c:v>
                </c:pt>
                <c:pt idx="944">
                  <c:v>Mon Mar 02 2020</c:v>
                </c:pt>
                <c:pt idx="945">
                  <c:v>Tue Mar 03 2020</c:v>
                </c:pt>
                <c:pt idx="946">
                  <c:v>Wed Mar 04 2020</c:v>
                </c:pt>
                <c:pt idx="947">
                  <c:v>Thu Mar 05 2020</c:v>
                </c:pt>
                <c:pt idx="948">
                  <c:v>Fri Mar 06 2020</c:v>
                </c:pt>
                <c:pt idx="949">
                  <c:v>Mon Mar 09 2020</c:v>
                </c:pt>
                <c:pt idx="950">
                  <c:v>Wed Mar 11 2020</c:v>
                </c:pt>
                <c:pt idx="951">
                  <c:v>Thu Mar 12 2020</c:v>
                </c:pt>
                <c:pt idx="952">
                  <c:v>Fri Mar 13 2020</c:v>
                </c:pt>
                <c:pt idx="953">
                  <c:v>Mon Mar 16 2020</c:v>
                </c:pt>
                <c:pt idx="954">
                  <c:v>Tue Mar 17 2020</c:v>
                </c:pt>
                <c:pt idx="955">
                  <c:v>Wed Mar 18 2020</c:v>
                </c:pt>
                <c:pt idx="956">
                  <c:v>Thu Mar 19 2020</c:v>
                </c:pt>
                <c:pt idx="957">
                  <c:v>Fri Mar 20 2020</c:v>
                </c:pt>
                <c:pt idx="958">
                  <c:v>Mon Mar 23 2020</c:v>
                </c:pt>
                <c:pt idx="959">
                  <c:v>Tue Mar 24 2020</c:v>
                </c:pt>
                <c:pt idx="960">
                  <c:v>Wed Mar 25 2020</c:v>
                </c:pt>
                <c:pt idx="961">
                  <c:v>Thu Mar 26 2020</c:v>
                </c:pt>
                <c:pt idx="962">
                  <c:v>Fri Mar 27 2020</c:v>
                </c:pt>
                <c:pt idx="963">
                  <c:v>Mon Mar 30 2020</c:v>
                </c:pt>
                <c:pt idx="964">
                  <c:v>Tue Mar 31 2020</c:v>
                </c:pt>
                <c:pt idx="965">
                  <c:v>Wed Apr 01 2020</c:v>
                </c:pt>
                <c:pt idx="966">
                  <c:v>Fri Apr 03 2020</c:v>
                </c:pt>
                <c:pt idx="967">
                  <c:v>Tue Apr 07 2020</c:v>
                </c:pt>
                <c:pt idx="968">
                  <c:v>Wed Apr 08 2020</c:v>
                </c:pt>
                <c:pt idx="969">
                  <c:v>Thu Apr 09 2020</c:v>
                </c:pt>
                <c:pt idx="970">
                  <c:v>Mon Apr 13 2020</c:v>
                </c:pt>
                <c:pt idx="971">
                  <c:v>Wed Apr 15 2020</c:v>
                </c:pt>
                <c:pt idx="972">
                  <c:v>Thu Apr 16 2020</c:v>
                </c:pt>
                <c:pt idx="973">
                  <c:v>Fri Apr 17 2020</c:v>
                </c:pt>
                <c:pt idx="974">
                  <c:v>Mon Apr 20 2020</c:v>
                </c:pt>
                <c:pt idx="975">
                  <c:v>Tue Apr 21 2020</c:v>
                </c:pt>
                <c:pt idx="976">
                  <c:v>Wed Apr 22 2020</c:v>
                </c:pt>
                <c:pt idx="977">
                  <c:v>Thu Apr 23 2020</c:v>
                </c:pt>
                <c:pt idx="978">
                  <c:v>Fri Apr 24 2020</c:v>
                </c:pt>
                <c:pt idx="979">
                  <c:v>Mon Apr 27 2020</c:v>
                </c:pt>
                <c:pt idx="980">
                  <c:v>Tue Apr 28 2020</c:v>
                </c:pt>
                <c:pt idx="981">
                  <c:v>Wed Apr 29 2020</c:v>
                </c:pt>
                <c:pt idx="982">
                  <c:v>Thu Apr 30 2020</c:v>
                </c:pt>
                <c:pt idx="983">
                  <c:v>Mon May 04 2020</c:v>
                </c:pt>
                <c:pt idx="984">
                  <c:v>Tue May 05 2020</c:v>
                </c:pt>
                <c:pt idx="985">
                  <c:v>Wed May 06 2020</c:v>
                </c:pt>
                <c:pt idx="986">
                  <c:v>Thu May 07 2020</c:v>
                </c:pt>
                <c:pt idx="987">
                  <c:v>Fri May 08 2020</c:v>
                </c:pt>
                <c:pt idx="988">
                  <c:v>Mon May 11 2020</c:v>
                </c:pt>
                <c:pt idx="989">
                  <c:v>Tue May 12 2020</c:v>
                </c:pt>
                <c:pt idx="990">
                  <c:v>Wed May 13 2020</c:v>
                </c:pt>
                <c:pt idx="991">
                  <c:v>Thu May 14 2020</c:v>
                </c:pt>
                <c:pt idx="992">
                  <c:v>Fri May 15 2020</c:v>
                </c:pt>
                <c:pt idx="993">
                  <c:v>Mon May 18 2020</c:v>
                </c:pt>
                <c:pt idx="994">
                  <c:v>Tue May 19 2020</c:v>
                </c:pt>
                <c:pt idx="995">
                  <c:v>Wed May 20 2020</c:v>
                </c:pt>
                <c:pt idx="996">
                  <c:v>Thu May 21 2020</c:v>
                </c:pt>
                <c:pt idx="997">
                  <c:v>Fri May 22 2020</c:v>
                </c:pt>
                <c:pt idx="998">
                  <c:v>Tue May 26 2020</c:v>
                </c:pt>
                <c:pt idx="999">
                  <c:v>Wed May 27 2020</c:v>
                </c:pt>
                <c:pt idx="1000">
                  <c:v>Thu May 28 2020</c:v>
                </c:pt>
                <c:pt idx="1001">
                  <c:v>Fri May 29 2020</c:v>
                </c:pt>
                <c:pt idx="1002">
                  <c:v>Mon Jun 01 2020</c:v>
                </c:pt>
                <c:pt idx="1003">
                  <c:v>Tue Jun 02 2020</c:v>
                </c:pt>
                <c:pt idx="1004">
                  <c:v>Wed Jun 03 2020</c:v>
                </c:pt>
                <c:pt idx="1005">
                  <c:v>Thu Jun 04 2020</c:v>
                </c:pt>
                <c:pt idx="1006">
                  <c:v>Fri Jun 05 2020</c:v>
                </c:pt>
                <c:pt idx="1007">
                  <c:v>Mon Jun 08 2020</c:v>
                </c:pt>
                <c:pt idx="1008">
                  <c:v>Tue Jun 09 2020</c:v>
                </c:pt>
                <c:pt idx="1009">
                  <c:v>Wed Jun 10 2020</c:v>
                </c:pt>
                <c:pt idx="1010">
                  <c:v>Thu Jun 11 2020</c:v>
                </c:pt>
                <c:pt idx="1011">
                  <c:v>Fri Jun 12 2020</c:v>
                </c:pt>
                <c:pt idx="1012">
                  <c:v>Mon Jun 15 2020</c:v>
                </c:pt>
                <c:pt idx="1013">
                  <c:v>Tue Jun 16 2020</c:v>
                </c:pt>
                <c:pt idx="1014">
                  <c:v>Wed Jun 17 2020</c:v>
                </c:pt>
                <c:pt idx="1015">
                  <c:v>Thu Jun 18 2020</c:v>
                </c:pt>
                <c:pt idx="1016">
                  <c:v>Fri Jun 19 2020</c:v>
                </c:pt>
                <c:pt idx="1017">
                  <c:v>Mon Jun 22 2020</c:v>
                </c:pt>
                <c:pt idx="1018">
                  <c:v>Tue Jun 23 2020</c:v>
                </c:pt>
                <c:pt idx="1019">
                  <c:v>Wed Jun 24 2020</c:v>
                </c:pt>
                <c:pt idx="1020">
                  <c:v>Thu Jun 25 2020</c:v>
                </c:pt>
                <c:pt idx="1021">
                  <c:v>Fri Jun 26 2020</c:v>
                </c:pt>
                <c:pt idx="1022">
                  <c:v>Mon Jun 29 2020</c:v>
                </c:pt>
                <c:pt idx="1023">
                  <c:v>Tue Jun 30 2020</c:v>
                </c:pt>
                <c:pt idx="1024">
                  <c:v>Wed Jul 01 2020</c:v>
                </c:pt>
                <c:pt idx="1025">
                  <c:v>Thu Jul 02 2020</c:v>
                </c:pt>
                <c:pt idx="1026">
                  <c:v>Fri Jul 03 2020</c:v>
                </c:pt>
                <c:pt idx="1027">
                  <c:v>Mon Jul 06 2020</c:v>
                </c:pt>
                <c:pt idx="1028">
                  <c:v>Tue Jul 07 2020</c:v>
                </c:pt>
                <c:pt idx="1029">
                  <c:v>Wed Jul 08 2020</c:v>
                </c:pt>
                <c:pt idx="1030">
                  <c:v>Thu Jul 09 2020</c:v>
                </c:pt>
                <c:pt idx="1031">
                  <c:v>Fri Jul 10 2020</c:v>
                </c:pt>
                <c:pt idx="1032">
                  <c:v>Mon Jul 13 2020</c:v>
                </c:pt>
                <c:pt idx="1033">
                  <c:v>Tue Jul 14 2020</c:v>
                </c:pt>
                <c:pt idx="1034">
                  <c:v>Wed Jul 15 2020</c:v>
                </c:pt>
                <c:pt idx="1035">
                  <c:v>Thu Jul 16 2020</c:v>
                </c:pt>
                <c:pt idx="1036">
                  <c:v>Fri Jul 17 2020</c:v>
                </c:pt>
                <c:pt idx="1037">
                  <c:v>Mon Jul 20 2020</c:v>
                </c:pt>
                <c:pt idx="1038">
                  <c:v>Tue Jul 21 2020</c:v>
                </c:pt>
                <c:pt idx="1039">
                  <c:v>Wed Jul 22 2020</c:v>
                </c:pt>
                <c:pt idx="1040">
                  <c:v>Thu Jul 23 2020</c:v>
                </c:pt>
                <c:pt idx="1041">
                  <c:v>Fri Jul 24 2020</c:v>
                </c:pt>
                <c:pt idx="1042">
                  <c:v>Mon Jul 27 2020</c:v>
                </c:pt>
                <c:pt idx="1043">
                  <c:v>Tue Jul 28 2020</c:v>
                </c:pt>
                <c:pt idx="1044">
                  <c:v>Wed Jul 29 2020</c:v>
                </c:pt>
                <c:pt idx="1045">
                  <c:v>Thu Jul 30 2020</c:v>
                </c:pt>
                <c:pt idx="1046">
                  <c:v>Fri Jul 31 2020</c:v>
                </c:pt>
                <c:pt idx="1047">
                  <c:v>Mon Aug 03 2020</c:v>
                </c:pt>
                <c:pt idx="1048">
                  <c:v>Tue Aug 04 2020</c:v>
                </c:pt>
                <c:pt idx="1049">
                  <c:v>Wed Aug 05 2020</c:v>
                </c:pt>
                <c:pt idx="1050">
                  <c:v>Thu Aug 06 2020</c:v>
                </c:pt>
                <c:pt idx="1051">
                  <c:v>Fri Aug 07 2020</c:v>
                </c:pt>
                <c:pt idx="1052">
                  <c:v>Mon Aug 10 2020</c:v>
                </c:pt>
                <c:pt idx="1053">
                  <c:v>Tue Aug 11 2020</c:v>
                </c:pt>
                <c:pt idx="1054">
                  <c:v>Wed Aug 12 2020</c:v>
                </c:pt>
                <c:pt idx="1055">
                  <c:v>Thu Aug 13 2020</c:v>
                </c:pt>
                <c:pt idx="1056">
                  <c:v>Fri Aug 14 2020</c:v>
                </c:pt>
                <c:pt idx="1057">
                  <c:v>Mon Aug 17 2020</c:v>
                </c:pt>
                <c:pt idx="1058">
                  <c:v>Tue Aug 18 2020</c:v>
                </c:pt>
                <c:pt idx="1059">
                  <c:v>Wed Aug 19 2020</c:v>
                </c:pt>
                <c:pt idx="1060">
                  <c:v>Thu Aug 20 2020</c:v>
                </c:pt>
                <c:pt idx="1061">
                  <c:v>Fri Aug 21 2020</c:v>
                </c:pt>
                <c:pt idx="1062">
                  <c:v>Mon Aug 24 2020</c:v>
                </c:pt>
                <c:pt idx="1063">
                  <c:v>Tue Aug 25 2020</c:v>
                </c:pt>
                <c:pt idx="1064">
                  <c:v>Wed Aug 26 2020</c:v>
                </c:pt>
                <c:pt idx="1065">
                  <c:v>Thu Aug 27 2020</c:v>
                </c:pt>
                <c:pt idx="1066">
                  <c:v>Fri Aug 28 2020</c:v>
                </c:pt>
                <c:pt idx="1067">
                  <c:v>Mon Aug 31 2020</c:v>
                </c:pt>
                <c:pt idx="1068">
                  <c:v>Tue Sep 01 2020</c:v>
                </c:pt>
                <c:pt idx="1069">
                  <c:v>Wed Sep 02 2020</c:v>
                </c:pt>
                <c:pt idx="1070">
                  <c:v>Thu Sep 03 2020</c:v>
                </c:pt>
                <c:pt idx="1071">
                  <c:v>Fri Sep 04 2020</c:v>
                </c:pt>
                <c:pt idx="1072">
                  <c:v>Mon Sep 07 2020</c:v>
                </c:pt>
                <c:pt idx="1073">
                  <c:v>Tue Sep 08 2020</c:v>
                </c:pt>
                <c:pt idx="1074">
                  <c:v>Wed Sep 09 2020</c:v>
                </c:pt>
                <c:pt idx="1075">
                  <c:v>Thu Sep 10 2020</c:v>
                </c:pt>
                <c:pt idx="1076">
                  <c:v>Fri Sep 11 2020</c:v>
                </c:pt>
                <c:pt idx="1077">
                  <c:v>Mon Sep 14 2020</c:v>
                </c:pt>
                <c:pt idx="1078">
                  <c:v>Tue Sep 15 2020</c:v>
                </c:pt>
                <c:pt idx="1079">
                  <c:v>Wed Sep 16 2020</c:v>
                </c:pt>
                <c:pt idx="1080">
                  <c:v>Thu Sep 17 2020</c:v>
                </c:pt>
                <c:pt idx="1081">
                  <c:v>Fri Sep 18 2020</c:v>
                </c:pt>
                <c:pt idx="1082">
                  <c:v>Mon Sep 21 2020</c:v>
                </c:pt>
                <c:pt idx="1083">
                  <c:v>Tue Sep 22 2020</c:v>
                </c:pt>
                <c:pt idx="1084">
                  <c:v>Wed Sep 23 2020</c:v>
                </c:pt>
                <c:pt idx="1085">
                  <c:v>Thu Sep 24 2020</c:v>
                </c:pt>
                <c:pt idx="1086">
                  <c:v>Fri Sep 25 2020</c:v>
                </c:pt>
                <c:pt idx="1087">
                  <c:v>Mon Sep 28 2020</c:v>
                </c:pt>
                <c:pt idx="1088">
                  <c:v>Tue Sep 29 2020</c:v>
                </c:pt>
                <c:pt idx="1089">
                  <c:v>Wed Sep 30 2020</c:v>
                </c:pt>
                <c:pt idx="1090">
                  <c:v>Thu Oct 01 2020</c:v>
                </c:pt>
                <c:pt idx="1091">
                  <c:v>Mon Oct 05 2020</c:v>
                </c:pt>
                <c:pt idx="1092">
                  <c:v>Tue Oct 06 2020</c:v>
                </c:pt>
                <c:pt idx="1093">
                  <c:v>Wed Oct 07 2020</c:v>
                </c:pt>
                <c:pt idx="1094">
                  <c:v>Thu Oct 08 2020</c:v>
                </c:pt>
                <c:pt idx="1095">
                  <c:v>Fri Oct 09 2020</c:v>
                </c:pt>
                <c:pt idx="1096">
                  <c:v>Mon Oct 12 2020</c:v>
                </c:pt>
                <c:pt idx="1097">
                  <c:v>Tue Oct 13 2020</c:v>
                </c:pt>
                <c:pt idx="1098">
                  <c:v>Wed Oct 14 2020</c:v>
                </c:pt>
                <c:pt idx="1099">
                  <c:v>Thu Oct 15 2020</c:v>
                </c:pt>
                <c:pt idx="1100">
                  <c:v>Fri Oct 16 2020</c:v>
                </c:pt>
                <c:pt idx="1101">
                  <c:v>Mon Oct 19 2020</c:v>
                </c:pt>
                <c:pt idx="1102">
                  <c:v>Tue Oct 20 2020</c:v>
                </c:pt>
              </c:strCache>
            </c:strRef>
          </c:cat>
          <c:val>
            <c:numRef>
              <c:f>Momentum!$AK$2:$AK$1108</c:f>
              <c:numCache>
                <c:formatCode>General</c:formatCode>
                <c:ptCount val="1107"/>
                <c:pt idx="0">
                  <c:v>1000000</c:v>
                </c:pt>
                <c:pt idx="1">
                  <c:v>997906.94209090935</c:v>
                </c:pt>
                <c:pt idx="2">
                  <c:v>1008446.1586265288</c:v>
                </c:pt>
                <c:pt idx="3">
                  <c:v>999558.74827744334</c:v>
                </c:pt>
                <c:pt idx="4">
                  <c:v>996428.40228757833</c:v>
                </c:pt>
                <c:pt idx="5">
                  <c:v>1003446.8459165156</c:v>
                </c:pt>
                <c:pt idx="6">
                  <c:v>1008187.4141609459</c:v>
                </c:pt>
                <c:pt idx="7">
                  <c:v>990687.50945745665</c:v>
                </c:pt>
                <c:pt idx="8">
                  <c:v>980650.76543312543</c:v>
                </c:pt>
                <c:pt idx="9">
                  <c:v>976028.01832927298</c:v>
                </c:pt>
                <c:pt idx="10">
                  <c:v>966735.16464349278</c:v>
                </c:pt>
                <c:pt idx="11">
                  <c:v>972592.7235049709</c:v>
                </c:pt>
                <c:pt idx="12">
                  <c:v>982311.81249343022</c:v>
                </c:pt>
                <c:pt idx="13">
                  <c:v>994296.07066496159</c:v>
                </c:pt>
                <c:pt idx="14">
                  <c:v>996551.99897426297</c:v>
                </c:pt>
                <c:pt idx="15">
                  <c:v>998017.83257615927</c:v>
                </c:pt>
                <c:pt idx="16">
                  <c:v>997217.34188576194</c:v>
                </c:pt>
                <c:pt idx="17">
                  <c:v>998883.00938295212</c:v>
                </c:pt>
                <c:pt idx="18">
                  <c:v>987314.59053110774</c:v>
                </c:pt>
                <c:pt idx="19">
                  <c:v>984697.11303552287</c:v>
                </c:pt>
                <c:pt idx="20">
                  <c:v>990891.96378963604</c:v>
                </c:pt>
                <c:pt idx="21">
                  <c:v>996360.25084351853</c:v>
                </c:pt>
                <c:pt idx="22">
                  <c:v>992721.65679625829</c:v>
                </c:pt>
                <c:pt idx="23">
                  <c:v>993700.03430674376</c:v>
                </c:pt>
                <c:pt idx="24">
                  <c:v>990027.94209206454</c:v>
                </c:pt>
                <c:pt idx="25">
                  <c:v>993584.52338460856</c:v>
                </c:pt>
                <c:pt idx="26">
                  <c:v>993983.0360659752</c:v>
                </c:pt>
                <c:pt idx="27">
                  <c:v>984672.85574187455</c:v>
                </c:pt>
                <c:pt idx="28">
                  <c:v>989296.75795494847</c:v>
                </c:pt>
                <c:pt idx="29">
                  <c:v>993658.45037477522</c:v>
                </c:pt>
                <c:pt idx="30">
                  <c:v>995660.25465537899</c:v>
                </c:pt>
                <c:pt idx="31">
                  <c:v>987149.40991245431</c:v>
                </c:pt>
                <c:pt idx="32">
                  <c:v>983634.41255187884</c:v>
                </c:pt>
                <c:pt idx="33">
                  <c:v>963977.91893212462</c:v>
                </c:pt>
                <c:pt idx="34">
                  <c:v>975520.92538109934</c:v>
                </c:pt>
                <c:pt idx="35">
                  <c:v>985495.29350747762</c:v>
                </c:pt>
                <c:pt idx="36">
                  <c:v>994014.22401495173</c:v>
                </c:pt>
                <c:pt idx="37">
                  <c:v>1003283.975516305</c:v>
                </c:pt>
                <c:pt idx="38">
                  <c:v>1010599.2822151299</c:v>
                </c:pt>
                <c:pt idx="39">
                  <c:v>1018180.2640348659</c:v>
                </c:pt>
                <c:pt idx="40">
                  <c:v>1016836.872010433</c:v>
                </c:pt>
                <c:pt idx="41">
                  <c:v>1020074.6431578838</c:v>
                </c:pt>
                <c:pt idx="42">
                  <c:v>1019544.4480252828</c:v>
                </c:pt>
                <c:pt idx="43">
                  <c:v>1033276.3864487207</c:v>
                </c:pt>
                <c:pt idx="44">
                  <c:v>1039250.6113415554</c:v>
                </c:pt>
                <c:pt idx="45">
                  <c:v>1032085.4688415062</c:v>
                </c:pt>
                <c:pt idx="46">
                  <c:v>1032890.5799687889</c:v>
                </c:pt>
                <c:pt idx="47">
                  <c:v>1025544.0853209874</c:v>
                </c:pt>
                <c:pt idx="48">
                  <c:v>1017183.4047768386</c:v>
                </c:pt>
                <c:pt idx="49">
                  <c:v>1018633.0668496359</c:v>
                </c:pt>
                <c:pt idx="50">
                  <c:v>1032069.2973124073</c:v>
                </c:pt>
                <c:pt idx="51">
                  <c:v>1032088.9341691703</c:v>
                </c:pt>
                <c:pt idx="52">
                  <c:v>1042221.5522588736</c:v>
                </c:pt>
                <c:pt idx="53">
                  <c:v>1052250.2105186556</c:v>
                </c:pt>
                <c:pt idx="54">
                  <c:v>1051842.4569635182</c:v>
                </c:pt>
                <c:pt idx="55">
                  <c:v>1061963.5239610081</c:v>
                </c:pt>
                <c:pt idx="56">
                  <c:v>1072353.7314070731</c:v>
                </c:pt>
                <c:pt idx="57">
                  <c:v>1079178.1166868233</c:v>
                </c:pt>
                <c:pt idx="58">
                  <c:v>1086330.5529854374</c:v>
                </c:pt>
                <c:pt idx="59">
                  <c:v>1073265.1125827201</c:v>
                </c:pt>
                <c:pt idx="60">
                  <c:v>1056531.0452929877</c:v>
                </c:pt>
                <c:pt idx="61">
                  <c:v>1062804.4434741526</c:v>
                </c:pt>
                <c:pt idx="62">
                  <c:v>1079226.6312741202</c:v>
                </c:pt>
                <c:pt idx="63">
                  <c:v>1088297.7039894005</c:v>
                </c:pt>
                <c:pt idx="64">
                  <c:v>1075144.4752858605</c:v>
                </c:pt>
                <c:pt idx="65">
                  <c:v>1065100.8006062012</c:v>
                </c:pt>
                <c:pt idx="66">
                  <c:v>1056341.6073806859</c:v>
                </c:pt>
                <c:pt idx="67">
                  <c:v>1063117.4780731392</c:v>
                </c:pt>
                <c:pt idx="68">
                  <c:v>1062559.560319226</c:v>
                </c:pt>
                <c:pt idx="69">
                  <c:v>1068643.5205880892</c:v>
                </c:pt>
                <c:pt idx="70">
                  <c:v>1087953.4814414377</c:v>
                </c:pt>
                <c:pt idx="71">
                  <c:v>1094490.2445250708</c:v>
                </c:pt>
                <c:pt idx="72">
                  <c:v>1083535.1886697647</c:v>
                </c:pt>
                <c:pt idx="73">
                  <c:v>1073438.3789659229</c:v>
                </c:pt>
                <c:pt idx="74">
                  <c:v>1075645.7926879274</c:v>
                </c:pt>
                <c:pt idx="75">
                  <c:v>1068742.8599811255</c:v>
                </c:pt>
                <c:pt idx="76">
                  <c:v>1068403.2578700481</c:v>
                </c:pt>
                <c:pt idx="77">
                  <c:v>1069437.080623158</c:v>
                </c:pt>
                <c:pt idx="78">
                  <c:v>1081156.8187830001</c:v>
                </c:pt>
                <c:pt idx="79">
                  <c:v>1082830.5720447397</c:v>
                </c:pt>
                <c:pt idx="80">
                  <c:v>1075391.6686592302</c:v>
                </c:pt>
                <c:pt idx="81">
                  <c:v>1081324.3096200959</c:v>
                </c:pt>
                <c:pt idx="82">
                  <c:v>1099006.7215805589</c:v>
                </c:pt>
                <c:pt idx="83">
                  <c:v>1104446.1309039076</c:v>
                </c:pt>
                <c:pt idx="84">
                  <c:v>1114921.8164323526</c:v>
                </c:pt>
                <c:pt idx="85">
                  <c:v>1106708.9898685371</c:v>
                </c:pt>
                <c:pt idx="86">
                  <c:v>1073762.9646571232</c:v>
                </c:pt>
                <c:pt idx="87">
                  <c:v>1087213.0564305508</c:v>
                </c:pt>
                <c:pt idx="88">
                  <c:v>1095118.6239414867</c:v>
                </c:pt>
                <c:pt idx="89">
                  <c:v>1096833.9611351951</c:v>
                </c:pt>
                <c:pt idx="90">
                  <c:v>1105444.145271156</c:v>
                </c:pt>
                <c:pt idx="91">
                  <c:v>1102870.5619259828</c:v>
                </c:pt>
                <c:pt idx="92">
                  <c:v>1106019.3896633897</c:v>
                </c:pt>
                <c:pt idx="93">
                  <c:v>1121574.0904381212</c:v>
                </c:pt>
                <c:pt idx="94">
                  <c:v>1123935.1336865658</c:v>
                </c:pt>
                <c:pt idx="95">
                  <c:v>1118424.1075914931</c:v>
                </c:pt>
                <c:pt idx="96">
                  <c:v>1118083.3503711943</c:v>
                </c:pt>
                <c:pt idx="97">
                  <c:v>1124283.9766714142</c:v>
                </c:pt>
                <c:pt idx="98">
                  <c:v>1069320.4145918016</c:v>
                </c:pt>
                <c:pt idx="99">
                  <c:v>1093150.3178283023</c:v>
                </c:pt>
                <c:pt idx="100">
                  <c:v>1123026.0627293612</c:v>
                </c:pt>
                <c:pt idx="101">
                  <c:v>1128115.4739586401</c:v>
                </c:pt>
                <c:pt idx="102">
                  <c:v>1130793.0171337351</c:v>
                </c:pt>
                <c:pt idx="103">
                  <c:v>1123032.9933846893</c:v>
                </c:pt>
                <c:pt idx="104">
                  <c:v>1122193.2289807664</c:v>
                </c:pt>
                <c:pt idx="105">
                  <c:v>1123483.4859810169</c:v>
                </c:pt>
                <c:pt idx="106">
                  <c:v>1111137.678623202</c:v>
                </c:pt>
                <c:pt idx="107">
                  <c:v>1121477.0612635277</c:v>
                </c:pt>
                <c:pt idx="108">
                  <c:v>1119885.3207565041</c:v>
                </c:pt>
                <c:pt idx="109">
                  <c:v>1142041.4707312649</c:v>
                </c:pt>
                <c:pt idx="110">
                  <c:v>1140438.1791320278</c:v>
                </c:pt>
                <c:pt idx="111">
                  <c:v>1145253.8294758461</c:v>
                </c:pt>
                <c:pt idx="112">
                  <c:v>1146792.4349586875</c:v>
                </c:pt>
                <c:pt idx="113">
                  <c:v>1144400.2037612665</c:v>
                </c:pt>
                <c:pt idx="114">
                  <c:v>1145945.7398994362</c:v>
                </c:pt>
                <c:pt idx="115">
                  <c:v>1134999.9249179005</c:v>
                </c:pt>
                <c:pt idx="116">
                  <c:v>1121377.7218704915</c:v>
                </c:pt>
                <c:pt idx="117">
                  <c:v>1132910.332336474</c:v>
                </c:pt>
                <c:pt idx="118">
                  <c:v>1137959.3147430057</c:v>
                </c:pt>
                <c:pt idx="119">
                  <c:v>1140755.8341678996</c:v>
                </c:pt>
                <c:pt idx="120">
                  <c:v>1116311.4128256398</c:v>
                </c:pt>
                <c:pt idx="121">
                  <c:v>1105634.7382926792</c:v>
                </c:pt>
                <c:pt idx="122">
                  <c:v>1083890.9623099414</c:v>
                </c:pt>
                <c:pt idx="123">
                  <c:v>1099242.363861715</c:v>
                </c:pt>
                <c:pt idx="124">
                  <c:v>1104994.80778405</c:v>
                </c:pt>
                <c:pt idx="125">
                  <c:v>1072410.3317589194</c:v>
                </c:pt>
                <c:pt idx="126">
                  <c:v>1091917.8162891192</c:v>
                </c:pt>
                <c:pt idx="127">
                  <c:v>1039548.6295206642</c:v>
                </c:pt>
                <c:pt idx="128">
                  <c:v>974140.56986158318</c:v>
                </c:pt>
                <c:pt idx="129">
                  <c:v>976264.81571965013</c:v>
                </c:pt>
                <c:pt idx="130">
                  <c:v>976667.9488379024</c:v>
                </c:pt>
                <c:pt idx="131">
                  <c:v>977224.71148259426</c:v>
                </c:pt>
                <c:pt idx="132">
                  <c:v>940942.73083991453</c:v>
                </c:pt>
                <c:pt idx="133">
                  <c:v>962836.67102142819</c:v>
                </c:pt>
                <c:pt idx="134">
                  <c:v>988657.98255554051</c:v>
                </c:pt>
                <c:pt idx="135">
                  <c:v>983252.07139961119</c:v>
                </c:pt>
                <c:pt idx="136">
                  <c:v>1004089.0866435877</c:v>
                </c:pt>
                <c:pt idx="137">
                  <c:v>1008726.8501673174</c:v>
                </c:pt>
                <c:pt idx="138">
                  <c:v>1022945.0895729446</c:v>
                </c:pt>
                <c:pt idx="139">
                  <c:v>1033113.5160485099</c:v>
                </c:pt>
                <c:pt idx="140">
                  <c:v>1018537.1927842636</c:v>
                </c:pt>
                <c:pt idx="141">
                  <c:v>998455.61897105176</c:v>
                </c:pt>
                <c:pt idx="142">
                  <c:v>1002528.5340855403</c:v>
                </c:pt>
                <c:pt idx="143">
                  <c:v>1007827.0200838841</c:v>
                </c:pt>
                <c:pt idx="144">
                  <c:v>1006867.12432094</c:v>
                </c:pt>
                <c:pt idx="145">
                  <c:v>1024342.771730781</c:v>
                </c:pt>
                <c:pt idx="146">
                  <c:v>1027481.2034851954</c:v>
                </c:pt>
                <c:pt idx="147">
                  <c:v>1009608.1985032095</c:v>
                </c:pt>
                <c:pt idx="148">
                  <c:v>999197.19909115997</c:v>
                </c:pt>
                <c:pt idx="149">
                  <c:v>991641.6296742938</c:v>
                </c:pt>
                <c:pt idx="150">
                  <c:v>992355.48717308964</c:v>
                </c:pt>
                <c:pt idx="151">
                  <c:v>986753.20744953037</c:v>
                </c:pt>
                <c:pt idx="152">
                  <c:v>977298.63847276079</c:v>
                </c:pt>
                <c:pt idx="153">
                  <c:v>966102.16479019157</c:v>
                </c:pt>
                <c:pt idx="154">
                  <c:v>967407.43821032008</c:v>
                </c:pt>
                <c:pt idx="155">
                  <c:v>952319.40156101459</c:v>
                </c:pt>
                <c:pt idx="156">
                  <c:v>953417.91043052066</c:v>
                </c:pt>
                <c:pt idx="157">
                  <c:v>927412.93653021345</c:v>
                </c:pt>
                <c:pt idx="158">
                  <c:v>950764.62454907433</c:v>
                </c:pt>
                <c:pt idx="159">
                  <c:v>960886.84665578546</c:v>
                </c:pt>
                <c:pt idx="160">
                  <c:v>977342.53262317227</c:v>
                </c:pt>
                <c:pt idx="161">
                  <c:v>986002.38645565126</c:v>
                </c:pt>
                <c:pt idx="162">
                  <c:v>1004273.904119004</c:v>
                </c:pt>
                <c:pt idx="163">
                  <c:v>1016024.8302278221</c:v>
                </c:pt>
                <c:pt idx="164">
                  <c:v>1016052.5528491347</c:v>
                </c:pt>
                <c:pt idx="165">
                  <c:v>1031704.28279846</c:v>
                </c:pt>
                <c:pt idx="166">
                  <c:v>1030124.0933836497</c:v>
                </c:pt>
                <c:pt idx="167">
                  <c:v>1034825.3879145541</c:v>
                </c:pt>
                <c:pt idx="168">
                  <c:v>1045253.7139649239</c:v>
                </c:pt>
                <c:pt idx="169">
                  <c:v>1067746.0007230984</c:v>
                </c:pt>
                <c:pt idx="170">
                  <c:v>1070386.58040311</c:v>
                </c:pt>
                <c:pt idx="171">
                  <c:v>1068638.9001512039</c:v>
                </c:pt>
                <c:pt idx="172">
                  <c:v>1079617.0581909372</c:v>
                </c:pt>
                <c:pt idx="173">
                  <c:v>1081317.3789647678</c:v>
                </c:pt>
                <c:pt idx="174">
                  <c:v>1097419.6015104207</c:v>
                </c:pt>
                <c:pt idx="175">
                  <c:v>1097938.245550808</c:v>
                </c:pt>
                <c:pt idx="176">
                  <c:v>1077147.4346756858</c:v>
                </c:pt>
                <c:pt idx="177">
                  <c:v>1091377.2251735262</c:v>
                </c:pt>
                <c:pt idx="178">
                  <c:v>1106770.2106572688</c:v>
                </c:pt>
                <c:pt idx="179">
                  <c:v>1129537.4134101251</c:v>
                </c:pt>
                <c:pt idx="180">
                  <c:v>1132290.0386846077</c:v>
                </c:pt>
                <c:pt idx="181">
                  <c:v>1132123.7029567331</c:v>
                </c:pt>
                <c:pt idx="182">
                  <c:v>1119900.3371763816</c:v>
                </c:pt>
                <c:pt idx="183">
                  <c:v>1148908.595052205</c:v>
                </c:pt>
                <c:pt idx="184">
                  <c:v>1160554.4062218801</c:v>
                </c:pt>
                <c:pt idx="185">
                  <c:v>1165117.0876462222</c:v>
                </c:pt>
                <c:pt idx="186">
                  <c:v>1175449.5396312196</c:v>
                </c:pt>
                <c:pt idx="187">
                  <c:v>1170476.7944332976</c:v>
                </c:pt>
                <c:pt idx="188">
                  <c:v>1174868.5196928794</c:v>
                </c:pt>
                <c:pt idx="189">
                  <c:v>1178397.3783641113</c:v>
                </c:pt>
                <c:pt idx="190">
                  <c:v>1177333.5227712456</c:v>
                </c:pt>
                <c:pt idx="191">
                  <c:v>1171218.3745534057</c:v>
                </c:pt>
                <c:pt idx="192">
                  <c:v>1164713.9545279704</c:v>
                </c:pt>
                <c:pt idx="193">
                  <c:v>1150585.8136416087</c:v>
                </c:pt>
                <c:pt idx="194">
                  <c:v>1176206.1361712054</c:v>
                </c:pt>
                <c:pt idx="195">
                  <c:v>1181876.5673388245</c:v>
                </c:pt>
                <c:pt idx="196">
                  <c:v>1188162.6717214244</c:v>
                </c:pt>
                <c:pt idx="197">
                  <c:v>1192792.349480605</c:v>
                </c:pt>
                <c:pt idx="198">
                  <c:v>1183928.0413159465</c:v>
                </c:pt>
                <c:pt idx="199">
                  <c:v>1186700.3034471923</c:v>
                </c:pt>
                <c:pt idx="200">
                  <c:v>1189135.2736858032</c:v>
                </c:pt>
                <c:pt idx="201">
                  <c:v>1195821.0458589913</c:v>
                </c:pt>
                <c:pt idx="202">
                  <c:v>1201895.7652540836</c:v>
                </c:pt>
                <c:pt idx="203">
                  <c:v>1190411.669375398</c:v>
                </c:pt>
                <c:pt idx="204">
                  <c:v>1199204.3607683321</c:v>
                </c:pt>
                <c:pt idx="205">
                  <c:v>1202122.1666614686</c:v>
                </c:pt>
                <c:pt idx="206">
                  <c:v>1197894.4669113187</c:v>
                </c:pt>
                <c:pt idx="207">
                  <c:v>1191725.0285600754</c:v>
                </c:pt>
                <c:pt idx="208">
                  <c:v>1188245.839585362</c:v>
                </c:pt>
                <c:pt idx="209">
                  <c:v>1182324.7497167096</c:v>
                </c:pt>
                <c:pt idx="210">
                  <c:v>1206025.2807204186</c:v>
                </c:pt>
                <c:pt idx="211">
                  <c:v>1210687.3015377969</c:v>
                </c:pt>
                <c:pt idx="212">
                  <c:v>1226514.6080887676</c:v>
                </c:pt>
                <c:pt idx="213">
                  <c:v>1220959.6878432841</c:v>
                </c:pt>
                <c:pt idx="214">
                  <c:v>1222520.2404013311</c:v>
                </c:pt>
                <c:pt idx="215">
                  <c:v>1220207.7117401834</c:v>
                </c:pt>
                <c:pt idx="216">
                  <c:v>1206765.7057313055</c:v>
                </c:pt>
                <c:pt idx="217">
                  <c:v>1221957.7022105323</c:v>
                </c:pt>
                <c:pt idx="218">
                  <c:v>1224339.5374249613</c:v>
                </c:pt>
                <c:pt idx="219">
                  <c:v>1219686.7574813534</c:v>
                </c:pt>
                <c:pt idx="220">
                  <c:v>1231014.9136151567</c:v>
                </c:pt>
                <c:pt idx="221">
                  <c:v>1233811.4330400513</c:v>
                </c:pt>
                <c:pt idx="222">
                  <c:v>1238167.3499137708</c:v>
                </c:pt>
                <c:pt idx="223">
                  <c:v>1247869.11226391</c:v>
                </c:pt>
                <c:pt idx="224">
                  <c:v>1257824.9986427466</c:v>
                </c:pt>
                <c:pt idx="225">
                  <c:v>1266505.64444121</c:v>
                </c:pt>
                <c:pt idx="226">
                  <c:v>1261189.8318045463</c:v>
                </c:pt>
                <c:pt idx="227">
                  <c:v>1261963.7549828521</c:v>
                </c:pt>
                <c:pt idx="228">
                  <c:v>1273271.1191506714</c:v>
                </c:pt>
                <c:pt idx="229">
                  <c:v>1279285.7728662535</c:v>
                </c:pt>
                <c:pt idx="230">
                  <c:v>1281006.8856060684</c:v>
                </c:pt>
                <c:pt idx="231">
                  <c:v>1276194.7005899141</c:v>
                </c:pt>
                <c:pt idx="232">
                  <c:v>1274257.5824257061</c:v>
                </c:pt>
                <c:pt idx="233">
                  <c:v>1266137.1645995986</c:v>
                </c:pt>
                <c:pt idx="234">
                  <c:v>1270340.6070561002</c:v>
                </c:pt>
                <c:pt idx="235">
                  <c:v>1286925.6652562781</c:v>
                </c:pt>
                <c:pt idx="236">
                  <c:v>1280728.5042837225</c:v>
                </c:pt>
                <c:pt idx="237">
                  <c:v>1292546.4267273792</c:v>
                </c:pt>
                <c:pt idx="238">
                  <c:v>1310932.3002036456</c:v>
                </c:pt>
                <c:pt idx="239">
                  <c:v>1305961.8652241661</c:v>
                </c:pt>
                <c:pt idx="240">
                  <c:v>1305006.5898981078</c:v>
                </c:pt>
                <c:pt idx="241">
                  <c:v>1310613.4900585525</c:v>
                </c:pt>
                <c:pt idx="242">
                  <c:v>1317947.2785049188</c:v>
                </c:pt>
                <c:pt idx="243">
                  <c:v>1315948.9395519793</c:v>
                </c:pt>
                <c:pt idx="244">
                  <c:v>1321604.3542997206</c:v>
                </c:pt>
                <c:pt idx="245">
                  <c:v>1305181.0113905319</c:v>
                </c:pt>
                <c:pt idx="246">
                  <c:v>1313627.1700170608</c:v>
                </c:pt>
                <c:pt idx="247">
                  <c:v>1323102.5309598148</c:v>
                </c:pt>
                <c:pt idx="248">
                  <c:v>1336362.0297117191</c:v>
                </c:pt>
                <c:pt idx="249">
                  <c:v>1337499.8122947514</c:v>
                </c:pt>
                <c:pt idx="250">
                  <c:v>1326133.5375566436</c:v>
                </c:pt>
                <c:pt idx="251">
                  <c:v>1347098.7699241901</c:v>
                </c:pt>
                <c:pt idx="252">
                  <c:v>1350696.9351487027</c:v>
                </c:pt>
                <c:pt idx="253">
                  <c:v>1346606.693395894</c:v>
                </c:pt>
                <c:pt idx="254">
                  <c:v>1317359.3279112505</c:v>
                </c:pt>
                <c:pt idx="255">
                  <c:v>1306248.3323110617</c:v>
                </c:pt>
                <c:pt idx="256">
                  <c:v>1284560.0015709484</c:v>
                </c:pt>
                <c:pt idx="257">
                  <c:v>1268776.5891703891</c:v>
                </c:pt>
                <c:pt idx="258">
                  <c:v>1253010.5034081496</c:v>
                </c:pt>
                <c:pt idx="259">
                  <c:v>1279105.5758277222</c:v>
                </c:pt>
                <c:pt idx="260">
                  <c:v>1303205.7746220194</c:v>
                </c:pt>
                <c:pt idx="261">
                  <c:v>1283875.0218026864</c:v>
                </c:pt>
                <c:pt idx="262">
                  <c:v>1299828.2352587848</c:v>
                </c:pt>
                <c:pt idx="263">
                  <c:v>1308932.8061414848</c:v>
                </c:pt>
                <c:pt idx="264">
                  <c:v>1319355.3566457473</c:v>
                </c:pt>
                <c:pt idx="265">
                  <c:v>1326608.2874466197</c:v>
                </c:pt>
                <c:pt idx="266">
                  <c:v>1336837.9347109166</c:v>
                </c:pt>
                <c:pt idx="267">
                  <c:v>1328672.4676251763</c:v>
                </c:pt>
                <c:pt idx="268">
                  <c:v>1342217.2783547549</c:v>
                </c:pt>
                <c:pt idx="269">
                  <c:v>1347333.2570961248</c:v>
                </c:pt>
                <c:pt idx="270">
                  <c:v>1361514.5330066683</c:v>
                </c:pt>
                <c:pt idx="271">
                  <c:v>1352148.9074399429</c:v>
                </c:pt>
                <c:pt idx="272">
                  <c:v>1355450.209594568</c:v>
                </c:pt>
                <c:pt idx="273">
                  <c:v>1355452.5198130107</c:v>
                </c:pt>
                <c:pt idx="274">
                  <c:v>1357882.8696147364</c:v>
                </c:pt>
                <c:pt idx="275">
                  <c:v>1358097.7199299077</c:v>
                </c:pt>
                <c:pt idx="276">
                  <c:v>1361839.1186978684</c:v>
                </c:pt>
                <c:pt idx="277">
                  <c:v>1364322.6035237762</c:v>
                </c:pt>
                <c:pt idx="278">
                  <c:v>1363172.1147393091</c:v>
                </c:pt>
                <c:pt idx="279">
                  <c:v>1348795.6253703567</c:v>
                </c:pt>
                <c:pt idx="280">
                  <c:v>1326145.0886488573</c:v>
                </c:pt>
                <c:pt idx="281">
                  <c:v>1302018.3223424691</c:v>
                </c:pt>
                <c:pt idx="282">
                  <c:v>1308857.7240420969</c:v>
                </c:pt>
                <c:pt idx="283">
                  <c:v>1317713.9464422059</c:v>
                </c:pt>
                <c:pt idx="284">
                  <c:v>1324008.1365893553</c:v>
                </c:pt>
                <c:pt idx="285">
                  <c:v>1342829.4862420715</c:v>
                </c:pt>
                <c:pt idx="286">
                  <c:v>1338529.0146109764</c:v>
                </c:pt>
                <c:pt idx="287">
                  <c:v>1349725.4882935456</c:v>
                </c:pt>
                <c:pt idx="288">
                  <c:v>1356664.2293862095</c:v>
                </c:pt>
                <c:pt idx="289">
                  <c:v>1354077.9398396015</c:v>
                </c:pt>
                <c:pt idx="290">
                  <c:v>1362005.4544257431</c:v>
                </c:pt>
                <c:pt idx="291">
                  <c:v>1354643.9433580642</c:v>
                </c:pt>
                <c:pt idx="292">
                  <c:v>1369779.3394854451</c:v>
                </c:pt>
                <c:pt idx="293">
                  <c:v>1376286.0697293233</c:v>
                </c:pt>
                <c:pt idx="294">
                  <c:v>1379157.671253605</c:v>
                </c:pt>
                <c:pt idx="295">
                  <c:v>1384094.6080656657</c:v>
                </c:pt>
                <c:pt idx="296">
                  <c:v>1377803.8832461804</c:v>
                </c:pt>
                <c:pt idx="297">
                  <c:v>1396010.7147931373</c:v>
                </c:pt>
                <c:pt idx="298">
                  <c:v>1396583.6489669278</c:v>
                </c:pt>
                <c:pt idx="299">
                  <c:v>1395367.3189568438</c:v>
                </c:pt>
                <c:pt idx="300">
                  <c:v>1394100.1641410203</c:v>
                </c:pt>
                <c:pt idx="301">
                  <c:v>1402764.638410385</c:v>
                </c:pt>
                <c:pt idx="302">
                  <c:v>1405192.6779936675</c:v>
                </c:pt>
                <c:pt idx="303">
                  <c:v>1395475.8992236508</c:v>
                </c:pt>
                <c:pt idx="304">
                  <c:v>1398437.5992671987</c:v>
                </c:pt>
                <c:pt idx="305">
                  <c:v>1402472.3957773827</c:v>
                </c:pt>
                <c:pt idx="306">
                  <c:v>1408385.3998814856</c:v>
                </c:pt>
                <c:pt idx="307">
                  <c:v>1409329.1241153306</c:v>
                </c:pt>
                <c:pt idx="308">
                  <c:v>1402845.4960558796</c:v>
                </c:pt>
                <c:pt idx="309">
                  <c:v>1413211.4462082963</c:v>
                </c:pt>
                <c:pt idx="310">
                  <c:v>1432426.6881054938</c:v>
                </c:pt>
                <c:pt idx="311">
                  <c:v>1416816.542088137</c:v>
                </c:pt>
                <c:pt idx="312">
                  <c:v>1393244.2282079982</c:v>
                </c:pt>
                <c:pt idx="313">
                  <c:v>1333176.2384792292</c:v>
                </c:pt>
                <c:pt idx="314">
                  <c:v>1330740.1131313969</c:v>
                </c:pt>
                <c:pt idx="315">
                  <c:v>1368278.8526069082</c:v>
                </c:pt>
                <c:pt idx="316">
                  <c:v>1387278.089079713</c:v>
                </c:pt>
                <c:pt idx="317">
                  <c:v>1390005.3019513262</c:v>
                </c:pt>
                <c:pt idx="318">
                  <c:v>1380940.0047821521</c:v>
                </c:pt>
                <c:pt idx="319">
                  <c:v>1358666.0336668133</c:v>
                </c:pt>
                <c:pt idx="320">
                  <c:v>1353103.0276567799</c:v>
                </c:pt>
                <c:pt idx="321">
                  <c:v>1378083.4196777476</c:v>
                </c:pt>
                <c:pt idx="322">
                  <c:v>1382929.1028613211</c:v>
                </c:pt>
                <c:pt idx="323">
                  <c:v>1396478.5340277851</c:v>
                </c:pt>
                <c:pt idx="324">
                  <c:v>1379855.3572233021</c:v>
                </c:pt>
                <c:pt idx="325">
                  <c:v>1403276.351795444</c:v>
                </c:pt>
                <c:pt idx="326">
                  <c:v>1420400.8460019936</c:v>
                </c:pt>
                <c:pt idx="327">
                  <c:v>1436801.0867267554</c:v>
                </c:pt>
                <c:pt idx="328">
                  <c:v>1422824.265148391</c:v>
                </c:pt>
                <c:pt idx="329">
                  <c:v>1442593.9594718379</c:v>
                </c:pt>
                <c:pt idx="330">
                  <c:v>1449867.682238694</c:v>
                </c:pt>
                <c:pt idx="331">
                  <c:v>1458582.9813137981</c:v>
                </c:pt>
                <c:pt idx="332">
                  <c:v>1451969.9810215554</c:v>
                </c:pt>
                <c:pt idx="333">
                  <c:v>1463245.0021311764</c:v>
                </c:pt>
                <c:pt idx="334">
                  <c:v>1477146.7416101529</c:v>
                </c:pt>
                <c:pt idx="335">
                  <c:v>1464901.4287545958</c:v>
                </c:pt>
                <c:pt idx="336">
                  <c:v>1474898.8990654012</c:v>
                </c:pt>
                <c:pt idx="337">
                  <c:v>1480567.0200145773</c:v>
                </c:pt>
                <c:pt idx="338">
                  <c:v>1495589.2154382658</c:v>
                </c:pt>
                <c:pt idx="339">
                  <c:v>1500321.6979181466</c:v>
                </c:pt>
                <c:pt idx="340">
                  <c:v>1488287.770050097</c:v>
                </c:pt>
                <c:pt idx="341">
                  <c:v>1479589.7976133132</c:v>
                </c:pt>
                <c:pt idx="342">
                  <c:v>1424139.9345515114</c:v>
                </c:pt>
                <c:pt idx="343">
                  <c:v>1386081.3959263917</c:v>
                </c:pt>
                <c:pt idx="344">
                  <c:v>1403746.4812485343</c:v>
                </c:pt>
                <c:pt idx="345">
                  <c:v>1370764.6476512584</c:v>
                </c:pt>
                <c:pt idx="346">
                  <c:v>1380814.0978770247</c:v>
                </c:pt>
                <c:pt idx="347">
                  <c:v>1412685.8715125807</c:v>
                </c:pt>
                <c:pt idx="348">
                  <c:v>1429290.566569522</c:v>
                </c:pt>
                <c:pt idx="349">
                  <c:v>1441649.0801287713</c:v>
                </c:pt>
                <c:pt idx="350">
                  <c:v>1450273.125575389</c:v>
                </c:pt>
                <c:pt idx="351">
                  <c:v>1466884.751287658</c:v>
                </c:pt>
                <c:pt idx="352">
                  <c:v>1480791.1112035196</c:v>
                </c:pt>
                <c:pt idx="353">
                  <c:v>1515171.7820678533</c:v>
                </c:pt>
                <c:pt idx="354">
                  <c:v>1503849.4014801569</c:v>
                </c:pt>
                <c:pt idx="355">
                  <c:v>1530075.0012417424</c:v>
                </c:pt>
                <c:pt idx="356">
                  <c:v>1529161.3098476527</c:v>
                </c:pt>
                <c:pt idx="357">
                  <c:v>1533409.8015637868</c:v>
                </c:pt>
                <c:pt idx="358">
                  <c:v>1553400.1217485119</c:v>
                </c:pt>
                <c:pt idx="359">
                  <c:v>1552659.6967376249</c:v>
                </c:pt>
                <c:pt idx="360">
                  <c:v>1542509.7520096011</c:v>
                </c:pt>
                <c:pt idx="361">
                  <c:v>1547160.2217347659</c:v>
                </c:pt>
                <c:pt idx="362">
                  <c:v>1548001.1412479107</c:v>
                </c:pt>
                <c:pt idx="363">
                  <c:v>1526600.4327039141</c:v>
                </c:pt>
                <c:pt idx="364">
                  <c:v>1537779.579748163</c:v>
                </c:pt>
                <c:pt idx="365">
                  <c:v>1543057.2737805224</c:v>
                </c:pt>
                <c:pt idx="366">
                  <c:v>1554041.2073663622</c:v>
                </c:pt>
                <c:pt idx="367">
                  <c:v>1557278.9785138133</c:v>
                </c:pt>
                <c:pt idx="368">
                  <c:v>1568275.6183010885</c:v>
                </c:pt>
                <c:pt idx="369">
                  <c:v>1574538.6204992612</c:v>
                </c:pt>
                <c:pt idx="370">
                  <c:v>1577804.1142680247</c:v>
                </c:pt>
                <c:pt idx="371">
                  <c:v>1573964.5312162491</c:v>
                </c:pt>
                <c:pt idx="372">
                  <c:v>1556533.9330660407</c:v>
                </c:pt>
                <c:pt idx="373">
                  <c:v>1534563.755675918</c:v>
                </c:pt>
                <c:pt idx="374">
                  <c:v>1542231.3706872552</c:v>
                </c:pt>
                <c:pt idx="375">
                  <c:v>1543871.6257815757</c:v>
                </c:pt>
                <c:pt idx="376">
                  <c:v>1538644.7565549558</c:v>
                </c:pt>
                <c:pt idx="377">
                  <c:v>1533541.484015021</c:v>
                </c:pt>
                <c:pt idx="378">
                  <c:v>1501735.5516050819</c:v>
                </c:pt>
                <c:pt idx="379">
                  <c:v>1519320.9343909509</c:v>
                </c:pt>
                <c:pt idx="380">
                  <c:v>1539593.1012256863</c:v>
                </c:pt>
                <c:pt idx="381">
                  <c:v>1549572.08978895</c:v>
                </c:pt>
                <c:pt idx="382">
                  <c:v>1547038.9352665241</c:v>
                </c:pt>
                <c:pt idx="383">
                  <c:v>1542529.388866364</c:v>
                </c:pt>
                <c:pt idx="384">
                  <c:v>1547067.8129970578</c:v>
                </c:pt>
                <c:pt idx="385">
                  <c:v>1550542.3815348861</c:v>
                </c:pt>
                <c:pt idx="386">
                  <c:v>1553983.4519052946</c:v>
                </c:pt>
                <c:pt idx="387">
                  <c:v>1550066.4765356886</c:v>
                </c:pt>
                <c:pt idx="388">
                  <c:v>1542301.8323497577</c:v>
                </c:pt>
                <c:pt idx="389">
                  <c:v>1536157.8064013841</c:v>
                </c:pt>
                <c:pt idx="390">
                  <c:v>1512860.4085159271</c:v>
                </c:pt>
                <c:pt idx="391">
                  <c:v>1507043.2784771963</c:v>
                </c:pt>
                <c:pt idx="392">
                  <c:v>1509642.2742252394</c:v>
                </c:pt>
                <c:pt idx="393">
                  <c:v>1496408.1878762045</c:v>
                </c:pt>
                <c:pt idx="394">
                  <c:v>1524479.6521735112</c:v>
                </c:pt>
                <c:pt idx="395">
                  <c:v>1551901.9450884177</c:v>
                </c:pt>
                <c:pt idx="396">
                  <c:v>1552702.4357788151</c:v>
                </c:pt>
                <c:pt idx="397">
                  <c:v>1535538.6678587394</c:v>
                </c:pt>
                <c:pt idx="398">
                  <c:v>1525491.5278514158</c:v>
                </c:pt>
                <c:pt idx="399">
                  <c:v>1524669.0900858131</c:v>
                </c:pt>
                <c:pt idx="400">
                  <c:v>1555987.5664043413</c:v>
                </c:pt>
                <c:pt idx="401">
                  <c:v>1561241.0031430519</c:v>
                </c:pt>
                <c:pt idx="402">
                  <c:v>1586554.0666197692</c:v>
                </c:pt>
                <c:pt idx="403">
                  <c:v>1595864.2469438699</c:v>
                </c:pt>
                <c:pt idx="404">
                  <c:v>1618282.6067118775</c:v>
                </c:pt>
                <c:pt idx="405">
                  <c:v>1625171.6781080235</c:v>
                </c:pt>
                <c:pt idx="406">
                  <c:v>1634867.6649120557</c:v>
                </c:pt>
                <c:pt idx="407">
                  <c:v>1624658.8096137429</c:v>
                </c:pt>
                <c:pt idx="408">
                  <c:v>1629425.9453702644</c:v>
                </c:pt>
                <c:pt idx="409">
                  <c:v>1646901.5927801053</c:v>
                </c:pt>
                <c:pt idx="410">
                  <c:v>1643862.5004187268</c:v>
                </c:pt>
                <c:pt idx="411">
                  <c:v>1632044.5779750703</c:v>
                </c:pt>
                <c:pt idx="412">
                  <c:v>1654712.4413348904</c:v>
                </c:pt>
                <c:pt idx="413">
                  <c:v>1673614.6486331015</c:v>
                </c:pt>
                <c:pt idx="414">
                  <c:v>1689258.2928178771</c:v>
                </c:pt>
                <c:pt idx="415">
                  <c:v>1717397.9085592437</c:v>
                </c:pt>
                <c:pt idx="416">
                  <c:v>1720454.3275589421</c:v>
                </c:pt>
                <c:pt idx="417">
                  <c:v>1721289.4715259802</c:v>
                </c:pt>
                <c:pt idx="418">
                  <c:v>1725192.5855849299</c:v>
                </c:pt>
                <c:pt idx="419">
                  <c:v>1727237.1289067236</c:v>
                </c:pt>
                <c:pt idx="420">
                  <c:v>1726727.7257401072</c:v>
                </c:pt>
                <c:pt idx="421">
                  <c:v>1686520.683963272</c:v>
                </c:pt>
                <c:pt idx="422">
                  <c:v>1707487.0714400401</c:v>
                </c:pt>
                <c:pt idx="423">
                  <c:v>1672414.4901521164</c:v>
                </c:pt>
                <c:pt idx="424">
                  <c:v>1699259.2284563466</c:v>
                </c:pt>
                <c:pt idx="425">
                  <c:v>1721298.7123997509</c:v>
                </c:pt>
                <c:pt idx="426">
                  <c:v>1739101.2557192345</c:v>
                </c:pt>
                <c:pt idx="427">
                  <c:v>1707395.8178115531</c:v>
                </c:pt>
                <c:pt idx="428">
                  <c:v>1696549.3422230538</c:v>
                </c:pt>
                <c:pt idx="429">
                  <c:v>1671751.45745906</c:v>
                </c:pt>
                <c:pt idx="430">
                  <c:v>1640243.5432282297</c:v>
                </c:pt>
                <c:pt idx="431">
                  <c:v>1602941.6011430959</c:v>
                </c:pt>
                <c:pt idx="432">
                  <c:v>1601908.933499207</c:v>
                </c:pt>
                <c:pt idx="433">
                  <c:v>1498452.7311979982</c:v>
                </c:pt>
                <c:pt idx="434">
                  <c:v>1501260.801715106</c:v>
                </c:pt>
                <c:pt idx="435">
                  <c:v>1466151.2569320991</c:v>
                </c:pt>
                <c:pt idx="436">
                  <c:v>1496109.0145878743</c:v>
                </c:pt>
                <c:pt idx="437">
                  <c:v>1532240.8310317781</c:v>
                </c:pt>
                <c:pt idx="438">
                  <c:v>1535307.6460144687</c:v>
                </c:pt>
                <c:pt idx="439">
                  <c:v>1569094.5907390271</c:v>
                </c:pt>
                <c:pt idx="440">
                  <c:v>1573154.7996520812</c:v>
                </c:pt>
                <c:pt idx="441">
                  <c:v>1560021.2078053039</c:v>
                </c:pt>
                <c:pt idx="442">
                  <c:v>1539350.5282892024</c:v>
                </c:pt>
                <c:pt idx="443">
                  <c:v>1521844.8480396064</c:v>
                </c:pt>
                <c:pt idx="444">
                  <c:v>1520978.5161235919</c:v>
                </c:pt>
                <c:pt idx="445">
                  <c:v>1527499.1076781263</c:v>
                </c:pt>
                <c:pt idx="446">
                  <c:v>1517721.1081193781</c:v>
                </c:pt>
                <c:pt idx="447">
                  <c:v>1547932.9898038507</c:v>
                </c:pt>
                <c:pt idx="448">
                  <c:v>1561534.4008852756</c:v>
                </c:pt>
                <c:pt idx="449">
                  <c:v>1548793.5461737586</c:v>
                </c:pt>
                <c:pt idx="450">
                  <c:v>1537444.5980739708</c:v>
                </c:pt>
                <c:pt idx="451">
                  <c:v>1524975.1940294714</c:v>
                </c:pt>
                <c:pt idx="452">
                  <c:v>1511200.5165648437</c:v>
                </c:pt>
                <c:pt idx="453">
                  <c:v>1486175.0752842436</c:v>
                </c:pt>
                <c:pt idx="454">
                  <c:v>1461998.6392813371</c:v>
                </c:pt>
                <c:pt idx="455">
                  <c:v>1475380.5796107049</c:v>
                </c:pt>
                <c:pt idx="456">
                  <c:v>1480665.2042983924</c:v>
                </c:pt>
                <c:pt idx="457">
                  <c:v>1498552.0705910346</c:v>
                </c:pt>
                <c:pt idx="458">
                  <c:v>1523531.3075027808</c:v>
                </c:pt>
                <c:pt idx="459">
                  <c:v>1515208.7455629366</c:v>
                </c:pt>
                <c:pt idx="460">
                  <c:v>1520683.9632721471</c:v>
                </c:pt>
                <c:pt idx="461">
                  <c:v>1509421.6483639611</c:v>
                </c:pt>
                <c:pt idx="462">
                  <c:v>1474826.1271844557</c:v>
                </c:pt>
                <c:pt idx="463">
                  <c:v>1485816.9914256241</c:v>
                </c:pt>
                <c:pt idx="464">
                  <c:v>1493463.8144709773</c:v>
                </c:pt>
                <c:pt idx="465">
                  <c:v>1478066.2085503493</c:v>
                </c:pt>
                <c:pt idx="466">
                  <c:v>1449142.2736476846</c:v>
                </c:pt>
                <c:pt idx="467">
                  <c:v>1459382.3168949739</c:v>
                </c:pt>
                <c:pt idx="468">
                  <c:v>1472313.7646280145</c:v>
                </c:pt>
                <c:pt idx="469">
                  <c:v>1450655.4667276563</c:v>
                </c:pt>
                <c:pt idx="470">
                  <c:v>1494538.0660468349</c:v>
                </c:pt>
                <c:pt idx="471">
                  <c:v>1506580.079679434</c:v>
                </c:pt>
                <c:pt idx="472">
                  <c:v>1467173.5285929961</c:v>
                </c:pt>
                <c:pt idx="473">
                  <c:v>1498656.0304209564</c:v>
                </c:pt>
                <c:pt idx="474">
                  <c:v>1511968.6641970431</c:v>
                </c:pt>
                <c:pt idx="475">
                  <c:v>1576054.1237976758</c:v>
                </c:pt>
                <c:pt idx="476">
                  <c:v>1504703.0271947363</c:v>
                </c:pt>
                <c:pt idx="477">
                  <c:v>1506395.2622040175</c:v>
                </c:pt>
                <c:pt idx="478">
                  <c:v>1494185.7577343225</c:v>
                </c:pt>
                <c:pt idx="479">
                  <c:v>1511662.5602533845</c:v>
                </c:pt>
                <c:pt idx="480">
                  <c:v>1550497.3322752533</c:v>
                </c:pt>
                <c:pt idx="481">
                  <c:v>1546362.0412628115</c:v>
                </c:pt>
                <c:pt idx="482">
                  <c:v>1551271.2554535593</c:v>
                </c:pt>
                <c:pt idx="483">
                  <c:v>1555446.9752887483</c:v>
                </c:pt>
                <c:pt idx="484">
                  <c:v>1569256.3060300166</c:v>
                </c:pt>
                <c:pt idx="485">
                  <c:v>1573270.3105742163</c:v>
                </c:pt>
                <c:pt idx="486">
                  <c:v>1581130.8288255194</c:v>
                </c:pt>
                <c:pt idx="487">
                  <c:v>1596799.885413165</c:v>
                </c:pt>
                <c:pt idx="488">
                  <c:v>1598093.60774108</c:v>
                </c:pt>
                <c:pt idx="489">
                  <c:v>1599601.0252749447</c:v>
                </c:pt>
                <c:pt idx="490">
                  <c:v>1631089.3026490118</c:v>
                </c:pt>
                <c:pt idx="491">
                  <c:v>1623361.621958164</c:v>
                </c:pt>
                <c:pt idx="492">
                  <c:v>1601905.4681715427</c:v>
                </c:pt>
                <c:pt idx="493">
                  <c:v>1601859.2638026888</c:v>
                </c:pt>
                <c:pt idx="494">
                  <c:v>1623506.0106108333</c:v>
                </c:pt>
                <c:pt idx="495">
                  <c:v>1629859.1113282717</c:v>
                </c:pt>
                <c:pt idx="496">
                  <c:v>1650339.19782285</c:v>
                </c:pt>
                <c:pt idx="497">
                  <c:v>1619694.1501803701</c:v>
                </c:pt>
                <c:pt idx="498">
                  <c:v>1597071.3360801828</c:v>
                </c:pt>
                <c:pt idx="499">
                  <c:v>1576908.9046214763</c:v>
                </c:pt>
                <c:pt idx="500">
                  <c:v>1563498.0865615746</c:v>
                </c:pt>
                <c:pt idx="501">
                  <c:v>1577278.539572309</c:v>
                </c:pt>
                <c:pt idx="502">
                  <c:v>1596747.9054982043</c:v>
                </c:pt>
                <c:pt idx="503">
                  <c:v>1560887.5397213183</c:v>
                </c:pt>
                <c:pt idx="504">
                  <c:v>1517178.2067853427</c:v>
                </c:pt>
                <c:pt idx="505">
                  <c:v>1533003.2031178707</c:v>
                </c:pt>
                <c:pt idx="506">
                  <c:v>1522618.7712179124</c:v>
                </c:pt>
                <c:pt idx="507">
                  <c:v>1513424.1018159471</c:v>
                </c:pt>
                <c:pt idx="508">
                  <c:v>1537098.0653075653</c:v>
                </c:pt>
                <c:pt idx="509">
                  <c:v>1562903.2053125782</c:v>
                </c:pt>
                <c:pt idx="510">
                  <c:v>1577965.8295590137</c:v>
                </c:pt>
                <c:pt idx="511">
                  <c:v>1571531.8711960809</c:v>
                </c:pt>
                <c:pt idx="512">
                  <c:v>1569036.8352779597</c:v>
                </c:pt>
                <c:pt idx="513">
                  <c:v>1528885.2387437492</c:v>
                </c:pt>
                <c:pt idx="514">
                  <c:v>1488566.151372443</c:v>
                </c:pt>
                <c:pt idx="515">
                  <c:v>1437960.8163849933</c:v>
                </c:pt>
                <c:pt idx="516">
                  <c:v>1473624.8135942493</c:v>
                </c:pt>
                <c:pt idx="517">
                  <c:v>1523872.0647230798</c:v>
                </c:pt>
                <c:pt idx="518">
                  <c:v>1538796.075862953</c:v>
                </c:pt>
                <c:pt idx="519">
                  <c:v>1545755.6089216014</c:v>
                </c:pt>
                <c:pt idx="520">
                  <c:v>1559177.9780737166</c:v>
                </c:pt>
                <c:pt idx="521">
                  <c:v>1563757.986136379</c:v>
                </c:pt>
                <c:pt idx="522">
                  <c:v>1567904.8282410342</c:v>
                </c:pt>
                <c:pt idx="523">
                  <c:v>1553356.2275981004</c:v>
                </c:pt>
                <c:pt idx="524">
                  <c:v>1537669.8443721344</c:v>
                </c:pt>
                <c:pt idx="525">
                  <c:v>1510091.6117123454</c:v>
                </c:pt>
                <c:pt idx="526">
                  <c:v>1519349.8121214849</c:v>
                </c:pt>
                <c:pt idx="527">
                  <c:v>1502473.6663975262</c:v>
                </c:pt>
                <c:pt idx="528">
                  <c:v>1512990.9358579398</c:v>
                </c:pt>
                <c:pt idx="529">
                  <c:v>1517738.4347576986</c:v>
                </c:pt>
                <c:pt idx="530">
                  <c:v>1513048.6913190077</c:v>
                </c:pt>
                <c:pt idx="531">
                  <c:v>1477771.6556989048</c:v>
                </c:pt>
                <c:pt idx="532">
                  <c:v>1450355.1383301048</c:v>
                </c:pt>
                <c:pt idx="533">
                  <c:v>1489750.1383243289</c:v>
                </c:pt>
                <c:pt idx="534">
                  <c:v>1497056.2041493831</c:v>
                </c:pt>
                <c:pt idx="535">
                  <c:v>1521914.1545928873</c:v>
                </c:pt>
                <c:pt idx="536">
                  <c:v>1540488.3108722342</c:v>
                </c:pt>
                <c:pt idx="537">
                  <c:v>1516935.6338488585</c:v>
                </c:pt>
                <c:pt idx="538">
                  <c:v>1520556.9012577983</c:v>
                </c:pt>
                <c:pt idx="539">
                  <c:v>1558975.8339599799</c:v>
                </c:pt>
                <c:pt idx="540">
                  <c:v>1576446.8609329355</c:v>
                </c:pt>
                <c:pt idx="541">
                  <c:v>1577174.5797423874</c:v>
                </c:pt>
                <c:pt idx="542">
                  <c:v>1573068.1664604796</c:v>
                </c:pt>
                <c:pt idx="543">
                  <c:v>1548937.9348264276</c:v>
                </c:pt>
                <c:pt idx="544">
                  <c:v>1512586.6476304666</c:v>
                </c:pt>
                <c:pt idx="545">
                  <c:v>1536116.2224694155</c:v>
                </c:pt>
                <c:pt idx="546">
                  <c:v>1539229.2418209603</c:v>
                </c:pt>
                <c:pt idx="547">
                  <c:v>1528515.6037929163</c:v>
                </c:pt>
                <c:pt idx="548">
                  <c:v>1555903.2434311826</c:v>
                </c:pt>
                <c:pt idx="549">
                  <c:v>1559842.1658759944</c:v>
                </c:pt>
                <c:pt idx="550">
                  <c:v>1571641.6065721093</c:v>
                </c:pt>
                <c:pt idx="551">
                  <c:v>1580501.2942998826</c:v>
                </c:pt>
                <c:pt idx="552">
                  <c:v>1589955.8632766521</c:v>
                </c:pt>
                <c:pt idx="553">
                  <c:v>1603545.7232658635</c:v>
                </c:pt>
                <c:pt idx="554">
                  <c:v>1602742.9223570232</c:v>
                </c:pt>
                <c:pt idx="555">
                  <c:v>1634687.4678735246</c:v>
                </c:pt>
                <c:pt idx="556">
                  <c:v>1640936.6087610412</c:v>
                </c:pt>
                <c:pt idx="557">
                  <c:v>1640809.5467466926</c:v>
                </c:pt>
                <c:pt idx="558">
                  <c:v>1658055.3274214843</c:v>
                </c:pt>
                <c:pt idx="559">
                  <c:v>1656207.1526673203</c:v>
                </c:pt>
                <c:pt idx="560">
                  <c:v>1638597.5125878025</c:v>
                </c:pt>
                <c:pt idx="561">
                  <c:v>1663415.0342085594</c:v>
                </c:pt>
                <c:pt idx="562">
                  <c:v>1672424.8861351083</c:v>
                </c:pt>
                <c:pt idx="563">
                  <c:v>1666372.1138152217</c:v>
                </c:pt>
                <c:pt idx="564">
                  <c:v>1656126.2950218257</c:v>
                </c:pt>
                <c:pt idx="565">
                  <c:v>1677767.2662838635</c:v>
                </c:pt>
                <c:pt idx="566">
                  <c:v>1678939.7021435359</c:v>
                </c:pt>
                <c:pt idx="567">
                  <c:v>1696508.9134003064</c:v>
                </c:pt>
                <c:pt idx="568">
                  <c:v>1687291.1418139143</c:v>
                </c:pt>
                <c:pt idx="569">
                  <c:v>1698403.2925233243</c:v>
                </c:pt>
                <c:pt idx="570">
                  <c:v>1688192.1270065689</c:v>
                </c:pt>
                <c:pt idx="571">
                  <c:v>1673949.6303072935</c:v>
                </c:pt>
                <c:pt idx="572">
                  <c:v>1700488.2646678656</c:v>
                </c:pt>
                <c:pt idx="573">
                  <c:v>1709088.0528208343</c:v>
                </c:pt>
                <c:pt idx="574">
                  <c:v>1701285.2900305989</c:v>
                </c:pt>
                <c:pt idx="575">
                  <c:v>1703970.9189702433</c:v>
                </c:pt>
                <c:pt idx="576">
                  <c:v>1718565.7239820312</c:v>
                </c:pt>
                <c:pt idx="577">
                  <c:v>1709925.5070063148</c:v>
                </c:pt>
                <c:pt idx="578">
                  <c:v>1678154.2278730164</c:v>
                </c:pt>
                <c:pt idx="579">
                  <c:v>1672632.8057949517</c:v>
                </c:pt>
                <c:pt idx="580">
                  <c:v>1682376.1520770595</c:v>
                </c:pt>
                <c:pt idx="581">
                  <c:v>1691247.3908970463</c:v>
                </c:pt>
                <c:pt idx="582">
                  <c:v>1668572.5968818981</c:v>
                </c:pt>
                <c:pt idx="583">
                  <c:v>1643783.9529916749</c:v>
                </c:pt>
                <c:pt idx="584">
                  <c:v>1645695.6587530135</c:v>
                </c:pt>
                <c:pt idx="585">
                  <c:v>1662750.8464062819</c:v>
                </c:pt>
                <c:pt idx="586">
                  <c:v>1653001.7245780674</c:v>
                </c:pt>
                <c:pt idx="587">
                  <c:v>1641456.4079106499</c:v>
                </c:pt>
                <c:pt idx="588">
                  <c:v>1624158.6473208973</c:v>
                </c:pt>
                <c:pt idx="589">
                  <c:v>1586969.9059394563</c:v>
                </c:pt>
                <c:pt idx="590">
                  <c:v>1550376.045807011</c:v>
                </c:pt>
                <c:pt idx="591">
                  <c:v>1520643.5344493999</c:v>
                </c:pt>
                <c:pt idx="592">
                  <c:v>1512505.789984972</c:v>
                </c:pt>
                <c:pt idx="593">
                  <c:v>1474127.2861055376</c:v>
                </c:pt>
                <c:pt idx="594">
                  <c:v>1434154.7315006368</c:v>
                </c:pt>
                <c:pt idx="595">
                  <c:v>1440865.9160766946</c:v>
                </c:pt>
                <c:pt idx="596">
                  <c:v>1431370.9182771777</c:v>
                </c:pt>
                <c:pt idx="597">
                  <c:v>1385166.5494230804</c:v>
                </c:pt>
                <c:pt idx="598">
                  <c:v>1358570.1596014411</c:v>
                </c:pt>
                <c:pt idx="599">
                  <c:v>1332441.5890144492</c:v>
                </c:pt>
                <c:pt idx="600">
                  <c:v>1320284.0644597148</c:v>
                </c:pt>
                <c:pt idx="601">
                  <c:v>1378801.8976134285</c:v>
                </c:pt>
                <c:pt idx="602">
                  <c:v>1367210.3765771573</c:v>
                </c:pt>
                <c:pt idx="603">
                  <c:v>1393737.4598455157</c:v>
                </c:pt>
                <c:pt idx="604">
                  <c:v>1418595.4102890198</c:v>
                </c:pt>
                <c:pt idx="605">
                  <c:v>1459347.6636183334</c:v>
                </c:pt>
                <c:pt idx="606">
                  <c:v>1439757.0112241963</c:v>
                </c:pt>
                <c:pt idx="607">
                  <c:v>1413611.1139988841</c:v>
                </c:pt>
                <c:pt idx="608">
                  <c:v>1384508.1371669099</c:v>
                </c:pt>
                <c:pt idx="609">
                  <c:v>1362226.0802870214</c:v>
                </c:pt>
                <c:pt idx="610">
                  <c:v>1364166.6637788936</c:v>
                </c:pt>
                <c:pt idx="611">
                  <c:v>1347856.5215733973</c:v>
                </c:pt>
                <c:pt idx="612">
                  <c:v>1351801.2195643156</c:v>
                </c:pt>
                <c:pt idx="613">
                  <c:v>1389602.1688330737</c:v>
                </c:pt>
                <c:pt idx="614">
                  <c:v>1394078.2170658146</c:v>
                </c:pt>
                <c:pt idx="615">
                  <c:v>1424561.5494173053</c:v>
                </c:pt>
                <c:pt idx="616">
                  <c:v>1432445.1698530354</c:v>
                </c:pt>
                <c:pt idx="617">
                  <c:v>1418999.698516493</c:v>
                </c:pt>
                <c:pt idx="618">
                  <c:v>1408187.8762046346</c:v>
                </c:pt>
                <c:pt idx="619">
                  <c:v>1401973.3885937585</c:v>
                </c:pt>
                <c:pt idx="620">
                  <c:v>1415782.7193350268</c:v>
                </c:pt>
                <c:pt idx="621">
                  <c:v>1421223.2837675964</c:v>
                </c:pt>
                <c:pt idx="622">
                  <c:v>1419738.9684181588</c:v>
                </c:pt>
                <c:pt idx="623">
                  <c:v>1427449.3224706862</c:v>
                </c:pt>
                <c:pt idx="624">
                  <c:v>1424024.4236293761</c:v>
                </c:pt>
                <c:pt idx="625">
                  <c:v>1428032.652627469</c:v>
                </c:pt>
                <c:pt idx="626">
                  <c:v>1429378.3548703447</c:v>
                </c:pt>
                <c:pt idx="627">
                  <c:v>1440063.1151678546</c:v>
                </c:pt>
                <c:pt idx="628">
                  <c:v>1428049.9792657893</c:v>
                </c:pt>
                <c:pt idx="629">
                  <c:v>1416995.584017447</c:v>
                </c:pt>
                <c:pt idx="630">
                  <c:v>1407419.728572435</c:v>
                </c:pt>
                <c:pt idx="631">
                  <c:v>1417330.5656916387</c:v>
                </c:pt>
                <c:pt idx="632">
                  <c:v>1427928.6927975474</c:v>
                </c:pt>
                <c:pt idx="633">
                  <c:v>1420564.8715114256</c:v>
                </c:pt>
                <c:pt idx="634">
                  <c:v>1419242.2714529771</c:v>
                </c:pt>
                <c:pt idx="635">
                  <c:v>1437620.059164694</c:v>
                </c:pt>
                <c:pt idx="636">
                  <c:v>1440022.6863451072</c:v>
                </c:pt>
                <c:pt idx="637">
                  <c:v>1437002.0757312707</c:v>
                </c:pt>
                <c:pt idx="638">
                  <c:v>1420882.5265472978</c:v>
                </c:pt>
                <c:pt idx="639">
                  <c:v>1394361.2188250457</c:v>
                </c:pt>
                <c:pt idx="640">
                  <c:v>1397376.0538927757</c:v>
                </c:pt>
                <c:pt idx="641">
                  <c:v>1367123.7433855559</c:v>
                </c:pt>
                <c:pt idx="642">
                  <c:v>1389382.6980810168</c:v>
                </c:pt>
                <c:pt idx="643">
                  <c:v>1424936.9599142447</c:v>
                </c:pt>
                <c:pt idx="644">
                  <c:v>1437706.6923562957</c:v>
                </c:pt>
                <c:pt idx="645">
                  <c:v>1438070.5517610216</c:v>
                </c:pt>
                <c:pt idx="646">
                  <c:v>1437758.6722712566</c:v>
                </c:pt>
                <c:pt idx="647">
                  <c:v>1440964.1003605097</c:v>
                </c:pt>
                <c:pt idx="648">
                  <c:v>1444845.2673442536</c:v>
                </c:pt>
                <c:pt idx="649">
                  <c:v>1436996.300185164</c:v>
                </c:pt>
                <c:pt idx="650">
                  <c:v>1412184.5541105138</c:v>
                </c:pt>
                <c:pt idx="651">
                  <c:v>1385299.3869835362</c:v>
                </c:pt>
                <c:pt idx="652">
                  <c:v>1380528.7858993507</c:v>
                </c:pt>
                <c:pt idx="653">
                  <c:v>1392114.5313895154</c:v>
                </c:pt>
                <c:pt idx="654">
                  <c:v>1402446.9833745128</c:v>
                </c:pt>
                <c:pt idx="655">
                  <c:v>1408222.529481275</c:v>
                </c:pt>
                <c:pt idx="656">
                  <c:v>1407483.2595796094</c:v>
                </c:pt>
                <c:pt idx="657">
                  <c:v>1398623.5718518363</c:v>
                </c:pt>
                <c:pt idx="658">
                  <c:v>1385397.571267351</c:v>
                </c:pt>
                <c:pt idx="659">
                  <c:v>1379806.8426360053</c:v>
                </c:pt>
                <c:pt idx="660">
                  <c:v>1384063.4201166891</c:v>
                </c:pt>
                <c:pt idx="661">
                  <c:v>1380228.4575017989</c:v>
                </c:pt>
                <c:pt idx="662">
                  <c:v>1385617.042019408</c:v>
                </c:pt>
                <c:pt idx="663">
                  <c:v>1387898.382731579</c:v>
                </c:pt>
                <c:pt idx="664">
                  <c:v>1388452.8351578282</c:v>
                </c:pt>
                <c:pt idx="665">
                  <c:v>1384207.8087693581</c:v>
                </c:pt>
                <c:pt idx="666">
                  <c:v>1394719.3026836652</c:v>
                </c:pt>
                <c:pt idx="667">
                  <c:v>1399853.7631725767</c:v>
                </c:pt>
                <c:pt idx="668">
                  <c:v>1398069.1194255871</c:v>
                </c:pt>
                <c:pt idx="669">
                  <c:v>1391692.9165237218</c:v>
                </c:pt>
                <c:pt idx="670">
                  <c:v>1389007.2875840773</c:v>
                </c:pt>
                <c:pt idx="671">
                  <c:v>1392674.7593618713</c:v>
                </c:pt>
                <c:pt idx="672">
                  <c:v>1392628.5549930173</c:v>
                </c:pt>
                <c:pt idx="673">
                  <c:v>1384363.7485142408</c:v>
                </c:pt>
                <c:pt idx="674">
                  <c:v>1365662.5302205447</c:v>
                </c:pt>
                <c:pt idx="675">
                  <c:v>1333244.3899232892</c:v>
                </c:pt>
                <c:pt idx="676">
                  <c:v>1331581.0326445417</c:v>
                </c:pt>
                <c:pt idx="677">
                  <c:v>1341266.6234655816</c:v>
                </c:pt>
                <c:pt idx="678">
                  <c:v>1360897.7046824661</c:v>
                </c:pt>
                <c:pt idx="679">
                  <c:v>1382590.6558594648</c:v>
                </c:pt>
                <c:pt idx="680">
                  <c:v>1376428.1481635494</c:v>
                </c:pt>
                <c:pt idx="681">
                  <c:v>1375925.6756522611</c:v>
                </c:pt>
                <c:pt idx="682">
                  <c:v>1391658.2632470813</c:v>
                </c:pt>
                <c:pt idx="683">
                  <c:v>1394661.5472225975</c:v>
                </c:pt>
                <c:pt idx="684">
                  <c:v>1381008.1562262117</c:v>
                </c:pt>
                <c:pt idx="685">
                  <c:v>1356063.5725911064</c:v>
                </c:pt>
                <c:pt idx="686">
                  <c:v>1352188.1811534688</c:v>
                </c:pt>
                <c:pt idx="687">
                  <c:v>1347307.8446932549</c:v>
                </c:pt>
                <c:pt idx="688">
                  <c:v>1350623.0081585364</c:v>
                </c:pt>
                <c:pt idx="689">
                  <c:v>1335127.2179540936</c:v>
                </c:pt>
                <c:pt idx="690">
                  <c:v>1319845.122955601</c:v>
                </c:pt>
                <c:pt idx="691">
                  <c:v>1314468.0895302054</c:v>
                </c:pt>
                <c:pt idx="692">
                  <c:v>1328306.2980020074</c:v>
                </c:pt>
                <c:pt idx="693">
                  <c:v>1336316.9804520865</c:v>
                </c:pt>
                <c:pt idx="694">
                  <c:v>1338390.4015044144</c:v>
                </c:pt>
                <c:pt idx="695">
                  <c:v>1346632.1057987637</c:v>
                </c:pt>
                <c:pt idx="696">
                  <c:v>1342802.9187299805</c:v>
                </c:pt>
                <c:pt idx="697">
                  <c:v>1341231.9701889411</c:v>
                </c:pt>
                <c:pt idx="698">
                  <c:v>1346302.8996706782</c:v>
                </c:pt>
                <c:pt idx="699">
                  <c:v>1357784.6853309216</c:v>
                </c:pt>
                <c:pt idx="700">
                  <c:v>1369555.2482965025</c:v>
                </c:pt>
                <c:pt idx="701">
                  <c:v>1372292.8571511079</c:v>
                </c:pt>
                <c:pt idx="702">
                  <c:v>1367112.1922933422</c:v>
                </c:pt>
                <c:pt idx="703">
                  <c:v>1365350.6507307799</c:v>
                </c:pt>
                <c:pt idx="704">
                  <c:v>1381643.4662979557</c:v>
                </c:pt>
                <c:pt idx="705">
                  <c:v>1389804.3129468106</c:v>
                </c:pt>
                <c:pt idx="706">
                  <c:v>1383289.496938383</c:v>
                </c:pt>
                <c:pt idx="707">
                  <c:v>1379593.1474300551</c:v>
                </c:pt>
                <c:pt idx="708">
                  <c:v>1382498.2471217564</c:v>
                </c:pt>
                <c:pt idx="709">
                  <c:v>1380378.6217005749</c:v>
                </c:pt>
                <c:pt idx="710">
                  <c:v>1386362.0874671806</c:v>
                </c:pt>
                <c:pt idx="711">
                  <c:v>1387626.9320645614</c:v>
                </c:pt>
                <c:pt idx="712">
                  <c:v>1380886.8697579699</c:v>
                </c:pt>
                <c:pt idx="713">
                  <c:v>1366967.8036406732</c:v>
                </c:pt>
                <c:pt idx="714">
                  <c:v>1378374.5072015284</c:v>
                </c:pt>
                <c:pt idx="715">
                  <c:v>1376566.7612701119</c:v>
                </c:pt>
                <c:pt idx="716">
                  <c:v>1398334.7945464982</c:v>
                </c:pt>
                <c:pt idx="717">
                  <c:v>1407835.5678921218</c:v>
                </c:pt>
                <c:pt idx="718">
                  <c:v>1410463.4413706986</c:v>
                </c:pt>
                <c:pt idx="719">
                  <c:v>1411618.5505920511</c:v>
                </c:pt>
                <c:pt idx="720">
                  <c:v>1405669.7381020861</c:v>
                </c:pt>
                <c:pt idx="721">
                  <c:v>1401788.571118342</c:v>
                </c:pt>
                <c:pt idx="722">
                  <c:v>1410740.6675838232</c:v>
                </c:pt>
                <c:pt idx="723">
                  <c:v>1401372.7317986554</c:v>
                </c:pt>
                <c:pt idx="724">
                  <c:v>1406172.2106133746</c:v>
                </c:pt>
                <c:pt idx="725">
                  <c:v>1404572.3843418013</c:v>
                </c:pt>
                <c:pt idx="726">
                  <c:v>1406022.0464145988</c:v>
                </c:pt>
                <c:pt idx="727">
                  <c:v>1412548.41351524</c:v>
                </c:pt>
                <c:pt idx="728">
                  <c:v>1417087.9927551548</c:v>
                </c:pt>
                <c:pt idx="729">
                  <c:v>1421477.4077962942</c:v>
                </c:pt>
                <c:pt idx="730">
                  <c:v>1418023.6312244502</c:v>
                </c:pt>
                <c:pt idx="731">
                  <c:v>1402753.0873181713</c:v>
                </c:pt>
                <c:pt idx="732">
                  <c:v>1403971.7275466982</c:v>
                </c:pt>
                <c:pt idx="733">
                  <c:v>1420333.8496671552</c:v>
                </c:pt>
                <c:pt idx="734">
                  <c:v>1413189.4991330905</c:v>
                </c:pt>
                <c:pt idx="735">
                  <c:v>1414286.8528933751</c:v>
                </c:pt>
                <c:pt idx="736">
                  <c:v>1415112.7559866421</c:v>
                </c:pt>
                <c:pt idx="737">
                  <c:v>1406056.699691239</c:v>
                </c:pt>
                <c:pt idx="738">
                  <c:v>1393627.7244694871</c:v>
                </c:pt>
                <c:pt idx="739">
                  <c:v>1376826.6608449162</c:v>
                </c:pt>
                <c:pt idx="740">
                  <c:v>1364934.8114110928</c:v>
                </c:pt>
                <c:pt idx="741">
                  <c:v>1349086.7128941375</c:v>
                </c:pt>
                <c:pt idx="742">
                  <c:v>1347533.0909914188</c:v>
                </c:pt>
                <c:pt idx="743">
                  <c:v>1350155.1889238886</c:v>
                </c:pt>
                <c:pt idx="744">
                  <c:v>1336097.5097000296</c:v>
                </c:pt>
                <c:pt idx="745">
                  <c:v>1335410.2197133249</c:v>
                </c:pt>
                <c:pt idx="746">
                  <c:v>1334520.7856128835</c:v>
                </c:pt>
                <c:pt idx="747">
                  <c:v>1347307.8446932549</c:v>
                </c:pt>
                <c:pt idx="748">
                  <c:v>1362353.1423013702</c:v>
                </c:pt>
                <c:pt idx="749">
                  <c:v>1401078.1789472103</c:v>
                </c:pt>
                <c:pt idx="750">
                  <c:v>1403215.1310067123</c:v>
                </c:pt>
                <c:pt idx="751">
                  <c:v>1403590.5415036518</c:v>
                </c:pt>
                <c:pt idx="752">
                  <c:v>1394112.8703424553</c:v>
                </c:pt>
                <c:pt idx="753">
                  <c:v>1404555.0577034811</c:v>
                </c:pt>
                <c:pt idx="754">
                  <c:v>1403913.9720856305</c:v>
                </c:pt>
                <c:pt idx="755">
                  <c:v>1406276.1704432962</c:v>
                </c:pt>
                <c:pt idx="756">
                  <c:v>1404352.9135897444</c:v>
                </c:pt>
                <c:pt idx="757">
                  <c:v>1420270.3186599808</c:v>
                </c:pt>
                <c:pt idx="758">
                  <c:v>1422574.7615565788</c:v>
                </c:pt>
                <c:pt idx="759">
                  <c:v>1444388.9992018195</c:v>
                </c:pt>
                <c:pt idx="760">
                  <c:v>1436690.1962415054</c:v>
                </c:pt>
                <c:pt idx="761">
                  <c:v>1425150.6551201947</c:v>
                </c:pt>
                <c:pt idx="762">
                  <c:v>1427645.6910383159</c:v>
                </c:pt>
                <c:pt idx="763">
                  <c:v>1440403.8723881536</c:v>
                </c:pt>
                <c:pt idx="764">
                  <c:v>1443210.7877960398</c:v>
                </c:pt>
                <c:pt idx="765">
                  <c:v>1437643.1613491215</c:v>
                </c:pt>
                <c:pt idx="766">
                  <c:v>1436453.3988511283</c:v>
                </c:pt>
                <c:pt idx="767">
                  <c:v>1424347.8542113551</c:v>
                </c:pt>
                <c:pt idx="768">
                  <c:v>1411295.1200100726</c:v>
                </c:pt>
                <c:pt idx="769">
                  <c:v>1408020.3853675383</c:v>
                </c:pt>
                <c:pt idx="770">
                  <c:v>1399923.0697258578</c:v>
                </c:pt>
                <c:pt idx="771">
                  <c:v>1411866.899074642</c:v>
                </c:pt>
                <c:pt idx="772">
                  <c:v>1409215.9234116382</c:v>
                </c:pt>
                <c:pt idx="773">
                  <c:v>1413016.2327498877</c:v>
                </c:pt>
                <c:pt idx="774">
                  <c:v>1421616.0209028565</c:v>
                </c:pt>
                <c:pt idx="775">
                  <c:v>1423914.6882533478</c:v>
                </c:pt>
                <c:pt idx="776">
                  <c:v>1428436.9408549424</c:v>
                </c:pt>
                <c:pt idx="777">
                  <c:v>1429320.5994092771</c:v>
                </c:pt>
                <c:pt idx="778">
                  <c:v>1452902.1541631869</c:v>
                </c:pt>
                <c:pt idx="779">
                  <c:v>1468981.2745244126</c:v>
                </c:pt>
                <c:pt idx="780">
                  <c:v>1469980.4440008823</c:v>
                </c:pt>
                <c:pt idx="781">
                  <c:v>1472487.0310112173</c:v>
                </c:pt>
                <c:pt idx="782">
                  <c:v>1449904.6457337774</c:v>
                </c:pt>
                <c:pt idx="783">
                  <c:v>1416741.4599887491</c:v>
                </c:pt>
                <c:pt idx="784">
                  <c:v>1431573.0623909142</c:v>
                </c:pt>
                <c:pt idx="785">
                  <c:v>1410740.6675838232</c:v>
                </c:pt>
                <c:pt idx="786">
                  <c:v>1415286.0223698451</c:v>
                </c:pt>
                <c:pt idx="787">
                  <c:v>1417041.7883863009</c:v>
                </c:pt>
                <c:pt idx="788">
                  <c:v>1414558.3035603929</c:v>
                </c:pt>
                <c:pt idx="789">
                  <c:v>1430995.5077802381</c:v>
                </c:pt>
                <c:pt idx="790">
                  <c:v>1429297.4972248501</c:v>
                </c:pt>
                <c:pt idx="791">
                  <c:v>1416585.5202438666</c:v>
                </c:pt>
                <c:pt idx="792">
                  <c:v>1390416.5208341274</c:v>
                </c:pt>
                <c:pt idx="793">
                  <c:v>1383202.8637467814</c:v>
                </c:pt>
                <c:pt idx="794">
                  <c:v>1385235.8559763618</c:v>
                </c:pt>
                <c:pt idx="795">
                  <c:v>1372165.7951367593</c:v>
                </c:pt>
                <c:pt idx="796">
                  <c:v>1376693.8232844605</c:v>
                </c:pt>
                <c:pt idx="797">
                  <c:v>1389169.0028750668</c:v>
                </c:pt>
                <c:pt idx="798">
                  <c:v>1384935.52757881</c:v>
                </c:pt>
                <c:pt idx="799">
                  <c:v>1365985.9608025237</c:v>
                </c:pt>
                <c:pt idx="800">
                  <c:v>1369445.5129204742</c:v>
                </c:pt>
                <c:pt idx="801">
                  <c:v>1355018.1987457823</c:v>
                </c:pt>
                <c:pt idx="802">
                  <c:v>1358160.095827861</c:v>
                </c:pt>
                <c:pt idx="803">
                  <c:v>1336859.8817861225</c:v>
                </c:pt>
                <c:pt idx="804">
                  <c:v>1363791.253281954</c:v>
                </c:pt>
                <c:pt idx="805">
                  <c:v>1355012.4231996757</c:v>
                </c:pt>
                <c:pt idx="806">
                  <c:v>1372529.654541485</c:v>
                </c:pt>
                <c:pt idx="807">
                  <c:v>1380892.6453040766</c:v>
                </c:pt>
                <c:pt idx="808">
                  <c:v>1349589.1854054257</c:v>
                </c:pt>
                <c:pt idx="809">
                  <c:v>1361556.1169386369</c:v>
                </c:pt>
                <c:pt idx="810">
                  <c:v>1368065.157400958</c:v>
                </c:pt>
                <c:pt idx="811">
                  <c:v>1372541.2056336987</c:v>
                </c:pt>
                <c:pt idx="812">
                  <c:v>1363583.3336221103</c:v>
                </c:pt>
                <c:pt idx="813">
                  <c:v>1343651.9240076744</c:v>
                </c:pt>
                <c:pt idx="814">
                  <c:v>1322559.6296257791</c:v>
                </c:pt>
                <c:pt idx="815">
                  <c:v>1334555.4388895242</c:v>
                </c:pt>
                <c:pt idx="816">
                  <c:v>1358974.4478289143</c:v>
                </c:pt>
                <c:pt idx="817">
                  <c:v>1371351.4431357055</c:v>
                </c:pt>
                <c:pt idx="818">
                  <c:v>1363236.8008557048</c:v>
                </c:pt>
                <c:pt idx="819">
                  <c:v>1350074.331278394</c:v>
                </c:pt>
                <c:pt idx="820">
                  <c:v>1364080.0305872923</c:v>
                </c:pt>
                <c:pt idx="821">
                  <c:v>1342612.3257084573</c:v>
                </c:pt>
                <c:pt idx="822">
                  <c:v>1343825.1903908774</c:v>
                </c:pt>
                <c:pt idx="823">
                  <c:v>1348018.2368643866</c:v>
                </c:pt>
                <c:pt idx="824">
                  <c:v>1357519.0102100102</c:v>
                </c:pt>
                <c:pt idx="825">
                  <c:v>1372939.7183150651</c:v>
                </c:pt>
                <c:pt idx="826">
                  <c:v>1377513.9508316207</c:v>
                </c:pt>
                <c:pt idx="827">
                  <c:v>1371963.6510230224</c:v>
                </c:pt>
                <c:pt idx="828">
                  <c:v>1385622.8175655149</c:v>
                </c:pt>
                <c:pt idx="829">
                  <c:v>1387205.3171987676</c:v>
                </c:pt>
                <c:pt idx="830">
                  <c:v>1366188.1049162603</c:v>
                </c:pt>
                <c:pt idx="831">
                  <c:v>1374377.829295649</c:v>
                </c:pt>
                <c:pt idx="832">
                  <c:v>1352061.11913912</c:v>
                </c:pt>
                <c:pt idx="833">
                  <c:v>1419640.7841343437</c:v>
                </c:pt>
                <c:pt idx="834">
                  <c:v>1456332.8285506035</c:v>
                </c:pt>
                <c:pt idx="835">
                  <c:v>1459965.647051757</c:v>
                </c:pt>
                <c:pt idx="836">
                  <c:v>1443482.2384630579</c:v>
                </c:pt>
                <c:pt idx="837">
                  <c:v>1448645.5766825033</c:v>
                </c:pt>
                <c:pt idx="838">
                  <c:v>1446179.4184949158</c:v>
                </c:pt>
                <c:pt idx="839">
                  <c:v>1432543.3541368502</c:v>
                </c:pt>
                <c:pt idx="840">
                  <c:v>1409077.3103050757</c:v>
                </c:pt>
                <c:pt idx="841">
                  <c:v>1405456.0428961357</c:v>
                </c:pt>
                <c:pt idx="842">
                  <c:v>1389047.7164068248</c:v>
                </c:pt>
                <c:pt idx="843">
                  <c:v>1383682.2340736429</c:v>
                </c:pt>
                <c:pt idx="844">
                  <c:v>1407956.8543603639</c:v>
                </c:pt>
                <c:pt idx="845">
                  <c:v>1399871.0898108971</c:v>
                </c:pt>
                <c:pt idx="846">
                  <c:v>1405022.8769381288</c:v>
                </c:pt>
                <c:pt idx="847">
                  <c:v>1406466.7634648194</c:v>
                </c:pt>
                <c:pt idx="848">
                  <c:v>1407627.6482322784</c:v>
                </c:pt>
                <c:pt idx="849">
                  <c:v>1408794.3085458446</c:v>
                </c:pt>
                <c:pt idx="850">
                  <c:v>1421558.2654417888</c:v>
                </c:pt>
                <c:pt idx="851">
                  <c:v>1447045.75041093</c:v>
                </c:pt>
                <c:pt idx="852">
                  <c:v>1451377.4099910017</c:v>
                </c:pt>
                <c:pt idx="853">
                  <c:v>1456436.7883805251</c:v>
                </c:pt>
                <c:pt idx="854">
                  <c:v>1463852.5895816078</c:v>
                </c:pt>
                <c:pt idx="855">
                  <c:v>1449084.5181866169</c:v>
                </c:pt>
                <c:pt idx="856">
                  <c:v>1459520.9300015362</c:v>
                </c:pt>
                <c:pt idx="857">
                  <c:v>1467647.1233737506</c:v>
                </c:pt>
                <c:pt idx="858">
                  <c:v>1466803.8936421631</c:v>
                </c:pt>
                <c:pt idx="859">
                  <c:v>1475911.9298525271</c:v>
                </c:pt>
                <c:pt idx="860">
                  <c:v>1479729.5658290968</c:v>
                </c:pt>
                <c:pt idx="861">
                  <c:v>1483281.5266847555</c:v>
                </c:pt>
                <c:pt idx="862">
                  <c:v>1476836.0172296092</c:v>
                </c:pt>
                <c:pt idx="863">
                  <c:v>1478701.5186220931</c:v>
                </c:pt>
                <c:pt idx="864">
                  <c:v>1487832.6570168843</c:v>
                </c:pt>
                <c:pt idx="865">
                  <c:v>1477586.8382234883</c:v>
                </c:pt>
                <c:pt idx="866">
                  <c:v>1479741.1169213103</c:v>
                </c:pt>
                <c:pt idx="867">
                  <c:v>1463119.0952260492</c:v>
                </c:pt>
                <c:pt idx="868">
                  <c:v>1472781.5838626621</c:v>
                </c:pt>
                <c:pt idx="869">
                  <c:v>1464568.7572988463</c:v>
                </c:pt>
                <c:pt idx="870">
                  <c:v>1469021.70334716</c:v>
                </c:pt>
                <c:pt idx="871">
                  <c:v>1472885.5436925837</c:v>
                </c:pt>
                <c:pt idx="872">
                  <c:v>1472590.9908411389</c:v>
                </c:pt>
                <c:pt idx="873">
                  <c:v>1463332.7904319994</c:v>
                </c:pt>
                <c:pt idx="874">
                  <c:v>1455316.3324358133</c:v>
                </c:pt>
                <c:pt idx="875">
                  <c:v>1467161.9775007826</c:v>
                </c:pt>
                <c:pt idx="876">
                  <c:v>1459867.4627679419</c:v>
                </c:pt>
                <c:pt idx="877">
                  <c:v>1465723.8665201985</c:v>
                </c:pt>
                <c:pt idx="878">
                  <c:v>1474912.7603760571</c:v>
                </c:pt>
                <c:pt idx="879">
                  <c:v>1475236.1909580359</c:v>
                </c:pt>
                <c:pt idx="880">
                  <c:v>1467930.1251329817</c:v>
                </c:pt>
                <c:pt idx="881">
                  <c:v>1465458.1913992877</c:v>
                </c:pt>
                <c:pt idx="882">
                  <c:v>1470355.854497822</c:v>
                </c:pt>
                <c:pt idx="883">
                  <c:v>1469189.1941842558</c:v>
                </c:pt>
                <c:pt idx="884">
                  <c:v>1457251.1403815788</c:v>
                </c:pt>
                <c:pt idx="885">
                  <c:v>1449898.8701876705</c:v>
                </c:pt>
                <c:pt idx="886">
                  <c:v>1438873.3526698616</c:v>
                </c:pt>
                <c:pt idx="887">
                  <c:v>1457707.4085240129</c:v>
                </c:pt>
                <c:pt idx="888">
                  <c:v>1463656.2210139779</c:v>
                </c:pt>
                <c:pt idx="889">
                  <c:v>1473145.443267388</c:v>
                </c:pt>
                <c:pt idx="890">
                  <c:v>1471239.5130521564</c:v>
                </c:pt>
                <c:pt idx="891">
                  <c:v>1479302.1754171965</c:v>
                </c:pt>
                <c:pt idx="892">
                  <c:v>1478389.6391323281</c:v>
                </c:pt>
                <c:pt idx="893">
                  <c:v>1481491.1073916592</c:v>
                </c:pt>
                <c:pt idx="894">
                  <c:v>1491170.9226665928</c:v>
                </c:pt>
                <c:pt idx="895">
                  <c:v>1490246.8352895109</c:v>
                </c:pt>
                <c:pt idx="896">
                  <c:v>1489305.4212741086</c:v>
                </c:pt>
                <c:pt idx="897">
                  <c:v>1487578.5329881865</c:v>
                </c:pt>
                <c:pt idx="898">
                  <c:v>1495583.4398921588</c:v>
                </c:pt>
                <c:pt idx="899">
                  <c:v>1505066.8865994622</c:v>
                </c:pt>
                <c:pt idx="900">
                  <c:v>1509952.9986057831</c:v>
                </c:pt>
                <c:pt idx="901">
                  <c:v>1523721.9005243038</c:v>
                </c:pt>
                <c:pt idx="902">
                  <c:v>1534527.9472900559</c:v>
                </c:pt>
                <c:pt idx="903">
                  <c:v>1542209.4236120495</c:v>
                </c:pt>
                <c:pt idx="904">
                  <c:v>1518650.9710425669</c:v>
                </c:pt>
                <c:pt idx="905">
                  <c:v>1537796.9063864835</c:v>
                </c:pt>
                <c:pt idx="906">
                  <c:v>1546668.1452064698</c:v>
                </c:pt>
                <c:pt idx="907">
                  <c:v>1574650.6660937322</c:v>
                </c:pt>
                <c:pt idx="908">
                  <c:v>1565513.7521528348</c:v>
                </c:pt>
                <c:pt idx="909">
                  <c:v>1563382.5756394395</c:v>
                </c:pt>
                <c:pt idx="910">
                  <c:v>1565300.0569468844</c:v>
                </c:pt>
                <c:pt idx="911">
                  <c:v>1568707.6291498742</c:v>
                </c:pt>
                <c:pt idx="912">
                  <c:v>1574223.2756818319</c:v>
                </c:pt>
                <c:pt idx="913">
                  <c:v>1582095.3450253487</c:v>
                </c:pt>
                <c:pt idx="914">
                  <c:v>1582476.5310683951</c:v>
                </c:pt>
                <c:pt idx="915">
                  <c:v>1579860.2086820316</c:v>
                </c:pt>
                <c:pt idx="916">
                  <c:v>1576891.5779831563</c:v>
                </c:pt>
                <c:pt idx="917">
                  <c:v>1598365.0584080978</c:v>
                </c:pt>
                <c:pt idx="918">
                  <c:v>1609742.8842384191</c:v>
                </c:pt>
                <c:pt idx="919">
                  <c:v>1611810.52974464</c:v>
                </c:pt>
                <c:pt idx="920">
                  <c:v>1612492.0441852377</c:v>
                </c:pt>
                <c:pt idx="921">
                  <c:v>1617822.8732417792</c:v>
                </c:pt>
                <c:pt idx="922">
                  <c:v>1598867.5309193861</c:v>
                </c:pt>
                <c:pt idx="923">
                  <c:v>1604850.9966859915</c:v>
                </c:pt>
                <c:pt idx="924">
                  <c:v>1557214.2923974176</c:v>
                </c:pt>
                <c:pt idx="925">
                  <c:v>1581673.7301595551</c:v>
                </c:pt>
                <c:pt idx="926">
                  <c:v>1607236.2972280842</c:v>
                </c:pt>
                <c:pt idx="927">
                  <c:v>1616119.0871402845</c:v>
                </c:pt>
                <c:pt idx="928">
                  <c:v>1630864.0563508484</c:v>
                </c:pt>
                <c:pt idx="929">
                  <c:v>1649478.6414529425</c:v>
                </c:pt>
                <c:pt idx="930">
                  <c:v>1646232.7845409422</c:v>
                </c:pt>
                <c:pt idx="931">
                  <c:v>1646429.1531085721</c:v>
                </c:pt>
                <c:pt idx="932">
                  <c:v>1652302.883499149</c:v>
                </c:pt>
                <c:pt idx="933">
                  <c:v>1643246.8272037462</c:v>
                </c:pt>
                <c:pt idx="934">
                  <c:v>1648184.9191250277</c:v>
                </c:pt>
                <c:pt idx="935">
                  <c:v>1632515.8625373822</c:v>
                </c:pt>
                <c:pt idx="936">
                  <c:v>1628738.6553835596</c:v>
                </c:pt>
                <c:pt idx="937">
                  <c:v>1666707.0954894139</c:v>
                </c:pt>
                <c:pt idx="938">
                  <c:v>1673949.6303072935</c:v>
                </c:pt>
                <c:pt idx="939">
                  <c:v>1641756.7363082014</c:v>
                </c:pt>
                <c:pt idx="940">
                  <c:v>1627739.4859070897</c:v>
                </c:pt>
                <c:pt idx="941">
                  <c:v>1609719.7820539919</c:v>
                </c:pt>
                <c:pt idx="942">
                  <c:v>1593733.0704304744</c:v>
                </c:pt>
                <c:pt idx="943">
                  <c:v>1540846.3947308536</c:v>
                </c:pt>
                <c:pt idx="944">
                  <c:v>1534666.560396618</c:v>
                </c:pt>
                <c:pt idx="945">
                  <c:v>1561124.3371116957</c:v>
                </c:pt>
                <c:pt idx="946">
                  <c:v>1530710.3113134862</c:v>
                </c:pt>
                <c:pt idx="947">
                  <c:v>1533875.3105799919</c:v>
                </c:pt>
                <c:pt idx="948">
                  <c:v>1503143.6297459104</c:v>
                </c:pt>
                <c:pt idx="949">
                  <c:v>1436205.0503685374</c:v>
                </c:pt>
                <c:pt idx="950">
                  <c:v>1428286.7766561667</c:v>
                </c:pt>
                <c:pt idx="951">
                  <c:v>1312487.0772155861</c:v>
                </c:pt>
                <c:pt idx="952">
                  <c:v>1344945.6463355892</c:v>
                </c:pt>
                <c:pt idx="953">
                  <c:v>1269713.3827489058</c:v>
                </c:pt>
                <c:pt idx="954">
                  <c:v>1242712.7046997927</c:v>
                </c:pt>
                <c:pt idx="955">
                  <c:v>1166683.4157503762</c:v>
                </c:pt>
                <c:pt idx="956">
                  <c:v>1128921.7401951442</c:v>
                </c:pt>
                <c:pt idx="957">
                  <c:v>1184564.5064969116</c:v>
                </c:pt>
                <c:pt idx="958">
                  <c:v>1031818.638611374</c:v>
                </c:pt>
                <c:pt idx="959">
                  <c:v>1045638.3653356342</c:v>
                </c:pt>
                <c:pt idx="960">
                  <c:v>1104209.3335135304</c:v>
                </c:pt>
                <c:pt idx="961">
                  <c:v>1152168.3132748618</c:v>
                </c:pt>
                <c:pt idx="962">
                  <c:v>1141698.4032925232</c:v>
                </c:pt>
                <c:pt idx="963">
                  <c:v>1126722.4122376891</c:v>
                </c:pt>
                <c:pt idx="964">
                  <c:v>1162910.8290334393</c:v>
                </c:pt>
                <c:pt idx="965">
                  <c:v>1152423.5924127805</c:v>
                </c:pt>
                <c:pt idx="966">
                  <c:v>1136639.0249029996</c:v>
                </c:pt>
                <c:pt idx="967">
                  <c:v>1210097.0407256859</c:v>
                </c:pt>
                <c:pt idx="968">
                  <c:v>1229151.7224411152</c:v>
                </c:pt>
                <c:pt idx="969">
                  <c:v>1265266.2122466988</c:v>
                </c:pt>
                <c:pt idx="970">
                  <c:v>1255078.1489143705</c:v>
                </c:pt>
                <c:pt idx="971">
                  <c:v>1265375.9476227276</c:v>
                </c:pt>
                <c:pt idx="972">
                  <c:v>1285018.5799318254</c:v>
                </c:pt>
                <c:pt idx="973">
                  <c:v>1314820.3978427181</c:v>
                </c:pt>
                <c:pt idx="974">
                  <c:v>1317095.9630087821</c:v>
                </c:pt>
                <c:pt idx="975">
                  <c:v>1273063.1994908277</c:v>
                </c:pt>
                <c:pt idx="976">
                  <c:v>1285382.4393365514</c:v>
                </c:pt>
                <c:pt idx="977">
                  <c:v>1301403.8042367096</c:v>
                </c:pt>
                <c:pt idx="978">
                  <c:v>1264867.6995653326</c:v>
                </c:pt>
                <c:pt idx="979">
                  <c:v>1296904.6538195417</c:v>
                </c:pt>
                <c:pt idx="980">
                  <c:v>1314346.8030619633</c:v>
                </c:pt>
                <c:pt idx="981">
                  <c:v>1329311.2430245841</c:v>
                </c:pt>
                <c:pt idx="982">
                  <c:v>1354042.1314537397</c:v>
                </c:pt>
                <c:pt idx="983">
                  <c:v>1305850.9747389164</c:v>
                </c:pt>
                <c:pt idx="984">
                  <c:v>1297724.7813667022</c:v>
                </c:pt>
                <c:pt idx="985">
                  <c:v>1311539.887654077</c:v>
                </c:pt>
                <c:pt idx="986">
                  <c:v>1306959.8795914147</c:v>
                </c:pt>
                <c:pt idx="987">
                  <c:v>1312567.9348610805</c:v>
                </c:pt>
                <c:pt idx="988">
                  <c:v>1318869.0556635582</c:v>
                </c:pt>
                <c:pt idx="989">
                  <c:v>1317003.5542710738</c:v>
                </c:pt>
                <c:pt idx="990">
                  <c:v>1333227.0632849687</c:v>
                </c:pt>
                <c:pt idx="991">
                  <c:v>1324067.0471596443</c:v>
                </c:pt>
                <c:pt idx="992">
                  <c:v>1319816.2452250673</c:v>
                </c:pt>
                <c:pt idx="993">
                  <c:v>1275153.9471814756</c:v>
                </c:pt>
                <c:pt idx="994">
                  <c:v>1280219.1011171059</c:v>
                </c:pt>
                <c:pt idx="995">
                  <c:v>1295177.76553362</c:v>
                </c:pt>
                <c:pt idx="996">
                  <c:v>1302466.5047203538</c:v>
                </c:pt>
                <c:pt idx="997">
                  <c:v>1296870.0005429012</c:v>
                </c:pt>
                <c:pt idx="998">
                  <c:v>1303760.2270482685</c:v>
                </c:pt>
                <c:pt idx="999">
                  <c:v>1313087.7340106892</c:v>
                </c:pt>
                <c:pt idx="1000">
                  <c:v>1329790.6133514454</c:v>
                </c:pt>
                <c:pt idx="1001">
                  <c:v>1349092.4884402445</c:v>
                </c:pt>
                <c:pt idx="1002">
                  <c:v>1387436.339043038</c:v>
                </c:pt>
                <c:pt idx="1003">
                  <c:v>1411295.1200100726</c:v>
                </c:pt>
                <c:pt idx="1004">
                  <c:v>1426120.9468661309</c:v>
                </c:pt>
                <c:pt idx="1005">
                  <c:v>1425092.899659127</c:v>
                </c:pt>
                <c:pt idx="1006">
                  <c:v>1456933.4853457068</c:v>
                </c:pt>
                <c:pt idx="1007">
                  <c:v>1472712.2773093807</c:v>
                </c:pt>
                <c:pt idx="1008">
                  <c:v>1475992.787498022</c:v>
                </c:pt>
                <c:pt idx="1009">
                  <c:v>1487203.122491247</c:v>
                </c:pt>
                <c:pt idx="1010">
                  <c:v>1474115.7350133243</c:v>
                </c:pt>
                <c:pt idx="1011">
                  <c:v>1488086.7810455817</c:v>
                </c:pt>
                <c:pt idx="1012">
                  <c:v>1484621.4533815242</c:v>
                </c:pt>
                <c:pt idx="1013">
                  <c:v>1502427.462028672</c:v>
                </c:pt>
                <c:pt idx="1014">
                  <c:v>1510438.1444787511</c:v>
                </c:pt>
                <c:pt idx="1015">
                  <c:v>1538796.075862953</c:v>
                </c:pt>
                <c:pt idx="1016">
                  <c:v>1569533.5322431412</c:v>
                </c:pt>
                <c:pt idx="1017">
                  <c:v>1602223.123207415</c:v>
                </c:pt>
                <c:pt idx="1018">
                  <c:v>1641808.7162231626</c:v>
                </c:pt>
                <c:pt idx="1019">
                  <c:v>1606797.3557239706</c:v>
                </c:pt>
                <c:pt idx="1020">
                  <c:v>1607727.2186471589</c:v>
                </c:pt>
                <c:pt idx="1021">
                  <c:v>1599266.0436007527</c:v>
                </c:pt>
                <c:pt idx="1022">
                  <c:v>1581587.0969679537</c:v>
                </c:pt>
                <c:pt idx="1023">
                  <c:v>1582620.9197210642</c:v>
                </c:pt>
                <c:pt idx="1024">
                  <c:v>1579738.9222137898</c:v>
                </c:pt>
                <c:pt idx="1025">
                  <c:v>1593496.2730400972</c:v>
                </c:pt>
                <c:pt idx="1026">
                  <c:v>1610285.7855724546</c:v>
                </c:pt>
                <c:pt idx="1027">
                  <c:v>1629038.9837811112</c:v>
                </c:pt>
                <c:pt idx="1028">
                  <c:v>1638661.0435949771</c:v>
                </c:pt>
                <c:pt idx="1029">
                  <c:v>1627202.360119161</c:v>
                </c:pt>
                <c:pt idx="1030">
                  <c:v>1634098.362170635</c:v>
                </c:pt>
                <c:pt idx="1031">
                  <c:v>1637748.5073101085</c:v>
                </c:pt>
                <c:pt idx="1032">
                  <c:v>1642241.8821811697</c:v>
                </c:pt>
                <c:pt idx="1033">
                  <c:v>1630996.8939113037</c:v>
                </c:pt>
                <c:pt idx="1034">
                  <c:v>1635911.8836481583</c:v>
                </c:pt>
                <c:pt idx="1035">
                  <c:v>1640803.7712005859</c:v>
                </c:pt>
                <c:pt idx="1036">
                  <c:v>1657662.5902862246</c:v>
                </c:pt>
                <c:pt idx="1037">
                  <c:v>1674631.1447478917</c:v>
                </c:pt>
                <c:pt idx="1038">
                  <c:v>1681746.6175514227</c:v>
                </c:pt>
                <c:pt idx="1039">
                  <c:v>1686037.8483087467</c:v>
                </c:pt>
                <c:pt idx="1040">
                  <c:v>1696012.2164351251</c:v>
                </c:pt>
                <c:pt idx="1041">
                  <c:v>1702261.3573226414</c:v>
                </c:pt>
                <c:pt idx="1042">
                  <c:v>1692506.4599483204</c:v>
                </c:pt>
                <c:pt idx="1043">
                  <c:v>1699697.014851239</c:v>
                </c:pt>
                <c:pt idx="1044">
                  <c:v>1696861.2217128188</c:v>
                </c:pt>
                <c:pt idx="1045">
                  <c:v>1690300.2013355372</c:v>
                </c:pt>
                <c:pt idx="1046">
                  <c:v>1710214.2843116531</c:v>
                </c:pt>
                <c:pt idx="1047">
                  <c:v>1718756.3170035542</c:v>
                </c:pt>
                <c:pt idx="1048">
                  <c:v>1740079.6332297199</c:v>
                </c:pt>
                <c:pt idx="1049">
                  <c:v>1751243.7638540913</c:v>
                </c:pt>
                <c:pt idx="1050">
                  <c:v>1763331.9818555443</c:v>
                </c:pt>
                <c:pt idx="1051">
                  <c:v>1780208.1275795032</c:v>
                </c:pt>
                <c:pt idx="1052">
                  <c:v>1809571.0039862818</c:v>
                </c:pt>
                <c:pt idx="1053">
                  <c:v>1783309.5958388345</c:v>
                </c:pt>
                <c:pt idx="1054">
                  <c:v>1778394.6061019797</c:v>
                </c:pt>
                <c:pt idx="1055">
                  <c:v>1783124.7783634181</c:v>
                </c:pt>
                <c:pt idx="1056">
                  <c:v>1763955.7408350746</c:v>
                </c:pt>
                <c:pt idx="1057">
                  <c:v>1767357.5374919574</c:v>
                </c:pt>
                <c:pt idx="1058">
                  <c:v>1785798.8562108488</c:v>
                </c:pt>
                <c:pt idx="1059">
                  <c:v>1792660.2049856824</c:v>
                </c:pt>
                <c:pt idx="1060">
                  <c:v>1794034.7849590916</c:v>
                </c:pt>
                <c:pt idx="1061">
                  <c:v>1803830.1111561602</c:v>
                </c:pt>
                <c:pt idx="1062">
                  <c:v>1836519.702120434</c:v>
                </c:pt>
                <c:pt idx="1063">
                  <c:v>1844137.647435253</c:v>
                </c:pt>
                <c:pt idx="1064">
                  <c:v>1845772.1269834668</c:v>
                </c:pt>
                <c:pt idx="1065">
                  <c:v>1845281.205564392</c:v>
                </c:pt>
                <c:pt idx="1066">
                  <c:v>1850404.11496109</c:v>
                </c:pt>
                <c:pt idx="1067">
                  <c:v>1783748.5373429481</c:v>
                </c:pt>
                <c:pt idx="1068">
                  <c:v>1811274.7900877765</c:v>
                </c:pt>
                <c:pt idx="1069">
                  <c:v>1850750.6477274958</c:v>
                </c:pt>
                <c:pt idx="1070">
                  <c:v>1870589.6486042235</c:v>
                </c:pt>
                <c:pt idx="1071">
                  <c:v>1846961.88948146</c:v>
                </c:pt>
                <c:pt idx="1072">
                  <c:v>1847065.8493113813</c:v>
                </c:pt>
                <c:pt idx="1073">
                  <c:v>1842919.0072067264</c:v>
                </c:pt>
                <c:pt idx="1074">
                  <c:v>1845269.6544721785</c:v>
                </c:pt>
                <c:pt idx="1075">
                  <c:v>1858420.5729572761</c:v>
                </c:pt>
                <c:pt idx="1076">
                  <c:v>1871184.5298532201</c:v>
                </c:pt>
                <c:pt idx="1077">
                  <c:v>1926468.057187147</c:v>
                </c:pt>
                <c:pt idx="1078">
                  <c:v>1958239.3363204456</c:v>
                </c:pt>
                <c:pt idx="1079">
                  <c:v>1965978.5681035067</c:v>
                </c:pt>
                <c:pt idx="1080">
                  <c:v>1956986.0428152783</c:v>
                </c:pt>
                <c:pt idx="1081">
                  <c:v>1952544.6478591783</c:v>
                </c:pt>
                <c:pt idx="1082">
                  <c:v>1889735.58394814</c:v>
                </c:pt>
                <c:pt idx="1083">
                  <c:v>1862526.9862391837</c:v>
                </c:pt>
                <c:pt idx="1084">
                  <c:v>1857432.9545730194</c:v>
                </c:pt>
                <c:pt idx="1085">
                  <c:v>1840695.421955623</c:v>
                </c:pt>
                <c:pt idx="1086">
                  <c:v>1895672.8453458918</c:v>
                </c:pt>
                <c:pt idx="1087">
                  <c:v>1956841.6541626093</c:v>
                </c:pt>
                <c:pt idx="1088">
                  <c:v>1954248.4339606729</c:v>
                </c:pt>
                <c:pt idx="1089">
                  <c:v>1955212.9501605025</c:v>
                </c:pt>
                <c:pt idx="1090">
                  <c:v>1958770.6865622678</c:v>
                </c:pt>
                <c:pt idx="1091">
                  <c:v>1961947.236920987</c:v>
                </c:pt>
                <c:pt idx="1092">
                  <c:v>1962576.7714466243</c:v>
                </c:pt>
                <c:pt idx="1093">
                  <c:v>1954121.3719463244</c:v>
                </c:pt>
                <c:pt idx="1094">
                  <c:v>1943384.6317338534</c:v>
                </c:pt>
                <c:pt idx="1095">
                  <c:v>1928039.0057281866</c:v>
                </c:pt>
                <c:pt idx="1096">
                  <c:v>1934663.5571126428</c:v>
                </c:pt>
                <c:pt idx="1097">
                  <c:v>1944227.8614654406</c:v>
                </c:pt>
                <c:pt idx="1098">
                  <c:v>1947543.0249307221</c:v>
                </c:pt>
                <c:pt idx="1099">
                  <c:v>1911584.4748700212</c:v>
                </c:pt>
                <c:pt idx="1100">
                  <c:v>1927715.5751462076</c:v>
                </c:pt>
                <c:pt idx="1101">
                  <c:v>1931873.9683430763</c:v>
                </c:pt>
                <c:pt idx="1102">
                  <c:v>1935697.379865753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1-4041-B4FA-4CBB73988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626240"/>
        <c:axId val="211636224"/>
      </c:lineChart>
      <c:catAx>
        <c:axId val="21162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36224"/>
        <c:crosses val="autoZero"/>
        <c:auto val="1"/>
        <c:lblAlgn val="ctr"/>
        <c:lblOffset val="100"/>
        <c:noMultiLvlLbl val="0"/>
      </c:catAx>
      <c:valAx>
        <c:axId val="2116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Momentum!$AN$1</c:f>
              <c:strCache>
                <c:ptCount val="1"/>
                <c:pt idx="0">
                  <c:v>3M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Momentum!$AN$2:$AN$233</c:f>
              <c:numCache>
                <c:formatCode>General</c:formatCode>
                <c:ptCount val="232"/>
                <c:pt idx="0">
                  <c:v>919095</c:v>
                </c:pt>
                <c:pt idx="1">
                  <c:v>933988.93447500002</c:v>
                </c:pt>
                <c:pt idx="2">
                  <c:v>987128.234901955</c:v>
                </c:pt>
                <c:pt idx="3">
                  <c:v>935619.88360477099</c:v>
                </c:pt>
                <c:pt idx="4">
                  <c:v>976745.05558861897</c:v>
                </c:pt>
                <c:pt idx="5">
                  <c:v>1009480.66612667</c:v>
                </c:pt>
                <c:pt idx="6">
                  <c:v>991441.24662298698</c:v>
                </c:pt>
                <c:pt idx="7">
                  <c:v>983475.01620637195</c:v>
                </c:pt>
                <c:pt idx="8">
                  <c:v>978857.60100528295</c:v>
                </c:pt>
                <c:pt idx="9">
                  <c:v>1004645.60450376</c:v>
                </c:pt>
                <c:pt idx="10">
                  <c:v>1018996.9669641</c:v>
                </c:pt>
                <c:pt idx="11">
                  <c:v>1098132.27141853</c:v>
                </c:pt>
                <c:pt idx="12">
                  <c:v>1121346.7876363201</c:v>
                </c:pt>
                <c:pt idx="13">
                  <c:v>1175283.56812163</c:v>
                </c:pt>
                <c:pt idx="14">
                  <c:v>1204695.0394138701</c:v>
                </c:pt>
                <c:pt idx="15">
                  <c:v>1194033.48831506</c:v>
                </c:pt>
                <c:pt idx="16">
                  <c:v>1132779.5703644899</c:v>
                </c:pt>
                <c:pt idx="17">
                  <c:v>1242342.01041015</c:v>
                </c:pt>
                <c:pt idx="18">
                  <c:v>1327144.2760407501</c:v>
                </c:pt>
                <c:pt idx="19">
                  <c:v>1350661.2726121901</c:v>
                </c:pt>
                <c:pt idx="20">
                  <c:v>1317583.57804592</c:v>
                </c:pt>
                <c:pt idx="21">
                  <c:v>1261349.1109349199</c:v>
                </c:pt>
                <c:pt idx="22">
                  <c:v>1333933.4455236699</c:v>
                </c:pt>
                <c:pt idx="23">
                  <c:v>1404205.05943385</c:v>
                </c:pt>
                <c:pt idx="24">
                  <c:v>1410671.4237325501</c:v>
                </c:pt>
                <c:pt idx="25">
                  <c:v>1518206.90636368</c:v>
                </c:pt>
                <c:pt idx="26">
                  <c:v>1599985.1213749601</c:v>
                </c:pt>
                <c:pt idx="27">
                  <c:v>1598137.1385597701</c:v>
                </c:pt>
                <c:pt idx="28">
                  <c:v>1625393.36745791</c:v>
                </c:pt>
                <c:pt idx="29">
                  <c:v>1651708.48607705</c:v>
                </c:pt>
                <c:pt idx="30">
                  <c:v>1623315.61720139</c:v>
                </c:pt>
                <c:pt idx="31">
                  <c:v>1705739.4676647901</c:v>
                </c:pt>
                <c:pt idx="32">
                  <c:v>1623633.69838874</c:v>
                </c:pt>
                <c:pt idx="33">
                  <c:v>1641371.8965436399</c:v>
                </c:pt>
                <c:pt idx="34">
                  <c:v>1765410.3707654399</c:v>
                </c:pt>
                <c:pt idx="35">
                  <c:v>1816519.0009991</c:v>
                </c:pt>
                <c:pt idx="36">
                  <c:v>1958025.8311769301</c:v>
                </c:pt>
                <c:pt idx="37">
                  <c:v>1965368.42804385</c:v>
                </c:pt>
                <c:pt idx="38">
                  <c:v>1946687.60113529</c:v>
                </c:pt>
                <c:pt idx="39">
                  <c:v>1964451.1254956501</c:v>
                </c:pt>
                <c:pt idx="40">
                  <c:v>2136468.2882996802</c:v>
                </c:pt>
                <c:pt idx="41">
                  <c:v>2157597.95967096</c:v>
                </c:pt>
                <c:pt idx="42">
                  <c:v>2180328.25417609</c:v>
                </c:pt>
                <c:pt idx="43">
                  <c:v>2235719.4934734399</c:v>
                </c:pt>
                <c:pt idx="44">
                  <c:v>2383221.0870553502</c:v>
                </c:pt>
                <c:pt idx="45">
                  <c:v>2375392.2057843702</c:v>
                </c:pt>
                <c:pt idx="46">
                  <c:v>2426344.36859845</c:v>
                </c:pt>
                <c:pt idx="47">
                  <c:v>2402214.3738527298</c:v>
                </c:pt>
                <c:pt idx="48">
                  <c:v>2388377.6190593401</c:v>
                </c:pt>
                <c:pt idx="49">
                  <c:v>2198967.3319798401</c:v>
                </c:pt>
                <c:pt idx="50">
                  <c:v>2243661.34300233</c:v>
                </c:pt>
                <c:pt idx="51">
                  <c:v>2149124.6723149298</c:v>
                </c:pt>
                <c:pt idx="52">
                  <c:v>2197780.8548961398</c:v>
                </c:pt>
                <c:pt idx="53">
                  <c:v>2247285.8686526702</c:v>
                </c:pt>
                <c:pt idx="54">
                  <c:v>2366953.8411584301</c:v>
                </c:pt>
                <c:pt idx="55">
                  <c:v>2283412.2053347402</c:v>
                </c:pt>
                <c:pt idx="56">
                  <c:v>2340383.33985784</c:v>
                </c:pt>
                <c:pt idx="57">
                  <c:v>2465137.4737889702</c:v>
                </c:pt>
                <c:pt idx="58">
                  <c:v>2529835.0067885602</c:v>
                </c:pt>
                <c:pt idx="59">
                  <c:v>2564670.8348320401</c:v>
                </c:pt>
                <c:pt idx="60">
                  <c:v>2442041.09886454</c:v>
                </c:pt>
                <c:pt idx="61">
                  <c:v>2444947.1277721901</c:v>
                </c:pt>
                <c:pt idx="62">
                  <c:v>2528380.9485074198</c:v>
                </c:pt>
                <c:pt idx="63">
                  <c:v>2514082.9542436101</c:v>
                </c:pt>
                <c:pt idx="64">
                  <c:v>2523271.9274413702</c:v>
                </c:pt>
                <c:pt idx="65">
                  <c:v>2405182.80123711</c:v>
                </c:pt>
                <c:pt idx="66">
                  <c:v>2519693.5544040101</c:v>
                </c:pt>
                <c:pt idx="67">
                  <c:v>2659145.9941725</c:v>
                </c:pt>
                <c:pt idx="68">
                  <c:v>2440643.9678313499</c:v>
                </c:pt>
                <c:pt idx="69">
                  <c:v>2552925.7935714298</c:v>
                </c:pt>
                <c:pt idx="70">
                  <c:v>2717844.7998361401</c:v>
                </c:pt>
                <c:pt idx="71">
                  <c:v>2897344.8596413201</c:v>
                </c:pt>
                <c:pt idx="72">
                  <c:v>2984859.1611267901</c:v>
                </c:pt>
                <c:pt idx="73">
                  <c:v>2832616.4196135099</c:v>
                </c:pt>
                <c:pt idx="74">
                  <c:v>2920866.5841665701</c:v>
                </c:pt>
                <c:pt idx="75">
                  <c:v>2883946.8305427101</c:v>
                </c:pt>
                <c:pt idx="76">
                  <c:v>2766858.5892226798</c:v>
                </c:pt>
                <c:pt idx="77">
                  <c:v>2526958.1152441199</c:v>
                </c:pt>
                <c:pt idx="78">
                  <c:v>2593581.3659525299</c:v>
                </c:pt>
                <c:pt idx="79">
                  <c:v>2582947.6823521298</c:v>
                </c:pt>
                <c:pt idx="80">
                  <c:v>2640159.97351623</c:v>
                </c:pt>
                <c:pt idx="81">
                  <c:v>2714031.6495752102</c:v>
                </c:pt>
                <c:pt idx="82">
                  <c:v>2801504.88964102</c:v>
                </c:pt>
                <c:pt idx="83">
                  <c:v>2953808.7029663599</c:v>
                </c:pt>
                <c:pt idx="84">
                  <c:v>3095753.98018741</c:v>
                </c:pt>
                <c:pt idx="85">
                  <c:v>3143490.5065619</c:v>
                </c:pt>
                <c:pt idx="86">
                  <c:v>3216592.3782919901</c:v>
                </c:pt>
                <c:pt idx="87">
                  <c:v>3159240.5361870499</c:v>
                </c:pt>
                <c:pt idx="88">
                  <c:v>2920496.7288673902</c:v>
                </c:pt>
                <c:pt idx="89">
                  <c:v>2915955.3564539999</c:v>
                </c:pt>
                <c:pt idx="90">
                  <c:v>2954620.9244805798</c:v>
                </c:pt>
                <c:pt idx="91">
                  <c:v>2885320.2906968901</c:v>
                </c:pt>
                <c:pt idx="92">
                  <c:v>2988095.3994515198</c:v>
                </c:pt>
                <c:pt idx="93">
                  <c:v>2833595.9268228798</c:v>
                </c:pt>
                <c:pt idx="94">
                  <c:v>2728200.3263246999</c:v>
                </c:pt>
                <c:pt idx="95">
                  <c:v>2815598.22377851</c:v>
                </c:pt>
                <c:pt idx="96">
                  <c:v>2786625.7180558299</c:v>
                </c:pt>
                <c:pt idx="97">
                  <c:v>2863397.25658827</c:v>
                </c:pt>
                <c:pt idx="98">
                  <c:v>2957903.68304196</c:v>
                </c:pt>
                <c:pt idx="99">
                  <c:v>2983652.2346028402</c:v>
                </c:pt>
                <c:pt idx="100">
                  <c:v>3094315.8959842599</c:v>
                </c:pt>
                <c:pt idx="101">
                  <c:v>3137976.6932766</c:v>
                </c:pt>
                <c:pt idx="102">
                  <c:v>3173671.1781626199</c:v>
                </c:pt>
                <c:pt idx="103">
                  <c:v>3166181.31418216</c:v>
                </c:pt>
                <c:pt idx="104">
                  <c:v>3301868.01440144</c:v>
                </c:pt>
                <c:pt idx="105">
                  <c:v>3313160.4030106901</c:v>
                </c:pt>
                <c:pt idx="106">
                  <c:v>3333006.2338247201</c:v>
                </c:pt>
                <c:pt idx="107">
                  <c:v>3435846.1411693799</c:v>
                </c:pt>
                <c:pt idx="108">
                  <c:v>3204562.1581765702</c:v>
                </c:pt>
                <c:pt idx="109">
                  <c:v>3317058.3127393601</c:v>
                </c:pt>
                <c:pt idx="110">
                  <c:v>3366764.4315557601</c:v>
                </c:pt>
                <c:pt idx="111">
                  <c:v>3457448.2315197098</c:v>
                </c:pt>
                <c:pt idx="112">
                  <c:v>3439400.3517511799</c:v>
                </c:pt>
                <c:pt idx="113">
                  <c:v>3419744.17874092</c:v>
                </c:pt>
                <c:pt idx="114">
                  <c:v>3628348.5736441198</c:v>
                </c:pt>
                <c:pt idx="115">
                  <c:v>3639796.01339396</c:v>
                </c:pt>
                <c:pt idx="116">
                  <c:v>3686494.5962458099</c:v>
                </c:pt>
                <c:pt idx="117">
                  <c:v>3736759.9500656198</c:v>
                </c:pt>
                <c:pt idx="118">
                  <c:v>3882325.4339204198</c:v>
                </c:pt>
                <c:pt idx="119">
                  <c:v>4139917.7264610399</c:v>
                </c:pt>
                <c:pt idx="120">
                  <c:v>4156580.8953100499</c:v>
                </c:pt>
                <c:pt idx="121">
                  <c:v>3929402.96647688</c:v>
                </c:pt>
                <c:pt idx="122">
                  <c:v>4162357.6213444602</c:v>
                </c:pt>
                <c:pt idx="123">
                  <c:v>3992533.4303936101</c:v>
                </c:pt>
                <c:pt idx="124">
                  <c:v>4038826.85551902</c:v>
                </c:pt>
                <c:pt idx="125">
                  <c:v>3970328.3520494201</c:v>
                </c:pt>
                <c:pt idx="126">
                  <c:v>3960481.9377363301</c:v>
                </c:pt>
                <c:pt idx="127">
                  <c:v>3678951.0791923502</c:v>
                </c:pt>
                <c:pt idx="128">
                  <c:v>3676320.62917072</c:v>
                </c:pt>
                <c:pt idx="129">
                  <c:v>3677294.85413745</c:v>
                </c:pt>
                <c:pt idx="130">
                  <c:v>3636862.9972162098</c:v>
                </c:pt>
                <c:pt idx="131">
                  <c:v>3793539.0551362899</c:v>
                </c:pt>
                <c:pt idx="132">
                  <c:v>3662301.5715238499</c:v>
                </c:pt>
                <c:pt idx="133">
                  <c:v>3642982.9307340598</c:v>
                </c:pt>
                <c:pt idx="134">
                  <c:v>3606334.5224508699</c:v>
                </c:pt>
                <c:pt idx="135">
                  <c:v>3804394.4144238699</c:v>
                </c:pt>
                <c:pt idx="136">
                  <c:v>3838691.03006991</c:v>
                </c:pt>
                <c:pt idx="137">
                  <c:v>3819267.2534577502</c:v>
                </c:pt>
                <c:pt idx="138">
                  <c:v>3910299.4884439199</c:v>
                </c:pt>
                <c:pt idx="139">
                  <c:v>3967604.9274470601</c:v>
                </c:pt>
                <c:pt idx="140">
                  <c:v>3978436.4888989902</c:v>
                </c:pt>
                <c:pt idx="141">
                  <c:v>4039883.4404700398</c:v>
                </c:pt>
                <c:pt idx="142">
                  <c:v>4048306.59744342</c:v>
                </c:pt>
                <c:pt idx="143">
                  <c:v>4046849.2070683399</c:v>
                </c:pt>
                <c:pt idx="144">
                  <c:v>4225072.44614763</c:v>
                </c:pt>
                <c:pt idx="145">
                  <c:v>4318721.1769164903</c:v>
                </c:pt>
                <c:pt idx="146">
                  <c:v>4501791.7676059799</c:v>
                </c:pt>
                <c:pt idx="147">
                  <c:v>4519843.95259408</c:v>
                </c:pt>
                <c:pt idx="148">
                  <c:v>4704954.1616725698</c:v>
                </c:pt>
                <c:pt idx="149">
                  <c:v>4909643.1924761403</c:v>
                </c:pt>
                <c:pt idx="150">
                  <c:v>5045394.8267481001</c:v>
                </c:pt>
                <c:pt idx="151">
                  <c:v>5248371.0606281804</c:v>
                </c:pt>
                <c:pt idx="152">
                  <c:v>5281383.3145995298</c:v>
                </c:pt>
                <c:pt idx="153">
                  <c:v>5343254.7201300599</c:v>
                </c:pt>
                <c:pt idx="154">
                  <c:v>5553778.9561031898</c:v>
                </c:pt>
                <c:pt idx="155">
                  <c:v>5709978.9892435903</c:v>
                </c:pt>
                <c:pt idx="156">
                  <c:v>5846161.9881370496</c:v>
                </c:pt>
                <c:pt idx="157">
                  <c:v>6165274.7402595105</c:v>
                </c:pt>
                <c:pt idx="158">
                  <c:v>6000785.21018939</c:v>
                </c:pt>
                <c:pt idx="159">
                  <c:v>6217443.5602032701</c:v>
                </c:pt>
                <c:pt idx="160">
                  <c:v>6275701.0063623805</c:v>
                </c:pt>
                <c:pt idx="161">
                  <c:v>6337234.2547297599</c:v>
                </c:pt>
                <c:pt idx="162">
                  <c:v>6344331.9570950596</c:v>
                </c:pt>
                <c:pt idx="163">
                  <c:v>6773208.7973946901</c:v>
                </c:pt>
                <c:pt idx="164">
                  <c:v>6182449.5260859197</c:v>
                </c:pt>
                <c:pt idx="165">
                  <c:v>6449654.9946033601</c:v>
                </c:pt>
                <c:pt idx="166">
                  <c:v>6754981.6620478798</c:v>
                </c:pt>
                <c:pt idx="167">
                  <c:v>7123567.23643752</c:v>
                </c:pt>
                <c:pt idx="168">
                  <c:v>7077299.6672368599</c:v>
                </c:pt>
                <c:pt idx="169">
                  <c:v>7180415.9233884998</c:v>
                </c:pt>
                <c:pt idx="170">
                  <c:v>7504360.3877721699</c:v>
                </c:pt>
                <c:pt idx="171">
                  <c:v>7562781.83339098</c:v>
                </c:pt>
                <c:pt idx="172">
                  <c:v>7719936.4398888396</c:v>
                </c:pt>
                <c:pt idx="173">
                  <c:v>7801072.9718720699</c:v>
                </c:pt>
                <c:pt idx="174">
                  <c:v>7937045.6737718098</c:v>
                </c:pt>
                <c:pt idx="175">
                  <c:v>8019313.15218045</c:v>
                </c:pt>
                <c:pt idx="176">
                  <c:v>8009850.3626608802</c:v>
                </c:pt>
                <c:pt idx="177">
                  <c:v>7984419.0877594296</c:v>
                </c:pt>
                <c:pt idx="178">
                  <c:v>8686528.9802415594</c:v>
                </c:pt>
                <c:pt idx="179">
                  <c:v>9241120.4229850806</c:v>
                </c:pt>
                <c:pt idx="180">
                  <c:v>8197382.0768110296</c:v>
                </c:pt>
                <c:pt idx="181">
                  <c:v>8692340.0066088792</c:v>
                </c:pt>
                <c:pt idx="182">
                  <c:v>8489808.4844548907</c:v>
                </c:pt>
                <c:pt idx="183">
                  <c:v>8579715.5563052706</c:v>
                </c:pt>
                <c:pt idx="184">
                  <c:v>7794628.68432556</c:v>
                </c:pt>
                <c:pt idx="185">
                  <c:v>7207615.198109</c:v>
                </c:pt>
                <c:pt idx="186">
                  <c:v>7621152.1201005001</c:v>
                </c:pt>
                <c:pt idx="187">
                  <c:v>7991578.21889799</c:v>
                </c:pt>
                <c:pt idx="188">
                  <c:v>8288225.6023834804</c:v>
                </c:pt>
                <c:pt idx="189">
                  <c:v>7994366.5636509703</c:v>
                </c:pt>
                <c:pt idx="190">
                  <c:v>8067714.8768724697</c:v>
                </c:pt>
                <c:pt idx="191">
                  <c:v>8300226.4196239403</c:v>
                </c:pt>
                <c:pt idx="192">
                  <c:v>8046197.9900513496</c:v>
                </c:pt>
                <c:pt idx="193">
                  <c:v>8506883.0559717398</c:v>
                </c:pt>
                <c:pt idx="194">
                  <c:v>9363441.1108775306</c:v>
                </c:pt>
                <c:pt idx="195">
                  <c:v>8993444.7353812009</c:v>
                </c:pt>
                <c:pt idx="196">
                  <c:v>8375100.4426000696</c:v>
                </c:pt>
                <c:pt idx="197">
                  <c:v>9042386.5703642294</c:v>
                </c:pt>
                <c:pt idx="198">
                  <c:v>9766003.5556576308</c:v>
                </c:pt>
                <c:pt idx="199">
                  <c:v>9861124.4302897397</c:v>
                </c:pt>
                <c:pt idx="200">
                  <c:v>10207348.5090372</c:v>
                </c:pt>
                <c:pt idx="201">
                  <c:v>10698934.413232399</c:v>
                </c:pt>
                <c:pt idx="202">
                  <c:v>10464413.7708943</c:v>
                </c:pt>
                <c:pt idx="203">
                  <c:v>9797935.2578261197</c:v>
                </c:pt>
                <c:pt idx="204">
                  <c:v>10249130.176449001</c:v>
                </c:pt>
                <c:pt idx="205">
                  <c:v>9282790.9377625193</c:v>
                </c:pt>
                <c:pt idx="206">
                  <c:v>9582949.9827350695</c:v>
                </c:pt>
                <c:pt idx="207">
                  <c:v>9657313.6746011004</c:v>
                </c:pt>
                <c:pt idx="208">
                  <c:v>9937230.9114594106</c:v>
                </c:pt>
                <c:pt idx="209">
                  <c:v>9914077.1634357106</c:v>
                </c:pt>
                <c:pt idx="210">
                  <c:v>9938812.7859584801</c:v>
                </c:pt>
                <c:pt idx="211">
                  <c:v>10077707.694642199</c:v>
                </c:pt>
                <c:pt idx="212">
                  <c:v>10341642.859164899</c:v>
                </c:pt>
                <c:pt idx="213">
                  <c:v>10213716.736997001</c:v>
                </c:pt>
                <c:pt idx="214">
                  <c:v>9869923.0316297393</c:v>
                </c:pt>
                <c:pt idx="215">
                  <c:v>10329269.249521701</c:v>
                </c:pt>
                <c:pt idx="216">
                  <c:v>9419983.6774863899</c:v>
                </c:pt>
                <c:pt idx="217">
                  <c:v>9458181.7112985998</c:v>
                </c:pt>
                <c:pt idx="218">
                  <c:v>9752567.6170627605</c:v>
                </c:pt>
                <c:pt idx="219">
                  <c:v>9503145.7002563793</c:v>
                </c:pt>
                <c:pt idx="220">
                  <c:v>9292318.4128961898</c:v>
                </c:pt>
                <c:pt idx="221">
                  <c:v>9422550.2554529309</c:v>
                </c:pt>
                <c:pt idx="222">
                  <c:v>9708948.6704674195</c:v>
                </c:pt>
                <c:pt idx="223">
                  <c:v>9990119.8239641599</c:v>
                </c:pt>
                <c:pt idx="224">
                  <c:v>10107104.127102699</c:v>
                </c:pt>
                <c:pt idx="225">
                  <c:v>9776551.2866258901</c:v>
                </c:pt>
                <c:pt idx="226">
                  <c:v>10050148.0743821</c:v>
                </c:pt>
                <c:pt idx="227">
                  <c:v>10084821.085238701</c:v>
                </c:pt>
                <c:pt idx="228">
                  <c:v>9097012.8599395901</c:v>
                </c:pt>
                <c:pt idx="229">
                  <c:v>8854168.1016435008</c:v>
                </c:pt>
                <c:pt idx="230">
                  <c:v>7918061.1790972399</c:v>
                </c:pt>
                <c:pt idx="231">
                  <c:v>8341400.3200376704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CE-404A-B33E-19C1CBAA94F0}"/>
            </c:ext>
          </c:extLst>
        </c:ser>
        <c:ser>
          <c:idx val="1"/>
          <c:order val="1"/>
          <c:tx>
            <c:strRef>
              <c:f>Momentum!$AO$1</c:f>
              <c:strCache>
                <c:ptCount val="1"/>
                <c:pt idx="0">
                  <c:v>NormMom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Momentum!$AO$2:$AO$233</c:f>
              <c:numCache>
                <c:formatCode>General</c:formatCode>
                <c:ptCount val="232"/>
                <c:pt idx="0">
                  <c:v>953005</c:v>
                </c:pt>
                <c:pt idx="1">
                  <c:v>995842.57475000003</c:v>
                </c:pt>
                <c:pt idx="2">
                  <c:v>1069609.6134746</c:v>
                </c:pt>
                <c:pt idx="3">
                  <c:v>1010738.30034896</c:v>
                </c:pt>
                <c:pt idx="4">
                  <c:v>1061189.30261088</c:v>
                </c:pt>
                <c:pt idx="5">
                  <c:v>1080460.5003462899</c:v>
                </c:pt>
                <c:pt idx="6">
                  <c:v>1068510.6072124599</c:v>
                </c:pt>
                <c:pt idx="7">
                  <c:v>1059540.46066491</c:v>
                </c:pt>
                <c:pt idx="8">
                  <c:v>1067757.1969373701</c:v>
                </c:pt>
                <c:pt idx="9">
                  <c:v>1077601.9182931299</c:v>
                </c:pt>
                <c:pt idx="10">
                  <c:v>1078835.7724895801</c:v>
                </c:pt>
                <c:pt idx="11">
                  <c:v>1165277.4887603</c:v>
                </c:pt>
                <c:pt idx="12">
                  <c:v>1191793.37801705</c:v>
                </c:pt>
                <c:pt idx="13">
                  <c:v>1231420.50783611</c:v>
                </c:pt>
                <c:pt idx="14">
                  <c:v>1278540.8135684601</c:v>
                </c:pt>
                <c:pt idx="15">
                  <c:v>1267558.14797991</c:v>
                </c:pt>
                <c:pt idx="16">
                  <c:v>1208661.0586340199</c:v>
                </c:pt>
                <c:pt idx="17">
                  <c:v>1296149.9893632501</c:v>
                </c:pt>
                <c:pt idx="18">
                  <c:v>1364709.84305061</c:v>
                </c:pt>
                <c:pt idx="19">
                  <c:v>1390748.5068560201</c:v>
                </c:pt>
                <c:pt idx="20">
                  <c:v>1354811.5654388601</c:v>
                </c:pt>
                <c:pt idx="21">
                  <c:v>1299135.58415715</c:v>
                </c:pt>
                <c:pt idx="22">
                  <c:v>1358765.9074699599</c:v>
                </c:pt>
                <c:pt idx="23">
                  <c:v>1405357.99043711</c:v>
                </c:pt>
                <c:pt idx="24">
                  <c:v>1450329.4461310999</c:v>
                </c:pt>
                <c:pt idx="25">
                  <c:v>1558944.61835185</c:v>
                </c:pt>
                <c:pt idx="26">
                  <c:v>1615643.43412131</c:v>
                </c:pt>
                <c:pt idx="27">
                  <c:v>1647455.45333916</c:v>
                </c:pt>
                <c:pt idx="28">
                  <c:v>1672249.65791191</c:v>
                </c:pt>
                <c:pt idx="29">
                  <c:v>1671940.2917251999</c:v>
                </c:pt>
                <c:pt idx="30">
                  <c:v>1641912.2440858199</c:v>
                </c:pt>
                <c:pt idx="31">
                  <c:v>1745418.3919529901</c:v>
                </c:pt>
                <c:pt idx="32">
                  <c:v>1666630.2057402299</c:v>
                </c:pt>
                <c:pt idx="33">
                  <c:v>1687763.07674901</c:v>
                </c:pt>
                <c:pt idx="34">
                  <c:v>1772944.4792325399</c:v>
                </c:pt>
                <c:pt idx="35">
                  <c:v>1822622.3835406301</c:v>
                </c:pt>
                <c:pt idx="36">
                  <c:v>1959565.11632796</c:v>
                </c:pt>
                <c:pt idx="37">
                  <c:v>1959359.3619907401</c:v>
                </c:pt>
                <c:pt idx="38">
                  <c:v>1938688.1207217399</c:v>
                </c:pt>
                <c:pt idx="39">
                  <c:v>1937495.8275275</c:v>
                </c:pt>
                <c:pt idx="40">
                  <c:v>2151724.7411772101</c:v>
                </c:pt>
                <c:pt idx="41">
                  <c:v>2165280.6070466298</c:v>
                </c:pt>
                <c:pt idx="42">
                  <c:v>2129640.0882546399</c:v>
                </c:pt>
                <c:pt idx="43">
                  <c:v>2134197.5180435102</c:v>
                </c:pt>
                <c:pt idx="44">
                  <c:v>2223759.1168881999</c:v>
                </c:pt>
                <c:pt idx="45">
                  <c:v>2208570.84211986</c:v>
                </c:pt>
                <c:pt idx="46">
                  <c:v>2258274.7289217701</c:v>
                </c:pt>
                <c:pt idx="47">
                  <c:v>2239350.3866933999</c:v>
                </c:pt>
                <c:pt idx="48">
                  <c:v>2181172.06364711</c:v>
                </c:pt>
                <c:pt idx="49">
                  <c:v>2042983.9075547401</c:v>
                </c:pt>
                <c:pt idx="50">
                  <c:v>2082924.2429474399</c:v>
                </c:pt>
                <c:pt idx="51">
                  <c:v>2006439.2647464101</c:v>
                </c:pt>
                <c:pt idx="52">
                  <c:v>2061877.18163135</c:v>
                </c:pt>
                <c:pt idx="53">
                  <c:v>2071557.69499911</c:v>
                </c:pt>
                <c:pt idx="54">
                  <c:v>2191045.1428466602</c:v>
                </c:pt>
                <c:pt idx="55">
                  <c:v>2121216.5341441398</c:v>
                </c:pt>
                <c:pt idx="56">
                  <c:v>2153533.2680418198</c:v>
                </c:pt>
                <c:pt idx="57">
                  <c:v>2257215.1272316999</c:v>
                </c:pt>
                <c:pt idx="58">
                  <c:v>2314717.6825979198</c:v>
                </c:pt>
                <c:pt idx="59">
                  <c:v>2347239.4660384301</c:v>
                </c:pt>
                <c:pt idx="60">
                  <c:v>2186688.2865614002</c:v>
                </c:pt>
                <c:pt idx="61">
                  <c:v>2161388.3030858799</c:v>
                </c:pt>
                <c:pt idx="62">
                  <c:v>2224122.59858295</c:v>
                </c:pt>
                <c:pt idx="63">
                  <c:v>2246163.6535349102</c:v>
                </c:pt>
                <c:pt idx="64">
                  <c:v>2241794.8652287801</c:v>
                </c:pt>
                <c:pt idx="65">
                  <c:v>2157200.7359893699</c:v>
                </c:pt>
                <c:pt idx="66">
                  <c:v>2206190.7647036901</c:v>
                </c:pt>
                <c:pt idx="67">
                  <c:v>2302248.3105988898</c:v>
                </c:pt>
                <c:pt idx="68">
                  <c:v>2137833.2474974701</c:v>
                </c:pt>
                <c:pt idx="69">
                  <c:v>2252645.5820543198</c:v>
                </c:pt>
                <c:pt idx="70">
                  <c:v>2365446.80957569</c:v>
                </c:pt>
                <c:pt idx="71">
                  <c:v>2399722.1338464501</c:v>
                </c:pt>
                <c:pt idx="72">
                  <c:v>2420239.7580908299</c:v>
                </c:pt>
                <c:pt idx="73">
                  <c:v>2282794.3422288499</c:v>
                </c:pt>
                <c:pt idx="74">
                  <c:v>2346198.9550842601</c:v>
                </c:pt>
                <c:pt idx="75">
                  <c:v>2276434.7291548299</c:v>
                </c:pt>
                <c:pt idx="76">
                  <c:v>2204556.3025817601</c:v>
                </c:pt>
                <c:pt idx="77">
                  <c:v>2037153.31974522</c:v>
                </c:pt>
                <c:pt idx="78">
                  <c:v>2082816.11140731</c:v>
                </c:pt>
                <c:pt idx="79">
                  <c:v>2024299.3927573201</c:v>
                </c:pt>
                <c:pt idx="80">
                  <c:v>2131172.2791979401</c:v>
                </c:pt>
                <c:pt idx="81">
                  <c:v>2188277.04041905</c:v>
                </c:pt>
                <c:pt idx="82">
                  <c:v>2211888.5496851699</c:v>
                </c:pt>
                <c:pt idx="83">
                  <c:v>2325889.2855359502</c:v>
                </c:pt>
                <c:pt idx="84">
                  <c:v>2410563.2849758798</c:v>
                </c:pt>
                <c:pt idx="85">
                  <c:v>2426207.8406953798</c:v>
                </c:pt>
                <c:pt idx="86">
                  <c:v>2502269.4565011798</c:v>
                </c:pt>
                <c:pt idx="87">
                  <c:v>2430491.8571414398</c:v>
                </c:pt>
                <c:pt idx="88">
                  <c:v>2241654.7923008399</c:v>
                </c:pt>
                <c:pt idx="89">
                  <c:v>2241150.4199725701</c:v>
                </c:pt>
                <c:pt idx="90">
                  <c:v>2266217.6874199598</c:v>
                </c:pt>
                <c:pt idx="91">
                  <c:v>2241096.6643549101</c:v>
                </c:pt>
                <c:pt idx="92">
                  <c:v>2314940.7994454098</c:v>
                </c:pt>
                <c:pt idx="93">
                  <c:v>2187757.95192387</c:v>
                </c:pt>
                <c:pt idx="94">
                  <c:v>2086563.20785763</c:v>
                </c:pt>
                <c:pt idx="95">
                  <c:v>2160584.0376563799</c:v>
                </c:pt>
                <c:pt idx="96">
                  <c:v>2136223.4526318102</c:v>
                </c:pt>
                <c:pt idx="97">
                  <c:v>2211835.0817377102</c:v>
                </c:pt>
                <c:pt idx="98">
                  <c:v>2278002.1282079001</c:v>
                </c:pt>
                <c:pt idx="99">
                  <c:v>2282854.2727409801</c:v>
                </c:pt>
                <c:pt idx="100">
                  <c:v>2408993.3855812801</c:v>
                </c:pt>
                <c:pt idx="101">
                  <c:v>2441587.0660882001</c:v>
                </c:pt>
                <c:pt idx="102">
                  <c:v>2481592.4701660499</c:v>
                </c:pt>
                <c:pt idx="103">
                  <c:v>2498219.13971616</c:v>
                </c:pt>
                <c:pt idx="104">
                  <c:v>2579111.4754601698</c:v>
                </c:pt>
                <c:pt idx="105">
                  <c:v>2604967.0680016601</c:v>
                </c:pt>
                <c:pt idx="106">
                  <c:v>2659202.4823574498</c:v>
                </c:pt>
                <c:pt idx="107">
                  <c:v>2688214.3814399699</c:v>
                </c:pt>
                <c:pt idx="108">
                  <c:v>2499582.3782943301</c:v>
                </c:pt>
                <c:pt idx="109">
                  <c:v>2535801.32695582</c:v>
                </c:pt>
                <c:pt idx="110">
                  <c:v>2548835.3457763698</c:v>
                </c:pt>
                <c:pt idx="111">
                  <c:v>2622879.01257117</c:v>
                </c:pt>
                <c:pt idx="112">
                  <c:v>2606171.2732610898</c:v>
                </c:pt>
                <c:pt idx="113">
                  <c:v>2605767.3167137401</c:v>
                </c:pt>
                <c:pt idx="114">
                  <c:v>2736485.6341566802</c:v>
                </c:pt>
                <c:pt idx="115">
                  <c:v>2760306.7416020199</c:v>
                </c:pt>
                <c:pt idx="116">
                  <c:v>2770271.4489392</c:v>
                </c:pt>
                <c:pt idx="117">
                  <c:v>2830968.0963854599</c:v>
                </c:pt>
                <c:pt idx="118">
                  <c:v>2892088.69758642</c:v>
                </c:pt>
                <c:pt idx="119">
                  <c:v>3097817.4270892302</c:v>
                </c:pt>
                <c:pt idx="120">
                  <c:v>3054262.1140643498</c:v>
                </c:pt>
                <c:pt idx="121">
                  <c:v>2893424.6711377199</c:v>
                </c:pt>
                <c:pt idx="122">
                  <c:v>3011563.2004602798</c:v>
                </c:pt>
                <c:pt idx="123">
                  <c:v>2896446.19712268</c:v>
                </c:pt>
                <c:pt idx="124">
                  <c:v>2922181.1215841202</c:v>
                </c:pt>
                <c:pt idx="125">
                  <c:v>2863123.8411169001</c:v>
                </c:pt>
                <c:pt idx="126">
                  <c:v>2855980.3471333198</c:v>
                </c:pt>
                <c:pt idx="127">
                  <c:v>2652620.2665156899</c:v>
                </c:pt>
                <c:pt idx="128">
                  <c:v>2638972.53524447</c:v>
                </c:pt>
                <c:pt idx="129">
                  <c:v>2614905.1057230402</c:v>
                </c:pt>
                <c:pt idx="130">
                  <c:v>2584441.4612413598</c:v>
                </c:pt>
                <c:pt idx="131">
                  <c:v>2690597.39426185</c:v>
                </c:pt>
                <c:pt idx="132">
                  <c:v>2613404.15502048</c:v>
                </c:pt>
                <c:pt idx="133">
                  <c:v>2584447.6369828498</c:v>
                </c:pt>
                <c:pt idx="134">
                  <c:v>2562570.28773579</c:v>
                </c:pt>
                <c:pt idx="135">
                  <c:v>2681588.8647496798</c:v>
                </c:pt>
                <c:pt idx="136">
                  <c:v>2712614.8479148401</c:v>
                </c:pt>
                <c:pt idx="137">
                  <c:v>2695742.3835608098</c:v>
                </c:pt>
                <c:pt idx="138">
                  <c:v>2777288.5906635202</c:v>
                </c:pt>
                <c:pt idx="139">
                  <c:v>2810241.1197917401</c:v>
                </c:pt>
                <c:pt idx="140">
                  <c:v>2787211.1938150502</c:v>
                </c:pt>
                <c:pt idx="141">
                  <c:v>2842397.9754525898</c:v>
                </c:pt>
                <c:pt idx="142">
                  <c:v>2864511.8317016098</c:v>
                </c:pt>
                <c:pt idx="143">
                  <c:v>2857594.0356280501</c:v>
                </c:pt>
                <c:pt idx="144">
                  <c:v>2940821.4619157198</c:v>
                </c:pt>
                <c:pt idx="145">
                  <c:v>3040397.6766161802</c:v>
                </c:pt>
                <c:pt idx="146">
                  <c:v>3084969.9065553802</c:v>
                </c:pt>
                <c:pt idx="147">
                  <c:v>3115110.0625424199</c:v>
                </c:pt>
                <c:pt idx="148">
                  <c:v>3225400.5343067399</c:v>
                </c:pt>
                <c:pt idx="149">
                  <c:v>3253429.2649498601</c:v>
                </c:pt>
                <c:pt idx="150">
                  <c:v>3290111.6799121699</c:v>
                </c:pt>
                <c:pt idx="151">
                  <c:v>3521422.9815683998</c:v>
                </c:pt>
                <c:pt idx="152">
                  <c:v>3528148.8994632</c:v>
                </c:pt>
                <c:pt idx="153">
                  <c:v>3599223.4590428802</c:v>
                </c:pt>
                <c:pt idx="154">
                  <c:v>3700271.6576555101</c:v>
                </c:pt>
                <c:pt idx="155">
                  <c:v>3775109.6519315899</c:v>
                </c:pt>
                <c:pt idx="156">
                  <c:v>3790285.5927323601</c:v>
                </c:pt>
                <c:pt idx="157">
                  <c:v>3980614.7837714101</c:v>
                </c:pt>
                <c:pt idx="158">
                  <c:v>3896126.2349858698</c:v>
                </c:pt>
                <c:pt idx="159">
                  <c:v>3937619.9793884601</c:v>
                </c:pt>
                <c:pt idx="160">
                  <c:v>3917262.48409503</c:v>
                </c:pt>
                <c:pt idx="161">
                  <c:v>3991083.2956078001</c:v>
                </c:pt>
                <c:pt idx="162">
                  <c:v>4005970.0363004101</c:v>
                </c:pt>
                <c:pt idx="163">
                  <c:v>4193930.15040363</c:v>
                </c:pt>
                <c:pt idx="164">
                  <c:v>3911972.2263919902</c:v>
                </c:pt>
                <c:pt idx="165">
                  <c:v>4015209.1734464802</c:v>
                </c:pt>
                <c:pt idx="166">
                  <c:v>4199467.1224159403</c:v>
                </c:pt>
                <c:pt idx="167">
                  <c:v>4431046.7368815597</c:v>
                </c:pt>
                <c:pt idx="168">
                  <c:v>4434658.03997212</c:v>
                </c:pt>
                <c:pt idx="169">
                  <c:v>4493638.9919037502</c:v>
                </c:pt>
                <c:pt idx="170">
                  <c:v>4711131.11911189</c:v>
                </c:pt>
                <c:pt idx="171">
                  <c:v>4644680.6146768201</c:v>
                </c:pt>
                <c:pt idx="172">
                  <c:v>4725358.71695376</c:v>
                </c:pt>
                <c:pt idx="173">
                  <c:v>4785418.0262462404</c:v>
                </c:pt>
                <c:pt idx="174">
                  <c:v>4882322.7412777198</c:v>
                </c:pt>
                <c:pt idx="175">
                  <c:v>4899484.1057133097</c:v>
                </c:pt>
                <c:pt idx="176">
                  <c:v>4903673.1646237001</c:v>
                </c:pt>
                <c:pt idx="177">
                  <c:v>4781522.6660929201</c:v>
                </c:pt>
                <c:pt idx="178">
                  <c:v>5169997.47509964</c:v>
                </c:pt>
                <c:pt idx="179">
                  <c:v>5636874.0970885204</c:v>
                </c:pt>
                <c:pt idx="180">
                  <c:v>5138574.42690589</c:v>
                </c:pt>
                <c:pt idx="181">
                  <c:v>5359019.2698201602</c:v>
                </c:pt>
                <c:pt idx="182">
                  <c:v>5255643.7881053304</c:v>
                </c:pt>
                <c:pt idx="183">
                  <c:v>5315978.5787927797</c:v>
                </c:pt>
                <c:pt idx="184">
                  <c:v>5127341.0789243104</c:v>
                </c:pt>
                <c:pt idx="185">
                  <c:v>4801370.3698316999</c:v>
                </c:pt>
                <c:pt idx="186">
                  <c:v>5026530.6333249602</c:v>
                </c:pt>
                <c:pt idx="187">
                  <c:v>5215301.9912594799</c:v>
                </c:pt>
                <c:pt idx="188">
                  <c:v>5275564.8057684796</c:v>
                </c:pt>
                <c:pt idx="189">
                  <c:v>5153382.7248668801</c:v>
                </c:pt>
                <c:pt idx="190">
                  <c:v>5221484.6775759999</c:v>
                </c:pt>
                <c:pt idx="191">
                  <c:v>5315288.6498086499</c:v>
                </c:pt>
                <c:pt idx="192">
                  <c:v>5167390.7431277204</c:v>
                </c:pt>
                <c:pt idx="193">
                  <c:v>5323652.6391999098</c:v>
                </c:pt>
                <c:pt idx="194">
                  <c:v>5856922.9240685599</c:v>
                </c:pt>
                <c:pt idx="195">
                  <c:v>5677408.23644586</c:v>
                </c:pt>
                <c:pt idx="196">
                  <c:v>5252170.3595360601</c:v>
                </c:pt>
                <c:pt idx="197">
                  <c:v>5622658.4566977397</c:v>
                </c:pt>
                <c:pt idx="198">
                  <c:v>5996762.0371141201</c:v>
                </c:pt>
                <c:pt idx="199">
                  <c:v>5982099.9539333796</c:v>
                </c:pt>
                <c:pt idx="200">
                  <c:v>6194344.86029894</c:v>
                </c:pt>
                <c:pt idx="201">
                  <c:v>6445618.4595569698</c:v>
                </c:pt>
                <c:pt idx="202">
                  <c:v>6267783.84625779</c:v>
                </c:pt>
                <c:pt idx="203">
                  <c:v>5942078.458687</c:v>
                </c:pt>
                <c:pt idx="204">
                  <c:v>6263842.0072248997</c:v>
                </c:pt>
                <c:pt idx="205">
                  <c:v>5753933.9486267604</c:v>
                </c:pt>
                <c:pt idx="206">
                  <c:v>6081735.5656800298</c:v>
                </c:pt>
                <c:pt idx="207">
                  <c:v>6116127.7803039504</c:v>
                </c:pt>
                <c:pt idx="208">
                  <c:v>6174353.3167724404</c:v>
                </c:pt>
                <c:pt idx="209">
                  <c:v>6197044.0652115801</c:v>
                </c:pt>
                <c:pt idx="210">
                  <c:v>6176252.9823727896</c:v>
                </c:pt>
                <c:pt idx="211">
                  <c:v>6215163.3761617402</c:v>
                </c:pt>
                <c:pt idx="212">
                  <c:v>6261217.7367791003</c:v>
                </c:pt>
                <c:pt idx="213">
                  <c:v>6222899.0842300104</c:v>
                </c:pt>
                <c:pt idx="214">
                  <c:v>6045328.6588615105</c:v>
                </c:pt>
                <c:pt idx="215">
                  <c:v>6221519.76262403</c:v>
                </c:pt>
                <c:pt idx="216">
                  <c:v>5710359.69892684</c:v>
                </c:pt>
                <c:pt idx="217">
                  <c:v>5712815.1535973698</c:v>
                </c:pt>
                <c:pt idx="218">
                  <c:v>5919933.26699105</c:v>
                </c:pt>
                <c:pt idx="219">
                  <c:v>5710782.0246682502</c:v>
                </c:pt>
                <c:pt idx="220">
                  <c:v>5627718.7001194498</c:v>
                </c:pt>
                <c:pt idx="221">
                  <c:v>5762812.0875158198</c:v>
                </c:pt>
                <c:pt idx="222">
                  <c:v>5890170.2346499199</c:v>
                </c:pt>
                <c:pt idx="223">
                  <c:v>6012567.97212594</c:v>
                </c:pt>
                <c:pt idx="224">
                  <c:v>6142770.1315623298</c:v>
                </c:pt>
                <c:pt idx="225">
                  <c:v>5960452.7140575601</c:v>
                </c:pt>
                <c:pt idx="226">
                  <c:v>6096380.8382016402</c:v>
                </c:pt>
                <c:pt idx="227">
                  <c:v>6116376.9673509402</c:v>
                </c:pt>
                <c:pt idx="228">
                  <c:v>5545137.9404851999</c:v>
                </c:pt>
                <c:pt idx="229">
                  <c:v>5339108.3403064702</c:v>
                </c:pt>
                <c:pt idx="230">
                  <c:v>4854343.9985483503</c:v>
                </c:pt>
                <c:pt idx="231">
                  <c:v>5132546.4531051498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CE-404A-B33E-19C1CBAA94F0}"/>
            </c:ext>
          </c:extLst>
        </c:ser>
        <c:ser>
          <c:idx val="2"/>
          <c:order val="2"/>
          <c:tx>
            <c:strRef>
              <c:f>Momentum!$AP$1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Momentum!$AP$2:$AP$233</c:f>
              <c:numCache>
                <c:formatCode>General</c:formatCode>
                <c:ptCount val="232"/>
                <c:pt idx="0">
                  <c:v>972640</c:v>
                </c:pt>
                <c:pt idx="1">
                  <c:v>1019885.988</c:v>
                </c:pt>
                <c:pt idx="2">
                  <c:v>1099518.6859430301</c:v>
                </c:pt>
                <c:pt idx="3">
                  <c:v>1049083.76381883</c:v>
                </c:pt>
                <c:pt idx="4">
                  <c:v>1088319.4965856499</c:v>
                </c:pt>
                <c:pt idx="5">
                  <c:v>1086681.5757432899</c:v>
                </c:pt>
                <c:pt idx="6">
                  <c:v>1080949.3304312499</c:v>
                </c:pt>
                <c:pt idx="7">
                  <c:v>1081273.6152303701</c:v>
                </c:pt>
                <c:pt idx="8">
                  <c:v>1083236.1268420201</c:v>
                </c:pt>
                <c:pt idx="9">
                  <c:v>1101564.4821081799</c:v>
                </c:pt>
                <c:pt idx="10">
                  <c:v>1120560.96160214</c:v>
                </c:pt>
                <c:pt idx="11">
                  <c:v>1193929.6905630401</c:v>
                </c:pt>
                <c:pt idx="12">
                  <c:v>1231711.5956209099</c:v>
                </c:pt>
                <c:pt idx="13">
                  <c:v>1272930.8241683601</c:v>
                </c:pt>
                <c:pt idx="14">
                  <c:v>1285431.0048617001</c:v>
                </c:pt>
                <c:pt idx="15">
                  <c:v>1293233.57106121</c:v>
                </c:pt>
                <c:pt idx="16">
                  <c:v>1255419.4214433799</c:v>
                </c:pt>
                <c:pt idx="17">
                  <c:v>1314399.0258627899</c:v>
                </c:pt>
                <c:pt idx="18">
                  <c:v>1396299.2291643</c:v>
                </c:pt>
                <c:pt idx="19">
                  <c:v>1413459.7466907301</c:v>
                </c:pt>
                <c:pt idx="20">
                  <c:v>1384448.4853898999</c:v>
                </c:pt>
                <c:pt idx="21">
                  <c:v>1346099.2623445999</c:v>
                </c:pt>
                <c:pt idx="22">
                  <c:v>1386812.0345342101</c:v>
                </c:pt>
                <c:pt idx="23">
                  <c:v>1425226.72789081</c:v>
                </c:pt>
                <c:pt idx="24">
                  <c:v>1470242.51409124</c:v>
                </c:pt>
                <c:pt idx="25">
                  <c:v>1531470.7635905701</c:v>
                </c:pt>
                <c:pt idx="26">
                  <c:v>1600233.80087579</c:v>
                </c:pt>
                <c:pt idx="27">
                  <c:v>1636159.04970545</c:v>
                </c:pt>
                <c:pt idx="28">
                  <c:v>1699077.5459618701</c:v>
                </c:pt>
                <c:pt idx="29">
                  <c:v>1710113.05462289</c:v>
                </c:pt>
                <c:pt idx="30">
                  <c:v>1661631.3495243301</c:v>
                </c:pt>
                <c:pt idx="31">
                  <c:v>1742370.01679772</c:v>
                </c:pt>
                <c:pt idx="32">
                  <c:v>1674835.75494664</c:v>
                </c:pt>
                <c:pt idx="33">
                  <c:v>1704137.00647943</c:v>
                </c:pt>
                <c:pt idx="34">
                  <c:v>1795512.83276686</c:v>
                </c:pt>
                <c:pt idx="35">
                  <c:v>1856452.5383109699</c:v>
                </c:pt>
                <c:pt idx="36">
                  <c:v>1960358.18688023</c:v>
                </c:pt>
                <c:pt idx="37">
                  <c:v>1995752.4539443599</c:v>
                </c:pt>
                <c:pt idx="38">
                  <c:v>2041744.56924551</c:v>
                </c:pt>
                <c:pt idx="39">
                  <c:v>2053668.3575299</c:v>
                </c:pt>
                <c:pt idx="40">
                  <c:v>2167985.8066517999</c:v>
                </c:pt>
                <c:pt idx="41">
                  <c:v>2196614.05922864</c:v>
                </c:pt>
                <c:pt idx="42">
                  <c:v>2196031.95650294</c:v>
                </c:pt>
                <c:pt idx="43">
                  <c:v>2198195.0479800999</c:v>
                </c:pt>
                <c:pt idx="44">
                  <c:v>2284133.4833808802</c:v>
                </c:pt>
                <c:pt idx="45">
                  <c:v>2290197.8577792598</c:v>
                </c:pt>
                <c:pt idx="46">
                  <c:v>2278964.4372868501</c:v>
                </c:pt>
                <c:pt idx="47">
                  <c:v>2324099.3279673201</c:v>
                </c:pt>
                <c:pt idx="48">
                  <c:v>2343075.5989801702</c:v>
                </c:pt>
                <c:pt idx="49">
                  <c:v>2198718.7113270001</c:v>
                </c:pt>
                <c:pt idx="50">
                  <c:v>2258128.0909070601</c:v>
                </c:pt>
                <c:pt idx="51">
                  <c:v>2161649.5682230499</c:v>
                </c:pt>
                <c:pt idx="52">
                  <c:v>2239339.2537049898</c:v>
                </c:pt>
                <c:pt idx="53">
                  <c:v>2306642.5949750901</c:v>
                </c:pt>
                <c:pt idx="54">
                  <c:v>2452260.9419958699</c:v>
                </c:pt>
                <c:pt idx="55">
                  <c:v>2350308.1933323899</c:v>
                </c:pt>
                <c:pt idx="56">
                  <c:v>2396574.0101181399</c:v>
                </c:pt>
                <c:pt idx="57">
                  <c:v>2505007.0012059398</c:v>
                </c:pt>
                <c:pt idx="58">
                  <c:v>2536094.1380909001</c:v>
                </c:pt>
                <c:pt idx="59">
                  <c:v>2560504.0441700299</c:v>
                </c:pt>
                <c:pt idx="60">
                  <c:v>2424298.0315403999</c:v>
                </c:pt>
                <c:pt idx="61">
                  <c:v>2431086.06602871</c:v>
                </c:pt>
                <c:pt idx="62">
                  <c:v>2537288.0608231798</c:v>
                </c:pt>
                <c:pt idx="63">
                  <c:v>2614155.2026258199</c:v>
                </c:pt>
                <c:pt idx="64">
                  <c:v>2639826.2067156001</c:v>
                </c:pt>
                <c:pt idx="65">
                  <c:v>2563904.8050104599</c:v>
                </c:pt>
                <c:pt idx="66">
                  <c:v>2620233.79357654</c:v>
                </c:pt>
                <c:pt idx="67">
                  <c:v>2775325.43181834</c:v>
                </c:pt>
                <c:pt idx="68">
                  <c:v>2577264.3323766198</c:v>
                </c:pt>
                <c:pt idx="69">
                  <c:v>2733021.3023037999</c:v>
                </c:pt>
                <c:pt idx="70">
                  <c:v>2877283.83174591</c:v>
                </c:pt>
                <c:pt idx="71">
                  <c:v>2981801.16693408</c:v>
                </c:pt>
                <c:pt idx="72">
                  <c:v>3012826.8080760301</c:v>
                </c:pt>
                <c:pt idx="73">
                  <c:v>2847302.1032403298</c:v>
                </c:pt>
                <c:pt idx="74">
                  <c:v>2922257.33110813</c:v>
                </c:pt>
                <c:pt idx="75">
                  <c:v>2835159.4513544599</c:v>
                </c:pt>
                <c:pt idx="76">
                  <c:v>2741641.7168515301</c:v>
                </c:pt>
                <c:pt idx="77">
                  <c:v>2533551.1105424999</c:v>
                </c:pt>
                <c:pt idx="78">
                  <c:v>2631561.5352538298</c:v>
                </c:pt>
                <c:pt idx="79">
                  <c:v>2603772.2454415499</c:v>
                </c:pt>
                <c:pt idx="80">
                  <c:v>2761678.0132663599</c:v>
                </c:pt>
                <c:pt idx="81">
                  <c:v>2853241.4477961999</c:v>
                </c:pt>
                <c:pt idx="82">
                  <c:v>2914785.8658251702</c:v>
                </c:pt>
                <c:pt idx="83">
                  <c:v>3080826.6426718999</c:v>
                </c:pt>
                <c:pt idx="84">
                  <c:v>3132461.2972030798</c:v>
                </c:pt>
                <c:pt idx="85">
                  <c:v>3111035.2619302101</c:v>
                </c:pt>
                <c:pt idx="86">
                  <c:v>3183320.1662411601</c:v>
                </c:pt>
                <c:pt idx="87">
                  <c:v>2948040.9727542698</c:v>
                </c:pt>
                <c:pt idx="88">
                  <c:v>2709809.7817460001</c:v>
                </c:pt>
                <c:pt idx="89">
                  <c:v>2730702.41516326</c:v>
                </c:pt>
                <c:pt idx="90">
                  <c:v>2778612.5890373001</c:v>
                </c:pt>
                <c:pt idx="91">
                  <c:v>2784225.3864671602</c:v>
                </c:pt>
                <c:pt idx="92">
                  <c:v>2832225.4321298501</c:v>
                </c:pt>
                <c:pt idx="93">
                  <c:v>2666625.2111132201</c:v>
                </c:pt>
                <c:pt idx="94">
                  <c:v>2522160.79030116</c:v>
                </c:pt>
                <c:pt idx="95">
                  <c:v>2587913.5221043099</c:v>
                </c:pt>
                <c:pt idx="96">
                  <c:v>2594124.5145573602</c:v>
                </c:pt>
                <c:pt idx="97">
                  <c:v>2693609.1896906402</c:v>
                </c:pt>
                <c:pt idx="98">
                  <c:v>2806983.2004847201</c:v>
                </c:pt>
                <c:pt idx="99">
                  <c:v>2820161.98661099</c:v>
                </c:pt>
                <c:pt idx="100">
                  <c:v>2920968.6768224002</c:v>
                </c:pt>
                <c:pt idx="101">
                  <c:v>2972071.0238234098</c:v>
                </c:pt>
                <c:pt idx="102">
                  <c:v>3032166.2999251201</c:v>
                </c:pt>
                <c:pt idx="103">
                  <c:v>3016065.4968725098</c:v>
                </c:pt>
                <c:pt idx="104">
                  <c:v>3093095.8096626401</c:v>
                </c:pt>
                <c:pt idx="105">
                  <c:v>3078326.2771715</c:v>
                </c:pt>
                <c:pt idx="106">
                  <c:v>3145218.30717444</c:v>
                </c:pt>
                <c:pt idx="107">
                  <c:v>3165976.7480017901</c:v>
                </c:pt>
                <c:pt idx="108">
                  <c:v>2939767.70935706</c:v>
                </c:pt>
                <c:pt idx="109">
                  <c:v>2956862.4585869699</c:v>
                </c:pt>
                <c:pt idx="110">
                  <c:v>3028595.94183229</c:v>
                </c:pt>
                <c:pt idx="111">
                  <c:v>3087123.5584081998</c:v>
                </c:pt>
                <c:pt idx="112">
                  <c:v>3132504.2747168001</c:v>
                </c:pt>
                <c:pt idx="113">
                  <c:v>3081632.4052953999</c:v>
                </c:pt>
                <c:pt idx="114">
                  <c:v>3222463.0062174001</c:v>
                </c:pt>
                <c:pt idx="115">
                  <c:v>3201935.9168678001</c:v>
                </c:pt>
                <c:pt idx="116">
                  <c:v>3211765.8601325802</c:v>
                </c:pt>
                <c:pt idx="117">
                  <c:v>3219168.9804401798</c:v>
                </c:pt>
                <c:pt idx="118">
                  <c:v>3294095.1384599302</c:v>
                </c:pt>
                <c:pt idx="119">
                  <c:v>3300897.44492085</c:v>
                </c:pt>
                <c:pt idx="120">
                  <c:v>3325505.6353727402</c:v>
                </c:pt>
                <c:pt idx="121">
                  <c:v>3155888.2204405498</c:v>
                </c:pt>
                <c:pt idx="122">
                  <c:v>3299859.84105705</c:v>
                </c:pt>
                <c:pt idx="123">
                  <c:v>3211836.0797968502</c:v>
                </c:pt>
                <c:pt idx="124">
                  <c:v>3223045.3877153401</c:v>
                </c:pt>
                <c:pt idx="125">
                  <c:v>3243592.30206203</c:v>
                </c:pt>
                <c:pt idx="126">
                  <c:v>3163102.55908636</c:v>
                </c:pt>
                <c:pt idx="127">
                  <c:v>3076496.8110185699</c:v>
                </c:pt>
                <c:pt idx="128">
                  <c:v>2998707.5891519701</c:v>
                </c:pt>
                <c:pt idx="129">
                  <c:v>2976202.2886953801</c:v>
                </c:pt>
                <c:pt idx="130">
                  <c:v>2885264.42776429</c:v>
                </c:pt>
                <c:pt idx="131">
                  <c:v>2997645.4772257102</c:v>
                </c:pt>
                <c:pt idx="132">
                  <c:v>2904703.4792043301</c:v>
                </c:pt>
                <c:pt idx="133">
                  <c:v>2886229.5650765901</c:v>
                </c:pt>
                <c:pt idx="134">
                  <c:v>2847857.1430088999</c:v>
                </c:pt>
                <c:pt idx="135">
                  <c:v>3035929.6287332</c:v>
                </c:pt>
                <c:pt idx="136">
                  <c:v>3081407.8545716298</c:v>
                </c:pt>
                <c:pt idx="137">
                  <c:v>3054815.30478667</c:v>
                </c:pt>
                <c:pt idx="138">
                  <c:v>3127932.3091067402</c:v>
                </c:pt>
                <c:pt idx="139">
                  <c:v>3164497.8378002001</c:v>
                </c:pt>
                <c:pt idx="140">
                  <c:v>3102030.6504820301</c:v>
                </c:pt>
                <c:pt idx="141">
                  <c:v>3139673.7924256199</c:v>
                </c:pt>
                <c:pt idx="142">
                  <c:v>3116408.8096237499</c:v>
                </c:pt>
                <c:pt idx="143">
                  <c:v>3121878.1070846398</c:v>
                </c:pt>
                <c:pt idx="144">
                  <c:v>3258163.69584942</c:v>
                </c:pt>
                <c:pt idx="145">
                  <c:v>3312575.0295701101</c:v>
                </c:pt>
                <c:pt idx="146">
                  <c:v>3466328.1995676002</c:v>
                </c:pt>
                <c:pt idx="147">
                  <c:v>3548809.4790763198</c:v>
                </c:pt>
                <c:pt idx="148">
                  <c:v>3678642.67386832</c:v>
                </c:pt>
                <c:pt idx="149">
                  <c:v>3773993.09197499</c:v>
                </c:pt>
                <c:pt idx="150">
                  <c:v>3853058.2472518701</c:v>
                </c:pt>
                <c:pt idx="151">
                  <c:v>4072200.93506432</c:v>
                </c:pt>
                <c:pt idx="152">
                  <c:v>4090668.3663048302</c:v>
                </c:pt>
                <c:pt idx="153">
                  <c:v>4171643.1466158298</c:v>
                </c:pt>
                <c:pt idx="154">
                  <c:v>4414036.4716499504</c:v>
                </c:pt>
                <c:pt idx="155">
                  <c:v>4537408.7910325602</c:v>
                </c:pt>
                <c:pt idx="156">
                  <c:v>4607715.9402496098</c:v>
                </c:pt>
                <c:pt idx="157">
                  <c:v>4884754.8611571202</c:v>
                </c:pt>
                <c:pt idx="158">
                  <c:v>4859964.7302367501</c:v>
                </c:pt>
                <c:pt idx="159">
                  <c:v>5016212.5963138603</c:v>
                </c:pt>
                <c:pt idx="160">
                  <c:v>4969285.9274753397</c:v>
                </c:pt>
                <c:pt idx="161">
                  <c:v>5041589.0377201103</c:v>
                </c:pt>
                <c:pt idx="162">
                  <c:v>4962789.0010605399</c:v>
                </c:pt>
                <c:pt idx="163">
                  <c:v>5216040.1237846604</c:v>
                </c:pt>
                <c:pt idx="164">
                  <c:v>4827001.7711521797</c:v>
                </c:pt>
                <c:pt idx="165">
                  <c:v>4956051.6635039402</c:v>
                </c:pt>
                <c:pt idx="166">
                  <c:v>5088328.6824028604</c:v>
                </c:pt>
                <c:pt idx="167">
                  <c:v>5318321.1388474703</c:v>
                </c:pt>
                <c:pt idx="168">
                  <c:v>5471329.2380121099</c:v>
                </c:pt>
                <c:pt idx="169">
                  <c:v>5456994.3554085102</c:v>
                </c:pt>
                <c:pt idx="170">
                  <c:v>5645069.6658676704</c:v>
                </c:pt>
                <c:pt idx="171">
                  <c:v>5717383.0082874298</c:v>
                </c:pt>
                <c:pt idx="172">
                  <c:v>5869608.3308830904</c:v>
                </c:pt>
                <c:pt idx="173">
                  <c:v>5877062.7334633097</c:v>
                </c:pt>
                <c:pt idx="174">
                  <c:v>6091487.3672937201</c:v>
                </c:pt>
                <c:pt idx="175">
                  <c:v>6249896.4962801896</c:v>
                </c:pt>
                <c:pt idx="176">
                  <c:v>6479580.1925184904</c:v>
                </c:pt>
                <c:pt idx="177">
                  <c:v>6259792.8323882604</c:v>
                </c:pt>
                <c:pt idx="178">
                  <c:v>6590215.9970458802</c:v>
                </c:pt>
                <c:pt idx="179">
                  <c:v>6872441.9971193699</c:v>
                </c:pt>
                <c:pt idx="180">
                  <c:v>6445663.3490982503</c:v>
                </c:pt>
                <c:pt idx="181">
                  <c:v>6730400.5275446698</c:v>
                </c:pt>
                <c:pt idx="182">
                  <c:v>6695604.3568172604</c:v>
                </c:pt>
                <c:pt idx="183">
                  <c:v>6744850.5268616499</c:v>
                </c:pt>
                <c:pt idx="184">
                  <c:v>6260738.8802961595</c:v>
                </c:pt>
                <c:pt idx="185">
                  <c:v>5984014.2217870699</c:v>
                </c:pt>
                <c:pt idx="186">
                  <c:v>6274867.2330370303</c:v>
                </c:pt>
                <c:pt idx="187">
                  <c:v>6555134.1780006299</c:v>
                </c:pt>
                <c:pt idx="188">
                  <c:v>6682336.5567247299</c:v>
                </c:pt>
                <c:pt idx="189">
                  <c:v>6518285.1942571402</c:v>
                </c:pt>
                <c:pt idx="190">
                  <c:v>6712758.2330278</c:v>
                </c:pt>
                <c:pt idx="191">
                  <c:v>6927767.8792316802</c:v>
                </c:pt>
                <c:pt idx="192">
                  <c:v>6732647.29691312</c:v>
                </c:pt>
                <c:pt idx="193">
                  <c:v>6831684.5386507101</c:v>
                </c:pt>
                <c:pt idx="194">
                  <c:v>7333096.0253649801</c:v>
                </c:pt>
                <c:pt idx="195">
                  <c:v>7232485.9478969797</c:v>
                </c:pt>
                <c:pt idx="196">
                  <c:v>6825513.9636088097</c:v>
                </c:pt>
                <c:pt idx="197">
                  <c:v>7512809.0921743996</c:v>
                </c:pt>
                <c:pt idx="198">
                  <c:v>7833606.0404102504</c:v>
                </c:pt>
                <c:pt idx="199">
                  <c:v>7800039.0385270901</c:v>
                </c:pt>
                <c:pt idx="200">
                  <c:v>7853469.3059409996</c:v>
                </c:pt>
                <c:pt idx="201">
                  <c:v>8265305.2363445498</c:v>
                </c:pt>
                <c:pt idx="202">
                  <c:v>8372712.8778908504</c:v>
                </c:pt>
                <c:pt idx="203">
                  <c:v>7982711.9120386904</c:v>
                </c:pt>
                <c:pt idx="204">
                  <c:v>8355265.0769735398</c:v>
                </c:pt>
                <c:pt idx="205">
                  <c:v>7829426.4693542104</c:v>
                </c:pt>
                <c:pt idx="206">
                  <c:v>8361710.0278732497</c:v>
                </c:pt>
                <c:pt idx="207">
                  <c:v>8504862.5035504401</c:v>
                </c:pt>
                <c:pt idx="208">
                  <c:v>8499674.5374232791</c:v>
                </c:pt>
                <c:pt idx="209">
                  <c:v>8621474.8735445496</c:v>
                </c:pt>
                <c:pt idx="210">
                  <c:v>8637209.0651887693</c:v>
                </c:pt>
                <c:pt idx="211">
                  <c:v>8995696.4274394307</c:v>
                </c:pt>
                <c:pt idx="212">
                  <c:v>9036267.0183271803</c:v>
                </c:pt>
                <c:pt idx="213">
                  <c:v>8952184.5537216496</c:v>
                </c:pt>
                <c:pt idx="214">
                  <c:v>8788807.1856162306</c:v>
                </c:pt>
                <c:pt idx="215">
                  <c:v>9322771.1661783494</c:v>
                </c:pt>
                <c:pt idx="216">
                  <c:v>8587810.5012926701</c:v>
                </c:pt>
                <c:pt idx="217">
                  <c:v>8641140.8045057002</c:v>
                </c:pt>
                <c:pt idx="218">
                  <c:v>8769245.7169324998</c:v>
                </c:pt>
                <c:pt idx="219">
                  <c:v>8519278.3677713405</c:v>
                </c:pt>
                <c:pt idx="220">
                  <c:v>8293986.0513356198</c:v>
                </c:pt>
                <c:pt idx="221">
                  <c:v>8420179.0491067003</c:v>
                </c:pt>
                <c:pt idx="222">
                  <c:v>8686804.0186966602</c:v>
                </c:pt>
                <c:pt idx="223">
                  <c:v>8824055.5221920703</c:v>
                </c:pt>
                <c:pt idx="224">
                  <c:v>8960872.5030636601</c:v>
                </c:pt>
                <c:pt idx="225">
                  <c:v>8691105.4363589305</c:v>
                </c:pt>
                <c:pt idx="226">
                  <c:v>8879572.0577463694</c:v>
                </c:pt>
                <c:pt idx="227">
                  <c:v>8893468.5880167503</c:v>
                </c:pt>
                <c:pt idx="228">
                  <c:v>8090521.7765476601</c:v>
                </c:pt>
                <c:pt idx="229">
                  <c:v>7861640.9154891297</c:v>
                </c:pt>
                <c:pt idx="230">
                  <c:v>6877520.7056882</c:v>
                </c:pt>
                <c:pt idx="231">
                  <c:v>7264002.9817443397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CE-404A-B33E-19C1CBAA94F0}"/>
            </c:ext>
          </c:extLst>
        </c:ser>
        <c:ser>
          <c:idx val="3"/>
          <c:order val="3"/>
          <c:tx>
            <c:strRef>
              <c:f>Momentum!$AQ$1</c:f>
              <c:strCache>
                <c:ptCount val="1"/>
                <c:pt idx="0">
                  <c:v>Jalpha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Momentum!$AQ$2:$AQ$233</c:f>
              <c:numCache>
                <c:formatCode>General</c:formatCode>
                <c:ptCount val="232"/>
                <c:pt idx="0">
                  <c:v>956030</c:v>
                </c:pt>
                <c:pt idx="1">
                  <c:v>951742.20545000001</c:v>
                </c:pt>
                <c:pt idx="2">
                  <c:v>1003483.6704492799</c:v>
                </c:pt>
                <c:pt idx="3">
                  <c:v>941689.14602302201</c:v>
                </c:pt>
                <c:pt idx="4">
                  <c:v>969916.27817506203</c:v>
                </c:pt>
                <c:pt idx="5">
                  <c:v>992364.99043342401</c:v>
                </c:pt>
                <c:pt idx="6">
                  <c:v>984768.43643165601</c:v>
                </c:pt>
                <c:pt idx="7">
                  <c:v>998166.211009308</c:v>
                </c:pt>
                <c:pt idx="8">
                  <c:v>996928.48490765702</c:v>
                </c:pt>
                <c:pt idx="9">
                  <c:v>983719.18248263001</c:v>
                </c:pt>
                <c:pt idx="10">
                  <c:v>1011214.13363302</c:v>
                </c:pt>
                <c:pt idx="11">
                  <c:v>1064297.81957808</c:v>
                </c:pt>
                <c:pt idx="12">
                  <c:v>1102080.3921731</c:v>
                </c:pt>
                <c:pt idx="13">
                  <c:v>1150351.51335028</c:v>
                </c:pt>
                <c:pt idx="14">
                  <c:v>1179357.6267594099</c:v>
                </c:pt>
                <c:pt idx="15">
                  <c:v>1193857.8287804199</c:v>
                </c:pt>
                <c:pt idx="16">
                  <c:v>1130613.2103007799</c:v>
                </c:pt>
                <c:pt idx="17">
                  <c:v>1198998.35032582</c:v>
                </c:pt>
                <c:pt idx="18">
                  <c:v>1285811.8258811601</c:v>
                </c:pt>
                <c:pt idx="19">
                  <c:v>1343814.7973466599</c:v>
                </c:pt>
                <c:pt idx="20">
                  <c:v>1302935.9512113701</c:v>
                </c:pt>
                <c:pt idx="21">
                  <c:v>1247580.71732416</c:v>
                </c:pt>
                <c:pt idx="22">
                  <c:v>1333626.35939801</c:v>
                </c:pt>
                <c:pt idx="23">
                  <c:v>1432041.3165897799</c:v>
                </c:pt>
                <c:pt idx="24">
                  <c:v>1504910.73898445</c:v>
                </c:pt>
                <c:pt idx="25">
                  <c:v>1516077.1766677201</c:v>
                </c:pt>
                <c:pt idx="26">
                  <c:v>1617533.0613303201</c:v>
                </c:pt>
                <c:pt idx="27">
                  <c:v>1580119.52162175</c:v>
                </c:pt>
                <c:pt idx="28">
                  <c:v>1590461.4038907699</c:v>
                </c:pt>
                <c:pt idx="29">
                  <c:v>1549689.9258020299</c:v>
                </c:pt>
                <c:pt idx="30">
                  <c:v>1509459.9753282</c:v>
                </c:pt>
                <c:pt idx="31">
                  <c:v>1539241.6206414299</c:v>
                </c:pt>
                <c:pt idx="32">
                  <c:v>1491325.0289908601</c:v>
                </c:pt>
                <c:pt idx="33">
                  <c:v>1478052.23623284</c:v>
                </c:pt>
                <c:pt idx="34">
                  <c:v>1541970.6051887299</c:v>
                </c:pt>
                <c:pt idx="35">
                  <c:v>1599316.4919956999</c:v>
                </c:pt>
                <c:pt idx="36">
                  <c:v>1750020.0850364601</c:v>
                </c:pt>
                <c:pt idx="37">
                  <c:v>1734033.65155965</c:v>
                </c:pt>
                <c:pt idx="38">
                  <c:v>1723360.6744343</c:v>
                </c:pt>
                <c:pt idx="39">
                  <c:v>1734011.0434023</c:v>
                </c:pt>
                <c:pt idx="40">
                  <c:v>1840722.0830132801</c:v>
                </c:pt>
                <c:pt idx="41">
                  <c:v>1894415.9461747799</c:v>
                </c:pt>
                <c:pt idx="42">
                  <c:v>1819169.7447927201</c:v>
                </c:pt>
                <c:pt idx="43">
                  <c:v>1791391.02278973</c:v>
                </c:pt>
                <c:pt idx="44">
                  <c:v>1787530.5751356201</c:v>
                </c:pt>
                <c:pt idx="45">
                  <c:v>1819134.11570402</c:v>
                </c:pt>
                <c:pt idx="46">
                  <c:v>1762977.4455522301</c:v>
                </c:pt>
                <c:pt idx="47">
                  <c:v>1776243.8508300199</c:v>
                </c:pt>
                <c:pt idx="48">
                  <c:v>1865961.92773544</c:v>
                </c:pt>
                <c:pt idx="49">
                  <c:v>1764183.03438711</c:v>
                </c:pt>
                <c:pt idx="50">
                  <c:v>1776135.3744450801</c:v>
                </c:pt>
                <c:pt idx="51">
                  <c:v>1703713.45455208</c:v>
                </c:pt>
                <c:pt idx="52">
                  <c:v>1781070.5639560199</c:v>
                </c:pt>
                <c:pt idx="53">
                  <c:v>1826657.0650404801</c:v>
                </c:pt>
                <c:pt idx="54">
                  <c:v>1887201.61346124</c:v>
                </c:pt>
                <c:pt idx="55">
                  <c:v>1825159.8604186999</c:v>
                </c:pt>
                <c:pt idx="56">
                  <c:v>1892526.51086676</c:v>
                </c:pt>
                <c:pt idx="57">
                  <c:v>2024795.18871124</c:v>
                </c:pt>
                <c:pt idx="58">
                  <c:v>2082886.5626753599</c:v>
                </c:pt>
                <c:pt idx="59">
                  <c:v>2153548.4893141198</c:v>
                </c:pt>
                <c:pt idx="60">
                  <c:v>2143168.3855956299</c:v>
                </c:pt>
                <c:pt idx="61">
                  <c:v>2158534.90292035</c:v>
                </c:pt>
                <c:pt idx="62">
                  <c:v>2241044.8995844801</c:v>
                </c:pt>
                <c:pt idx="63">
                  <c:v>2151750.4655605401</c:v>
                </c:pt>
                <c:pt idx="64">
                  <c:v>2065938.6569939801</c:v>
                </c:pt>
                <c:pt idx="65">
                  <c:v>1942085.63450719</c:v>
                </c:pt>
                <c:pt idx="66">
                  <c:v>2028508.44524276</c:v>
                </c:pt>
                <c:pt idx="67">
                  <c:v>2136638.0879164301</c:v>
                </c:pt>
                <c:pt idx="68">
                  <c:v>1941007.5045868</c:v>
                </c:pt>
                <c:pt idx="69">
                  <c:v>2014309.6529975201</c:v>
                </c:pt>
                <c:pt idx="70">
                  <c:v>2063509.1662719799</c:v>
                </c:pt>
                <c:pt idx="71">
                  <c:v>2186349.8669401598</c:v>
                </c:pt>
                <c:pt idx="72">
                  <c:v>2242845.1475018901</c:v>
                </c:pt>
                <c:pt idx="73">
                  <c:v>2158985.1674367902</c:v>
                </c:pt>
                <c:pt idx="74">
                  <c:v>2289668.5396217401</c:v>
                </c:pt>
                <c:pt idx="75">
                  <c:v>2295507.1943977801</c:v>
                </c:pt>
                <c:pt idx="76">
                  <c:v>2223807.0271807602</c:v>
                </c:pt>
                <c:pt idx="77">
                  <c:v>2049916.4366903601</c:v>
                </c:pt>
                <c:pt idx="78">
                  <c:v>2116764.2116908398</c:v>
                </c:pt>
                <c:pt idx="79">
                  <c:v>2113493.8109837701</c:v>
                </c:pt>
                <c:pt idx="80">
                  <c:v>2203275.0280743702</c:v>
                </c:pt>
                <c:pt idx="81">
                  <c:v>2295063.4657439399</c:v>
                </c:pt>
                <c:pt idx="82">
                  <c:v>2367289.1130109099</c:v>
                </c:pt>
                <c:pt idx="83">
                  <c:v>2516700.56537859</c:v>
                </c:pt>
                <c:pt idx="84">
                  <c:v>2578309.3952190601</c:v>
                </c:pt>
                <c:pt idx="85">
                  <c:v>2530700.9122363399</c:v>
                </c:pt>
                <c:pt idx="86">
                  <c:v>2579834.4704474099</c:v>
                </c:pt>
                <c:pt idx="87">
                  <c:v>2440794.2916626399</c:v>
                </c:pt>
                <c:pt idx="88">
                  <c:v>2206490.2436344898</c:v>
                </c:pt>
                <c:pt idx="89">
                  <c:v>2286784.42360035</c:v>
                </c:pt>
                <c:pt idx="90">
                  <c:v>2292764.3648680602</c:v>
                </c:pt>
                <c:pt idx="91">
                  <c:v>2273791.7397487801</c:v>
                </c:pt>
                <c:pt idx="92">
                  <c:v>2293994.3793564499</c:v>
                </c:pt>
                <c:pt idx="93">
                  <c:v>2159612.1886137398</c:v>
                </c:pt>
                <c:pt idx="94">
                  <c:v>2094046.3625674299</c:v>
                </c:pt>
                <c:pt idx="95">
                  <c:v>2175389.5935213598</c:v>
                </c:pt>
                <c:pt idx="96">
                  <c:v>2184961.3077328601</c:v>
                </c:pt>
                <c:pt idx="97">
                  <c:v>2279919.72616693</c:v>
                </c:pt>
                <c:pt idx="98">
                  <c:v>2325928.5062409798</c:v>
                </c:pt>
                <c:pt idx="99">
                  <c:v>2325847.0987432599</c:v>
                </c:pt>
                <c:pt idx="100">
                  <c:v>2358164.7441802998</c:v>
                </c:pt>
                <c:pt idx="101">
                  <c:v>2373091.9270109599</c:v>
                </c:pt>
                <c:pt idx="102">
                  <c:v>2412924.2750058402</c:v>
                </c:pt>
                <c:pt idx="103">
                  <c:v>2406168.0870358199</c:v>
                </c:pt>
                <c:pt idx="104">
                  <c:v>2544402.44363603</c:v>
                </c:pt>
                <c:pt idx="105">
                  <c:v>2577072.5710123102</c:v>
                </c:pt>
                <c:pt idx="106">
                  <c:v>2581917.4674458201</c:v>
                </c:pt>
                <c:pt idx="107">
                  <c:v>2639171.4872864299</c:v>
                </c:pt>
                <c:pt idx="108">
                  <c:v>2444110.3226610902</c:v>
                </c:pt>
                <c:pt idx="109">
                  <c:v>2546384.1191128399</c:v>
                </c:pt>
                <c:pt idx="110">
                  <c:v>2618905.1388251702</c:v>
                </c:pt>
                <c:pt idx="111">
                  <c:v>2656447.1439902298</c:v>
                </c:pt>
                <c:pt idx="112">
                  <c:v>2630679.60669353</c:v>
                </c:pt>
                <c:pt idx="113">
                  <c:v>2683687.8007684001</c:v>
                </c:pt>
                <c:pt idx="114">
                  <c:v>2774476.9590683999</c:v>
                </c:pt>
                <c:pt idx="115">
                  <c:v>2770356.86078418</c:v>
                </c:pt>
                <c:pt idx="116">
                  <c:v>2820181.7289253799</c:v>
                </c:pt>
                <c:pt idx="117">
                  <c:v>2929661.18364227</c:v>
                </c:pt>
                <c:pt idx="118">
                  <c:v>3032038.1937046498</c:v>
                </c:pt>
                <c:pt idx="119">
                  <c:v>3050306.2238217201</c:v>
                </c:pt>
                <c:pt idx="120">
                  <c:v>3110092.22580862</c:v>
                </c:pt>
                <c:pt idx="121">
                  <c:v>2940405.5939684999</c:v>
                </c:pt>
                <c:pt idx="122">
                  <c:v>3138059.6579950699</c:v>
                </c:pt>
                <c:pt idx="123">
                  <c:v>3057176.1703102398</c:v>
                </c:pt>
                <c:pt idx="124">
                  <c:v>3089093.0895282798</c:v>
                </c:pt>
                <c:pt idx="125">
                  <c:v>3060966.8969481299</c:v>
                </c:pt>
                <c:pt idx="126">
                  <c:v>2929682.0267380201</c:v>
                </c:pt>
                <c:pt idx="127">
                  <c:v>2801537.7348885001</c:v>
                </c:pt>
                <c:pt idx="128">
                  <c:v>2766378.4363156501</c:v>
                </c:pt>
                <c:pt idx="129">
                  <c:v>2707800.3729266701</c:v>
                </c:pt>
                <c:pt idx="130">
                  <c:v>2594492.4663215498</c:v>
                </c:pt>
                <c:pt idx="131">
                  <c:v>2771177.40327805</c:v>
                </c:pt>
                <c:pt idx="132">
                  <c:v>2661979.1577018802</c:v>
                </c:pt>
                <c:pt idx="133">
                  <c:v>2690169.5169819398</c:v>
                </c:pt>
                <c:pt idx="134">
                  <c:v>2625053.9638233902</c:v>
                </c:pt>
                <c:pt idx="135">
                  <c:v>2753261.5994165302</c:v>
                </c:pt>
                <c:pt idx="136">
                  <c:v>2829361.7500244002</c:v>
                </c:pt>
                <c:pt idx="137">
                  <c:v>2854896.73981837</c:v>
                </c:pt>
                <c:pt idx="138">
                  <c:v>2886785.9364021402</c:v>
                </c:pt>
                <c:pt idx="139">
                  <c:v>2958176.1526093599</c:v>
                </c:pt>
                <c:pt idx="140">
                  <c:v>2887002.4343775799</c:v>
                </c:pt>
                <c:pt idx="141">
                  <c:v>2928546.3994082799</c:v>
                </c:pt>
                <c:pt idx="142">
                  <c:v>2893564.9126673401</c:v>
                </c:pt>
                <c:pt idx="143">
                  <c:v>2965050.4338347898</c:v>
                </c:pt>
                <c:pt idx="144">
                  <c:v>3081384.1876063002</c:v>
                </c:pt>
                <c:pt idx="145">
                  <c:v>3172762.6356897601</c:v>
                </c:pt>
                <c:pt idx="146">
                  <c:v>3362255.8841063399</c:v>
                </c:pt>
                <c:pt idx="147">
                  <c:v>3345377.35956812</c:v>
                </c:pt>
                <c:pt idx="148">
                  <c:v>3504684.2294307598</c:v>
                </c:pt>
                <c:pt idx="149">
                  <c:v>3694655.6380870501</c:v>
                </c:pt>
                <c:pt idx="150">
                  <c:v>3717285.4038703302</c:v>
                </c:pt>
                <c:pt idx="151">
                  <c:v>3780869.57070354</c:v>
                </c:pt>
                <c:pt idx="152">
                  <c:v>3931272.5622261199</c:v>
                </c:pt>
                <c:pt idx="153">
                  <c:v>3956137.8611821998</c:v>
                </c:pt>
                <c:pt idx="154">
                  <c:v>4087719.0064451201</c:v>
                </c:pt>
                <c:pt idx="155">
                  <c:v>4146193.8268323201</c:v>
                </c:pt>
                <c:pt idx="156">
                  <c:v>4269957.7125632698</c:v>
                </c:pt>
                <c:pt idx="157">
                  <c:v>4490308.8803200899</c:v>
                </c:pt>
                <c:pt idx="158">
                  <c:v>4371158.5341808004</c:v>
                </c:pt>
                <c:pt idx="159">
                  <c:v>4763360.7336601699</c:v>
                </c:pt>
                <c:pt idx="160">
                  <c:v>4804968.6896686899</c:v>
                </c:pt>
                <c:pt idx="161">
                  <c:v>4886821.3312972002</c:v>
                </c:pt>
                <c:pt idx="162">
                  <c:v>4823927.9407633999</c:v>
                </c:pt>
                <c:pt idx="163">
                  <c:v>5107309.5876435498</c:v>
                </c:pt>
                <c:pt idx="164">
                  <c:v>4547752.7492213203</c:v>
                </c:pt>
                <c:pt idx="165">
                  <c:v>4704263.6600857796</c:v>
                </c:pt>
                <c:pt idx="166">
                  <c:v>5113322.9066485297</c:v>
                </c:pt>
                <c:pt idx="167">
                  <c:v>5308268.3424645104</c:v>
                </c:pt>
                <c:pt idx="168">
                  <c:v>5384309.2864703098</c:v>
                </c:pt>
                <c:pt idx="169">
                  <c:v>5448894.0763615202</c:v>
                </c:pt>
                <c:pt idx="170">
                  <c:v>5716543.7533924002</c:v>
                </c:pt>
                <c:pt idx="171">
                  <c:v>5887611.3252126696</c:v>
                </c:pt>
                <c:pt idx="172">
                  <c:v>6168332.6331988098</c:v>
                </c:pt>
                <c:pt idx="173">
                  <c:v>6095823.8830955504</c:v>
                </c:pt>
                <c:pt idx="174">
                  <c:v>6383912.5198106496</c:v>
                </c:pt>
                <c:pt idx="175">
                  <c:v>6462147.3677409301</c:v>
                </c:pt>
                <c:pt idx="176">
                  <c:v>6799439.1496001696</c:v>
                </c:pt>
                <c:pt idx="177">
                  <c:v>6969935.0862763897</c:v>
                </c:pt>
                <c:pt idx="178">
                  <c:v>7689615.7336098598</c:v>
                </c:pt>
                <c:pt idx="179">
                  <c:v>8354383.01378043</c:v>
                </c:pt>
                <c:pt idx="180">
                  <c:v>7415433.9068616498</c:v>
                </c:pt>
                <c:pt idx="181">
                  <c:v>7781274.3386566704</c:v>
                </c:pt>
                <c:pt idx="182">
                  <c:v>7628294.48515868</c:v>
                </c:pt>
                <c:pt idx="183">
                  <c:v>7687337.4844738003</c:v>
                </c:pt>
                <c:pt idx="184">
                  <c:v>7002703.2081065699</c:v>
                </c:pt>
                <c:pt idx="185">
                  <c:v>6533522.0931634298</c:v>
                </c:pt>
                <c:pt idx="186">
                  <c:v>6866503.0466414997</c:v>
                </c:pt>
                <c:pt idx="187">
                  <c:v>7328000.7164062802</c:v>
                </c:pt>
                <c:pt idx="188">
                  <c:v>7439349.6872920701</c:v>
                </c:pt>
                <c:pt idx="189">
                  <c:v>7172277.0335182799</c:v>
                </c:pt>
                <c:pt idx="190">
                  <c:v>7364422.3352462398</c:v>
                </c:pt>
                <c:pt idx="191">
                  <c:v>7662497.32926533</c:v>
                </c:pt>
                <c:pt idx="192">
                  <c:v>7275387.96419085</c:v>
                </c:pt>
                <c:pt idx="193">
                  <c:v>7583609.7752937898</c:v>
                </c:pt>
                <c:pt idx="194">
                  <c:v>8398051.5471114703</c:v>
                </c:pt>
                <c:pt idx="195">
                  <c:v>8169876.4865764501</c:v>
                </c:pt>
                <c:pt idx="196">
                  <c:v>7343820.2750187097</c:v>
                </c:pt>
                <c:pt idx="197">
                  <c:v>8195740.1460222499</c:v>
                </c:pt>
                <c:pt idx="198">
                  <c:v>8487508.4952206407</c:v>
                </c:pt>
                <c:pt idx="199">
                  <c:v>8363166.49576566</c:v>
                </c:pt>
                <c:pt idx="200">
                  <c:v>8433626.1734924894</c:v>
                </c:pt>
                <c:pt idx="201">
                  <c:v>9300349.93534231</c:v>
                </c:pt>
                <c:pt idx="202">
                  <c:v>9514769.5031016301</c:v>
                </c:pt>
                <c:pt idx="203">
                  <c:v>8897070.6669602692</c:v>
                </c:pt>
                <c:pt idx="204">
                  <c:v>9324085.5736210197</c:v>
                </c:pt>
                <c:pt idx="205">
                  <c:v>8325522.6291140802</c:v>
                </c:pt>
                <c:pt idx="206">
                  <c:v>8477088.7685771007</c:v>
                </c:pt>
                <c:pt idx="207">
                  <c:v>8560079.4676214699</c:v>
                </c:pt>
                <c:pt idx="208">
                  <c:v>8712277.6805557795</c:v>
                </c:pt>
                <c:pt idx="209">
                  <c:v>8676252.4123466797</c:v>
                </c:pt>
                <c:pt idx="210">
                  <c:v>8281266.0212746002</c:v>
                </c:pt>
                <c:pt idx="211">
                  <c:v>8276048.8236811897</c:v>
                </c:pt>
                <c:pt idx="212">
                  <c:v>8254241.43503079</c:v>
                </c:pt>
                <c:pt idx="213">
                  <c:v>8212268.6173336599</c:v>
                </c:pt>
                <c:pt idx="214">
                  <c:v>7806746.7930097301</c:v>
                </c:pt>
                <c:pt idx="215">
                  <c:v>8085525.7209881004</c:v>
                </c:pt>
                <c:pt idx="216">
                  <c:v>7452550.3399205497</c:v>
                </c:pt>
                <c:pt idx="217">
                  <c:v>7471740.6570458403</c:v>
                </c:pt>
                <c:pt idx="218">
                  <c:v>7614189.3926724195</c:v>
                </c:pt>
                <c:pt idx="219">
                  <c:v>7425319.4247871796</c:v>
                </c:pt>
                <c:pt idx="220">
                  <c:v>7279523.2778814901</c:v>
                </c:pt>
                <c:pt idx="221">
                  <c:v>7403020.3902907502</c:v>
                </c:pt>
                <c:pt idx="222">
                  <c:v>7649429.9239815697</c:v>
                </c:pt>
                <c:pt idx="223">
                  <c:v>7837376.4172138004</c:v>
                </c:pt>
                <c:pt idx="224">
                  <c:v>7830988.9554337701</c:v>
                </c:pt>
                <c:pt idx="225">
                  <c:v>7500129.6720666997</c:v>
                </c:pt>
                <c:pt idx="226">
                  <c:v>7537292.8145917896</c:v>
                </c:pt>
                <c:pt idx="227">
                  <c:v>7630416.0673160702</c:v>
                </c:pt>
                <c:pt idx="228">
                  <c:v>6968591.9297174104</c:v>
                </c:pt>
                <c:pt idx="229">
                  <c:v>6889324.1965168696</c:v>
                </c:pt>
                <c:pt idx="230">
                  <c:v>6091506.0079392297</c:v>
                </c:pt>
                <c:pt idx="231">
                  <c:v>6471128.6623540102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CE-404A-B33E-19C1CBAA9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673472"/>
        <c:axId val="211675008"/>
      </c:lineChart>
      <c:catAx>
        <c:axId val="211673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75008"/>
        <c:crosses val="autoZero"/>
        <c:auto val="1"/>
        <c:lblAlgn val="ctr"/>
        <c:lblOffset val="100"/>
        <c:noMultiLvlLbl val="0"/>
      </c:catAx>
      <c:valAx>
        <c:axId val="2116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7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Momentum!$AS$1</c:f>
              <c:strCache>
                <c:ptCount val="1"/>
                <c:pt idx="0">
                  <c:v>3M sort 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Momentum!$AS$2:$AS$233</c:f>
              <c:numCache>
                <c:formatCode>General</c:formatCode>
                <c:ptCount val="232"/>
                <c:pt idx="0">
                  <c:v>1021030</c:v>
                </c:pt>
                <c:pt idx="1">
                  <c:v>1045228.41099999</c:v>
                </c:pt>
                <c:pt idx="2">
                  <c:v>1026597.21457392</c:v>
                </c:pt>
                <c:pt idx="3">
                  <c:v>1076340.9826060999</c:v>
                </c:pt>
                <c:pt idx="4">
                  <c:v>1106193.2997586799</c:v>
                </c:pt>
                <c:pt idx="5">
                  <c:v>1119168.9471648501</c:v>
                </c:pt>
                <c:pt idx="6">
                  <c:v>1145603.71769688</c:v>
                </c:pt>
                <c:pt idx="7">
                  <c:v>1157500.8123051601</c:v>
                </c:pt>
                <c:pt idx="8">
                  <c:v>1186646.68275901</c:v>
                </c:pt>
                <c:pt idx="9">
                  <c:v>1204612.5135359799</c:v>
                </c:pt>
                <c:pt idx="10">
                  <c:v>1204925.7127894999</c:v>
                </c:pt>
                <c:pt idx="11">
                  <c:v>1224843.1348219099</c:v>
                </c:pt>
                <c:pt idx="12">
                  <c:v>1259065.25200884</c:v>
                </c:pt>
                <c:pt idx="13">
                  <c:v>1274451.02938838</c:v>
                </c:pt>
                <c:pt idx="14">
                  <c:v>1259546.32459969</c:v>
                </c:pt>
                <c:pt idx="15">
                  <c:v>1275057.6375871301</c:v>
                </c:pt>
                <c:pt idx="16">
                  <c:v>1315840.3561253599</c:v>
                </c:pt>
                <c:pt idx="17">
                  <c:v>1337117.4946838999</c:v>
                </c:pt>
                <c:pt idx="18">
                  <c:v>1325324.1183807901</c:v>
                </c:pt>
                <c:pt idx="19">
                  <c:v>1339226.7683826101</c:v>
                </c:pt>
                <c:pt idx="20">
                  <c:v>1382175.77084464</c:v>
                </c:pt>
                <c:pt idx="21">
                  <c:v>1400938.80693385</c:v>
                </c:pt>
                <c:pt idx="22">
                  <c:v>1410009.88570875</c:v>
                </c:pt>
                <c:pt idx="23">
                  <c:v>1412378.7023167401</c:v>
                </c:pt>
                <c:pt idx="24">
                  <c:v>1430718.4397663199</c:v>
                </c:pt>
                <c:pt idx="25">
                  <c:v>1438816.3061354</c:v>
                </c:pt>
                <c:pt idx="26">
                  <c:v>1360674.19254919</c:v>
                </c:pt>
                <c:pt idx="27">
                  <c:v>1243887.5266026901</c:v>
                </c:pt>
                <c:pt idx="28">
                  <c:v>1186208.4619941199</c:v>
                </c:pt>
                <c:pt idx="29">
                  <c:v>1252897.10172743</c:v>
                </c:pt>
                <c:pt idx="30">
                  <c:v>1249564.3954368399</c:v>
                </c:pt>
                <c:pt idx="31">
                  <c:v>1290981.2073235901</c:v>
                </c:pt>
                <c:pt idx="32">
                  <c:v>1239432.3277151601</c:v>
                </c:pt>
                <c:pt idx="33">
                  <c:v>1192792.4892232399</c:v>
                </c:pt>
                <c:pt idx="34">
                  <c:v>1270771.2982062099</c:v>
                </c:pt>
                <c:pt idx="35">
                  <c:v>1323781.5229108799</c:v>
                </c:pt>
                <c:pt idx="36">
                  <c:v>1338263.69277153</c:v>
                </c:pt>
                <c:pt idx="37">
                  <c:v>1354369.6963140301</c:v>
                </c:pt>
                <c:pt idx="38">
                  <c:v>1306154.1351252501</c:v>
                </c:pt>
                <c:pt idx="39">
                  <c:v>1344267.71278821</c:v>
                </c:pt>
                <c:pt idx="40">
                  <c:v>1301983.77188245</c:v>
                </c:pt>
                <c:pt idx="41">
                  <c:v>1310785.18218038</c:v>
                </c:pt>
                <c:pt idx="42">
                  <c:v>1319324.94764228</c:v>
                </c:pt>
                <c:pt idx="43">
                  <c:v>1337459.0690476301</c:v>
                </c:pt>
                <c:pt idx="44">
                  <c:v>1357186.59031608</c:v>
                </c:pt>
                <c:pt idx="45">
                  <c:v>1337928.11259949</c:v>
                </c:pt>
                <c:pt idx="46">
                  <c:v>1349648.3628658699</c:v>
                </c:pt>
                <c:pt idx="47">
                  <c:v>1439352.7413037501</c:v>
                </c:pt>
                <c:pt idx="48">
                  <c:v>1436790.69342423</c:v>
                </c:pt>
                <c:pt idx="49">
                  <c:v>1435059.3606386499</c:v>
                </c:pt>
                <c:pt idx="50">
                  <c:v>1514267.4620491001</c:v>
                </c:pt>
                <c:pt idx="51">
                  <c:v>1495301.26208694</c:v>
                </c:pt>
                <c:pt idx="52">
                  <c:v>1501820.77558963</c:v>
                </c:pt>
                <c:pt idx="53">
                  <c:v>1536144.88941574</c:v>
                </c:pt>
                <c:pt idx="54">
                  <c:v>1395672.12000311</c:v>
                </c:pt>
                <c:pt idx="55">
                  <c:v>1405148.7336979299</c:v>
                </c:pt>
                <c:pt idx="56">
                  <c:v>1454195.45024766</c:v>
                </c:pt>
                <c:pt idx="57">
                  <c:v>1462622.5128818499</c:v>
                </c:pt>
                <c:pt idx="58">
                  <c:v>1474360.0585477201</c:v>
                </c:pt>
                <c:pt idx="59">
                  <c:v>1404173.1479605599</c:v>
                </c:pt>
                <c:pt idx="60">
                  <c:v>1487840.80498179</c:v>
                </c:pt>
                <c:pt idx="61">
                  <c:v>1502793.6050718599</c:v>
                </c:pt>
                <c:pt idx="62">
                  <c:v>1495324.72085465</c:v>
                </c:pt>
                <c:pt idx="63">
                  <c:v>1574950.76224016</c:v>
                </c:pt>
                <c:pt idx="64">
                  <c:v>1554500.02659247</c:v>
                </c:pt>
                <c:pt idx="65">
                  <c:v>1555533.7691101499</c:v>
                </c:pt>
                <c:pt idx="66">
                  <c:v>1530427.4540767199</c:v>
                </c:pt>
                <c:pt idx="67">
                  <c:v>1522025.4073538401</c:v>
                </c:pt>
                <c:pt idx="68">
                  <c:v>1582000.8185306101</c:v>
                </c:pt>
                <c:pt idx="69">
                  <c:v>1702944.7811072799</c:v>
                </c:pt>
                <c:pt idx="70">
                  <c:v>1787768.4606542301</c:v>
                </c:pt>
                <c:pt idx="71">
                  <c:v>1960565.2212187699</c:v>
                </c:pt>
                <c:pt idx="72">
                  <c:v>1841921.6168567101</c:v>
                </c:pt>
                <c:pt idx="73">
                  <c:v>1873363.2188564599</c:v>
                </c:pt>
                <c:pt idx="74">
                  <c:v>2026538.7624462601</c:v>
                </c:pt>
                <c:pt idx="75">
                  <c:v>2039984.84713509</c:v>
                </c:pt>
                <c:pt idx="76">
                  <c:v>2071625.01211415</c:v>
                </c:pt>
                <c:pt idx="77">
                  <c:v>2143241.0887829401</c:v>
                </c:pt>
                <c:pt idx="78">
                  <c:v>2205609.4044665201</c:v>
                </c:pt>
                <c:pt idx="79">
                  <c:v>2144613.2763860002</c:v>
                </c:pt>
                <c:pt idx="80">
                  <c:v>2152301.7149818498</c:v>
                </c:pt>
                <c:pt idx="81">
                  <c:v>2159049.1808583098</c:v>
                </c:pt>
                <c:pt idx="82">
                  <c:v>2105407.6039598901</c:v>
                </c:pt>
                <c:pt idx="83">
                  <c:v>2139409.9367638398</c:v>
                </c:pt>
                <c:pt idx="84">
                  <c:v>2225585.3690166902</c:v>
                </c:pt>
                <c:pt idx="85">
                  <c:v>2326704.8402579599</c:v>
                </c:pt>
                <c:pt idx="86">
                  <c:v>2346435.2973033502</c:v>
                </c:pt>
                <c:pt idx="87">
                  <c:v>2500643.0250421199</c:v>
                </c:pt>
                <c:pt idx="88">
                  <c:v>2498204.8980927099</c:v>
                </c:pt>
                <c:pt idx="89">
                  <c:v>2532180.4847067702</c:v>
                </c:pt>
                <c:pt idx="90">
                  <c:v>2426196.07051937</c:v>
                </c:pt>
                <c:pt idx="91">
                  <c:v>2141639.6643885002</c:v>
                </c:pt>
                <c:pt idx="92">
                  <c:v>2356788.7850729702</c:v>
                </c:pt>
                <c:pt idx="93">
                  <c:v>2189527.4849963398</c:v>
                </c:pt>
                <c:pt idx="94">
                  <c:v>2271601.9227714301</c:v>
                </c:pt>
                <c:pt idx="95">
                  <c:v>2179170.4405338601</c:v>
                </c:pt>
                <c:pt idx="96">
                  <c:v>2153053.0828040601</c:v>
                </c:pt>
                <c:pt idx="97">
                  <c:v>2089559.5473921699</c:v>
                </c:pt>
                <c:pt idx="98">
                  <c:v>2083322.21214321</c:v>
                </c:pt>
                <c:pt idx="99">
                  <c:v>2095322.1480851499</c:v>
                </c:pt>
                <c:pt idx="100">
                  <c:v>2138925.8019868</c:v>
                </c:pt>
                <c:pt idx="101">
                  <c:v>2181094.7241729698</c:v>
                </c:pt>
                <c:pt idx="102">
                  <c:v>2223080.7976132999</c:v>
                </c:pt>
                <c:pt idx="103">
                  <c:v>2257060.5876048198</c:v>
                </c:pt>
                <c:pt idx="104">
                  <c:v>2241520.7254591598</c:v>
                </c:pt>
                <c:pt idx="105">
                  <c:v>2189528.6522321398</c:v>
                </c:pt>
                <c:pt idx="106">
                  <c:v>2151890.6547002699</c:v>
                </c:pt>
                <c:pt idx="107">
                  <c:v>2198683.5169867198</c:v>
                </c:pt>
                <c:pt idx="108">
                  <c:v>2066465.68369273</c:v>
                </c:pt>
                <c:pt idx="109">
                  <c:v>2165873.0154067702</c:v>
                </c:pt>
                <c:pt idx="110">
                  <c:v>2146228.5471570301</c:v>
                </c:pt>
                <c:pt idx="111">
                  <c:v>2117361.7731977599</c:v>
                </c:pt>
                <c:pt idx="112">
                  <c:v>2113275.26497549</c:v>
                </c:pt>
                <c:pt idx="113">
                  <c:v>2141603.7199024898</c:v>
                </c:pt>
                <c:pt idx="114">
                  <c:v>2158008.40439694</c:v>
                </c:pt>
                <c:pt idx="115">
                  <c:v>2179890.6096175299</c:v>
                </c:pt>
                <c:pt idx="116">
                  <c:v>2194016.3007678501</c:v>
                </c:pt>
                <c:pt idx="117">
                  <c:v>2201366.2553754202</c:v>
                </c:pt>
                <c:pt idx="118">
                  <c:v>2257743.2451755898</c:v>
                </c:pt>
                <c:pt idx="119">
                  <c:v>2312922.4900876801</c:v>
                </c:pt>
                <c:pt idx="120">
                  <c:v>2365229.23220101</c:v>
                </c:pt>
                <c:pt idx="121">
                  <c:v>2254619.28715713</c:v>
                </c:pt>
                <c:pt idx="122">
                  <c:v>2213044.1075019501</c:v>
                </c:pt>
                <c:pt idx="123">
                  <c:v>2155139.8084291602</c:v>
                </c:pt>
                <c:pt idx="124">
                  <c:v>2039408.8007165201</c:v>
                </c:pt>
                <c:pt idx="125">
                  <c:v>1944963.77915534</c:v>
                </c:pt>
                <c:pt idx="126">
                  <c:v>1806210.0631503901</c:v>
                </c:pt>
                <c:pt idx="127">
                  <c:v>1900105.8932832701</c:v>
                </c:pt>
                <c:pt idx="128">
                  <c:v>1754833.2972122901</c:v>
                </c:pt>
                <c:pt idx="129">
                  <c:v>1842127.47958212</c:v>
                </c:pt>
                <c:pt idx="130">
                  <c:v>1857122.3972659199</c:v>
                </c:pt>
                <c:pt idx="131">
                  <c:v>1874755.7744279599</c:v>
                </c:pt>
                <c:pt idx="132">
                  <c:v>1855398.92105699</c:v>
                </c:pt>
                <c:pt idx="133">
                  <c:v>1861781.4933454299</c:v>
                </c:pt>
                <c:pt idx="134">
                  <c:v>1874199.5759060399</c:v>
                </c:pt>
                <c:pt idx="135">
                  <c:v>1807206.31206528</c:v>
                </c:pt>
                <c:pt idx="136">
                  <c:v>1854419.57696798</c:v>
                </c:pt>
                <c:pt idx="137">
                  <c:v>1808939.9368428399</c:v>
                </c:pt>
                <c:pt idx="138">
                  <c:v>1836101.16999454</c:v>
                </c:pt>
                <c:pt idx="139">
                  <c:v>1824037.98530768</c:v>
                </c:pt>
                <c:pt idx="140">
                  <c:v>1866966.71929189</c:v>
                </c:pt>
                <c:pt idx="141">
                  <c:v>1829795.41191079</c:v>
                </c:pt>
                <c:pt idx="142">
                  <c:v>1737866.4904163899</c:v>
                </c:pt>
                <c:pt idx="143">
                  <c:v>1769947.50582948</c:v>
                </c:pt>
                <c:pt idx="144">
                  <c:v>1737168.0780215201</c:v>
                </c:pt>
                <c:pt idx="145">
                  <c:v>1708496.11889377</c:v>
                </c:pt>
                <c:pt idx="146">
                  <c:v>1737344.0758612901</c:v>
                </c:pt>
                <c:pt idx="147">
                  <c:v>1785433.75988113</c:v>
                </c:pt>
                <c:pt idx="148">
                  <c:v>1799520.8322466</c:v>
                </c:pt>
                <c:pt idx="149">
                  <c:v>1802768.9673488</c:v>
                </c:pt>
                <c:pt idx="150">
                  <c:v>1791573.7720615601</c:v>
                </c:pt>
                <c:pt idx="151">
                  <c:v>1810770.4850292001</c:v>
                </c:pt>
                <c:pt idx="152">
                  <c:v>1797805.3683563999</c:v>
                </c:pt>
                <c:pt idx="153">
                  <c:v>1840844.8288748499</c:v>
                </c:pt>
                <c:pt idx="154">
                  <c:v>1791114.40582279</c:v>
                </c:pt>
                <c:pt idx="155">
                  <c:v>1788293.4006336201</c:v>
                </c:pt>
                <c:pt idx="156">
                  <c:v>1751383.0248445401</c:v>
                </c:pt>
                <c:pt idx="157">
                  <c:v>1702002.7804590501</c:v>
                </c:pt>
                <c:pt idx="158">
                  <c:v>1762245.1688734</c:v>
                </c:pt>
                <c:pt idx="159">
                  <c:v>1839343.3950116099</c:v>
                </c:pt>
                <c:pt idx="160">
                  <c:v>1865875.92348466</c:v>
                </c:pt>
                <c:pt idx="161">
                  <c:v>1817176.5618817101</c:v>
                </c:pt>
                <c:pt idx="162">
                  <c:v>1791708.8323669301</c:v>
                </c:pt>
                <c:pt idx="163">
                  <c:v>1786288.9131490199</c:v>
                </c:pt>
                <c:pt idx="164">
                  <c:v>1815923.44621817</c:v>
                </c:pt>
                <c:pt idx="165">
                  <c:v>1765386.29670991</c:v>
                </c:pt>
                <c:pt idx="166">
                  <c:v>1768908.2423718499</c:v>
                </c:pt>
                <c:pt idx="167">
                  <c:v>1714523.15846013</c:v>
                </c:pt>
                <c:pt idx="168">
                  <c:v>1648402.57285411</c:v>
                </c:pt>
                <c:pt idx="169">
                  <c:v>1622975.9631678399</c:v>
                </c:pt>
                <c:pt idx="170">
                  <c:v>1621215.0342478</c:v>
                </c:pt>
                <c:pt idx="171">
                  <c:v>1647267.9598481599</c:v>
                </c:pt>
                <c:pt idx="172">
                  <c:v>1642919.17243417</c:v>
                </c:pt>
                <c:pt idx="173">
                  <c:v>1658075.1017998699</c:v>
                </c:pt>
                <c:pt idx="174">
                  <c:v>1679132.65559273</c:v>
                </c:pt>
                <c:pt idx="175">
                  <c:v>1641671.20604645</c:v>
                </c:pt>
                <c:pt idx="176">
                  <c:v>1748174.6255387201</c:v>
                </c:pt>
                <c:pt idx="177">
                  <c:v>1736890.1583308701</c:v>
                </c:pt>
                <c:pt idx="178">
                  <c:v>1732956.10212225</c:v>
                </c:pt>
                <c:pt idx="179">
                  <c:v>1761671.1847344099</c:v>
                </c:pt>
                <c:pt idx="180">
                  <c:v>1840946.38804746</c:v>
                </c:pt>
                <c:pt idx="181">
                  <c:v>1900970.44502975</c:v>
                </c:pt>
                <c:pt idx="182">
                  <c:v>1885544.0698683299</c:v>
                </c:pt>
                <c:pt idx="183">
                  <c:v>1924895.3746064799</c:v>
                </c:pt>
                <c:pt idx="184">
                  <c:v>1949303.04795649</c:v>
                </c:pt>
                <c:pt idx="185">
                  <c:v>1944371.3112451599</c:v>
                </c:pt>
                <c:pt idx="186">
                  <c:v>1975899.2920570001</c:v>
                </c:pt>
                <c:pt idx="187">
                  <c:v>1938337.446515</c:v>
                </c:pt>
                <c:pt idx="188">
                  <c:v>1993289.3131237</c:v>
                </c:pt>
                <c:pt idx="189">
                  <c:v>2014308.54893059</c:v>
                </c:pt>
                <c:pt idx="190">
                  <c:v>2039910.4105875001</c:v>
                </c:pt>
                <c:pt idx="191">
                  <c:v>2025488.2439846499</c:v>
                </c:pt>
                <c:pt idx="192">
                  <c:v>2083569.1193809099</c:v>
                </c:pt>
                <c:pt idx="193">
                  <c:v>2094216.1575809401</c:v>
                </c:pt>
                <c:pt idx="194">
                  <c:v>2100237.0290339901</c:v>
                </c:pt>
                <c:pt idx="195">
                  <c:v>2106390.7235290599</c:v>
                </c:pt>
                <c:pt idx="196">
                  <c:v>2155901.4374856101</c:v>
                </c:pt>
                <c:pt idx="197">
                  <c:v>2058540.9285687599</c:v>
                </c:pt>
                <c:pt idx="198">
                  <c:v>2068514.55936767</c:v>
                </c:pt>
                <c:pt idx="199">
                  <c:v>1996323.40124574</c:v>
                </c:pt>
                <c:pt idx="200">
                  <c:v>1883451.2761393101</c:v>
                </c:pt>
                <c:pt idx="201">
                  <c:v>1667739.6014830701</c:v>
                </c:pt>
                <c:pt idx="202">
                  <c:v>1471138.1185622399</c:v>
                </c:pt>
                <c:pt idx="203">
                  <c:v>1545136.36592592</c:v>
                </c:pt>
                <c:pt idx="204">
                  <c:v>1613360.0793137299</c:v>
                </c:pt>
                <c:pt idx="205">
                  <c:v>1685888.68167927</c:v>
                </c:pt>
                <c:pt idx="206">
                  <c:v>1685458.7800654499</c:v>
                </c:pt>
                <c:pt idx="207">
                  <c:v>1767709.16853264</c:v>
                </c:pt>
                <c:pt idx="208">
                  <c:v>1744180.95949947</c:v>
                </c:pt>
                <c:pt idx="209">
                  <c:v>1708617.10973528</c:v>
                </c:pt>
                <c:pt idx="210">
                  <c:v>1701833.8998096299</c:v>
                </c:pt>
                <c:pt idx="211">
                  <c:v>1776042.36701083</c:v>
                </c:pt>
                <c:pt idx="212">
                  <c:v>1816989.02378226</c:v>
                </c:pt>
                <c:pt idx="213">
                  <c:v>1827018.8031935401</c:v>
                </c:pt>
                <c:pt idx="214">
                  <c:v>1905653.69248299</c:v>
                </c:pt>
                <c:pt idx="215">
                  <c:v>1988178.0256359701</c:v>
                </c:pt>
                <c:pt idx="216">
                  <c:v>1938682.3336877599</c:v>
                </c:pt>
                <c:pt idx="217">
                  <c:v>1992965.43903102</c:v>
                </c:pt>
                <c:pt idx="218">
                  <c:v>1961765.5650829801</c:v>
                </c:pt>
                <c:pt idx="219">
                  <c:v>2047543.7644162399</c:v>
                </c:pt>
                <c:pt idx="220">
                  <c:v>2094084.4341814199</c:v>
                </c:pt>
                <c:pt idx="221">
                  <c:v>2209960.59634685</c:v>
                </c:pt>
                <c:pt idx="222">
                  <c:v>2266679.2350520901</c:v>
                </c:pt>
                <c:pt idx="223">
                  <c:v>2363874.4406511202</c:v>
                </c:pt>
                <c:pt idx="224">
                  <c:v>2519370.1013571601</c:v>
                </c:pt>
                <c:pt idx="225">
                  <c:v>2327280.7279791799</c:v>
                </c:pt>
                <c:pt idx="226">
                  <c:v>2364994.31217608</c:v>
                </c:pt>
                <c:pt idx="227">
                  <c:v>2499550.66356734</c:v>
                </c:pt>
                <c:pt idx="228">
                  <c:v>2369124.1099423999</c:v>
                </c:pt>
                <c:pt idx="229">
                  <c:v>2473258.9601949202</c:v>
                </c:pt>
                <c:pt idx="230">
                  <c:v>2556150.2342458498</c:v>
                </c:pt>
                <c:pt idx="231">
                  <c:v>2510471.8295598701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5-4B40-8236-8DD54675692B}"/>
            </c:ext>
          </c:extLst>
        </c:ser>
        <c:ser>
          <c:idx val="1"/>
          <c:order val="1"/>
          <c:tx>
            <c:strRef>
              <c:f>Momentum!$AT$1</c:f>
              <c:strCache>
                <c:ptCount val="1"/>
                <c:pt idx="0">
                  <c:v>NormMom 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Momentum!$AT$2:$AT$233</c:f>
              <c:numCache>
                <c:formatCode>General</c:formatCode>
                <c:ptCount val="232"/>
                <c:pt idx="0">
                  <c:v>1021600</c:v>
                </c:pt>
                <c:pt idx="1">
                  <c:v>1052447.2120000001</c:v>
                </c:pt>
                <c:pt idx="2">
                  <c:v>1037976.062835</c:v>
                </c:pt>
                <c:pt idx="3">
                  <c:v>1086797.2669504399</c:v>
                </c:pt>
                <c:pt idx="4">
                  <c:v>1112521.75825916</c:v>
                </c:pt>
                <c:pt idx="5">
                  <c:v>1124431.30368132</c:v>
                </c:pt>
                <c:pt idx="6">
                  <c:v>1128810.9636091599</c:v>
                </c:pt>
                <c:pt idx="7">
                  <c:v>1148012.0381001499</c:v>
                </c:pt>
                <c:pt idx="8">
                  <c:v>1189219.9302077601</c:v>
                </c:pt>
                <c:pt idx="9">
                  <c:v>1190105.8990557599</c:v>
                </c:pt>
                <c:pt idx="10">
                  <c:v>1186589.13612405</c:v>
                </c:pt>
                <c:pt idx="11">
                  <c:v>1212777.1583583099</c:v>
                </c:pt>
                <c:pt idx="12">
                  <c:v>1240119.2193934999</c:v>
                </c:pt>
                <c:pt idx="13">
                  <c:v>1243163.7120771101</c:v>
                </c:pt>
                <c:pt idx="14">
                  <c:v>1238936.9554560501</c:v>
                </c:pt>
                <c:pt idx="15">
                  <c:v>1271155.5109826799</c:v>
                </c:pt>
                <c:pt idx="16">
                  <c:v>1305057.2284605899</c:v>
                </c:pt>
                <c:pt idx="17">
                  <c:v>1317853.3145856501</c:v>
                </c:pt>
                <c:pt idx="18">
                  <c:v>1303370.10665835</c:v>
                </c:pt>
                <c:pt idx="19">
                  <c:v>1315797.74062534</c:v>
                </c:pt>
                <c:pt idx="20">
                  <c:v>1334501.80550833</c:v>
                </c:pt>
                <c:pt idx="21">
                  <c:v>1352090.53930493</c:v>
                </c:pt>
                <c:pt idx="22">
                  <c:v>1341726.76532115</c:v>
                </c:pt>
                <c:pt idx="23">
                  <c:v>1363140.7244956801</c:v>
                </c:pt>
                <c:pt idx="24">
                  <c:v>1410993.7796291001</c:v>
                </c:pt>
                <c:pt idx="25">
                  <c:v>1405215.76010152</c:v>
                </c:pt>
                <c:pt idx="26">
                  <c:v>1331378.69798698</c:v>
                </c:pt>
                <c:pt idx="27">
                  <c:v>1202854.05537681</c:v>
                </c:pt>
                <c:pt idx="28">
                  <c:v>1162239.68819701</c:v>
                </c:pt>
                <c:pt idx="29">
                  <c:v>1208398.0374137601</c:v>
                </c:pt>
                <c:pt idx="30">
                  <c:v>1217056.20935183</c:v>
                </c:pt>
                <c:pt idx="31">
                  <c:v>1237393.21861009</c:v>
                </c:pt>
                <c:pt idx="32">
                  <c:v>1189085.38735556</c:v>
                </c:pt>
                <c:pt idx="33">
                  <c:v>1141688.4438155601</c:v>
                </c:pt>
                <c:pt idx="34">
                  <c:v>1205189.15506059</c:v>
                </c:pt>
                <c:pt idx="35">
                  <c:v>1257626.93519727</c:v>
                </c:pt>
                <c:pt idx="36">
                  <c:v>1265449.3747342001</c:v>
                </c:pt>
                <c:pt idx="37">
                  <c:v>1278445.5398127199</c:v>
                </c:pt>
                <c:pt idx="38">
                  <c:v>1236940.8053627</c:v>
                </c:pt>
                <c:pt idx="39">
                  <c:v>1263064.99517196</c:v>
                </c:pt>
                <c:pt idx="40">
                  <c:v>1213426.5408617</c:v>
                </c:pt>
                <c:pt idx="41">
                  <c:v>1234673.63959219</c:v>
                </c:pt>
                <c:pt idx="42">
                  <c:v>1220690.9606238101</c:v>
                </c:pt>
                <c:pt idx="43">
                  <c:v>1232940.59441367</c:v>
                </c:pt>
                <c:pt idx="44">
                  <c:v>1251286.7504585399</c:v>
                </c:pt>
                <c:pt idx="45">
                  <c:v>1241263.94358737</c:v>
                </c:pt>
                <c:pt idx="46">
                  <c:v>1236702.2985946899</c:v>
                </c:pt>
                <c:pt idx="47">
                  <c:v>1311590.8062860901</c:v>
                </c:pt>
                <c:pt idx="48">
                  <c:v>1325047.72795858</c:v>
                </c:pt>
                <c:pt idx="49">
                  <c:v>1325981.8866067899</c:v>
                </c:pt>
                <c:pt idx="50">
                  <c:v>1386420.14099833</c:v>
                </c:pt>
                <c:pt idx="51">
                  <c:v>1367523.23447653</c:v>
                </c:pt>
                <c:pt idx="52">
                  <c:v>1363557.4170965401</c:v>
                </c:pt>
                <c:pt idx="53">
                  <c:v>1410436.5210963199</c:v>
                </c:pt>
                <c:pt idx="54">
                  <c:v>1288038.8397955799</c:v>
                </c:pt>
                <c:pt idx="55">
                  <c:v>1313329.4824149699</c:v>
                </c:pt>
                <c:pt idx="56">
                  <c:v>1355165.5930773001</c:v>
                </c:pt>
                <c:pt idx="57">
                  <c:v>1375926.72996324</c:v>
                </c:pt>
                <c:pt idx="58">
                  <c:v>1394329.7499764999</c:v>
                </c:pt>
                <c:pt idx="59">
                  <c:v>1340724.7427386499</c:v>
                </c:pt>
                <c:pt idx="60">
                  <c:v>1410087.1373042399</c:v>
                </c:pt>
                <c:pt idx="61">
                  <c:v>1430921.17475791</c:v>
                </c:pt>
                <c:pt idx="62">
                  <c:v>1413378.08115538</c:v>
                </c:pt>
                <c:pt idx="63">
                  <c:v>1462909.9160094699</c:v>
                </c:pt>
                <c:pt idx="64">
                  <c:v>1467481.5094969999</c:v>
                </c:pt>
                <c:pt idx="65">
                  <c:v>1476939.42782571</c:v>
                </c:pt>
                <c:pt idx="66">
                  <c:v>1461741.72111338</c:v>
                </c:pt>
                <c:pt idx="67">
                  <c:v>1451239.1068471801</c:v>
                </c:pt>
                <c:pt idx="68">
                  <c:v>1496423.4364388699</c:v>
                </c:pt>
                <c:pt idx="69">
                  <c:v>1583844.4935956299</c:v>
                </c:pt>
                <c:pt idx="70">
                  <c:v>1629657.1955728801</c:v>
                </c:pt>
                <c:pt idx="71">
                  <c:v>1777190.0614880901</c:v>
                </c:pt>
                <c:pt idx="72">
                  <c:v>1673997.5205677899</c:v>
                </c:pt>
                <c:pt idx="73">
                  <c:v>1717312.20641248</c:v>
                </c:pt>
                <c:pt idx="74">
                  <c:v>1818109.84636786</c:v>
                </c:pt>
                <c:pt idx="75">
                  <c:v>1818264.3857048</c:v>
                </c:pt>
                <c:pt idx="76">
                  <c:v>1837928.9150362001</c:v>
                </c:pt>
                <c:pt idx="77">
                  <c:v>1889933.1136871499</c:v>
                </c:pt>
                <c:pt idx="78">
                  <c:v>1904778.53829516</c:v>
                </c:pt>
                <c:pt idx="79">
                  <c:v>1888073.63051431</c:v>
                </c:pt>
                <c:pt idx="80">
                  <c:v>1896843.73252805</c:v>
                </c:pt>
                <c:pt idx="81">
                  <c:v>1933784.7642190401</c:v>
                </c:pt>
                <c:pt idx="82">
                  <c:v>1877501.95865644</c:v>
                </c:pt>
                <c:pt idx="83">
                  <c:v>1896614.9285955599</c:v>
                </c:pt>
                <c:pt idx="84">
                  <c:v>1944191.5140793801</c:v>
                </c:pt>
                <c:pt idx="85">
                  <c:v>2014911.4804040201</c:v>
                </c:pt>
                <c:pt idx="86">
                  <c:v>2016745.0498511901</c:v>
                </c:pt>
                <c:pt idx="87">
                  <c:v>2108113.6843347</c:v>
                </c:pt>
                <c:pt idx="88">
                  <c:v>2078842.5258277101</c:v>
                </c:pt>
                <c:pt idx="89">
                  <c:v>2119868.4830749198</c:v>
                </c:pt>
                <c:pt idx="90">
                  <c:v>2077449.9147285901</c:v>
                </c:pt>
                <c:pt idx="91">
                  <c:v>1835323.1271669699</c:v>
                </c:pt>
                <c:pt idx="92">
                  <c:v>2005641.11336807</c:v>
                </c:pt>
                <c:pt idx="93">
                  <c:v>1854846.98625949</c:v>
                </c:pt>
                <c:pt idx="94">
                  <c:v>1923902.93955793</c:v>
                </c:pt>
                <c:pt idx="95">
                  <c:v>1848187.7393716299</c:v>
                </c:pt>
                <c:pt idx="96">
                  <c:v>1852891.3771683299</c:v>
                </c:pt>
                <c:pt idx="97">
                  <c:v>1818835.2336559801</c:v>
                </c:pt>
                <c:pt idx="98">
                  <c:v>1807294.72409843</c:v>
                </c:pt>
                <c:pt idx="99">
                  <c:v>1811406.31959575</c:v>
                </c:pt>
                <c:pt idx="100">
                  <c:v>1841077.1551107301</c:v>
                </c:pt>
                <c:pt idx="101">
                  <c:v>1872660.83370666</c:v>
                </c:pt>
                <c:pt idx="102">
                  <c:v>1915254.5043693101</c:v>
                </c:pt>
                <c:pt idx="103">
                  <c:v>1934732.64267875</c:v>
                </c:pt>
                <c:pt idx="104">
                  <c:v>1924468.8860093399</c:v>
                </c:pt>
                <c:pt idx="105">
                  <c:v>1903761.60079588</c:v>
                </c:pt>
                <c:pt idx="106">
                  <c:v>1893766.8523917</c:v>
                </c:pt>
                <c:pt idx="107">
                  <c:v>1938639.6579591201</c:v>
                </c:pt>
                <c:pt idx="108">
                  <c:v>1867937.4696333499</c:v>
                </c:pt>
                <c:pt idx="109">
                  <c:v>1945251.40150148</c:v>
                </c:pt>
                <c:pt idx="110">
                  <c:v>1916549.2170723199</c:v>
                </c:pt>
                <c:pt idx="111">
                  <c:v>1922107.2098018299</c:v>
                </c:pt>
                <c:pt idx="112">
                  <c:v>1934254.9273677799</c:v>
                </c:pt>
                <c:pt idx="113">
                  <c:v>1966421.5868099099</c:v>
                </c:pt>
                <c:pt idx="114">
                  <c:v>1984846.95707831</c:v>
                </c:pt>
                <c:pt idx="115">
                  <c:v>2006342.8496234701</c:v>
                </c:pt>
                <c:pt idx="116">
                  <c:v>2031261.6278158</c:v>
                </c:pt>
                <c:pt idx="117">
                  <c:v>2032622.57310643</c:v>
                </c:pt>
                <c:pt idx="118">
                  <c:v>2070012.66533873</c:v>
                </c:pt>
                <c:pt idx="119">
                  <c:v>2100265.9004426501</c:v>
                </c:pt>
                <c:pt idx="120">
                  <c:v>2183709.4646672402</c:v>
                </c:pt>
                <c:pt idx="121">
                  <c:v>2090454.1519786201</c:v>
                </c:pt>
                <c:pt idx="122">
                  <c:v>2019347.3539990699</c:v>
                </c:pt>
                <c:pt idx="123">
                  <c:v>1984604.4827735201</c:v>
                </c:pt>
                <c:pt idx="124">
                  <c:v>1906242.3747711999</c:v>
                </c:pt>
                <c:pt idx="125">
                  <c:v>1840248.26375662</c:v>
                </c:pt>
                <c:pt idx="126">
                  <c:v>1732575.33784422</c:v>
                </c:pt>
                <c:pt idx="127">
                  <c:v>1811728.04215364</c:v>
                </c:pt>
                <c:pt idx="128">
                  <c:v>1685586.4772186901</c:v>
                </c:pt>
                <c:pt idx="129">
                  <c:v>1773102.1271158899</c:v>
                </c:pt>
                <c:pt idx="130">
                  <c:v>1770584.3220953799</c:v>
                </c:pt>
                <c:pt idx="131">
                  <c:v>1789308.2513015401</c:v>
                </c:pt>
                <c:pt idx="132">
                  <c:v>1744155.05757994</c:v>
                </c:pt>
                <c:pt idx="133">
                  <c:v>1747843.94552673</c:v>
                </c:pt>
                <c:pt idx="134">
                  <c:v>1764430.9845697801</c:v>
                </c:pt>
                <c:pt idx="135">
                  <c:v>1714003.54703077</c:v>
                </c:pt>
                <c:pt idx="136">
                  <c:v>1757899.1778702301</c:v>
                </c:pt>
                <c:pt idx="137">
                  <c:v>1717625.70770522</c:v>
                </c:pt>
                <c:pt idx="138">
                  <c:v>1741165.7680293201</c:v>
                </c:pt>
                <c:pt idx="139">
                  <c:v>1731397.8280706799</c:v>
                </c:pt>
                <c:pt idx="140">
                  <c:v>1771471.03080137</c:v>
                </c:pt>
                <c:pt idx="141">
                  <c:v>1724172.75427898</c:v>
                </c:pt>
                <c:pt idx="142">
                  <c:v>1643188.3600104901</c:v>
                </c:pt>
                <c:pt idx="143">
                  <c:v>1681975.82124854</c:v>
                </c:pt>
                <c:pt idx="144">
                  <c:v>1648067.18869217</c:v>
                </c:pt>
                <c:pt idx="145">
                  <c:v>1615196.4886137</c:v>
                </c:pt>
                <c:pt idx="146">
                  <c:v>1639755.5512230799</c:v>
                </c:pt>
                <c:pt idx="147">
                  <c:v>1678371.7944543799</c:v>
                </c:pt>
                <c:pt idx="148">
                  <c:v>1686805.61272151</c:v>
                </c:pt>
                <c:pt idx="149">
                  <c:v>1687615.27941562</c:v>
                </c:pt>
                <c:pt idx="150">
                  <c:v>1681632.6832500901</c:v>
                </c:pt>
                <c:pt idx="151">
                  <c:v>1689956.7650321799</c:v>
                </c:pt>
                <c:pt idx="152">
                  <c:v>1674273.9662526799</c:v>
                </c:pt>
                <c:pt idx="153">
                  <c:v>1713669.6326786</c:v>
                </c:pt>
                <c:pt idx="154">
                  <c:v>1656870.05270347</c:v>
                </c:pt>
                <c:pt idx="155">
                  <c:v>1666952.1069741701</c:v>
                </c:pt>
                <c:pt idx="156">
                  <c:v>1618335.44877427</c:v>
                </c:pt>
                <c:pt idx="157">
                  <c:v>1571225.7038604501</c:v>
                </c:pt>
                <c:pt idx="158">
                  <c:v>1640383.2032158701</c:v>
                </c:pt>
                <c:pt idx="159">
                  <c:v>1662192.09790263</c:v>
                </c:pt>
                <c:pt idx="160">
                  <c:v>1666430.6877522799</c:v>
                </c:pt>
                <c:pt idx="161">
                  <c:v>1610638.5883263301</c:v>
                </c:pt>
                <c:pt idx="162">
                  <c:v>1581928.9554894101</c:v>
                </c:pt>
                <c:pt idx="163">
                  <c:v>1582886.0225074899</c:v>
                </c:pt>
                <c:pt idx="164">
                  <c:v>1618216.0385298501</c:v>
                </c:pt>
                <c:pt idx="165">
                  <c:v>1556027.9961691501</c:v>
                </c:pt>
                <c:pt idx="166">
                  <c:v>1549352.63606558</c:v>
                </c:pt>
                <c:pt idx="167">
                  <c:v>1504212.2470138101</c:v>
                </c:pt>
                <c:pt idx="168">
                  <c:v>1464719.15446847</c:v>
                </c:pt>
                <c:pt idx="169">
                  <c:v>1457996.0935494499</c:v>
                </c:pt>
                <c:pt idx="170">
                  <c:v>1460635.06647878</c:v>
                </c:pt>
                <c:pt idx="171">
                  <c:v>1490797.1806015701</c:v>
                </c:pt>
                <c:pt idx="172">
                  <c:v>1490387.2113769001</c:v>
                </c:pt>
                <c:pt idx="173">
                  <c:v>1499389.15013362</c:v>
                </c:pt>
                <c:pt idx="174">
                  <c:v>1516879.52456993</c:v>
                </c:pt>
                <c:pt idx="175">
                  <c:v>1476318.1660829301</c:v>
                </c:pt>
                <c:pt idx="176">
                  <c:v>1558940.3122477599</c:v>
                </c:pt>
                <c:pt idx="177">
                  <c:v>1547988.7565542201</c:v>
                </c:pt>
                <c:pt idx="178">
                  <c:v>1544799.89971571</c:v>
                </c:pt>
                <c:pt idx="179">
                  <c:v>1567848.3142194699</c:v>
                </c:pt>
                <c:pt idx="180">
                  <c:v>1632835.6268438699</c:v>
                </c:pt>
                <c:pt idx="181">
                  <c:v>1675411.8158138299</c:v>
                </c:pt>
                <c:pt idx="182">
                  <c:v>1659520.5347408301</c:v>
                </c:pt>
                <c:pt idx="183">
                  <c:v>1658624.3936520701</c:v>
                </c:pt>
                <c:pt idx="184">
                  <c:v>1696241.9949000999</c:v>
                </c:pt>
                <c:pt idx="185">
                  <c:v>1658152.88090462</c:v>
                </c:pt>
                <c:pt idx="186">
                  <c:v>1688621.44009124</c:v>
                </c:pt>
                <c:pt idx="187">
                  <c:v>1650568.3559387899</c:v>
                </c:pt>
                <c:pt idx="188">
                  <c:v>1685923.53012299</c:v>
                </c:pt>
                <c:pt idx="189">
                  <c:v>1712190.2187223099</c:v>
                </c:pt>
                <c:pt idx="190">
                  <c:v>1715802.9400838099</c:v>
                </c:pt>
                <c:pt idx="191">
                  <c:v>1706726.34253077</c:v>
                </c:pt>
                <c:pt idx="192">
                  <c:v>1736500.1835762199</c:v>
                </c:pt>
                <c:pt idx="193">
                  <c:v>1771004.44222388</c:v>
                </c:pt>
                <c:pt idx="194">
                  <c:v>1814438.32616942</c:v>
                </c:pt>
                <c:pt idx="195">
                  <c:v>1824281.6540888899</c:v>
                </c:pt>
                <c:pt idx="196">
                  <c:v>1865081.71328259</c:v>
                </c:pt>
                <c:pt idx="197">
                  <c:v>1828050.5158653599</c:v>
                </c:pt>
                <c:pt idx="198">
                  <c:v>1840618.3631619399</c:v>
                </c:pt>
                <c:pt idx="199">
                  <c:v>1781350.4518681201</c:v>
                </c:pt>
                <c:pt idx="200">
                  <c:v>1689797.94539436</c:v>
                </c:pt>
                <c:pt idx="201">
                  <c:v>1505736.7041922801</c:v>
                </c:pt>
                <c:pt idx="202">
                  <c:v>1316555.9446775599</c:v>
                </c:pt>
                <c:pt idx="203">
                  <c:v>1382778.7086948401</c:v>
                </c:pt>
                <c:pt idx="204">
                  <c:v>1443833.7070633699</c:v>
                </c:pt>
                <c:pt idx="205">
                  <c:v>1519851.5517402501</c:v>
                </c:pt>
                <c:pt idx="206">
                  <c:v>1528446.31226535</c:v>
                </c:pt>
                <c:pt idx="207">
                  <c:v>1603034.4923038899</c:v>
                </c:pt>
                <c:pt idx="208">
                  <c:v>1592630.7984488399</c:v>
                </c:pt>
                <c:pt idx="209">
                  <c:v>1575868.3592951701</c:v>
                </c:pt>
                <c:pt idx="210">
                  <c:v>1579689.84006646</c:v>
                </c:pt>
                <c:pt idx="211">
                  <c:v>1645246.9684292199</c:v>
                </c:pt>
                <c:pt idx="212">
                  <c:v>1665047.5156942599</c:v>
                </c:pt>
                <c:pt idx="213">
                  <c:v>1670841.8810488801</c:v>
                </c:pt>
                <c:pt idx="214">
                  <c:v>1694902.00413598</c:v>
                </c:pt>
                <c:pt idx="215">
                  <c:v>1750426.9937914801</c:v>
                </c:pt>
                <c:pt idx="216">
                  <c:v>1679595.96548771</c:v>
                </c:pt>
                <c:pt idx="217">
                  <c:v>1705075.43628415</c:v>
                </c:pt>
                <c:pt idx="218">
                  <c:v>1690249.80536566</c:v>
                </c:pt>
                <c:pt idx="219">
                  <c:v>1757614.71135851</c:v>
                </c:pt>
                <c:pt idx="220">
                  <c:v>1828622.3456973999</c:v>
                </c:pt>
                <c:pt idx="221">
                  <c:v>1881899.2577392899</c:v>
                </c:pt>
                <c:pt idx="222">
                  <c:v>1948048.0166488299</c:v>
                </c:pt>
                <c:pt idx="223">
                  <c:v>2008418.02468477</c:v>
                </c:pt>
                <c:pt idx="224">
                  <c:v>2149398.9279275201</c:v>
                </c:pt>
                <c:pt idx="225">
                  <c:v>2044476.0192607399</c:v>
                </c:pt>
                <c:pt idx="226">
                  <c:v>2136375.2163265101</c:v>
                </c:pt>
                <c:pt idx="227">
                  <c:v>2294627.2104759002</c:v>
                </c:pt>
                <c:pt idx="228">
                  <c:v>2168330.9288113001</c:v>
                </c:pt>
                <c:pt idx="229">
                  <c:v>2276563.16712292</c:v>
                </c:pt>
                <c:pt idx="230">
                  <c:v>2317905.55423787</c:v>
                </c:pt>
                <c:pt idx="231">
                  <c:v>2292269.5188079998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5-4B40-8236-8DD54675692B}"/>
            </c:ext>
          </c:extLst>
        </c:ser>
        <c:ser>
          <c:idx val="2"/>
          <c:order val="2"/>
          <c:tx>
            <c:strRef>
              <c:f>Momentum!$AU$1</c:f>
              <c:strCache>
                <c:ptCount val="1"/>
                <c:pt idx="0">
                  <c:v>alpha 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Momentum!$AU$2:$AU$233</c:f>
              <c:numCache>
                <c:formatCode>General</c:formatCode>
                <c:ptCount val="232"/>
                <c:pt idx="0">
                  <c:v>1019695</c:v>
                </c:pt>
                <c:pt idx="1">
                  <c:v>1040053.21067499</c:v>
                </c:pt>
                <c:pt idx="2">
                  <c:v>993630.43561652105</c:v>
                </c:pt>
                <c:pt idx="3">
                  <c:v>1022604.69911909</c:v>
                </c:pt>
                <c:pt idx="4">
                  <c:v>1060149.63064725</c:v>
                </c:pt>
                <c:pt idx="5">
                  <c:v>1088211.7913704801</c:v>
                </c:pt>
                <c:pt idx="6">
                  <c:v>1087411.9557038301</c:v>
                </c:pt>
                <c:pt idx="7">
                  <c:v>1102575.9154261199</c:v>
                </c:pt>
                <c:pt idx="8">
                  <c:v>1134131.6381256101</c:v>
                </c:pt>
                <c:pt idx="9">
                  <c:v>1148234.5650456999</c:v>
                </c:pt>
                <c:pt idx="10">
                  <c:v>1147115.0363447799</c:v>
                </c:pt>
                <c:pt idx="11">
                  <c:v>1151732.17436607</c:v>
                </c:pt>
                <c:pt idx="12">
                  <c:v>1162109.2812571099</c:v>
                </c:pt>
                <c:pt idx="13">
                  <c:v>1160273.14859272</c:v>
                </c:pt>
                <c:pt idx="14">
                  <c:v>1133552.0579806301</c:v>
                </c:pt>
                <c:pt idx="15">
                  <c:v>1166090.66980497</c:v>
                </c:pt>
                <c:pt idx="16">
                  <c:v>1169705.55088136</c:v>
                </c:pt>
                <c:pt idx="17">
                  <c:v>1181045.84619716</c:v>
                </c:pt>
                <c:pt idx="18">
                  <c:v>1169625.1328644301</c:v>
                </c:pt>
                <c:pt idx="19">
                  <c:v>1181426.6504550299</c:v>
                </c:pt>
                <c:pt idx="20">
                  <c:v>1189761.6154740001</c:v>
                </c:pt>
                <c:pt idx="21">
                  <c:v>1202206.52197185</c:v>
                </c:pt>
                <c:pt idx="22">
                  <c:v>1199735.9875692001</c:v>
                </c:pt>
                <c:pt idx="23">
                  <c:v>1237029.7807427901</c:v>
                </c:pt>
                <c:pt idx="24">
                  <c:v>1303433.53937306</c:v>
                </c:pt>
                <c:pt idx="25">
                  <c:v>1286391.1458457599</c:v>
                </c:pt>
                <c:pt idx="26">
                  <c:v>1230909.0957254299</c:v>
                </c:pt>
                <c:pt idx="27">
                  <c:v>1086923.50425295</c:v>
                </c:pt>
                <c:pt idx="28">
                  <c:v>1056418.99610609</c:v>
                </c:pt>
                <c:pt idx="29">
                  <c:v>1099151.1444985799</c:v>
                </c:pt>
                <c:pt idx="30">
                  <c:v>1089676.4616330001</c:v>
                </c:pt>
                <c:pt idx="31">
                  <c:v>1099848.59140235</c:v>
                </c:pt>
                <c:pt idx="32">
                  <c:v>1049750.4880639701</c:v>
                </c:pt>
                <c:pt idx="33">
                  <c:v>1010694.52115555</c:v>
                </c:pt>
                <c:pt idx="34">
                  <c:v>1066646.56984672</c:v>
                </c:pt>
                <c:pt idx="35">
                  <c:v>1106272.48991653</c:v>
                </c:pt>
                <c:pt idx="36">
                  <c:v>1137591.06410607</c:v>
                </c:pt>
                <c:pt idx="37">
                  <c:v>1154740.2493974599</c:v>
                </c:pt>
                <c:pt idx="38">
                  <c:v>1142257.50730148</c:v>
                </c:pt>
                <c:pt idx="39">
                  <c:v>1173601.0533018301</c:v>
                </c:pt>
                <c:pt idx="40">
                  <c:v>1138627.7419134399</c:v>
                </c:pt>
                <c:pt idx="41">
                  <c:v>1177711.13915461</c:v>
                </c:pt>
                <c:pt idx="42">
                  <c:v>1173665.7013916201</c:v>
                </c:pt>
                <c:pt idx="43">
                  <c:v>1202696.3225155401</c:v>
                </c:pt>
                <c:pt idx="44">
                  <c:v>1223935.9395711599</c:v>
                </c:pt>
                <c:pt idx="45">
                  <c:v>1235661.2458722601</c:v>
                </c:pt>
                <c:pt idx="46">
                  <c:v>1270309.18720652</c:v>
                </c:pt>
                <c:pt idx="47">
                  <c:v>1328476.6448887</c:v>
                </c:pt>
                <c:pt idx="48">
                  <c:v>1370137.6724724099</c:v>
                </c:pt>
                <c:pt idx="49">
                  <c:v>1362259.3808557</c:v>
                </c:pt>
                <c:pt idx="50">
                  <c:v>1461629.39139221</c:v>
                </c:pt>
                <c:pt idx="51">
                  <c:v>1473775.53163468</c:v>
                </c:pt>
                <c:pt idx="52">
                  <c:v>1505270.1147457201</c:v>
                </c:pt>
                <c:pt idx="53">
                  <c:v>1550804.53571678</c:v>
                </c:pt>
                <c:pt idx="54">
                  <c:v>1426988.30158515</c:v>
                </c:pt>
                <c:pt idx="55">
                  <c:v>1455271.2097225699</c:v>
                </c:pt>
                <c:pt idx="56">
                  <c:v>1492642.57438824</c:v>
                </c:pt>
                <c:pt idx="57">
                  <c:v>1506792.8259934401</c:v>
                </c:pt>
                <c:pt idx="58">
                  <c:v>1528716.6616116499</c:v>
                </c:pt>
                <c:pt idx="59">
                  <c:v>1467743.79756327</c:v>
                </c:pt>
                <c:pt idx="60">
                  <c:v>1547398.25345702</c:v>
                </c:pt>
                <c:pt idx="61">
                  <c:v>1586029.05085458</c:v>
                </c:pt>
                <c:pt idx="62">
                  <c:v>1558313.1931908999</c:v>
                </c:pt>
                <c:pt idx="63">
                  <c:v>1626808.8495976001</c:v>
                </c:pt>
                <c:pt idx="64">
                  <c:v>1628549.53506667</c:v>
                </c:pt>
                <c:pt idx="65">
                  <c:v>1623777.8849289301</c:v>
                </c:pt>
                <c:pt idx="66">
                  <c:v>1600939.4489774001</c:v>
                </c:pt>
                <c:pt idx="67">
                  <c:v>1583377.1432221199</c:v>
                </c:pt>
                <c:pt idx="68">
                  <c:v>1675854.2852720099</c:v>
                </c:pt>
                <c:pt idx="69">
                  <c:v>1790834.6477845199</c:v>
                </c:pt>
                <c:pt idx="70">
                  <c:v>1839106.59571555</c:v>
                </c:pt>
                <c:pt idx="71">
                  <c:v>1984018.9999249601</c:v>
                </c:pt>
                <c:pt idx="72">
                  <c:v>1907931.8712778401</c:v>
                </c:pt>
                <c:pt idx="73">
                  <c:v>1974547.3125634999</c:v>
                </c:pt>
                <c:pt idx="74">
                  <c:v>2150627.5691613499</c:v>
                </c:pt>
                <c:pt idx="75">
                  <c:v>2136637.7368239602</c:v>
                </c:pt>
                <c:pt idx="76">
                  <c:v>2151423.2699627802</c:v>
                </c:pt>
                <c:pt idx="77">
                  <c:v>2231219.5590456999</c:v>
                </c:pt>
                <c:pt idx="78">
                  <c:v>2272909.8965064702</c:v>
                </c:pt>
                <c:pt idx="79">
                  <c:v>2286763.2823256701</c:v>
                </c:pt>
                <c:pt idx="80">
                  <c:v>2262912.3412910202</c:v>
                </c:pt>
                <c:pt idx="81">
                  <c:v>2295011.7528522299</c:v>
                </c:pt>
                <c:pt idx="82">
                  <c:v>2224222.1153354999</c:v>
                </c:pt>
                <c:pt idx="83">
                  <c:v>2263168.2445750302</c:v>
                </c:pt>
                <c:pt idx="84">
                  <c:v>2364196.0750128599</c:v>
                </c:pt>
                <c:pt idx="85">
                  <c:v>2457688.2087992402</c:v>
                </c:pt>
                <c:pt idx="86">
                  <c:v>2490031.3856270402</c:v>
                </c:pt>
                <c:pt idx="87">
                  <c:v>2671106.4679898401</c:v>
                </c:pt>
                <c:pt idx="88">
                  <c:v>2638812.7907918398</c:v>
                </c:pt>
                <c:pt idx="89">
                  <c:v>2698172.8845207002</c:v>
                </c:pt>
                <c:pt idx="90">
                  <c:v>2538940.2117407098</c:v>
                </c:pt>
                <c:pt idx="91">
                  <c:v>2259771.0407587602</c:v>
                </c:pt>
                <c:pt idx="92">
                  <c:v>2444428.2313543698</c:v>
                </c:pt>
                <c:pt idx="93">
                  <c:v>2265434.9741134401</c:v>
                </c:pt>
                <c:pt idx="94">
                  <c:v>2356494.1328979302</c:v>
                </c:pt>
                <c:pt idx="95">
                  <c:v>2249473.9518523701</c:v>
                </c:pt>
                <c:pt idx="96">
                  <c:v>2265658.9169359501</c:v>
                </c:pt>
                <c:pt idx="97">
                  <c:v>2203149.3874176899</c:v>
                </c:pt>
                <c:pt idx="98">
                  <c:v>2215751.4019137202</c:v>
                </c:pt>
                <c:pt idx="99">
                  <c:v>2258637.2702977601</c:v>
                </c:pt>
                <c:pt idx="100">
                  <c:v>2312788.0988531499</c:v>
                </c:pt>
                <c:pt idx="101">
                  <c:v>2370041.1682402599</c:v>
                </c:pt>
                <c:pt idx="102">
                  <c:v>2435537.2559245699</c:v>
                </c:pt>
                <c:pt idx="103">
                  <c:v>2435171.92533619</c:v>
                </c:pt>
                <c:pt idx="104">
                  <c:v>2413730.2365335999</c:v>
                </c:pt>
                <c:pt idx="105">
                  <c:v>2348137.1173557998</c:v>
                </c:pt>
                <c:pt idx="106">
                  <c:v>2347561.8237620499</c:v>
                </c:pt>
                <c:pt idx="107">
                  <c:v>2447861.4026822802</c:v>
                </c:pt>
                <c:pt idx="108">
                  <c:v>2252974.9171077302</c:v>
                </c:pt>
                <c:pt idx="109">
                  <c:v>2380110.2916801199</c:v>
                </c:pt>
                <c:pt idx="110">
                  <c:v>2300162.3869825802</c:v>
                </c:pt>
                <c:pt idx="111">
                  <c:v>2273365.4951742399</c:v>
                </c:pt>
                <c:pt idx="112">
                  <c:v>2258384.0165610402</c:v>
                </c:pt>
                <c:pt idx="113">
                  <c:v>2311320.5379092302</c:v>
                </c:pt>
                <c:pt idx="114">
                  <c:v>2292645.0679629198</c:v>
                </c:pt>
                <c:pt idx="115">
                  <c:v>2340825.0040661599</c:v>
                </c:pt>
                <c:pt idx="116">
                  <c:v>2378418.6536314702</c:v>
                </c:pt>
                <c:pt idx="117">
                  <c:v>2410182.4347507199</c:v>
                </c:pt>
                <c:pt idx="118">
                  <c:v>2438044.1436964399</c:v>
                </c:pt>
                <c:pt idx="119">
                  <c:v>2485890.76001648</c:v>
                </c:pt>
                <c:pt idx="120">
                  <c:v>2538628.9324902301</c:v>
                </c:pt>
                <c:pt idx="121">
                  <c:v>2478146.09817365</c:v>
                </c:pt>
                <c:pt idx="122">
                  <c:v>2466535.9837036999</c:v>
                </c:pt>
                <c:pt idx="123">
                  <c:v>2438146.1545312698</c:v>
                </c:pt>
                <c:pt idx="124">
                  <c:v>2251944.93270972</c:v>
                </c:pt>
                <c:pt idx="125">
                  <c:v>2168848.1646927302</c:v>
                </c:pt>
                <c:pt idx="126">
                  <c:v>1997823.64266589</c:v>
                </c:pt>
                <c:pt idx="127">
                  <c:v>2094018.8510602501</c:v>
                </c:pt>
                <c:pt idx="128">
                  <c:v>1963373.0149425999</c:v>
                </c:pt>
                <c:pt idx="129">
                  <c:v>2075471.7972307501</c:v>
                </c:pt>
                <c:pt idx="130">
                  <c:v>2114397.27078781</c:v>
                </c:pt>
                <c:pt idx="131">
                  <c:v>2150299.7364457902</c:v>
                </c:pt>
                <c:pt idx="132">
                  <c:v>2111443.82020821</c:v>
                </c:pt>
                <c:pt idx="133">
                  <c:v>2120966.4318373501</c:v>
                </c:pt>
                <c:pt idx="134">
                  <c:v>2132101.5056045</c:v>
                </c:pt>
                <c:pt idx="135">
                  <c:v>2067616.09556749</c:v>
                </c:pt>
                <c:pt idx="136">
                  <c:v>2127680.3431437202</c:v>
                </c:pt>
                <c:pt idx="137">
                  <c:v>2068211.67755286</c:v>
                </c:pt>
                <c:pt idx="138">
                  <c:v>2102905.92844381</c:v>
                </c:pt>
                <c:pt idx="139">
                  <c:v>2076072.8487968601</c:v>
                </c:pt>
                <c:pt idx="140">
                  <c:v>2110379.9526232299</c:v>
                </c:pt>
                <c:pt idx="141">
                  <c:v>2058264.1196932001</c:v>
                </c:pt>
                <c:pt idx="142">
                  <c:v>1972249.26213122</c:v>
                </c:pt>
                <c:pt idx="143">
                  <c:v>2000245.3404071699</c:v>
                </c:pt>
                <c:pt idx="144">
                  <c:v>1972741.96697658</c:v>
                </c:pt>
                <c:pt idx="145">
                  <c:v>1927812.7686786801</c:v>
                </c:pt>
                <c:pt idx="146">
                  <c:v>1969520.9979290499</c:v>
                </c:pt>
                <c:pt idx="147">
                  <c:v>2004430.75761734</c:v>
                </c:pt>
                <c:pt idx="148">
                  <c:v>2057397.84038738</c:v>
                </c:pt>
                <c:pt idx="149">
                  <c:v>2073280.9517151699</c:v>
                </c:pt>
                <c:pt idx="150">
                  <c:v>2064915.2630749999</c:v>
                </c:pt>
                <c:pt idx="151">
                  <c:v>2122113.4158621798</c:v>
                </c:pt>
                <c:pt idx="152">
                  <c:v>2097528.7319394099</c:v>
                </c:pt>
                <c:pt idx="153">
                  <c:v>2127932.4109088699</c:v>
                </c:pt>
                <c:pt idx="154">
                  <c:v>2073478.62051372</c:v>
                </c:pt>
                <c:pt idx="155">
                  <c:v>2110054.7833795799</c:v>
                </c:pt>
                <c:pt idx="156">
                  <c:v>2051110.4030058701</c:v>
                </c:pt>
                <c:pt idx="157">
                  <c:v>1994407.45591477</c:v>
                </c:pt>
                <c:pt idx="158">
                  <c:v>2102394.64761528</c:v>
                </c:pt>
                <c:pt idx="159">
                  <c:v>2118025.9518203</c:v>
                </c:pt>
                <c:pt idx="160">
                  <c:v>2189551.6882132702</c:v>
                </c:pt>
                <c:pt idx="161">
                  <c:v>2156861.6815082501</c:v>
                </c:pt>
                <c:pt idx="162">
                  <c:v>2095779.35868793</c:v>
                </c:pt>
                <c:pt idx="163">
                  <c:v>2108490.26049837</c:v>
                </c:pt>
                <c:pt idx="164">
                  <c:v>2164006.8090573</c:v>
                </c:pt>
                <c:pt idx="165">
                  <c:v>2078842.32108685</c:v>
                </c:pt>
                <c:pt idx="166">
                  <c:v>2071826.2282531799</c:v>
                </c:pt>
                <c:pt idx="167">
                  <c:v>1997613.4127571499</c:v>
                </c:pt>
                <c:pt idx="168">
                  <c:v>1923322.16993671</c:v>
                </c:pt>
                <c:pt idx="169">
                  <c:v>1915263.4500446799</c:v>
                </c:pt>
                <c:pt idx="170">
                  <c:v>1910130.5439985599</c:v>
                </c:pt>
                <c:pt idx="171">
                  <c:v>1934694.8227943799</c:v>
                </c:pt>
                <c:pt idx="172">
                  <c:v>1941311.4790883299</c:v>
                </c:pt>
                <c:pt idx="173">
                  <c:v>1943563.4004040801</c:v>
                </c:pt>
                <c:pt idx="174">
                  <c:v>1982920.5592622601</c:v>
                </c:pt>
                <c:pt idx="175">
                  <c:v>1925257.22939891</c:v>
                </c:pt>
                <c:pt idx="176">
                  <c:v>2053354.21915697</c:v>
                </c:pt>
                <c:pt idx="177">
                  <c:v>2032317.6051817101</c:v>
                </c:pt>
                <c:pt idx="178">
                  <c:v>2065454.5437341901</c:v>
                </c:pt>
                <c:pt idx="179">
                  <c:v>2050645.2346556201</c:v>
                </c:pt>
                <c:pt idx="180">
                  <c:v>2146092.5171026699</c:v>
                </c:pt>
                <c:pt idx="181">
                  <c:v>2174474.59064135</c:v>
                </c:pt>
                <c:pt idx="182">
                  <c:v>2168603.5092466199</c:v>
                </c:pt>
                <c:pt idx="183">
                  <c:v>2190679.8929707501</c:v>
                </c:pt>
                <c:pt idx="184">
                  <c:v>2217439.0478633898</c:v>
                </c:pt>
                <c:pt idx="185">
                  <c:v>2189698.8853746098</c:v>
                </c:pt>
                <c:pt idx="186">
                  <c:v>2205212.9019774902</c:v>
                </c:pt>
                <c:pt idx="187">
                  <c:v>2161218.9045830402</c:v>
                </c:pt>
                <c:pt idx="188">
                  <c:v>2224823.5769449198</c:v>
                </c:pt>
                <c:pt idx="189">
                  <c:v>2237204.7201506202</c:v>
                </c:pt>
                <c:pt idx="190">
                  <c:v>2254968.1256286199</c:v>
                </c:pt>
                <c:pt idx="191">
                  <c:v>2246444.34611374</c:v>
                </c:pt>
                <c:pt idx="192">
                  <c:v>2305772.9412945998</c:v>
                </c:pt>
                <c:pt idx="193">
                  <c:v>2333073.2929195301</c:v>
                </c:pt>
                <c:pt idx="194">
                  <c:v>2371650.6598179601</c:v>
                </c:pt>
                <c:pt idx="195">
                  <c:v>2324087.2058353098</c:v>
                </c:pt>
                <c:pt idx="196">
                  <c:v>2389370.8154472201</c:v>
                </c:pt>
                <c:pt idx="197">
                  <c:v>2356074.9331339598</c:v>
                </c:pt>
                <c:pt idx="198">
                  <c:v>2402583.8523140298</c:v>
                </c:pt>
                <c:pt idx="199">
                  <c:v>2299332.8112608301</c:v>
                </c:pt>
                <c:pt idx="200">
                  <c:v>2154405.8641670598</c:v>
                </c:pt>
                <c:pt idx="201">
                  <c:v>1904376.2916011501</c:v>
                </c:pt>
                <c:pt idx="202">
                  <c:v>1628974.91419125</c:v>
                </c:pt>
                <c:pt idx="203">
                  <c:v>1710912.3523750701</c:v>
                </c:pt>
                <c:pt idx="204">
                  <c:v>1786455.71316456</c:v>
                </c:pt>
                <c:pt idx="205">
                  <c:v>1869213.27407691</c:v>
                </c:pt>
                <c:pt idx="206">
                  <c:v>1864652.39368816</c:v>
                </c:pt>
                <c:pt idx="207">
                  <c:v>1992213.2639403599</c:v>
                </c:pt>
                <c:pt idx="208">
                  <c:v>1983059.0439925599</c:v>
                </c:pt>
                <c:pt idx="209">
                  <c:v>1965142.1055300899</c:v>
                </c:pt>
                <c:pt idx="210">
                  <c:v>1924630.70102458</c:v>
                </c:pt>
                <c:pt idx="211">
                  <c:v>1992868.4825294099</c:v>
                </c:pt>
                <c:pt idx="212">
                  <c:v>2036283.1224213101</c:v>
                </c:pt>
                <c:pt idx="213">
                  <c:v>2024309.77766147</c:v>
                </c:pt>
                <c:pt idx="214">
                  <c:v>2074117.9197408401</c:v>
                </c:pt>
                <c:pt idx="215">
                  <c:v>2163533.1432608599</c:v>
                </c:pt>
                <c:pt idx="216">
                  <c:v>2120879.08734148</c:v>
                </c:pt>
                <c:pt idx="217">
                  <c:v>2162702.82294385</c:v>
                </c:pt>
                <c:pt idx="218">
                  <c:v>2215353.8231684202</c:v>
                </c:pt>
                <c:pt idx="219">
                  <c:v>2305817.7965374999</c:v>
                </c:pt>
                <c:pt idx="220">
                  <c:v>2331873.5376383699</c:v>
                </c:pt>
                <c:pt idx="221">
                  <c:v>2437554.04636415</c:v>
                </c:pt>
                <c:pt idx="222">
                  <c:v>2491655.5584232002</c:v>
                </c:pt>
                <c:pt idx="223">
                  <c:v>2534300.24330561</c:v>
                </c:pt>
                <c:pt idx="224">
                  <c:v>2766315.4305802402</c:v>
                </c:pt>
                <c:pt idx="225">
                  <c:v>2697544.8289760202</c:v>
                </c:pt>
                <c:pt idx="226">
                  <c:v>2803072.7826855602</c:v>
                </c:pt>
                <c:pt idx="227">
                  <c:v>3021936.70555765</c:v>
                </c:pt>
                <c:pt idx="228">
                  <c:v>2883320.4688737202</c:v>
                </c:pt>
                <c:pt idx="229">
                  <c:v>2991156.6544095902</c:v>
                </c:pt>
                <c:pt idx="230">
                  <c:v>2986654.9636447099</c:v>
                </c:pt>
                <c:pt idx="231">
                  <c:v>2970900.3587114802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5-4B40-8236-8DD54675692B}"/>
            </c:ext>
          </c:extLst>
        </c:ser>
        <c:ser>
          <c:idx val="3"/>
          <c:order val="3"/>
          <c:tx>
            <c:strRef>
              <c:f>Momentum!$AV$1</c:f>
              <c:strCache>
                <c:ptCount val="1"/>
                <c:pt idx="0">
                  <c:v>Jalpha old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Momentum!$AV$2:$AV$233</c:f>
              <c:numCache>
                <c:formatCode>General</c:formatCode>
                <c:ptCount val="232"/>
                <c:pt idx="0">
                  <c:v>1002280</c:v>
                </c:pt>
                <c:pt idx="1">
                  <c:v>1003041.7328</c:v>
                </c:pt>
                <c:pt idx="2">
                  <c:v>959033.27677339897</c:v>
                </c:pt>
                <c:pt idx="3">
                  <c:v>999336.65022980201</c:v>
                </c:pt>
                <c:pt idx="4">
                  <c:v>1034728.15769769</c:v>
                </c:pt>
                <c:pt idx="5">
                  <c:v>1053906.8441006099</c:v>
                </c:pt>
                <c:pt idx="6">
                  <c:v>1088000.73050727</c:v>
                </c:pt>
                <c:pt idx="7">
                  <c:v>1101818.33978471</c:v>
                </c:pt>
                <c:pt idx="8">
                  <c:v>1165845.0035095999</c:v>
                </c:pt>
                <c:pt idx="9">
                  <c:v>1194140.06174478</c:v>
                </c:pt>
                <c:pt idx="10">
                  <c:v>1190539.7294586201</c:v>
                </c:pt>
                <c:pt idx="11">
                  <c:v>1221475.9043286</c:v>
                </c:pt>
                <c:pt idx="12">
                  <c:v>1227845.90116967</c:v>
                </c:pt>
                <c:pt idx="13">
                  <c:v>1243912.26478648</c:v>
                </c:pt>
                <c:pt idx="14">
                  <c:v>1207260.38990454</c:v>
                </c:pt>
                <c:pt idx="15">
                  <c:v>1269247.17462419</c:v>
                </c:pt>
                <c:pt idx="16">
                  <c:v>1298509.6682351499</c:v>
                </c:pt>
                <c:pt idx="17">
                  <c:v>1302281.8388213799</c:v>
                </c:pt>
                <c:pt idx="18">
                  <c:v>1298908.9288588299</c:v>
                </c:pt>
                <c:pt idx="19">
                  <c:v>1308774.14217351</c:v>
                </c:pt>
                <c:pt idx="20">
                  <c:v>1312392.9026766201</c:v>
                </c:pt>
                <c:pt idx="21">
                  <c:v>1359304.3869828</c:v>
                </c:pt>
                <c:pt idx="22">
                  <c:v>1364843.55235975</c:v>
                </c:pt>
                <c:pt idx="23">
                  <c:v>1395689.0166430799</c:v>
                </c:pt>
                <c:pt idx="24">
                  <c:v>1452723.8483082</c:v>
                </c:pt>
                <c:pt idx="25">
                  <c:v>1484356.9101051199</c:v>
                </c:pt>
                <c:pt idx="26">
                  <c:v>1392148.65884939</c:v>
                </c:pt>
                <c:pt idx="27">
                  <c:v>1262504.8149940399</c:v>
                </c:pt>
                <c:pt idx="28">
                  <c:v>1223638.60426444</c:v>
                </c:pt>
                <c:pt idx="29">
                  <c:v>1290020.9985457901</c:v>
                </c:pt>
                <c:pt idx="30">
                  <c:v>1283358.0400882999</c:v>
                </c:pt>
                <c:pt idx="31">
                  <c:v>1288914.9804018801</c:v>
                </c:pt>
                <c:pt idx="32">
                  <c:v>1243996.2933348799</c:v>
                </c:pt>
                <c:pt idx="33">
                  <c:v>1207565.86188457</c:v>
                </c:pt>
                <c:pt idx="34">
                  <c:v>1278570.73456338</c:v>
                </c:pt>
                <c:pt idx="35">
                  <c:v>1344014.3776120101</c:v>
                </c:pt>
                <c:pt idx="36">
                  <c:v>1400530.1821905901</c:v>
                </c:pt>
                <c:pt idx="37">
                  <c:v>1401741.6407981899</c:v>
                </c:pt>
                <c:pt idx="38">
                  <c:v>1402477.5551596</c:v>
                </c:pt>
                <c:pt idx="39">
                  <c:v>1469537.01945956</c:v>
                </c:pt>
                <c:pt idx="40">
                  <c:v>1450139.1308026901</c:v>
                </c:pt>
                <c:pt idx="41">
                  <c:v>1511393.0076878001</c:v>
                </c:pt>
                <c:pt idx="42">
                  <c:v>1518700.5928799701</c:v>
                </c:pt>
                <c:pt idx="43">
                  <c:v>1523924.9229194799</c:v>
                </c:pt>
                <c:pt idx="44">
                  <c:v>1524968.8114916801</c:v>
                </c:pt>
                <c:pt idx="45">
                  <c:v>1547050.35988208</c:v>
                </c:pt>
                <c:pt idx="46">
                  <c:v>1498766.91815016</c:v>
                </c:pt>
                <c:pt idx="47">
                  <c:v>1570865.1007477699</c:v>
                </c:pt>
                <c:pt idx="48">
                  <c:v>1598119.6102457501</c:v>
                </c:pt>
                <c:pt idx="49">
                  <c:v>1582346.1696926199</c:v>
                </c:pt>
                <c:pt idx="50">
                  <c:v>1691662.5548258401</c:v>
                </c:pt>
                <c:pt idx="51">
                  <c:v>1732693.83009314</c:v>
                </c:pt>
                <c:pt idx="52">
                  <c:v>1767356.3701641499</c:v>
                </c:pt>
                <c:pt idx="53">
                  <c:v>1797242.3663836301</c:v>
                </c:pt>
                <c:pt idx="54">
                  <c:v>1658558.15918163</c:v>
                </c:pt>
                <c:pt idx="55">
                  <c:v>1660374.28036594</c:v>
                </c:pt>
                <c:pt idx="56">
                  <c:v>1689007.43483085</c:v>
                </c:pt>
                <c:pt idx="57">
                  <c:v>1729087.5812593801</c:v>
                </c:pt>
                <c:pt idx="58">
                  <c:v>1815014.5886100701</c:v>
                </c:pt>
                <c:pt idx="59">
                  <c:v>1709389.8146259</c:v>
                </c:pt>
                <c:pt idx="60">
                  <c:v>1758825.3680648899</c:v>
                </c:pt>
                <c:pt idx="61">
                  <c:v>1783976.5708282101</c:v>
                </c:pt>
                <c:pt idx="62">
                  <c:v>1772148.80616362</c:v>
                </c:pt>
                <c:pt idx="63">
                  <c:v>1850132.2143788501</c:v>
                </c:pt>
                <c:pt idx="64">
                  <c:v>1827597.60400772</c:v>
                </c:pt>
                <c:pt idx="65">
                  <c:v>1771307.59780428</c:v>
                </c:pt>
                <c:pt idx="66">
                  <c:v>1741788.75668687</c:v>
                </c:pt>
                <c:pt idx="67">
                  <c:v>1728525.0353047</c:v>
                </c:pt>
                <c:pt idx="68">
                  <c:v>1760381.7517053699</c:v>
                </c:pt>
                <c:pt idx="69">
                  <c:v>1933735.34470455</c:v>
                </c:pt>
                <c:pt idx="70">
                  <c:v>2069386.87913558</c:v>
                </c:pt>
                <c:pt idx="71">
                  <c:v>2152659.0071519902</c:v>
                </c:pt>
                <c:pt idx="72">
                  <c:v>2089187.85632612</c:v>
                </c:pt>
                <c:pt idx="73">
                  <c:v>2122959.5780236302</c:v>
                </c:pt>
                <c:pt idx="74">
                  <c:v>2304631.8439130001</c:v>
                </c:pt>
                <c:pt idx="75">
                  <c:v>2308008.12956433</c:v>
                </c:pt>
                <c:pt idx="76">
                  <c:v>2368743.3634938202</c:v>
                </c:pt>
                <c:pt idx="77">
                  <c:v>2436181.48705249</c:v>
                </c:pt>
                <c:pt idx="78">
                  <c:v>2448666.9171736301</c:v>
                </c:pt>
                <c:pt idx="79">
                  <c:v>2433326.0189375398</c:v>
                </c:pt>
                <c:pt idx="80">
                  <c:v>2430588.5271662399</c:v>
                </c:pt>
                <c:pt idx="81">
                  <c:v>2459573.2953526899</c:v>
                </c:pt>
                <c:pt idx="82">
                  <c:v>2384728.4799751099</c:v>
                </c:pt>
                <c:pt idx="83">
                  <c:v>2423098.7612179099</c:v>
                </c:pt>
                <c:pt idx="84">
                  <c:v>2473305.3675503498</c:v>
                </c:pt>
                <c:pt idx="85">
                  <c:v>2567847.4652249599</c:v>
                </c:pt>
                <c:pt idx="86">
                  <c:v>2663422.7478806302</c:v>
                </c:pt>
                <c:pt idx="87">
                  <c:v>2888228.9449155</c:v>
                </c:pt>
                <c:pt idx="88">
                  <c:v>2867361.4907884798</c:v>
                </c:pt>
                <c:pt idx="89">
                  <c:v>2864967.2439436698</c:v>
                </c:pt>
                <c:pt idx="90">
                  <c:v>2739481.6786589399</c:v>
                </c:pt>
                <c:pt idx="91">
                  <c:v>2390485.4102061801</c:v>
                </c:pt>
                <c:pt idx="92">
                  <c:v>2593903.76618768</c:v>
                </c:pt>
                <c:pt idx="93">
                  <c:v>2402188.33882875</c:v>
                </c:pt>
                <c:pt idx="94">
                  <c:v>2482913.8779550898</c:v>
                </c:pt>
                <c:pt idx="95">
                  <c:v>2323163.1990474602</c:v>
                </c:pt>
                <c:pt idx="96">
                  <c:v>2355164.7721143402</c:v>
                </c:pt>
                <c:pt idx="97">
                  <c:v>2326255.1245366302</c:v>
                </c:pt>
                <c:pt idx="98">
                  <c:v>2332524.3820972601</c:v>
                </c:pt>
                <c:pt idx="99">
                  <c:v>2388539.9551333198</c:v>
                </c:pt>
                <c:pt idx="100">
                  <c:v>2419244.6362565602</c:v>
                </c:pt>
                <c:pt idx="101">
                  <c:v>2469577.0209138799</c:v>
                </c:pt>
                <c:pt idx="102">
                  <c:v>2527772.6034117201</c:v>
                </c:pt>
                <c:pt idx="103">
                  <c:v>2494620.8657179698</c:v>
                </c:pt>
                <c:pt idx="104">
                  <c:v>2468826.4859664501</c:v>
                </c:pt>
                <c:pt idx="105">
                  <c:v>2368863.7015496702</c:v>
                </c:pt>
                <c:pt idx="106">
                  <c:v>2352613.29655704</c:v>
                </c:pt>
                <c:pt idx="107">
                  <c:v>2398171.6530448599</c:v>
                </c:pt>
                <c:pt idx="108">
                  <c:v>2199147.3875586698</c:v>
                </c:pt>
                <c:pt idx="109">
                  <c:v>2344522.02561324</c:v>
                </c:pt>
                <c:pt idx="110">
                  <c:v>2254808.89030314</c:v>
                </c:pt>
                <c:pt idx="111">
                  <c:v>2228630.55908672</c:v>
                </c:pt>
                <c:pt idx="112">
                  <c:v>2220172.9061149899</c:v>
                </c:pt>
                <c:pt idx="113">
                  <c:v>2283059.3036806998</c:v>
                </c:pt>
                <c:pt idx="114">
                  <c:v>2277180.4259737199</c:v>
                </c:pt>
                <c:pt idx="115">
                  <c:v>2313307.8934317902</c:v>
                </c:pt>
                <c:pt idx="116">
                  <c:v>2373812.4613844999</c:v>
                </c:pt>
                <c:pt idx="117">
                  <c:v>2390547.8392372602</c:v>
                </c:pt>
                <c:pt idx="118">
                  <c:v>2401269.4462962402</c:v>
                </c:pt>
                <c:pt idx="119">
                  <c:v>2454649.6660874099</c:v>
                </c:pt>
                <c:pt idx="120">
                  <c:v>2479331.1684799199</c:v>
                </c:pt>
                <c:pt idx="121">
                  <c:v>2419876.80705977</c:v>
                </c:pt>
                <c:pt idx="122">
                  <c:v>2420215.5898127598</c:v>
                </c:pt>
                <c:pt idx="123">
                  <c:v>2398845.08615471</c:v>
                </c:pt>
                <c:pt idx="124">
                  <c:v>2240833.1603297</c:v>
                </c:pt>
                <c:pt idx="125">
                  <c:v>2147323.1925491402</c:v>
                </c:pt>
                <c:pt idx="126">
                  <c:v>1992501.1903663501</c:v>
                </c:pt>
                <c:pt idx="127">
                  <c:v>2109371.3476872798</c:v>
                </c:pt>
                <c:pt idx="128">
                  <c:v>1951759.12058809</c:v>
                </c:pt>
                <c:pt idx="129">
                  <c:v>2046185.2268421401</c:v>
                </c:pt>
                <c:pt idx="130">
                  <c:v>2106148.68491475</c:v>
                </c:pt>
                <c:pt idx="131">
                  <c:v>2138625.4976361399</c:v>
                </c:pt>
                <c:pt idx="132">
                  <c:v>2096227.2471455</c:v>
                </c:pt>
                <c:pt idx="133">
                  <c:v>2116497.7646253998</c:v>
                </c:pt>
                <c:pt idx="134">
                  <c:v>2132424.4103042101</c:v>
                </c:pt>
                <c:pt idx="135">
                  <c:v>2070584.10240538</c:v>
                </c:pt>
                <c:pt idx="136">
                  <c:v>2124740.2296038</c:v>
                </c:pt>
                <c:pt idx="137">
                  <c:v>2055569.31142904</c:v>
                </c:pt>
                <c:pt idx="138">
                  <c:v>2094131.7917114501</c:v>
                </c:pt>
                <c:pt idx="139">
                  <c:v>2073253.29774809</c:v>
                </c:pt>
                <c:pt idx="140">
                  <c:v>2103191.0753675699</c:v>
                </c:pt>
                <c:pt idx="141">
                  <c:v>2077437.5006496999</c:v>
                </c:pt>
                <c:pt idx="142">
                  <c:v>2002753.62250134</c:v>
                </c:pt>
                <c:pt idx="143">
                  <c:v>2050238.91089085</c:v>
                </c:pt>
                <c:pt idx="144">
                  <c:v>2024682.6828665901</c:v>
                </c:pt>
                <c:pt idx="145">
                  <c:v>1998675.63380517</c:v>
                </c:pt>
                <c:pt idx="146">
                  <c:v>2025517.8475671699</c:v>
                </c:pt>
                <c:pt idx="147">
                  <c:v>2082718.47158247</c:v>
                </c:pt>
                <c:pt idx="148">
                  <c:v>2136889.9790283302</c:v>
                </c:pt>
                <c:pt idx="149">
                  <c:v>2195504.8711530799</c:v>
                </c:pt>
                <c:pt idx="150">
                  <c:v>2199775.1281274701</c:v>
                </c:pt>
                <c:pt idx="151">
                  <c:v>2248379.1595834498</c:v>
                </c:pt>
                <c:pt idx="152">
                  <c:v>2196194.2792895101</c:v>
                </c:pt>
                <c:pt idx="153">
                  <c:v>2225381.7012612699</c:v>
                </c:pt>
                <c:pt idx="154">
                  <c:v>2155115.2740439498</c:v>
                </c:pt>
                <c:pt idx="155">
                  <c:v>2155481.6436405401</c:v>
                </c:pt>
                <c:pt idx="156">
                  <c:v>2090914.19100528</c:v>
                </c:pt>
                <c:pt idx="157">
                  <c:v>2037533.15170892</c:v>
                </c:pt>
                <c:pt idx="158">
                  <c:v>2162596.9365608101</c:v>
                </c:pt>
                <c:pt idx="159">
                  <c:v>2222241.3600711599</c:v>
                </c:pt>
                <c:pt idx="160">
                  <c:v>2211374.5998204099</c:v>
                </c:pt>
                <c:pt idx="161">
                  <c:v>2125119.9335544198</c:v>
                </c:pt>
                <c:pt idx="162">
                  <c:v>2082755.66767901</c:v>
                </c:pt>
                <c:pt idx="163">
                  <c:v>2085484.0776036701</c:v>
                </c:pt>
                <c:pt idx="164">
                  <c:v>2126078.0251742201</c:v>
                </c:pt>
                <c:pt idx="165">
                  <c:v>2078942.87535611</c:v>
                </c:pt>
                <c:pt idx="166">
                  <c:v>2085626.6767003799</c:v>
                </c:pt>
                <c:pt idx="167">
                  <c:v>2010637.96953962</c:v>
                </c:pt>
                <c:pt idx="168">
                  <c:v>1941401.65105852</c:v>
                </c:pt>
                <c:pt idx="169">
                  <c:v>1909446.1798821001</c:v>
                </c:pt>
                <c:pt idx="170">
                  <c:v>1917341.73983591</c:v>
                </c:pt>
                <c:pt idx="171">
                  <c:v>1932172.37819354</c:v>
                </c:pt>
                <c:pt idx="172">
                  <c:v>1927023.1388056499</c:v>
                </c:pt>
                <c:pt idx="173">
                  <c:v>1938585.2776384901</c:v>
                </c:pt>
                <c:pt idx="174">
                  <c:v>1976998.3449148899</c:v>
                </c:pt>
                <c:pt idx="175">
                  <c:v>1932041.4025515299</c:v>
                </c:pt>
                <c:pt idx="176">
                  <c:v>2077949.16927222</c:v>
                </c:pt>
                <c:pt idx="177">
                  <c:v>2035268.0933353701</c:v>
                </c:pt>
                <c:pt idx="178">
                  <c:v>2049667.6150957199</c:v>
                </c:pt>
                <c:pt idx="179">
                  <c:v>2076876.95268611</c:v>
                </c:pt>
                <c:pt idx="180">
                  <c:v>2161883.5263595502</c:v>
                </c:pt>
                <c:pt idx="181">
                  <c:v>2231982.5997017599</c:v>
                </c:pt>
                <c:pt idx="182">
                  <c:v>2223378.3067799099</c:v>
                </c:pt>
                <c:pt idx="183">
                  <c:v>2241087.5149934199</c:v>
                </c:pt>
                <c:pt idx="184">
                  <c:v>2286973.7818629099</c:v>
                </c:pt>
                <c:pt idx="185">
                  <c:v>2274246.7727668402</c:v>
                </c:pt>
                <c:pt idx="186">
                  <c:v>2268708.98187515</c:v>
                </c:pt>
                <c:pt idx="187">
                  <c:v>2231865.1480095</c:v>
                </c:pt>
                <c:pt idx="188">
                  <c:v>2336149.04705024</c:v>
                </c:pt>
                <c:pt idx="189">
                  <c:v>2325391.0806885702</c:v>
                </c:pt>
                <c:pt idx="190">
                  <c:v>2354749.1430822699</c:v>
                </c:pt>
                <c:pt idx="191">
                  <c:v>2335710.9962604502</c:v>
                </c:pt>
                <c:pt idx="192">
                  <c:v>2449016.3366890401</c:v>
                </c:pt>
                <c:pt idx="193">
                  <c:v>2466134.9608824998</c:v>
                </c:pt>
                <c:pt idx="194">
                  <c:v>2424099.6904742601</c:v>
                </c:pt>
                <c:pt idx="195">
                  <c:v>2358249.0223825201</c:v>
                </c:pt>
                <c:pt idx="196">
                  <c:v>2415342.2312143999</c:v>
                </c:pt>
                <c:pt idx="197">
                  <c:v>2302666.5161282499</c:v>
                </c:pt>
                <c:pt idx="198">
                  <c:v>2278914.5110143898</c:v>
                </c:pt>
                <c:pt idx="199">
                  <c:v>2126466.5248000799</c:v>
                </c:pt>
                <c:pt idx="200">
                  <c:v>1927546.2137376601</c:v>
                </c:pt>
                <c:pt idx="201">
                  <c:v>1609732.39401659</c:v>
                </c:pt>
                <c:pt idx="202">
                  <c:v>1380852.59357334</c:v>
                </c:pt>
                <c:pt idx="203">
                  <c:v>1450309.4790300799</c:v>
                </c:pt>
                <c:pt idx="204">
                  <c:v>1514346.22064264</c:v>
                </c:pt>
                <c:pt idx="205">
                  <c:v>1578963.3738774599</c:v>
                </c:pt>
                <c:pt idx="206">
                  <c:v>1578442.3159640799</c:v>
                </c:pt>
                <c:pt idx="207">
                  <c:v>1697551.57312673</c:v>
                </c:pt>
                <c:pt idx="208">
                  <c:v>1669703.23956959</c:v>
                </c:pt>
                <c:pt idx="209">
                  <c:v>1655469.0194522601</c:v>
                </c:pt>
                <c:pt idx="210">
                  <c:v>1637374.7430696399</c:v>
                </c:pt>
                <c:pt idx="211">
                  <c:v>1697769.3104677701</c:v>
                </c:pt>
                <c:pt idx="212">
                  <c:v>1748167.5924490001</c:v>
                </c:pt>
                <c:pt idx="213">
                  <c:v>1738141.8513063099</c:v>
                </c:pt>
                <c:pt idx="214">
                  <c:v>1797734.04467835</c:v>
                </c:pt>
                <c:pt idx="215">
                  <c:v>1896456.6097418601</c:v>
                </c:pt>
                <c:pt idx="216">
                  <c:v>1888557.8679622801</c:v>
                </c:pt>
                <c:pt idx="217">
                  <c:v>1982419.1940000099</c:v>
                </c:pt>
                <c:pt idx="218">
                  <c:v>1981923.58920151</c:v>
                </c:pt>
                <c:pt idx="219">
                  <c:v>2016636.98086637</c:v>
                </c:pt>
                <c:pt idx="220">
                  <c:v>2049145.1689979399</c:v>
                </c:pt>
                <c:pt idx="221">
                  <c:v>2097341.0633727699</c:v>
                </c:pt>
                <c:pt idx="222">
                  <c:v>2168545.7924742801</c:v>
                </c:pt>
                <c:pt idx="223">
                  <c:v>2264926.8102207901</c:v>
                </c:pt>
                <c:pt idx="224">
                  <c:v>2310961.4476385298</c:v>
                </c:pt>
                <c:pt idx="225">
                  <c:v>2227327.7528484901</c:v>
                </c:pt>
                <c:pt idx="226">
                  <c:v>2217338.18787697</c:v>
                </c:pt>
                <c:pt idx="227">
                  <c:v>2337883.7784608998</c:v>
                </c:pt>
                <c:pt idx="228">
                  <c:v>2193916.8953832798</c:v>
                </c:pt>
                <c:pt idx="229">
                  <c:v>2259679.5543223899</c:v>
                </c:pt>
                <c:pt idx="230">
                  <c:v>2311979.8376071798</c:v>
                </c:pt>
                <c:pt idx="231">
                  <c:v>2294281.6319503002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C5-4B40-8236-8DD546756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58880"/>
        <c:axId val="212060416"/>
      </c:lineChart>
      <c:catAx>
        <c:axId val="21205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0416"/>
        <c:crosses val="autoZero"/>
        <c:auto val="1"/>
        <c:lblAlgn val="ctr"/>
        <c:lblOffset val="100"/>
        <c:noMultiLvlLbl val="0"/>
      </c:catAx>
      <c:valAx>
        <c:axId val="21206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Momentum!$AX$1</c:f>
              <c:strCache>
                <c:ptCount val="1"/>
                <c:pt idx="0">
                  <c:v>3M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Momentum!$AX$2:$AX$233</c:f>
              <c:numCache>
                <c:formatCode>General</c:formatCode>
                <c:ptCount val="232"/>
                <c:pt idx="0">
                  <c:v>919095</c:v>
                </c:pt>
                <c:pt idx="1">
                  <c:v>933988.93447500002</c:v>
                </c:pt>
                <c:pt idx="2">
                  <c:v>987128.234901955</c:v>
                </c:pt>
                <c:pt idx="3">
                  <c:v>935619.88360477099</c:v>
                </c:pt>
                <c:pt idx="4">
                  <c:v>976745.05558861897</c:v>
                </c:pt>
                <c:pt idx="5">
                  <c:v>1009480.66612667</c:v>
                </c:pt>
                <c:pt idx="6">
                  <c:v>991441.24662298698</c:v>
                </c:pt>
                <c:pt idx="7">
                  <c:v>983475.01620637195</c:v>
                </c:pt>
                <c:pt idx="8">
                  <c:v>978857.60100528295</c:v>
                </c:pt>
                <c:pt idx="9">
                  <c:v>1004645.60450376</c:v>
                </c:pt>
                <c:pt idx="10">
                  <c:v>1018996.9669641</c:v>
                </c:pt>
                <c:pt idx="11">
                  <c:v>1098132.27141853</c:v>
                </c:pt>
                <c:pt idx="12">
                  <c:v>1121346.7876363201</c:v>
                </c:pt>
                <c:pt idx="13">
                  <c:v>1175283.56812163</c:v>
                </c:pt>
                <c:pt idx="14">
                  <c:v>1204695.0394138701</c:v>
                </c:pt>
                <c:pt idx="15">
                  <c:v>1194033.48831506</c:v>
                </c:pt>
                <c:pt idx="16">
                  <c:v>1132779.5703644899</c:v>
                </c:pt>
                <c:pt idx="17">
                  <c:v>1242342.01041015</c:v>
                </c:pt>
                <c:pt idx="18">
                  <c:v>1327144.2760407501</c:v>
                </c:pt>
                <c:pt idx="19">
                  <c:v>1350661.2726121901</c:v>
                </c:pt>
                <c:pt idx="20">
                  <c:v>1317583.57804592</c:v>
                </c:pt>
                <c:pt idx="21">
                  <c:v>1261349.1109349199</c:v>
                </c:pt>
                <c:pt idx="22">
                  <c:v>1333933.4455236699</c:v>
                </c:pt>
                <c:pt idx="23">
                  <c:v>1404205.05943385</c:v>
                </c:pt>
                <c:pt idx="24">
                  <c:v>1410671.4237325501</c:v>
                </c:pt>
                <c:pt idx="25">
                  <c:v>1518206.90636368</c:v>
                </c:pt>
                <c:pt idx="26">
                  <c:v>1599985.1213749601</c:v>
                </c:pt>
                <c:pt idx="27">
                  <c:v>1598137.1385597701</c:v>
                </c:pt>
                <c:pt idx="28">
                  <c:v>1625393.36745791</c:v>
                </c:pt>
                <c:pt idx="29">
                  <c:v>1651708.48607705</c:v>
                </c:pt>
                <c:pt idx="30">
                  <c:v>1623315.61720139</c:v>
                </c:pt>
                <c:pt idx="31">
                  <c:v>1705739.4676647901</c:v>
                </c:pt>
                <c:pt idx="32">
                  <c:v>1623633.69838874</c:v>
                </c:pt>
                <c:pt idx="33">
                  <c:v>1641371.8965436399</c:v>
                </c:pt>
                <c:pt idx="34">
                  <c:v>1765410.3707654399</c:v>
                </c:pt>
                <c:pt idx="35">
                  <c:v>1816519.0009991</c:v>
                </c:pt>
                <c:pt idx="36">
                  <c:v>1958025.8311769301</c:v>
                </c:pt>
                <c:pt idx="37">
                  <c:v>1965368.42804385</c:v>
                </c:pt>
                <c:pt idx="38">
                  <c:v>1946687.60113529</c:v>
                </c:pt>
                <c:pt idx="39">
                  <c:v>1964451.1254956501</c:v>
                </c:pt>
                <c:pt idx="40">
                  <c:v>2136468.2882996802</c:v>
                </c:pt>
                <c:pt idx="41">
                  <c:v>2157597.95967096</c:v>
                </c:pt>
                <c:pt idx="42">
                  <c:v>2180328.25417609</c:v>
                </c:pt>
                <c:pt idx="43">
                  <c:v>2235719.4934734399</c:v>
                </c:pt>
                <c:pt idx="44">
                  <c:v>2383221.0870553502</c:v>
                </c:pt>
                <c:pt idx="45">
                  <c:v>2375392.2057843702</c:v>
                </c:pt>
                <c:pt idx="46">
                  <c:v>2426344.36859845</c:v>
                </c:pt>
                <c:pt idx="47">
                  <c:v>2402214.3738527298</c:v>
                </c:pt>
                <c:pt idx="48">
                  <c:v>2388377.6190593401</c:v>
                </c:pt>
                <c:pt idx="49">
                  <c:v>2198967.3319798401</c:v>
                </c:pt>
                <c:pt idx="50">
                  <c:v>2243661.34300233</c:v>
                </c:pt>
                <c:pt idx="51">
                  <c:v>2149124.6723149298</c:v>
                </c:pt>
                <c:pt idx="52">
                  <c:v>2197780.8548961398</c:v>
                </c:pt>
                <c:pt idx="53">
                  <c:v>2247285.8686526702</c:v>
                </c:pt>
                <c:pt idx="54">
                  <c:v>2366953.8411584301</c:v>
                </c:pt>
                <c:pt idx="55">
                  <c:v>2283412.2053347402</c:v>
                </c:pt>
                <c:pt idx="56">
                  <c:v>2340383.33985784</c:v>
                </c:pt>
                <c:pt idx="57">
                  <c:v>2465137.4737889702</c:v>
                </c:pt>
                <c:pt idx="58">
                  <c:v>2529835.0067885602</c:v>
                </c:pt>
                <c:pt idx="59">
                  <c:v>2564670.8348320401</c:v>
                </c:pt>
                <c:pt idx="60">
                  <c:v>2442041.09886454</c:v>
                </c:pt>
                <c:pt idx="61">
                  <c:v>2444947.1277721901</c:v>
                </c:pt>
                <c:pt idx="62">
                  <c:v>2528380.9485074198</c:v>
                </c:pt>
                <c:pt idx="63">
                  <c:v>2514082.9542436101</c:v>
                </c:pt>
                <c:pt idx="64">
                  <c:v>2523271.9274413702</c:v>
                </c:pt>
                <c:pt idx="65">
                  <c:v>2405182.80123711</c:v>
                </c:pt>
                <c:pt idx="66">
                  <c:v>2519693.5544040101</c:v>
                </c:pt>
                <c:pt idx="67">
                  <c:v>2659145.9941725</c:v>
                </c:pt>
                <c:pt idx="68">
                  <c:v>2440643.9678313499</c:v>
                </c:pt>
                <c:pt idx="69">
                  <c:v>2552925.7935714298</c:v>
                </c:pt>
                <c:pt idx="70">
                  <c:v>2717844.7998361401</c:v>
                </c:pt>
                <c:pt idx="71">
                  <c:v>2897344.8596413201</c:v>
                </c:pt>
                <c:pt idx="72">
                  <c:v>2984859.1611267901</c:v>
                </c:pt>
                <c:pt idx="73">
                  <c:v>2832616.4196135099</c:v>
                </c:pt>
                <c:pt idx="74">
                  <c:v>2920866.5841665701</c:v>
                </c:pt>
                <c:pt idx="75">
                  <c:v>2883946.8305427101</c:v>
                </c:pt>
                <c:pt idx="76">
                  <c:v>2766858.5892226798</c:v>
                </c:pt>
                <c:pt idx="77">
                  <c:v>2526958.1152441199</c:v>
                </c:pt>
                <c:pt idx="78">
                  <c:v>2593581.3659525299</c:v>
                </c:pt>
                <c:pt idx="79">
                  <c:v>2582947.6823521298</c:v>
                </c:pt>
                <c:pt idx="80">
                  <c:v>2640159.97351623</c:v>
                </c:pt>
                <c:pt idx="81">
                  <c:v>2714031.6495752102</c:v>
                </c:pt>
                <c:pt idx="82">
                  <c:v>2801504.88964102</c:v>
                </c:pt>
                <c:pt idx="83">
                  <c:v>2953808.7029663599</c:v>
                </c:pt>
                <c:pt idx="84">
                  <c:v>3095753.98018741</c:v>
                </c:pt>
                <c:pt idx="85">
                  <c:v>3143490.5065619</c:v>
                </c:pt>
                <c:pt idx="86">
                  <c:v>3216592.3782919901</c:v>
                </c:pt>
                <c:pt idx="87">
                  <c:v>3159240.5361870499</c:v>
                </c:pt>
                <c:pt idx="88">
                  <c:v>2920496.7288673902</c:v>
                </c:pt>
                <c:pt idx="89">
                  <c:v>2915955.3564539999</c:v>
                </c:pt>
                <c:pt idx="90">
                  <c:v>2954620.9244805798</c:v>
                </c:pt>
                <c:pt idx="91">
                  <c:v>2885320.2906968901</c:v>
                </c:pt>
                <c:pt idx="92">
                  <c:v>2988095.3994515198</c:v>
                </c:pt>
                <c:pt idx="93">
                  <c:v>2833595.9268228798</c:v>
                </c:pt>
                <c:pt idx="94">
                  <c:v>2728200.3263246999</c:v>
                </c:pt>
                <c:pt idx="95">
                  <c:v>2815598.22377851</c:v>
                </c:pt>
                <c:pt idx="96">
                  <c:v>2786625.7180558299</c:v>
                </c:pt>
                <c:pt idx="97">
                  <c:v>2863397.25658827</c:v>
                </c:pt>
                <c:pt idx="98">
                  <c:v>2957903.68304196</c:v>
                </c:pt>
                <c:pt idx="99">
                  <c:v>2983652.2346028402</c:v>
                </c:pt>
                <c:pt idx="100">
                  <c:v>3094315.8959842599</c:v>
                </c:pt>
                <c:pt idx="101">
                  <c:v>3137976.6932766</c:v>
                </c:pt>
                <c:pt idx="102">
                  <c:v>3173671.1781626199</c:v>
                </c:pt>
                <c:pt idx="103">
                  <c:v>3166181.31418216</c:v>
                </c:pt>
                <c:pt idx="104">
                  <c:v>3301868.01440144</c:v>
                </c:pt>
                <c:pt idx="105">
                  <c:v>3313160.4030106901</c:v>
                </c:pt>
                <c:pt idx="106">
                  <c:v>3333006.2338247201</c:v>
                </c:pt>
                <c:pt idx="107">
                  <c:v>3435846.1411693799</c:v>
                </c:pt>
                <c:pt idx="108">
                  <c:v>3204562.1581765702</c:v>
                </c:pt>
                <c:pt idx="109">
                  <c:v>3317058.3127393601</c:v>
                </c:pt>
                <c:pt idx="110">
                  <c:v>3366764.4315557601</c:v>
                </c:pt>
                <c:pt idx="111">
                  <c:v>3457448.2315197098</c:v>
                </c:pt>
                <c:pt idx="112">
                  <c:v>3439400.3517511799</c:v>
                </c:pt>
                <c:pt idx="113">
                  <c:v>3419744.17874092</c:v>
                </c:pt>
                <c:pt idx="114">
                  <c:v>3628348.5736441198</c:v>
                </c:pt>
                <c:pt idx="115">
                  <c:v>3639796.01339396</c:v>
                </c:pt>
                <c:pt idx="116">
                  <c:v>3686494.5962458099</c:v>
                </c:pt>
                <c:pt idx="117">
                  <c:v>3736759.9500656198</c:v>
                </c:pt>
                <c:pt idx="118">
                  <c:v>3882325.4339204198</c:v>
                </c:pt>
                <c:pt idx="119">
                  <c:v>4139917.7264610399</c:v>
                </c:pt>
                <c:pt idx="120">
                  <c:v>4156580.8953100499</c:v>
                </c:pt>
                <c:pt idx="121">
                  <c:v>3929402.96647688</c:v>
                </c:pt>
                <c:pt idx="122">
                  <c:v>4162357.6213444602</c:v>
                </c:pt>
                <c:pt idx="123">
                  <c:v>3992533.4303936101</c:v>
                </c:pt>
                <c:pt idx="124">
                  <c:v>4038826.85551902</c:v>
                </c:pt>
                <c:pt idx="125">
                  <c:v>3970328.3520494201</c:v>
                </c:pt>
                <c:pt idx="126">
                  <c:v>3960481.9377363301</c:v>
                </c:pt>
                <c:pt idx="127">
                  <c:v>3678951.0791923502</c:v>
                </c:pt>
                <c:pt idx="128">
                  <c:v>3676320.62917072</c:v>
                </c:pt>
                <c:pt idx="129">
                  <c:v>3677294.85413745</c:v>
                </c:pt>
                <c:pt idx="130">
                  <c:v>3636862.9972162098</c:v>
                </c:pt>
                <c:pt idx="131">
                  <c:v>3793539.0551362899</c:v>
                </c:pt>
                <c:pt idx="132">
                  <c:v>3662301.5715238499</c:v>
                </c:pt>
                <c:pt idx="133">
                  <c:v>3642982.9307340598</c:v>
                </c:pt>
                <c:pt idx="134">
                  <c:v>3606334.5224508699</c:v>
                </c:pt>
                <c:pt idx="135">
                  <c:v>3804394.4144238699</c:v>
                </c:pt>
                <c:pt idx="136">
                  <c:v>3838691.03006991</c:v>
                </c:pt>
                <c:pt idx="137">
                  <c:v>3819267.2534577502</c:v>
                </c:pt>
                <c:pt idx="138">
                  <c:v>3910299.4884439199</c:v>
                </c:pt>
                <c:pt idx="139">
                  <c:v>3967604.9274470601</c:v>
                </c:pt>
                <c:pt idx="140">
                  <c:v>3978436.4888989902</c:v>
                </c:pt>
                <c:pt idx="141">
                  <c:v>4039883.4404700398</c:v>
                </c:pt>
                <c:pt idx="142">
                  <c:v>4048306.59744342</c:v>
                </c:pt>
                <c:pt idx="143">
                  <c:v>4046849.2070683399</c:v>
                </c:pt>
                <c:pt idx="144">
                  <c:v>4225072.44614763</c:v>
                </c:pt>
                <c:pt idx="145">
                  <c:v>4318721.1769164903</c:v>
                </c:pt>
                <c:pt idx="146">
                  <c:v>4501791.7676059799</c:v>
                </c:pt>
                <c:pt idx="147">
                  <c:v>4519843.95259408</c:v>
                </c:pt>
                <c:pt idx="148">
                  <c:v>4704954.1616725698</c:v>
                </c:pt>
                <c:pt idx="149">
                  <c:v>4909643.1924761403</c:v>
                </c:pt>
                <c:pt idx="150">
                  <c:v>5045394.8267481001</c:v>
                </c:pt>
                <c:pt idx="151">
                  <c:v>5248371.0606281804</c:v>
                </c:pt>
                <c:pt idx="152">
                  <c:v>5281383.3145995298</c:v>
                </c:pt>
                <c:pt idx="153">
                  <c:v>5343254.7201300599</c:v>
                </c:pt>
                <c:pt idx="154">
                  <c:v>5553778.9561031898</c:v>
                </c:pt>
                <c:pt idx="155">
                  <c:v>5709978.9892435903</c:v>
                </c:pt>
                <c:pt idx="156">
                  <c:v>5846161.9881370496</c:v>
                </c:pt>
                <c:pt idx="157">
                  <c:v>6165274.7402595105</c:v>
                </c:pt>
                <c:pt idx="158">
                  <c:v>6000785.21018939</c:v>
                </c:pt>
                <c:pt idx="159">
                  <c:v>6217443.5602032701</c:v>
                </c:pt>
                <c:pt idx="160">
                  <c:v>6275701.0063623805</c:v>
                </c:pt>
                <c:pt idx="161">
                  <c:v>6337234.2547297599</c:v>
                </c:pt>
                <c:pt idx="162">
                  <c:v>6344331.9570950596</c:v>
                </c:pt>
                <c:pt idx="163">
                  <c:v>6773208.7973946901</c:v>
                </c:pt>
                <c:pt idx="164">
                  <c:v>6182449.5260859197</c:v>
                </c:pt>
                <c:pt idx="165">
                  <c:v>6449654.9946033601</c:v>
                </c:pt>
                <c:pt idx="166">
                  <c:v>6754981.6620478798</c:v>
                </c:pt>
                <c:pt idx="167">
                  <c:v>7123567.23643752</c:v>
                </c:pt>
                <c:pt idx="168">
                  <c:v>7077299.6672368599</c:v>
                </c:pt>
                <c:pt idx="169">
                  <c:v>7180415.9233884998</c:v>
                </c:pt>
                <c:pt idx="170">
                  <c:v>7504360.3877721699</c:v>
                </c:pt>
                <c:pt idx="171">
                  <c:v>7562781.83339098</c:v>
                </c:pt>
                <c:pt idx="172">
                  <c:v>7719936.4398888396</c:v>
                </c:pt>
                <c:pt idx="173">
                  <c:v>7801072.9718720699</c:v>
                </c:pt>
                <c:pt idx="174">
                  <c:v>7937045.6737718098</c:v>
                </c:pt>
                <c:pt idx="175">
                  <c:v>8019313.15218045</c:v>
                </c:pt>
                <c:pt idx="176">
                  <c:v>8009850.3626608802</c:v>
                </c:pt>
                <c:pt idx="177">
                  <c:v>7984419.0877594296</c:v>
                </c:pt>
                <c:pt idx="178">
                  <c:v>8686528.9802415594</c:v>
                </c:pt>
                <c:pt idx="179">
                  <c:v>9241120.4229850806</c:v>
                </c:pt>
                <c:pt idx="180">
                  <c:v>8197382.0768110296</c:v>
                </c:pt>
                <c:pt idx="181">
                  <c:v>8692340.0066088792</c:v>
                </c:pt>
                <c:pt idx="182">
                  <c:v>8489808.4844548907</c:v>
                </c:pt>
                <c:pt idx="183">
                  <c:v>8579715.5563052706</c:v>
                </c:pt>
                <c:pt idx="184">
                  <c:v>7794628.68432556</c:v>
                </c:pt>
                <c:pt idx="185">
                  <c:v>7207615.198109</c:v>
                </c:pt>
                <c:pt idx="186">
                  <c:v>7621152.1201005001</c:v>
                </c:pt>
                <c:pt idx="187">
                  <c:v>7991578.21889799</c:v>
                </c:pt>
                <c:pt idx="188">
                  <c:v>8288225.6023834804</c:v>
                </c:pt>
                <c:pt idx="189">
                  <c:v>7994366.5636509703</c:v>
                </c:pt>
                <c:pt idx="190">
                  <c:v>8067714.8768724697</c:v>
                </c:pt>
                <c:pt idx="191">
                  <c:v>8300226.4196239403</c:v>
                </c:pt>
                <c:pt idx="192">
                  <c:v>8046197.9900513496</c:v>
                </c:pt>
                <c:pt idx="193">
                  <c:v>8506883.0559717398</c:v>
                </c:pt>
                <c:pt idx="194">
                  <c:v>9363441.1108775306</c:v>
                </c:pt>
                <c:pt idx="195">
                  <c:v>8993444.7353812009</c:v>
                </c:pt>
                <c:pt idx="196">
                  <c:v>8375100.4426000696</c:v>
                </c:pt>
                <c:pt idx="197">
                  <c:v>9042386.5703642294</c:v>
                </c:pt>
                <c:pt idx="198">
                  <c:v>9766003.5556576308</c:v>
                </c:pt>
                <c:pt idx="199">
                  <c:v>9861124.4302897397</c:v>
                </c:pt>
                <c:pt idx="200">
                  <c:v>10207348.5090372</c:v>
                </c:pt>
                <c:pt idx="201">
                  <c:v>10698934.413232399</c:v>
                </c:pt>
                <c:pt idx="202">
                  <c:v>10464413.7708943</c:v>
                </c:pt>
                <c:pt idx="203">
                  <c:v>9797935.2578261197</c:v>
                </c:pt>
                <c:pt idx="204">
                  <c:v>10249130.176449001</c:v>
                </c:pt>
                <c:pt idx="205">
                  <c:v>9282790.9377625193</c:v>
                </c:pt>
                <c:pt idx="206">
                  <c:v>9582949.9827350695</c:v>
                </c:pt>
                <c:pt idx="207">
                  <c:v>9657313.6746011004</c:v>
                </c:pt>
                <c:pt idx="208">
                  <c:v>9937230.9114594106</c:v>
                </c:pt>
                <c:pt idx="209">
                  <c:v>9914077.1634357106</c:v>
                </c:pt>
                <c:pt idx="210">
                  <c:v>9938812.7859584801</c:v>
                </c:pt>
                <c:pt idx="211">
                  <c:v>10077707.694642199</c:v>
                </c:pt>
                <c:pt idx="212">
                  <c:v>10341642.859164899</c:v>
                </c:pt>
                <c:pt idx="213">
                  <c:v>10213716.736997001</c:v>
                </c:pt>
                <c:pt idx="214">
                  <c:v>9869923.0316297393</c:v>
                </c:pt>
                <c:pt idx="215">
                  <c:v>10329269.249521701</c:v>
                </c:pt>
                <c:pt idx="216">
                  <c:v>9419983.6774863899</c:v>
                </c:pt>
                <c:pt idx="217">
                  <c:v>9458181.7112985998</c:v>
                </c:pt>
                <c:pt idx="218">
                  <c:v>9752567.6170627605</c:v>
                </c:pt>
                <c:pt idx="219">
                  <c:v>9503145.7002563793</c:v>
                </c:pt>
                <c:pt idx="220">
                  <c:v>9292318.4128961898</c:v>
                </c:pt>
                <c:pt idx="221">
                  <c:v>9422550.2554529309</c:v>
                </c:pt>
                <c:pt idx="222">
                  <c:v>9708948.6704674195</c:v>
                </c:pt>
                <c:pt idx="223">
                  <c:v>9990119.8239641599</c:v>
                </c:pt>
                <c:pt idx="224">
                  <c:v>10107104.127102699</c:v>
                </c:pt>
                <c:pt idx="225">
                  <c:v>9776551.2866258901</c:v>
                </c:pt>
                <c:pt idx="226">
                  <c:v>10050148.0743821</c:v>
                </c:pt>
                <c:pt idx="227">
                  <c:v>10084821.085238701</c:v>
                </c:pt>
                <c:pt idx="228">
                  <c:v>9097012.8599395901</c:v>
                </c:pt>
                <c:pt idx="229">
                  <c:v>8854168.1016435008</c:v>
                </c:pt>
                <c:pt idx="230">
                  <c:v>7918061.1790972399</c:v>
                </c:pt>
                <c:pt idx="231">
                  <c:v>8341400.3200376704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9-A74B-B3C2-E3EDFD9FCCB4}"/>
            </c:ext>
          </c:extLst>
        </c:ser>
        <c:ser>
          <c:idx val="1"/>
          <c:order val="1"/>
          <c:tx>
            <c:strRef>
              <c:f>Momentum!$AY$1</c:f>
              <c:strCache>
                <c:ptCount val="1"/>
                <c:pt idx="0">
                  <c:v>NormMom 3M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Momentum!$AY$2:$AY$233</c:f>
              <c:numCache>
                <c:formatCode>General</c:formatCode>
                <c:ptCount val="232"/>
                <c:pt idx="0">
                  <c:v>953005</c:v>
                </c:pt>
                <c:pt idx="1">
                  <c:v>995842.57475000003</c:v>
                </c:pt>
                <c:pt idx="2">
                  <c:v>1069609.6134746</c:v>
                </c:pt>
                <c:pt idx="3">
                  <c:v>1010738.30034896</c:v>
                </c:pt>
                <c:pt idx="4">
                  <c:v>1056929.0406749099</c:v>
                </c:pt>
                <c:pt idx="5">
                  <c:v>1083214.8659164901</c:v>
                </c:pt>
                <c:pt idx="6">
                  <c:v>1068732.2831591901</c:v>
                </c:pt>
                <c:pt idx="7">
                  <c:v>1059760.27564207</c:v>
                </c:pt>
                <c:pt idx="8">
                  <c:v>1073526.5616226599</c:v>
                </c:pt>
                <c:pt idx="9">
                  <c:v>1086607.48277603</c:v>
                </c:pt>
                <c:pt idx="10">
                  <c:v>1087851.6483438101</c:v>
                </c:pt>
                <c:pt idx="11">
                  <c:v>1183990.53776619</c:v>
                </c:pt>
                <c:pt idx="12">
                  <c:v>1214957.81028147</c:v>
                </c:pt>
                <c:pt idx="13">
                  <c:v>1255355.1574733299</c:v>
                </c:pt>
                <c:pt idx="14">
                  <c:v>1303391.3225740399</c:v>
                </c:pt>
                <c:pt idx="15">
                  <c:v>1292195.19111313</c:v>
                </c:pt>
                <c:pt idx="16">
                  <c:v>1236630.7978952699</c:v>
                </c:pt>
                <c:pt idx="17">
                  <c:v>1326175.23397086</c:v>
                </c:pt>
                <c:pt idx="18">
                  <c:v>1387311.91225692</c:v>
                </c:pt>
                <c:pt idx="19">
                  <c:v>1413781.82354278</c:v>
                </c:pt>
                <c:pt idx="20">
                  <c:v>1370032.3450132499</c:v>
                </c:pt>
                <c:pt idx="21">
                  <c:v>1318642.4317518</c:v>
                </c:pt>
                <c:pt idx="22">
                  <c:v>1372924.3474548699</c:v>
                </c:pt>
                <c:pt idx="23">
                  <c:v>1428568.97125721</c:v>
                </c:pt>
                <c:pt idx="24">
                  <c:v>1481718.8798328401</c:v>
                </c:pt>
                <c:pt idx="25">
                  <c:v>1553248.8587567699</c:v>
                </c:pt>
                <c:pt idx="26">
                  <c:v>1609740.5197497499</c:v>
                </c:pt>
                <c:pt idx="27">
                  <c:v>1655288.1277560701</c:v>
                </c:pt>
                <c:pt idx="28">
                  <c:v>1680448.5072979699</c:v>
                </c:pt>
                <c:pt idx="29">
                  <c:v>1683506.92358125</c:v>
                </c:pt>
                <c:pt idx="30">
                  <c:v>1662673.5254019301</c:v>
                </c:pt>
                <c:pt idx="31">
                  <c:v>1743604.1592508701</c:v>
                </c:pt>
                <c:pt idx="32">
                  <c:v>1663633.75448683</c:v>
                </c:pt>
                <c:pt idx="33">
                  <c:v>1675395.6451310499</c:v>
                </c:pt>
                <c:pt idx="34">
                  <c:v>1765523.55386087</c:v>
                </c:pt>
                <c:pt idx="35">
                  <c:v>1808425.77621969</c:v>
                </c:pt>
                <c:pt idx="36">
                  <c:v>1929545.09258201</c:v>
                </c:pt>
                <c:pt idx="37">
                  <c:v>1935777.52323105</c:v>
                </c:pt>
                <c:pt idx="38">
                  <c:v>1927889.2298238799</c:v>
                </c:pt>
                <c:pt idx="39">
                  <c:v>1931908.87886807</c:v>
                </c:pt>
                <c:pt idx="40">
                  <c:v>2098651.9342031698</c:v>
                </c:pt>
                <c:pt idx="41">
                  <c:v>2112933.2606154201</c:v>
                </c:pt>
                <c:pt idx="42">
                  <c:v>2085570.7748904501</c:v>
                </c:pt>
                <c:pt idx="43">
                  <c:v>2099262.5470276098</c:v>
                </c:pt>
                <c:pt idx="44">
                  <c:v>2209893.6832559598</c:v>
                </c:pt>
                <c:pt idx="45">
                  <c:v>2200402.18988638</c:v>
                </c:pt>
                <c:pt idx="46">
                  <c:v>2251583.5448231301</c:v>
                </c:pt>
                <c:pt idx="47">
                  <c:v>2263167.9421612499</c:v>
                </c:pt>
                <c:pt idx="48">
                  <c:v>2233101.75604964</c:v>
                </c:pt>
                <c:pt idx="49">
                  <c:v>2084165.0344299099</c:v>
                </c:pt>
                <c:pt idx="50">
                  <c:v>2136415.0518430602</c:v>
                </c:pt>
                <c:pt idx="51">
                  <c:v>2046931.30739662</c:v>
                </c:pt>
                <c:pt idx="52">
                  <c:v>2093642.2798314099</c:v>
                </c:pt>
                <c:pt idx="53">
                  <c:v>2140539.8668996301</c:v>
                </c:pt>
                <c:pt idx="54">
                  <c:v>2258087.6136904298</c:v>
                </c:pt>
                <c:pt idx="55">
                  <c:v>2178806.1575737498</c:v>
                </c:pt>
                <c:pt idx="56">
                  <c:v>2206095.7046973598</c:v>
                </c:pt>
                <c:pt idx="57">
                  <c:v>2302788.8794342498</c:v>
                </c:pt>
                <c:pt idx="58">
                  <c:v>2347831.42991598</c:v>
                </c:pt>
                <c:pt idx="59">
                  <c:v>2416763.7606983199</c:v>
                </c:pt>
                <c:pt idx="60">
                  <c:v>2242913.85957248</c:v>
                </c:pt>
                <c:pt idx="61">
                  <c:v>2237856.0888191499</c:v>
                </c:pt>
                <c:pt idx="62">
                  <c:v>2309847.9191964599</c:v>
                </c:pt>
                <c:pt idx="63">
                  <c:v>2349923.7805945198</c:v>
                </c:pt>
                <c:pt idx="64">
                  <c:v>2360827.4269364802</c:v>
                </c:pt>
                <c:pt idx="65">
                  <c:v>2259264.6310296701</c:v>
                </c:pt>
                <c:pt idx="66">
                  <c:v>2355915.97194512</c:v>
                </c:pt>
                <c:pt idx="67">
                  <c:v>2434226.61885258</c:v>
                </c:pt>
                <c:pt idx="68">
                  <c:v>2258451.1147052301</c:v>
                </c:pt>
                <c:pt idx="69">
                  <c:v>2380181.6297878399</c:v>
                </c:pt>
                <c:pt idx="70">
                  <c:v>2518125.0561421998</c:v>
                </c:pt>
                <c:pt idx="71">
                  <c:v>2562154.47274885</c:v>
                </c:pt>
                <c:pt idx="72">
                  <c:v>2591926.7077221898</c:v>
                </c:pt>
                <c:pt idx="73">
                  <c:v>2449681.7700023898</c:v>
                </c:pt>
                <c:pt idx="74">
                  <c:v>2512503.8589940998</c:v>
                </c:pt>
                <c:pt idx="75">
                  <c:v>2463999.9719962198</c:v>
                </c:pt>
                <c:pt idx="76">
                  <c:v>2387468.1328660198</c:v>
                </c:pt>
                <c:pt idx="77">
                  <c:v>2217802.7100038999</c:v>
                </c:pt>
                <c:pt idx="78">
                  <c:v>2292232.1689516301</c:v>
                </c:pt>
                <c:pt idx="79">
                  <c:v>2247705.5590697401</c:v>
                </c:pt>
                <c:pt idx="80">
                  <c:v>2347818.3646707102</c:v>
                </c:pt>
                <c:pt idx="81">
                  <c:v>2422032.9031779501</c:v>
                </c:pt>
                <c:pt idx="82">
                  <c:v>2450128.4848548099</c:v>
                </c:pt>
                <c:pt idx="83">
                  <c:v>2576408.1069642301</c:v>
                </c:pt>
                <c:pt idx="84">
                  <c:v>2627395.2234010501</c:v>
                </c:pt>
                <c:pt idx="85">
                  <c:v>2636788.1613247101</c:v>
                </c:pt>
                <c:pt idx="86">
                  <c:v>2692503.4951734999</c:v>
                </c:pt>
                <c:pt idx="87">
                  <c:v>2646973.2610701201</c:v>
                </c:pt>
                <c:pt idx="88">
                  <c:v>2445591.5353679098</c:v>
                </c:pt>
                <c:pt idx="89">
                  <c:v>2450739.5055498602</c:v>
                </c:pt>
                <c:pt idx="90">
                  <c:v>2489081.3251141799</c:v>
                </c:pt>
                <c:pt idx="91">
                  <c:v>2468845.0939409998</c:v>
                </c:pt>
                <c:pt idx="92">
                  <c:v>2571586.0825253599</c:v>
                </c:pt>
                <c:pt idx="93">
                  <c:v>2428901.6287364401</c:v>
                </c:pt>
                <c:pt idx="94">
                  <c:v>2289664.8428691202</c:v>
                </c:pt>
                <c:pt idx="95">
                  <c:v>2372699.5383957699</c:v>
                </c:pt>
                <c:pt idx="96">
                  <c:v>2354370.4344616602</c:v>
                </c:pt>
                <c:pt idx="97">
                  <c:v>2433394.87809437</c:v>
                </c:pt>
                <c:pt idx="98">
                  <c:v>2513964.5825080699</c:v>
                </c:pt>
                <c:pt idx="99">
                  <c:v>2510042.7977593602</c:v>
                </c:pt>
                <c:pt idx="100">
                  <c:v>2664686.5345293102</c:v>
                </c:pt>
                <c:pt idx="101">
                  <c:v>2716941.0374714299</c:v>
                </c:pt>
                <c:pt idx="102">
                  <c:v>2747533.7935533598</c:v>
                </c:pt>
                <c:pt idx="103">
                  <c:v>2771011.4698192799</c:v>
                </c:pt>
                <c:pt idx="104">
                  <c:v>2860071.77845927</c:v>
                </c:pt>
                <c:pt idx="105">
                  <c:v>2869367.0117392601</c:v>
                </c:pt>
                <c:pt idx="106">
                  <c:v>2905965.7879739902</c:v>
                </c:pt>
                <c:pt idx="107">
                  <c:v>2957052.6665265802</c:v>
                </c:pt>
                <c:pt idx="108">
                  <c:v>2780058.2791716298</c:v>
                </c:pt>
                <c:pt idx="109">
                  <c:v>2834269.4156154799</c:v>
                </c:pt>
                <c:pt idx="110">
                  <c:v>2860004.5819092598</c:v>
                </c:pt>
                <c:pt idx="111">
                  <c:v>2937567.9061706401</c:v>
                </c:pt>
                <c:pt idx="112">
                  <c:v>2902228.9642594098</c:v>
                </c:pt>
                <c:pt idx="113">
                  <c:v>2859319.5090228398</c:v>
                </c:pt>
                <c:pt idx="114">
                  <c:v>3007789.6745288498</c:v>
                </c:pt>
                <c:pt idx="115">
                  <c:v>3055117.24505756</c:v>
                </c:pt>
                <c:pt idx="116">
                  <c:v>3072225.9016298801</c:v>
                </c:pt>
                <c:pt idx="117">
                  <c:v>3129169.6087165899</c:v>
                </c:pt>
                <c:pt idx="118">
                  <c:v>3188795.9356106902</c:v>
                </c:pt>
                <c:pt idx="119">
                  <c:v>3384093.7426871601</c:v>
                </c:pt>
                <c:pt idx="120">
                  <c:v>3341437.2410605899</c:v>
                </c:pt>
                <c:pt idx="121">
                  <c:v>3151576.7770235301</c:v>
                </c:pt>
                <c:pt idx="122">
                  <c:v>3264797.1727380999</c:v>
                </c:pt>
                <c:pt idx="123">
                  <c:v>3144930.14454102</c:v>
                </c:pt>
                <c:pt idx="124">
                  <c:v>3177401.5482834098</c:v>
                </c:pt>
                <c:pt idx="125">
                  <c:v>3122734.3546451898</c:v>
                </c:pt>
                <c:pt idx="126">
                  <c:v>3104825.4731212999</c:v>
                </c:pt>
                <c:pt idx="127">
                  <c:v>2876341.3665542998</c:v>
                </c:pt>
                <c:pt idx="128">
                  <c:v>2869725.7814112301</c:v>
                </c:pt>
                <c:pt idx="129">
                  <c:v>2849637.7009413498</c:v>
                </c:pt>
                <c:pt idx="130">
                  <c:v>2798885.6534875799</c:v>
                </c:pt>
                <c:pt idx="131">
                  <c:v>2920609.1905577602</c:v>
                </c:pt>
                <c:pt idx="132">
                  <c:v>2832114.7320838599</c:v>
                </c:pt>
                <c:pt idx="133">
                  <c:v>2796444.2470332598</c:v>
                </c:pt>
                <c:pt idx="134">
                  <c:v>2781287.51921434</c:v>
                </c:pt>
                <c:pt idx="135">
                  <c:v>2906445.4575789901</c:v>
                </c:pt>
                <c:pt idx="136">
                  <c:v>2944723.3442552998</c:v>
                </c:pt>
                <c:pt idx="137">
                  <c:v>2931737.11430714</c:v>
                </c:pt>
                <c:pt idx="138">
                  <c:v>3014939.8136111801</c:v>
                </c:pt>
                <c:pt idx="139">
                  <c:v>3082278.49434818</c:v>
                </c:pt>
                <c:pt idx="140">
                  <c:v>3051147.48155527</c:v>
                </c:pt>
                <c:pt idx="141">
                  <c:v>3126892.21778487</c:v>
                </c:pt>
                <c:pt idx="142">
                  <c:v>3141916.9348913301</c:v>
                </c:pt>
                <c:pt idx="143">
                  <c:v>3151405.5240346999</c:v>
                </c:pt>
                <c:pt idx="144">
                  <c:v>3264997.9361485299</c:v>
                </c:pt>
                <c:pt idx="145">
                  <c:v>3368694.2706006099</c:v>
                </c:pt>
                <c:pt idx="146">
                  <c:v>3499012.2084587901</c:v>
                </c:pt>
                <c:pt idx="147">
                  <c:v>3518711.64719242</c:v>
                </c:pt>
                <c:pt idx="148">
                  <c:v>3638277.4689640198</c:v>
                </c:pt>
                <c:pt idx="149">
                  <c:v>3700582.9706200198</c:v>
                </c:pt>
                <c:pt idx="150">
                  <c:v>3764843.5939048398</c:v>
                </c:pt>
                <c:pt idx="151">
                  <c:v>3968182.79641164</c:v>
                </c:pt>
                <c:pt idx="152">
                  <c:v>3994293.4392120298</c:v>
                </c:pt>
                <c:pt idx="153">
                  <c:v>4030601.5665744701</c:v>
                </c:pt>
                <c:pt idx="154">
                  <c:v>4180640.7098901998</c:v>
                </c:pt>
                <c:pt idx="155">
                  <c:v>4271151.5812593298</c:v>
                </c:pt>
                <c:pt idx="156">
                  <c:v>4357621.0450219205</c:v>
                </c:pt>
                <c:pt idx="157">
                  <c:v>4663634.9829085898</c:v>
                </c:pt>
                <c:pt idx="158">
                  <c:v>4624460.4490521504</c:v>
                </c:pt>
                <c:pt idx="159">
                  <c:v>4707377.0249036597</c:v>
                </c:pt>
                <c:pt idx="160">
                  <c:v>4730725.6149471803</c:v>
                </c:pt>
                <c:pt idx="161">
                  <c:v>4802372.45438556</c:v>
                </c:pt>
                <c:pt idx="162">
                  <c:v>4768563.7523066802</c:v>
                </c:pt>
                <c:pt idx="163">
                  <c:v>5010711.4196488103</c:v>
                </c:pt>
                <c:pt idx="164">
                  <c:v>4637037.6155284997</c:v>
                </c:pt>
                <c:pt idx="165">
                  <c:v>4786837.1156981504</c:v>
                </c:pt>
                <c:pt idx="166">
                  <c:v>4972566.39578724</c:v>
                </c:pt>
                <c:pt idx="167">
                  <c:v>5240413.6846963204</c:v>
                </c:pt>
                <c:pt idx="168">
                  <c:v>5264886.4166038502</c:v>
                </c:pt>
                <c:pt idx="169">
                  <c:v>5298081.5254605403</c:v>
                </c:pt>
                <c:pt idx="170">
                  <c:v>5517792.9663213901</c:v>
                </c:pt>
                <c:pt idx="171">
                  <c:v>5497597.8440646501</c:v>
                </c:pt>
                <c:pt idx="172">
                  <c:v>5581985.9709710404</c:v>
                </c:pt>
                <c:pt idx="173">
                  <c:v>5630939.9879364604</c:v>
                </c:pt>
                <c:pt idx="174">
                  <c:v>5754201.2642723899</c:v>
                </c:pt>
                <c:pt idx="175">
                  <c:v>5795919.2234383598</c:v>
                </c:pt>
                <c:pt idx="176">
                  <c:v>5940527.40806315</c:v>
                </c:pt>
                <c:pt idx="177">
                  <c:v>5868973.7554330304</c:v>
                </c:pt>
                <c:pt idx="178">
                  <c:v>6354866.0926453304</c:v>
                </c:pt>
                <c:pt idx="179">
                  <c:v>6860491.0133066596</c:v>
                </c:pt>
                <c:pt idx="180">
                  <c:v>6272615.5383764096</c:v>
                </c:pt>
                <c:pt idx="181">
                  <c:v>6564543.0655324496</c:v>
                </c:pt>
                <c:pt idx="182">
                  <c:v>6422092.4810103998</c:v>
                </c:pt>
                <c:pt idx="183">
                  <c:v>6426876.9399087504</c:v>
                </c:pt>
                <c:pt idx="184">
                  <c:v>6074202.0678312602</c:v>
                </c:pt>
                <c:pt idx="185">
                  <c:v>5685058.3123556497</c:v>
                </c:pt>
                <c:pt idx="186">
                  <c:v>5981932.0574268596</c:v>
                </c:pt>
                <c:pt idx="187">
                  <c:v>6190551.93792962</c:v>
                </c:pt>
                <c:pt idx="188">
                  <c:v>6343551.4290755503</c:v>
                </c:pt>
                <c:pt idx="189">
                  <c:v>6170562.7816046597</c:v>
                </c:pt>
                <c:pt idx="190">
                  <c:v>6243128.5999163296</c:v>
                </c:pt>
                <c:pt idx="191">
                  <c:v>6419309.68900597</c:v>
                </c:pt>
                <c:pt idx="192">
                  <c:v>6238959.18329335</c:v>
                </c:pt>
                <c:pt idx="193">
                  <c:v>6349763.0983886402</c:v>
                </c:pt>
                <c:pt idx="194">
                  <c:v>7046586.1008058097</c:v>
                </c:pt>
                <c:pt idx="195">
                  <c:v>6957869.5817966601</c:v>
                </c:pt>
                <c:pt idx="196">
                  <c:v>6415468.8585476996</c:v>
                </c:pt>
                <c:pt idx="197">
                  <c:v>6899676.3706465904</c:v>
                </c:pt>
                <c:pt idx="198">
                  <c:v>7290750.02733484</c:v>
                </c:pt>
                <c:pt idx="199">
                  <c:v>7276350.7960308501</c:v>
                </c:pt>
                <c:pt idx="200">
                  <c:v>7465936.1160214404</c:v>
                </c:pt>
                <c:pt idx="201">
                  <c:v>7880556.8782246904</c:v>
                </c:pt>
                <c:pt idx="202">
                  <c:v>7769441.0262417197</c:v>
                </c:pt>
                <c:pt idx="203">
                  <c:v>7369703.2854415802</c:v>
                </c:pt>
                <c:pt idx="204">
                  <c:v>7747879.6095340196</c:v>
                </c:pt>
                <c:pt idx="205">
                  <c:v>7071760.8954080297</c:v>
                </c:pt>
                <c:pt idx="206">
                  <c:v>7389530.4712431896</c:v>
                </c:pt>
                <c:pt idx="207">
                  <c:v>7385281.4912222298</c:v>
                </c:pt>
                <c:pt idx="208">
                  <c:v>7451158.2021239297</c:v>
                </c:pt>
                <c:pt idx="209">
                  <c:v>7497988.7314242804</c:v>
                </c:pt>
                <c:pt idx="210">
                  <c:v>7488691.2253973102</c:v>
                </c:pt>
                <c:pt idx="211">
                  <c:v>7514452.3232126804</c:v>
                </c:pt>
                <c:pt idx="212">
                  <c:v>7517195.0983106503</c:v>
                </c:pt>
                <c:pt idx="213">
                  <c:v>7514150.6342958398</c:v>
                </c:pt>
                <c:pt idx="214">
                  <c:v>7247961.8480759095</c:v>
                </c:pt>
                <c:pt idx="215">
                  <c:v>7555021.7517696396</c:v>
                </c:pt>
                <c:pt idx="216">
                  <c:v>6898943.6628459701</c:v>
                </c:pt>
                <c:pt idx="217">
                  <c:v>6899530.0730573097</c:v>
                </c:pt>
                <c:pt idx="218">
                  <c:v>7079124.8408589903</c:v>
                </c:pt>
                <c:pt idx="219">
                  <c:v>6811817.0868681604</c:v>
                </c:pt>
                <c:pt idx="220">
                  <c:v>6649934.25379874</c:v>
                </c:pt>
                <c:pt idx="221">
                  <c:v>6802184.4985394599</c:v>
                </c:pt>
                <c:pt idx="222">
                  <c:v>6963158.1946973903</c:v>
                </c:pt>
                <c:pt idx="223">
                  <c:v>7078328.8312376896</c:v>
                </c:pt>
                <c:pt idx="224">
                  <c:v>7142352.3155162297</c:v>
                </c:pt>
                <c:pt idx="225">
                  <c:v>7131960.1928971596</c:v>
                </c:pt>
                <c:pt idx="226">
                  <c:v>7300096.1544447104</c:v>
                </c:pt>
                <c:pt idx="227">
                  <c:v>7322945.4554081196</c:v>
                </c:pt>
                <c:pt idx="228">
                  <c:v>6667175.6898763198</c:v>
                </c:pt>
                <c:pt idx="229">
                  <c:v>6433524.5178246098</c:v>
                </c:pt>
                <c:pt idx="230">
                  <c:v>5749833.8673153901</c:v>
                </c:pt>
                <c:pt idx="231">
                  <c:v>6055437.5373632004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9-A74B-B3C2-E3EDFD9FCCB4}"/>
            </c:ext>
          </c:extLst>
        </c:ser>
        <c:ser>
          <c:idx val="2"/>
          <c:order val="2"/>
          <c:tx>
            <c:strRef>
              <c:f>Momentum!$AZ$1</c:f>
              <c:strCache>
                <c:ptCount val="1"/>
                <c:pt idx="0">
                  <c:v>alpha 3M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Momentum!$AZ$2:$AZ$233</c:f>
              <c:numCache>
                <c:formatCode>General</c:formatCode>
                <c:ptCount val="232"/>
                <c:pt idx="0">
                  <c:v>972640</c:v>
                </c:pt>
                <c:pt idx="1">
                  <c:v>1010689.6768</c:v>
                </c:pt>
                <c:pt idx="2">
                  <c:v>1086082.0732408899</c:v>
                </c:pt>
                <c:pt idx="3">
                  <c:v>1033396.23186797</c:v>
                </c:pt>
                <c:pt idx="4">
                  <c:v>1074726.9141615301</c:v>
                </c:pt>
                <c:pt idx="5">
                  <c:v>1077655.54500262</c:v>
                </c:pt>
                <c:pt idx="6">
                  <c:v>1069632.3994700799</c:v>
                </c:pt>
                <c:pt idx="7">
                  <c:v>1062326.8101816999</c:v>
                </c:pt>
                <c:pt idx="8">
                  <c:v>1062932.3364635</c:v>
                </c:pt>
                <c:pt idx="9">
                  <c:v>1085078.53169372</c:v>
                </c:pt>
                <c:pt idx="10">
                  <c:v>1105260.99238322</c:v>
                </c:pt>
                <c:pt idx="11">
                  <c:v>1179650.58347558</c:v>
                </c:pt>
                <c:pt idx="12">
                  <c:v>1224205.98601345</c:v>
                </c:pt>
                <c:pt idx="13">
                  <c:v>1262774.5956027999</c:v>
                </c:pt>
                <c:pt idx="14">
                  <c:v>1276684.0577733701</c:v>
                </c:pt>
                <c:pt idx="15">
                  <c:v>1261925.59006551</c:v>
                </c:pt>
                <c:pt idx="16">
                  <c:v>1219316.6725169499</c:v>
                </c:pt>
                <c:pt idx="17">
                  <c:v>1265230.0418205699</c:v>
                </c:pt>
                <c:pt idx="18">
                  <c:v>1366144.7899561799</c:v>
                </c:pt>
                <c:pt idx="19">
                  <c:v>1403030.6992850001</c:v>
                </c:pt>
                <c:pt idx="20">
                  <c:v>1381262.67798559</c:v>
                </c:pt>
                <c:pt idx="21">
                  <c:v>1339527.8261702601</c:v>
                </c:pt>
                <c:pt idx="22">
                  <c:v>1392084.20043005</c:v>
                </c:pt>
                <c:pt idx="23">
                  <c:v>1445359.2627805099</c:v>
                </c:pt>
                <c:pt idx="24">
                  <c:v>1503527.74631111</c:v>
                </c:pt>
                <c:pt idx="25">
                  <c:v>1548355.42606737</c:v>
                </c:pt>
                <c:pt idx="26">
                  <c:v>1639452.91756005</c:v>
                </c:pt>
                <c:pt idx="27">
                  <c:v>1678062.0337685901</c:v>
                </c:pt>
                <c:pt idx="28">
                  <c:v>1705288.5902664801</c:v>
                </c:pt>
                <c:pt idx="29">
                  <c:v>1728028.61361768</c:v>
                </c:pt>
                <c:pt idx="30">
                  <c:v>1697088.2612908599</c:v>
                </c:pt>
                <c:pt idx="31">
                  <c:v>1782884.55834042</c:v>
                </c:pt>
                <c:pt idx="32">
                  <c:v>1738989.94051408</c:v>
                </c:pt>
                <c:pt idx="33">
                  <c:v>1764092.2603054</c:v>
                </c:pt>
                <c:pt idx="34">
                  <c:v>1926794.4894733699</c:v>
                </c:pt>
                <c:pt idx="35">
                  <c:v>2017421.2682857499</c:v>
                </c:pt>
                <c:pt idx="36">
                  <c:v>2098874.6519927802</c:v>
                </c:pt>
                <c:pt idx="37">
                  <c:v>2115655.15483547</c:v>
                </c:pt>
                <c:pt idx="38">
                  <c:v>2145729.1928614499</c:v>
                </c:pt>
                <c:pt idx="39">
                  <c:v>2169257.1134611801</c:v>
                </c:pt>
                <c:pt idx="40">
                  <c:v>2277546.4285651599</c:v>
                </c:pt>
                <c:pt idx="41">
                  <c:v>2316401.3706364799</c:v>
                </c:pt>
                <c:pt idx="42">
                  <c:v>2312556.1443612198</c:v>
                </c:pt>
                <c:pt idx="43">
                  <c:v>2310775.4761300702</c:v>
                </c:pt>
                <c:pt idx="44">
                  <c:v>2365379.10063102</c:v>
                </c:pt>
                <c:pt idx="45">
                  <c:v>2380316.46965151</c:v>
                </c:pt>
                <c:pt idx="46">
                  <c:v>2402631.9365544901</c:v>
                </c:pt>
                <c:pt idx="47">
                  <c:v>2439067.84987234</c:v>
                </c:pt>
                <c:pt idx="48">
                  <c:v>2457482.8121388699</c:v>
                </c:pt>
                <c:pt idx="49">
                  <c:v>2356148.5083803302</c:v>
                </c:pt>
                <c:pt idx="50">
                  <c:v>2374125.92149927</c:v>
                </c:pt>
                <c:pt idx="51">
                  <c:v>2303923.0180005399</c:v>
                </c:pt>
                <c:pt idx="52">
                  <c:v>2406770.1415240802</c:v>
                </c:pt>
                <c:pt idx="53">
                  <c:v>2515171.0686983299</c:v>
                </c:pt>
                <c:pt idx="54">
                  <c:v>2635107.0011092098</c:v>
                </c:pt>
                <c:pt idx="55">
                  <c:v>2542219.4793201098</c:v>
                </c:pt>
                <c:pt idx="56">
                  <c:v>2562811.4571026</c:v>
                </c:pt>
                <c:pt idx="57">
                  <c:v>2651728.2006067699</c:v>
                </c:pt>
                <c:pt idx="58">
                  <c:v>2701209.4488300998</c:v>
                </c:pt>
                <c:pt idx="59">
                  <c:v>2788607.08054699</c:v>
                </c:pt>
                <c:pt idx="60">
                  <c:v>2619575.66235964</c:v>
                </c:pt>
                <c:pt idx="61">
                  <c:v>2585036.5572514301</c:v>
                </c:pt>
                <c:pt idx="62">
                  <c:v>2702810.8227998</c:v>
                </c:pt>
                <c:pt idx="63">
                  <c:v>2780192.2966565602</c:v>
                </c:pt>
                <c:pt idx="64">
                  <c:v>2792772.6667989301</c:v>
                </c:pt>
                <c:pt idx="65">
                  <c:v>2750140.9920402402</c:v>
                </c:pt>
                <c:pt idx="66">
                  <c:v>2796302.1085916399</c:v>
                </c:pt>
                <c:pt idx="67">
                  <c:v>2934761.00749856</c:v>
                </c:pt>
                <c:pt idx="68">
                  <c:v>2761654.1294712499</c:v>
                </c:pt>
                <c:pt idx="69">
                  <c:v>2862233.5728666</c:v>
                </c:pt>
                <c:pt idx="70">
                  <c:v>3016722.6299620699</c:v>
                </c:pt>
                <c:pt idx="71">
                  <c:v>3141207.6892874599</c:v>
                </c:pt>
                <c:pt idx="72">
                  <c:v>3216643.7919456898</c:v>
                </c:pt>
                <c:pt idx="73">
                  <c:v>3107744.3163693701</c:v>
                </c:pt>
                <c:pt idx="74">
                  <c:v>3154842.18148395</c:v>
                </c:pt>
                <c:pt idx="75">
                  <c:v>3068746.5383512499</c:v>
                </c:pt>
                <c:pt idx="76">
                  <c:v>2966772.0908818399</c:v>
                </c:pt>
                <c:pt idx="77">
                  <c:v>2813389.97378325</c:v>
                </c:pt>
                <c:pt idx="78">
                  <c:v>2851947.4833739498</c:v>
                </c:pt>
                <c:pt idx="79">
                  <c:v>2780335.0820664298</c:v>
                </c:pt>
                <c:pt idx="80">
                  <c:v>2962933.5885811402</c:v>
                </c:pt>
                <c:pt idx="81">
                  <c:v>3027866.2781749</c:v>
                </c:pt>
                <c:pt idx="82">
                  <c:v>3065260.4267103602</c:v>
                </c:pt>
                <c:pt idx="83">
                  <c:v>3262632.54558624</c:v>
                </c:pt>
                <c:pt idx="84">
                  <c:v>3340103.75538118</c:v>
                </c:pt>
                <c:pt idx="85">
                  <c:v>3245261.5092471298</c:v>
                </c:pt>
                <c:pt idx="86">
                  <c:v>3334084.3167552301</c:v>
                </c:pt>
                <c:pt idx="87">
                  <c:v>3162078.90685383</c:v>
                </c:pt>
                <c:pt idx="88">
                  <c:v>2881634.1286049602</c:v>
                </c:pt>
                <c:pt idx="89">
                  <c:v>2886979.5599135198</c:v>
                </c:pt>
                <c:pt idx="90">
                  <c:v>2859192.3816493498</c:v>
                </c:pt>
                <c:pt idx="91">
                  <c:v>2876147.3924725298</c:v>
                </c:pt>
                <c:pt idx="92">
                  <c:v>2877038.9981642002</c:v>
                </c:pt>
                <c:pt idx="93">
                  <c:v>2739128.1337871999</c:v>
                </c:pt>
                <c:pt idx="94">
                  <c:v>2641300.1724889898</c:v>
                </c:pt>
                <c:pt idx="95">
                  <c:v>2719865.64611967</c:v>
                </c:pt>
                <c:pt idx="96">
                  <c:v>2755781.4719766802</c:v>
                </c:pt>
                <c:pt idx="97">
                  <c:v>2884131.9940340002</c:v>
                </c:pt>
                <c:pt idx="98">
                  <c:v>2995546.0129635301</c:v>
                </c:pt>
                <c:pt idx="99">
                  <c:v>3004607.5396527499</c:v>
                </c:pt>
                <c:pt idx="100">
                  <c:v>3083718.8561717998</c:v>
                </c:pt>
                <c:pt idx="101">
                  <c:v>3100787.2400407102</c:v>
                </c:pt>
                <c:pt idx="102">
                  <c:v>3180834.0626423699</c:v>
                </c:pt>
                <c:pt idx="103">
                  <c:v>3109440.2421063599</c:v>
                </c:pt>
                <c:pt idx="104">
                  <c:v>3227738.89611729</c:v>
                </c:pt>
                <c:pt idx="105">
                  <c:v>3218959.4463198599</c:v>
                </c:pt>
                <c:pt idx="106">
                  <c:v>3303006.4774632701</c:v>
                </c:pt>
                <c:pt idx="107">
                  <c:v>3338877.1278085201</c:v>
                </c:pt>
                <c:pt idx="108">
                  <c:v>3164437.49226616</c:v>
                </c:pt>
                <c:pt idx="109">
                  <c:v>3240494.7473927801</c:v>
                </c:pt>
                <c:pt idx="110">
                  <c:v>3278278.9161473801</c:v>
                </c:pt>
                <c:pt idx="111">
                  <c:v>3306160.6783292098</c:v>
                </c:pt>
                <c:pt idx="112">
                  <c:v>3320294.5152290701</c:v>
                </c:pt>
                <c:pt idx="113">
                  <c:v>3349928.1437774901</c:v>
                </c:pt>
                <c:pt idx="114">
                  <c:v>3424296.54856935</c:v>
                </c:pt>
                <c:pt idx="115">
                  <c:v>3373137.55813372</c:v>
                </c:pt>
                <c:pt idx="116">
                  <c:v>3334734.3870343701</c:v>
                </c:pt>
                <c:pt idx="117">
                  <c:v>3371866.6544340001</c:v>
                </c:pt>
                <c:pt idx="118">
                  <c:v>3401539.08099302</c:v>
                </c:pt>
                <c:pt idx="119">
                  <c:v>3377065.0073052701</c:v>
                </c:pt>
                <c:pt idx="120">
                  <c:v>3378398.9479831601</c:v>
                </c:pt>
                <c:pt idx="121">
                  <c:v>3197587.0362871001</c:v>
                </c:pt>
                <c:pt idx="122">
                  <c:v>3319255.2230178202</c:v>
                </c:pt>
                <c:pt idx="123">
                  <c:v>3283042.1485346998</c:v>
                </c:pt>
                <c:pt idx="124">
                  <c:v>3296617.5278188898</c:v>
                </c:pt>
                <c:pt idx="125">
                  <c:v>3306902.9745056801</c:v>
                </c:pt>
                <c:pt idx="126">
                  <c:v>3206687.27986329</c:v>
                </c:pt>
                <c:pt idx="127">
                  <c:v>3128396.0099254302</c:v>
                </c:pt>
                <c:pt idx="128">
                  <c:v>3120512.4519804101</c:v>
                </c:pt>
                <c:pt idx="129">
                  <c:v>3145819.8079659701</c:v>
                </c:pt>
                <c:pt idx="130">
                  <c:v>3065286.8208820401</c:v>
                </c:pt>
                <c:pt idx="131">
                  <c:v>3197078.8277458702</c:v>
                </c:pt>
                <c:pt idx="132">
                  <c:v>3136765.93566044</c:v>
                </c:pt>
                <c:pt idx="133">
                  <c:v>3153767.2070317199</c:v>
                </c:pt>
                <c:pt idx="134">
                  <c:v>3090187.2601379598</c:v>
                </c:pt>
                <c:pt idx="135">
                  <c:v>3221056.6906048101</c:v>
                </c:pt>
                <c:pt idx="136">
                  <c:v>3319621.02533731</c:v>
                </c:pt>
                <c:pt idx="137">
                  <c:v>3351323.4061292801</c:v>
                </c:pt>
                <c:pt idx="138">
                  <c:v>3387785.8047879701</c:v>
                </c:pt>
                <c:pt idx="139">
                  <c:v>3461097.48960358</c:v>
                </c:pt>
                <c:pt idx="140">
                  <c:v>3455577.0391076701</c:v>
                </c:pt>
                <c:pt idx="141">
                  <c:v>3481632.0899825399</c:v>
                </c:pt>
                <c:pt idx="142">
                  <c:v>3489848.7417148999</c:v>
                </c:pt>
                <c:pt idx="143">
                  <c:v>3602047.3787610298</c:v>
                </c:pt>
                <c:pt idx="144">
                  <c:v>3738276.8106257799</c:v>
                </c:pt>
                <c:pt idx="145">
                  <c:v>3878424.80825614</c:v>
                </c:pt>
                <c:pt idx="146">
                  <c:v>4084950.9292957801</c:v>
                </c:pt>
                <c:pt idx="147">
                  <c:v>4173165.4446139201</c:v>
                </c:pt>
                <c:pt idx="148">
                  <c:v>4301824.1352713704</c:v>
                </c:pt>
                <c:pt idx="149">
                  <c:v>4417113.0220966404</c:v>
                </c:pt>
                <c:pt idx="150">
                  <c:v>4547042.4016416101</c:v>
                </c:pt>
                <c:pt idx="151">
                  <c:v>4719716.3368439497</c:v>
                </c:pt>
                <c:pt idx="152">
                  <c:v>4721557.0262153205</c:v>
                </c:pt>
                <c:pt idx="153">
                  <c:v>4737893.6135260202</c:v>
                </c:pt>
                <c:pt idx="154">
                  <c:v>4880456.8323570201</c:v>
                </c:pt>
                <c:pt idx="155">
                  <c:v>5016328.75056984</c:v>
                </c:pt>
                <c:pt idx="156">
                  <c:v>4983296.2257473404</c:v>
                </c:pt>
                <c:pt idx="157">
                  <c:v>5211082.6962262504</c:v>
                </c:pt>
                <c:pt idx="158">
                  <c:v>4993441.8274183599</c:v>
                </c:pt>
                <c:pt idx="159">
                  <c:v>4977962.1577533605</c:v>
                </c:pt>
                <c:pt idx="160">
                  <c:v>4958971.2321215402</c:v>
                </c:pt>
                <c:pt idx="161">
                  <c:v>5004519.3828885704</c:v>
                </c:pt>
                <c:pt idx="162">
                  <c:v>5024537.4604201298</c:v>
                </c:pt>
                <c:pt idx="163">
                  <c:v>5256419.8642185098</c:v>
                </c:pt>
                <c:pt idx="164">
                  <c:v>4957513.5486397296</c:v>
                </c:pt>
                <c:pt idx="165">
                  <c:v>5134348.0569197098</c:v>
                </c:pt>
                <c:pt idx="166">
                  <c:v>5369552.5414071996</c:v>
                </c:pt>
                <c:pt idx="167">
                  <c:v>5548358.6410360597</c:v>
                </c:pt>
                <c:pt idx="168">
                  <c:v>5733340.9181281999</c:v>
                </c:pt>
                <c:pt idx="169">
                  <c:v>5737182.2565433504</c:v>
                </c:pt>
                <c:pt idx="170">
                  <c:v>5954191.1753970999</c:v>
                </c:pt>
                <c:pt idx="171">
                  <c:v>5989499.5290671997</c:v>
                </c:pt>
                <c:pt idx="172">
                  <c:v>6159391.6832091901</c:v>
                </c:pt>
                <c:pt idx="173">
                  <c:v>6164134.4148052596</c:v>
                </c:pt>
                <c:pt idx="174">
                  <c:v>6289358.8054420296</c:v>
                </c:pt>
                <c:pt idx="175">
                  <c:v>6567600.0389947901</c:v>
                </c:pt>
                <c:pt idx="176">
                  <c:v>6609107.2712412402</c:v>
                </c:pt>
                <c:pt idx="177">
                  <c:v>6587726.8092187699</c:v>
                </c:pt>
                <c:pt idx="178">
                  <c:v>6748533.2206317997</c:v>
                </c:pt>
                <c:pt idx="179">
                  <c:v>6940765.1894215001</c:v>
                </c:pt>
                <c:pt idx="180">
                  <c:v>6880727.5705329999</c:v>
                </c:pt>
                <c:pt idx="181">
                  <c:v>7060176.9455725001</c:v>
                </c:pt>
                <c:pt idx="182">
                  <c:v>6998259.1937598297</c:v>
                </c:pt>
                <c:pt idx="183">
                  <c:v>6908191.5979361404</c:v>
                </c:pt>
                <c:pt idx="184">
                  <c:v>6477016.8193509597</c:v>
                </c:pt>
                <c:pt idx="185">
                  <c:v>6184223.2740321998</c:v>
                </c:pt>
                <c:pt idx="186">
                  <c:v>6464523.1939277099</c:v>
                </c:pt>
                <c:pt idx="187">
                  <c:v>6716348.6949471598</c:v>
                </c:pt>
                <c:pt idx="188">
                  <c:v>6820586.4266927401</c:v>
                </c:pt>
                <c:pt idx="189">
                  <c:v>6696622.2683875998</c:v>
                </c:pt>
                <c:pt idx="190">
                  <c:v>6881516.0092177801</c:v>
                </c:pt>
                <c:pt idx="191">
                  <c:v>7119513.2403965797</c:v>
                </c:pt>
                <c:pt idx="192">
                  <c:v>6875456.3265157798</c:v>
                </c:pt>
                <c:pt idx="193">
                  <c:v>7094198.9695438799</c:v>
                </c:pt>
                <c:pt idx="194">
                  <c:v>7462778.07700653</c:v>
                </c:pt>
                <c:pt idx="195">
                  <c:v>7368187.3648804799</c:v>
                </c:pt>
                <c:pt idx="196">
                  <c:v>6937627.3362136902</c:v>
                </c:pt>
                <c:pt idx="197">
                  <c:v>7675166.4983265596</c:v>
                </c:pt>
                <c:pt idx="198">
                  <c:v>8213310.7973567303</c:v>
                </c:pt>
                <c:pt idx="199">
                  <c:v>8115449.19920622</c:v>
                </c:pt>
                <c:pt idx="200">
                  <c:v>8374575.4921368798</c:v>
                </c:pt>
                <c:pt idx="201">
                  <c:v>8691888.1575339399</c:v>
                </c:pt>
                <c:pt idx="202">
                  <c:v>8595321.2801037394</c:v>
                </c:pt>
                <c:pt idx="203">
                  <c:v>8175525.7887834804</c:v>
                </c:pt>
                <c:pt idx="204">
                  <c:v>8493962.5182565898</c:v>
                </c:pt>
                <c:pt idx="205">
                  <c:v>7779790.1497215796</c:v>
                </c:pt>
                <c:pt idx="206">
                  <c:v>8310255.1410803404</c:v>
                </c:pt>
                <c:pt idx="207">
                  <c:v>8420532.2268024795</c:v>
                </c:pt>
                <c:pt idx="208">
                  <c:v>8634918.9772968702</c:v>
                </c:pt>
                <c:pt idx="209">
                  <c:v>8516102.4921692703</c:v>
                </c:pt>
                <c:pt idx="210">
                  <c:v>8431111.7892974205</c:v>
                </c:pt>
                <c:pt idx="211">
                  <c:v>8804610.0415632892</c:v>
                </c:pt>
                <c:pt idx="212">
                  <c:v>9002053.4217453506</c:v>
                </c:pt>
                <c:pt idx="213">
                  <c:v>8853519.5402865503</c:v>
                </c:pt>
                <c:pt idx="214">
                  <c:v>8478263.1145715099</c:v>
                </c:pt>
                <c:pt idx="215">
                  <c:v>8824006.6843837295</c:v>
                </c:pt>
                <c:pt idx="216">
                  <c:v>8139793.2060766201</c:v>
                </c:pt>
                <c:pt idx="217">
                  <c:v>8031493.2574697696</c:v>
                </c:pt>
                <c:pt idx="218">
                  <c:v>8286252.2235967098</c:v>
                </c:pt>
                <c:pt idx="219">
                  <c:v>8189178.7787972698</c:v>
                </c:pt>
                <c:pt idx="220">
                  <c:v>8020850.2089991001</c:v>
                </c:pt>
                <c:pt idx="221">
                  <c:v>8125762.9297328098</c:v>
                </c:pt>
                <c:pt idx="222">
                  <c:v>8452865.5164691992</c:v>
                </c:pt>
                <c:pt idx="223">
                  <c:v>8782273.6856459994</c:v>
                </c:pt>
                <c:pt idx="224">
                  <c:v>8914490.8159833997</c:v>
                </c:pt>
                <c:pt idx="225">
                  <c:v>8631990.6020248905</c:v>
                </c:pt>
                <c:pt idx="226">
                  <c:v>8669237.6414726302</c:v>
                </c:pt>
                <c:pt idx="227">
                  <c:v>8909722.2936470807</c:v>
                </c:pt>
                <c:pt idx="228">
                  <c:v>8174982.0447014701</c:v>
                </c:pt>
                <c:pt idx="229">
                  <c:v>8057916.3018213501</c:v>
                </c:pt>
                <c:pt idx="230">
                  <c:v>7140401.66211446</c:v>
                </c:pt>
                <c:pt idx="231">
                  <c:v>7497850.16931991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09-A74B-B3C2-E3EDFD9FCCB4}"/>
            </c:ext>
          </c:extLst>
        </c:ser>
        <c:ser>
          <c:idx val="3"/>
          <c:order val="3"/>
          <c:tx>
            <c:strRef>
              <c:f>Momentum!$BA$1</c:f>
              <c:strCache>
                <c:ptCount val="1"/>
                <c:pt idx="0">
                  <c:v>Jalpha 3M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Momentum!$BA$2:$BA$233</c:f>
              <c:numCache>
                <c:formatCode>General</c:formatCode>
                <c:ptCount val="232"/>
                <c:pt idx="0">
                  <c:v>956030</c:v>
                </c:pt>
                <c:pt idx="1">
                  <c:v>951742.20545000001</c:v>
                </c:pt>
                <c:pt idx="2">
                  <c:v>997444.86615570902</c:v>
                </c:pt>
                <c:pt idx="3">
                  <c:v>933079.74894268101</c:v>
                </c:pt>
                <c:pt idx="4">
                  <c:v>961048.81441723695</c:v>
                </c:pt>
                <c:pt idx="5">
                  <c:v>979938.22886460798</c:v>
                </c:pt>
                <c:pt idx="6">
                  <c:v>971148.18295169296</c:v>
                </c:pt>
                <c:pt idx="7">
                  <c:v>978261.84339181404</c:v>
                </c:pt>
                <c:pt idx="8">
                  <c:v>978159.12589825795</c:v>
                </c:pt>
                <c:pt idx="9">
                  <c:v>969927.91685382405</c:v>
                </c:pt>
                <c:pt idx="10">
                  <c:v>999020.90471985401</c:v>
                </c:pt>
                <c:pt idx="11">
                  <c:v>1054711.32505346</c:v>
                </c:pt>
                <c:pt idx="12">
                  <c:v>1092153.5770928599</c:v>
                </c:pt>
                <c:pt idx="13">
                  <c:v>1143932.57818283</c:v>
                </c:pt>
                <c:pt idx="14">
                  <c:v>1181201.9015800301</c:v>
                </c:pt>
                <c:pt idx="15">
                  <c:v>1196829.20273793</c:v>
                </c:pt>
                <c:pt idx="16">
                  <c:v>1120172.2923025601</c:v>
                </c:pt>
                <c:pt idx="17">
                  <c:v>1186968.1660925699</c:v>
                </c:pt>
                <c:pt idx="18">
                  <c:v>1286109.68216545</c:v>
                </c:pt>
                <c:pt idx="19">
                  <c:v>1341798.23140321</c:v>
                </c:pt>
                <c:pt idx="20">
                  <c:v>1311071.05190408</c:v>
                </c:pt>
                <c:pt idx="21">
                  <c:v>1232904.99578956</c:v>
                </c:pt>
                <c:pt idx="22">
                  <c:v>1333041.5395475901</c:v>
                </c:pt>
                <c:pt idx="23">
                  <c:v>1425168.04034572</c:v>
                </c:pt>
                <c:pt idx="24">
                  <c:v>1493440.71531848</c:v>
                </c:pt>
                <c:pt idx="25">
                  <c:v>1545539.3946723701</c:v>
                </c:pt>
                <c:pt idx="26">
                  <c:v>1633333.7599867301</c:v>
                </c:pt>
                <c:pt idx="27">
                  <c:v>1581107.91301115</c:v>
                </c:pt>
                <c:pt idx="28">
                  <c:v>1590879.1599135599</c:v>
                </c:pt>
                <c:pt idx="29">
                  <c:v>1545928.86925021</c:v>
                </c:pt>
                <c:pt idx="30">
                  <c:v>1506074.82300094</c:v>
                </c:pt>
                <c:pt idx="31">
                  <c:v>1526474.6064784799</c:v>
                </c:pt>
                <c:pt idx="32">
                  <c:v>1497067.07318468</c:v>
                </c:pt>
                <c:pt idx="33">
                  <c:v>1476370.1208979001</c:v>
                </c:pt>
                <c:pt idx="34">
                  <c:v>1590345.89423122</c:v>
                </c:pt>
                <c:pt idx="35">
                  <c:v>1627106.73957637</c:v>
                </c:pt>
                <c:pt idx="36">
                  <c:v>1794674.3271516401</c:v>
                </c:pt>
                <c:pt idx="37">
                  <c:v>1765358.3220176201</c:v>
                </c:pt>
                <c:pt idx="38">
                  <c:v>1737598.0624038901</c:v>
                </c:pt>
                <c:pt idx="39">
                  <c:v>1734904.78540717</c:v>
                </c:pt>
                <c:pt idx="40">
                  <c:v>1784098.0105973899</c:v>
                </c:pt>
                <c:pt idx="41">
                  <c:v>1823053.7906587799</c:v>
                </c:pt>
                <c:pt idx="42">
                  <c:v>1736677.50205737</c:v>
                </c:pt>
                <c:pt idx="43">
                  <c:v>1757013.9956064599</c:v>
                </c:pt>
                <c:pt idx="44">
                  <c:v>1758823.7200219401</c:v>
                </c:pt>
                <c:pt idx="45">
                  <c:v>1789893.34103612</c:v>
                </c:pt>
                <c:pt idx="46">
                  <c:v>1725170.7978242601</c:v>
                </c:pt>
                <c:pt idx="47">
                  <c:v>1753109.9388950199</c:v>
                </c:pt>
                <c:pt idx="48">
                  <c:v>1832753.72341902</c:v>
                </c:pt>
                <c:pt idx="49">
                  <c:v>1713239.8531148699</c:v>
                </c:pt>
                <c:pt idx="50">
                  <c:v>1727211.32411702</c:v>
                </c:pt>
                <c:pt idx="51">
                  <c:v>1683625.14635292</c:v>
                </c:pt>
                <c:pt idx="52">
                  <c:v>1753537.68055523</c:v>
                </c:pt>
                <c:pt idx="53">
                  <c:v>1786188.55216717</c:v>
                </c:pt>
                <c:pt idx="54">
                  <c:v>1832709.8330083599</c:v>
                </c:pt>
                <c:pt idx="55">
                  <c:v>1791666.29629814</c:v>
                </c:pt>
                <c:pt idx="56">
                  <c:v>1843302.1189574499</c:v>
                </c:pt>
                <c:pt idx="57">
                  <c:v>1941706.8025779999</c:v>
                </c:pt>
                <c:pt idx="58">
                  <c:v>1981424.41522473</c:v>
                </c:pt>
                <c:pt idx="59">
                  <c:v>2018308.6307141399</c:v>
                </c:pt>
                <c:pt idx="60">
                  <c:v>2018278.35608468</c:v>
                </c:pt>
                <c:pt idx="61">
                  <c:v>2029378.8870431399</c:v>
                </c:pt>
                <c:pt idx="62">
                  <c:v>2056237.71661316</c:v>
                </c:pt>
                <c:pt idx="63">
                  <c:v>1968631.7086968501</c:v>
                </c:pt>
                <c:pt idx="64">
                  <c:v>1875899.31205869</c:v>
                </c:pt>
                <c:pt idx="65">
                  <c:v>1756807.84423264</c:v>
                </c:pt>
                <c:pt idx="66">
                  <c:v>1830532.2854158699</c:v>
                </c:pt>
                <c:pt idx="67">
                  <c:v>1897191.1185892799</c:v>
                </c:pt>
                <c:pt idx="68">
                  <c:v>1743300.4610049101</c:v>
                </c:pt>
                <c:pt idx="69">
                  <c:v>1822542.1834598901</c:v>
                </c:pt>
                <c:pt idx="70">
                  <c:v>1861061.61250732</c:v>
                </c:pt>
                <c:pt idx="71">
                  <c:v>1909756.28959857</c:v>
                </c:pt>
                <c:pt idx="72">
                  <c:v>1932425.09675611</c:v>
                </c:pt>
                <c:pt idx="73">
                  <c:v>1844557.7276066099</c:v>
                </c:pt>
                <c:pt idx="74">
                  <c:v>1899617.7757756601</c:v>
                </c:pt>
                <c:pt idx="75">
                  <c:v>1907596.1704339201</c:v>
                </c:pt>
                <c:pt idx="76">
                  <c:v>1862796.2743712801</c:v>
                </c:pt>
                <c:pt idx="77">
                  <c:v>1759811.5823426601</c:v>
                </c:pt>
                <c:pt idx="78">
                  <c:v>1800999.9724274001</c:v>
                </c:pt>
                <c:pt idx="79">
                  <c:v>1760450.45804819</c:v>
                </c:pt>
                <c:pt idx="80">
                  <c:v>1812683.02313848</c:v>
                </c:pt>
                <c:pt idx="81">
                  <c:v>1938854.82496404</c:v>
                </c:pt>
                <c:pt idx="82">
                  <c:v>1986482.79373928</c:v>
                </c:pt>
                <c:pt idx="83">
                  <c:v>2092938.40665577</c:v>
                </c:pt>
                <c:pt idx="84">
                  <c:v>2094068.59339536</c:v>
                </c:pt>
                <c:pt idx="85">
                  <c:v>2068049.79112242</c:v>
                </c:pt>
                <c:pt idx="86">
                  <c:v>2054359.3015051901</c:v>
                </c:pt>
                <c:pt idx="87">
                  <c:v>1962508.8971349001</c:v>
                </c:pt>
                <c:pt idx="88">
                  <c:v>1770889.5284186399</c:v>
                </c:pt>
                <c:pt idx="89">
                  <c:v>1814187.77738848</c:v>
                </c:pt>
                <c:pt idx="90">
                  <c:v>1784317.17563378</c:v>
                </c:pt>
                <c:pt idx="91">
                  <c:v>1808003.9861403201</c:v>
                </c:pt>
                <c:pt idx="92">
                  <c:v>1804894.2192841601</c:v>
                </c:pt>
                <c:pt idx="93">
                  <c:v>1697999.35914705</c:v>
                </c:pt>
                <c:pt idx="94">
                  <c:v>1650684.6070044199</c:v>
                </c:pt>
                <c:pt idx="95">
                  <c:v>1711083.1567747099</c:v>
                </c:pt>
                <c:pt idx="96">
                  <c:v>1699815.6741873501</c:v>
                </c:pt>
                <c:pt idx="97">
                  <c:v>1780106.46755759</c:v>
                </c:pt>
                <c:pt idx="98">
                  <c:v>1825116.4595897801</c:v>
                </c:pt>
                <c:pt idx="99">
                  <c:v>1829131.71580088</c:v>
                </c:pt>
                <c:pt idx="100">
                  <c:v>1873872.2775693701</c:v>
                </c:pt>
                <c:pt idx="101">
                  <c:v>1869937.14578648</c:v>
                </c:pt>
                <c:pt idx="102">
                  <c:v>1894685.7639109599</c:v>
                </c:pt>
                <c:pt idx="103">
                  <c:v>1902520.28954473</c:v>
                </c:pt>
                <c:pt idx="104">
                  <c:v>1977089.5722934401</c:v>
                </c:pt>
                <c:pt idx="105">
                  <c:v>2030253.5108924101</c:v>
                </c:pt>
                <c:pt idx="106">
                  <c:v>2070097.23604367</c:v>
                </c:pt>
                <c:pt idx="107">
                  <c:v>2063710.98607048</c:v>
                </c:pt>
                <c:pt idx="108">
                  <c:v>1882744.1697019599</c:v>
                </c:pt>
                <c:pt idx="109">
                  <c:v>1926838.0381563699</c:v>
                </c:pt>
                <c:pt idx="110">
                  <c:v>1913465.78217157</c:v>
                </c:pt>
                <c:pt idx="111">
                  <c:v>1970496.6298091901</c:v>
                </c:pt>
                <c:pt idx="112">
                  <c:v>1986270.4553308201</c:v>
                </c:pt>
                <c:pt idx="113">
                  <c:v>2034795.0425545501</c:v>
                </c:pt>
                <c:pt idx="114">
                  <c:v>2127327.3471147199</c:v>
                </c:pt>
                <c:pt idx="115">
                  <c:v>2117403.3650404299</c:v>
                </c:pt>
                <c:pt idx="116">
                  <c:v>2121775.8029892398</c:v>
                </c:pt>
                <c:pt idx="117">
                  <c:v>2206487.7019235799</c:v>
                </c:pt>
                <c:pt idx="118">
                  <c:v>2305658.29168654</c:v>
                </c:pt>
                <c:pt idx="119">
                  <c:v>2370850.77988397</c:v>
                </c:pt>
                <c:pt idx="120">
                  <c:v>2414344.0374409501</c:v>
                </c:pt>
                <c:pt idx="121">
                  <c:v>2322985.2590641798</c:v>
                </c:pt>
                <c:pt idx="122">
                  <c:v>2453246.6574662002</c:v>
                </c:pt>
                <c:pt idx="123">
                  <c:v>2413970.1784801702</c:v>
                </c:pt>
                <c:pt idx="124">
                  <c:v>2411495.8590472299</c:v>
                </c:pt>
                <c:pt idx="125">
                  <c:v>2398992.25301807</c:v>
                </c:pt>
                <c:pt idx="126">
                  <c:v>2358017.4653365202</c:v>
                </c:pt>
                <c:pt idx="127">
                  <c:v>2357781.6635899902</c:v>
                </c:pt>
                <c:pt idx="128">
                  <c:v>2359514.6331127202</c:v>
                </c:pt>
                <c:pt idx="129">
                  <c:v>2334822.3124771998</c:v>
                </c:pt>
                <c:pt idx="130">
                  <c:v>2236701.40479535</c:v>
                </c:pt>
                <c:pt idx="131">
                  <c:v>2403917.2018178501</c:v>
                </c:pt>
                <c:pt idx="132">
                  <c:v>2323109.52507874</c:v>
                </c:pt>
                <c:pt idx="133">
                  <c:v>2333540.2868463402</c:v>
                </c:pt>
                <c:pt idx="134">
                  <c:v>2271223.0934861102</c:v>
                </c:pt>
                <c:pt idx="135">
                  <c:v>2408041.5726377098</c:v>
                </c:pt>
                <c:pt idx="136">
                  <c:v>2474238.6354695298</c:v>
                </c:pt>
                <c:pt idx="137">
                  <c:v>2496135.6473934301</c:v>
                </c:pt>
                <c:pt idx="138">
                  <c:v>2536934.9845500798</c:v>
                </c:pt>
                <c:pt idx="139">
                  <c:v>2615288.22154791</c:v>
                </c:pt>
                <c:pt idx="140">
                  <c:v>2599858.0210407702</c:v>
                </c:pt>
                <c:pt idx="141">
                  <c:v>2629262.4152587401</c:v>
                </c:pt>
                <c:pt idx="142">
                  <c:v>2609424.6303356201</c:v>
                </c:pt>
                <c:pt idx="143">
                  <c:v>2663987.6993559301</c:v>
                </c:pt>
                <c:pt idx="144">
                  <c:v>2772332.0790887401</c:v>
                </c:pt>
                <c:pt idx="145">
                  <c:v>2822857.83123013</c:v>
                </c:pt>
                <c:pt idx="146">
                  <c:v>2918679.7403112398</c:v>
                </c:pt>
                <c:pt idx="147">
                  <c:v>2891521.42532764</c:v>
                </c:pt>
                <c:pt idx="148">
                  <c:v>2975838.1900901999</c:v>
                </c:pt>
                <c:pt idx="149">
                  <c:v>3037289.24871556</c:v>
                </c:pt>
                <c:pt idx="150">
                  <c:v>3072582.5497856401</c:v>
                </c:pt>
                <c:pt idx="151">
                  <c:v>3140486.6241358998</c:v>
                </c:pt>
                <c:pt idx="152">
                  <c:v>3276155.6462985701</c:v>
                </c:pt>
                <c:pt idx="153">
                  <c:v>3250847.3439309099</c:v>
                </c:pt>
                <c:pt idx="154">
                  <c:v>3191746.9392182501</c:v>
                </c:pt>
                <c:pt idx="155">
                  <c:v>3229744.6865296401</c:v>
                </c:pt>
                <c:pt idx="156">
                  <c:v>3322276.8717987202</c:v>
                </c:pt>
                <c:pt idx="157">
                  <c:v>3487128.2501773699</c:v>
                </c:pt>
                <c:pt idx="158">
                  <c:v>3375679.6313017001</c:v>
                </c:pt>
                <c:pt idx="159">
                  <c:v>3485102.28655035</c:v>
                </c:pt>
                <c:pt idx="160">
                  <c:v>3467084.3077288801</c:v>
                </c:pt>
                <c:pt idx="161">
                  <c:v>3541765.3037173599</c:v>
                </c:pt>
                <c:pt idx="162">
                  <c:v>3509127.9364436101</c:v>
                </c:pt>
                <c:pt idx="163">
                  <c:v>3562957.9589886498</c:v>
                </c:pt>
                <c:pt idx="164">
                  <c:v>3332113.91282578</c:v>
                </c:pt>
                <c:pt idx="165">
                  <c:v>3399655.8618387599</c:v>
                </c:pt>
                <c:pt idx="166">
                  <c:v>3509362.7565002898</c:v>
                </c:pt>
                <c:pt idx="167">
                  <c:v>3661598.91287727</c:v>
                </c:pt>
                <c:pt idx="168">
                  <c:v>3636150.8004327798</c:v>
                </c:pt>
                <c:pt idx="169">
                  <c:v>3680130.04436401</c:v>
                </c:pt>
                <c:pt idx="170">
                  <c:v>3889584.6458389899</c:v>
                </c:pt>
                <c:pt idx="171">
                  <c:v>3945011.2270422</c:v>
                </c:pt>
                <c:pt idx="172">
                  <c:v>4116421.9648571801</c:v>
                </c:pt>
                <c:pt idx="173">
                  <c:v>4065398.9146027798</c:v>
                </c:pt>
                <c:pt idx="174">
                  <c:v>4243605.6760243904</c:v>
                </c:pt>
                <c:pt idx="175">
                  <c:v>4298114.7909329198</c:v>
                </c:pt>
                <c:pt idx="176">
                  <c:v>4391211.9573045298</c:v>
                </c:pt>
                <c:pt idx="177">
                  <c:v>4170355.9519119002</c:v>
                </c:pt>
                <c:pt idx="178">
                  <c:v>4528631.2317406498</c:v>
                </c:pt>
                <c:pt idx="179">
                  <c:v>4741024.0365092801</c:v>
                </c:pt>
                <c:pt idx="180">
                  <c:v>4509590.9481670801</c:v>
                </c:pt>
                <c:pt idx="181">
                  <c:v>4675904.6623354796</c:v>
                </c:pt>
                <c:pt idx="182">
                  <c:v>4699705.0170667702</c:v>
                </c:pt>
                <c:pt idx="183">
                  <c:v>4881231.1233509798</c:v>
                </c:pt>
                <c:pt idx="184">
                  <c:v>4613690.8454801096</c:v>
                </c:pt>
                <c:pt idx="185">
                  <c:v>4378738.6391740302</c:v>
                </c:pt>
                <c:pt idx="186">
                  <c:v>4641244.02059252</c:v>
                </c:pt>
                <c:pt idx="187">
                  <c:v>5014005.5341063999</c:v>
                </c:pt>
                <c:pt idx="188">
                  <c:v>5135595.16830849</c:v>
                </c:pt>
                <c:pt idx="189">
                  <c:v>5041356.9969700295</c:v>
                </c:pt>
                <c:pt idx="190">
                  <c:v>5087964.3424070096</c:v>
                </c:pt>
                <c:pt idx="191">
                  <c:v>5269986.2667566203</c:v>
                </c:pt>
                <c:pt idx="192">
                  <c:v>5130199.8810309097</c:v>
                </c:pt>
                <c:pt idx="193">
                  <c:v>5228238.0007574102</c:v>
                </c:pt>
                <c:pt idx="194">
                  <c:v>5530874.5574312499</c:v>
                </c:pt>
                <c:pt idx="195">
                  <c:v>5353997.1890845997</c:v>
                </c:pt>
                <c:pt idx="196">
                  <c:v>4877036.34949499</c:v>
                </c:pt>
                <c:pt idx="197">
                  <c:v>5468059.9995085504</c:v>
                </c:pt>
                <c:pt idx="198">
                  <c:v>5714341.4218864096</c:v>
                </c:pt>
                <c:pt idx="199">
                  <c:v>5654026.5481783999</c:v>
                </c:pt>
                <c:pt idx="200">
                  <c:v>5604129.7638907302</c:v>
                </c:pt>
                <c:pt idx="201">
                  <c:v>5803860.9486757899</c:v>
                </c:pt>
                <c:pt idx="202">
                  <c:v>5777105.1497024</c:v>
                </c:pt>
                <c:pt idx="203">
                  <c:v>5550729.2844113102</c:v>
                </c:pt>
                <c:pt idx="204">
                  <c:v>5872893.61207854</c:v>
                </c:pt>
                <c:pt idx="205">
                  <c:v>5397541.6031168997</c:v>
                </c:pt>
                <c:pt idx="206">
                  <c:v>5519094.2400190895</c:v>
                </c:pt>
                <c:pt idx="207">
                  <c:v>5671724.7912268201</c:v>
                </c:pt>
                <c:pt idx="208">
                  <c:v>5768909.7955244901</c:v>
                </c:pt>
                <c:pt idx="209">
                  <c:v>5758698.8251864202</c:v>
                </c:pt>
                <c:pt idx="210">
                  <c:v>5663622.7075825902</c:v>
                </c:pt>
                <c:pt idx="211">
                  <c:v>5741865.6552878404</c:v>
                </c:pt>
                <c:pt idx="212">
                  <c:v>5799915.9170628004</c:v>
                </c:pt>
                <c:pt idx="213">
                  <c:v>5881665.7319138004</c:v>
                </c:pt>
                <c:pt idx="214">
                  <c:v>5561997.1993842898</c:v>
                </c:pt>
                <c:pt idx="215">
                  <c:v>5740843.2193304896</c:v>
                </c:pt>
                <c:pt idx="216">
                  <c:v>5307036.4014617801</c:v>
                </c:pt>
                <c:pt idx="217">
                  <c:v>5289390.50542692</c:v>
                </c:pt>
                <c:pt idx="218">
                  <c:v>5379653.9544020304</c:v>
                </c:pt>
                <c:pt idx="219">
                  <c:v>5187331.3255321598</c:v>
                </c:pt>
                <c:pt idx="220">
                  <c:v>5058400.2054360602</c:v>
                </c:pt>
                <c:pt idx="221">
                  <c:v>5174136.4021364301</c:v>
                </c:pt>
                <c:pt idx="222">
                  <c:v>5298729.6066998802</c:v>
                </c:pt>
                <c:pt idx="223">
                  <c:v>5480555.5131537896</c:v>
                </c:pt>
                <c:pt idx="224">
                  <c:v>5410349.5970302904</c:v>
                </c:pt>
                <c:pt idx="225">
                  <c:v>5148353.4177940898</c:v>
                </c:pt>
                <c:pt idx="226">
                  <c:v>5178599.9941236302</c:v>
                </c:pt>
                <c:pt idx="227">
                  <c:v>5245533.3990476802</c:v>
                </c:pt>
                <c:pt idx="228">
                  <c:v>4829641.2835041899</c:v>
                </c:pt>
                <c:pt idx="229">
                  <c:v>4830679.6563801402</c:v>
                </c:pt>
                <c:pt idx="230">
                  <c:v>4442437.9323968701</c:v>
                </c:pt>
                <c:pt idx="231">
                  <c:v>4769534.6373592503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09-A74B-B3C2-E3EDFD9FC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01376"/>
        <c:axId val="212111360"/>
      </c:lineChart>
      <c:catAx>
        <c:axId val="212101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11360"/>
        <c:crosses val="autoZero"/>
        <c:auto val="1"/>
        <c:lblAlgn val="ctr"/>
        <c:lblOffset val="100"/>
        <c:noMultiLvlLbl val="0"/>
      </c:catAx>
      <c:valAx>
        <c:axId val="2121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0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Momentum!$BC$1</c:f>
              <c:strCache>
                <c:ptCount val="1"/>
                <c:pt idx="0">
                  <c:v>3M sort 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Momentum!$BC$2:$BC$233</c:f>
              <c:numCache>
                <c:formatCode>General</c:formatCode>
                <c:ptCount val="232"/>
                <c:pt idx="0">
                  <c:v>1021030</c:v>
                </c:pt>
                <c:pt idx="1">
                  <c:v>1045228.41099999</c:v>
                </c:pt>
                <c:pt idx="2">
                  <c:v>1026597.21457392</c:v>
                </c:pt>
                <c:pt idx="3">
                  <c:v>1076340.9826060999</c:v>
                </c:pt>
                <c:pt idx="4">
                  <c:v>1106193.2997586799</c:v>
                </c:pt>
                <c:pt idx="5">
                  <c:v>1119168.9471648501</c:v>
                </c:pt>
                <c:pt idx="6">
                  <c:v>1145603.71769688</c:v>
                </c:pt>
                <c:pt idx="7">
                  <c:v>1157500.8123051601</c:v>
                </c:pt>
                <c:pt idx="8">
                  <c:v>1186646.68275901</c:v>
                </c:pt>
                <c:pt idx="9">
                  <c:v>1204612.5135359799</c:v>
                </c:pt>
                <c:pt idx="10">
                  <c:v>1204925.7127894999</c:v>
                </c:pt>
                <c:pt idx="11">
                  <c:v>1224843.1348219099</c:v>
                </c:pt>
                <c:pt idx="12">
                  <c:v>1259065.25200884</c:v>
                </c:pt>
                <c:pt idx="13">
                  <c:v>1274451.02938838</c:v>
                </c:pt>
                <c:pt idx="14">
                  <c:v>1259546.32459969</c:v>
                </c:pt>
                <c:pt idx="15">
                  <c:v>1275057.6375871301</c:v>
                </c:pt>
                <c:pt idx="16">
                  <c:v>1315840.3561253599</c:v>
                </c:pt>
                <c:pt idx="17">
                  <c:v>1337117.4946838999</c:v>
                </c:pt>
                <c:pt idx="18">
                  <c:v>1325324.1183807901</c:v>
                </c:pt>
                <c:pt idx="19">
                  <c:v>1339226.7683826101</c:v>
                </c:pt>
                <c:pt idx="20">
                  <c:v>1382175.77084464</c:v>
                </c:pt>
                <c:pt idx="21">
                  <c:v>1400938.80693385</c:v>
                </c:pt>
                <c:pt idx="22">
                  <c:v>1410009.88570875</c:v>
                </c:pt>
                <c:pt idx="23">
                  <c:v>1412378.7023167401</c:v>
                </c:pt>
                <c:pt idx="24">
                  <c:v>1430718.4397663199</c:v>
                </c:pt>
                <c:pt idx="25">
                  <c:v>1438816.3061354</c:v>
                </c:pt>
                <c:pt idx="26">
                  <c:v>1360674.19254919</c:v>
                </c:pt>
                <c:pt idx="27">
                  <c:v>1243887.5266026901</c:v>
                </c:pt>
                <c:pt idx="28">
                  <c:v>1186208.4619941199</c:v>
                </c:pt>
                <c:pt idx="29">
                  <c:v>1252897.10172743</c:v>
                </c:pt>
                <c:pt idx="30">
                  <c:v>1249564.3954368399</c:v>
                </c:pt>
                <c:pt idx="31">
                  <c:v>1290981.2073235901</c:v>
                </c:pt>
                <c:pt idx="32">
                  <c:v>1239432.3277151601</c:v>
                </c:pt>
                <c:pt idx="33">
                  <c:v>1192792.4892232399</c:v>
                </c:pt>
                <c:pt idx="34">
                  <c:v>1270771.2982062099</c:v>
                </c:pt>
                <c:pt idx="35">
                  <c:v>1323781.5229108799</c:v>
                </c:pt>
                <c:pt idx="36">
                  <c:v>1338263.69277153</c:v>
                </c:pt>
                <c:pt idx="37">
                  <c:v>1354369.6963140301</c:v>
                </c:pt>
                <c:pt idx="38">
                  <c:v>1306154.1351252501</c:v>
                </c:pt>
                <c:pt idx="39">
                  <c:v>1344267.71278821</c:v>
                </c:pt>
                <c:pt idx="40">
                  <c:v>1301983.77188245</c:v>
                </c:pt>
                <c:pt idx="41">
                  <c:v>1310785.18218038</c:v>
                </c:pt>
                <c:pt idx="42">
                  <c:v>1319324.94764228</c:v>
                </c:pt>
                <c:pt idx="43">
                  <c:v>1337459.0690476301</c:v>
                </c:pt>
                <c:pt idx="44">
                  <c:v>1357186.59031608</c:v>
                </c:pt>
                <c:pt idx="45">
                  <c:v>1337928.11259949</c:v>
                </c:pt>
                <c:pt idx="46">
                  <c:v>1349648.3628658699</c:v>
                </c:pt>
                <c:pt idx="47">
                  <c:v>1439352.7413037501</c:v>
                </c:pt>
                <c:pt idx="48">
                  <c:v>1436790.69342423</c:v>
                </c:pt>
                <c:pt idx="49">
                  <c:v>1435059.3606386499</c:v>
                </c:pt>
                <c:pt idx="50">
                  <c:v>1514267.4620491001</c:v>
                </c:pt>
                <c:pt idx="51">
                  <c:v>1495301.26208694</c:v>
                </c:pt>
                <c:pt idx="52">
                  <c:v>1501820.77558963</c:v>
                </c:pt>
                <c:pt idx="53">
                  <c:v>1536144.88941574</c:v>
                </c:pt>
                <c:pt idx="54">
                  <c:v>1395672.12000311</c:v>
                </c:pt>
                <c:pt idx="55">
                  <c:v>1405148.7336979299</c:v>
                </c:pt>
                <c:pt idx="56">
                  <c:v>1454195.45024766</c:v>
                </c:pt>
                <c:pt idx="57">
                  <c:v>1462622.5128818499</c:v>
                </c:pt>
                <c:pt idx="58">
                  <c:v>1474360.0585477201</c:v>
                </c:pt>
                <c:pt idx="59">
                  <c:v>1404173.1479605599</c:v>
                </c:pt>
                <c:pt idx="60">
                  <c:v>1487840.80498179</c:v>
                </c:pt>
                <c:pt idx="61">
                  <c:v>1502793.6050718599</c:v>
                </c:pt>
                <c:pt idx="62">
                  <c:v>1495324.72085465</c:v>
                </c:pt>
                <c:pt idx="63">
                  <c:v>1574950.76224016</c:v>
                </c:pt>
                <c:pt idx="64">
                  <c:v>1554500.02659247</c:v>
                </c:pt>
                <c:pt idx="65">
                  <c:v>1555533.7691101499</c:v>
                </c:pt>
                <c:pt idx="66">
                  <c:v>1530427.4540767199</c:v>
                </c:pt>
                <c:pt idx="67">
                  <c:v>1522025.4073538401</c:v>
                </c:pt>
                <c:pt idx="68">
                  <c:v>1582000.8185306101</c:v>
                </c:pt>
                <c:pt idx="69">
                  <c:v>1702944.7811072799</c:v>
                </c:pt>
                <c:pt idx="70">
                  <c:v>1787768.4606542301</c:v>
                </c:pt>
                <c:pt idx="71">
                  <c:v>1960565.2212187699</c:v>
                </c:pt>
                <c:pt idx="72">
                  <c:v>1841921.6168567101</c:v>
                </c:pt>
                <c:pt idx="73">
                  <c:v>1873363.2188564599</c:v>
                </c:pt>
                <c:pt idx="74">
                  <c:v>2026538.7624462601</c:v>
                </c:pt>
                <c:pt idx="75">
                  <c:v>2039984.84713509</c:v>
                </c:pt>
                <c:pt idx="76">
                  <c:v>2071625.01211415</c:v>
                </c:pt>
                <c:pt idx="77">
                  <c:v>2143241.0887829401</c:v>
                </c:pt>
                <c:pt idx="78">
                  <c:v>2205609.4044665201</c:v>
                </c:pt>
                <c:pt idx="79">
                  <c:v>2144613.2763860002</c:v>
                </c:pt>
                <c:pt idx="80">
                  <c:v>2152301.7149818498</c:v>
                </c:pt>
                <c:pt idx="81">
                  <c:v>2159049.1808583098</c:v>
                </c:pt>
                <c:pt idx="82">
                  <c:v>2105407.6039598901</c:v>
                </c:pt>
                <c:pt idx="83">
                  <c:v>2139409.9367638398</c:v>
                </c:pt>
                <c:pt idx="84">
                  <c:v>2225585.3690166902</c:v>
                </c:pt>
                <c:pt idx="85">
                  <c:v>2326704.8402579599</c:v>
                </c:pt>
                <c:pt idx="86">
                  <c:v>2346435.2973033502</c:v>
                </c:pt>
                <c:pt idx="87">
                  <c:v>2500643.0250421199</c:v>
                </c:pt>
                <c:pt idx="88">
                  <c:v>2498204.8980927099</c:v>
                </c:pt>
                <c:pt idx="89">
                  <c:v>2532180.4847067702</c:v>
                </c:pt>
                <c:pt idx="90">
                  <c:v>2426196.07051937</c:v>
                </c:pt>
                <c:pt idx="91">
                  <c:v>2141639.6643885002</c:v>
                </c:pt>
                <c:pt idx="92">
                  <c:v>2356788.7850729702</c:v>
                </c:pt>
                <c:pt idx="93">
                  <c:v>2189527.4849963398</c:v>
                </c:pt>
                <c:pt idx="94">
                  <c:v>2271601.9227714301</c:v>
                </c:pt>
                <c:pt idx="95">
                  <c:v>2179170.4405338601</c:v>
                </c:pt>
                <c:pt idx="96">
                  <c:v>2153053.0828040601</c:v>
                </c:pt>
                <c:pt idx="97">
                  <c:v>2089559.5473921699</c:v>
                </c:pt>
                <c:pt idx="98">
                  <c:v>2083322.21214321</c:v>
                </c:pt>
                <c:pt idx="99">
                  <c:v>2095322.1480851499</c:v>
                </c:pt>
                <c:pt idx="100">
                  <c:v>2138925.8019868</c:v>
                </c:pt>
                <c:pt idx="101">
                  <c:v>2181094.7241729698</c:v>
                </c:pt>
                <c:pt idx="102">
                  <c:v>2223080.7976132999</c:v>
                </c:pt>
                <c:pt idx="103">
                  <c:v>2257060.5876048198</c:v>
                </c:pt>
                <c:pt idx="104">
                  <c:v>2241520.7254591598</c:v>
                </c:pt>
                <c:pt idx="105">
                  <c:v>2189528.6522321398</c:v>
                </c:pt>
                <c:pt idx="106">
                  <c:v>2151890.6547002699</c:v>
                </c:pt>
                <c:pt idx="107">
                  <c:v>2198683.5169867198</c:v>
                </c:pt>
                <c:pt idx="108">
                  <c:v>2066465.68369273</c:v>
                </c:pt>
                <c:pt idx="109">
                  <c:v>2165873.0154067702</c:v>
                </c:pt>
                <c:pt idx="110">
                  <c:v>2146228.5471570301</c:v>
                </c:pt>
                <c:pt idx="111">
                  <c:v>2117361.7731977599</c:v>
                </c:pt>
                <c:pt idx="112">
                  <c:v>2113275.26497549</c:v>
                </c:pt>
                <c:pt idx="113">
                  <c:v>2141603.7199024898</c:v>
                </c:pt>
                <c:pt idx="114">
                  <c:v>2158008.40439694</c:v>
                </c:pt>
                <c:pt idx="115">
                  <c:v>2179890.6096175299</c:v>
                </c:pt>
                <c:pt idx="116">
                  <c:v>2194016.3007678501</c:v>
                </c:pt>
                <c:pt idx="117">
                  <c:v>2201366.2553754202</c:v>
                </c:pt>
                <c:pt idx="118">
                  <c:v>2257743.2451755898</c:v>
                </c:pt>
                <c:pt idx="119">
                  <c:v>2312922.4900876801</c:v>
                </c:pt>
                <c:pt idx="120">
                  <c:v>2365229.23220101</c:v>
                </c:pt>
                <c:pt idx="121">
                  <c:v>2254619.28715713</c:v>
                </c:pt>
                <c:pt idx="122">
                  <c:v>2213044.1075019501</c:v>
                </c:pt>
                <c:pt idx="123">
                  <c:v>2155139.8084291602</c:v>
                </c:pt>
                <c:pt idx="124">
                  <c:v>2039408.8007165201</c:v>
                </c:pt>
                <c:pt idx="125">
                  <c:v>1944963.77915534</c:v>
                </c:pt>
                <c:pt idx="126">
                  <c:v>1806210.0631503901</c:v>
                </c:pt>
                <c:pt idx="127">
                  <c:v>1900105.8932832701</c:v>
                </c:pt>
                <c:pt idx="128">
                  <c:v>1754833.2972122901</c:v>
                </c:pt>
                <c:pt idx="129">
                  <c:v>1842127.47958212</c:v>
                </c:pt>
                <c:pt idx="130">
                  <c:v>1857122.3972659199</c:v>
                </c:pt>
                <c:pt idx="131">
                  <c:v>1874755.7744279599</c:v>
                </c:pt>
                <c:pt idx="132">
                  <c:v>1855398.92105699</c:v>
                </c:pt>
                <c:pt idx="133">
                  <c:v>1861781.4933454299</c:v>
                </c:pt>
                <c:pt idx="134">
                  <c:v>1874199.5759060399</c:v>
                </c:pt>
                <c:pt idx="135">
                  <c:v>1807206.31206528</c:v>
                </c:pt>
                <c:pt idx="136">
                  <c:v>1854419.57696798</c:v>
                </c:pt>
                <c:pt idx="137">
                  <c:v>1808939.9368428399</c:v>
                </c:pt>
                <c:pt idx="138">
                  <c:v>1836101.16999454</c:v>
                </c:pt>
                <c:pt idx="139">
                  <c:v>1824037.98530768</c:v>
                </c:pt>
                <c:pt idx="140">
                  <c:v>1866966.71929189</c:v>
                </c:pt>
                <c:pt idx="141">
                  <c:v>1829795.41191079</c:v>
                </c:pt>
                <c:pt idx="142">
                  <c:v>1737866.4904163899</c:v>
                </c:pt>
                <c:pt idx="143">
                  <c:v>1769947.50582948</c:v>
                </c:pt>
                <c:pt idx="144">
                  <c:v>1737168.0780215201</c:v>
                </c:pt>
                <c:pt idx="145">
                  <c:v>1708496.11889377</c:v>
                </c:pt>
                <c:pt idx="146">
                  <c:v>1737344.0758612901</c:v>
                </c:pt>
                <c:pt idx="147">
                  <c:v>1785433.75988113</c:v>
                </c:pt>
                <c:pt idx="148">
                  <c:v>1799520.8322466</c:v>
                </c:pt>
                <c:pt idx="149">
                  <c:v>1802768.9673488</c:v>
                </c:pt>
                <c:pt idx="150">
                  <c:v>1791573.7720615601</c:v>
                </c:pt>
                <c:pt idx="151">
                  <c:v>1810770.4850292001</c:v>
                </c:pt>
                <c:pt idx="152">
                  <c:v>1797805.3683563999</c:v>
                </c:pt>
                <c:pt idx="153">
                  <c:v>1840844.8288748499</c:v>
                </c:pt>
                <c:pt idx="154">
                  <c:v>1791114.40582279</c:v>
                </c:pt>
                <c:pt idx="155">
                  <c:v>1788293.4006336201</c:v>
                </c:pt>
                <c:pt idx="156">
                  <c:v>1751383.0248445401</c:v>
                </c:pt>
                <c:pt idx="157">
                  <c:v>1702002.7804590501</c:v>
                </c:pt>
                <c:pt idx="158">
                  <c:v>1762245.1688734</c:v>
                </c:pt>
                <c:pt idx="159">
                  <c:v>1839343.3950116099</c:v>
                </c:pt>
                <c:pt idx="160">
                  <c:v>1865875.92348466</c:v>
                </c:pt>
                <c:pt idx="161">
                  <c:v>1817176.5618817101</c:v>
                </c:pt>
                <c:pt idx="162">
                  <c:v>1791708.8323669301</c:v>
                </c:pt>
                <c:pt idx="163">
                  <c:v>1786288.9131490199</c:v>
                </c:pt>
                <c:pt idx="164">
                  <c:v>1815923.44621817</c:v>
                </c:pt>
                <c:pt idx="165">
                  <c:v>1765386.29670991</c:v>
                </c:pt>
                <c:pt idx="166">
                  <c:v>1768908.2423718499</c:v>
                </c:pt>
                <c:pt idx="167">
                  <c:v>1714523.15846013</c:v>
                </c:pt>
                <c:pt idx="168">
                  <c:v>1648402.57285411</c:v>
                </c:pt>
                <c:pt idx="169">
                  <c:v>1622975.9631678399</c:v>
                </c:pt>
                <c:pt idx="170">
                  <c:v>1621215.0342478</c:v>
                </c:pt>
                <c:pt idx="171">
                  <c:v>1647267.9598481599</c:v>
                </c:pt>
                <c:pt idx="172">
                  <c:v>1642919.17243417</c:v>
                </c:pt>
                <c:pt idx="173">
                  <c:v>1658075.1017998699</c:v>
                </c:pt>
                <c:pt idx="174">
                  <c:v>1679132.65559273</c:v>
                </c:pt>
                <c:pt idx="175">
                  <c:v>1641671.20604645</c:v>
                </c:pt>
                <c:pt idx="176">
                  <c:v>1748174.6255387201</c:v>
                </c:pt>
                <c:pt idx="177">
                  <c:v>1736890.1583308701</c:v>
                </c:pt>
                <c:pt idx="178">
                  <c:v>1732956.10212225</c:v>
                </c:pt>
                <c:pt idx="179">
                  <c:v>1761671.1847344099</c:v>
                </c:pt>
                <c:pt idx="180">
                  <c:v>1840946.38804746</c:v>
                </c:pt>
                <c:pt idx="181">
                  <c:v>1900970.44502975</c:v>
                </c:pt>
                <c:pt idx="182">
                  <c:v>1885544.0698683299</c:v>
                </c:pt>
                <c:pt idx="183">
                  <c:v>1924895.3746064799</c:v>
                </c:pt>
                <c:pt idx="184">
                  <c:v>1949303.04795649</c:v>
                </c:pt>
                <c:pt idx="185">
                  <c:v>1944371.3112451599</c:v>
                </c:pt>
                <c:pt idx="186">
                  <c:v>1975899.2920570001</c:v>
                </c:pt>
                <c:pt idx="187">
                  <c:v>1938337.446515</c:v>
                </c:pt>
                <c:pt idx="188">
                  <c:v>1993289.3131237</c:v>
                </c:pt>
                <c:pt idx="189">
                  <c:v>2014308.54893059</c:v>
                </c:pt>
                <c:pt idx="190">
                  <c:v>2039910.4105875001</c:v>
                </c:pt>
                <c:pt idx="191">
                  <c:v>2025488.2439846499</c:v>
                </c:pt>
                <c:pt idx="192">
                  <c:v>2083569.1193809099</c:v>
                </c:pt>
                <c:pt idx="193">
                  <c:v>2094216.1575809401</c:v>
                </c:pt>
                <c:pt idx="194">
                  <c:v>2100237.0290339901</c:v>
                </c:pt>
                <c:pt idx="195">
                  <c:v>2106390.7235290599</c:v>
                </c:pt>
                <c:pt idx="196">
                  <c:v>2155901.4374856101</c:v>
                </c:pt>
                <c:pt idx="197">
                  <c:v>2058540.9285687599</c:v>
                </c:pt>
                <c:pt idx="198">
                  <c:v>2068514.55936767</c:v>
                </c:pt>
                <c:pt idx="199">
                  <c:v>1996323.40124574</c:v>
                </c:pt>
                <c:pt idx="200">
                  <c:v>1883451.2761393101</c:v>
                </c:pt>
                <c:pt idx="201">
                  <c:v>1667739.6014830701</c:v>
                </c:pt>
                <c:pt idx="202">
                  <c:v>1471138.1185622399</c:v>
                </c:pt>
                <c:pt idx="203">
                  <c:v>1545136.36592592</c:v>
                </c:pt>
                <c:pt idx="204">
                  <c:v>1613360.0793137299</c:v>
                </c:pt>
                <c:pt idx="205">
                  <c:v>1685888.68167927</c:v>
                </c:pt>
                <c:pt idx="206">
                  <c:v>1685458.7800654499</c:v>
                </c:pt>
                <c:pt idx="207">
                  <c:v>1767709.16853264</c:v>
                </c:pt>
                <c:pt idx="208">
                  <c:v>1744180.95949947</c:v>
                </c:pt>
                <c:pt idx="209">
                  <c:v>1708617.10973528</c:v>
                </c:pt>
                <c:pt idx="210">
                  <c:v>1701833.8998096299</c:v>
                </c:pt>
                <c:pt idx="211">
                  <c:v>1776042.36701083</c:v>
                </c:pt>
                <c:pt idx="212">
                  <c:v>1816989.02378226</c:v>
                </c:pt>
                <c:pt idx="213">
                  <c:v>1827018.8031935401</c:v>
                </c:pt>
                <c:pt idx="214">
                  <c:v>1905653.69248299</c:v>
                </c:pt>
                <c:pt idx="215">
                  <c:v>1988178.0256359701</c:v>
                </c:pt>
                <c:pt idx="216">
                  <c:v>1938682.3336877599</c:v>
                </c:pt>
                <c:pt idx="217">
                  <c:v>1992965.43903102</c:v>
                </c:pt>
                <c:pt idx="218">
                  <c:v>1961765.5650829801</c:v>
                </c:pt>
                <c:pt idx="219">
                  <c:v>2047543.7644162399</c:v>
                </c:pt>
                <c:pt idx="220">
                  <c:v>2094084.4341814199</c:v>
                </c:pt>
                <c:pt idx="221">
                  <c:v>2209960.59634685</c:v>
                </c:pt>
                <c:pt idx="222">
                  <c:v>2266679.2350520901</c:v>
                </c:pt>
                <c:pt idx="223">
                  <c:v>2363874.4406511202</c:v>
                </c:pt>
                <c:pt idx="224">
                  <c:v>2519370.1013571601</c:v>
                </c:pt>
                <c:pt idx="225">
                  <c:v>2327280.7279791799</c:v>
                </c:pt>
                <c:pt idx="226">
                  <c:v>2364994.31217608</c:v>
                </c:pt>
                <c:pt idx="227">
                  <c:v>2499550.66356734</c:v>
                </c:pt>
                <c:pt idx="228">
                  <c:v>2369124.1099423999</c:v>
                </c:pt>
                <c:pt idx="229">
                  <c:v>2473258.9601949202</c:v>
                </c:pt>
                <c:pt idx="230">
                  <c:v>2556150.2342458498</c:v>
                </c:pt>
                <c:pt idx="231">
                  <c:v>2510471.8295598701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6-9044-AC79-671FF0D62534}"/>
            </c:ext>
          </c:extLst>
        </c:ser>
        <c:ser>
          <c:idx val="1"/>
          <c:order val="1"/>
          <c:tx>
            <c:strRef>
              <c:f>Momentum!$BD$1</c:f>
              <c:strCache>
                <c:ptCount val="1"/>
                <c:pt idx="0">
                  <c:v>NormMom old 3M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Momentum!$BD$2:$BD$233</c:f>
              <c:numCache>
                <c:formatCode>General</c:formatCode>
                <c:ptCount val="232"/>
                <c:pt idx="0">
                  <c:v>1021600</c:v>
                </c:pt>
                <c:pt idx="1">
                  <c:v>1052447.2120000001</c:v>
                </c:pt>
                <c:pt idx="2">
                  <c:v>1037976.062835</c:v>
                </c:pt>
                <c:pt idx="3">
                  <c:v>1081389.4116630701</c:v>
                </c:pt>
                <c:pt idx="4">
                  <c:v>1106985.8990371299</c:v>
                </c:pt>
                <c:pt idx="5">
                  <c:v>1118681.2050604599</c:v>
                </c:pt>
                <c:pt idx="6">
                  <c:v>1123038.46835417</c:v>
                </c:pt>
                <c:pt idx="7">
                  <c:v>1140512.94692176</c:v>
                </c:pt>
                <c:pt idx="8">
                  <c:v>1188494.32659876</c:v>
                </c:pt>
                <c:pt idx="9">
                  <c:v>1189320.33015575</c:v>
                </c:pt>
                <c:pt idx="10">
                  <c:v>1191354.06792031</c:v>
                </c:pt>
                <c:pt idx="11">
                  <c:v>1224515.4084008799</c:v>
                </c:pt>
                <c:pt idx="12">
                  <c:v>1252973.1464921101</c:v>
                </c:pt>
                <c:pt idx="13">
                  <c:v>1256049.1955667499</c:v>
                </c:pt>
                <c:pt idx="14">
                  <c:v>1256802.82508409</c:v>
                </c:pt>
                <c:pt idx="15">
                  <c:v>1289485.9825504001</c:v>
                </c:pt>
                <c:pt idx="16">
                  <c:v>1328757.2781489801</c:v>
                </c:pt>
                <c:pt idx="17">
                  <c:v>1342456.7656866901</c:v>
                </c:pt>
                <c:pt idx="18">
                  <c:v>1325286.7436535601</c:v>
                </c:pt>
                <c:pt idx="19">
                  <c:v>1334000.50399308</c:v>
                </c:pt>
                <c:pt idx="20">
                  <c:v>1348827.9195949601</c:v>
                </c:pt>
                <c:pt idx="21">
                  <c:v>1368426.38926668</c:v>
                </c:pt>
                <c:pt idx="22">
                  <c:v>1355836.8664854299</c:v>
                </c:pt>
                <c:pt idx="23">
                  <c:v>1387278.72341922</c:v>
                </c:pt>
                <c:pt idx="24">
                  <c:v>1453299.31786674</c:v>
                </c:pt>
                <c:pt idx="25">
                  <c:v>1440902.6746853399</c:v>
                </c:pt>
                <c:pt idx="26">
                  <c:v>1366660.1643721799</c:v>
                </c:pt>
                <c:pt idx="27">
                  <c:v>1219662.1970923101</c:v>
                </c:pt>
                <c:pt idx="28">
                  <c:v>1175004.26574577</c:v>
                </c:pt>
                <c:pt idx="29">
                  <c:v>1222151.3119088199</c:v>
                </c:pt>
                <c:pt idx="30">
                  <c:v>1232325.72158046</c:v>
                </c:pt>
                <c:pt idx="31">
                  <c:v>1254107.0787094</c:v>
                </c:pt>
                <c:pt idx="32">
                  <c:v>1205146.73835658</c:v>
                </c:pt>
                <c:pt idx="33">
                  <c:v>1158905.25800584</c:v>
                </c:pt>
                <c:pt idx="34">
                  <c:v>1223363.5684561201</c:v>
                </c:pt>
                <c:pt idx="35">
                  <c:v>1272628.41935785</c:v>
                </c:pt>
                <c:pt idx="36">
                  <c:v>1280366.0001475499</c:v>
                </c:pt>
                <c:pt idx="37">
                  <c:v>1289283.7493385801</c:v>
                </c:pt>
                <c:pt idx="38">
                  <c:v>1249502.89925273</c:v>
                </c:pt>
                <c:pt idx="39">
                  <c:v>1266277.4756752001</c:v>
                </c:pt>
                <c:pt idx="40">
                  <c:v>1224635.94088762</c:v>
                </c:pt>
                <c:pt idx="41">
                  <c:v>1243360.62442379</c:v>
                </c:pt>
                <c:pt idx="42">
                  <c:v>1232903.96157239</c:v>
                </c:pt>
                <c:pt idx="43">
                  <c:v>1260730.60398508</c:v>
                </c:pt>
                <c:pt idx="44">
                  <c:v>1279004.8940898399</c:v>
                </c:pt>
                <c:pt idx="45">
                  <c:v>1272175.0079554</c:v>
                </c:pt>
                <c:pt idx="46">
                  <c:v>1265756.8850402699</c:v>
                </c:pt>
                <c:pt idx="47">
                  <c:v>1339873.2794438</c:v>
                </c:pt>
                <c:pt idx="48">
                  <c:v>1362202.2676457299</c:v>
                </c:pt>
                <c:pt idx="49">
                  <c:v>1347674.38046129</c:v>
                </c:pt>
                <c:pt idx="50">
                  <c:v>1408083.88456547</c:v>
                </c:pt>
                <c:pt idx="51">
                  <c:v>1413230.4311635599</c:v>
                </c:pt>
                <c:pt idx="52">
                  <c:v>1428076.41684293</c:v>
                </c:pt>
                <c:pt idx="53">
                  <c:v>1471175.7631032499</c:v>
                </c:pt>
                <c:pt idx="54">
                  <c:v>1340108.7143683799</c:v>
                </c:pt>
                <c:pt idx="55">
                  <c:v>1374603.11267622</c:v>
                </c:pt>
                <c:pt idx="56">
                  <c:v>1430061.4752571399</c:v>
                </c:pt>
                <c:pt idx="57">
                  <c:v>1461594.33078656</c:v>
                </c:pt>
                <c:pt idx="58">
                  <c:v>1485242.92705869</c:v>
                </c:pt>
                <c:pt idx="59">
                  <c:v>1405812.1353195901</c:v>
                </c:pt>
                <c:pt idx="60">
                  <c:v>1485149.14317635</c:v>
                </c:pt>
                <c:pt idx="61">
                  <c:v>1504975.88423776</c:v>
                </c:pt>
                <c:pt idx="62">
                  <c:v>1478751.6794549101</c:v>
                </c:pt>
                <c:pt idx="63">
                  <c:v>1514271.29479542</c:v>
                </c:pt>
                <c:pt idx="64">
                  <c:v>1528687.15752187</c:v>
                </c:pt>
                <c:pt idx="65">
                  <c:v>1545739.66276403</c:v>
                </c:pt>
                <c:pt idx="66">
                  <c:v>1539487.14582815</c:v>
                </c:pt>
                <c:pt idx="67">
                  <c:v>1527032.6948184001</c:v>
                </c:pt>
                <c:pt idx="68">
                  <c:v>1579394.64592372</c:v>
                </c:pt>
                <c:pt idx="69">
                  <c:v>1664721.44166975</c:v>
                </c:pt>
                <c:pt idx="70">
                  <c:v>1674177.0594584399</c:v>
                </c:pt>
                <c:pt idx="71">
                  <c:v>1819144.05103694</c:v>
                </c:pt>
                <c:pt idx="72">
                  <c:v>1703228.19210487</c:v>
                </c:pt>
                <c:pt idx="73">
                  <c:v>1736671.07765685</c:v>
                </c:pt>
                <c:pt idx="74">
                  <c:v>1857222.1005124</c:v>
                </c:pt>
                <c:pt idx="75">
                  <c:v>1855225.58675435</c:v>
                </c:pt>
                <c:pt idx="76">
                  <c:v>1872646.1550139701</c:v>
                </c:pt>
                <c:pt idx="77">
                  <c:v>1929715.0465880199</c:v>
                </c:pt>
                <c:pt idx="78">
                  <c:v>1949349.89718706</c:v>
                </c:pt>
                <c:pt idx="79">
                  <c:v>1934729.7729581499</c:v>
                </c:pt>
                <c:pt idx="80">
                  <c:v>1941985.00960675</c:v>
                </c:pt>
                <c:pt idx="81">
                  <c:v>1982494.81690714</c:v>
                </c:pt>
                <c:pt idx="82">
                  <c:v>1929026.93169516</c:v>
                </c:pt>
                <c:pt idx="83">
                  <c:v>1967009.47198023</c:v>
                </c:pt>
                <c:pt idx="84">
                  <c:v>1995255.72799787</c:v>
                </c:pt>
                <c:pt idx="85">
                  <c:v>2054474.9180048499</c:v>
                </c:pt>
                <c:pt idx="86">
                  <c:v>2046904.177932</c:v>
                </c:pt>
                <c:pt idx="87">
                  <c:v>2141911.2353507099</c:v>
                </c:pt>
                <c:pt idx="88">
                  <c:v>2118907.1086830501</c:v>
                </c:pt>
                <c:pt idx="89">
                  <c:v>2160935.63118377</c:v>
                </c:pt>
                <c:pt idx="90">
                  <c:v>2100688.7457863698</c:v>
                </c:pt>
                <c:pt idx="91">
                  <c:v>1853836.81126901</c:v>
                </c:pt>
                <c:pt idx="92">
                  <c:v>2034715.66894453</c:v>
                </c:pt>
                <c:pt idx="93">
                  <c:v>1889599.74743541</c:v>
                </c:pt>
                <c:pt idx="94">
                  <c:v>1956538.8184883101</c:v>
                </c:pt>
                <c:pt idx="95">
                  <c:v>1881476.2067170001</c:v>
                </c:pt>
                <c:pt idx="96">
                  <c:v>1873997.3387953001</c:v>
                </c:pt>
                <c:pt idx="97">
                  <c:v>1825976.1569886699</c:v>
                </c:pt>
                <c:pt idx="98">
                  <c:v>1817330.1598853299</c:v>
                </c:pt>
                <c:pt idx="99">
                  <c:v>1814549.64474071</c:v>
                </c:pt>
                <c:pt idx="100">
                  <c:v>1840824.3235965499</c:v>
                </c:pt>
                <c:pt idx="101">
                  <c:v>1880328.4135809401</c:v>
                </c:pt>
                <c:pt idx="102">
                  <c:v>1930119.50997256</c:v>
                </c:pt>
                <c:pt idx="103">
                  <c:v>1959766.14564574</c:v>
                </c:pt>
                <c:pt idx="104">
                  <c:v>1945861.6048423799</c:v>
                </c:pt>
                <c:pt idx="105">
                  <c:v>1930537.94470425</c:v>
                </c:pt>
                <c:pt idx="106">
                  <c:v>1922719.2660282</c:v>
                </c:pt>
                <c:pt idx="107">
                  <c:v>1969556.7073486401</c:v>
                </c:pt>
                <c:pt idx="108">
                  <c:v>1886333.0886796301</c:v>
                </c:pt>
                <c:pt idx="109">
                  <c:v>1964983.7468121201</c:v>
                </c:pt>
                <c:pt idx="110">
                  <c:v>1943634.1984030099</c:v>
                </c:pt>
                <c:pt idx="111">
                  <c:v>1944994.74234189</c:v>
                </c:pt>
                <c:pt idx="112">
                  <c:v>1957977.58224702</c:v>
                </c:pt>
                <c:pt idx="113">
                  <c:v>1995707.8102569201</c:v>
                </c:pt>
                <c:pt idx="114">
                  <c:v>2012371.97047257</c:v>
                </c:pt>
                <c:pt idx="115">
                  <c:v>2041370.25056708</c:v>
                </c:pt>
                <c:pt idx="116">
                  <c:v>2072235.7687556499</c:v>
                </c:pt>
                <c:pt idx="117">
                  <c:v>2095475.8929022499</c:v>
                </c:pt>
                <c:pt idx="118">
                  <c:v>2141953.5482068202</c:v>
                </c:pt>
                <c:pt idx="119">
                  <c:v>2178934.37621661</c:v>
                </c:pt>
                <c:pt idx="120">
                  <c:v>2248692.9602711801</c:v>
                </c:pt>
                <c:pt idx="121">
                  <c:v>2187573.4856110099</c:v>
                </c:pt>
                <c:pt idx="122">
                  <c:v>2157702.1696649999</c:v>
                </c:pt>
                <c:pt idx="123">
                  <c:v>2119424.5331751402</c:v>
                </c:pt>
                <c:pt idx="124">
                  <c:v>2036025.1777947</c:v>
                </c:pt>
                <c:pt idx="125">
                  <c:v>1973234.16131151</c:v>
                </c:pt>
                <c:pt idx="126">
                  <c:v>1856882.4089897701</c:v>
                </c:pt>
                <c:pt idx="127">
                  <c:v>1941714.08184447</c:v>
                </c:pt>
                <c:pt idx="128">
                  <c:v>1806522.23889605</c:v>
                </c:pt>
                <c:pt idx="129">
                  <c:v>1900316.87353953</c:v>
                </c:pt>
                <c:pt idx="130">
                  <c:v>1917020.65885795</c:v>
                </c:pt>
                <c:pt idx="131">
                  <c:v>1937293.1523253701</c:v>
                </c:pt>
                <c:pt idx="132">
                  <c:v>1893374.71656215</c:v>
                </c:pt>
                <c:pt idx="133">
                  <c:v>1899348.31379291</c:v>
                </c:pt>
                <c:pt idx="134">
                  <c:v>1917287.65861668</c:v>
                </c:pt>
                <c:pt idx="135">
                  <c:v>1858340.6495525099</c:v>
                </c:pt>
                <c:pt idx="136">
                  <c:v>1905932.75358755</c:v>
                </c:pt>
                <c:pt idx="137">
                  <c:v>1854234.32764649</c:v>
                </c:pt>
                <c:pt idx="138">
                  <c:v>1879340.6604428201</c:v>
                </c:pt>
                <c:pt idx="139">
                  <c:v>1868431.0879089499</c:v>
                </c:pt>
                <c:pt idx="140">
                  <c:v>1910554.8667858599</c:v>
                </c:pt>
                <c:pt idx="141">
                  <c:v>1861558.6872271299</c:v>
                </c:pt>
                <c:pt idx="142">
                  <c:v>1770882.1635723</c:v>
                </c:pt>
                <c:pt idx="143">
                  <c:v>1812400.49589725</c:v>
                </c:pt>
                <c:pt idx="144">
                  <c:v>1764245.0147212599</c:v>
                </c:pt>
                <c:pt idx="145">
                  <c:v>1730574.39861531</c:v>
                </c:pt>
                <c:pt idx="146">
                  <c:v>1761525.7217345401</c:v>
                </c:pt>
                <c:pt idx="147">
                  <c:v>1810284.75371215</c:v>
                </c:pt>
                <c:pt idx="148">
                  <c:v>1820377.0912140999</c:v>
                </c:pt>
                <c:pt idx="149">
                  <c:v>1819630.7366067001</c:v>
                </c:pt>
                <c:pt idx="150">
                  <c:v>1819339.5956888499</c:v>
                </c:pt>
                <c:pt idx="151">
                  <c:v>1830692.2747659399</c:v>
                </c:pt>
                <c:pt idx="152">
                  <c:v>1817547.9042331199</c:v>
                </c:pt>
                <c:pt idx="153">
                  <c:v>1854634.9692190001</c:v>
                </c:pt>
                <c:pt idx="154">
                  <c:v>1804430.00060224</c:v>
                </c:pt>
                <c:pt idx="155">
                  <c:v>1818405.31095691</c:v>
                </c:pt>
                <c:pt idx="156">
                  <c:v>1769299.2755345199</c:v>
                </c:pt>
                <c:pt idx="157">
                  <c:v>1717989.5965440101</c:v>
                </c:pt>
                <c:pt idx="158">
                  <c:v>1800899.7744732299</c:v>
                </c:pt>
                <c:pt idx="159">
                  <c:v>1821826.22985261</c:v>
                </c:pt>
                <c:pt idx="160">
                  <c:v>1839880.52779045</c:v>
                </c:pt>
                <c:pt idx="161">
                  <c:v>1788207.4831674499</c:v>
                </c:pt>
                <c:pt idx="162">
                  <c:v>1763700.09961064</c:v>
                </c:pt>
                <c:pt idx="163">
                  <c:v>1770322.7934846799</c:v>
                </c:pt>
                <c:pt idx="164">
                  <c:v>1800294.3583783801</c:v>
                </c:pt>
                <c:pt idx="165">
                  <c:v>1732954.34790323</c:v>
                </c:pt>
                <c:pt idx="166">
                  <c:v>1725502.6442072501</c:v>
                </c:pt>
                <c:pt idx="167">
                  <c:v>1678776.03260212</c:v>
                </c:pt>
                <c:pt idx="168">
                  <c:v>1627338.3349631899</c:v>
                </c:pt>
                <c:pt idx="169">
                  <c:v>1606028.33946684</c:v>
                </c:pt>
                <c:pt idx="170">
                  <c:v>1604205.4973015501</c:v>
                </c:pt>
                <c:pt idx="171">
                  <c:v>1635768.24046096</c:v>
                </c:pt>
                <c:pt idx="172">
                  <c:v>1637796.5930791299</c:v>
                </c:pt>
                <c:pt idx="173">
                  <c:v>1643905.57437131</c:v>
                </c:pt>
                <c:pt idx="174">
                  <c:v>1669657.3551938401</c:v>
                </c:pt>
                <c:pt idx="175">
                  <c:v>1627448.4172545399</c:v>
                </c:pt>
                <c:pt idx="176">
                  <c:v>1718780.82243086</c:v>
                </c:pt>
                <c:pt idx="177">
                  <c:v>1708760.3302360901</c:v>
                </c:pt>
                <c:pt idx="178">
                  <c:v>1702822.3880885199</c:v>
                </c:pt>
                <c:pt idx="179">
                  <c:v>1736410.55969357</c:v>
                </c:pt>
                <c:pt idx="180">
                  <c:v>1814696.62977735</c:v>
                </c:pt>
                <c:pt idx="181">
                  <c:v>1869064.9408054799</c:v>
                </c:pt>
                <c:pt idx="182">
                  <c:v>1867625.7608010599</c:v>
                </c:pt>
                <c:pt idx="183">
                  <c:v>1877794.9830686201</c:v>
                </c:pt>
                <c:pt idx="184">
                  <c:v>1906553.41323432</c:v>
                </c:pt>
                <c:pt idx="185">
                  <c:v>1866363.26728334</c:v>
                </c:pt>
                <c:pt idx="186">
                  <c:v>1886230.70426357</c:v>
                </c:pt>
                <c:pt idx="187">
                  <c:v>1830813.2461723101</c:v>
                </c:pt>
                <c:pt idx="188">
                  <c:v>1873727.5086625901</c:v>
                </c:pt>
                <c:pt idx="189">
                  <c:v>1892755.2115130599</c:v>
                </c:pt>
                <c:pt idx="190">
                  <c:v>1893502.8498215999</c:v>
                </c:pt>
                <c:pt idx="191">
                  <c:v>1888238.9118991001</c:v>
                </c:pt>
                <c:pt idx="192">
                  <c:v>1932461.4672157799</c:v>
                </c:pt>
                <c:pt idx="193">
                  <c:v>1957245.28553282</c:v>
                </c:pt>
                <c:pt idx="194">
                  <c:v>1984705.43688884</c:v>
                </c:pt>
                <c:pt idx="195">
                  <c:v>2013414.20103344</c:v>
                </c:pt>
                <c:pt idx="196">
                  <c:v>2054558.3202315599</c:v>
                </c:pt>
                <c:pt idx="197">
                  <c:v>2016569.53689048</c:v>
                </c:pt>
                <c:pt idx="198">
                  <c:v>2023496.4532496999</c:v>
                </c:pt>
                <c:pt idx="199">
                  <c:v>1961536.9918511901</c:v>
                </c:pt>
                <c:pt idx="200">
                  <c:v>1868668.0229720001</c:v>
                </c:pt>
                <c:pt idx="201">
                  <c:v>1665123.3585697699</c:v>
                </c:pt>
                <c:pt idx="202">
                  <c:v>1455917.2597990599</c:v>
                </c:pt>
                <c:pt idx="203">
                  <c:v>1529149.89796696</c:v>
                </c:pt>
                <c:pt idx="204">
                  <c:v>1596667.7473079599</c:v>
                </c:pt>
                <c:pt idx="205">
                  <c:v>1672788.8821608699</c:v>
                </c:pt>
                <c:pt idx="206">
                  <c:v>1680542.2586296799</c:v>
                </c:pt>
                <c:pt idx="207">
                  <c:v>1762552.7208508099</c:v>
                </c:pt>
                <c:pt idx="208">
                  <c:v>1754453.7910984999</c:v>
                </c:pt>
                <c:pt idx="209">
                  <c:v>1735988.1649471901</c:v>
                </c:pt>
                <c:pt idx="210">
                  <c:v>1717109.2936533899</c:v>
                </c:pt>
                <c:pt idx="211">
                  <c:v>1796250.8609978801</c:v>
                </c:pt>
                <c:pt idx="212">
                  <c:v>1827173.31956995</c:v>
                </c:pt>
                <c:pt idx="213">
                  <c:v>1831330.1388719799</c:v>
                </c:pt>
                <c:pt idx="214">
                  <c:v>1864367.33457723</c:v>
                </c:pt>
                <c:pt idx="215">
                  <c:v>1913586.63221007</c:v>
                </c:pt>
                <c:pt idx="216">
                  <c:v>1851462.04219537</c:v>
                </c:pt>
                <c:pt idx="217">
                  <c:v>1885241.96715522</c:v>
                </c:pt>
                <c:pt idx="218">
                  <c:v>1861289.96796251</c:v>
                </c:pt>
                <c:pt idx="219">
                  <c:v>1930744.00311703</c:v>
                </c:pt>
                <c:pt idx="220">
                  <c:v>1992836.7302572799</c:v>
                </c:pt>
                <c:pt idx="221">
                  <c:v>2066003.7308086799</c:v>
                </c:pt>
                <c:pt idx="222">
                  <c:v>2136785.01862618</c:v>
                </c:pt>
                <c:pt idx="223">
                  <c:v>2199788.1249003699</c:v>
                </c:pt>
                <c:pt idx="224">
                  <c:v>2350187.63899981</c:v>
                </c:pt>
                <c:pt idx="225">
                  <c:v>2236121.2819409599</c:v>
                </c:pt>
                <c:pt idx="226">
                  <c:v>2336400.1408295999</c:v>
                </c:pt>
                <c:pt idx="227">
                  <c:v>2503896.6669256701</c:v>
                </c:pt>
                <c:pt idx="228">
                  <c:v>2363791.1289278502</c:v>
                </c:pt>
                <c:pt idx="229">
                  <c:v>2462030.2882460901</c:v>
                </c:pt>
                <c:pt idx="230">
                  <c:v>2518693.9153300701</c:v>
                </c:pt>
                <c:pt idx="231">
                  <c:v>2519273.2149306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6-9044-AC79-671FF0D62534}"/>
            </c:ext>
          </c:extLst>
        </c:ser>
        <c:ser>
          <c:idx val="2"/>
          <c:order val="2"/>
          <c:tx>
            <c:strRef>
              <c:f>Momentum!$BE$1</c:f>
              <c:strCache>
                <c:ptCount val="1"/>
                <c:pt idx="0">
                  <c:v>alpha old 3M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Momentum!$BE$2:$BE$233</c:f>
              <c:numCache>
                <c:formatCode>General</c:formatCode>
                <c:ptCount val="232"/>
                <c:pt idx="0">
                  <c:v>1019695</c:v>
                </c:pt>
                <c:pt idx="1">
                  <c:v>1040053.21067499</c:v>
                </c:pt>
                <c:pt idx="2">
                  <c:v>997130.21467044204</c:v>
                </c:pt>
                <c:pt idx="3">
                  <c:v>1026276.3308452599</c:v>
                </c:pt>
                <c:pt idx="4">
                  <c:v>1066157.4290618999</c:v>
                </c:pt>
                <c:pt idx="5">
                  <c:v>1097619.7347935201</c:v>
                </c:pt>
                <c:pt idx="6">
                  <c:v>1097817.3063457799</c:v>
                </c:pt>
                <c:pt idx="7">
                  <c:v>1119576.04535756</c:v>
                </c:pt>
                <c:pt idx="8">
                  <c:v>1160737.25866513</c:v>
                </c:pt>
                <c:pt idx="9">
                  <c:v>1175977.7388714</c:v>
                </c:pt>
                <c:pt idx="10">
                  <c:v>1178141.5379109201</c:v>
                </c:pt>
                <c:pt idx="11">
                  <c:v>1186364.9658455399</c:v>
                </c:pt>
                <c:pt idx="12">
                  <c:v>1209576.1964023099</c:v>
                </c:pt>
                <c:pt idx="13">
                  <c:v>1204870.9449982999</c:v>
                </c:pt>
                <c:pt idx="14">
                  <c:v>1178267.3945327401</c:v>
                </c:pt>
                <c:pt idx="15">
                  <c:v>1184688.9518329401</c:v>
                </c:pt>
                <c:pt idx="16">
                  <c:v>1201766.2430736199</c:v>
                </c:pt>
                <c:pt idx="17">
                  <c:v>1212377.8389999601</c:v>
                </c:pt>
                <c:pt idx="18">
                  <c:v>1219670.2917015399</c:v>
                </c:pt>
                <c:pt idx="19">
                  <c:v>1237489.6746632999</c:v>
                </c:pt>
                <c:pt idx="20">
                  <c:v>1247222.53095453</c:v>
                </c:pt>
                <c:pt idx="21">
                  <c:v>1258827.93660506</c:v>
                </c:pt>
                <c:pt idx="22">
                  <c:v>1263070.1867514199</c:v>
                </c:pt>
                <c:pt idx="23">
                  <c:v>1309892.1985742899</c:v>
                </c:pt>
                <c:pt idx="24">
                  <c:v>1372642.5843470001</c:v>
                </c:pt>
                <c:pt idx="25">
                  <c:v>1366397.0605882199</c:v>
                </c:pt>
                <c:pt idx="26">
                  <c:v>1282677.9126859801</c:v>
                </c:pt>
                <c:pt idx="27">
                  <c:v>1140929.1765550501</c:v>
                </c:pt>
                <c:pt idx="28">
                  <c:v>1128755.46224121</c:v>
                </c:pt>
                <c:pt idx="29">
                  <c:v>1184798.17094148</c:v>
                </c:pt>
                <c:pt idx="30">
                  <c:v>1174158.68336643</c:v>
                </c:pt>
                <c:pt idx="31">
                  <c:v>1201099.75435627</c:v>
                </c:pt>
                <c:pt idx="32">
                  <c:v>1180086.51415381</c:v>
                </c:pt>
                <c:pt idx="33">
                  <c:v>1140099.2826217101</c:v>
                </c:pt>
                <c:pt idx="34">
                  <c:v>1201505.02998371</c:v>
                </c:pt>
                <c:pt idx="35">
                  <c:v>1237099.61649698</c:v>
                </c:pt>
                <c:pt idx="36">
                  <c:v>1252359.24026647</c:v>
                </c:pt>
                <c:pt idx="37">
                  <c:v>1269272.35180627</c:v>
                </c:pt>
                <c:pt idx="38">
                  <c:v>1252759.11850927</c:v>
                </c:pt>
                <c:pt idx="39">
                  <c:v>1338792.3509728899</c:v>
                </c:pt>
                <c:pt idx="40">
                  <c:v>1287282.3152692099</c:v>
                </c:pt>
                <c:pt idx="41">
                  <c:v>1321832.9726110401</c:v>
                </c:pt>
                <c:pt idx="42">
                  <c:v>1311350.83713823</c:v>
                </c:pt>
                <c:pt idx="43">
                  <c:v>1333912.6282911899</c:v>
                </c:pt>
                <c:pt idx="44">
                  <c:v>1365292.9228717401</c:v>
                </c:pt>
                <c:pt idx="45">
                  <c:v>1370364.98608021</c:v>
                </c:pt>
                <c:pt idx="46">
                  <c:v>1351371.7273731399</c:v>
                </c:pt>
                <c:pt idx="47">
                  <c:v>1402919.8019137899</c:v>
                </c:pt>
                <c:pt idx="48">
                  <c:v>1429547.2197541101</c:v>
                </c:pt>
                <c:pt idx="49">
                  <c:v>1446730.37733556</c:v>
                </c:pt>
                <c:pt idx="50">
                  <c:v>1524224.4899975399</c:v>
                </c:pt>
                <c:pt idx="51">
                  <c:v>1525695.36663038</c:v>
                </c:pt>
                <c:pt idx="52">
                  <c:v>1537412.7070460999</c:v>
                </c:pt>
                <c:pt idx="53">
                  <c:v>1580660.1264953101</c:v>
                </c:pt>
                <c:pt idx="54">
                  <c:v>1460079.46874562</c:v>
                </c:pt>
                <c:pt idx="55">
                  <c:v>1489952.6946761501</c:v>
                </c:pt>
                <c:pt idx="56">
                  <c:v>1535545.2471332401</c:v>
                </c:pt>
                <c:pt idx="57">
                  <c:v>1559422.97572616</c:v>
                </c:pt>
                <c:pt idx="58">
                  <c:v>1563461.8812332901</c:v>
                </c:pt>
                <c:pt idx="59">
                  <c:v>1510992.1004991101</c:v>
                </c:pt>
                <c:pt idx="60">
                  <c:v>1556382.3031981001</c:v>
                </c:pt>
                <c:pt idx="61">
                  <c:v>1583408.88189313</c:v>
                </c:pt>
                <c:pt idx="62">
                  <c:v>1570155.74955169</c:v>
                </c:pt>
                <c:pt idx="63">
                  <c:v>1624153.4057787701</c:v>
                </c:pt>
                <c:pt idx="64">
                  <c:v>1634832.2144217701</c:v>
                </c:pt>
                <c:pt idx="65">
                  <c:v>1635641.4563679099</c:v>
                </c:pt>
                <c:pt idx="66">
                  <c:v>1609487.54948058</c:v>
                </c:pt>
                <c:pt idx="67">
                  <c:v>1584387.59114643</c:v>
                </c:pt>
                <c:pt idx="68">
                  <c:v>1643857.5793801099</c:v>
                </c:pt>
                <c:pt idx="69">
                  <c:v>1735469.7622789701</c:v>
                </c:pt>
                <c:pt idx="70">
                  <c:v>1782596.44367365</c:v>
                </c:pt>
                <c:pt idx="71">
                  <c:v>1830280.8985419199</c:v>
                </c:pt>
                <c:pt idx="72">
                  <c:v>1772681.9586648101</c:v>
                </c:pt>
                <c:pt idx="73">
                  <c:v>1830666.38553273</c:v>
                </c:pt>
                <c:pt idx="74">
                  <c:v>2019993.9031245301</c:v>
                </c:pt>
                <c:pt idx="75">
                  <c:v>2006793.24296761</c:v>
                </c:pt>
                <c:pt idx="76">
                  <c:v>2028366.2703295101</c:v>
                </c:pt>
                <c:pt idx="77">
                  <c:v>2080333.0141753601</c:v>
                </c:pt>
                <c:pt idx="78">
                  <c:v>2141702.8380935299</c:v>
                </c:pt>
                <c:pt idx="79">
                  <c:v>2128766.9529514401</c:v>
                </c:pt>
                <c:pt idx="80">
                  <c:v>2106819.3656665101</c:v>
                </c:pt>
                <c:pt idx="81">
                  <c:v>2134281.7560979798</c:v>
                </c:pt>
                <c:pt idx="82">
                  <c:v>2089163.03977407</c:v>
                </c:pt>
                <c:pt idx="83">
                  <c:v>2126538.1665556198</c:v>
                </c:pt>
                <c:pt idx="84">
                  <c:v>2154098.1011941801</c:v>
                </c:pt>
                <c:pt idx="85">
                  <c:v>2253014.2860010201</c:v>
                </c:pt>
                <c:pt idx="86">
                  <c:v>2280039.1923616002</c:v>
                </c:pt>
                <c:pt idx="87">
                  <c:v>2402123.8909165999</c:v>
                </c:pt>
                <c:pt idx="88">
                  <c:v>2358225.0768101001</c:v>
                </c:pt>
                <c:pt idx="89">
                  <c:v>2391428.8858915898</c:v>
                </c:pt>
                <c:pt idx="90">
                  <c:v>2261084.0544660701</c:v>
                </c:pt>
                <c:pt idx="91">
                  <c:v>2019148.0606382</c:v>
                </c:pt>
                <c:pt idx="92">
                  <c:v>2157469.7985322201</c:v>
                </c:pt>
                <c:pt idx="93">
                  <c:v>2019575.1163590299</c:v>
                </c:pt>
                <c:pt idx="94">
                  <c:v>2089401.92600715</c:v>
                </c:pt>
                <c:pt idx="95">
                  <c:v>2004561.7608016301</c:v>
                </c:pt>
                <c:pt idx="96">
                  <c:v>2000903.4355881601</c:v>
                </c:pt>
                <c:pt idx="97">
                  <c:v>1936914.54371805</c:v>
                </c:pt>
                <c:pt idx="98">
                  <c:v>1943713.1137665</c:v>
                </c:pt>
                <c:pt idx="99">
                  <c:v>2000207.1354181301</c:v>
                </c:pt>
                <c:pt idx="100">
                  <c:v>2034950.7333603399</c:v>
                </c:pt>
                <c:pt idx="101">
                  <c:v>2081540.93040063</c:v>
                </c:pt>
                <c:pt idx="102">
                  <c:v>2102606.1246162802</c:v>
                </c:pt>
                <c:pt idx="103">
                  <c:v>2092639.7715856</c:v>
                </c:pt>
                <c:pt idx="104">
                  <c:v>2067381.6095425601</c:v>
                </c:pt>
                <c:pt idx="105">
                  <c:v>2032752.9675827201</c:v>
                </c:pt>
                <c:pt idx="106">
                  <c:v>2028717.9529420701</c:v>
                </c:pt>
                <c:pt idx="107">
                  <c:v>2087956.5171679801</c:v>
                </c:pt>
                <c:pt idx="108">
                  <c:v>1952197.5844217199</c:v>
                </c:pt>
                <c:pt idx="109">
                  <c:v>2068060.5110571501</c:v>
                </c:pt>
                <c:pt idx="110">
                  <c:v>2009658.48222489</c:v>
                </c:pt>
                <c:pt idx="111">
                  <c:v>2013245.7226156699</c:v>
                </c:pt>
                <c:pt idx="112">
                  <c:v>2015611.28633974</c:v>
                </c:pt>
                <c:pt idx="113">
                  <c:v>2067966.78950241</c:v>
                </c:pt>
                <c:pt idx="114">
                  <c:v>2044298.9095965601</c:v>
                </c:pt>
                <c:pt idx="115">
                  <c:v>2090632.94438256</c:v>
                </c:pt>
                <c:pt idx="116">
                  <c:v>2135696.5374987298</c:v>
                </c:pt>
                <c:pt idx="117">
                  <c:v>2143694.7210316602</c:v>
                </c:pt>
                <c:pt idx="118">
                  <c:v>2157071.3760909</c:v>
                </c:pt>
                <c:pt idx="119">
                  <c:v>2202003.1728548701</c:v>
                </c:pt>
                <c:pt idx="120">
                  <c:v>2231366.88516489</c:v>
                </c:pt>
                <c:pt idx="121">
                  <c:v>2149776.9550088402</c:v>
                </c:pt>
                <c:pt idx="122">
                  <c:v>2122808.00310825</c:v>
                </c:pt>
                <c:pt idx="123">
                  <c:v>2094840.0076673001</c:v>
                </c:pt>
                <c:pt idx="124">
                  <c:v>1948557.3299318899</c:v>
                </c:pt>
                <c:pt idx="125">
                  <c:v>1880201.93879788</c:v>
                </c:pt>
                <c:pt idx="126">
                  <c:v>1714828.7772709101</c:v>
                </c:pt>
                <c:pt idx="127">
                  <c:v>1804068.46684009</c:v>
                </c:pt>
                <c:pt idx="128">
                  <c:v>1663639.7773812599</c:v>
                </c:pt>
                <c:pt idx="129">
                  <c:v>1744958.4896996601</c:v>
                </c:pt>
                <c:pt idx="130">
                  <c:v>1767721.4731977901</c:v>
                </c:pt>
                <c:pt idx="131">
                  <c:v>1791859.7099142999</c:v>
                </c:pt>
                <c:pt idx="132">
                  <c:v>1762921.1755991899</c:v>
                </c:pt>
                <c:pt idx="133">
                  <c:v>1766958.26509131</c:v>
                </c:pt>
                <c:pt idx="134">
                  <c:v>1772594.86195695</c:v>
                </c:pt>
                <c:pt idx="135">
                  <c:v>1732968.5038179001</c:v>
                </c:pt>
                <c:pt idx="136">
                  <c:v>1796213.1893647399</c:v>
                </c:pt>
                <c:pt idx="137">
                  <c:v>1724616.1316366601</c:v>
                </c:pt>
                <c:pt idx="138">
                  <c:v>1769568.25110777</c:v>
                </c:pt>
                <c:pt idx="139">
                  <c:v>1766444.9631445601</c:v>
                </c:pt>
                <c:pt idx="140">
                  <c:v>1776310.55826373</c:v>
                </c:pt>
                <c:pt idx="141">
                  <c:v>1753644.83554028</c:v>
                </c:pt>
                <c:pt idx="142">
                  <c:v>1704718.1446287101</c:v>
                </c:pt>
                <c:pt idx="143">
                  <c:v>1735726.9676795001</c:v>
                </c:pt>
                <c:pt idx="144">
                  <c:v>1695544.88837772</c:v>
                </c:pt>
                <c:pt idx="145">
                  <c:v>1665745.68696448</c:v>
                </c:pt>
                <c:pt idx="146">
                  <c:v>1680062.77114394</c:v>
                </c:pt>
                <c:pt idx="147">
                  <c:v>1724802.8427395099</c:v>
                </c:pt>
                <c:pt idx="148">
                  <c:v>1781048.6634412401</c:v>
                </c:pt>
                <c:pt idx="149">
                  <c:v>1776328.8844831199</c:v>
                </c:pt>
                <c:pt idx="150">
                  <c:v>1770831.14658565</c:v>
                </c:pt>
                <c:pt idx="151">
                  <c:v>1828170.65911209</c:v>
                </c:pt>
                <c:pt idx="152">
                  <c:v>1819669.66554722</c:v>
                </c:pt>
                <c:pt idx="153">
                  <c:v>1845308.8111347801</c:v>
                </c:pt>
                <c:pt idx="154">
                  <c:v>1795448.5670579199</c:v>
                </c:pt>
                <c:pt idx="155">
                  <c:v>1805844.21426118</c:v>
                </c:pt>
                <c:pt idx="156">
                  <c:v>1762178.9011603501</c:v>
                </c:pt>
                <c:pt idx="157">
                  <c:v>1734045.71500332</c:v>
                </c:pt>
                <c:pt idx="158">
                  <c:v>1820600.6068677199</c:v>
                </c:pt>
                <c:pt idx="159">
                  <c:v>1883757.2419199599</c:v>
                </c:pt>
                <c:pt idx="160">
                  <c:v>1888664.4295351601</c:v>
                </c:pt>
                <c:pt idx="161">
                  <c:v>1842741.55393101</c:v>
                </c:pt>
                <c:pt idx="162">
                  <c:v>1791955.59670467</c:v>
                </c:pt>
                <c:pt idx="163">
                  <c:v>1798989.02242174</c:v>
                </c:pt>
                <c:pt idx="164">
                  <c:v>1849459.6594457801</c:v>
                </c:pt>
                <c:pt idx="165">
                  <c:v>1770034.61437088</c:v>
                </c:pt>
                <c:pt idx="166">
                  <c:v>1784088.68920899</c:v>
                </c:pt>
                <c:pt idx="167">
                  <c:v>1712965.9936136701</c:v>
                </c:pt>
                <c:pt idx="168">
                  <c:v>1668694.3875087199</c:v>
                </c:pt>
                <c:pt idx="169">
                  <c:v>1661635.81024956</c:v>
                </c:pt>
                <c:pt idx="170">
                  <c:v>1656218.8775081499</c:v>
                </c:pt>
                <c:pt idx="171">
                  <c:v>1664864.3400487399</c:v>
                </c:pt>
                <c:pt idx="172">
                  <c:v>1678632.76814094</c:v>
                </c:pt>
                <c:pt idx="173">
                  <c:v>1674973.3487064</c:v>
                </c:pt>
                <c:pt idx="174">
                  <c:v>1686832.1600152401</c:v>
                </c:pt>
                <c:pt idx="175">
                  <c:v>1674164.05049352</c:v>
                </c:pt>
                <c:pt idx="176">
                  <c:v>1793280.82268614</c:v>
                </c:pt>
                <c:pt idx="177">
                  <c:v>1755290.16845753</c:v>
                </c:pt>
                <c:pt idx="178">
                  <c:v>1779951.99532436</c:v>
                </c:pt>
                <c:pt idx="179">
                  <c:v>1803678.7554220399</c:v>
                </c:pt>
                <c:pt idx="180">
                  <c:v>1882616.7561530799</c:v>
                </c:pt>
                <c:pt idx="181">
                  <c:v>1939057.60650255</c:v>
                </c:pt>
                <c:pt idx="182">
                  <c:v>1966427.4046183301</c:v>
                </c:pt>
                <c:pt idx="183">
                  <c:v>1969858.8204393899</c:v>
                </c:pt>
                <c:pt idx="184">
                  <c:v>1992265.96452189</c:v>
                </c:pt>
                <c:pt idx="185">
                  <c:v>1973937.11764829</c:v>
                </c:pt>
                <c:pt idx="186">
                  <c:v>1974795.78029447</c:v>
                </c:pt>
                <c:pt idx="187">
                  <c:v>1957782.9146472299</c:v>
                </c:pt>
                <c:pt idx="188">
                  <c:v>2026961.17393629</c:v>
                </c:pt>
                <c:pt idx="189">
                  <c:v>2077016.9801266501</c:v>
                </c:pt>
                <c:pt idx="190">
                  <c:v>2099895.3221627399</c:v>
                </c:pt>
                <c:pt idx="191">
                  <c:v>2089385.3460753199</c:v>
                </c:pt>
                <c:pt idx="192">
                  <c:v>2140335.00773936</c:v>
                </c:pt>
                <c:pt idx="193">
                  <c:v>2158506.4519550698</c:v>
                </c:pt>
                <c:pt idx="194">
                  <c:v>2190430.7623794898</c:v>
                </c:pt>
                <c:pt idx="195">
                  <c:v>2181296.66610036</c:v>
                </c:pt>
                <c:pt idx="196">
                  <c:v>2209489.9255097099</c:v>
                </c:pt>
                <c:pt idx="197">
                  <c:v>2190422.0274525601</c:v>
                </c:pt>
                <c:pt idx="198">
                  <c:v>2202830.7682380802</c:v>
                </c:pt>
                <c:pt idx="199">
                  <c:v>2093383.12151817</c:v>
                </c:pt>
                <c:pt idx="200">
                  <c:v>1942732.80517812</c:v>
                </c:pt>
                <c:pt idx="201">
                  <c:v>1670614.22115682</c:v>
                </c:pt>
                <c:pt idx="202">
                  <c:v>1460509.4236330299</c:v>
                </c:pt>
                <c:pt idx="203">
                  <c:v>1533973.04764177</c:v>
                </c:pt>
                <c:pt idx="204">
                  <c:v>1601703.85759149</c:v>
                </c:pt>
                <c:pt idx="205">
                  <c:v>1671850.47803471</c:v>
                </c:pt>
                <c:pt idx="206">
                  <c:v>1680569.1782776599</c:v>
                </c:pt>
                <c:pt idx="207">
                  <c:v>1789915.4118623</c:v>
                </c:pt>
                <c:pt idx="208">
                  <c:v>1763469.41165203</c:v>
                </c:pt>
                <c:pt idx="209">
                  <c:v>1741919.8154416501</c:v>
                </c:pt>
                <c:pt idx="210">
                  <c:v>1725432.54438849</c:v>
                </c:pt>
                <c:pt idx="211">
                  <c:v>1789446.0917853001</c:v>
                </c:pt>
                <c:pt idx="212">
                  <c:v>1845187.33754442</c:v>
                </c:pt>
                <c:pt idx="213">
                  <c:v>1834881.96626423</c:v>
                </c:pt>
                <c:pt idx="214">
                  <c:v>1876487.9148492699</c:v>
                </c:pt>
                <c:pt idx="215">
                  <c:v>1945458.2281595599</c:v>
                </c:pt>
                <c:pt idx="216">
                  <c:v>1901811.8728108001</c:v>
                </c:pt>
                <c:pt idx="217">
                  <c:v>1989038.4743572699</c:v>
                </c:pt>
                <c:pt idx="218">
                  <c:v>1990928.0609079001</c:v>
                </c:pt>
                <c:pt idx="219">
                  <c:v>2055513.7672037601</c:v>
                </c:pt>
                <c:pt idx="220">
                  <c:v>2082173.78076439</c:v>
                </c:pt>
                <c:pt idx="221">
                  <c:v>2151884.9589443798</c:v>
                </c:pt>
                <c:pt idx="222">
                  <c:v>2213740.8920892398</c:v>
                </c:pt>
                <c:pt idx="223">
                  <c:v>2222175.2448880998</c:v>
                </c:pt>
                <c:pt idx="224">
                  <c:v>2422737.6716154702</c:v>
                </c:pt>
                <c:pt idx="225">
                  <c:v>2319165.6361539098</c:v>
                </c:pt>
                <c:pt idx="226">
                  <c:v>2387673.7890459001</c:v>
                </c:pt>
                <c:pt idx="227">
                  <c:v>2586805.7830523299</c:v>
                </c:pt>
                <c:pt idx="228">
                  <c:v>2392497.86665835</c:v>
                </c:pt>
                <c:pt idx="229">
                  <c:v>2511034.1734619401</c:v>
                </c:pt>
                <c:pt idx="230">
                  <c:v>2523777.6718922602</c:v>
                </c:pt>
                <c:pt idx="231">
                  <c:v>2470122.1585878301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96-9044-AC79-671FF0D62534}"/>
            </c:ext>
          </c:extLst>
        </c:ser>
        <c:ser>
          <c:idx val="3"/>
          <c:order val="3"/>
          <c:tx>
            <c:strRef>
              <c:f>Momentum!$BF$1</c:f>
              <c:strCache>
                <c:ptCount val="1"/>
                <c:pt idx="0">
                  <c:v>Jalpha old 3M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Momentum!$BF$2:$BF$233</c:f>
              <c:numCache>
                <c:formatCode>General</c:formatCode>
                <c:ptCount val="232"/>
                <c:pt idx="0">
                  <c:v>1002280</c:v>
                </c:pt>
                <c:pt idx="1">
                  <c:v>1003041.7328</c:v>
                </c:pt>
                <c:pt idx="2">
                  <c:v>957157.58873306296</c:v>
                </c:pt>
                <c:pt idx="3">
                  <c:v>996587.69560092199</c:v>
                </c:pt>
                <c:pt idx="4">
                  <c:v>1031881.84884062</c:v>
                </c:pt>
                <c:pt idx="5">
                  <c:v>1050440.2438920201</c:v>
                </c:pt>
                <c:pt idx="6">
                  <c:v>1084421.9857819299</c:v>
                </c:pt>
                <c:pt idx="7">
                  <c:v>1096491.60248368</c:v>
                </c:pt>
                <c:pt idx="8">
                  <c:v>1165444.47690587</c:v>
                </c:pt>
                <c:pt idx="9">
                  <c:v>1188024.9636459199</c:v>
                </c:pt>
                <c:pt idx="10">
                  <c:v>1184496.5295038901</c:v>
                </c:pt>
                <c:pt idx="11">
                  <c:v>1220487.4565528701</c:v>
                </c:pt>
                <c:pt idx="12">
                  <c:v>1210235.3619178201</c:v>
                </c:pt>
                <c:pt idx="13">
                  <c:v>1233229.8337942599</c:v>
                </c:pt>
                <c:pt idx="14">
                  <c:v>1203909.7944958</c:v>
                </c:pt>
                <c:pt idx="15">
                  <c:v>1257989.42246456</c:v>
                </c:pt>
                <c:pt idx="16">
                  <c:v>1282105.0796932001</c:v>
                </c:pt>
                <c:pt idx="17">
                  <c:v>1302868.77145883</c:v>
                </c:pt>
                <c:pt idx="18">
                  <c:v>1313467.60891465</c:v>
                </c:pt>
                <c:pt idx="19">
                  <c:v>1320967.50896155</c:v>
                </c:pt>
                <c:pt idx="20">
                  <c:v>1330009.53156039</c:v>
                </c:pt>
                <c:pt idx="21">
                  <c:v>1384107.6692566101</c:v>
                </c:pt>
                <c:pt idx="22">
                  <c:v>1381643.9576053401</c:v>
                </c:pt>
                <c:pt idx="23">
                  <c:v>1413504.66726772</c:v>
                </c:pt>
                <c:pt idx="24">
                  <c:v>1474412.5833802801</c:v>
                </c:pt>
                <c:pt idx="25">
                  <c:v>1495658.86870679</c:v>
                </c:pt>
                <c:pt idx="26">
                  <c:v>1403369.2382132399</c:v>
                </c:pt>
                <c:pt idx="27">
                  <c:v>1257594.2585938401</c:v>
                </c:pt>
                <c:pt idx="28">
                  <c:v>1215735.2336965399</c:v>
                </c:pt>
                <c:pt idx="29">
                  <c:v>1275701.3740986199</c:v>
                </c:pt>
                <c:pt idx="30">
                  <c:v>1269526.97944799</c:v>
                </c:pt>
                <c:pt idx="31">
                  <c:v>1298154.8128345399</c:v>
                </c:pt>
                <c:pt idx="32">
                  <c:v>1248422.50195485</c:v>
                </c:pt>
                <c:pt idx="33">
                  <c:v>1202399.40642028</c:v>
                </c:pt>
                <c:pt idx="34">
                  <c:v>1265134.59545026</c:v>
                </c:pt>
                <c:pt idx="35">
                  <c:v>1338170.8156456</c:v>
                </c:pt>
                <c:pt idx="36">
                  <c:v>1372441.3702342899</c:v>
                </c:pt>
                <c:pt idx="37">
                  <c:v>1386666.7250367701</c:v>
                </c:pt>
                <c:pt idx="38">
                  <c:v>1382714.72487041</c:v>
                </c:pt>
                <c:pt idx="39">
                  <c:v>1451670.7081997001</c:v>
                </c:pt>
                <c:pt idx="40">
                  <c:v>1431492.4853557199</c:v>
                </c:pt>
                <c:pt idx="41">
                  <c:v>1489403.51385079</c:v>
                </c:pt>
                <c:pt idx="42">
                  <c:v>1510806.24234483</c:v>
                </c:pt>
                <c:pt idx="43">
                  <c:v>1518685.0968986501</c:v>
                </c:pt>
                <c:pt idx="44">
                  <c:v>1519710.2093390599</c:v>
                </c:pt>
                <c:pt idx="45">
                  <c:v>1547543.70182311</c:v>
                </c:pt>
                <c:pt idx="46">
                  <c:v>1569998.5609365599</c:v>
                </c:pt>
                <c:pt idx="47">
                  <c:v>1644785.4423867699</c:v>
                </c:pt>
                <c:pt idx="48">
                  <c:v>1640879.0769611001</c:v>
                </c:pt>
                <c:pt idx="49">
                  <c:v>1603573.69114639</c:v>
                </c:pt>
                <c:pt idx="50">
                  <c:v>1708327.1425205299</c:v>
                </c:pt>
                <c:pt idx="51">
                  <c:v>1720328.14069674</c:v>
                </c:pt>
                <c:pt idx="52">
                  <c:v>1745961.0299931201</c:v>
                </c:pt>
                <c:pt idx="53">
                  <c:v>1771225.0860971201</c:v>
                </c:pt>
                <c:pt idx="54">
                  <c:v>1610034.7471368499</c:v>
                </c:pt>
                <c:pt idx="55">
                  <c:v>1604898.73629349</c:v>
                </c:pt>
                <c:pt idx="56">
                  <c:v>1630304.2832890099</c:v>
                </c:pt>
                <c:pt idx="57">
                  <c:v>1649704.9042601499</c:v>
                </c:pt>
                <c:pt idx="58">
                  <c:v>1708690.10311197</c:v>
                </c:pt>
                <c:pt idx="59">
                  <c:v>1637369.3782080801</c:v>
                </c:pt>
                <c:pt idx="60">
                  <c:v>1693948.6770720601</c:v>
                </c:pt>
                <c:pt idx="61">
                  <c:v>1720391.2159211501</c:v>
                </c:pt>
                <c:pt idx="62">
                  <c:v>1725526.5837006799</c:v>
                </c:pt>
                <c:pt idx="63">
                  <c:v>1781390.50684799</c:v>
                </c:pt>
                <c:pt idx="64">
                  <c:v>1787892.58219798</c:v>
                </c:pt>
                <c:pt idx="65">
                  <c:v>1744679.2184862599</c:v>
                </c:pt>
                <c:pt idx="66">
                  <c:v>1679698.6409937399</c:v>
                </c:pt>
                <c:pt idx="67">
                  <c:v>1649564.84737431</c:v>
                </c:pt>
                <c:pt idx="68">
                  <c:v>1720124.9837207401</c:v>
                </c:pt>
                <c:pt idx="69">
                  <c:v>1897934.3032879599</c:v>
                </c:pt>
                <c:pt idx="70">
                  <c:v>1970862.4288918001</c:v>
                </c:pt>
                <c:pt idx="71">
                  <c:v>2054515.6846861099</c:v>
                </c:pt>
                <c:pt idx="72">
                  <c:v>1922923.95508197</c:v>
                </c:pt>
                <c:pt idx="73">
                  <c:v>1942182.0384921101</c:v>
                </c:pt>
                <c:pt idx="74">
                  <c:v>2061995.2484466899</c:v>
                </c:pt>
                <c:pt idx="75">
                  <c:v>2098214.1949856598</c:v>
                </c:pt>
                <c:pt idx="76">
                  <c:v>2135520.4433725001</c:v>
                </c:pt>
                <c:pt idx="77">
                  <c:v>2224977.3947453802</c:v>
                </c:pt>
                <c:pt idx="78">
                  <c:v>2186474.1609293101</c:v>
                </c:pt>
                <c:pt idx="79">
                  <c:v>2147795.4330224702</c:v>
                </c:pt>
                <c:pt idx="80">
                  <c:v>2189000.8884049999</c:v>
                </c:pt>
                <c:pt idx="81">
                  <c:v>2251080.9536001701</c:v>
                </c:pt>
                <c:pt idx="82">
                  <c:v>2186846.3585891901</c:v>
                </c:pt>
                <c:pt idx="83">
                  <c:v>2243299.79733617</c:v>
                </c:pt>
                <c:pt idx="84">
                  <c:v>2285025.1735666199</c:v>
                </c:pt>
                <c:pt idx="85">
                  <c:v>2410130.3018193902</c:v>
                </c:pt>
                <c:pt idx="86">
                  <c:v>2430122.3326729899</c:v>
                </c:pt>
                <c:pt idx="87">
                  <c:v>2577387.74603297</c:v>
                </c:pt>
                <c:pt idx="88">
                  <c:v>2551562.3208177201</c:v>
                </c:pt>
                <c:pt idx="89">
                  <c:v>2540054.7747508301</c:v>
                </c:pt>
                <c:pt idx="90">
                  <c:v>2433232.7711986802</c:v>
                </c:pt>
                <c:pt idx="91">
                  <c:v>2197136.1954092798</c:v>
                </c:pt>
                <c:pt idx="92">
                  <c:v>2389857.9967895998</c:v>
                </c:pt>
                <c:pt idx="93">
                  <c:v>2241316.3729991401</c:v>
                </c:pt>
                <c:pt idx="94">
                  <c:v>2307423.99942075</c:v>
                </c:pt>
                <c:pt idx="95">
                  <c:v>2184622.8941715802</c:v>
                </c:pt>
                <c:pt idx="96">
                  <c:v>2159182.96056895</c:v>
                </c:pt>
                <c:pt idx="97">
                  <c:v>2084572.39336649</c:v>
                </c:pt>
                <c:pt idx="98">
                  <c:v>2098288.8797148401</c:v>
                </c:pt>
                <c:pt idx="99">
                  <c:v>2156369.51590535</c:v>
                </c:pt>
                <c:pt idx="100">
                  <c:v>2180704.1458923402</c:v>
                </c:pt>
                <c:pt idx="101">
                  <c:v>2236955.40933563</c:v>
                </c:pt>
                <c:pt idx="102">
                  <c:v>2275733.0313564702</c:v>
                </c:pt>
                <c:pt idx="103">
                  <c:v>2270282.6507463702</c:v>
                </c:pt>
                <c:pt idx="104">
                  <c:v>2267876.1511365799</c:v>
                </c:pt>
                <c:pt idx="105">
                  <c:v>2151602.1408678</c:v>
                </c:pt>
                <c:pt idx="106">
                  <c:v>2112496.7719575302</c:v>
                </c:pt>
                <c:pt idx="107">
                  <c:v>2133537.2398062302</c:v>
                </c:pt>
                <c:pt idx="108">
                  <c:v>1978514.42396191</c:v>
                </c:pt>
                <c:pt idx="109">
                  <c:v>2073087.41342729</c:v>
                </c:pt>
                <c:pt idx="110">
                  <c:v>1975496.8234402</c:v>
                </c:pt>
                <c:pt idx="111">
                  <c:v>1949578.30511666</c:v>
                </c:pt>
                <c:pt idx="112">
                  <c:v>1933465.0404248701</c:v>
                </c:pt>
                <c:pt idx="113">
                  <c:v>1984933.87980098</c:v>
                </c:pt>
                <c:pt idx="114">
                  <c:v>1959109.8900247701</c:v>
                </c:pt>
                <c:pt idx="115">
                  <c:v>1973078.3435406501</c:v>
                </c:pt>
                <c:pt idx="116">
                  <c:v>2011346.19801362</c:v>
                </c:pt>
                <c:pt idx="117">
                  <c:v>2014212.36634579</c:v>
                </c:pt>
                <c:pt idx="118">
                  <c:v>2019197.5419524999</c:v>
                </c:pt>
                <c:pt idx="119">
                  <c:v>2042155.8180044999</c:v>
                </c:pt>
                <c:pt idx="120">
                  <c:v>2081947.22411831</c:v>
                </c:pt>
                <c:pt idx="121">
                  <c:v>2043587.34651393</c:v>
                </c:pt>
                <c:pt idx="122">
                  <c:v>1984527.67219968</c:v>
                </c:pt>
                <c:pt idx="123">
                  <c:v>1970903.88973003</c:v>
                </c:pt>
                <c:pt idx="124">
                  <c:v>1833413.63438246</c:v>
                </c:pt>
                <c:pt idx="125">
                  <c:v>1795095.2894238699</c:v>
                </c:pt>
                <c:pt idx="126">
                  <c:v>1681752.9728496501</c:v>
                </c:pt>
                <c:pt idx="127">
                  <c:v>1772147.1951403101</c:v>
                </c:pt>
                <c:pt idx="128">
                  <c:v>1631545.03667788</c:v>
                </c:pt>
                <c:pt idx="129">
                  <c:v>1703357.4914672601</c:v>
                </c:pt>
                <c:pt idx="130">
                  <c:v>1753419.1681414801</c:v>
                </c:pt>
                <c:pt idx="131">
                  <c:v>1795334.6533559</c:v>
                </c:pt>
                <c:pt idx="132">
                  <c:v>1756025.8011206801</c:v>
                </c:pt>
                <c:pt idx="133">
                  <c:v>1769406.7177252099</c:v>
                </c:pt>
                <c:pt idx="134">
                  <c:v>1780607.06224842</c:v>
                </c:pt>
                <c:pt idx="135">
                  <c:v>1709017.7553107201</c:v>
                </c:pt>
                <c:pt idx="136">
                  <c:v>1760732.63258642</c:v>
                </c:pt>
                <c:pt idx="137">
                  <c:v>1716344.5629189201</c:v>
                </c:pt>
                <c:pt idx="138">
                  <c:v>1734220.29154172</c:v>
                </c:pt>
                <c:pt idx="139">
                  <c:v>1728358.6269563099</c:v>
                </c:pt>
                <c:pt idx="140">
                  <c:v>1751890.2296623201</c:v>
                </c:pt>
                <c:pt idx="141">
                  <c:v>1735781.5990005699</c:v>
                </c:pt>
                <c:pt idx="142">
                  <c:v>1684897.1614258699</c:v>
                </c:pt>
                <c:pt idx="143">
                  <c:v>1716059.3344264401</c:v>
                </c:pt>
                <c:pt idx="144">
                  <c:v>1695295.0164798801</c:v>
                </c:pt>
                <c:pt idx="145">
                  <c:v>1668839.9377477099</c:v>
                </c:pt>
                <c:pt idx="146">
                  <c:v>1687464.19145298</c:v>
                </c:pt>
                <c:pt idx="147">
                  <c:v>1740366.19385503</c:v>
                </c:pt>
                <c:pt idx="148">
                  <c:v>1795640.2241718599</c:v>
                </c:pt>
                <c:pt idx="149">
                  <c:v>1845433.32758815</c:v>
                </c:pt>
                <c:pt idx="150">
                  <c:v>1822134.7318273501</c:v>
                </c:pt>
                <c:pt idx="151">
                  <c:v>1887540.25802629</c:v>
                </c:pt>
                <c:pt idx="152">
                  <c:v>1863700.62456742</c:v>
                </c:pt>
                <c:pt idx="153">
                  <c:v>1878554.31854522</c:v>
                </c:pt>
                <c:pt idx="154">
                  <c:v>1821803.19258197</c:v>
                </c:pt>
                <c:pt idx="155">
                  <c:v>1820382.1860917599</c:v>
                </c:pt>
                <c:pt idx="156">
                  <c:v>1762457.6249303201</c:v>
                </c:pt>
                <c:pt idx="157">
                  <c:v>1753636.5245175399</c:v>
                </c:pt>
                <c:pt idx="158">
                  <c:v>1852418.8699436199</c:v>
                </c:pt>
                <c:pt idx="159">
                  <c:v>1923903.7141347399</c:v>
                </c:pt>
                <c:pt idx="160">
                  <c:v>1946259.47529299</c:v>
                </c:pt>
                <c:pt idx="161">
                  <c:v>1884592.2438183301</c:v>
                </c:pt>
                <c:pt idx="162">
                  <c:v>1840596.4378863899</c:v>
                </c:pt>
                <c:pt idx="163">
                  <c:v>1851106.2435467199</c:v>
                </c:pt>
                <c:pt idx="164">
                  <c:v>1922040.6347994299</c:v>
                </c:pt>
                <c:pt idx="165">
                  <c:v>1833415.3411288301</c:v>
                </c:pt>
                <c:pt idx="166">
                  <c:v>1857497.2516345601</c:v>
                </c:pt>
                <c:pt idx="167">
                  <c:v>1777290.52030897</c:v>
                </c:pt>
                <c:pt idx="168">
                  <c:v>1685742.28560786</c:v>
                </c:pt>
                <c:pt idx="169">
                  <c:v>1677760.29588551</c:v>
                </c:pt>
                <c:pt idx="170">
                  <c:v>1664950.5960264199</c:v>
                </c:pt>
                <c:pt idx="171">
                  <c:v>1679502.26423569</c:v>
                </c:pt>
                <c:pt idx="172">
                  <c:v>1690452.6189985101</c:v>
                </c:pt>
                <c:pt idx="173">
                  <c:v>1679777.4107095301</c:v>
                </c:pt>
                <c:pt idx="174">
                  <c:v>1715413.8884777301</c:v>
                </c:pt>
                <c:pt idx="175">
                  <c:v>1697290.5407459701</c:v>
                </c:pt>
                <c:pt idx="176">
                  <c:v>1810873.2237326901</c:v>
                </c:pt>
                <c:pt idx="177">
                  <c:v>1771070.23027504</c:v>
                </c:pt>
                <c:pt idx="178">
                  <c:v>1774311.28879645</c:v>
                </c:pt>
                <c:pt idx="179">
                  <c:v>1786296.76155227</c:v>
                </c:pt>
                <c:pt idx="180">
                  <c:v>1872860.70261709</c:v>
                </c:pt>
                <c:pt idx="181">
                  <c:v>1930263.8831523</c:v>
                </c:pt>
                <c:pt idx="182">
                  <c:v>1940658.35416308</c:v>
                </c:pt>
                <c:pt idx="183">
                  <c:v>1920824.82578353</c:v>
                </c:pt>
                <c:pt idx="184">
                  <c:v>1946794.37742813</c:v>
                </c:pt>
                <c:pt idx="185">
                  <c:v>1951807.37295</c:v>
                </c:pt>
                <c:pt idx="186">
                  <c:v>1935909.9018973301</c:v>
                </c:pt>
                <c:pt idx="187">
                  <c:v>1900124.60736075</c:v>
                </c:pt>
                <c:pt idx="188">
                  <c:v>1965650.40444559</c:v>
                </c:pt>
                <c:pt idx="189">
                  <c:v>1966633.2296478101</c:v>
                </c:pt>
                <c:pt idx="190">
                  <c:v>1981215.8150456499</c:v>
                </c:pt>
                <c:pt idx="191">
                  <c:v>1984643.3184056799</c:v>
                </c:pt>
                <c:pt idx="192">
                  <c:v>2063145.8848652199</c:v>
                </c:pt>
                <c:pt idx="193">
                  <c:v>2081239.67427548</c:v>
                </c:pt>
                <c:pt idx="194">
                  <c:v>2083716.34948787</c:v>
                </c:pt>
                <c:pt idx="195">
                  <c:v>2055929.9919674499</c:v>
                </c:pt>
                <c:pt idx="196">
                  <c:v>2139061.5211926498</c:v>
                </c:pt>
                <c:pt idx="197">
                  <c:v>2050525.7648304901</c:v>
                </c:pt>
                <c:pt idx="198">
                  <c:v>2032009.51717407</c:v>
                </c:pt>
                <c:pt idx="199">
                  <c:v>1922555.32453149</c:v>
                </c:pt>
                <c:pt idx="200">
                  <c:v>1788610.8950713801</c:v>
                </c:pt>
                <c:pt idx="201">
                  <c:v>1529271.2583405001</c:v>
                </c:pt>
                <c:pt idx="202">
                  <c:v>1334075.07492592</c:v>
                </c:pt>
                <c:pt idx="203">
                  <c:v>1401179.0511946999</c:v>
                </c:pt>
                <c:pt idx="204">
                  <c:v>1463046.49545514</c:v>
                </c:pt>
                <c:pt idx="205">
                  <c:v>1528700.70693869</c:v>
                </c:pt>
                <c:pt idx="206">
                  <c:v>1535449.92055982</c:v>
                </c:pt>
                <c:pt idx="207">
                  <c:v>1642877.6742517899</c:v>
                </c:pt>
                <c:pt idx="208">
                  <c:v>1614480.5336523501</c:v>
                </c:pt>
                <c:pt idx="209">
                  <c:v>1608071.04593375</c:v>
                </c:pt>
                <c:pt idx="210">
                  <c:v>1584110.78734934</c:v>
                </c:pt>
                <c:pt idx="211">
                  <c:v>1645803.9819626601</c:v>
                </c:pt>
                <c:pt idx="212">
                  <c:v>1667487.44942501</c:v>
                </c:pt>
                <c:pt idx="213">
                  <c:v>1650087.21789026</c:v>
                </c:pt>
                <c:pt idx="214">
                  <c:v>1715768.9395983899</c:v>
                </c:pt>
                <c:pt idx="215">
                  <c:v>1784476.9067846001</c:v>
                </c:pt>
                <c:pt idx="216">
                  <c:v>1771414.5358269401</c:v>
                </c:pt>
                <c:pt idx="217">
                  <c:v>1855981.8657673199</c:v>
                </c:pt>
                <c:pt idx="218">
                  <c:v>1834870.07204421</c:v>
                </c:pt>
                <c:pt idx="219">
                  <c:v>1908448.3619331899</c:v>
                </c:pt>
                <c:pt idx="220">
                  <c:v>1929384.0404635901</c:v>
                </c:pt>
                <c:pt idx="221">
                  <c:v>2024300.0883342</c:v>
                </c:pt>
                <c:pt idx="222">
                  <c:v>2085008.84798334</c:v>
                </c:pt>
                <c:pt idx="223">
                  <c:v>2127949.6052075601</c:v>
                </c:pt>
                <c:pt idx="224">
                  <c:v>2193735.1672525499</c:v>
                </c:pt>
                <c:pt idx="225">
                  <c:v>2082951.5413063001</c:v>
                </c:pt>
                <c:pt idx="226">
                  <c:v>2094605.6551799099</c:v>
                </c:pt>
                <c:pt idx="227">
                  <c:v>2193512.9342175</c:v>
                </c:pt>
                <c:pt idx="228">
                  <c:v>2048357.2157956599</c:v>
                </c:pt>
                <c:pt idx="229">
                  <c:v>2141014.65445218</c:v>
                </c:pt>
                <c:pt idx="230">
                  <c:v>2191960.0981548699</c:v>
                </c:pt>
                <c:pt idx="231">
                  <c:v>2155770.8369343299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96-9044-AC79-671FF0D62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222336"/>
        <c:axId val="212223872"/>
      </c:lineChart>
      <c:catAx>
        <c:axId val="212222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3872"/>
        <c:crosses val="autoZero"/>
        <c:auto val="1"/>
        <c:lblAlgn val="ctr"/>
        <c:lblOffset val="100"/>
        <c:noMultiLvlLbl val="0"/>
      </c:catAx>
      <c:valAx>
        <c:axId val="21222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Momentum!$BS$1</c:f>
              <c:strCache>
                <c:ptCount val="1"/>
                <c:pt idx="0">
                  <c:v>3M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Momentum!$BS$2:$BS$233</c:f>
              <c:numCache>
                <c:formatCode>General</c:formatCode>
                <c:ptCount val="232"/>
                <c:pt idx="0">
                  <c:v>919095</c:v>
                </c:pt>
                <c:pt idx="1">
                  <c:v>933988.93447500002</c:v>
                </c:pt>
                <c:pt idx="2">
                  <c:v>987128.234901955</c:v>
                </c:pt>
                <c:pt idx="3">
                  <c:v>935619.88360477099</c:v>
                </c:pt>
                <c:pt idx="4">
                  <c:v>976745.05558861897</c:v>
                </c:pt>
                <c:pt idx="5">
                  <c:v>1009480.66612667</c:v>
                </c:pt>
                <c:pt idx="6">
                  <c:v>991441.24662298698</c:v>
                </c:pt>
                <c:pt idx="7">
                  <c:v>983475.01620637195</c:v>
                </c:pt>
                <c:pt idx="8">
                  <c:v>978857.60100528295</c:v>
                </c:pt>
                <c:pt idx="9">
                  <c:v>1004645.60450376</c:v>
                </c:pt>
                <c:pt idx="10">
                  <c:v>1018996.9669641</c:v>
                </c:pt>
                <c:pt idx="11">
                  <c:v>1098132.27141853</c:v>
                </c:pt>
                <c:pt idx="12">
                  <c:v>1121346.7876363201</c:v>
                </c:pt>
                <c:pt idx="13">
                  <c:v>1175283.56812163</c:v>
                </c:pt>
                <c:pt idx="14">
                  <c:v>1204695.0394138701</c:v>
                </c:pt>
                <c:pt idx="15">
                  <c:v>1194033.48831506</c:v>
                </c:pt>
                <c:pt idx="16">
                  <c:v>1132779.5703644899</c:v>
                </c:pt>
                <c:pt idx="17">
                  <c:v>1242342.01041015</c:v>
                </c:pt>
                <c:pt idx="18">
                  <c:v>1327144.2760407501</c:v>
                </c:pt>
                <c:pt idx="19">
                  <c:v>1350661.2726121901</c:v>
                </c:pt>
                <c:pt idx="20">
                  <c:v>1317583.57804592</c:v>
                </c:pt>
                <c:pt idx="21">
                  <c:v>1261349.1109349199</c:v>
                </c:pt>
                <c:pt idx="22">
                  <c:v>1333933.4455236699</c:v>
                </c:pt>
                <c:pt idx="23">
                  <c:v>1404205.05943385</c:v>
                </c:pt>
                <c:pt idx="24">
                  <c:v>1410671.4237325501</c:v>
                </c:pt>
                <c:pt idx="25">
                  <c:v>1518206.90636368</c:v>
                </c:pt>
                <c:pt idx="26">
                  <c:v>1599985.1213749601</c:v>
                </c:pt>
                <c:pt idx="27">
                  <c:v>1598137.1385597701</c:v>
                </c:pt>
                <c:pt idx="28">
                  <c:v>1625393.36745791</c:v>
                </c:pt>
                <c:pt idx="29">
                  <c:v>1651708.48607705</c:v>
                </c:pt>
                <c:pt idx="30">
                  <c:v>1623315.61720139</c:v>
                </c:pt>
                <c:pt idx="31">
                  <c:v>1705739.4676647901</c:v>
                </c:pt>
                <c:pt idx="32">
                  <c:v>1623633.69838874</c:v>
                </c:pt>
                <c:pt idx="33">
                  <c:v>1641371.8965436399</c:v>
                </c:pt>
                <c:pt idx="34">
                  <c:v>1765410.3707654399</c:v>
                </c:pt>
                <c:pt idx="35">
                  <c:v>1816519.0009991</c:v>
                </c:pt>
                <c:pt idx="36">
                  <c:v>1958025.8311769301</c:v>
                </c:pt>
                <c:pt idx="37">
                  <c:v>1965368.42804385</c:v>
                </c:pt>
                <c:pt idx="38">
                  <c:v>1946687.60113529</c:v>
                </c:pt>
                <c:pt idx="39">
                  <c:v>1964451.1254956501</c:v>
                </c:pt>
                <c:pt idx="40">
                  <c:v>2136468.2882996802</c:v>
                </c:pt>
                <c:pt idx="41">
                  <c:v>2157597.95967096</c:v>
                </c:pt>
                <c:pt idx="42">
                  <c:v>2180328.25417609</c:v>
                </c:pt>
                <c:pt idx="43">
                  <c:v>2235719.4934734399</c:v>
                </c:pt>
                <c:pt idx="44">
                  <c:v>2383221.0870553502</c:v>
                </c:pt>
                <c:pt idx="45">
                  <c:v>2375392.2057843702</c:v>
                </c:pt>
                <c:pt idx="46">
                  <c:v>2426344.36859845</c:v>
                </c:pt>
                <c:pt idx="47">
                  <c:v>2402214.3738527298</c:v>
                </c:pt>
                <c:pt idx="48">
                  <c:v>2388377.6190593401</c:v>
                </c:pt>
                <c:pt idx="49">
                  <c:v>2198967.3319798401</c:v>
                </c:pt>
                <c:pt idx="50">
                  <c:v>2243661.34300233</c:v>
                </c:pt>
                <c:pt idx="51">
                  <c:v>2149124.6723149298</c:v>
                </c:pt>
                <c:pt idx="52">
                  <c:v>2197780.8548961398</c:v>
                </c:pt>
                <c:pt idx="53">
                  <c:v>2247285.8686526702</c:v>
                </c:pt>
                <c:pt idx="54">
                  <c:v>2366953.8411584301</c:v>
                </c:pt>
                <c:pt idx="55">
                  <c:v>2283412.2053347402</c:v>
                </c:pt>
                <c:pt idx="56">
                  <c:v>2340383.33985784</c:v>
                </c:pt>
                <c:pt idx="57">
                  <c:v>2465137.4737889702</c:v>
                </c:pt>
                <c:pt idx="58">
                  <c:v>2529835.0067885602</c:v>
                </c:pt>
                <c:pt idx="59">
                  <c:v>2564670.8348320401</c:v>
                </c:pt>
                <c:pt idx="60">
                  <c:v>2442041.09886454</c:v>
                </c:pt>
                <c:pt idx="61">
                  <c:v>2444947.1277721901</c:v>
                </c:pt>
                <c:pt idx="62">
                  <c:v>2528380.9485074198</c:v>
                </c:pt>
                <c:pt idx="63">
                  <c:v>2514082.9542436101</c:v>
                </c:pt>
                <c:pt idx="64">
                  <c:v>2523271.9274413702</c:v>
                </c:pt>
                <c:pt idx="65">
                  <c:v>2405182.80123711</c:v>
                </c:pt>
                <c:pt idx="66">
                  <c:v>2519693.5544040101</c:v>
                </c:pt>
                <c:pt idx="67">
                  <c:v>2659145.9941725</c:v>
                </c:pt>
                <c:pt idx="68">
                  <c:v>2440643.9678313499</c:v>
                </c:pt>
                <c:pt idx="69">
                  <c:v>2552925.7935714298</c:v>
                </c:pt>
                <c:pt idx="70">
                  <c:v>2717844.7998361401</c:v>
                </c:pt>
                <c:pt idx="71">
                  <c:v>2897344.8596413201</c:v>
                </c:pt>
                <c:pt idx="72">
                  <c:v>2984859.1611267901</c:v>
                </c:pt>
                <c:pt idx="73">
                  <c:v>2832616.4196135099</c:v>
                </c:pt>
                <c:pt idx="74">
                  <c:v>2920866.5841665701</c:v>
                </c:pt>
                <c:pt idx="75">
                  <c:v>2883946.8305427101</c:v>
                </c:pt>
                <c:pt idx="76">
                  <c:v>2766858.5892226798</c:v>
                </c:pt>
                <c:pt idx="77">
                  <c:v>2526958.1152441199</c:v>
                </c:pt>
                <c:pt idx="78">
                  <c:v>2593581.3659525299</c:v>
                </c:pt>
                <c:pt idx="79">
                  <c:v>2582947.6823521298</c:v>
                </c:pt>
                <c:pt idx="80">
                  <c:v>2640159.97351623</c:v>
                </c:pt>
                <c:pt idx="81">
                  <c:v>2714031.6495752102</c:v>
                </c:pt>
                <c:pt idx="82">
                  <c:v>2801504.88964102</c:v>
                </c:pt>
                <c:pt idx="83">
                  <c:v>2953808.7029663599</c:v>
                </c:pt>
                <c:pt idx="84">
                  <c:v>3095753.98018741</c:v>
                </c:pt>
                <c:pt idx="85">
                  <c:v>3143490.5065619</c:v>
                </c:pt>
                <c:pt idx="86">
                  <c:v>3216592.3782919901</c:v>
                </c:pt>
                <c:pt idx="87">
                  <c:v>3159240.5361870499</c:v>
                </c:pt>
                <c:pt idx="88">
                  <c:v>2920496.7288673902</c:v>
                </c:pt>
                <c:pt idx="89">
                  <c:v>2915955.3564539999</c:v>
                </c:pt>
                <c:pt idx="90">
                  <c:v>2954620.9244805798</c:v>
                </c:pt>
                <c:pt idx="91">
                  <c:v>2885320.2906968901</c:v>
                </c:pt>
                <c:pt idx="92">
                  <c:v>2988095.3994515198</c:v>
                </c:pt>
                <c:pt idx="93">
                  <c:v>2833595.9268228798</c:v>
                </c:pt>
                <c:pt idx="94">
                  <c:v>2728200.3263246999</c:v>
                </c:pt>
                <c:pt idx="95">
                  <c:v>2815598.22377851</c:v>
                </c:pt>
                <c:pt idx="96">
                  <c:v>2786625.7180558299</c:v>
                </c:pt>
                <c:pt idx="97">
                  <c:v>2863397.25658827</c:v>
                </c:pt>
                <c:pt idx="98">
                  <c:v>2957903.68304196</c:v>
                </c:pt>
                <c:pt idx="99">
                  <c:v>2983652.2346028402</c:v>
                </c:pt>
                <c:pt idx="100">
                  <c:v>3094315.8959842599</c:v>
                </c:pt>
                <c:pt idx="101">
                  <c:v>3137976.6932766</c:v>
                </c:pt>
                <c:pt idx="102">
                  <c:v>3173671.1781626199</c:v>
                </c:pt>
                <c:pt idx="103">
                  <c:v>3166181.31418216</c:v>
                </c:pt>
                <c:pt idx="104">
                  <c:v>3301868.01440144</c:v>
                </c:pt>
                <c:pt idx="105">
                  <c:v>3313160.4030106901</c:v>
                </c:pt>
                <c:pt idx="106">
                  <c:v>3333006.2338247201</c:v>
                </c:pt>
                <c:pt idx="107">
                  <c:v>3435846.1411693799</c:v>
                </c:pt>
                <c:pt idx="108">
                  <c:v>3204562.1581765702</c:v>
                </c:pt>
                <c:pt idx="109">
                  <c:v>3317058.3127393601</c:v>
                </c:pt>
                <c:pt idx="110">
                  <c:v>3366764.4315557601</c:v>
                </c:pt>
                <c:pt idx="111">
                  <c:v>3457448.2315197098</c:v>
                </c:pt>
                <c:pt idx="112">
                  <c:v>3439400.3517511799</c:v>
                </c:pt>
                <c:pt idx="113">
                  <c:v>3419744.17874092</c:v>
                </c:pt>
                <c:pt idx="114">
                  <c:v>3628348.5736441198</c:v>
                </c:pt>
                <c:pt idx="115">
                  <c:v>3639796.01339396</c:v>
                </c:pt>
                <c:pt idx="116">
                  <c:v>3686494.5962458099</c:v>
                </c:pt>
                <c:pt idx="117">
                  <c:v>3736759.9500656198</c:v>
                </c:pt>
                <c:pt idx="118">
                  <c:v>3882325.4339204198</c:v>
                </c:pt>
                <c:pt idx="119">
                  <c:v>4139917.7264610399</c:v>
                </c:pt>
                <c:pt idx="120">
                  <c:v>4156580.8953100499</c:v>
                </c:pt>
                <c:pt idx="121">
                  <c:v>3929402.96647688</c:v>
                </c:pt>
                <c:pt idx="122">
                  <c:v>4162357.6213444602</c:v>
                </c:pt>
                <c:pt idx="123">
                  <c:v>3992533.4303936101</c:v>
                </c:pt>
                <c:pt idx="124">
                  <c:v>4038826.85551902</c:v>
                </c:pt>
                <c:pt idx="125">
                  <c:v>3970328.3520494201</c:v>
                </c:pt>
                <c:pt idx="126">
                  <c:v>3960481.9377363301</c:v>
                </c:pt>
                <c:pt idx="127">
                  <c:v>3678951.0791923502</c:v>
                </c:pt>
                <c:pt idx="128">
                  <c:v>3676320.62917072</c:v>
                </c:pt>
                <c:pt idx="129">
                  <c:v>3677294.85413745</c:v>
                </c:pt>
                <c:pt idx="130">
                  <c:v>3636862.9972162098</c:v>
                </c:pt>
                <c:pt idx="131">
                  <c:v>3793539.0551362899</c:v>
                </c:pt>
                <c:pt idx="132">
                  <c:v>3662301.5715238499</c:v>
                </c:pt>
                <c:pt idx="133">
                  <c:v>3642982.9307340598</c:v>
                </c:pt>
                <c:pt idx="134">
                  <c:v>3606334.5224508699</c:v>
                </c:pt>
                <c:pt idx="135">
                  <c:v>3804394.4144238699</c:v>
                </c:pt>
                <c:pt idx="136">
                  <c:v>3838691.03006991</c:v>
                </c:pt>
                <c:pt idx="137">
                  <c:v>3819267.2534577502</c:v>
                </c:pt>
                <c:pt idx="138">
                  <c:v>3910299.4884439199</c:v>
                </c:pt>
                <c:pt idx="139">
                  <c:v>3967604.9274470601</c:v>
                </c:pt>
                <c:pt idx="140">
                  <c:v>3978436.4888989902</c:v>
                </c:pt>
                <c:pt idx="141">
                  <c:v>4039883.4404700398</c:v>
                </c:pt>
                <c:pt idx="142">
                  <c:v>4048306.59744342</c:v>
                </c:pt>
                <c:pt idx="143">
                  <c:v>4046849.2070683399</c:v>
                </c:pt>
                <c:pt idx="144">
                  <c:v>4225072.44614763</c:v>
                </c:pt>
                <c:pt idx="145">
                  <c:v>4318721.1769164903</c:v>
                </c:pt>
                <c:pt idx="146">
                  <c:v>4501791.7676059799</c:v>
                </c:pt>
                <c:pt idx="147">
                  <c:v>4519843.95259408</c:v>
                </c:pt>
                <c:pt idx="148">
                  <c:v>4704954.1616725698</c:v>
                </c:pt>
                <c:pt idx="149">
                  <c:v>4909643.1924761403</c:v>
                </c:pt>
                <c:pt idx="150">
                  <c:v>5045394.8267481001</c:v>
                </c:pt>
                <c:pt idx="151">
                  <c:v>5248371.0606281804</c:v>
                </c:pt>
                <c:pt idx="152">
                  <c:v>5281383.3145995298</c:v>
                </c:pt>
                <c:pt idx="153">
                  <c:v>5343254.7201300599</c:v>
                </c:pt>
                <c:pt idx="154">
                  <c:v>5553778.9561031898</c:v>
                </c:pt>
                <c:pt idx="155">
                  <c:v>5709978.9892435903</c:v>
                </c:pt>
                <c:pt idx="156">
                  <c:v>5846161.9881370496</c:v>
                </c:pt>
                <c:pt idx="157">
                  <c:v>6165274.7402595105</c:v>
                </c:pt>
                <c:pt idx="158">
                  <c:v>6000785.21018939</c:v>
                </c:pt>
                <c:pt idx="159">
                  <c:v>6217443.5602032701</c:v>
                </c:pt>
                <c:pt idx="160">
                  <c:v>6275701.0063623805</c:v>
                </c:pt>
                <c:pt idx="161">
                  <c:v>6337234.2547297599</c:v>
                </c:pt>
                <c:pt idx="162">
                  <c:v>6344331.9570950596</c:v>
                </c:pt>
                <c:pt idx="163">
                  <c:v>6773208.7973946901</c:v>
                </c:pt>
                <c:pt idx="164">
                  <c:v>6182449.5260859197</c:v>
                </c:pt>
                <c:pt idx="165">
                  <c:v>6449654.9946033601</c:v>
                </c:pt>
                <c:pt idx="166">
                  <c:v>6754981.6620478798</c:v>
                </c:pt>
                <c:pt idx="167">
                  <c:v>7123567.23643752</c:v>
                </c:pt>
                <c:pt idx="168">
                  <c:v>7077299.6672368599</c:v>
                </c:pt>
                <c:pt idx="169">
                  <c:v>7180415.9233884998</c:v>
                </c:pt>
                <c:pt idx="170">
                  <c:v>7504360.3877721699</c:v>
                </c:pt>
                <c:pt idx="171">
                  <c:v>7562781.83339098</c:v>
                </c:pt>
                <c:pt idx="172">
                  <c:v>7719936.4398888396</c:v>
                </c:pt>
                <c:pt idx="173">
                  <c:v>7801072.9718720699</c:v>
                </c:pt>
                <c:pt idx="174">
                  <c:v>7937045.6737718098</c:v>
                </c:pt>
                <c:pt idx="175">
                  <c:v>8019313.15218045</c:v>
                </c:pt>
                <c:pt idx="176">
                  <c:v>8009850.3626608802</c:v>
                </c:pt>
                <c:pt idx="177">
                  <c:v>7984419.0877594296</c:v>
                </c:pt>
                <c:pt idx="178">
                  <c:v>8686528.9802415594</c:v>
                </c:pt>
                <c:pt idx="179">
                  <c:v>9241120.4229850806</c:v>
                </c:pt>
                <c:pt idx="180">
                  <c:v>8197382.0768110296</c:v>
                </c:pt>
                <c:pt idx="181">
                  <c:v>8692340.0066088792</c:v>
                </c:pt>
                <c:pt idx="182">
                  <c:v>8489808.4844548907</c:v>
                </c:pt>
                <c:pt idx="183">
                  <c:v>8579715.5563052706</c:v>
                </c:pt>
                <c:pt idx="184">
                  <c:v>7794628.68432556</c:v>
                </c:pt>
                <c:pt idx="185">
                  <c:v>7207615.198109</c:v>
                </c:pt>
                <c:pt idx="186">
                  <c:v>7621152.1201005001</c:v>
                </c:pt>
                <c:pt idx="187">
                  <c:v>7991578.21889799</c:v>
                </c:pt>
                <c:pt idx="188">
                  <c:v>8288225.6023834804</c:v>
                </c:pt>
                <c:pt idx="189">
                  <c:v>7994366.5636509703</c:v>
                </c:pt>
                <c:pt idx="190">
                  <c:v>8067714.8768724697</c:v>
                </c:pt>
                <c:pt idx="191">
                  <c:v>8300226.4196239403</c:v>
                </c:pt>
                <c:pt idx="192">
                  <c:v>8046197.9900513496</c:v>
                </c:pt>
                <c:pt idx="193">
                  <c:v>8506883.0559717398</c:v>
                </c:pt>
                <c:pt idx="194">
                  <c:v>9363441.1108775306</c:v>
                </c:pt>
                <c:pt idx="195">
                  <c:v>8993444.7353812009</c:v>
                </c:pt>
                <c:pt idx="196">
                  <c:v>8375100.4426000696</c:v>
                </c:pt>
                <c:pt idx="197">
                  <c:v>9042386.5703642294</c:v>
                </c:pt>
                <c:pt idx="198">
                  <c:v>9766003.5556576308</c:v>
                </c:pt>
                <c:pt idx="199">
                  <c:v>9861124.4302897397</c:v>
                </c:pt>
                <c:pt idx="200">
                  <c:v>10207348.5090372</c:v>
                </c:pt>
                <c:pt idx="201">
                  <c:v>10698934.413232399</c:v>
                </c:pt>
                <c:pt idx="202">
                  <c:v>10464413.7708943</c:v>
                </c:pt>
                <c:pt idx="203">
                  <c:v>9797935.2578261197</c:v>
                </c:pt>
                <c:pt idx="204">
                  <c:v>10249130.176449001</c:v>
                </c:pt>
                <c:pt idx="205">
                  <c:v>9282790.9377625193</c:v>
                </c:pt>
                <c:pt idx="206">
                  <c:v>9582949.9827350695</c:v>
                </c:pt>
                <c:pt idx="207">
                  <c:v>9657313.6746011004</c:v>
                </c:pt>
                <c:pt idx="208">
                  <c:v>9937230.9114594106</c:v>
                </c:pt>
                <c:pt idx="209">
                  <c:v>9914077.1634357106</c:v>
                </c:pt>
                <c:pt idx="210">
                  <c:v>9938812.7859584801</c:v>
                </c:pt>
                <c:pt idx="211">
                  <c:v>10077707.694642199</c:v>
                </c:pt>
                <c:pt idx="212">
                  <c:v>10341642.859164899</c:v>
                </c:pt>
                <c:pt idx="213">
                  <c:v>10213716.736997001</c:v>
                </c:pt>
                <c:pt idx="214">
                  <c:v>9869923.0316297393</c:v>
                </c:pt>
                <c:pt idx="215">
                  <c:v>10329269.249521701</c:v>
                </c:pt>
                <c:pt idx="216">
                  <c:v>9419983.6774863899</c:v>
                </c:pt>
                <c:pt idx="217">
                  <c:v>9458181.7112985998</c:v>
                </c:pt>
                <c:pt idx="218">
                  <c:v>9752567.6170627605</c:v>
                </c:pt>
                <c:pt idx="219">
                  <c:v>9503145.7002563793</c:v>
                </c:pt>
                <c:pt idx="220">
                  <c:v>9292318.4128961898</c:v>
                </c:pt>
                <c:pt idx="221">
                  <c:v>9422550.2554529309</c:v>
                </c:pt>
                <c:pt idx="222">
                  <c:v>9708948.6704674195</c:v>
                </c:pt>
                <c:pt idx="223">
                  <c:v>9990119.8239641599</c:v>
                </c:pt>
                <c:pt idx="224">
                  <c:v>10107104.127102699</c:v>
                </c:pt>
                <c:pt idx="225">
                  <c:v>9776551.2866258901</c:v>
                </c:pt>
                <c:pt idx="226">
                  <c:v>10050148.0743821</c:v>
                </c:pt>
                <c:pt idx="227">
                  <c:v>10084821.085238701</c:v>
                </c:pt>
                <c:pt idx="228">
                  <c:v>9097012.8599395901</c:v>
                </c:pt>
                <c:pt idx="229">
                  <c:v>8854168.1016435008</c:v>
                </c:pt>
                <c:pt idx="230">
                  <c:v>7918061.1790972399</c:v>
                </c:pt>
                <c:pt idx="231">
                  <c:v>8341400.3200376704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3-574F-96A4-02E3D96DC7C7}"/>
            </c:ext>
          </c:extLst>
        </c:ser>
        <c:ser>
          <c:idx val="1"/>
          <c:order val="1"/>
          <c:tx>
            <c:strRef>
              <c:f>Momentum!$BT$1</c:f>
              <c:strCache>
                <c:ptCount val="1"/>
                <c:pt idx="0">
                  <c:v>6M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Momentum!$BT$2:$BT$233</c:f>
              <c:numCache>
                <c:formatCode>General</c:formatCode>
                <c:ptCount val="232"/>
                <c:pt idx="0">
                  <c:v>957020</c:v>
                </c:pt>
                <c:pt idx="1">
                  <c:v>980385.6433</c:v>
                </c:pt>
                <c:pt idx="2">
                  <c:v>1031551.9700238199</c:v>
                </c:pt>
                <c:pt idx="3">
                  <c:v>964150.36430247</c:v>
                </c:pt>
                <c:pt idx="4">
                  <c:v>1004663.96261046</c:v>
                </c:pt>
                <c:pt idx="5">
                  <c:v>1029514.32572562</c:v>
                </c:pt>
                <c:pt idx="6">
                  <c:v>1017124.1208155199</c:v>
                </c:pt>
                <c:pt idx="7">
                  <c:v>1008188.68541415</c:v>
                </c:pt>
                <c:pt idx="8">
                  <c:v>1002729.34368263</c:v>
                </c:pt>
                <c:pt idx="9">
                  <c:v>1020462.6121256599</c:v>
                </c:pt>
                <c:pt idx="10">
                  <c:v>1027422.16714036</c:v>
                </c:pt>
                <c:pt idx="11">
                  <c:v>1113689.6694042999</c:v>
                </c:pt>
                <c:pt idx="12">
                  <c:v>1147367.6450070899</c:v>
                </c:pt>
                <c:pt idx="13">
                  <c:v>1169729.84040827</c:v>
                </c:pt>
                <c:pt idx="14">
                  <c:v>1201318.3947485001</c:v>
                </c:pt>
                <c:pt idx="15">
                  <c:v>1220977.97027856</c:v>
                </c:pt>
                <c:pt idx="16">
                  <c:v>1192828.32317379</c:v>
                </c:pt>
                <c:pt idx="17">
                  <c:v>1271393.9606796301</c:v>
                </c:pt>
                <c:pt idx="18">
                  <c:v>1328377.8379972901</c:v>
                </c:pt>
                <c:pt idx="19">
                  <c:v>1352062.8148487799</c:v>
                </c:pt>
                <c:pt idx="20">
                  <c:v>1327982.57611633</c:v>
                </c:pt>
                <c:pt idx="21">
                  <c:v>1307930.0392169701</c:v>
                </c:pt>
                <c:pt idx="22">
                  <c:v>1367813.6160625201</c:v>
                </c:pt>
                <c:pt idx="23">
                  <c:v>1444240.2018600099</c:v>
                </c:pt>
                <c:pt idx="24">
                  <c:v>1510653.5875425399</c:v>
                </c:pt>
                <c:pt idx="25">
                  <c:v>1595673.1714494401</c:v>
                </c:pt>
                <c:pt idx="26">
                  <c:v>1658095.90591654</c:v>
                </c:pt>
                <c:pt idx="27">
                  <c:v>1700775.2945348299</c:v>
                </c:pt>
                <c:pt idx="28">
                  <c:v>1708734.9229132601</c:v>
                </c:pt>
                <c:pt idx="29">
                  <c:v>1700840.5675694</c:v>
                </c:pt>
                <c:pt idx="30">
                  <c:v>1669698.1767772001</c:v>
                </c:pt>
                <c:pt idx="31">
                  <c:v>1788664.17187258</c:v>
                </c:pt>
                <c:pt idx="32">
                  <c:v>1725247.08365883</c:v>
                </c:pt>
                <c:pt idx="33">
                  <c:v>1758276.93907548</c:v>
                </c:pt>
                <c:pt idx="34">
                  <c:v>1837399.4013338799</c:v>
                </c:pt>
                <c:pt idx="35">
                  <c:v>1915617.49384866</c:v>
                </c:pt>
                <c:pt idx="36">
                  <c:v>2081988.87318942</c:v>
                </c:pt>
                <c:pt idx="37">
                  <c:v>2071172.9409932001</c:v>
                </c:pt>
                <c:pt idx="38">
                  <c:v>2103887.11759619</c:v>
                </c:pt>
                <c:pt idx="39">
                  <c:v>2086519.52944043</c:v>
                </c:pt>
                <c:pt idx="40">
                  <c:v>2237896.5213013398</c:v>
                </c:pt>
                <c:pt idx="41">
                  <c:v>2210784.4049457698</c:v>
                </c:pt>
                <c:pt idx="42">
                  <c:v>2162235.5794131602</c:v>
                </c:pt>
                <c:pt idx="43">
                  <c:v>2104352.53295227</c:v>
                </c:pt>
                <c:pt idx="44">
                  <c:v>2205561.36802461</c:v>
                </c:pt>
                <c:pt idx="45">
                  <c:v>2226172.3390088002</c:v>
                </c:pt>
                <c:pt idx="46">
                  <c:v>2219749.8318107598</c:v>
                </c:pt>
                <c:pt idx="47">
                  <c:v>2277285.7474512998</c:v>
                </c:pt>
                <c:pt idx="48">
                  <c:v>2268290.4687488601</c:v>
                </c:pt>
                <c:pt idx="49">
                  <c:v>2133962.3071895498</c:v>
                </c:pt>
                <c:pt idx="50">
                  <c:v>2211627.8653597198</c:v>
                </c:pt>
                <c:pt idx="51">
                  <c:v>2101289.7511569201</c:v>
                </c:pt>
                <c:pt idx="52">
                  <c:v>2190762.6687611798</c:v>
                </c:pt>
                <c:pt idx="53">
                  <c:v>2219855.9970023301</c:v>
                </c:pt>
                <c:pt idx="54">
                  <c:v>2349451.1901073302</c:v>
                </c:pt>
                <c:pt idx="55">
                  <c:v>2249669.9980634698</c:v>
                </c:pt>
                <c:pt idx="56">
                  <c:v>2324673.99579891</c:v>
                </c:pt>
                <c:pt idx="57">
                  <c:v>2431527.6360157998</c:v>
                </c:pt>
                <c:pt idx="58">
                  <c:v>2476413.6361766499</c:v>
                </c:pt>
                <c:pt idx="59">
                  <c:v>2500843.4566975399</c:v>
                </c:pt>
                <c:pt idx="60">
                  <c:v>2340339.3236466902</c:v>
                </c:pt>
                <c:pt idx="61">
                  <c:v>2345897.6295403498</c:v>
                </c:pt>
                <c:pt idx="62">
                  <c:v>2429904.2236541901</c:v>
                </c:pt>
                <c:pt idx="63">
                  <c:v>2453607.9393559401</c:v>
                </c:pt>
                <c:pt idx="64">
                  <c:v>2447498.4555869401</c:v>
                </c:pt>
                <c:pt idx="65">
                  <c:v>2389419.31723586</c:v>
                </c:pt>
                <c:pt idx="66">
                  <c:v>2466884.2915006499</c:v>
                </c:pt>
                <c:pt idx="67">
                  <c:v>2591326.2695853999</c:v>
                </c:pt>
                <c:pt idx="68">
                  <c:v>2424652.1639256701</c:v>
                </c:pt>
                <c:pt idx="69">
                  <c:v>2568094.5859435098</c:v>
                </c:pt>
                <c:pt idx="70">
                  <c:v>2693109.4303872399</c:v>
                </c:pt>
                <c:pt idx="71">
                  <c:v>2712392.0939088101</c:v>
                </c:pt>
                <c:pt idx="72">
                  <c:v>2751884.52279612</c:v>
                </c:pt>
                <c:pt idx="73">
                  <c:v>2618349.3263274399</c:v>
                </c:pt>
                <c:pt idx="74">
                  <c:v>2672758.6253285301</c:v>
                </c:pt>
                <c:pt idx="75">
                  <c:v>2582339.2010336602</c:v>
                </c:pt>
                <c:pt idx="76">
                  <c:v>2489542.8418445201</c:v>
                </c:pt>
                <c:pt idx="77">
                  <c:v>2298881.2033018498</c:v>
                </c:pt>
                <c:pt idx="78">
                  <c:v>2343422.0266158301</c:v>
                </c:pt>
                <c:pt idx="79">
                  <c:v>2309829.0718642902</c:v>
                </c:pt>
                <c:pt idx="80">
                  <c:v>2424662.2241720199</c:v>
                </c:pt>
                <c:pt idx="81">
                  <c:v>2511695.4747086801</c:v>
                </c:pt>
                <c:pt idx="82">
                  <c:v>2529063.8489162899</c:v>
                </c:pt>
                <c:pt idx="83">
                  <c:v>2705466.0523782</c:v>
                </c:pt>
                <c:pt idx="84">
                  <c:v>2836315.9180014702</c:v>
                </c:pt>
                <c:pt idx="85">
                  <c:v>2859828.97696171</c:v>
                </c:pt>
                <c:pt idx="86">
                  <c:v>2928450.5732638999</c:v>
                </c:pt>
                <c:pt idx="87">
                  <c:v>2802585.7676250199</c:v>
                </c:pt>
                <c:pt idx="88">
                  <c:v>2577426.02705403</c:v>
                </c:pt>
                <c:pt idx="89">
                  <c:v>2618935.47321973</c:v>
                </c:pt>
                <c:pt idx="90">
                  <c:v>2654304.1967855599</c:v>
                </c:pt>
                <c:pt idx="91">
                  <c:v>2675206.8423352502</c:v>
                </c:pt>
                <c:pt idx="92">
                  <c:v>2803870.9154173601</c:v>
                </c:pt>
                <c:pt idx="93">
                  <c:v>2641498.7507055402</c:v>
                </c:pt>
                <c:pt idx="94">
                  <c:v>2461110.80101986</c:v>
                </c:pt>
                <c:pt idx="95">
                  <c:v>2537146.8192173699</c:v>
                </c:pt>
                <c:pt idx="96">
                  <c:v>2529497.3215574301</c:v>
                </c:pt>
                <c:pt idx="97">
                  <c:v>2616979.9864234901</c:v>
                </c:pt>
                <c:pt idx="98">
                  <c:v>2692178.9063333701</c:v>
                </c:pt>
                <c:pt idx="99">
                  <c:v>2699192.03238437</c:v>
                </c:pt>
                <c:pt idx="100">
                  <c:v>2812463.6260233801</c:v>
                </c:pt>
                <c:pt idx="101">
                  <c:v>2897723.4608462802</c:v>
                </c:pt>
                <c:pt idx="102">
                  <c:v>2922513.4850538201</c:v>
                </c:pt>
                <c:pt idx="103">
                  <c:v>2928592.3131027301</c:v>
                </c:pt>
                <c:pt idx="104">
                  <c:v>3084861.9989298899</c:v>
                </c:pt>
                <c:pt idx="105">
                  <c:v>3072059.8216343299</c:v>
                </c:pt>
                <c:pt idx="106">
                  <c:v>3134330.4742188598</c:v>
                </c:pt>
                <c:pt idx="107">
                  <c:v>3146664.0646349099</c:v>
                </c:pt>
                <c:pt idx="108">
                  <c:v>2949887.42735297</c:v>
                </c:pt>
                <c:pt idx="109">
                  <c:v>3019298.2785185799</c:v>
                </c:pt>
                <c:pt idx="110">
                  <c:v>3037670.70854337</c:v>
                </c:pt>
                <c:pt idx="111">
                  <c:v>3142743.7383518899</c:v>
                </c:pt>
                <c:pt idx="112">
                  <c:v>3135546.8551910599</c:v>
                </c:pt>
                <c:pt idx="113">
                  <c:v>3128429.1638297802</c:v>
                </c:pt>
                <c:pt idx="114">
                  <c:v>3287118.7331650401</c:v>
                </c:pt>
                <c:pt idx="115">
                  <c:v>3326613.4647440198</c:v>
                </c:pt>
                <c:pt idx="116">
                  <c:v>3345292.3993485598</c:v>
                </c:pt>
                <c:pt idx="117">
                  <c:v>3395789.5881167199</c:v>
                </c:pt>
                <c:pt idx="118">
                  <c:v>3529668.5926282299</c:v>
                </c:pt>
                <c:pt idx="119">
                  <c:v>3736436.5787843899</c:v>
                </c:pt>
                <c:pt idx="120">
                  <c:v>3619579.52478291</c:v>
                </c:pt>
                <c:pt idx="121">
                  <c:v>3444409.9736810401</c:v>
                </c:pt>
                <c:pt idx="122">
                  <c:v>3631303.6588529702</c:v>
                </c:pt>
                <c:pt idx="123">
                  <c:v>3499632.5881829602</c:v>
                </c:pt>
                <c:pt idx="124">
                  <c:v>3522397.6981690899</c:v>
                </c:pt>
                <c:pt idx="125">
                  <c:v>3433333.8723708899</c:v>
                </c:pt>
                <c:pt idx="126">
                  <c:v>3427222.5380780702</c:v>
                </c:pt>
                <c:pt idx="127">
                  <c:v>3265286.2731538801</c:v>
                </c:pt>
                <c:pt idx="128">
                  <c:v>3231555.8659521998</c:v>
                </c:pt>
                <c:pt idx="129">
                  <c:v>3201599.34307482</c:v>
                </c:pt>
                <c:pt idx="130">
                  <c:v>3110721.9457216398</c:v>
                </c:pt>
                <c:pt idx="131">
                  <c:v>3225383.1566409399</c:v>
                </c:pt>
                <c:pt idx="132">
                  <c:v>3092852.16273457</c:v>
                </c:pt>
                <c:pt idx="133">
                  <c:v>3074140.4071500199</c:v>
                </c:pt>
                <c:pt idx="134">
                  <c:v>3043460.4858866599</c:v>
                </c:pt>
                <c:pt idx="135">
                  <c:v>3219235.5462490502</c:v>
                </c:pt>
                <c:pt idx="136">
                  <c:v>3266252.4814020102</c:v>
                </c:pt>
                <c:pt idx="137">
                  <c:v>3242016.88799001</c:v>
                </c:pt>
                <c:pt idx="138">
                  <c:v>3322937.6295142402</c:v>
                </c:pt>
                <c:pt idx="139">
                  <c:v>3425500.0994492001</c:v>
                </c:pt>
                <c:pt idx="140">
                  <c:v>3351560.67980259</c:v>
                </c:pt>
                <c:pt idx="141">
                  <c:v>3412709.9044055901</c:v>
                </c:pt>
                <c:pt idx="142">
                  <c:v>3496867.3306482299</c:v>
                </c:pt>
                <c:pt idx="143">
                  <c:v>3528496.4956539399</c:v>
                </c:pt>
                <c:pt idx="144">
                  <c:v>3688778.44896902</c:v>
                </c:pt>
                <c:pt idx="145">
                  <c:v>3833378.5641686101</c:v>
                </c:pt>
                <c:pt idx="146">
                  <c:v>3940463.9943586602</c:v>
                </c:pt>
                <c:pt idx="147">
                  <c:v>3983415.05189717</c:v>
                </c:pt>
                <c:pt idx="148">
                  <c:v>4099551.5177352298</c:v>
                </c:pt>
                <c:pt idx="149">
                  <c:v>4198350.7093126504</c:v>
                </c:pt>
                <c:pt idx="150">
                  <c:v>4401781.7929323995</c:v>
                </c:pt>
                <c:pt idx="151">
                  <c:v>4602437.01596322</c:v>
                </c:pt>
                <c:pt idx="152">
                  <c:v>4643329.6688500503</c:v>
                </c:pt>
                <c:pt idx="153">
                  <c:v>4716206.7280026497</c:v>
                </c:pt>
                <c:pt idx="154">
                  <c:v>4882004.9755255897</c:v>
                </c:pt>
                <c:pt idx="155">
                  <c:v>5058465.0453659603</c:v>
                </c:pt>
                <c:pt idx="156">
                  <c:v>5189378.12074003</c:v>
                </c:pt>
                <c:pt idx="157">
                  <c:v>5441478.1098455796</c:v>
                </c:pt>
                <c:pt idx="158">
                  <c:v>5299509.9459597096</c:v>
                </c:pt>
                <c:pt idx="159">
                  <c:v>5463317.7983893296</c:v>
                </c:pt>
                <c:pt idx="160">
                  <c:v>5423708.7443509996</c:v>
                </c:pt>
                <c:pt idx="161">
                  <c:v>5503355.9072618</c:v>
                </c:pt>
                <c:pt idx="162">
                  <c:v>5497027.04796845</c:v>
                </c:pt>
                <c:pt idx="163">
                  <c:v>5842350.2871218296</c:v>
                </c:pt>
                <c:pt idx="164">
                  <c:v>5331465.9662644602</c:v>
                </c:pt>
                <c:pt idx="165">
                  <c:v>5483519.37562232</c:v>
                </c:pt>
                <c:pt idx="166">
                  <c:v>5613670.70800272</c:v>
                </c:pt>
                <c:pt idx="167">
                  <c:v>5843045.29313171</c:v>
                </c:pt>
                <c:pt idx="168">
                  <c:v>5950528.1112988703</c:v>
                </c:pt>
                <c:pt idx="169">
                  <c:v>5976799.6929102503</c:v>
                </c:pt>
                <c:pt idx="170">
                  <c:v>6138890.5005819798</c:v>
                </c:pt>
                <c:pt idx="171">
                  <c:v>6249267.7517824396</c:v>
                </c:pt>
                <c:pt idx="172">
                  <c:v>6449088.08814569</c:v>
                </c:pt>
                <c:pt idx="173">
                  <c:v>6464275.6905932697</c:v>
                </c:pt>
                <c:pt idx="174">
                  <c:v>6712277.6274628798</c:v>
                </c:pt>
                <c:pt idx="175">
                  <c:v>6812861.1077104099</c:v>
                </c:pt>
                <c:pt idx="176">
                  <c:v>7100670.4252056396</c:v>
                </c:pt>
                <c:pt idx="177">
                  <c:v>7194150.7513534697</c:v>
                </c:pt>
                <c:pt idx="178">
                  <c:v>7799250.7710498096</c:v>
                </c:pt>
                <c:pt idx="179">
                  <c:v>8472365.1088452693</c:v>
                </c:pt>
                <c:pt idx="180">
                  <c:v>7645928.2543029599</c:v>
                </c:pt>
                <c:pt idx="181">
                  <c:v>8211574.0265562898</c:v>
                </c:pt>
                <c:pt idx="182">
                  <c:v>8274967.3780413102</c:v>
                </c:pt>
                <c:pt idx="183">
                  <c:v>8241329.6356495703</c:v>
                </c:pt>
                <c:pt idx="184">
                  <c:v>7612845.8376349304</c:v>
                </c:pt>
                <c:pt idx="185">
                  <c:v>6943905.0738819502</c:v>
                </c:pt>
                <c:pt idx="186">
                  <c:v>7446088.28882509</c:v>
                </c:pt>
                <c:pt idx="187">
                  <c:v>7815525.9592751497</c:v>
                </c:pt>
                <c:pt idx="188">
                  <c:v>7981176.0319819897</c:v>
                </c:pt>
                <c:pt idx="189">
                  <c:v>7702832.5178666199</c:v>
                </c:pt>
                <c:pt idx="190">
                  <c:v>7912311.0481899995</c:v>
                </c:pt>
                <c:pt idx="191">
                  <c:v>8249138.1295114504</c:v>
                </c:pt>
                <c:pt idx="192">
                  <c:v>7951509.2257986702</c:v>
                </c:pt>
                <c:pt idx="193">
                  <c:v>8124176.2486368902</c:v>
                </c:pt>
                <c:pt idx="194">
                  <c:v>8980992.4966993798</c:v>
                </c:pt>
                <c:pt idx="195">
                  <c:v>8795175.7619426697</c:v>
                </c:pt>
                <c:pt idx="196">
                  <c:v>8134174.3275538702</c:v>
                </c:pt>
                <c:pt idx="197">
                  <c:v>8887724.2372584604</c:v>
                </c:pt>
                <c:pt idx="198">
                  <c:v>9412988.7396804392</c:v>
                </c:pt>
                <c:pt idx="199">
                  <c:v>9321541.5540744402</c:v>
                </c:pt>
                <c:pt idx="200">
                  <c:v>9581472.7403097991</c:v>
                </c:pt>
                <c:pt idx="201">
                  <c:v>10114633.790944301</c:v>
                </c:pt>
                <c:pt idx="202">
                  <c:v>10090611.535690799</c:v>
                </c:pt>
                <c:pt idx="203">
                  <c:v>9486234.3577606492</c:v>
                </c:pt>
                <c:pt idx="204">
                  <c:v>9922316.5511869006</c:v>
                </c:pt>
                <c:pt idx="205">
                  <c:v>9037593.1959003191</c:v>
                </c:pt>
                <c:pt idx="206">
                  <c:v>9438817.1458323095</c:v>
                </c:pt>
                <c:pt idx="207">
                  <c:v>9803438.6521758195</c:v>
                </c:pt>
                <c:pt idx="208">
                  <c:v>9848632.5043623503</c:v>
                </c:pt>
                <c:pt idx="209">
                  <c:v>9788949.7913859095</c:v>
                </c:pt>
                <c:pt idx="210">
                  <c:v>9695612.1551250499</c:v>
                </c:pt>
                <c:pt idx="211">
                  <c:v>9837168.0925898701</c:v>
                </c:pt>
                <c:pt idx="212">
                  <c:v>9895650.0569003206</c:v>
                </c:pt>
                <c:pt idx="213">
                  <c:v>10084805.4077379</c:v>
                </c:pt>
                <c:pt idx="214">
                  <c:v>9740812.6952800304</c:v>
                </c:pt>
                <c:pt idx="215">
                  <c:v>10213144.7028741</c:v>
                </c:pt>
                <c:pt idx="216">
                  <c:v>9425609.1148355305</c:v>
                </c:pt>
                <c:pt idx="217">
                  <c:v>9506669.3532231096</c:v>
                </c:pt>
                <c:pt idx="218">
                  <c:v>9725227.6816537101</c:v>
                </c:pt>
                <c:pt idx="219">
                  <c:v>9410470.6877369899</c:v>
                </c:pt>
                <c:pt idx="220">
                  <c:v>9202216.9714173693</c:v>
                </c:pt>
                <c:pt idx="221">
                  <c:v>9392380.7851317097</c:v>
                </c:pt>
                <c:pt idx="222">
                  <c:v>9738583.9408716708</c:v>
                </c:pt>
                <c:pt idx="223">
                  <c:v>10071789.5904085</c:v>
                </c:pt>
                <c:pt idx="224">
                  <c:v>10230974.224885</c:v>
                </c:pt>
                <c:pt idx="225">
                  <c:v>9986863.1798792407</c:v>
                </c:pt>
                <c:pt idx="226">
                  <c:v>10172768.637972601</c:v>
                </c:pt>
                <c:pt idx="227">
                  <c:v>10204914.586868601</c:v>
                </c:pt>
                <c:pt idx="228">
                  <c:v>9292646.2473755609</c:v>
                </c:pt>
                <c:pt idx="229">
                  <c:v>9040072.1223718897</c:v>
                </c:pt>
                <c:pt idx="230">
                  <c:v>8146641.7945178803</c:v>
                </c:pt>
                <c:pt idx="231">
                  <c:v>8657884.3003328498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C3-574F-96A4-02E3D96DC7C7}"/>
            </c:ext>
          </c:extLst>
        </c:ser>
        <c:ser>
          <c:idx val="2"/>
          <c:order val="2"/>
          <c:tx>
            <c:strRef>
              <c:f>Momentum!$BU$1</c:f>
              <c:strCache>
                <c:ptCount val="1"/>
                <c:pt idx="0">
                  <c:v>1Y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Momentum!$BU$2:$BU$233</c:f>
              <c:numCache>
                <c:formatCode>General</c:formatCode>
                <c:ptCount val="232"/>
                <c:pt idx="0">
                  <c:v>972755</c:v>
                </c:pt>
                <c:pt idx="1">
                  <c:v>1009880.194575</c:v>
                </c:pt>
                <c:pt idx="2">
                  <c:v>1088731.64016741</c:v>
                </c:pt>
                <c:pt idx="3">
                  <c:v>1040043.56121912</c:v>
                </c:pt>
                <c:pt idx="4">
                  <c:v>1086923.5247410799</c:v>
                </c:pt>
                <c:pt idx="5">
                  <c:v>1080760.6683558</c:v>
                </c:pt>
                <c:pt idx="6">
                  <c:v>1075059.6558302201</c:v>
                </c:pt>
                <c:pt idx="7">
                  <c:v>1069404.84204055</c:v>
                </c:pt>
                <c:pt idx="8">
                  <c:v>1073848.2191592299</c:v>
                </c:pt>
                <c:pt idx="9">
                  <c:v>1092017.7310273999</c:v>
                </c:pt>
                <c:pt idx="10">
                  <c:v>1108337.9360176099</c:v>
                </c:pt>
                <c:pt idx="11">
                  <c:v>1173668.9156561701</c:v>
                </c:pt>
                <c:pt idx="12">
                  <c:v>1210809.66849211</c:v>
                </c:pt>
                <c:pt idx="13">
                  <c:v>1251220.4411780301</c:v>
                </c:pt>
                <c:pt idx="14">
                  <c:v>1269525.7962324701</c:v>
                </c:pt>
                <c:pt idx="15">
                  <c:v>1274318.25611324</c:v>
                </c:pt>
                <c:pt idx="16">
                  <c:v>1238873.0938194499</c:v>
                </c:pt>
                <c:pt idx="17">
                  <c:v>1297075.3517670899</c:v>
                </c:pt>
                <c:pt idx="18">
                  <c:v>1372156.55850413</c:v>
                </c:pt>
                <c:pt idx="19">
                  <c:v>1401033.59327785</c:v>
                </c:pt>
                <c:pt idx="20">
                  <c:v>1360886.9756624701</c:v>
                </c:pt>
                <c:pt idx="21">
                  <c:v>1312391.7682847399</c:v>
                </c:pt>
                <c:pt idx="22">
                  <c:v>1353141.53268998</c:v>
                </c:pt>
                <c:pt idx="23">
                  <c:v>1399087.4534324701</c:v>
                </c:pt>
                <c:pt idx="24">
                  <c:v>1458128.94396732</c:v>
                </c:pt>
                <c:pt idx="25">
                  <c:v>1489835.95785389</c:v>
                </c:pt>
                <c:pt idx="26">
                  <c:v>1571292.73884955</c:v>
                </c:pt>
                <c:pt idx="27">
                  <c:v>1630923.2982888899</c:v>
                </c:pt>
                <c:pt idx="28">
                  <c:v>1679378.0294810501</c:v>
                </c:pt>
                <c:pt idx="29">
                  <c:v>1690117.6519795901</c:v>
                </c:pt>
                <c:pt idx="30">
                  <c:v>1655673.05423224</c:v>
                </c:pt>
                <c:pt idx="31">
                  <c:v>1732777.74836784</c:v>
                </c:pt>
                <c:pt idx="32">
                  <c:v>1682431.8908890099</c:v>
                </c:pt>
                <c:pt idx="33">
                  <c:v>1714944.8871804399</c:v>
                </c:pt>
                <c:pt idx="34">
                  <c:v>1802938.7093416699</c:v>
                </c:pt>
                <c:pt idx="35">
                  <c:v>1872667.36392546</c:v>
                </c:pt>
                <c:pt idx="36">
                  <c:v>1993679.12898232</c:v>
                </c:pt>
                <c:pt idx="37">
                  <c:v>2012758.6382466799</c:v>
                </c:pt>
                <c:pt idx="38">
                  <c:v>2038723.2246800601</c:v>
                </c:pt>
                <c:pt idx="39">
                  <c:v>2046511.1473983401</c:v>
                </c:pt>
                <c:pt idx="40">
                  <c:v>2189112.0441490598</c:v>
                </c:pt>
                <c:pt idx="41">
                  <c:v>2254457.03866691</c:v>
                </c:pt>
                <c:pt idx="42">
                  <c:v>2247141.3255764302</c:v>
                </c:pt>
                <c:pt idx="43">
                  <c:v>2242478.5073258602</c:v>
                </c:pt>
                <c:pt idx="44">
                  <c:v>2311042.2876873501</c:v>
                </c:pt>
                <c:pt idx="45">
                  <c:v>2303103.85742915</c:v>
                </c:pt>
                <c:pt idx="46">
                  <c:v>2330268.9674275201</c:v>
                </c:pt>
                <c:pt idx="47">
                  <c:v>2381395.0685728798</c:v>
                </c:pt>
                <c:pt idx="48">
                  <c:v>2396552.6481843502</c:v>
                </c:pt>
                <c:pt idx="49">
                  <c:v>2265545.09767135</c:v>
                </c:pt>
                <c:pt idx="50">
                  <c:v>2327247.21840643</c:v>
                </c:pt>
                <c:pt idx="51">
                  <c:v>2219228.0387641001</c:v>
                </c:pt>
                <c:pt idx="52">
                  <c:v>2317395.5910588298</c:v>
                </c:pt>
                <c:pt idx="53">
                  <c:v>2402849.5534791201</c:v>
                </c:pt>
                <c:pt idx="54">
                  <c:v>2574473.08283637</c:v>
                </c:pt>
                <c:pt idx="55">
                  <c:v>2453846.14654007</c:v>
                </c:pt>
                <c:pt idx="56">
                  <c:v>2509523.9156050598</c:v>
                </c:pt>
                <c:pt idx="57">
                  <c:v>2671952.8510425999</c:v>
                </c:pt>
                <c:pt idx="58">
                  <c:v>2704163.2426619199</c:v>
                </c:pt>
                <c:pt idx="59">
                  <c:v>2774403.8828900601</c:v>
                </c:pt>
                <c:pt idx="60">
                  <c:v>2626209.09948549</c:v>
                </c:pt>
                <c:pt idx="61">
                  <c:v>2630305.98568069</c:v>
                </c:pt>
                <c:pt idx="62">
                  <c:v>2763110.1348977</c:v>
                </c:pt>
                <c:pt idx="63">
                  <c:v>2801862.7545396402</c:v>
                </c:pt>
                <c:pt idx="64">
                  <c:v>2841509.1125163799</c:v>
                </c:pt>
                <c:pt idx="65">
                  <c:v>2762813.5176452398</c:v>
                </c:pt>
                <c:pt idx="66">
                  <c:v>2879114.1526705101</c:v>
                </c:pt>
                <c:pt idx="67">
                  <c:v>3022090.9614921301</c:v>
                </c:pt>
                <c:pt idx="68">
                  <c:v>2803911.1045272099</c:v>
                </c:pt>
                <c:pt idx="69">
                  <c:v>2962107.7690446302</c:v>
                </c:pt>
                <c:pt idx="70">
                  <c:v>3134383.9568922701</c:v>
                </c:pt>
                <c:pt idx="71">
                  <c:v>3246626.2463885802</c:v>
                </c:pt>
                <c:pt idx="72">
                  <c:v>3311185.4092980199</c:v>
                </c:pt>
                <c:pt idx="73">
                  <c:v>3140179.2388348202</c:v>
                </c:pt>
                <c:pt idx="74">
                  <c:v>3241151.7022595601</c:v>
                </c:pt>
                <c:pt idx="75">
                  <c:v>3148876.1132962299</c:v>
                </c:pt>
                <c:pt idx="76">
                  <c:v>3051749.0295815999</c:v>
                </c:pt>
                <c:pt idx="77">
                  <c:v>2823966.4820136302</c:v>
                </c:pt>
                <c:pt idx="78">
                  <c:v>2933225.7452027402</c:v>
                </c:pt>
                <c:pt idx="79">
                  <c:v>2905976.07802981</c:v>
                </c:pt>
                <c:pt idx="80">
                  <c:v>3082208.9972819202</c:v>
                </c:pt>
                <c:pt idx="81">
                  <c:v>3184399.63658681</c:v>
                </c:pt>
                <c:pt idx="82">
                  <c:v>3222962.7161858701</c:v>
                </c:pt>
                <c:pt idx="83">
                  <c:v>3411264.3128790301</c:v>
                </c:pt>
                <c:pt idx="84">
                  <c:v>3518139.22380153</c:v>
                </c:pt>
                <c:pt idx="85">
                  <c:v>3477522.3064627498</c:v>
                </c:pt>
                <c:pt idx="86">
                  <c:v>3585047.29617857</c:v>
                </c:pt>
                <c:pt idx="87">
                  <c:v>3324109.62872621</c:v>
                </c:pt>
                <c:pt idx="88">
                  <c:v>3038701.5760037801</c:v>
                </c:pt>
                <c:pt idx="89">
                  <c:v>3082960.2644582801</c:v>
                </c:pt>
                <c:pt idx="90">
                  <c:v>3140472.8881917498</c:v>
                </c:pt>
                <c:pt idx="91">
                  <c:v>3146816.6434258898</c:v>
                </c:pt>
                <c:pt idx="92">
                  <c:v>3201067.7623585602</c:v>
                </c:pt>
                <c:pt idx="93">
                  <c:v>3044311.47403586</c:v>
                </c:pt>
                <c:pt idx="94">
                  <c:v>2874347.5644404301</c:v>
                </c:pt>
                <c:pt idx="95">
                  <c:v>2949209.9467562898</c:v>
                </c:pt>
                <c:pt idx="96">
                  <c:v>2971388.00555589</c:v>
                </c:pt>
                <c:pt idx="97">
                  <c:v>3089307.5385563802</c:v>
                </c:pt>
                <c:pt idx="98">
                  <c:v>3232589.6221946198</c:v>
                </c:pt>
                <c:pt idx="99">
                  <c:v>3246037.1950229499</c:v>
                </c:pt>
                <c:pt idx="100">
                  <c:v>3339750.2888432699</c:v>
                </c:pt>
                <c:pt idx="101">
                  <c:v>3409116.9023425402</c:v>
                </c:pt>
                <c:pt idx="102">
                  <c:v>3475543.5451846798</c:v>
                </c:pt>
                <c:pt idx="103">
                  <c:v>3443829.21033487</c:v>
                </c:pt>
                <c:pt idx="104">
                  <c:v>3545008.9125345098</c:v>
                </c:pt>
                <c:pt idx="105">
                  <c:v>3555838.9147623102</c:v>
                </c:pt>
                <c:pt idx="106">
                  <c:v>3619666.2232822902</c:v>
                </c:pt>
                <c:pt idx="107">
                  <c:v>3643646.5120115299</c:v>
                </c:pt>
                <c:pt idx="108">
                  <c:v>3395259.1292877099</c:v>
                </c:pt>
                <c:pt idx="109">
                  <c:v>3415002.5611245199</c:v>
                </c:pt>
                <c:pt idx="110">
                  <c:v>3465271.3988242699</c:v>
                </c:pt>
                <c:pt idx="111">
                  <c:v>3523505.2846815102</c:v>
                </c:pt>
                <c:pt idx="112">
                  <c:v>3555463.4776135702</c:v>
                </c:pt>
                <c:pt idx="113">
                  <c:v>3497722.7507371302</c:v>
                </c:pt>
                <c:pt idx="114">
                  <c:v>3646865.64882856</c:v>
                </c:pt>
                <c:pt idx="115">
                  <c:v>3623635.1146455202</c:v>
                </c:pt>
                <c:pt idx="116">
                  <c:v>3675000.1423956198</c:v>
                </c:pt>
                <c:pt idx="117">
                  <c:v>3683471.0177238402</c:v>
                </c:pt>
                <c:pt idx="118">
                  <c:v>3748521.1158968401</c:v>
                </c:pt>
                <c:pt idx="119">
                  <c:v>3797383.0886425599</c:v>
                </c:pt>
                <c:pt idx="120">
                  <c:v>3825692.5795683898</c:v>
                </c:pt>
                <c:pt idx="121">
                  <c:v>3615910.7269677599</c:v>
                </c:pt>
                <c:pt idx="122">
                  <c:v>3768737.1938430499</c:v>
                </c:pt>
                <c:pt idx="123">
                  <c:v>3672540.1769702099</c:v>
                </c:pt>
                <c:pt idx="124">
                  <c:v>3681648.07660909</c:v>
                </c:pt>
                <c:pt idx="125">
                  <c:v>3668615.0424179002</c:v>
                </c:pt>
                <c:pt idx="126">
                  <c:v>3577578.3601402999</c:v>
                </c:pt>
                <c:pt idx="127">
                  <c:v>3479624.2646396598</c:v>
                </c:pt>
                <c:pt idx="128">
                  <c:v>3391641.96510824</c:v>
                </c:pt>
                <c:pt idx="129">
                  <c:v>3353876.0318267602</c:v>
                </c:pt>
                <c:pt idx="130">
                  <c:v>3252471.59000448</c:v>
                </c:pt>
                <c:pt idx="131">
                  <c:v>3379155.3584351498</c:v>
                </c:pt>
                <c:pt idx="132">
                  <c:v>3274384.64654687</c:v>
                </c:pt>
                <c:pt idx="133">
                  <c:v>3253559.5601948299</c:v>
                </c:pt>
                <c:pt idx="134">
                  <c:v>3221121.57137969</c:v>
                </c:pt>
                <c:pt idx="135">
                  <c:v>3433844.4399536001</c:v>
                </c:pt>
                <c:pt idx="136">
                  <c:v>3494331.6097633899</c:v>
                </c:pt>
                <c:pt idx="137">
                  <c:v>3466778.8050203999</c:v>
                </c:pt>
                <c:pt idx="138">
                  <c:v>3552408.2415044098</c:v>
                </c:pt>
                <c:pt idx="139">
                  <c:v>3606493.6569813099</c:v>
                </c:pt>
                <c:pt idx="140">
                  <c:v>3513103.5037337798</c:v>
                </c:pt>
                <c:pt idx="141">
                  <c:v>3560881.71138456</c:v>
                </c:pt>
                <c:pt idx="142">
                  <c:v>3548240.5813091402</c:v>
                </c:pt>
                <c:pt idx="143">
                  <c:v>3558778.8558356301</c:v>
                </c:pt>
                <c:pt idx="144">
                  <c:v>3714137.3467871398</c:v>
                </c:pt>
                <c:pt idx="145">
                  <c:v>3788717.22471062</c:v>
                </c:pt>
                <c:pt idx="146">
                  <c:v>4003196.5068014902</c:v>
                </c:pt>
                <c:pt idx="147">
                  <c:v>4078516.64907696</c:v>
                </c:pt>
                <c:pt idx="148">
                  <c:v>4219103.1179706398</c:v>
                </c:pt>
                <c:pt idx="149">
                  <c:v>4352616.6361388201</c:v>
                </c:pt>
                <c:pt idx="150">
                  <c:v>4446785.4970616903</c:v>
                </c:pt>
                <c:pt idx="151">
                  <c:v>4672704.43423991</c:v>
                </c:pt>
                <c:pt idx="152">
                  <c:v>4741229.6447680397</c:v>
                </c:pt>
                <c:pt idx="153">
                  <c:v>4770151.1456011198</c:v>
                </c:pt>
                <c:pt idx="154">
                  <c:v>5050182.86860363</c:v>
                </c:pt>
                <c:pt idx="155">
                  <c:v>5197471.4519664599</c:v>
                </c:pt>
                <c:pt idx="156">
                  <c:v>5296301.3716256004</c:v>
                </c:pt>
                <c:pt idx="157">
                  <c:v>5606135.0018656999</c:v>
                </c:pt>
                <c:pt idx="158">
                  <c:v>5530872.6394656496</c:v>
                </c:pt>
                <c:pt idx="159">
                  <c:v>5682943.9826877601</c:v>
                </c:pt>
                <c:pt idx="160">
                  <c:v>5656631.9520479199</c:v>
                </c:pt>
                <c:pt idx="161">
                  <c:v>5774685.8608871596</c:v>
                </c:pt>
                <c:pt idx="162">
                  <c:v>5625467.9782418301</c:v>
                </c:pt>
                <c:pt idx="163">
                  <c:v>5975259.5771289105</c:v>
                </c:pt>
                <c:pt idx="164">
                  <c:v>5448600.1980007701</c:v>
                </c:pt>
                <c:pt idx="165">
                  <c:v>5593641.93527155</c:v>
                </c:pt>
                <c:pt idx="166">
                  <c:v>5836853.48661716</c:v>
                </c:pt>
                <c:pt idx="167">
                  <c:v>6162053.7786240298</c:v>
                </c:pt>
                <c:pt idx="168">
                  <c:v>6356559.0061462997</c:v>
                </c:pt>
                <c:pt idx="169">
                  <c:v>6404074.2847172404</c:v>
                </c:pt>
                <c:pt idx="170">
                  <c:v>6706730.8354129801</c:v>
                </c:pt>
                <c:pt idx="171">
                  <c:v>6631380.7144771097</c:v>
                </c:pt>
                <c:pt idx="172">
                  <c:v>6834566.2195686903</c:v>
                </c:pt>
                <c:pt idx="173">
                  <c:v>6800735.1167818196</c:v>
                </c:pt>
                <c:pt idx="174">
                  <c:v>6984797.0127175199</c:v>
                </c:pt>
                <c:pt idx="175">
                  <c:v>7183479.5637442702</c:v>
                </c:pt>
                <c:pt idx="176">
                  <c:v>7527352.7304607099</c:v>
                </c:pt>
                <c:pt idx="177">
                  <c:v>7387983.7946562301</c:v>
                </c:pt>
                <c:pt idx="178">
                  <c:v>7777145.8410397498</c:v>
                </c:pt>
                <c:pt idx="179">
                  <c:v>8169075.1056989497</c:v>
                </c:pt>
                <c:pt idx="180">
                  <c:v>7536339.3933870401</c:v>
                </c:pt>
                <c:pt idx="181">
                  <c:v>7896463.3713000398</c:v>
                </c:pt>
                <c:pt idx="182">
                  <c:v>7784096.69752644</c:v>
                </c:pt>
                <c:pt idx="183">
                  <c:v>7625962.77311619</c:v>
                </c:pt>
                <c:pt idx="184">
                  <c:v>7028354.2004009401</c:v>
                </c:pt>
                <c:pt idx="185">
                  <c:v>6564096.26369345</c:v>
                </c:pt>
                <c:pt idx="186">
                  <c:v>6853769.8318102499</c:v>
                </c:pt>
                <c:pt idx="187">
                  <c:v>7249095.27570906</c:v>
                </c:pt>
                <c:pt idx="188">
                  <c:v>7401616.2403099798</c:v>
                </c:pt>
                <c:pt idx="189">
                  <c:v>7154883.3629392497</c:v>
                </c:pt>
                <c:pt idx="190">
                  <c:v>7432707.4839221798</c:v>
                </c:pt>
                <c:pt idx="191">
                  <c:v>7746479.2303559501</c:v>
                </c:pt>
                <c:pt idx="192">
                  <c:v>7414271.4685621299</c:v>
                </c:pt>
                <c:pt idx="193">
                  <c:v>7581166.7193194702</c:v>
                </c:pt>
                <c:pt idx="194">
                  <c:v>8239666.8605595604</c:v>
                </c:pt>
                <c:pt idx="195">
                  <c:v>8114382.72594475</c:v>
                </c:pt>
                <c:pt idx="196">
                  <c:v>7508603.4835393401</c:v>
                </c:pt>
                <c:pt idx="197">
                  <c:v>8370929.0506064203</c:v>
                </c:pt>
                <c:pt idx="198">
                  <c:v>8711667.7176113501</c:v>
                </c:pt>
                <c:pt idx="199">
                  <c:v>8554857.6986943502</c:v>
                </c:pt>
                <c:pt idx="200">
                  <c:v>8544848.5151868798</c:v>
                </c:pt>
                <c:pt idx="201">
                  <c:v>9343193.7119607907</c:v>
                </c:pt>
                <c:pt idx="202">
                  <c:v>9445595.1150438804</c:v>
                </c:pt>
                <c:pt idx="203">
                  <c:v>8814629.3613589499</c:v>
                </c:pt>
                <c:pt idx="204">
                  <c:v>9255669.3414545394</c:v>
                </c:pt>
                <c:pt idx="205">
                  <c:v>8564826.1818083692</c:v>
                </c:pt>
                <c:pt idx="206">
                  <c:v>9111990.1024332009</c:v>
                </c:pt>
                <c:pt idx="207">
                  <c:v>9348856.2851459496</c:v>
                </c:pt>
                <c:pt idx="208">
                  <c:v>9375547.2698400505</c:v>
                </c:pt>
                <c:pt idx="209">
                  <c:v>9508117.5082355794</c:v>
                </c:pt>
                <c:pt idx="210">
                  <c:v>9357128.6022047997</c:v>
                </c:pt>
                <c:pt idx="211">
                  <c:v>9692207.3774497602</c:v>
                </c:pt>
                <c:pt idx="212">
                  <c:v>9706745.6885159295</c:v>
                </c:pt>
                <c:pt idx="213">
                  <c:v>9668258.4418609701</c:v>
                </c:pt>
                <c:pt idx="214">
                  <c:v>9461744.4415428191</c:v>
                </c:pt>
                <c:pt idx="215">
                  <c:v>10060720.173414599</c:v>
                </c:pt>
                <c:pt idx="216">
                  <c:v>9339869.5729895309</c:v>
                </c:pt>
                <c:pt idx="217">
                  <c:v>9339122.3834236898</c:v>
                </c:pt>
                <c:pt idx="218">
                  <c:v>9535617.5183709208</c:v>
                </c:pt>
                <c:pt idx="219">
                  <c:v>9184039.3004685901</c:v>
                </c:pt>
                <c:pt idx="220">
                  <c:v>8956963.9287644997</c:v>
                </c:pt>
                <c:pt idx="221">
                  <c:v>9028440.5009160396</c:v>
                </c:pt>
                <c:pt idx="222">
                  <c:v>9420229.6764532998</c:v>
                </c:pt>
                <c:pt idx="223">
                  <c:v>9598366.2196350303</c:v>
                </c:pt>
                <c:pt idx="224">
                  <c:v>9789661.6583923493</c:v>
                </c:pt>
                <c:pt idx="225">
                  <c:v>9397145.1741991099</c:v>
                </c:pt>
                <c:pt idx="226">
                  <c:v>9549801.7975539695</c:v>
                </c:pt>
                <c:pt idx="227">
                  <c:v>9610347.5409504697</c:v>
                </c:pt>
                <c:pt idx="228">
                  <c:v>8708128.1138060391</c:v>
                </c:pt>
                <c:pt idx="229">
                  <c:v>8448146.9489683602</c:v>
                </c:pt>
                <c:pt idx="230">
                  <c:v>7409869.6889401404</c:v>
                </c:pt>
                <c:pt idx="231">
                  <c:v>7873431.1366802398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C3-574F-96A4-02E3D96DC7C7}"/>
            </c:ext>
          </c:extLst>
        </c:ser>
        <c:ser>
          <c:idx val="3"/>
          <c:order val="3"/>
          <c:tx>
            <c:strRef>
              <c:f>Momentum!$BV$1</c:f>
              <c:strCache>
                <c:ptCount val="1"/>
                <c:pt idx="0">
                  <c:v>1M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Momentum!$BV$2:$BV$233</c:f>
              <c:numCache>
                <c:formatCode>General</c:formatCode>
                <c:ptCount val="232"/>
                <c:pt idx="0">
                  <c:v>943835</c:v>
                </c:pt>
                <c:pt idx="1">
                  <c:v>969101.46294999996</c:v>
                </c:pt>
                <c:pt idx="2">
                  <c:v>1037006.4024589</c:v>
                </c:pt>
                <c:pt idx="3">
                  <c:v>962471.56728217204</c:v>
                </c:pt>
                <c:pt idx="4">
                  <c:v>1003905.96825367</c:v>
                </c:pt>
                <c:pt idx="5">
                  <c:v>1015742.01961938</c:v>
                </c:pt>
                <c:pt idx="6">
                  <c:v>1021821.2356067999</c:v>
                </c:pt>
                <c:pt idx="7">
                  <c:v>1007449.31992799</c:v>
                </c:pt>
                <c:pt idx="8">
                  <c:v>1030393.97818935</c:v>
                </c:pt>
                <c:pt idx="9">
                  <c:v>1016900.96904496</c:v>
                </c:pt>
                <c:pt idx="10">
                  <c:v>1030654.5546512899</c:v>
                </c:pt>
                <c:pt idx="11">
                  <c:v>1129679.8442621899</c:v>
                </c:pt>
                <c:pt idx="12">
                  <c:v>1163073.1804585799</c:v>
                </c:pt>
                <c:pt idx="13">
                  <c:v>1218499.4328733301</c:v>
                </c:pt>
                <c:pt idx="14">
                  <c:v>1211292.00872789</c:v>
                </c:pt>
                <c:pt idx="15">
                  <c:v>1245383.8223135299</c:v>
                </c:pt>
                <c:pt idx="16">
                  <c:v>1156812.1248705999</c:v>
                </c:pt>
                <c:pt idx="17">
                  <c:v>1228233.70546011</c:v>
                </c:pt>
                <c:pt idx="18">
                  <c:v>1303487.58459365</c:v>
                </c:pt>
                <c:pt idx="19">
                  <c:v>1329374.84802368</c:v>
                </c:pt>
                <c:pt idx="20">
                  <c:v>1296459.52678661</c:v>
                </c:pt>
                <c:pt idx="21">
                  <c:v>1231267.05948215</c:v>
                </c:pt>
                <c:pt idx="22">
                  <c:v>1268654.48374332</c:v>
                </c:pt>
                <c:pt idx="23">
                  <c:v>1293608.9174385499</c:v>
                </c:pt>
                <c:pt idx="24">
                  <c:v>1301797.4618859401</c:v>
                </c:pt>
                <c:pt idx="25">
                  <c:v>1308371.53906846</c:v>
                </c:pt>
                <c:pt idx="26">
                  <c:v>1387992.48907847</c:v>
                </c:pt>
                <c:pt idx="27">
                  <c:v>1369206.0107388</c:v>
                </c:pt>
                <c:pt idx="28">
                  <c:v>1378817.83693418</c:v>
                </c:pt>
                <c:pt idx="29">
                  <c:v>1378804.0487558099</c:v>
                </c:pt>
                <c:pt idx="30">
                  <c:v>1360266.0283202899</c:v>
                </c:pt>
                <c:pt idx="31">
                  <c:v>1401998.99006916</c:v>
                </c:pt>
                <c:pt idx="32">
                  <c:v>1360661.04984697</c:v>
                </c:pt>
                <c:pt idx="33">
                  <c:v>1357919.31783153</c:v>
                </c:pt>
                <c:pt idx="34">
                  <c:v>1404081.78504121</c:v>
                </c:pt>
                <c:pt idx="35">
                  <c:v>1496821.3869431801</c:v>
                </c:pt>
                <c:pt idx="36">
                  <c:v>1581264.5654875799</c:v>
                </c:pt>
                <c:pt idx="37">
                  <c:v>1556841.9342736299</c:v>
                </c:pt>
                <c:pt idx="38">
                  <c:v>1560749.60752865</c:v>
                </c:pt>
                <c:pt idx="39">
                  <c:v>1534630.4628466601</c:v>
                </c:pt>
                <c:pt idx="40">
                  <c:v>1644387.2335494501</c:v>
                </c:pt>
                <c:pt idx="41">
                  <c:v>1656432.3700351999</c:v>
                </c:pt>
                <c:pt idx="42">
                  <c:v>1638476.6431440201</c:v>
                </c:pt>
                <c:pt idx="43">
                  <c:v>1613784.8001318399</c:v>
                </c:pt>
                <c:pt idx="44">
                  <c:v>1700727.4562389399</c:v>
                </c:pt>
                <c:pt idx="45">
                  <c:v>1686509.3747047901</c:v>
                </c:pt>
                <c:pt idx="46">
                  <c:v>1649937.4189143099</c:v>
                </c:pt>
                <c:pt idx="47">
                  <c:v>1689931.9019488001</c:v>
                </c:pt>
                <c:pt idx="48">
                  <c:v>1682420.1546446299</c:v>
                </c:pt>
                <c:pt idx="49">
                  <c:v>1573332.03181748</c:v>
                </c:pt>
                <c:pt idx="50">
                  <c:v>1627328.78714945</c:v>
                </c:pt>
                <c:pt idx="51">
                  <c:v>1557662.84177158</c:v>
                </c:pt>
                <c:pt idx="52">
                  <c:v>1609945.7950556499</c:v>
                </c:pt>
                <c:pt idx="53">
                  <c:v>1637652.96218856</c:v>
                </c:pt>
                <c:pt idx="54">
                  <c:v>1702151.9241043499</c:v>
                </c:pt>
                <c:pt idx="55">
                  <c:v>1616474.1070045601</c:v>
                </c:pt>
                <c:pt idx="56">
                  <c:v>1655229.07371999</c:v>
                </c:pt>
                <c:pt idx="57">
                  <c:v>1758747.0999904401</c:v>
                </c:pt>
                <c:pt idx="58">
                  <c:v>1753752.2582264701</c:v>
                </c:pt>
                <c:pt idx="59">
                  <c:v>1810591.36891559</c:v>
                </c:pt>
                <c:pt idx="60">
                  <c:v>1708818.02806884</c:v>
                </c:pt>
                <c:pt idx="61">
                  <c:v>1730784.88381967</c:v>
                </c:pt>
                <c:pt idx="62">
                  <c:v>1825329.0080983201</c:v>
                </c:pt>
                <c:pt idx="63">
                  <c:v>1818128.08516137</c:v>
                </c:pt>
                <c:pt idx="64">
                  <c:v>1829282.30096383</c:v>
                </c:pt>
                <c:pt idx="65">
                  <c:v>1830315.8454638801</c:v>
                </c:pt>
                <c:pt idx="66">
                  <c:v>1865576.8802267399</c:v>
                </c:pt>
                <c:pt idx="67">
                  <c:v>1954527.5858759501</c:v>
                </c:pt>
                <c:pt idx="68">
                  <c:v>1763159.7899428401</c:v>
                </c:pt>
                <c:pt idx="69">
                  <c:v>1808693.3915181099</c:v>
                </c:pt>
                <c:pt idx="70">
                  <c:v>1908117.2672498601</c:v>
                </c:pt>
                <c:pt idx="71">
                  <c:v>1992589.61867101</c:v>
                </c:pt>
                <c:pt idx="72">
                  <c:v>2045363.3547215201</c:v>
                </c:pt>
                <c:pt idx="73">
                  <c:v>1943606.5278241199</c:v>
                </c:pt>
                <c:pt idx="74">
                  <c:v>2004927.3137769699</c:v>
                </c:pt>
                <c:pt idx="75">
                  <c:v>1991163.4877678901</c:v>
                </c:pt>
                <c:pt idx="76">
                  <c:v>1894034.5328345699</c:v>
                </c:pt>
                <c:pt idx="77">
                  <c:v>1775022.87296391</c:v>
                </c:pt>
                <c:pt idx="78">
                  <c:v>1819149.9415857999</c:v>
                </c:pt>
                <c:pt idx="79">
                  <c:v>1793045.1399240401</c:v>
                </c:pt>
                <c:pt idx="80">
                  <c:v>1797859.46612474</c:v>
                </c:pt>
                <c:pt idx="81">
                  <c:v>1863337.5078809999</c:v>
                </c:pt>
                <c:pt idx="82">
                  <c:v>1916237.6597297399</c:v>
                </c:pt>
                <c:pt idx="83">
                  <c:v>2064995.18925456</c:v>
                </c:pt>
                <c:pt idx="84">
                  <c:v>2100038.1576162102</c:v>
                </c:pt>
                <c:pt idx="85">
                  <c:v>2071498.6390542099</c:v>
                </c:pt>
                <c:pt idx="86">
                  <c:v>2185037.4794607698</c:v>
                </c:pt>
                <c:pt idx="87">
                  <c:v>2086153.6083277699</c:v>
                </c:pt>
                <c:pt idx="88">
                  <c:v>1924946.08824424</c:v>
                </c:pt>
                <c:pt idx="89">
                  <c:v>1970586.5599965099</c:v>
                </c:pt>
                <c:pt idx="90">
                  <c:v>2006175.3532700499</c:v>
                </c:pt>
                <c:pt idx="91">
                  <c:v>1972591.9778563101</c:v>
                </c:pt>
                <c:pt idx="92">
                  <c:v>1974160.1884786999</c:v>
                </c:pt>
                <c:pt idx="93">
                  <c:v>1887237.9153799899</c:v>
                </c:pt>
                <c:pt idx="94">
                  <c:v>1813324.24242413</c:v>
                </c:pt>
                <c:pt idx="95">
                  <c:v>1875575.6636665501</c:v>
                </c:pt>
                <c:pt idx="96">
                  <c:v>1856810.5291515701</c:v>
                </c:pt>
                <c:pt idx="97">
                  <c:v>1927007.25120614</c:v>
                </c:pt>
                <c:pt idx="98">
                  <c:v>1999376.0085251899</c:v>
                </c:pt>
                <c:pt idx="99">
                  <c:v>2007913.34408159</c:v>
                </c:pt>
                <c:pt idx="100">
                  <c:v>2071584.2762224199</c:v>
                </c:pt>
                <c:pt idx="101">
                  <c:v>2056368.4897135601</c:v>
                </c:pt>
                <c:pt idx="102">
                  <c:v>2077394.85752089</c:v>
                </c:pt>
                <c:pt idx="103">
                  <c:v>2097576.7485616999</c:v>
                </c:pt>
                <c:pt idx="104">
                  <c:v>2154211.32077287</c:v>
                </c:pt>
                <c:pt idx="105">
                  <c:v>2160124.6308483901</c:v>
                </c:pt>
                <c:pt idx="106">
                  <c:v>2200410.9552137102</c:v>
                </c:pt>
                <c:pt idx="107">
                  <c:v>2226452.8188686701</c:v>
                </c:pt>
                <c:pt idx="108">
                  <c:v>2118069.0956461402</c:v>
                </c:pt>
                <c:pt idx="109">
                  <c:v>2165566.7951159999</c:v>
                </c:pt>
                <c:pt idx="110">
                  <c:v>2195375.8220507801</c:v>
                </c:pt>
                <c:pt idx="111">
                  <c:v>2236583.02623067</c:v>
                </c:pt>
                <c:pt idx="112">
                  <c:v>2223409.5522061698</c:v>
                </c:pt>
                <c:pt idx="113">
                  <c:v>2217550.86803611</c:v>
                </c:pt>
                <c:pt idx="114">
                  <c:v>2354806.1790132001</c:v>
                </c:pt>
                <c:pt idx="115">
                  <c:v>2334401.78347205</c:v>
                </c:pt>
                <c:pt idx="116">
                  <c:v>2449464.4473793898</c:v>
                </c:pt>
                <c:pt idx="117">
                  <c:v>2517326.85989404</c:v>
                </c:pt>
                <c:pt idx="118">
                  <c:v>2589523.7942357999</c:v>
                </c:pt>
                <c:pt idx="119">
                  <c:v>2720178.2172739599</c:v>
                </c:pt>
                <c:pt idx="120">
                  <c:v>2742198.0599428001</c:v>
                </c:pt>
                <c:pt idx="121">
                  <c:v>2576171.6784035601</c:v>
                </c:pt>
                <c:pt idx="122">
                  <c:v>2706538.8461891701</c:v>
                </c:pt>
                <c:pt idx="123">
                  <c:v>2608237.3552955799</c:v>
                </c:pt>
                <c:pt idx="124">
                  <c:v>2603946.8048461201</c:v>
                </c:pt>
                <c:pt idx="125">
                  <c:v>2612539.8293021098</c:v>
                </c:pt>
                <c:pt idx="126">
                  <c:v>2545776.3739642999</c:v>
                </c:pt>
                <c:pt idx="127">
                  <c:v>2546591.0224039699</c:v>
                </c:pt>
                <c:pt idx="128">
                  <c:v>2537932.6129277898</c:v>
                </c:pt>
                <c:pt idx="129">
                  <c:v>2562372.9039902901</c:v>
                </c:pt>
                <c:pt idx="130">
                  <c:v>2560041.1446476602</c:v>
                </c:pt>
                <c:pt idx="131">
                  <c:v>2631363.8909375402</c:v>
                </c:pt>
                <c:pt idx="132">
                  <c:v>2547133.93278863</c:v>
                </c:pt>
                <c:pt idx="133">
                  <c:v>2502610.0316434898</c:v>
                </c:pt>
                <c:pt idx="134">
                  <c:v>2435452.4914443302</c:v>
                </c:pt>
                <c:pt idx="135">
                  <c:v>2560001.5318568</c:v>
                </c:pt>
                <c:pt idx="136">
                  <c:v>2596788.7538695801</c:v>
                </c:pt>
                <c:pt idx="137">
                  <c:v>2612434.4061116399</c:v>
                </c:pt>
                <c:pt idx="138">
                  <c:v>2632942.01619962</c:v>
                </c:pt>
                <c:pt idx="139">
                  <c:v>2724239.28061134</c:v>
                </c:pt>
                <c:pt idx="140">
                  <c:v>2707921.08732048</c:v>
                </c:pt>
                <c:pt idx="141">
                  <c:v>2756650.12728681</c:v>
                </c:pt>
                <c:pt idx="142">
                  <c:v>2766656.7672488601</c:v>
                </c:pt>
                <c:pt idx="143">
                  <c:v>2783173.70814934</c:v>
                </c:pt>
                <c:pt idx="144">
                  <c:v>2859961.4707571799</c:v>
                </c:pt>
                <c:pt idx="145">
                  <c:v>2945431.4193107602</c:v>
                </c:pt>
                <c:pt idx="146">
                  <c:v>3041113.7589670699</c:v>
                </c:pt>
                <c:pt idx="147">
                  <c:v>3077181.36814842</c:v>
                </c:pt>
                <c:pt idx="148">
                  <c:v>3212946.6101111202</c:v>
                </c:pt>
                <c:pt idx="149">
                  <c:v>3289687.8398936298</c:v>
                </c:pt>
                <c:pt idx="150">
                  <c:v>3328703.5376747702</c:v>
                </c:pt>
                <c:pt idx="151">
                  <c:v>3381796.3591006799</c:v>
                </c:pt>
                <c:pt idx="152">
                  <c:v>3378972.5591408298</c:v>
                </c:pt>
                <c:pt idx="153">
                  <c:v>3437192.2563348301</c:v>
                </c:pt>
                <c:pt idx="154">
                  <c:v>3478335.4476431599</c:v>
                </c:pt>
                <c:pt idx="155">
                  <c:v>3550267.4247004199</c:v>
                </c:pt>
                <c:pt idx="156">
                  <c:v>3650615.73345957</c:v>
                </c:pt>
                <c:pt idx="157">
                  <c:v>3911123.6721992502</c:v>
                </c:pt>
                <c:pt idx="158">
                  <c:v>3815633.5877425</c:v>
                </c:pt>
                <c:pt idx="159">
                  <c:v>3844670.55934523</c:v>
                </c:pt>
                <c:pt idx="160">
                  <c:v>3879003.46744018</c:v>
                </c:pt>
                <c:pt idx="161">
                  <c:v>3930691.1886438201</c:v>
                </c:pt>
                <c:pt idx="162">
                  <c:v>3890873.2869028598</c:v>
                </c:pt>
                <c:pt idx="163">
                  <c:v>3982289.35477864</c:v>
                </c:pt>
                <c:pt idx="164">
                  <c:v>3714739.2444778401</c:v>
                </c:pt>
                <c:pt idx="165">
                  <c:v>3846649.63504925</c:v>
                </c:pt>
                <c:pt idx="166">
                  <c:v>3997707.5662176302</c:v>
                </c:pt>
                <c:pt idx="167">
                  <c:v>4244785.8823477104</c:v>
                </c:pt>
                <c:pt idx="168">
                  <c:v>4214393.2154301004</c:v>
                </c:pt>
                <c:pt idx="169">
                  <c:v>4189823.3029841399</c:v>
                </c:pt>
                <c:pt idx="170">
                  <c:v>4433503.4262856999</c:v>
                </c:pt>
                <c:pt idx="171">
                  <c:v>4438690.62529446</c:v>
                </c:pt>
                <c:pt idx="172">
                  <c:v>4575646.4245379204</c:v>
                </c:pt>
                <c:pt idx="173">
                  <c:v>4570453.0658460697</c:v>
                </c:pt>
                <c:pt idx="174">
                  <c:v>4854461.0193577399</c:v>
                </c:pt>
                <c:pt idx="175">
                  <c:v>4805091.1507908702</c:v>
                </c:pt>
                <c:pt idx="176">
                  <c:v>4798556.2268257895</c:v>
                </c:pt>
                <c:pt idx="177">
                  <c:v>4679504.04683825</c:v>
                </c:pt>
                <c:pt idx="178">
                  <c:v>4971668.8820025902</c:v>
                </c:pt>
                <c:pt idx="179">
                  <c:v>5249460.8807844901</c:v>
                </c:pt>
                <c:pt idx="180">
                  <c:v>4690577.0281117698</c:v>
                </c:pt>
                <c:pt idx="181">
                  <c:v>4853199.3336763997</c:v>
                </c:pt>
                <c:pt idx="182">
                  <c:v>4782051.4314446999</c:v>
                </c:pt>
                <c:pt idx="183">
                  <c:v>4887973.8706512097</c:v>
                </c:pt>
                <c:pt idx="184">
                  <c:v>4728430.4035131503</c:v>
                </c:pt>
                <c:pt idx="185">
                  <c:v>4428175.0728900703</c:v>
                </c:pt>
                <c:pt idx="186">
                  <c:v>4644867.8200819399</c:v>
                </c:pt>
                <c:pt idx="187">
                  <c:v>4842460.4971482297</c:v>
                </c:pt>
                <c:pt idx="188">
                  <c:v>4938123.3042693902</c:v>
                </c:pt>
                <c:pt idx="189">
                  <c:v>4881310.1956537701</c:v>
                </c:pt>
                <c:pt idx="190">
                  <c:v>5071437.2277744804</c:v>
                </c:pt>
                <c:pt idx="191">
                  <c:v>5209583.1778590595</c:v>
                </c:pt>
                <c:pt idx="192">
                  <c:v>5000652.84451102</c:v>
                </c:pt>
                <c:pt idx="193">
                  <c:v>5150172.3645618996</c:v>
                </c:pt>
                <c:pt idx="194">
                  <c:v>5583276.1095597399</c:v>
                </c:pt>
                <c:pt idx="195">
                  <c:v>5561752.5801573796</c:v>
                </c:pt>
                <c:pt idx="196">
                  <c:v>5101740.02425256</c:v>
                </c:pt>
                <c:pt idx="197">
                  <c:v>5569084.9191742204</c:v>
                </c:pt>
                <c:pt idx="198">
                  <c:v>6022993.1855115201</c:v>
                </c:pt>
                <c:pt idx="199">
                  <c:v>5887927.5633264203</c:v>
                </c:pt>
                <c:pt idx="200">
                  <c:v>6198162.4666380901</c:v>
                </c:pt>
                <c:pt idx="201">
                  <c:v>6366132.6694839802</c:v>
                </c:pt>
                <c:pt idx="202">
                  <c:v>6315617.4067516197</c:v>
                </c:pt>
                <c:pt idx="203">
                  <c:v>6055477.1257675197</c:v>
                </c:pt>
                <c:pt idx="204">
                  <c:v>6288976.3237371203</c:v>
                </c:pt>
                <c:pt idx="205">
                  <c:v>5918304.0592160504</c:v>
                </c:pt>
                <c:pt idx="206">
                  <c:v>6101357.2037676098</c:v>
                </c:pt>
                <c:pt idx="207">
                  <c:v>6136714.5687634395</c:v>
                </c:pt>
                <c:pt idx="208">
                  <c:v>6273501.9365011696</c:v>
                </c:pt>
                <c:pt idx="209">
                  <c:v>6227328.9622485302</c:v>
                </c:pt>
                <c:pt idx="210">
                  <c:v>6202046.0066617997</c:v>
                </c:pt>
                <c:pt idx="211">
                  <c:v>6475928.3583159801</c:v>
                </c:pt>
                <c:pt idx="212">
                  <c:v>6578312.7856609598</c:v>
                </c:pt>
                <c:pt idx="213">
                  <c:v>6396784.2443406396</c:v>
                </c:pt>
                <c:pt idx="214">
                  <c:v>6148461.0799753396</c:v>
                </c:pt>
                <c:pt idx="215">
                  <c:v>6358892.1604375001</c:v>
                </c:pt>
                <c:pt idx="216">
                  <c:v>5814793.5527296597</c:v>
                </c:pt>
                <c:pt idx="217">
                  <c:v>5836744.3983912198</c:v>
                </c:pt>
                <c:pt idx="218">
                  <c:v>5941134.5719564399</c:v>
                </c:pt>
                <c:pt idx="219">
                  <c:v>5747156.5281820605</c:v>
                </c:pt>
                <c:pt idx="220">
                  <c:v>5690374.6216836302</c:v>
                </c:pt>
                <c:pt idx="221">
                  <c:v>5786997.1827598102</c:v>
                </c:pt>
                <c:pt idx="222">
                  <c:v>5922297.1768927397</c:v>
                </c:pt>
                <c:pt idx="223">
                  <c:v>6035235.3840560801</c:v>
                </c:pt>
                <c:pt idx="224">
                  <c:v>6043594.1850629998</c:v>
                </c:pt>
                <c:pt idx="225">
                  <c:v>5874433.9838230796</c:v>
                </c:pt>
                <c:pt idx="226">
                  <c:v>5901808.8461876996</c:v>
                </c:pt>
                <c:pt idx="227">
                  <c:v>5932793.3426301898</c:v>
                </c:pt>
                <c:pt idx="228">
                  <c:v>5390387.7112802202</c:v>
                </c:pt>
                <c:pt idx="229">
                  <c:v>5219054.2378771799</c:v>
                </c:pt>
                <c:pt idx="230">
                  <c:v>5003507.2978528496</c:v>
                </c:pt>
                <c:pt idx="231">
                  <c:v>5245551.96338649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C3-574F-96A4-02E3D96DC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264832"/>
        <c:axId val="212266368"/>
      </c:lineChart>
      <c:catAx>
        <c:axId val="21226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66368"/>
        <c:crosses val="autoZero"/>
        <c:auto val="1"/>
        <c:lblAlgn val="ctr"/>
        <c:lblOffset val="100"/>
        <c:noMultiLvlLbl val="0"/>
      </c:catAx>
      <c:valAx>
        <c:axId val="21226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6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Momentum!$BX$1</c:f>
              <c:strCache>
                <c:ptCount val="1"/>
                <c:pt idx="0">
                  <c:v>3M sort 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Momentum!$BX$2:$BX$233</c:f>
              <c:numCache>
                <c:formatCode>General</c:formatCode>
                <c:ptCount val="232"/>
                <c:pt idx="0">
                  <c:v>1021030</c:v>
                </c:pt>
                <c:pt idx="1">
                  <c:v>1045228.41099999</c:v>
                </c:pt>
                <c:pt idx="2">
                  <c:v>1026597.21457392</c:v>
                </c:pt>
                <c:pt idx="3">
                  <c:v>1076340.9826060999</c:v>
                </c:pt>
                <c:pt idx="4">
                  <c:v>1106193.2997586799</c:v>
                </c:pt>
                <c:pt idx="5">
                  <c:v>1119168.9471648501</c:v>
                </c:pt>
                <c:pt idx="6">
                  <c:v>1145603.71769688</c:v>
                </c:pt>
                <c:pt idx="7">
                  <c:v>1157500.8123051601</c:v>
                </c:pt>
                <c:pt idx="8">
                  <c:v>1186646.68275901</c:v>
                </c:pt>
                <c:pt idx="9">
                  <c:v>1204612.5135359799</c:v>
                </c:pt>
                <c:pt idx="10">
                  <c:v>1204925.7127894999</c:v>
                </c:pt>
                <c:pt idx="11">
                  <c:v>1224843.1348219099</c:v>
                </c:pt>
                <c:pt idx="12">
                  <c:v>1259065.25200884</c:v>
                </c:pt>
                <c:pt idx="13">
                  <c:v>1274451.02938838</c:v>
                </c:pt>
                <c:pt idx="14">
                  <c:v>1259546.32459969</c:v>
                </c:pt>
                <c:pt idx="15">
                  <c:v>1275057.6375871301</c:v>
                </c:pt>
                <c:pt idx="16">
                  <c:v>1315840.3561253599</c:v>
                </c:pt>
                <c:pt idx="17">
                  <c:v>1337117.4946838999</c:v>
                </c:pt>
                <c:pt idx="18">
                  <c:v>1325324.1183807901</c:v>
                </c:pt>
                <c:pt idx="19">
                  <c:v>1339226.7683826101</c:v>
                </c:pt>
                <c:pt idx="20">
                  <c:v>1382175.77084464</c:v>
                </c:pt>
                <c:pt idx="21">
                  <c:v>1400938.80693385</c:v>
                </c:pt>
                <c:pt idx="22">
                  <c:v>1410009.88570875</c:v>
                </c:pt>
                <c:pt idx="23">
                  <c:v>1412378.7023167401</c:v>
                </c:pt>
                <c:pt idx="24">
                  <c:v>1430718.4397663199</c:v>
                </c:pt>
                <c:pt idx="25">
                  <c:v>1438816.3061354</c:v>
                </c:pt>
                <c:pt idx="26">
                  <c:v>1360674.19254919</c:v>
                </c:pt>
                <c:pt idx="27">
                  <c:v>1243887.5266026901</c:v>
                </c:pt>
                <c:pt idx="28">
                  <c:v>1186208.4619941199</c:v>
                </c:pt>
                <c:pt idx="29">
                  <c:v>1252897.10172743</c:v>
                </c:pt>
                <c:pt idx="30">
                  <c:v>1249564.3954368399</c:v>
                </c:pt>
                <c:pt idx="31">
                  <c:v>1290981.2073235901</c:v>
                </c:pt>
                <c:pt idx="32">
                  <c:v>1239432.3277151601</c:v>
                </c:pt>
                <c:pt idx="33">
                  <c:v>1192792.4892232399</c:v>
                </c:pt>
                <c:pt idx="34">
                  <c:v>1270771.2982062099</c:v>
                </c:pt>
                <c:pt idx="35">
                  <c:v>1323781.5229108799</c:v>
                </c:pt>
                <c:pt idx="36">
                  <c:v>1338263.69277153</c:v>
                </c:pt>
                <c:pt idx="37">
                  <c:v>1354369.6963140301</c:v>
                </c:pt>
                <c:pt idx="38">
                  <c:v>1306154.1351252501</c:v>
                </c:pt>
                <c:pt idx="39">
                  <c:v>1344267.71278821</c:v>
                </c:pt>
                <c:pt idx="40">
                  <c:v>1301983.77188245</c:v>
                </c:pt>
                <c:pt idx="41">
                  <c:v>1310785.18218038</c:v>
                </c:pt>
                <c:pt idx="42">
                  <c:v>1319324.94764228</c:v>
                </c:pt>
                <c:pt idx="43">
                  <c:v>1337459.0690476301</c:v>
                </c:pt>
                <c:pt idx="44">
                  <c:v>1357186.59031608</c:v>
                </c:pt>
                <c:pt idx="45">
                  <c:v>1337928.11259949</c:v>
                </c:pt>
                <c:pt idx="46">
                  <c:v>1349648.3628658699</c:v>
                </c:pt>
                <c:pt idx="47">
                  <c:v>1439352.7413037501</c:v>
                </c:pt>
                <c:pt idx="48">
                  <c:v>1436790.69342423</c:v>
                </c:pt>
                <c:pt idx="49">
                  <c:v>1435059.3606386499</c:v>
                </c:pt>
                <c:pt idx="50">
                  <c:v>1514267.4620491001</c:v>
                </c:pt>
                <c:pt idx="51">
                  <c:v>1495301.26208694</c:v>
                </c:pt>
                <c:pt idx="52">
                  <c:v>1501820.77558963</c:v>
                </c:pt>
                <c:pt idx="53">
                  <c:v>1536144.88941574</c:v>
                </c:pt>
                <c:pt idx="54">
                  <c:v>1395672.12000311</c:v>
                </c:pt>
                <c:pt idx="55">
                  <c:v>1405148.7336979299</c:v>
                </c:pt>
                <c:pt idx="56">
                  <c:v>1454195.45024766</c:v>
                </c:pt>
                <c:pt idx="57">
                  <c:v>1462622.5128818499</c:v>
                </c:pt>
                <c:pt idx="58">
                  <c:v>1474360.0585477201</c:v>
                </c:pt>
                <c:pt idx="59">
                  <c:v>1404173.1479605599</c:v>
                </c:pt>
                <c:pt idx="60">
                  <c:v>1487840.80498179</c:v>
                </c:pt>
                <c:pt idx="61">
                  <c:v>1502793.6050718599</c:v>
                </c:pt>
                <c:pt idx="62">
                  <c:v>1495324.72085465</c:v>
                </c:pt>
                <c:pt idx="63">
                  <c:v>1574950.76224016</c:v>
                </c:pt>
                <c:pt idx="64">
                  <c:v>1554500.02659247</c:v>
                </c:pt>
                <c:pt idx="65">
                  <c:v>1555533.7691101499</c:v>
                </c:pt>
                <c:pt idx="66">
                  <c:v>1530427.4540767199</c:v>
                </c:pt>
                <c:pt idx="67">
                  <c:v>1522025.4073538401</c:v>
                </c:pt>
                <c:pt idx="68">
                  <c:v>1582000.8185306101</c:v>
                </c:pt>
                <c:pt idx="69">
                  <c:v>1702944.7811072799</c:v>
                </c:pt>
                <c:pt idx="70">
                  <c:v>1787768.4606542301</c:v>
                </c:pt>
                <c:pt idx="71">
                  <c:v>1960565.2212187699</c:v>
                </c:pt>
                <c:pt idx="72">
                  <c:v>1841921.6168567101</c:v>
                </c:pt>
                <c:pt idx="73">
                  <c:v>1873363.2188564599</c:v>
                </c:pt>
                <c:pt idx="74">
                  <c:v>2026538.7624462601</c:v>
                </c:pt>
                <c:pt idx="75">
                  <c:v>2039984.84713509</c:v>
                </c:pt>
                <c:pt idx="76">
                  <c:v>2071625.01211415</c:v>
                </c:pt>
                <c:pt idx="77">
                  <c:v>2143241.0887829401</c:v>
                </c:pt>
                <c:pt idx="78">
                  <c:v>2205609.4044665201</c:v>
                </c:pt>
                <c:pt idx="79">
                  <c:v>2144613.2763860002</c:v>
                </c:pt>
                <c:pt idx="80">
                  <c:v>2152301.7149818498</c:v>
                </c:pt>
                <c:pt idx="81">
                  <c:v>2159049.1808583098</c:v>
                </c:pt>
                <c:pt idx="82">
                  <c:v>2105407.6039598901</c:v>
                </c:pt>
                <c:pt idx="83">
                  <c:v>2139409.9367638398</c:v>
                </c:pt>
                <c:pt idx="84">
                  <c:v>2225585.3690166902</c:v>
                </c:pt>
                <c:pt idx="85">
                  <c:v>2326704.8402579599</c:v>
                </c:pt>
                <c:pt idx="86">
                  <c:v>2346435.2973033502</c:v>
                </c:pt>
                <c:pt idx="87">
                  <c:v>2500643.0250421199</c:v>
                </c:pt>
                <c:pt idx="88">
                  <c:v>2498204.8980927099</c:v>
                </c:pt>
                <c:pt idx="89">
                  <c:v>2532180.4847067702</c:v>
                </c:pt>
                <c:pt idx="90">
                  <c:v>2426196.07051937</c:v>
                </c:pt>
                <c:pt idx="91">
                  <c:v>2141639.6643885002</c:v>
                </c:pt>
                <c:pt idx="92">
                  <c:v>2356788.7850729702</c:v>
                </c:pt>
                <c:pt idx="93">
                  <c:v>2189527.4849963398</c:v>
                </c:pt>
                <c:pt idx="94">
                  <c:v>2271601.9227714301</c:v>
                </c:pt>
                <c:pt idx="95">
                  <c:v>2179170.4405338601</c:v>
                </c:pt>
                <c:pt idx="96">
                  <c:v>2153053.0828040601</c:v>
                </c:pt>
                <c:pt idx="97">
                  <c:v>2089559.5473921699</c:v>
                </c:pt>
                <c:pt idx="98">
                  <c:v>2083322.21214321</c:v>
                </c:pt>
                <c:pt idx="99">
                  <c:v>2095322.1480851499</c:v>
                </c:pt>
                <c:pt idx="100">
                  <c:v>2138925.8019868</c:v>
                </c:pt>
                <c:pt idx="101">
                  <c:v>2181094.7241729698</c:v>
                </c:pt>
                <c:pt idx="102">
                  <c:v>2223080.7976132999</c:v>
                </c:pt>
                <c:pt idx="103">
                  <c:v>2257060.5876048198</c:v>
                </c:pt>
                <c:pt idx="104">
                  <c:v>2241520.7254591598</c:v>
                </c:pt>
                <c:pt idx="105">
                  <c:v>2189528.6522321398</c:v>
                </c:pt>
                <c:pt idx="106">
                  <c:v>2151890.6547002699</c:v>
                </c:pt>
                <c:pt idx="107">
                  <c:v>2198683.5169867198</c:v>
                </c:pt>
                <c:pt idx="108">
                  <c:v>2066465.68369273</c:v>
                </c:pt>
                <c:pt idx="109">
                  <c:v>2165873.0154067702</c:v>
                </c:pt>
                <c:pt idx="110">
                  <c:v>2146228.5471570301</c:v>
                </c:pt>
                <c:pt idx="111">
                  <c:v>2117361.7731977599</c:v>
                </c:pt>
                <c:pt idx="112">
                  <c:v>2113275.26497549</c:v>
                </c:pt>
                <c:pt idx="113">
                  <c:v>2141603.7199024898</c:v>
                </c:pt>
                <c:pt idx="114">
                  <c:v>2158008.40439694</c:v>
                </c:pt>
                <c:pt idx="115">
                  <c:v>2179890.6096175299</c:v>
                </c:pt>
                <c:pt idx="116">
                  <c:v>2194016.3007678501</c:v>
                </c:pt>
                <c:pt idx="117">
                  <c:v>2201366.2553754202</c:v>
                </c:pt>
                <c:pt idx="118">
                  <c:v>2257743.2451755898</c:v>
                </c:pt>
                <c:pt idx="119">
                  <c:v>2312922.4900876801</c:v>
                </c:pt>
                <c:pt idx="120">
                  <c:v>2365229.23220101</c:v>
                </c:pt>
                <c:pt idx="121">
                  <c:v>2254619.28715713</c:v>
                </c:pt>
                <c:pt idx="122">
                  <c:v>2213044.1075019501</c:v>
                </c:pt>
                <c:pt idx="123">
                  <c:v>2155139.8084291602</c:v>
                </c:pt>
                <c:pt idx="124">
                  <c:v>2039408.8007165201</c:v>
                </c:pt>
                <c:pt idx="125">
                  <c:v>1944963.77915534</c:v>
                </c:pt>
                <c:pt idx="126">
                  <c:v>1806210.0631503901</c:v>
                </c:pt>
                <c:pt idx="127">
                  <c:v>1900105.8932832701</c:v>
                </c:pt>
                <c:pt idx="128">
                  <c:v>1754833.2972122901</c:v>
                </c:pt>
                <c:pt idx="129">
                  <c:v>1842127.47958212</c:v>
                </c:pt>
                <c:pt idx="130">
                  <c:v>1857122.3972659199</c:v>
                </c:pt>
                <c:pt idx="131">
                  <c:v>1874755.7744279599</c:v>
                </c:pt>
                <c:pt idx="132">
                  <c:v>1855398.92105699</c:v>
                </c:pt>
                <c:pt idx="133">
                  <c:v>1861781.4933454299</c:v>
                </c:pt>
                <c:pt idx="134">
                  <c:v>1874199.5759060399</c:v>
                </c:pt>
                <c:pt idx="135">
                  <c:v>1807206.31206528</c:v>
                </c:pt>
                <c:pt idx="136">
                  <c:v>1854419.57696798</c:v>
                </c:pt>
                <c:pt idx="137">
                  <c:v>1808939.9368428399</c:v>
                </c:pt>
                <c:pt idx="138">
                  <c:v>1836101.16999454</c:v>
                </c:pt>
                <c:pt idx="139">
                  <c:v>1824037.98530768</c:v>
                </c:pt>
                <c:pt idx="140">
                  <c:v>1866966.71929189</c:v>
                </c:pt>
                <c:pt idx="141">
                  <c:v>1829795.41191079</c:v>
                </c:pt>
                <c:pt idx="142">
                  <c:v>1737866.4904163899</c:v>
                </c:pt>
                <c:pt idx="143">
                  <c:v>1769947.50582948</c:v>
                </c:pt>
                <c:pt idx="144">
                  <c:v>1737168.0780215201</c:v>
                </c:pt>
                <c:pt idx="145">
                  <c:v>1708496.11889377</c:v>
                </c:pt>
                <c:pt idx="146">
                  <c:v>1737344.0758612901</c:v>
                </c:pt>
                <c:pt idx="147">
                  <c:v>1785433.75988113</c:v>
                </c:pt>
                <c:pt idx="148">
                  <c:v>1799520.8322466</c:v>
                </c:pt>
                <c:pt idx="149">
                  <c:v>1802768.9673488</c:v>
                </c:pt>
                <c:pt idx="150">
                  <c:v>1791573.7720615601</c:v>
                </c:pt>
                <c:pt idx="151">
                  <c:v>1810770.4850292001</c:v>
                </c:pt>
                <c:pt idx="152">
                  <c:v>1797805.3683563999</c:v>
                </c:pt>
                <c:pt idx="153">
                  <c:v>1840844.8288748499</c:v>
                </c:pt>
                <c:pt idx="154">
                  <c:v>1791114.40582279</c:v>
                </c:pt>
                <c:pt idx="155">
                  <c:v>1788293.4006336201</c:v>
                </c:pt>
                <c:pt idx="156">
                  <c:v>1751383.0248445401</c:v>
                </c:pt>
                <c:pt idx="157">
                  <c:v>1702002.7804590501</c:v>
                </c:pt>
                <c:pt idx="158">
                  <c:v>1762245.1688734</c:v>
                </c:pt>
                <c:pt idx="159">
                  <c:v>1839343.3950116099</c:v>
                </c:pt>
                <c:pt idx="160">
                  <c:v>1865875.92348466</c:v>
                </c:pt>
                <c:pt idx="161">
                  <c:v>1817176.5618817101</c:v>
                </c:pt>
                <c:pt idx="162">
                  <c:v>1791708.8323669301</c:v>
                </c:pt>
                <c:pt idx="163">
                  <c:v>1786288.9131490199</c:v>
                </c:pt>
                <c:pt idx="164">
                  <c:v>1815923.44621817</c:v>
                </c:pt>
                <c:pt idx="165">
                  <c:v>1765386.29670991</c:v>
                </c:pt>
                <c:pt idx="166">
                  <c:v>1768908.2423718499</c:v>
                </c:pt>
                <c:pt idx="167">
                  <c:v>1714523.15846013</c:v>
                </c:pt>
                <c:pt idx="168">
                  <c:v>1648402.57285411</c:v>
                </c:pt>
                <c:pt idx="169">
                  <c:v>1622975.9631678399</c:v>
                </c:pt>
                <c:pt idx="170">
                  <c:v>1621215.0342478</c:v>
                </c:pt>
                <c:pt idx="171">
                  <c:v>1647267.9598481599</c:v>
                </c:pt>
                <c:pt idx="172">
                  <c:v>1642919.17243417</c:v>
                </c:pt>
                <c:pt idx="173">
                  <c:v>1658075.1017998699</c:v>
                </c:pt>
                <c:pt idx="174">
                  <c:v>1679132.65559273</c:v>
                </c:pt>
                <c:pt idx="175">
                  <c:v>1641671.20604645</c:v>
                </c:pt>
                <c:pt idx="176">
                  <c:v>1748174.6255387201</c:v>
                </c:pt>
                <c:pt idx="177">
                  <c:v>1736890.1583308701</c:v>
                </c:pt>
                <c:pt idx="178">
                  <c:v>1732956.10212225</c:v>
                </c:pt>
                <c:pt idx="179">
                  <c:v>1761671.1847344099</c:v>
                </c:pt>
                <c:pt idx="180">
                  <c:v>1840946.38804746</c:v>
                </c:pt>
                <c:pt idx="181">
                  <c:v>1900970.44502975</c:v>
                </c:pt>
                <c:pt idx="182">
                  <c:v>1885544.0698683299</c:v>
                </c:pt>
                <c:pt idx="183">
                  <c:v>1924895.3746064799</c:v>
                </c:pt>
                <c:pt idx="184">
                  <c:v>1949303.04795649</c:v>
                </c:pt>
                <c:pt idx="185">
                  <c:v>1944371.3112451599</c:v>
                </c:pt>
                <c:pt idx="186">
                  <c:v>1975899.2920570001</c:v>
                </c:pt>
                <c:pt idx="187">
                  <c:v>1938337.446515</c:v>
                </c:pt>
                <c:pt idx="188">
                  <c:v>1993289.3131237</c:v>
                </c:pt>
                <c:pt idx="189">
                  <c:v>2014308.54893059</c:v>
                </c:pt>
                <c:pt idx="190">
                  <c:v>2039910.4105875001</c:v>
                </c:pt>
                <c:pt idx="191">
                  <c:v>2025488.2439846499</c:v>
                </c:pt>
                <c:pt idx="192">
                  <c:v>2083569.1193809099</c:v>
                </c:pt>
                <c:pt idx="193">
                  <c:v>2094216.1575809401</c:v>
                </c:pt>
                <c:pt idx="194">
                  <c:v>2100237.0290339901</c:v>
                </c:pt>
                <c:pt idx="195">
                  <c:v>2106390.7235290599</c:v>
                </c:pt>
                <c:pt idx="196">
                  <c:v>2155901.4374856101</c:v>
                </c:pt>
                <c:pt idx="197">
                  <c:v>2058540.9285687599</c:v>
                </c:pt>
                <c:pt idx="198">
                  <c:v>2068514.55936767</c:v>
                </c:pt>
                <c:pt idx="199">
                  <c:v>1996323.40124574</c:v>
                </c:pt>
                <c:pt idx="200">
                  <c:v>1883451.2761393101</c:v>
                </c:pt>
                <c:pt idx="201">
                  <c:v>1667739.6014830701</c:v>
                </c:pt>
                <c:pt idx="202">
                  <c:v>1471138.1185622399</c:v>
                </c:pt>
                <c:pt idx="203">
                  <c:v>1545136.36592592</c:v>
                </c:pt>
                <c:pt idx="204">
                  <c:v>1613360.0793137299</c:v>
                </c:pt>
                <c:pt idx="205">
                  <c:v>1685888.68167927</c:v>
                </c:pt>
                <c:pt idx="206">
                  <c:v>1685458.7800654499</c:v>
                </c:pt>
                <c:pt idx="207">
                  <c:v>1767709.16853264</c:v>
                </c:pt>
                <c:pt idx="208">
                  <c:v>1744180.95949947</c:v>
                </c:pt>
                <c:pt idx="209">
                  <c:v>1708617.10973528</c:v>
                </c:pt>
                <c:pt idx="210">
                  <c:v>1701833.8998096299</c:v>
                </c:pt>
                <c:pt idx="211">
                  <c:v>1776042.36701083</c:v>
                </c:pt>
                <c:pt idx="212">
                  <c:v>1816989.02378226</c:v>
                </c:pt>
                <c:pt idx="213">
                  <c:v>1827018.8031935401</c:v>
                </c:pt>
                <c:pt idx="214">
                  <c:v>1905653.69248299</c:v>
                </c:pt>
                <c:pt idx="215">
                  <c:v>1988178.0256359701</c:v>
                </c:pt>
                <c:pt idx="216">
                  <c:v>1938682.3336877599</c:v>
                </c:pt>
                <c:pt idx="217">
                  <c:v>1992965.43903102</c:v>
                </c:pt>
                <c:pt idx="218">
                  <c:v>1961765.5650829801</c:v>
                </c:pt>
                <c:pt idx="219">
                  <c:v>2047543.7644162399</c:v>
                </c:pt>
                <c:pt idx="220">
                  <c:v>2094084.4341814199</c:v>
                </c:pt>
                <c:pt idx="221">
                  <c:v>2209960.59634685</c:v>
                </c:pt>
                <c:pt idx="222">
                  <c:v>2266679.2350520901</c:v>
                </c:pt>
                <c:pt idx="223">
                  <c:v>2363874.4406511202</c:v>
                </c:pt>
                <c:pt idx="224">
                  <c:v>2519370.1013571601</c:v>
                </c:pt>
                <c:pt idx="225">
                  <c:v>2327280.7279791799</c:v>
                </c:pt>
                <c:pt idx="226">
                  <c:v>2364994.31217608</c:v>
                </c:pt>
                <c:pt idx="227">
                  <c:v>2499550.66356734</c:v>
                </c:pt>
                <c:pt idx="228">
                  <c:v>2369124.1099423999</c:v>
                </c:pt>
                <c:pt idx="229">
                  <c:v>2473258.9601949202</c:v>
                </c:pt>
                <c:pt idx="230">
                  <c:v>2556150.2342458498</c:v>
                </c:pt>
                <c:pt idx="231">
                  <c:v>2510471.8295598701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3-3944-BBA2-5877C240C033}"/>
            </c:ext>
          </c:extLst>
        </c:ser>
        <c:ser>
          <c:idx val="1"/>
          <c:order val="1"/>
          <c:tx>
            <c:strRef>
              <c:f>Momentum!$BY$1</c:f>
              <c:strCache>
                <c:ptCount val="1"/>
                <c:pt idx="0">
                  <c:v>6M sort 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Momentum!$BY$2:$BY$233</c:f>
              <c:numCache>
                <c:formatCode>General</c:formatCode>
                <c:ptCount val="232"/>
                <c:pt idx="0">
                  <c:v>1021480</c:v>
                </c:pt>
                <c:pt idx="1">
                  <c:v>1057007.0744</c:v>
                </c:pt>
                <c:pt idx="2">
                  <c:v>1045707.66877466</c:v>
                </c:pt>
                <c:pt idx="3">
                  <c:v>1088968.5950318701</c:v>
                </c:pt>
                <c:pt idx="4">
                  <c:v>1123412.6716927299</c:v>
                </c:pt>
                <c:pt idx="5">
                  <c:v>1152110.24839112</c:v>
                </c:pt>
                <c:pt idx="6">
                  <c:v>1153469.7384842201</c:v>
                </c:pt>
                <c:pt idx="7">
                  <c:v>1168903.1635851399</c:v>
                </c:pt>
                <c:pt idx="8">
                  <c:v>1224040.3258114499</c:v>
                </c:pt>
                <c:pt idx="9">
                  <c:v>1247021.6829285601</c:v>
                </c:pt>
                <c:pt idx="10">
                  <c:v>1241784.19186026</c:v>
                </c:pt>
                <c:pt idx="11">
                  <c:v>1258417.89111023</c:v>
                </c:pt>
                <c:pt idx="12">
                  <c:v>1310604.4810545701</c:v>
                </c:pt>
                <c:pt idx="13">
                  <c:v>1324031.62396297</c:v>
                </c:pt>
                <c:pt idx="14">
                  <c:v>1310102.8112788801</c:v>
                </c:pt>
                <c:pt idx="15">
                  <c:v>1354738.0140591499</c:v>
                </c:pt>
                <c:pt idx="16">
                  <c:v>1380606.7364376099</c:v>
                </c:pt>
                <c:pt idx="17">
                  <c:v>1384783.0718153401</c:v>
                </c:pt>
                <c:pt idx="18">
                  <c:v>1372195.39369253</c:v>
                </c:pt>
                <c:pt idx="19">
                  <c:v>1405464.2710126101</c:v>
                </c:pt>
                <c:pt idx="20">
                  <c:v>1421071.9517421999</c:v>
                </c:pt>
                <c:pt idx="21">
                  <c:v>1446942.56662367</c:v>
                </c:pt>
                <c:pt idx="22">
                  <c:v>1440141.93656054</c:v>
                </c:pt>
                <c:pt idx="23">
                  <c:v>1469405.62071145</c:v>
                </c:pt>
                <c:pt idx="24">
                  <c:v>1553734.8092840801</c:v>
                </c:pt>
                <c:pt idx="25">
                  <c:v>1577405.95910352</c:v>
                </c:pt>
                <c:pt idx="26">
                  <c:v>1490333.15016101</c:v>
                </c:pt>
                <c:pt idx="27">
                  <c:v>1375666.91758762</c:v>
                </c:pt>
                <c:pt idx="28">
                  <c:v>1319725.4223839201</c:v>
                </c:pt>
                <c:pt idx="29">
                  <c:v>1402478.8049945</c:v>
                </c:pt>
                <c:pt idx="30">
                  <c:v>1381904.4409252401</c:v>
                </c:pt>
                <c:pt idx="31">
                  <c:v>1397181.3945196599</c:v>
                </c:pt>
                <c:pt idx="32">
                  <c:v>1335062.7097193201</c:v>
                </c:pt>
                <c:pt idx="33">
                  <c:v>1283762.92509835</c:v>
                </c:pt>
                <c:pt idx="34">
                  <c:v>1354716.50196854</c:v>
                </c:pt>
                <c:pt idx="35">
                  <c:v>1407929.76616587</c:v>
                </c:pt>
                <c:pt idx="36">
                  <c:v>1432667.0921574</c:v>
                </c:pt>
                <c:pt idx="37">
                  <c:v>1452301.7946554199</c:v>
                </c:pt>
                <c:pt idx="38">
                  <c:v>1406096.8130584599</c:v>
                </c:pt>
                <c:pt idx="39">
                  <c:v>1442106.95244088</c:v>
                </c:pt>
                <c:pt idx="40">
                  <c:v>1372597.3973332299</c:v>
                </c:pt>
                <c:pt idx="41">
                  <c:v>1392417.70375072</c:v>
                </c:pt>
                <c:pt idx="42">
                  <c:v>1411159.6460432101</c:v>
                </c:pt>
                <c:pt idx="43">
                  <c:v>1444406.56730399</c:v>
                </c:pt>
                <c:pt idx="44">
                  <c:v>1465538.23538364</c:v>
                </c:pt>
                <c:pt idx="45">
                  <c:v>1479959.1316198199</c:v>
                </c:pt>
                <c:pt idx="46">
                  <c:v>1498288.42546493</c:v>
                </c:pt>
                <c:pt idx="47">
                  <c:v>1604621.95502018</c:v>
                </c:pt>
                <c:pt idx="48">
                  <c:v>1609660.46795894</c:v>
                </c:pt>
                <c:pt idx="49">
                  <c:v>1616549.8147618</c:v>
                </c:pt>
                <c:pt idx="50">
                  <c:v>1718909.74903252</c:v>
                </c:pt>
                <c:pt idx="51">
                  <c:v>1745716.1465686799</c:v>
                </c:pt>
                <c:pt idx="52">
                  <c:v>1778404.68141318</c:v>
                </c:pt>
                <c:pt idx="53">
                  <c:v>1857846.0185319099</c:v>
                </c:pt>
                <c:pt idx="54">
                  <c:v>1677504.90551302</c:v>
                </c:pt>
                <c:pt idx="55">
                  <c:v>1735043.32377211</c:v>
                </c:pt>
                <c:pt idx="56">
                  <c:v>1787988.17079702</c:v>
                </c:pt>
                <c:pt idx="57">
                  <c:v>1797518.1477473699</c:v>
                </c:pt>
                <c:pt idx="58">
                  <c:v>1815376.49054524</c:v>
                </c:pt>
                <c:pt idx="59">
                  <c:v>1747635.71680054</c:v>
                </c:pt>
                <c:pt idx="60">
                  <c:v>1836293.27671383</c:v>
                </c:pt>
                <c:pt idx="61">
                  <c:v>1875158.42391548</c:v>
                </c:pt>
                <c:pt idx="62">
                  <c:v>1854953.5918977901</c:v>
                </c:pt>
                <c:pt idx="63">
                  <c:v>1940207.25898142</c:v>
                </c:pt>
                <c:pt idx="64">
                  <c:v>1962024.88960866</c:v>
                </c:pt>
                <c:pt idx="65">
                  <c:v>1943522.9948996501</c:v>
                </c:pt>
                <c:pt idx="66">
                  <c:v>1924826.3036887201</c:v>
                </c:pt>
                <c:pt idx="67">
                  <c:v>1928146.6290625799</c:v>
                </c:pt>
                <c:pt idx="68">
                  <c:v>2041820.51357897</c:v>
                </c:pt>
                <c:pt idx="69">
                  <c:v>2173824.2097818502</c:v>
                </c:pt>
                <c:pt idx="70">
                  <c:v>2221267.9231603402</c:v>
                </c:pt>
                <c:pt idx="71">
                  <c:v>2431022.2531443699</c:v>
                </c:pt>
                <c:pt idx="72">
                  <c:v>2270076.42487494</c:v>
                </c:pt>
                <c:pt idx="73">
                  <c:v>2334421.7411380201</c:v>
                </c:pt>
                <c:pt idx="74">
                  <c:v>2589527.3490095902</c:v>
                </c:pt>
                <c:pt idx="75">
                  <c:v>2563450.80860506</c:v>
                </c:pt>
                <c:pt idx="76">
                  <c:v>2556132.1565464898</c:v>
                </c:pt>
                <c:pt idx="77">
                  <c:v>2616674.1466743001</c:v>
                </c:pt>
                <c:pt idx="78">
                  <c:v>2676936.15227221</c:v>
                </c:pt>
                <c:pt idx="79">
                  <c:v>2658478.6775022899</c:v>
                </c:pt>
                <c:pt idx="80">
                  <c:v>2721644.1308797402</c:v>
                </c:pt>
                <c:pt idx="81">
                  <c:v>2737810.69701717</c:v>
                </c:pt>
                <c:pt idx="82">
                  <c:v>2656388.2068878799</c:v>
                </c:pt>
                <c:pt idx="83">
                  <c:v>2705146.2124253102</c:v>
                </c:pt>
                <c:pt idx="84">
                  <c:v>2788370.0356505699</c:v>
                </c:pt>
                <c:pt idx="85">
                  <c:v>2905927.7163535999</c:v>
                </c:pt>
                <c:pt idx="86">
                  <c:v>2939433.0629231599</c:v>
                </c:pt>
                <c:pt idx="87">
                  <c:v>3115563.8920535101</c:v>
                </c:pt>
                <c:pt idx="88">
                  <c:v>3125471.3852302399</c:v>
                </c:pt>
                <c:pt idx="89">
                  <c:v>3216125.6827588398</c:v>
                </c:pt>
                <c:pt idx="90">
                  <c:v>3042776.5084581398</c:v>
                </c:pt>
                <c:pt idx="91">
                  <c:v>2687106.3623844702</c:v>
                </c:pt>
                <c:pt idx="92">
                  <c:v>2963515.5583511498</c:v>
                </c:pt>
                <c:pt idx="93">
                  <c:v>2736688.0775149502</c:v>
                </c:pt>
                <c:pt idx="94">
                  <c:v>2863164.1170173101</c:v>
                </c:pt>
                <c:pt idx="95">
                  <c:v>2732560.8858195599</c:v>
                </c:pt>
                <c:pt idx="96">
                  <c:v>2734992.8650079402</c:v>
                </c:pt>
                <c:pt idx="97">
                  <c:v>2693407.2984954901</c:v>
                </c:pt>
                <c:pt idx="98">
                  <c:v>2706456.8568567</c:v>
                </c:pt>
                <c:pt idx="99">
                  <c:v>2733995.0553752198</c:v>
                </c:pt>
                <c:pt idx="100">
                  <c:v>2804518.45782862</c:v>
                </c:pt>
                <c:pt idx="101">
                  <c:v>2860580.7818006198</c:v>
                </c:pt>
                <c:pt idx="102">
                  <c:v>2942035.81956239</c:v>
                </c:pt>
                <c:pt idx="103">
                  <c:v>2977119.5967106698</c:v>
                </c:pt>
                <c:pt idx="104">
                  <c:v>2962308.4267170401</c:v>
                </c:pt>
                <c:pt idx="105">
                  <c:v>2907179.8668958298</c:v>
                </c:pt>
                <c:pt idx="106">
                  <c:v>2874430.4856952499</c:v>
                </c:pt>
                <c:pt idx="107">
                  <c:v>2973756.4311284502</c:v>
                </c:pt>
                <c:pt idx="108">
                  <c:v>2754679.7948472202</c:v>
                </c:pt>
                <c:pt idx="109">
                  <c:v>2904754.7500705002</c:v>
                </c:pt>
                <c:pt idx="110">
                  <c:v>2804032.3791117999</c:v>
                </c:pt>
                <c:pt idx="111">
                  <c:v>2781123.4345744601</c:v>
                </c:pt>
                <c:pt idx="112">
                  <c:v>2781526.6974724699</c:v>
                </c:pt>
                <c:pt idx="113">
                  <c:v>2809981.7155876099</c:v>
                </c:pt>
                <c:pt idx="114">
                  <c:v>2847621.42066791</c:v>
                </c:pt>
                <c:pt idx="115">
                  <c:v>2894194.2690029298</c:v>
                </c:pt>
                <c:pt idx="116">
                  <c:v>2936565.2731011398</c:v>
                </c:pt>
                <c:pt idx="117">
                  <c:v>2952701.6992768301</c:v>
                </c:pt>
                <c:pt idx="118">
                  <c:v>3023418.90497451</c:v>
                </c:pt>
                <c:pt idx="119">
                  <c:v>3083207.01382038</c:v>
                </c:pt>
                <c:pt idx="120">
                  <c:v>3121207.5402657101</c:v>
                </c:pt>
                <c:pt idx="121">
                  <c:v>3002757.7141126301</c:v>
                </c:pt>
                <c:pt idx="122">
                  <c:v>2951245.4055270301</c:v>
                </c:pt>
                <c:pt idx="123">
                  <c:v>2914354.8379579401</c:v>
                </c:pt>
                <c:pt idx="124">
                  <c:v>2727471.8339738902</c:v>
                </c:pt>
                <c:pt idx="125">
                  <c:v>2662271.6197827398</c:v>
                </c:pt>
                <c:pt idx="126">
                  <c:v>2475420.08614829</c:v>
                </c:pt>
                <c:pt idx="127">
                  <c:v>2570711.3823645702</c:v>
                </c:pt>
                <c:pt idx="128">
                  <c:v>2372689.48458103</c:v>
                </c:pt>
                <c:pt idx="129">
                  <c:v>2491691.7256801901</c:v>
                </c:pt>
                <c:pt idx="130">
                  <c:v>2521903.4878540598</c:v>
                </c:pt>
                <c:pt idx="131">
                  <c:v>2563048.3432584</c:v>
                </c:pt>
                <c:pt idx="132">
                  <c:v>2513030.4548397101</c:v>
                </c:pt>
                <c:pt idx="133">
                  <c:v>2523660.5736636799</c:v>
                </c:pt>
                <c:pt idx="134">
                  <c:v>2555332.5138631598</c:v>
                </c:pt>
                <c:pt idx="135">
                  <c:v>2477663.18210429</c:v>
                </c:pt>
                <c:pt idx="136">
                  <c:v>2527588.0952236899</c:v>
                </c:pt>
                <c:pt idx="137">
                  <c:v>2442686.4111051299</c:v>
                </c:pt>
                <c:pt idx="138">
                  <c:v>2465476.6753207399</c:v>
                </c:pt>
                <c:pt idx="139">
                  <c:v>2470950.0335399499</c:v>
                </c:pt>
                <c:pt idx="140">
                  <c:v>2529264.4543315</c:v>
                </c:pt>
                <c:pt idx="141">
                  <c:v>2474644.98844021</c:v>
                </c:pt>
                <c:pt idx="142">
                  <c:v>2383652.2922152602</c:v>
                </c:pt>
                <c:pt idx="143">
                  <c:v>2428381.52747868</c:v>
                </c:pt>
                <c:pt idx="144">
                  <c:v>2397516.7982644299</c:v>
                </c:pt>
                <c:pt idx="145">
                  <c:v>2381956.9142436902</c:v>
                </c:pt>
                <c:pt idx="146">
                  <c:v>2421402.1207435699</c:v>
                </c:pt>
                <c:pt idx="147">
                  <c:v>2481803.99664552</c:v>
                </c:pt>
                <c:pt idx="148">
                  <c:v>2530174.3565401402</c:v>
                </c:pt>
                <c:pt idx="149">
                  <c:v>2556184.54892537</c:v>
                </c:pt>
                <c:pt idx="150">
                  <c:v>2563789.19795842</c:v>
                </c:pt>
                <c:pt idx="151">
                  <c:v>2659482.6297722198</c:v>
                </c:pt>
                <c:pt idx="152">
                  <c:v>2634084.5706579001</c:v>
                </c:pt>
                <c:pt idx="153">
                  <c:v>2694931.92424009</c:v>
                </c:pt>
                <c:pt idx="154">
                  <c:v>2597254.11664601</c:v>
                </c:pt>
                <c:pt idx="155">
                  <c:v>2608513.2132416698</c:v>
                </c:pt>
                <c:pt idx="156">
                  <c:v>2527571.0482347799</c:v>
                </c:pt>
                <c:pt idx="157">
                  <c:v>2461942.6659673699</c:v>
                </c:pt>
                <c:pt idx="158">
                  <c:v>2593262.6877700598</c:v>
                </c:pt>
                <c:pt idx="159">
                  <c:v>2637750.1091787601</c:v>
                </c:pt>
                <c:pt idx="160">
                  <c:v>2685928.61492291</c:v>
                </c:pt>
                <c:pt idx="161">
                  <c:v>2610762.90263429</c:v>
                </c:pt>
                <c:pt idx="162">
                  <c:v>2550650.0868011401</c:v>
                </c:pt>
                <c:pt idx="163">
                  <c:v>2565214.2987967702</c:v>
                </c:pt>
                <c:pt idx="164">
                  <c:v>2612619.4590385398</c:v>
                </c:pt>
                <c:pt idx="165">
                  <c:v>2481413.7098056199</c:v>
                </c:pt>
                <c:pt idx="166">
                  <c:v>2462803.1069820798</c:v>
                </c:pt>
                <c:pt idx="167">
                  <c:v>2377269.9550765902</c:v>
                </c:pt>
                <c:pt idx="168">
                  <c:v>2295848.4591152198</c:v>
                </c:pt>
                <c:pt idx="169">
                  <c:v>2292106.2261268599</c:v>
                </c:pt>
                <c:pt idx="170">
                  <c:v>2296335.1621140698</c:v>
                </c:pt>
                <c:pt idx="171">
                  <c:v>2339391.4464036999</c:v>
                </c:pt>
                <c:pt idx="172">
                  <c:v>2344397.7440990098</c:v>
                </c:pt>
                <c:pt idx="173">
                  <c:v>2350915.1698276</c:v>
                </c:pt>
                <c:pt idx="174">
                  <c:v>2374106.9479779499</c:v>
                </c:pt>
                <c:pt idx="175">
                  <c:v>2315205.35459862</c:v>
                </c:pt>
                <c:pt idx="176">
                  <c:v>2437019.8843308198</c:v>
                </c:pt>
                <c:pt idx="177">
                  <c:v>2434363.5326569001</c:v>
                </c:pt>
                <c:pt idx="178">
                  <c:v>2479764.4125409601</c:v>
                </c:pt>
                <c:pt idx="179">
                  <c:v>2521672.4311128999</c:v>
                </c:pt>
                <c:pt idx="180">
                  <c:v>2664626.0412326902</c:v>
                </c:pt>
                <c:pt idx="181">
                  <c:v>2742939.4005845198</c:v>
                </c:pt>
                <c:pt idx="182">
                  <c:v>2751607.0890903701</c:v>
                </c:pt>
                <c:pt idx="183">
                  <c:v>2756656.2880988498</c:v>
                </c:pt>
                <c:pt idx="184">
                  <c:v>2781231.8789072498</c:v>
                </c:pt>
                <c:pt idx="185">
                  <c:v>2746299.6065081698</c:v>
                </c:pt>
                <c:pt idx="186">
                  <c:v>2801829.78455177</c:v>
                </c:pt>
                <c:pt idx="187">
                  <c:v>2723728.7793073901</c:v>
                </c:pt>
                <c:pt idx="188">
                  <c:v>2800129.3715669601</c:v>
                </c:pt>
                <c:pt idx="189">
                  <c:v>2856033.9544703001</c:v>
                </c:pt>
                <c:pt idx="190">
                  <c:v>2857519.09212662</c:v>
                </c:pt>
                <c:pt idx="191">
                  <c:v>2873435.47346977</c:v>
                </c:pt>
                <c:pt idx="192">
                  <c:v>2970399.5535220099</c:v>
                </c:pt>
                <c:pt idx="193">
                  <c:v>3025693.54121082</c:v>
                </c:pt>
                <c:pt idx="194">
                  <c:v>3086207.4120350298</c:v>
                </c:pt>
                <c:pt idx="195">
                  <c:v>3040793.86996694</c:v>
                </c:pt>
                <c:pt idx="196">
                  <c:v>3092487.3657563799</c:v>
                </c:pt>
                <c:pt idx="197">
                  <c:v>3021391.0812176401</c:v>
                </c:pt>
                <c:pt idx="198">
                  <c:v>3030198.43621939</c:v>
                </c:pt>
                <c:pt idx="199">
                  <c:v>2845522.9925239999</c:v>
                </c:pt>
                <c:pt idx="200">
                  <c:v>2683370.8647950199</c:v>
                </c:pt>
                <c:pt idx="201">
                  <c:v>2351263.46971366</c:v>
                </c:pt>
                <c:pt idx="202">
                  <c:v>2031385.8309764599</c:v>
                </c:pt>
                <c:pt idx="203">
                  <c:v>2133564.5382745801</c:v>
                </c:pt>
                <c:pt idx="204">
                  <c:v>2227769.6186568602</c:v>
                </c:pt>
                <c:pt idx="205">
                  <c:v>2333978.5352263302</c:v>
                </c:pt>
                <c:pt idx="206">
                  <c:v>2344598.13756161</c:v>
                </c:pt>
                <c:pt idx="207">
                  <c:v>2473164.1764348</c:v>
                </c:pt>
                <c:pt idx="208">
                  <c:v>2449829.8724301299</c:v>
                </c:pt>
                <c:pt idx="209">
                  <c:v>2433244.52419378</c:v>
                </c:pt>
                <c:pt idx="210">
                  <c:v>2425239.1497091898</c:v>
                </c:pt>
                <c:pt idx="211">
                  <c:v>2532822.75839028</c:v>
                </c:pt>
                <c:pt idx="212">
                  <c:v>2589709.9575437298</c:v>
                </c:pt>
                <c:pt idx="213">
                  <c:v>2578470.6163279898</c:v>
                </c:pt>
                <c:pt idx="214">
                  <c:v>2648063.5382626802</c:v>
                </c:pt>
                <c:pt idx="215">
                  <c:v>2761943.51072567</c:v>
                </c:pt>
                <c:pt idx="216">
                  <c:v>2664225.9493161999</c:v>
                </c:pt>
                <c:pt idx="217">
                  <c:v>2714220.14925511</c:v>
                </c:pt>
                <c:pt idx="218">
                  <c:v>2684703.0051319599</c:v>
                </c:pt>
                <c:pt idx="219">
                  <c:v>2793326.0887195999</c:v>
                </c:pt>
                <c:pt idx="220">
                  <c:v>2811720.1410138202</c:v>
                </c:pt>
                <c:pt idx="221">
                  <c:v>2953248.07431175</c:v>
                </c:pt>
                <c:pt idx="222">
                  <c:v>3020847.92273275</c:v>
                </c:pt>
                <c:pt idx="223">
                  <c:v>3067988.2545669898</c:v>
                </c:pt>
                <c:pt idx="224">
                  <c:v>3310482.04620797</c:v>
                </c:pt>
                <c:pt idx="225">
                  <c:v>3168197.52786195</c:v>
                </c:pt>
                <c:pt idx="226">
                  <c:v>3245549.0705046998</c:v>
                </c:pt>
                <c:pt idx="227">
                  <c:v>3414934.27649434</c:v>
                </c:pt>
                <c:pt idx="228">
                  <c:v>3191802.4708682001</c:v>
                </c:pt>
                <c:pt idx="229">
                  <c:v>3325922.01069408</c:v>
                </c:pt>
                <c:pt idx="230">
                  <c:v>3408188.6916286</c:v>
                </c:pt>
                <c:pt idx="231">
                  <c:v>3367171.1407248499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33-3944-BBA2-5877C240C033}"/>
            </c:ext>
          </c:extLst>
        </c:ser>
        <c:ser>
          <c:idx val="2"/>
          <c:order val="2"/>
          <c:tx>
            <c:strRef>
              <c:f>Momentum!$BZ$1</c:f>
              <c:strCache>
                <c:ptCount val="1"/>
                <c:pt idx="0">
                  <c:v>1Y sort 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Momentum!$BZ$2:$BZ$233</c:f>
              <c:numCache>
                <c:formatCode>General</c:formatCode>
                <c:ptCount val="232"/>
                <c:pt idx="0">
                  <c:v>1021530</c:v>
                </c:pt>
                <c:pt idx="1">
                  <c:v>1041924.84645</c:v>
                </c:pt>
                <c:pt idx="2">
                  <c:v>995418.53092870396</c:v>
                </c:pt>
                <c:pt idx="3">
                  <c:v>1023081.21190321</c:v>
                </c:pt>
                <c:pt idx="4">
                  <c:v>1062689.80102204</c:v>
                </c:pt>
                <c:pt idx="5">
                  <c:v>1094618.3160937501</c:v>
                </c:pt>
                <c:pt idx="6">
                  <c:v>1094361.0807894701</c:v>
                </c:pt>
                <c:pt idx="7">
                  <c:v>1109621.9460610801</c:v>
                </c:pt>
                <c:pt idx="8">
                  <c:v>1145074.36723773</c:v>
                </c:pt>
                <c:pt idx="9">
                  <c:v>1159611.0863298101</c:v>
                </c:pt>
                <c:pt idx="10">
                  <c:v>1162997.15070189</c:v>
                </c:pt>
                <c:pt idx="11">
                  <c:v>1168213.1929227901</c:v>
                </c:pt>
                <c:pt idx="12">
                  <c:v>1203452.34388731</c:v>
                </c:pt>
                <c:pt idx="13">
                  <c:v>1191893.18412427</c:v>
                </c:pt>
                <c:pt idx="14">
                  <c:v>1170594.0529239699</c:v>
                </c:pt>
                <c:pt idx="15">
                  <c:v>1206642.4967837599</c:v>
                </c:pt>
                <c:pt idx="16">
                  <c:v>1210051.26183718</c:v>
                </c:pt>
                <c:pt idx="17">
                  <c:v>1225431.01337513</c:v>
                </c:pt>
                <c:pt idx="18">
                  <c:v>1210964.80026223</c:v>
                </c:pt>
                <c:pt idx="19">
                  <c:v>1223716.2596090001</c:v>
                </c:pt>
                <c:pt idx="20">
                  <c:v>1231811.1426663101</c:v>
                </c:pt>
                <c:pt idx="21">
                  <c:v>1256404.25212964</c:v>
                </c:pt>
                <c:pt idx="22">
                  <c:v>1255009.64340978</c:v>
                </c:pt>
                <c:pt idx="23">
                  <c:v>1294046.7183680399</c:v>
                </c:pt>
                <c:pt idx="24">
                  <c:v>1355488.0565561501</c:v>
                </c:pt>
                <c:pt idx="25">
                  <c:v>1340272.7031213101</c:v>
                </c:pt>
                <c:pt idx="26">
                  <c:v>1285234.40456763</c:v>
                </c:pt>
                <c:pt idx="27">
                  <c:v>1125486.1942519001</c:v>
                </c:pt>
                <c:pt idx="28">
                  <c:v>1085947.8642478299</c:v>
                </c:pt>
                <c:pt idx="29">
                  <c:v>1129874.4553566501</c:v>
                </c:pt>
                <c:pt idx="30">
                  <c:v>1120134.93755148</c:v>
                </c:pt>
                <c:pt idx="31">
                  <c:v>1135223.1551603</c:v>
                </c:pt>
                <c:pt idx="32">
                  <c:v>1085199.5468281601</c:v>
                </c:pt>
                <c:pt idx="33">
                  <c:v>1038519.68832135</c:v>
                </c:pt>
                <c:pt idx="34">
                  <c:v>1098400.73354996</c:v>
                </c:pt>
                <c:pt idx="35">
                  <c:v>1134477.7056434001</c:v>
                </c:pt>
                <c:pt idx="36">
                  <c:v>1156265.34998029</c:v>
                </c:pt>
                <c:pt idx="37">
                  <c:v>1187548.1090239999</c:v>
                </c:pt>
                <c:pt idx="38">
                  <c:v>1173825.9906242299</c:v>
                </c:pt>
                <c:pt idx="39">
                  <c:v>1204480.45636938</c:v>
                </c:pt>
                <c:pt idx="40">
                  <c:v>1174133.5712711599</c:v>
                </c:pt>
                <c:pt idx="41">
                  <c:v>1215633.3223477399</c:v>
                </c:pt>
                <c:pt idx="42">
                  <c:v>1219480.8018129701</c:v>
                </c:pt>
                <c:pt idx="43">
                  <c:v>1246894.7302377201</c:v>
                </c:pt>
                <c:pt idx="44">
                  <c:v>1273141.8643092299</c:v>
                </c:pt>
                <c:pt idx="45">
                  <c:v>1278017.9976495299</c:v>
                </c:pt>
                <c:pt idx="46">
                  <c:v>1313853.62230362</c:v>
                </c:pt>
                <c:pt idx="47">
                  <c:v>1368444.24031034</c:v>
                </c:pt>
                <c:pt idx="48">
                  <c:v>1403572.20395911</c:v>
                </c:pt>
                <c:pt idx="49">
                  <c:v>1402701.98919265</c:v>
                </c:pt>
                <c:pt idx="50">
                  <c:v>1505225.4775827399</c:v>
                </c:pt>
                <c:pt idx="51">
                  <c:v>1520917.4531865399</c:v>
                </c:pt>
                <c:pt idx="52">
                  <c:v>1559640.01154467</c:v>
                </c:pt>
                <c:pt idx="53">
                  <c:v>1611318.6833271999</c:v>
                </c:pt>
                <c:pt idx="54">
                  <c:v>1502659.4079170299</c:v>
                </c:pt>
                <c:pt idx="55">
                  <c:v>1532442.1173819499</c:v>
                </c:pt>
                <c:pt idx="56">
                  <c:v>1576507.4904672699</c:v>
                </c:pt>
                <c:pt idx="57">
                  <c:v>1598783.5413075699</c:v>
                </c:pt>
                <c:pt idx="58">
                  <c:v>1622717.33092095</c:v>
                </c:pt>
                <c:pt idx="59">
                  <c:v>1560664.6201865301</c:v>
                </c:pt>
                <c:pt idx="60">
                  <c:v>1626384.20734258</c:v>
                </c:pt>
                <c:pt idx="61">
                  <c:v>1670296.5809408301</c:v>
                </c:pt>
                <c:pt idx="62">
                  <c:v>1645075.1025686299</c:v>
                </c:pt>
                <c:pt idx="63">
                  <c:v>1730257.0913796299</c:v>
                </c:pt>
                <c:pt idx="64">
                  <c:v>1724789.4789708699</c:v>
                </c:pt>
                <c:pt idx="65">
                  <c:v>1705601.19601732</c:v>
                </c:pt>
                <c:pt idx="66">
                  <c:v>1687283.0391720899</c:v>
                </c:pt>
                <c:pt idx="67">
                  <c:v>1668343.28705739</c:v>
                </c:pt>
                <c:pt idx="68">
                  <c:v>1764056.14143587</c:v>
                </c:pt>
                <c:pt idx="69">
                  <c:v>1891729.70467229</c:v>
                </c:pt>
                <c:pt idx="70">
                  <c:v>1948916.6936445399</c:v>
                </c:pt>
                <c:pt idx="71">
                  <c:v>2100396.2436580602</c:v>
                </c:pt>
                <c:pt idx="72">
                  <c:v>2024823.98681124</c:v>
                </c:pt>
                <c:pt idx="73">
                  <c:v>2091835.5366547599</c:v>
                </c:pt>
                <c:pt idx="74">
                  <c:v>2284859.6607995802</c:v>
                </c:pt>
                <c:pt idx="75">
                  <c:v>2273069.7849498498</c:v>
                </c:pt>
                <c:pt idx="76">
                  <c:v>2284457.8645724501</c:v>
                </c:pt>
                <c:pt idx="77">
                  <c:v>2367886.2657866301</c:v>
                </c:pt>
                <c:pt idx="78">
                  <c:v>2405073.9195908098</c:v>
                </c:pt>
                <c:pt idx="79">
                  <c:v>2423965.7752291998</c:v>
                </c:pt>
                <c:pt idx="80">
                  <c:v>2411967.1446418199</c:v>
                </c:pt>
                <c:pt idx="81">
                  <c:v>2452681.1500433702</c:v>
                </c:pt>
                <c:pt idx="82">
                  <c:v>2370675.7557916702</c:v>
                </c:pt>
                <c:pt idx="83">
                  <c:v>2420720.7209964301</c:v>
                </c:pt>
                <c:pt idx="84">
                  <c:v>2527595.5408284198</c:v>
                </c:pt>
                <c:pt idx="85">
                  <c:v>2628648.81055074</c:v>
                </c:pt>
                <c:pt idx="86">
                  <c:v>2676266.7837538701</c:v>
                </c:pt>
                <c:pt idx="87">
                  <c:v>2899842.11086867</c:v>
                </c:pt>
                <c:pt idx="88">
                  <c:v>2901451.5232401998</c:v>
                </c:pt>
                <c:pt idx="89">
                  <c:v>2984766.7037300402</c:v>
                </c:pt>
                <c:pt idx="90">
                  <c:v>2813008.3037639</c:v>
                </c:pt>
                <c:pt idx="91">
                  <c:v>2498865.6014410602</c:v>
                </c:pt>
                <c:pt idx="92">
                  <c:v>2703060.4040628201</c:v>
                </c:pt>
                <c:pt idx="93">
                  <c:v>2512291.91604609</c:v>
                </c:pt>
                <c:pt idx="94">
                  <c:v>2612645.4166325498</c:v>
                </c:pt>
                <c:pt idx="95">
                  <c:v>2483541.5433696499</c:v>
                </c:pt>
                <c:pt idx="96">
                  <c:v>2491724.8127550501</c:v>
                </c:pt>
                <c:pt idx="97">
                  <c:v>2446524.92465168</c:v>
                </c:pt>
                <c:pt idx="98">
                  <c:v>2462048.1252985899</c:v>
                </c:pt>
                <c:pt idx="99">
                  <c:v>2513468.0003954498</c:v>
                </c:pt>
                <c:pt idx="100">
                  <c:v>2564415.9967634701</c:v>
                </c:pt>
                <c:pt idx="101">
                  <c:v>2632488.4193975502</c:v>
                </c:pt>
                <c:pt idx="102">
                  <c:v>2714069.2355146902</c:v>
                </c:pt>
                <c:pt idx="103">
                  <c:v>2709699.5840455098</c:v>
                </c:pt>
                <c:pt idx="104">
                  <c:v>2700649.1874347902</c:v>
                </c:pt>
                <c:pt idx="105">
                  <c:v>2616240.3970815199</c:v>
                </c:pt>
                <c:pt idx="106">
                  <c:v>2605160.6189998798</c:v>
                </c:pt>
                <c:pt idx="107">
                  <c:v>2716466.1064466499</c:v>
                </c:pt>
                <c:pt idx="108">
                  <c:v>2504391.5975163602</c:v>
                </c:pt>
                <c:pt idx="109">
                  <c:v>2645714.41536421</c:v>
                </c:pt>
                <c:pt idx="110">
                  <c:v>2558670.4110987298</c:v>
                </c:pt>
                <c:pt idx="111">
                  <c:v>2528362.9600792602</c:v>
                </c:pt>
                <c:pt idx="112">
                  <c:v>2511701.0481723398</c:v>
                </c:pt>
                <c:pt idx="113">
                  <c:v>2566066.81736003</c:v>
                </c:pt>
                <c:pt idx="114">
                  <c:v>2545332.9974757601</c:v>
                </c:pt>
                <c:pt idx="115">
                  <c:v>2595246.9775562598</c:v>
                </c:pt>
                <c:pt idx="116">
                  <c:v>2636926.64401581</c:v>
                </c:pt>
                <c:pt idx="117">
                  <c:v>2649662.9997064099</c:v>
                </c:pt>
                <c:pt idx="118">
                  <c:v>2678703.3061831901</c:v>
                </c:pt>
                <c:pt idx="119">
                  <c:v>2734112.2840715898</c:v>
                </c:pt>
                <c:pt idx="120">
                  <c:v>2787741.89652366</c:v>
                </c:pt>
                <c:pt idx="121">
                  <c:v>2722299.6555027599</c:v>
                </c:pt>
                <c:pt idx="122">
                  <c:v>2699908.7408362501</c:v>
                </c:pt>
                <c:pt idx="123">
                  <c:v>2668832.7912292299</c:v>
                </c:pt>
                <c:pt idx="124">
                  <c:v>2454952.5313401199</c:v>
                </c:pt>
                <c:pt idx="125">
                  <c:v>2384360.3713014298</c:v>
                </c:pt>
                <c:pt idx="126">
                  <c:v>2204519.9902960202</c:v>
                </c:pt>
                <c:pt idx="127">
                  <c:v>2310667.6278287699</c:v>
                </c:pt>
                <c:pt idx="128">
                  <c:v>2159445.9849255201</c:v>
                </c:pt>
                <c:pt idx="129">
                  <c:v>2264384.2625629799</c:v>
                </c:pt>
                <c:pt idx="130">
                  <c:v>2306501.8098466499</c:v>
                </c:pt>
                <c:pt idx="131">
                  <c:v>2341410.71473868</c:v>
                </c:pt>
                <c:pt idx="132">
                  <c:v>2279433.5731195398</c:v>
                </c:pt>
                <c:pt idx="133">
                  <c:v>2284687.66750558</c:v>
                </c:pt>
                <c:pt idx="134">
                  <c:v>2308128.5629741899</c:v>
                </c:pt>
                <c:pt idx="135">
                  <c:v>2242762.3620707602</c:v>
                </c:pt>
                <c:pt idx="136">
                  <c:v>2301276.0320971902</c:v>
                </c:pt>
                <c:pt idx="137">
                  <c:v>2240994.1064364002</c:v>
                </c:pt>
                <c:pt idx="138">
                  <c:v>2278586.7825718699</c:v>
                </c:pt>
                <c:pt idx="139">
                  <c:v>2245889.0622419701</c:v>
                </c:pt>
                <c:pt idx="140">
                  <c:v>2293962.3176192599</c:v>
                </c:pt>
                <c:pt idx="141">
                  <c:v>2255825.1940888399</c:v>
                </c:pt>
                <c:pt idx="142">
                  <c:v>2208362.63200521</c:v>
                </c:pt>
                <c:pt idx="143">
                  <c:v>2250917.7799239499</c:v>
                </c:pt>
                <c:pt idx="144">
                  <c:v>2203851.08914574</c:v>
                </c:pt>
                <c:pt idx="145">
                  <c:v>2140688.7169308201</c:v>
                </c:pt>
                <c:pt idx="146">
                  <c:v>2179766.98945839</c:v>
                </c:pt>
                <c:pt idx="147">
                  <c:v>2217847.51876423</c:v>
                </c:pt>
                <c:pt idx="148">
                  <c:v>2278816.1470550601</c:v>
                </c:pt>
                <c:pt idx="149">
                  <c:v>2284239.7294850498</c:v>
                </c:pt>
                <c:pt idx="150">
                  <c:v>2276884.4775561099</c:v>
                </c:pt>
                <c:pt idx="151">
                  <c:v>2329207.2828503498</c:v>
                </c:pt>
                <c:pt idx="152">
                  <c:v>2300313.4665065901</c:v>
                </c:pt>
                <c:pt idx="153">
                  <c:v>2339280.77662921</c:v>
                </c:pt>
                <c:pt idx="154">
                  <c:v>2289571.0601258399</c:v>
                </c:pt>
                <c:pt idx="155">
                  <c:v>2331321.3884072299</c:v>
                </c:pt>
                <c:pt idx="156">
                  <c:v>2272140.7949625198</c:v>
                </c:pt>
                <c:pt idx="157">
                  <c:v>2209497.8732453999</c:v>
                </c:pt>
                <c:pt idx="158">
                  <c:v>2328810.7584006502</c:v>
                </c:pt>
                <c:pt idx="159">
                  <c:v>2345950.80558248</c:v>
                </c:pt>
                <c:pt idx="160">
                  <c:v>2434440.0699690501</c:v>
                </c:pt>
                <c:pt idx="161">
                  <c:v>2397363.5477034198</c:v>
                </c:pt>
                <c:pt idx="162">
                  <c:v>2331519.95786575</c:v>
                </c:pt>
                <c:pt idx="163">
                  <c:v>2337978.2681490402</c:v>
                </c:pt>
                <c:pt idx="164">
                  <c:v>2399081.3301871102</c:v>
                </c:pt>
                <c:pt idx="165">
                  <c:v>2309535.6195378802</c:v>
                </c:pt>
                <c:pt idx="166">
                  <c:v>2298334.3717831201</c:v>
                </c:pt>
                <c:pt idx="167">
                  <c:v>2228016.8316784101</c:v>
                </c:pt>
                <c:pt idx="168">
                  <c:v>2170578.5577577399</c:v>
                </c:pt>
                <c:pt idx="169">
                  <c:v>2161386.1575656398</c:v>
                </c:pt>
                <c:pt idx="170">
                  <c:v>2159332.8407159499</c:v>
                </c:pt>
                <c:pt idx="171">
                  <c:v>2173724.7940993202</c:v>
                </c:pt>
                <c:pt idx="172">
                  <c:v>2184115.1986151198</c:v>
                </c:pt>
                <c:pt idx="173">
                  <c:v>2172495.7057584901</c:v>
                </c:pt>
                <c:pt idx="174">
                  <c:v>2217390.3295179899</c:v>
                </c:pt>
                <c:pt idx="175">
                  <c:v>2154427.53111132</c:v>
                </c:pt>
                <c:pt idx="176">
                  <c:v>2302124.31050666</c:v>
                </c:pt>
                <c:pt idx="177">
                  <c:v>2287954.73537549</c:v>
                </c:pt>
                <c:pt idx="178">
                  <c:v>2288938.5559116998</c:v>
                </c:pt>
                <c:pt idx="179">
                  <c:v>2272526.86646582</c:v>
                </c:pt>
                <c:pt idx="180">
                  <c:v>2381824.0461084899</c:v>
                </c:pt>
                <c:pt idx="181">
                  <c:v>2415348.2195574702</c:v>
                </c:pt>
                <c:pt idx="182">
                  <c:v>2414164.6989298798</c:v>
                </c:pt>
                <c:pt idx="183">
                  <c:v>2431727.7471146001</c:v>
                </c:pt>
                <c:pt idx="184">
                  <c:v>2459425.12615423</c:v>
                </c:pt>
                <c:pt idx="185">
                  <c:v>2429936.6188916499</c:v>
                </c:pt>
                <c:pt idx="186">
                  <c:v>2443033.9772674702</c:v>
                </c:pt>
                <c:pt idx="187">
                  <c:v>2382239.0767431702</c:v>
                </c:pt>
                <c:pt idx="188">
                  <c:v>2451562.2338764002</c:v>
                </c:pt>
                <c:pt idx="189">
                  <c:v>2465744.5213993699</c:v>
                </c:pt>
                <c:pt idx="190">
                  <c:v>2485322.5328992801</c:v>
                </c:pt>
                <c:pt idx="191">
                  <c:v>2489087.79653663</c:v>
                </c:pt>
                <c:pt idx="192">
                  <c:v>2540661.6956808702</c:v>
                </c:pt>
                <c:pt idx="193">
                  <c:v>2567491.0831872602</c:v>
                </c:pt>
                <c:pt idx="194">
                  <c:v>2633847.8902322301</c:v>
                </c:pt>
                <c:pt idx="195">
                  <c:v>2605560.3638911401</c:v>
                </c:pt>
                <c:pt idx="196">
                  <c:v>2655092.0664087101</c:v>
                </c:pt>
                <c:pt idx="197">
                  <c:v>2636652.4520075</c:v>
                </c:pt>
                <c:pt idx="198">
                  <c:v>2682714.7703440702</c:v>
                </c:pt>
                <c:pt idx="199">
                  <c:v>2560329.3225209699</c:v>
                </c:pt>
                <c:pt idx="200">
                  <c:v>2378315.51098296</c:v>
                </c:pt>
                <c:pt idx="201">
                  <c:v>2104285.9978075</c:v>
                </c:pt>
                <c:pt idx="202">
                  <c:v>1799974.67823457</c:v>
                </c:pt>
                <c:pt idx="203">
                  <c:v>1890513.4045497701</c:v>
                </c:pt>
                <c:pt idx="204">
                  <c:v>1973986.8425660401</c:v>
                </c:pt>
                <c:pt idx="205">
                  <c:v>2067573.5587720999</c:v>
                </c:pt>
                <c:pt idx="206">
                  <c:v>2069630.7944630701</c:v>
                </c:pt>
                <c:pt idx="207">
                  <c:v>2187548.0089776102</c:v>
                </c:pt>
                <c:pt idx="208">
                  <c:v>2163189.6618976402</c:v>
                </c:pt>
                <c:pt idx="209">
                  <c:v>2156797.4364467398</c:v>
                </c:pt>
                <c:pt idx="210">
                  <c:v>2115343.7897182298</c:v>
                </c:pt>
                <c:pt idx="211">
                  <c:v>2190300.9969068901</c:v>
                </c:pt>
                <c:pt idx="212">
                  <c:v>2234172.7258749399</c:v>
                </c:pt>
                <c:pt idx="213">
                  <c:v>2215450.3584321099</c:v>
                </c:pt>
                <c:pt idx="214">
                  <c:v>2254375.8212297601</c:v>
                </c:pt>
                <c:pt idx="215">
                  <c:v>2340864.9496112401</c:v>
                </c:pt>
                <c:pt idx="216">
                  <c:v>2280178.0257925699</c:v>
                </c:pt>
                <c:pt idx="217">
                  <c:v>2321449.2480594199</c:v>
                </c:pt>
                <c:pt idx="218">
                  <c:v>2326289.4697416201</c:v>
                </c:pt>
                <c:pt idx="219">
                  <c:v>2411547.97880765</c:v>
                </c:pt>
                <c:pt idx="220">
                  <c:v>2412838.1569763101</c:v>
                </c:pt>
                <c:pt idx="221">
                  <c:v>2508531.31828199</c:v>
                </c:pt>
                <c:pt idx="222">
                  <c:v>2572988.0305052502</c:v>
                </c:pt>
                <c:pt idx="223">
                  <c:v>2625361.2018661802</c:v>
                </c:pt>
                <c:pt idx="224">
                  <c:v>2868824.0729212398</c:v>
                </c:pt>
                <c:pt idx="225">
                  <c:v>2787033.8986022598</c:v>
                </c:pt>
                <c:pt idx="226">
                  <c:v>2893401.0473424098</c:v>
                </c:pt>
                <c:pt idx="227">
                  <c:v>3119317.8011189098</c:v>
                </c:pt>
                <c:pt idx="228">
                  <c:v>2979821.9090528698</c:v>
                </c:pt>
                <c:pt idx="229">
                  <c:v>3114137.38160343</c:v>
                </c:pt>
                <c:pt idx="230">
                  <c:v>3096480.2226497401</c:v>
                </c:pt>
                <c:pt idx="231">
                  <c:v>3080146.2894752598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33-3944-BBA2-5877C240C033}"/>
            </c:ext>
          </c:extLst>
        </c:ser>
        <c:ser>
          <c:idx val="3"/>
          <c:order val="3"/>
          <c:tx>
            <c:strRef>
              <c:f>Momentum!$CA$1</c:f>
              <c:strCache>
                <c:ptCount val="1"/>
                <c:pt idx="0">
                  <c:v>1M sort old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Momentum!$CA$2:$CA$233</c:f>
              <c:numCache>
                <c:formatCode>General</c:formatCode>
                <c:ptCount val="232"/>
                <c:pt idx="0">
                  <c:v>1012080</c:v>
                </c:pt>
                <c:pt idx="1">
                  <c:v>1016345.9172</c:v>
                </c:pt>
                <c:pt idx="2">
                  <c:v>986749.92409113597</c:v>
                </c:pt>
                <c:pt idx="3">
                  <c:v>1024167.48121267</c:v>
                </c:pt>
                <c:pt idx="4">
                  <c:v>1037200.0124111</c:v>
                </c:pt>
                <c:pt idx="5">
                  <c:v>1029099.48031417</c:v>
                </c:pt>
                <c:pt idx="6">
                  <c:v>1028970.84287913</c:v>
                </c:pt>
                <c:pt idx="7">
                  <c:v>1036333.12925993</c:v>
                </c:pt>
                <c:pt idx="8">
                  <c:v>1059707.6229903901</c:v>
                </c:pt>
                <c:pt idx="9">
                  <c:v>1073240.0893359701</c:v>
                </c:pt>
                <c:pt idx="10">
                  <c:v>1076921.3028424</c:v>
                </c:pt>
                <c:pt idx="11">
                  <c:v>1105653.56320223</c:v>
                </c:pt>
                <c:pt idx="12">
                  <c:v>1094016.55944953</c:v>
                </c:pt>
                <c:pt idx="13">
                  <c:v>1098168.3522926399</c:v>
                </c:pt>
                <c:pt idx="14">
                  <c:v>1064103.1700045201</c:v>
                </c:pt>
                <c:pt idx="15">
                  <c:v>1098601.39477607</c:v>
                </c:pt>
                <c:pt idx="16">
                  <c:v>1134816.7897548601</c:v>
                </c:pt>
                <c:pt idx="17">
                  <c:v>1152349.70915657</c:v>
                </c:pt>
                <c:pt idx="18">
                  <c:v>1144836.38905287</c:v>
                </c:pt>
                <c:pt idx="19">
                  <c:v>1141390.4315218199</c:v>
                </c:pt>
                <c:pt idx="20">
                  <c:v>1169651.2586063</c:v>
                </c:pt>
                <c:pt idx="21">
                  <c:v>1216220.9234677099</c:v>
                </c:pt>
                <c:pt idx="22">
                  <c:v>1225214.8771967599</c:v>
                </c:pt>
                <c:pt idx="23">
                  <c:v>1237981.6162171499</c:v>
                </c:pt>
                <c:pt idx="24">
                  <c:v>1270014.39053677</c:v>
                </c:pt>
                <c:pt idx="25">
                  <c:v>1296945.0456880999</c:v>
                </c:pt>
                <c:pt idx="26">
                  <c:v>1201606.6153795701</c:v>
                </c:pt>
                <c:pt idx="27">
                  <c:v>1041492.5338802401</c:v>
                </c:pt>
                <c:pt idx="28">
                  <c:v>1003576.9981843299</c:v>
                </c:pt>
                <c:pt idx="29">
                  <c:v>1062421.7354728701</c:v>
                </c:pt>
                <c:pt idx="30">
                  <c:v>1059032.6101367101</c:v>
                </c:pt>
                <c:pt idx="31">
                  <c:v>1090046.3801245601</c:v>
                </c:pt>
                <c:pt idx="32">
                  <c:v>1045719.6440768</c:v>
                </c:pt>
                <c:pt idx="33">
                  <c:v>1011148.15264362</c:v>
                </c:pt>
                <c:pt idx="34">
                  <c:v>1087778.01539171</c:v>
                </c:pt>
                <c:pt idx="35">
                  <c:v>1131180.35820584</c:v>
                </c:pt>
                <c:pt idx="36">
                  <c:v>1154363.8996472701</c:v>
                </c:pt>
                <c:pt idx="37">
                  <c:v>1134843.6061042401</c:v>
                </c:pt>
                <c:pt idx="38">
                  <c:v>1110018.9022207099</c:v>
                </c:pt>
                <c:pt idx="39">
                  <c:v>1157927.31804055</c:v>
                </c:pt>
                <c:pt idx="40">
                  <c:v>1122112.6260935599</c:v>
                </c:pt>
                <c:pt idx="41">
                  <c:v>1125916.5878960199</c:v>
                </c:pt>
                <c:pt idx="42">
                  <c:v>1134467.9243810901</c:v>
                </c:pt>
                <c:pt idx="43">
                  <c:v>1152182.6410203001</c:v>
                </c:pt>
                <c:pt idx="44">
                  <c:v>1171908.00783456</c:v>
                </c:pt>
                <c:pt idx="45">
                  <c:v>1165538.68781198</c:v>
                </c:pt>
                <c:pt idx="46">
                  <c:v>1183726.9190352899</c:v>
                </c:pt>
                <c:pt idx="47">
                  <c:v>1253217.6078172601</c:v>
                </c:pt>
                <c:pt idx="48">
                  <c:v>1233448.10005394</c:v>
                </c:pt>
                <c:pt idx="49">
                  <c:v>1238067.36318864</c:v>
                </c:pt>
                <c:pt idx="50">
                  <c:v>1314685.1619595699</c:v>
                </c:pt>
                <c:pt idx="51">
                  <c:v>1294392.9964847199</c:v>
                </c:pt>
                <c:pt idx="52">
                  <c:v>1310812.37164513</c:v>
                </c:pt>
                <c:pt idx="53">
                  <c:v>1319457.1792361301</c:v>
                </c:pt>
                <c:pt idx="54">
                  <c:v>1207125.1922818599</c:v>
                </c:pt>
                <c:pt idx="55">
                  <c:v>1233187.0251832299</c:v>
                </c:pt>
                <c:pt idx="56">
                  <c:v>1260310.97380213</c:v>
                </c:pt>
                <c:pt idx="57">
                  <c:v>1245993.8411397401</c:v>
                </c:pt>
                <c:pt idx="58">
                  <c:v>1251058.8061039799</c:v>
                </c:pt>
                <c:pt idx="59">
                  <c:v>1181374.83060398</c:v>
                </c:pt>
                <c:pt idx="60">
                  <c:v>1237696.8756530299</c:v>
                </c:pt>
                <c:pt idx="61">
                  <c:v>1224286.4300053299</c:v>
                </c:pt>
                <c:pt idx="62">
                  <c:v>1229091.7542431001</c:v>
                </c:pt>
                <c:pt idx="63">
                  <c:v>1275416.22246052</c:v>
                </c:pt>
                <c:pt idx="64">
                  <c:v>1252152.63056284</c:v>
                </c:pt>
                <c:pt idx="65">
                  <c:v>1221900.62300844</c:v>
                </c:pt>
                <c:pt idx="66">
                  <c:v>1200389.0625403801</c:v>
                </c:pt>
                <c:pt idx="67">
                  <c:v>1199974.9283137999</c:v>
                </c:pt>
                <c:pt idx="68">
                  <c:v>1224214.4218657401</c:v>
                </c:pt>
                <c:pt idx="69">
                  <c:v>1276053.7815596501</c:v>
                </c:pt>
                <c:pt idx="70">
                  <c:v>1329041.9148389101</c:v>
                </c:pt>
                <c:pt idx="71">
                  <c:v>1443984.1048437599</c:v>
                </c:pt>
                <c:pt idx="72">
                  <c:v>1341981.0676775901</c:v>
                </c:pt>
                <c:pt idx="73">
                  <c:v>1363862.0689860799</c:v>
                </c:pt>
                <c:pt idx="74">
                  <c:v>1467931.5641600599</c:v>
                </c:pt>
                <c:pt idx="75">
                  <c:v>1465487.4581057299</c:v>
                </c:pt>
                <c:pt idx="76">
                  <c:v>1487359.8584179599</c:v>
                </c:pt>
                <c:pt idx="77">
                  <c:v>1569015.91464511</c:v>
                </c:pt>
                <c:pt idx="78">
                  <c:v>1598285.9065328101</c:v>
                </c:pt>
                <c:pt idx="79">
                  <c:v>1561693.1507027401</c:v>
                </c:pt>
                <c:pt idx="80">
                  <c:v>1586898.8781550799</c:v>
                </c:pt>
                <c:pt idx="81">
                  <c:v>1640734.42259649</c:v>
                </c:pt>
                <c:pt idx="82">
                  <c:v>1570937.58025924</c:v>
                </c:pt>
                <c:pt idx="83">
                  <c:v>1567999.92698416</c:v>
                </c:pt>
                <c:pt idx="84">
                  <c:v>1582801.8462948899</c:v>
                </c:pt>
                <c:pt idx="85">
                  <c:v>1628734.75587436</c:v>
                </c:pt>
                <c:pt idx="86">
                  <c:v>1647937.5386461201</c:v>
                </c:pt>
                <c:pt idx="87">
                  <c:v>1745297.68842934</c:v>
                </c:pt>
                <c:pt idx="88">
                  <c:v>1777288.9950582499</c:v>
                </c:pt>
                <c:pt idx="89">
                  <c:v>1784931.3377370001</c:v>
                </c:pt>
                <c:pt idx="90">
                  <c:v>1695586.59962657</c:v>
                </c:pt>
                <c:pt idx="91">
                  <c:v>1546010.4277405101</c:v>
                </c:pt>
                <c:pt idx="92">
                  <c:v>1613068.6300437599</c:v>
                </c:pt>
                <c:pt idx="93">
                  <c:v>1508275.6264929599</c:v>
                </c:pt>
                <c:pt idx="94">
                  <c:v>1543441.0727246499</c:v>
                </c:pt>
                <c:pt idx="95">
                  <c:v>1502956.6133870799</c:v>
                </c:pt>
                <c:pt idx="96">
                  <c:v>1508397.31632754</c:v>
                </c:pt>
                <c:pt idx="97">
                  <c:v>1436069.6650096399</c:v>
                </c:pt>
                <c:pt idx="98">
                  <c:v>1446732.48227233</c:v>
                </c:pt>
                <c:pt idx="99">
                  <c:v>1449980.3966950299</c:v>
                </c:pt>
                <c:pt idx="100">
                  <c:v>1463842.2092874399</c:v>
                </c:pt>
                <c:pt idx="101">
                  <c:v>1503885.6129224999</c:v>
                </c:pt>
                <c:pt idx="102">
                  <c:v>1510059.06336354</c:v>
                </c:pt>
                <c:pt idx="103">
                  <c:v>1524570.7309624699</c:v>
                </c:pt>
                <c:pt idx="104">
                  <c:v>1505269.66550848</c:v>
                </c:pt>
                <c:pt idx="105">
                  <c:v>1464800.4905512901</c:v>
                </c:pt>
                <c:pt idx="106">
                  <c:v>1446051.04427223</c:v>
                </c:pt>
                <c:pt idx="107">
                  <c:v>1448596.0941101499</c:v>
                </c:pt>
                <c:pt idx="108">
                  <c:v>1361064.67512354</c:v>
                </c:pt>
                <c:pt idx="109">
                  <c:v>1429716.77733677</c:v>
                </c:pt>
                <c:pt idx="110">
                  <c:v>1399771.3594354501</c:v>
                </c:pt>
                <c:pt idx="111">
                  <c:v>1366190.8445226001</c:v>
                </c:pt>
                <c:pt idx="112">
                  <c:v>1350425.0021768101</c:v>
                </c:pt>
                <c:pt idx="113">
                  <c:v>1360181.82281753</c:v>
                </c:pt>
                <c:pt idx="114">
                  <c:v>1365534.1382903201</c:v>
                </c:pt>
                <c:pt idx="115">
                  <c:v>1373235.7508302799</c:v>
                </c:pt>
                <c:pt idx="116">
                  <c:v>1388588.5265245601</c:v>
                </c:pt>
                <c:pt idx="117">
                  <c:v>1408591.1442491501</c:v>
                </c:pt>
                <c:pt idx="118">
                  <c:v>1432382.2486755201</c:v>
                </c:pt>
                <c:pt idx="119">
                  <c:v>1466465.78428275</c:v>
                </c:pt>
                <c:pt idx="120">
                  <c:v>1491351.7086420299</c:v>
                </c:pt>
                <c:pt idx="121">
                  <c:v>1430512.01568798</c:v>
                </c:pt>
                <c:pt idx="122">
                  <c:v>1421535.55278953</c:v>
                </c:pt>
                <c:pt idx="123">
                  <c:v>1409260.5932912</c:v>
                </c:pt>
                <c:pt idx="124">
                  <c:v>1340157.50009916</c:v>
                </c:pt>
                <c:pt idx="125">
                  <c:v>1278315.93225709</c:v>
                </c:pt>
                <c:pt idx="126">
                  <c:v>1182755.42474121</c:v>
                </c:pt>
                <c:pt idx="127">
                  <c:v>1211537.77800228</c:v>
                </c:pt>
                <c:pt idx="128">
                  <c:v>1139978.29914458</c:v>
                </c:pt>
                <c:pt idx="129">
                  <c:v>1166437.19546772</c:v>
                </c:pt>
                <c:pt idx="130">
                  <c:v>1174345.639653</c:v>
                </c:pt>
                <c:pt idx="131">
                  <c:v>1194849.7145213401</c:v>
                </c:pt>
                <c:pt idx="132">
                  <c:v>1174005.5612515099</c:v>
                </c:pt>
                <c:pt idx="133">
                  <c:v>1181108.2948970799</c:v>
                </c:pt>
                <c:pt idx="134">
                  <c:v>1184563.0366596601</c:v>
                </c:pt>
                <c:pt idx="135">
                  <c:v>1152603.52593058</c:v>
                </c:pt>
                <c:pt idx="136">
                  <c:v>1172647.3012465099</c:v>
                </c:pt>
                <c:pt idx="137">
                  <c:v>1149663.4141420799</c:v>
                </c:pt>
                <c:pt idx="138">
                  <c:v>1171455.28415715</c:v>
                </c:pt>
                <c:pt idx="139">
                  <c:v>1163916.9694035901</c:v>
                </c:pt>
                <c:pt idx="140">
                  <c:v>1184355.3513863201</c:v>
                </c:pt>
                <c:pt idx="141">
                  <c:v>1152194.1818194301</c:v>
                </c:pt>
                <c:pt idx="142">
                  <c:v>1126926.5634121301</c:v>
                </c:pt>
                <c:pt idx="143">
                  <c:v>1161624.6322995899</c:v>
                </c:pt>
                <c:pt idx="144">
                  <c:v>1128971.3638856399</c:v>
                </c:pt>
                <c:pt idx="145">
                  <c:v>1103942.0687483</c:v>
                </c:pt>
                <c:pt idx="146">
                  <c:v>1133925.1353354999</c:v>
                </c:pt>
                <c:pt idx="147">
                  <c:v>1163015.9846825399</c:v>
                </c:pt>
                <c:pt idx="148">
                  <c:v>1168435.6391711601</c:v>
                </c:pt>
                <c:pt idx="149">
                  <c:v>1165339.2847273501</c:v>
                </c:pt>
                <c:pt idx="150">
                  <c:v>1163369.86133616</c:v>
                </c:pt>
                <c:pt idx="151">
                  <c:v>1175573.61118158</c:v>
                </c:pt>
                <c:pt idx="152">
                  <c:v>1151051.14565233</c:v>
                </c:pt>
                <c:pt idx="153">
                  <c:v>1162262.38381099</c:v>
                </c:pt>
                <c:pt idx="154">
                  <c:v>1126005.6087480001</c:v>
                </c:pt>
                <c:pt idx="155">
                  <c:v>1133499.1760742201</c:v>
                </c:pt>
                <c:pt idx="156">
                  <c:v>1100043.94789239</c:v>
                </c:pt>
                <c:pt idx="157">
                  <c:v>1065552.0699062201</c:v>
                </c:pt>
                <c:pt idx="158">
                  <c:v>1099660.3916639199</c:v>
                </c:pt>
                <c:pt idx="159">
                  <c:v>1131561.5396260901</c:v>
                </c:pt>
                <c:pt idx="160">
                  <c:v>1134944.9086295699</c:v>
                </c:pt>
                <c:pt idx="161">
                  <c:v>1107916.1956305599</c:v>
                </c:pt>
                <c:pt idx="162">
                  <c:v>1081243.1132207499</c:v>
                </c:pt>
                <c:pt idx="163">
                  <c:v>1078475.13085091</c:v>
                </c:pt>
                <c:pt idx="164">
                  <c:v>1097601.88729655</c:v>
                </c:pt>
                <c:pt idx="165">
                  <c:v>1044818.21253646</c:v>
                </c:pt>
                <c:pt idx="166">
                  <c:v>1043036.79748408</c:v>
                </c:pt>
                <c:pt idx="167">
                  <c:v>1030296.10300282</c:v>
                </c:pt>
                <c:pt idx="168">
                  <c:v>991320.00142622297</c:v>
                </c:pt>
                <c:pt idx="169">
                  <c:v>980380.78521048499</c:v>
                </c:pt>
                <c:pt idx="170">
                  <c:v>977140.62671536498</c:v>
                </c:pt>
                <c:pt idx="171">
                  <c:v>981894.41586433502</c:v>
                </c:pt>
                <c:pt idx="172">
                  <c:v>981305.27921481605</c:v>
                </c:pt>
                <c:pt idx="173">
                  <c:v>983483.77693467296</c:v>
                </c:pt>
                <c:pt idx="174">
                  <c:v>1006703.8289081</c:v>
                </c:pt>
                <c:pt idx="175">
                  <c:v>977388.61341029697</c:v>
                </c:pt>
                <c:pt idx="176">
                  <c:v>1034619.60366853</c:v>
                </c:pt>
                <c:pt idx="177">
                  <c:v>1030424.22117566</c:v>
                </c:pt>
                <c:pt idx="178">
                  <c:v>1037858.73193144</c:v>
                </c:pt>
                <c:pt idx="179">
                  <c:v>1049809.67522963</c:v>
                </c:pt>
                <c:pt idx="180">
                  <c:v>1081592.6631472099</c:v>
                </c:pt>
                <c:pt idx="181">
                  <c:v>1118464.15703389</c:v>
                </c:pt>
                <c:pt idx="182">
                  <c:v>1117284.17734822</c:v>
                </c:pt>
                <c:pt idx="183">
                  <c:v>1123652.6971591101</c:v>
                </c:pt>
                <c:pt idx="184">
                  <c:v>1134422.9082613799</c:v>
                </c:pt>
                <c:pt idx="185">
                  <c:v>1119250.00186338</c:v>
                </c:pt>
                <c:pt idx="186">
                  <c:v>1128987.47687959</c:v>
                </c:pt>
                <c:pt idx="187">
                  <c:v>1088959.2258868299</c:v>
                </c:pt>
                <c:pt idx="188">
                  <c:v>1103431.49399886</c:v>
                </c:pt>
                <c:pt idx="189">
                  <c:v>1118338.8534827901</c:v>
                </c:pt>
                <c:pt idx="190">
                  <c:v>1147275.87131666</c:v>
                </c:pt>
                <c:pt idx="191">
                  <c:v>1157721.81812499</c:v>
                </c:pt>
                <c:pt idx="192">
                  <c:v>1182057.1307419799</c:v>
                </c:pt>
                <c:pt idx="193">
                  <c:v>1191578.6009301101</c:v>
                </c:pt>
                <c:pt idx="194">
                  <c:v>1191524.9798930699</c:v>
                </c:pt>
                <c:pt idx="195">
                  <c:v>1171757.58047664</c:v>
                </c:pt>
                <c:pt idx="196">
                  <c:v>1239930.4365087701</c:v>
                </c:pt>
                <c:pt idx="197">
                  <c:v>1197221.03262323</c:v>
                </c:pt>
                <c:pt idx="198">
                  <c:v>1186116.8075456501</c:v>
                </c:pt>
                <c:pt idx="199">
                  <c:v>1137432.6431799401</c:v>
                </c:pt>
                <c:pt idx="200">
                  <c:v>1062208.5353232301</c:v>
                </c:pt>
                <c:pt idx="201">
                  <c:v>939927.08873682399</c:v>
                </c:pt>
                <c:pt idx="202">
                  <c:v>825885.73506038601</c:v>
                </c:pt>
                <c:pt idx="203">
                  <c:v>867427.78753392305</c:v>
                </c:pt>
                <c:pt idx="204">
                  <c:v>905728.06061426701</c:v>
                </c:pt>
                <c:pt idx="205">
                  <c:v>941463.56124580302</c:v>
                </c:pt>
                <c:pt idx="206">
                  <c:v>939693.60975066095</c:v>
                </c:pt>
                <c:pt idx="207">
                  <c:v>1009977.99329196</c:v>
                </c:pt>
                <c:pt idx="208">
                  <c:v>1007160.15469067</c:v>
                </c:pt>
                <c:pt idx="209">
                  <c:v>992193.75479197397</c:v>
                </c:pt>
                <c:pt idx="210">
                  <c:v>969219.50839976501</c:v>
                </c:pt>
                <c:pt idx="211">
                  <c:v>1005957.7738656499</c:v>
                </c:pt>
                <c:pt idx="212">
                  <c:v>1027032.58922814</c:v>
                </c:pt>
                <c:pt idx="213">
                  <c:v>1022513.64583554</c:v>
                </c:pt>
                <c:pt idx="214">
                  <c:v>1067775.2123684499</c:v>
                </c:pt>
                <c:pt idx="215">
                  <c:v>1120272.3806845399</c:v>
                </c:pt>
                <c:pt idx="216">
                  <c:v>1079656.9055228201</c:v>
                </c:pt>
                <c:pt idx="217">
                  <c:v>1114357.07846633</c:v>
                </c:pt>
                <c:pt idx="218">
                  <c:v>1091072.5873117701</c:v>
                </c:pt>
                <c:pt idx="219">
                  <c:v>1117143.76678559</c:v>
                </c:pt>
                <c:pt idx="220">
                  <c:v>1172297.1545517901</c:v>
                </c:pt>
                <c:pt idx="221">
                  <c:v>1223626.1854638399</c:v>
                </c:pt>
                <c:pt idx="222">
                  <c:v>1257031.1803270101</c:v>
                </c:pt>
                <c:pt idx="223">
                  <c:v>1276251.18707421</c:v>
                </c:pt>
                <c:pt idx="224">
                  <c:v>1364414.6190772899</c:v>
                </c:pt>
                <c:pt idx="225">
                  <c:v>1288982.9568616</c:v>
                </c:pt>
                <c:pt idx="226">
                  <c:v>1323489.0306167901</c:v>
                </c:pt>
                <c:pt idx="227">
                  <c:v>1416225.90699211</c:v>
                </c:pt>
                <c:pt idx="228">
                  <c:v>1314434.6699270499</c:v>
                </c:pt>
                <c:pt idx="229">
                  <c:v>1371021.08246741</c:v>
                </c:pt>
                <c:pt idx="230">
                  <c:v>1387185.4210297</c:v>
                </c:pt>
                <c:pt idx="231">
                  <c:v>1395487.7257745599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33-3944-BBA2-5877C240C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67712"/>
        <c:axId val="212469248"/>
      </c:lineChart>
      <c:catAx>
        <c:axId val="21246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69248"/>
        <c:crosses val="autoZero"/>
        <c:auto val="1"/>
        <c:lblAlgn val="ctr"/>
        <c:lblOffset val="100"/>
        <c:noMultiLvlLbl val="0"/>
      </c:catAx>
      <c:valAx>
        <c:axId val="21246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6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Momentum!$CE$1</c:f>
              <c:strCache>
                <c:ptCount val="1"/>
                <c:pt idx="0">
                  <c:v>WeightedSortOld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Momentum!$CE$2:$CE$285</c:f>
              <c:numCache>
                <c:formatCode>General</c:formatCode>
                <c:ptCount val="284"/>
                <c:pt idx="0">
                  <c:v>979700</c:v>
                </c:pt>
                <c:pt idx="1">
                  <c:v>1024668.23</c:v>
                </c:pt>
                <c:pt idx="2">
                  <c:v>1024857.79362255</c:v>
                </c:pt>
                <c:pt idx="3">
                  <c:v>998339.59821256599</c:v>
                </c:pt>
                <c:pt idx="4">
                  <c:v>931595.60437406495</c:v>
                </c:pt>
                <c:pt idx="5">
                  <c:v>958346.37215366599</c:v>
                </c:pt>
                <c:pt idx="6">
                  <c:v>1006450.56830392</c:v>
                </c:pt>
                <c:pt idx="7">
                  <c:v>1013364.88370816</c:v>
                </c:pt>
                <c:pt idx="8">
                  <c:v>1047251.8054193601</c:v>
                </c:pt>
                <c:pt idx="9">
                  <c:v>1052776.0586929501</c:v>
                </c:pt>
                <c:pt idx="10">
                  <c:v>1062682.68140525</c:v>
                </c:pt>
                <c:pt idx="11">
                  <c:v>1071210.70992353</c:v>
                </c:pt>
                <c:pt idx="12">
                  <c:v>1114487.62260444</c:v>
                </c:pt>
                <c:pt idx="13">
                  <c:v>1109856.92653252</c:v>
                </c:pt>
                <c:pt idx="14">
                  <c:v>1132387.0221411299</c:v>
                </c:pt>
                <c:pt idx="15">
                  <c:v>970614.21215805004</c:v>
                </c:pt>
                <c:pt idx="16">
                  <c:v>973356.19730739703</c:v>
                </c:pt>
                <c:pt idx="17">
                  <c:v>936027.98714065796</c:v>
                </c:pt>
                <c:pt idx="18">
                  <c:v>975299.04134114401</c:v>
                </c:pt>
                <c:pt idx="19">
                  <c:v>985354.374457372</c:v>
                </c:pt>
                <c:pt idx="20">
                  <c:v>992616.43619712302</c:v>
                </c:pt>
                <c:pt idx="21">
                  <c:v>1041458.1279402</c:v>
                </c:pt>
                <c:pt idx="22">
                  <c:v>1037084.00380285</c:v>
                </c:pt>
                <c:pt idx="23">
                  <c:v>1058121.25281999</c:v>
                </c:pt>
                <c:pt idx="24">
                  <c:v>1044947.64322238</c:v>
                </c:pt>
                <c:pt idx="25">
                  <c:v>1047418.9443986</c:v>
                </c:pt>
                <c:pt idx="26">
                  <c:v>1002914.11345111</c:v>
                </c:pt>
                <c:pt idx="27">
                  <c:v>1061027.9717550301</c:v>
                </c:pt>
                <c:pt idx="28">
                  <c:v>1071754.96454947</c:v>
                </c:pt>
                <c:pt idx="29">
                  <c:v>1073260.7802746701</c:v>
                </c:pt>
                <c:pt idx="30">
                  <c:v>1030169.35994664</c:v>
                </c:pt>
                <c:pt idx="31">
                  <c:v>1037406.29970026</c:v>
                </c:pt>
                <c:pt idx="32">
                  <c:v>1049870.7363911599</c:v>
                </c:pt>
                <c:pt idx="33">
                  <c:v>1043282.79752031</c:v>
                </c:pt>
                <c:pt idx="34">
                  <c:v>1083250.9614933101</c:v>
                </c:pt>
                <c:pt idx="35">
                  <c:v>1052464.96916767</c:v>
                </c:pt>
                <c:pt idx="36">
                  <c:v>921817.23022004496</c:v>
                </c:pt>
                <c:pt idx="37">
                  <c:v>938174.87697029999</c:v>
                </c:pt>
                <c:pt idx="38">
                  <c:v>935721.54966702196</c:v>
                </c:pt>
                <c:pt idx="39">
                  <c:v>882006.454108387</c:v>
                </c:pt>
                <c:pt idx="40">
                  <c:v>831410.15386845905</c:v>
                </c:pt>
                <c:pt idx="41">
                  <c:v>831929.78521462705</c:v>
                </c:pt>
                <c:pt idx="42">
                  <c:v>837295.73232926102</c:v>
                </c:pt>
                <c:pt idx="43">
                  <c:v>873969.28540528298</c:v>
                </c:pt>
                <c:pt idx="44">
                  <c:v>882652.17025578499</c:v>
                </c:pt>
                <c:pt idx="45">
                  <c:v>889272.061532703</c:v>
                </c:pt>
                <c:pt idx="46">
                  <c:v>871242.07048512704</c:v>
                </c:pt>
                <c:pt idx="47">
                  <c:v>897126.67239924101</c:v>
                </c:pt>
                <c:pt idx="48">
                  <c:v>930454.92827887204</c:v>
                </c:pt>
                <c:pt idx="49">
                  <c:v>945104.94112462294</c:v>
                </c:pt>
                <c:pt idx="50">
                  <c:v>937662.23971326696</c:v>
                </c:pt>
                <c:pt idx="51">
                  <c:v>949748.70598317101</c:v>
                </c:pt>
                <c:pt idx="52">
                  <c:v>960647.07238432695</c:v>
                </c:pt>
                <c:pt idx="53">
                  <c:v>989298.37131819001</c:v>
                </c:pt>
                <c:pt idx="54">
                  <c:v>954460.22917221999</c:v>
                </c:pt>
                <c:pt idx="55">
                  <c:v>999510.75198914798</c:v>
                </c:pt>
                <c:pt idx="56">
                  <c:v>1014683.32520434</c:v>
                </c:pt>
                <c:pt idx="57">
                  <c:v>1014713.7657041</c:v>
                </c:pt>
                <c:pt idx="58">
                  <c:v>1017742.68629472</c:v>
                </c:pt>
                <c:pt idx="59">
                  <c:v>1034240.29523956</c:v>
                </c:pt>
                <c:pt idx="60">
                  <c:v>1062573.3081276501</c:v>
                </c:pt>
                <c:pt idx="61">
                  <c:v>1079144.1388679</c:v>
                </c:pt>
                <c:pt idx="62">
                  <c:v>1081529.0474147999</c:v>
                </c:pt>
                <c:pt idx="63">
                  <c:v>1086898.83913521</c:v>
                </c:pt>
                <c:pt idx="64">
                  <c:v>1099957.92868742</c:v>
                </c:pt>
                <c:pt idx="65">
                  <c:v>1098241.9943186699</c:v>
                </c:pt>
                <c:pt idx="66">
                  <c:v>1095661.1256320199</c:v>
                </c:pt>
                <c:pt idx="67">
                  <c:v>1120855.8532159301</c:v>
                </c:pt>
                <c:pt idx="68">
                  <c:v>1141698.1678064801</c:v>
                </c:pt>
                <c:pt idx="69">
                  <c:v>1153874.37876613</c:v>
                </c:pt>
                <c:pt idx="70">
                  <c:v>1136145.0989363899</c:v>
                </c:pt>
                <c:pt idx="71">
                  <c:v>1142621.1260003301</c:v>
                </c:pt>
                <c:pt idx="72">
                  <c:v>1178985.0433352899</c:v>
                </c:pt>
                <c:pt idx="73">
                  <c:v>1208159.0282326201</c:v>
                </c:pt>
                <c:pt idx="74">
                  <c:v>1203761.32936986</c:v>
                </c:pt>
                <c:pt idx="75">
                  <c:v>1236274.9228761401</c:v>
                </c:pt>
                <c:pt idx="76">
                  <c:v>1302366.1802530901</c:v>
                </c:pt>
                <c:pt idx="77">
                  <c:v>1301050.79041104</c:v>
                </c:pt>
                <c:pt idx="78">
                  <c:v>1223599.2368578699</c:v>
                </c:pt>
                <c:pt idx="79">
                  <c:v>1099471.2122748201</c:v>
                </c:pt>
                <c:pt idx="80">
                  <c:v>1066509.0653308199</c:v>
                </c:pt>
                <c:pt idx="81">
                  <c:v>1113232.82748297</c:v>
                </c:pt>
                <c:pt idx="82">
                  <c:v>1105651.71192781</c:v>
                </c:pt>
                <c:pt idx="83">
                  <c:v>1129882.0691947001</c:v>
                </c:pt>
                <c:pt idx="84">
                  <c:v>1079816.9947086901</c:v>
                </c:pt>
                <c:pt idx="85">
                  <c:v>1039329.2564920801</c:v>
                </c:pt>
                <c:pt idx="86">
                  <c:v>1088229.69801004</c:v>
                </c:pt>
                <c:pt idx="87">
                  <c:v>1136699.4487594001</c:v>
                </c:pt>
                <c:pt idx="88">
                  <c:v>1158774.1520543101</c:v>
                </c:pt>
                <c:pt idx="89">
                  <c:v>1185843.1162463001</c:v>
                </c:pt>
                <c:pt idx="90">
                  <c:v>1151981.36606189</c:v>
                </c:pt>
                <c:pt idx="91">
                  <c:v>1207449.26883777</c:v>
                </c:pt>
                <c:pt idx="92">
                  <c:v>1160419.11981654</c:v>
                </c:pt>
                <c:pt idx="93">
                  <c:v>1194709.50480712</c:v>
                </c:pt>
                <c:pt idx="94">
                  <c:v>1205157.2394266501</c:v>
                </c:pt>
                <c:pt idx="95">
                  <c:v>1226663.27036422</c:v>
                </c:pt>
                <c:pt idx="96">
                  <c:v>1241493.6293029301</c:v>
                </c:pt>
                <c:pt idx="97">
                  <c:v>1234355.04093443</c:v>
                </c:pt>
                <c:pt idx="98">
                  <c:v>1245007.5249377</c:v>
                </c:pt>
                <c:pt idx="99">
                  <c:v>1309125.4124719901</c:v>
                </c:pt>
                <c:pt idx="100">
                  <c:v>1329089.57501219</c:v>
                </c:pt>
                <c:pt idx="101">
                  <c:v>1304999.82646509</c:v>
                </c:pt>
                <c:pt idx="102">
                  <c:v>1385041.9908213301</c:v>
                </c:pt>
                <c:pt idx="103">
                  <c:v>1373823.1506956799</c:v>
                </c:pt>
                <c:pt idx="104">
                  <c:v>1419509.63957206</c:v>
                </c:pt>
                <c:pt idx="105">
                  <c:v>1446253.2011816001</c:v>
                </c:pt>
                <c:pt idx="106">
                  <c:v>1320038.6843144801</c:v>
                </c:pt>
                <c:pt idx="107">
                  <c:v>1354102.28256321</c:v>
                </c:pt>
                <c:pt idx="108">
                  <c:v>1380872.8846894901</c:v>
                </c:pt>
                <c:pt idx="109">
                  <c:v>1396697.68794803</c:v>
                </c:pt>
                <c:pt idx="110">
                  <c:v>1417822.74047825</c:v>
                </c:pt>
                <c:pt idx="111">
                  <c:v>1358883.8491565599</c:v>
                </c:pt>
                <c:pt idx="112">
                  <c:v>1427996.6817246701</c:v>
                </c:pt>
                <c:pt idx="113">
                  <c:v>1450309.1298766199</c:v>
                </c:pt>
                <c:pt idx="114">
                  <c:v>1435356.4427475899</c:v>
                </c:pt>
                <c:pt idx="115">
                  <c:v>1508796.4551407699</c:v>
                </c:pt>
                <c:pt idx="116">
                  <c:v>1514529.8816702999</c:v>
                </c:pt>
                <c:pt idx="117">
                  <c:v>1493985.2838254401</c:v>
                </c:pt>
                <c:pt idx="118">
                  <c:v>1495867.70528307</c:v>
                </c:pt>
                <c:pt idx="119">
                  <c:v>1489255.9700257101</c:v>
                </c:pt>
                <c:pt idx="120">
                  <c:v>1570815.0732241699</c:v>
                </c:pt>
                <c:pt idx="121">
                  <c:v>1679091.3562215201</c:v>
                </c:pt>
                <c:pt idx="122">
                  <c:v>1726424.9415533999</c:v>
                </c:pt>
                <c:pt idx="123">
                  <c:v>1870624.5847966501</c:v>
                </c:pt>
                <c:pt idx="124">
                  <c:v>1743160.2255885999</c:v>
                </c:pt>
                <c:pt idx="125">
                  <c:v>1792596.2495863</c:v>
                </c:pt>
                <c:pt idx="126">
                  <c:v>1964954.3789840201</c:v>
                </c:pt>
                <c:pt idx="127">
                  <c:v>1973010.6919378501</c:v>
                </c:pt>
                <c:pt idx="128">
                  <c:v>1990106.8295835</c:v>
                </c:pt>
                <c:pt idx="129">
                  <c:v>2036177.80268835</c:v>
                </c:pt>
                <c:pt idx="130">
                  <c:v>2079517.8472185801</c:v>
                </c:pt>
                <c:pt idx="131">
                  <c:v>2041992.94766552</c:v>
                </c:pt>
                <c:pt idx="132">
                  <c:v>2038919.74827928</c:v>
                </c:pt>
                <c:pt idx="133">
                  <c:v>2066404.38648608</c:v>
                </c:pt>
                <c:pt idx="134">
                  <c:v>2006995.2603746101</c:v>
                </c:pt>
                <c:pt idx="135">
                  <c:v>2044857.2259615799</c:v>
                </c:pt>
                <c:pt idx="136">
                  <c:v>2132796.3109640498</c:v>
                </c:pt>
                <c:pt idx="137">
                  <c:v>2225221.0390996798</c:v>
                </c:pt>
                <c:pt idx="138">
                  <c:v>2268801.9931504498</c:v>
                </c:pt>
                <c:pt idx="139">
                  <c:v>2461207.74617957</c:v>
                </c:pt>
                <c:pt idx="140">
                  <c:v>2470658.7839249</c:v>
                </c:pt>
                <c:pt idx="141">
                  <c:v>2540380.7748072599</c:v>
                </c:pt>
                <c:pt idx="142">
                  <c:v>2426368.4856339102</c:v>
                </c:pt>
                <c:pt idx="143">
                  <c:v>2122938.97466296</c:v>
                </c:pt>
                <c:pt idx="144">
                  <c:v>2295088.0961183798</c:v>
                </c:pt>
                <c:pt idx="145">
                  <c:v>2111067.93257161</c:v>
                </c:pt>
                <c:pt idx="146">
                  <c:v>2192449.6013722499</c:v>
                </c:pt>
                <c:pt idx="147">
                  <c:v>2088363.0565471</c:v>
                </c:pt>
                <c:pt idx="148">
                  <c:v>2089783.1434255501</c:v>
                </c:pt>
                <c:pt idx="149">
                  <c:v>2055970.4521649301</c:v>
                </c:pt>
                <c:pt idx="150">
                  <c:v>2069622.0959673</c:v>
                </c:pt>
                <c:pt idx="151">
                  <c:v>2102663.61272942</c:v>
                </c:pt>
                <c:pt idx="152">
                  <c:v>2132206.0364882699</c:v>
                </c:pt>
                <c:pt idx="153">
                  <c:v>2162557.9894176801</c:v>
                </c:pt>
                <c:pt idx="154">
                  <c:v>2210739.7814218998</c:v>
                </c:pt>
                <c:pt idx="155">
                  <c:v>2200006.6397831002</c:v>
                </c:pt>
                <c:pt idx="156">
                  <c:v>2198708.6358656301</c:v>
                </c:pt>
                <c:pt idx="157">
                  <c:v>2191518.8586263498</c:v>
                </c:pt>
                <c:pt idx="158">
                  <c:v>2170863.7933838</c:v>
                </c:pt>
                <c:pt idx="159">
                  <c:v>2253020.1336444099</c:v>
                </c:pt>
                <c:pt idx="160">
                  <c:v>2040087.2008136699</c:v>
                </c:pt>
                <c:pt idx="161">
                  <c:v>2158228.6506127901</c:v>
                </c:pt>
                <c:pt idx="162">
                  <c:v>2074996.56270191</c:v>
                </c:pt>
                <c:pt idx="163">
                  <c:v>2055896.2193422399</c:v>
                </c:pt>
                <c:pt idx="164">
                  <c:v>2064623.4987933501</c:v>
                </c:pt>
                <c:pt idx="165">
                  <c:v>2116734.59590289</c:v>
                </c:pt>
                <c:pt idx="166">
                  <c:v>2097302.9723124998</c:v>
                </c:pt>
                <c:pt idx="167">
                  <c:v>2138661.7869265098</c:v>
                </c:pt>
                <c:pt idx="168">
                  <c:v>2189048.6586264898</c:v>
                </c:pt>
                <c:pt idx="169">
                  <c:v>2174885.5138051799</c:v>
                </c:pt>
                <c:pt idx="170">
                  <c:v>2213098.2522827401</c:v>
                </c:pt>
                <c:pt idx="171">
                  <c:v>2272973.6254982501</c:v>
                </c:pt>
                <c:pt idx="172">
                  <c:v>2328025.0467078099</c:v>
                </c:pt>
                <c:pt idx="173">
                  <c:v>2271593.7195756198</c:v>
                </c:pt>
                <c:pt idx="174">
                  <c:v>2226468.5103362501</c:v>
                </c:pt>
                <c:pt idx="175">
                  <c:v>2181894.6107593202</c:v>
                </c:pt>
                <c:pt idx="176">
                  <c:v>2030296.57320376</c:v>
                </c:pt>
                <c:pt idx="177">
                  <c:v>1954952.26737217</c:v>
                </c:pt>
                <c:pt idx="178">
                  <c:v>1810686.5648014401</c:v>
                </c:pt>
                <c:pt idx="179">
                  <c:v>1892393.7960381</c:v>
                </c:pt>
                <c:pt idx="180">
                  <c:v>1755592.64852251</c:v>
                </c:pt>
                <c:pt idx="181">
                  <c:v>1814721.0089247499</c:v>
                </c:pt>
                <c:pt idx="182">
                  <c:v>1829411.1754919901</c:v>
                </c:pt>
                <c:pt idx="183">
                  <c:v>1856696.8431744501</c:v>
                </c:pt>
                <c:pt idx="184">
                  <c:v>1802119.2394693401</c:v>
                </c:pt>
                <c:pt idx="185">
                  <c:v>1795784.7903426101</c:v>
                </c:pt>
                <c:pt idx="186">
                  <c:v>1800346.08371008</c:v>
                </c:pt>
                <c:pt idx="187">
                  <c:v>1735173.5554797701</c:v>
                </c:pt>
                <c:pt idx="188">
                  <c:v>1765721.28592399</c:v>
                </c:pt>
                <c:pt idx="189">
                  <c:v>1720509.99239791</c:v>
                </c:pt>
                <c:pt idx="190">
                  <c:v>1745758.4765363501</c:v>
                </c:pt>
                <c:pt idx="191">
                  <c:v>1732674.0167547101</c:v>
                </c:pt>
                <c:pt idx="192">
                  <c:v>1779161.6606242401</c:v>
                </c:pt>
                <c:pt idx="193">
                  <c:v>1751451.2177600099</c:v>
                </c:pt>
                <c:pt idx="194">
                  <c:v>1681410.68356179</c:v>
                </c:pt>
                <c:pt idx="195">
                  <c:v>1707901.30888131</c:v>
                </c:pt>
                <c:pt idx="196">
                  <c:v>1682547.51395096</c:v>
                </c:pt>
                <c:pt idx="197">
                  <c:v>1652362.6115506799</c:v>
                </c:pt>
                <c:pt idx="198">
                  <c:v>1695224.8976943099</c:v>
                </c:pt>
                <c:pt idx="199">
                  <c:v>1739843.21700162</c:v>
                </c:pt>
                <c:pt idx="200">
                  <c:v>1769785.9187662201</c:v>
                </c:pt>
                <c:pt idx="201">
                  <c:v>1782935.4281426501</c:v>
                </c:pt>
                <c:pt idx="202">
                  <c:v>1773744.39601058</c:v>
                </c:pt>
                <c:pt idx="203">
                  <c:v>1815870.8254158299</c:v>
                </c:pt>
                <c:pt idx="204">
                  <c:v>1799736.8131320099</c:v>
                </c:pt>
                <c:pt idx="205">
                  <c:v>1836433.4467517701</c:v>
                </c:pt>
                <c:pt idx="206">
                  <c:v>1774022.25606391</c:v>
                </c:pt>
                <c:pt idx="207">
                  <c:v>1780577.26830007</c:v>
                </c:pt>
                <c:pt idx="208">
                  <c:v>1754928.05275021</c:v>
                </c:pt>
                <c:pt idx="209">
                  <c:v>1692777.27576206</c:v>
                </c:pt>
                <c:pt idx="210">
                  <c:v>1779413.6167355599</c:v>
                </c:pt>
                <c:pt idx="211">
                  <c:v>1805250.7024505599</c:v>
                </c:pt>
                <c:pt idx="212">
                  <c:v>1878291.14587171</c:v>
                </c:pt>
                <c:pt idx="213">
                  <c:v>1832930.41469891</c:v>
                </c:pt>
                <c:pt idx="214">
                  <c:v>1778382.4055574699</c:v>
                </c:pt>
                <c:pt idx="215">
                  <c:v>1799225.0473505999</c:v>
                </c:pt>
                <c:pt idx="216">
                  <c:v>1864527.92044419</c:v>
                </c:pt>
                <c:pt idx="217">
                  <c:v>1785117.6763124701</c:v>
                </c:pt>
                <c:pt idx="218">
                  <c:v>1771943.5078612899</c:v>
                </c:pt>
                <c:pt idx="219">
                  <c:v>1699426.7198020599</c:v>
                </c:pt>
                <c:pt idx="220">
                  <c:v>1624889.8638715399</c:v>
                </c:pt>
                <c:pt idx="221">
                  <c:v>1617496.6149909301</c:v>
                </c:pt>
                <c:pt idx="222">
                  <c:v>1596647.0836237001</c:v>
                </c:pt>
                <c:pt idx="223">
                  <c:v>1618896.3607339901</c:v>
                </c:pt>
                <c:pt idx="224">
                  <c:v>1612606.9483725401</c:v>
                </c:pt>
                <c:pt idx="225">
                  <c:v>1605938.81864102</c:v>
                </c:pt>
                <c:pt idx="226">
                  <c:v>1645396.73541503</c:v>
                </c:pt>
                <c:pt idx="227">
                  <c:v>1595549.44131563</c:v>
                </c:pt>
                <c:pt idx="228">
                  <c:v>1709527.51565601</c:v>
                </c:pt>
                <c:pt idx="229">
                  <c:v>1701048.25917836</c:v>
                </c:pt>
                <c:pt idx="230">
                  <c:v>1729149.57641999</c:v>
                </c:pt>
                <c:pt idx="231">
                  <c:v>1732184.2339266001</c:v>
                </c:pt>
                <c:pt idx="232">
                  <c:v>1809768.7657641801</c:v>
                </c:pt>
                <c:pt idx="233">
                  <c:v>1839702.3411499199</c:v>
                </c:pt>
                <c:pt idx="234">
                  <c:v>1825775.79442741</c:v>
                </c:pt>
                <c:pt idx="235">
                  <c:v>1838054.1366449399</c:v>
                </c:pt>
                <c:pt idx="236">
                  <c:v>1886220.34529572</c:v>
                </c:pt>
                <c:pt idx="237">
                  <c:v>1869697.0550709299</c:v>
                </c:pt>
                <c:pt idx="238">
                  <c:v>1884850.9497022801</c:v>
                </c:pt>
                <c:pt idx="239">
                  <c:v>1837192.4934390499</c:v>
                </c:pt>
                <c:pt idx="240">
                  <c:v>1888202.1430193901</c:v>
                </c:pt>
                <c:pt idx="241">
                  <c:v>1897086.1341023</c:v>
                </c:pt>
                <c:pt idx="242">
                  <c:v>1910384.70790235</c:v>
                </c:pt>
                <c:pt idx="243">
                  <c:v>1896161.8937520201</c:v>
                </c:pt>
                <c:pt idx="244">
                  <c:v>1942864.36119513</c:v>
                </c:pt>
                <c:pt idx="245">
                  <c:v>1969646.7464142099</c:v>
                </c:pt>
                <c:pt idx="246">
                  <c:v>2012181.2679030199</c:v>
                </c:pt>
                <c:pt idx="247">
                  <c:v>1983910.12108898</c:v>
                </c:pt>
                <c:pt idx="248">
                  <c:v>2053654.48139587</c:v>
                </c:pt>
                <c:pt idx="249">
                  <c:v>2039515.07029146</c:v>
                </c:pt>
                <c:pt idx="250">
                  <c:v>2069006.4582078699</c:v>
                </c:pt>
                <c:pt idx="251">
                  <c:v>1958893.93450205</c:v>
                </c:pt>
                <c:pt idx="252">
                  <c:v>1850106.7598494799</c:v>
                </c:pt>
                <c:pt idx="253">
                  <c:v>1619019.17501048</c:v>
                </c:pt>
                <c:pt idx="254">
                  <c:v>1409056.6732992399</c:v>
                </c:pt>
                <c:pt idx="255">
                  <c:v>1483969.1713352001</c:v>
                </c:pt>
                <c:pt idx="256">
                  <c:v>1531812.33741905</c:v>
                </c:pt>
                <c:pt idx="257">
                  <c:v>1599112.5124635501</c:v>
                </c:pt>
                <c:pt idx="258">
                  <c:v>1610106.4109867399</c:v>
                </c:pt>
                <c:pt idx="259">
                  <c:v>1688204.62245165</c:v>
                </c:pt>
                <c:pt idx="260">
                  <c:v>1677729.3127693399</c:v>
                </c:pt>
                <c:pt idx="261">
                  <c:v>1672377.3562616</c:v>
                </c:pt>
                <c:pt idx="262">
                  <c:v>1656673.73288631</c:v>
                </c:pt>
                <c:pt idx="263">
                  <c:v>1695439.89823585</c:v>
                </c:pt>
                <c:pt idx="264">
                  <c:v>1725898.4760076499</c:v>
                </c:pt>
                <c:pt idx="265">
                  <c:v>1740715.31442418</c:v>
                </c:pt>
                <c:pt idx="266">
                  <c:v>1783658.7612310201</c:v>
                </c:pt>
                <c:pt idx="267">
                  <c:v>1844980.9494421501</c:v>
                </c:pt>
                <c:pt idx="268">
                  <c:v>1791910.07243144</c:v>
                </c:pt>
                <c:pt idx="269">
                  <c:v>1789661.2252905399</c:v>
                </c:pt>
                <c:pt idx="270">
                  <c:v>1746718.3041896999</c:v>
                </c:pt>
                <c:pt idx="271">
                  <c:v>1834979.9801004</c:v>
                </c:pt>
                <c:pt idx="272">
                  <c:v>1843668.6103061801</c:v>
                </c:pt>
                <c:pt idx="273">
                  <c:v>1913866.2926435899</c:v>
                </c:pt>
                <c:pt idx="274">
                  <c:v>1940392.4794596301</c:v>
                </c:pt>
                <c:pt idx="275">
                  <c:v>1975523.2853002399</c:v>
                </c:pt>
                <c:pt idx="276">
                  <c:v>2132330.44607095</c:v>
                </c:pt>
                <c:pt idx="277">
                  <c:v>2035917.1249518499</c:v>
                </c:pt>
                <c:pt idx="278">
                  <c:v>2125222.6296378602</c:v>
                </c:pt>
                <c:pt idx="279">
                  <c:v>2269132.0800037901</c:v>
                </c:pt>
                <c:pt idx="280">
                  <c:v>2123941.6638647499</c:v>
                </c:pt>
                <c:pt idx="281">
                  <c:v>2231752.9427225199</c:v>
                </c:pt>
                <c:pt idx="282">
                  <c:v>2266757.98762913</c:v>
                </c:pt>
                <c:pt idx="283">
                  <c:v>2239466.22145807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5-024D-B1CF-A7CBF601A87D}"/>
            </c:ext>
          </c:extLst>
        </c:ser>
        <c:ser>
          <c:idx val="1"/>
          <c:order val="1"/>
          <c:tx>
            <c:strRef>
              <c:f>Momentum!$CF$1</c:f>
              <c:strCache>
                <c:ptCount val="1"/>
                <c:pt idx="0">
                  <c:v>6M sort 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Momentum!$CF$2:$CF$285</c:f>
              <c:numCache>
                <c:formatCode>General</c:formatCode>
                <c:ptCount val="284"/>
                <c:pt idx="0">
                  <c:v>979700</c:v>
                </c:pt>
                <c:pt idx="1">
                  <c:v>1024668.23</c:v>
                </c:pt>
                <c:pt idx="2">
                  <c:v>1024857.79362255</c:v>
                </c:pt>
                <c:pt idx="3">
                  <c:v>998339.59821256599</c:v>
                </c:pt>
                <c:pt idx="4">
                  <c:v>931595.60437406495</c:v>
                </c:pt>
                <c:pt idx="5">
                  <c:v>958346.37215366599</c:v>
                </c:pt>
                <c:pt idx="6">
                  <c:v>1006450.56830392</c:v>
                </c:pt>
                <c:pt idx="7">
                  <c:v>1013364.88370816</c:v>
                </c:pt>
                <c:pt idx="8">
                  <c:v>1047251.8054193601</c:v>
                </c:pt>
                <c:pt idx="9">
                  <c:v>1052776.0586929501</c:v>
                </c:pt>
                <c:pt idx="10">
                  <c:v>1062682.68140525</c:v>
                </c:pt>
                <c:pt idx="11">
                  <c:v>1071210.70992353</c:v>
                </c:pt>
                <c:pt idx="12">
                  <c:v>1114487.62260444</c:v>
                </c:pt>
                <c:pt idx="13">
                  <c:v>1101113.77113319</c:v>
                </c:pt>
                <c:pt idx="14">
                  <c:v>1136222.78372577</c:v>
                </c:pt>
                <c:pt idx="15">
                  <c:v>1034900.11698702</c:v>
                </c:pt>
                <c:pt idx="16">
                  <c:v>1027671.33966987</c:v>
                </c:pt>
                <c:pt idx="17">
                  <c:v>1012713.5833209699</c:v>
                </c:pt>
                <c:pt idx="18">
                  <c:v>1051272.6530059199</c:v>
                </c:pt>
                <c:pt idx="19">
                  <c:v>1062820.88309919</c:v>
                </c:pt>
                <c:pt idx="20">
                  <c:v>1059802.4717911901</c:v>
                </c:pt>
                <c:pt idx="21">
                  <c:v>1098368.6837396701</c:v>
                </c:pt>
                <c:pt idx="22">
                  <c:v>1091421.5018150201</c:v>
                </c:pt>
                <c:pt idx="23">
                  <c:v>1106122.94944446</c:v>
                </c:pt>
                <c:pt idx="24">
                  <c:v>1094121.51544299</c:v>
                </c:pt>
                <c:pt idx="25">
                  <c:v>1084903.54167538</c:v>
                </c:pt>
                <c:pt idx="26">
                  <c:v>1045733.09930319</c:v>
                </c:pt>
                <c:pt idx="27">
                  <c:v>1102631.4372362799</c:v>
                </c:pt>
                <c:pt idx="28">
                  <c:v>1104809.13432482</c:v>
                </c:pt>
                <c:pt idx="29">
                  <c:v>1115089.3833197199</c:v>
                </c:pt>
                <c:pt idx="30">
                  <c:v>1082194.24651178</c:v>
                </c:pt>
                <c:pt idx="31">
                  <c:v>1091793.30947834</c:v>
                </c:pt>
                <c:pt idx="32">
                  <c:v>1105631.7896759801</c:v>
                </c:pt>
                <c:pt idx="33">
                  <c:v>1104233.1654620401</c:v>
                </c:pt>
                <c:pt idx="34">
                  <c:v>1136543.02788346</c:v>
                </c:pt>
                <c:pt idx="35">
                  <c:v>1115318.0868377399</c:v>
                </c:pt>
                <c:pt idx="36">
                  <c:v>972958.88623377297</c:v>
                </c:pt>
                <c:pt idx="37">
                  <c:v>974666.42907911295</c:v>
                </c:pt>
                <c:pt idx="38">
                  <c:v>964110.79165218596</c:v>
                </c:pt>
                <c:pt idx="39">
                  <c:v>908327.34124719095</c:v>
                </c:pt>
                <c:pt idx="40">
                  <c:v>856593.55752645701</c:v>
                </c:pt>
                <c:pt idx="41">
                  <c:v>855291.53531901701</c:v>
                </c:pt>
                <c:pt idx="42">
                  <c:v>867607.73342761095</c:v>
                </c:pt>
                <c:pt idx="43">
                  <c:v>906324.72853181802</c:v>
                </c:pt>
                <c:pt idx="44">
                  <c:v>915102.48352764803</c:v>
                </c:pt>
                <c:pt idx="45">
                  <c:v>920455.83305628505</c:v>
                </c:pt>
                <c:pt idx="46">
                  <c:v>899869.838349981</c:v>
                </c:pt>
                <c:pt idx="47">
                  <c:v>919104.55614471203</c:v>
                </c:pt>
                <c:pt idx="48">
                  <c:v>960459.66564844397</c:v>
                </c:pt>
                <c:pt idx="49">
                  <c:v>987462.98914814997</c:v>
                </c:pt>
                <c:pt idx="50">
                  <c:v>983295.895333944</c:v>
                </c:pt>
                <c:pt idx="51">
                  <c:v>988807.26882729097</c:v>
                </c:pt>
                <c:pt idx="52">
                  <c:v>998003.17642738495</c:v>
                </c:pt>
                <c:pt idx="53">
                  <c:v>1032519.11628412</c:v>
                </c:pt>
                <c:pt idx="54">
                  <c:v>1025317.29544804</c:v>
                </c:pt>
                <c:pt idx="55">
                  <c:v>1074506.8926971599</c:v>
                </c:pt>
                <c:pt idx="56">
                  <c:v>1091403.5135848201</c:v>
                </c:pt>
                <c:pt idx="57">
                  <c:v>1096112.91974594</c:v>
                </c:pt>
                <c:pt idx="58">
                  <c:v>1102612.8693600299</c:v>
                </c:pt>
                <c:pt idx="59">
                  <c:v>1117944.70130849</c:v>
                </c:pt>
                <c:pt idx="60">
                  <c:v>1169571.38761491</c:v>
                </c:pt>
                <c:pt idx="61">
                  <c:v>1193956.9510466801</c:v>
                </c:pt>
                <c:pt idx="62">
                  <c:v>1185790.2855015199</c:v>
                </c:pt>
                <c:pt idx="63">
                  <c:v>1202675.93916707</c:v>
                </c:pt>
                <c:pt idx="64">
                  <c:v>1256796.3564295799</c:v>
                </c:pt>
                <c:pt idx="65">
                  <c:v>1277093.61758592</c:v>
                </c:pt>
                <c:pt idx="66">
                  <c:v>1270516.5854553501</c:v>
                </c:pt>
                <c:pt idx="67">
                  <c:v>1303823.1777430701</c:v>
                </c:pt>
                <c:pt idx="68">
                  <c:v>1324006.3605345299</c:v>
                </c:pt>
                <c:pt idx="69">
                  <c:v>1340059.93765601</c:v>
                </c:pt>
                <c:pt idx="70">
                  <c:v>1312716.01462814</c:v>
                </c:pt>
                <c:pt idx="71">
                  <c:v>1333831.0517234299</c:v>
                </c:pt>
                <c:pt idx="72">
                  <c:v>1344074.87420067</c:v>
                </c:pt>
                <c:pt idx="73">
                  <c:v>1378973.7783092901</c:v>
                </c:pt>
                <c:pt idx="74">
                  <c:v>1366852.59879795</c:v>
                </c:pt>
                <c:pt idx="75">
                  <c:v>1399937.26595186</c:v>
                </c:pt>
                <c:pt idx="76">
                  <c:v>1477773.7779387799</c:v>
                </c:pt>
                <c:pt idx="77">
                  <c:v>1496504.5605741499</c:v>
                </c:pt>
                <c:pt idx="78">
                  <c:v>1405584.42599647</c:v>
                </c:pt>
                <c:pt idx="79">
                  <c:v>1284647.9419837301</c:v>
                </c:pt>
                <c:pt idx="80">
                  <c:v>1247714.3136517</c:v>
                </c:pt>
                <c:pt idx="81">
                  <c:v>1324698.2868040099</c:v>
                </c:pt>
                <c:pt idx="82">
                  <c:v>1310153.0996149001</c:v>
                </c:pt>
                <c:pt idx="83">
                  <c:v>1327257.14833038</c:v>
                </c:pt>
                <c:pt idx="84">
                  <c:v>1273675.7772522799</c:v>
                </c:pt>
                <c:pt idx="85">
                  <c:v>1225804.6731642501</c:v>
                </c:pt>
                <c:pt idx="86">
                  <c:v>1288283.9373554301</c:v>
                </c:pt>
                <c:pt idx="87">
                  <c:v>1335499.5436595101</c:v>
                </c:pt>
                <c:pt idx="88">
                  <c:v>1354884.3195357299</c:v>
                </c:pt>
                <c:pt idx="89">
                  <c:v>1376386.3336867599</c:v>
                </c:pt>
                <c:pt idx="90">
                  <c:v>1341446.7666061199</c:v>
                </c:pt>
                <c:pt idx="91">
                  <c:v>1393447.9505136099</c:v>
                </c:pt>
                <c:pt idx="92">
                  <c:v>1340301.8456810201</c:v>
                </c:pt>
                <c:pt idx="93">
                  <c:v>1355045.16598351</c:v>
                </c:pt>
                <c:pt idx="94">
                  <c:v>1370668.8367473001</c:v>
                </c:pt>
                <c:pt idx="95">
                  <c:v>1397684.71951959</c:v>
                </c:pt>
                <c:pt idx="96">
                  <c:v>1408488.8224014801</c:v>
                </c:pt>
                <c:pt idx="97">
                  <c:v>1406840.8904792699</c:v>
                </c:pt>
                <c:pt idx="98">
                  <c:v>1397830.0745757499</c:v>
                </c:pt>
                <c:pt idx="99">
                  <c:v>1503275.38625137</c:v>
                </c:pt>
                <c:pt idx="100">
                  <c:v>1512452.88248443</c:v>
                </c:pt>
                <c:pt idx="101">
                  <c:v>1509140.6106717901</c:v>
                </c:pt>
                <c:pt idx="102">
                  <c:v>1580688.9670237401</c:v>
                </c:pt>
                <c:pt idx="103">
                  <c:v>1600858.5582429699</c:v>
                </c:pt>
                <c:pt idx="104">
                  <c:v>1623806.86567538</c:v>
                </c:pt>
                <c:pt idx="105">
                  <c:v>1671912.1440710099</c:v>
                </c:pt>
                <c:pt idx="106">
                  <c:v>1507178.64051569</c:v>
                </c:pt>
                <c:pt idx="107">
                  <c:v>1556131.8027596499</c:v>
                </c:pt>
                <c:pt idx="108">
                  <c:v>1598053.9935259901</c:v>
                </c:pt>
                <c:pt idx="109">
                  <c:v>1606715.4461709</c:v>
                </c:pt>
                <c:pt idx="110">
                  <c:v>1635869.2979416701</c:v>
                </c:pt>
                <c:pt idx="111">
                  <c:v>1567310.01566494</c:v>
                </c:pt>
                <c:pt idx="112">
                  <c:v>1644006.3312814999</c:v>
                </c:pt>
                <c:pt idx="113">
                  <c:v>1670293.9925186899</c:v>
                </c:pt>
                <c:pt idx="114">
                  <c:v>1649281.6940928099</c:v>
                </c:pt>
                <c:pt idx="115">
                  <c:v>1723433.39905922</c:v>
                </c:pt>
                <c:pt idx="116">
                  <c:v>1734730.5049900501</c:v>
                </c:pt>
                <c:pt idx="117">
                  <c:v>1718458.7328532501</c:v>
                </c:pt>
                <c:pt idx="118">
                  <c:v>1723218.8635432499</c:v>
                </c:pt>
                <c:pt idx="119">
                  <c:v>1724244.1787670599</c:v>
                </c:pt>
                <c:pt idx="120">
                  <c:v>1830664.52948056</c:v>
                </c:pt>
                <c:pt idx="121">
                  <c:v>1946829.3471987499</c:v>
                </c:pt>
                <c:pt idx="122">
                  <c:v>2004017.4592727099</c:v>
                </c:pt>
                <c:pt idx="123">
                  <c:v>2182144.5511401701</c:v>
                </c:pt>
                <c:pt idx="124">
                  <c:v>2033245.91769312</c:v>
                </c:pt>
                <c:pt idx="125">
                  <c:v>2086720.2853284499</c:v>
                </c:pt>
                <c:pt idx="126">
                  <c:v>2300024.8328947201</c:v>
                </c:pt>
                <c:pt idx="127">
                  <c:v>2273344.54483314</c:v>
                </c:pt>
                <c:pt idx="128">
                  <c:v>2259465.7763869399</c:v>
                </c:pt>
                <c:pt idx="129">
                  <c:v>2303751.3056041198</c:v>
                </c:pt>
                <c:pt idx="130">
                  <c:v>2358672.7367297201</c:v>
                </c:pt>
                <c:pt idx="131">
                  <c:v>2350476.3489695899</c:v>
                </c:pt>
                <c:pt idx="132">
                  <c:v>2402656.9239167101</c:v>
                </c:pt>
                <c:pt idx="133">
                  <c:v>2422310.6575543499</c:v>
                </c:pt>
                <c:pt idx="134">
                  <c:v>2360941.41704521</c:v>
                </c:pt>
                <c:pt idx="135">
                  <c:v>2404902.1462305901</c:v>
                </c:pt>
                <c:pt idx="136">
                  <c:v>2463966.5429420201</c:v>
                </c:pt>
                <c:pt idx="137">
                  <c:v>2594261.0937327901</c:v>
                </c:pt>
                <c:pt idx="138">
                  <c:v>2619088.1723998198</c:v>
                </c:pt>
                <c:pt idx="139">
                  <c:v>2749558.04970791</c:v>
                </c:pt>
                <c:pt idx="140">
                  <c:v>2771210.8193493602</c:v>
                </c:pt>
                <c:pt idx="141">
                  <c:v>2827965.2169296402</c:v>
                </c:pt>
                <c:pt idx="142">
                  <c:v>2679892.9581712</c:v>
                </c:pt>
                <c:pt idx="143">
                  <c:v>2330300.9217777699</c:v>
                </c:pt>
                <c:pt idx="144">
                  <c:v>2570648.1588499299</c:v>
                </c:pt>
                <c:pt idx="145">
                  <c:v>2359739.3306570798</c:v>
                </c:pt>
                <c:pt idx="146">
                  <c:v>2454105.3064900599</c:v>
                </c:pt>
                <c:pt idx="147">
                  <c:v>2340566.1244852999</c:v>
                </c:pt>
                <c:pt idx="148">
                  <c:v>2349916.6861526198</c:v>
                </c:pt>
                <c:pt idx="149">
                  <c:v>2313845.46502017</c:v>
                </c:pt>
                <c:pt idx="150">
                  <c:v>2333281.7669263398</c:v>
                </c:pt>
                <c:pt idx="151">
                  <c:v>2348319.7679141802</c:v>
                </c:pt>
                <c:pt idx="152">
                  <c:v>2410890.74813026</c:v>
                </c:pt>
                <c:pt idx="153">
                  <c:v>2441593.4418076999</c:v>
                </c:pt>
                <c:pt idx="154">
                  <c:v>2483491.1852691201</c:v>
                </c:pt>
                <c:pt idx="155">
                  <c:v>2516273.2689146702</c:v>
                </c:pt>
                <c:pt idx="156">
                  <c:v>2516550.0589742502</c:v>
                </c:pt>
                <c:pt idx="157">
                  <c:v>2481922.3301627599</c:v>
                </c:pt>
                <c:pt idx="158">
                  <c:v>2434381.1079285</c:v>
                </c:pt>
                <c:pt idx="159">
                  <c:v>2524647.95941049</c:v>
                </c:pt>
                <c:pt idx="160">
                  <c:v>2356178.2010790198</c:v>
                </c:pt>
                <c:pt idx="161">
                  <c:v>2496712.4498823802</c:v>
                </c:pt>
                <c:pt idx="162">
                  <c:v>2415706.6144459499</c:v>
                </c:pt>
                <c:pt idx="163">
                  <c:v>2409884.7615051302</c:v>
                </c:pt>
                <c:pt idx="164">
                  <c:v>2416090.2147660102</c:v>
                </c:pt>
                <c:pt idx="165">
                  <c:v>2451340.97099945</c:v>
                </c:pt>
                <c:pt idx="166">
                  <c:v>2484176.6833059802</c:v>
                </c:pt>
                <c:pt idx="167">
                  <c:v>2530742.5752345501</c:v>
                </c:pt>
                <c:pt idx="168">
                  <c:v>2564641.87202982</c:v>
                </c:pt>
                <c:pt idx="169">
                  <c:v>2557768.6318127802</c:v>
                </c:pt>
                <c:pt idx="170">
                  <c:v>2601711.0969073302</c:v>
                </c:pt>
                <c:pt idx="171">
                  <c:v>2661082.1441387502</c:v>
                </c:pt>
                <c:pt idx="172">
                  <c:v>2688690.8713841899</c:v>
                </c:pt>
                <c:pt idx="173">
                  <c:v>2589249.6395060499</c:v>
                </c:pt>
                <c:pt idx="174">
                  <c:v>2549595.2812770102</c:v>
                </c:pt>
                <c:pt idx="175">
                  <c:v>2515481.6964135198</c:v>
                </c:pt>
                <c:pt idx="176">
                  <c:v>2367583.9500728901</c:v>
                </c:pt>
                <c:pt idx="177">
                  <c:v>2312691.5161904502</c:v>
                </c:pt>
                <c:pt idx="178">
                  <c:v>2139124.0179003598</c:v>
                </c:pt>
                <c:pt idx="179">
                  <c:v>2219212.82113055</c:v>
                </c:pt>
                <c:pt idx="180">
                  <c:v>2048699.6040189799</c:v>
                </c:pt>
                <c:pt idx="181">
                  <c:v>2129694.9428638699</c:v>
                </c:pt>
                <c:pt idx="182">
                  <c:v>2154889.2340379502</c:v>
                </c:pt>
                <c:pt idx="183">
                  <c:v>2164306.0999906999</c:v>
                </c:pt>
                <c:pt idx="184">
                  <c:v>2131192.21666084</c:v>
                </c:pt>
                <c:pt idx="185">
                  <c:v>2132353.7164189201</c:v>
                </c:pt>
                <c:pt idx="186">
                  <c:v>2152419.1648904202</c:v>
                </c:pt>
                <c:pt idx="187">
                  <c:v>2086716.56988214</c:v>
                </c:pt>
                <c:pt idx="188">
                  <c:v>2127511.8788233399</c:v>
                </c:pt>
                <c:pt idx="189">
                  <c:v>2061452.63498587</c:v>
                </c:pt>
                <c:pt idx="190">
                  <c:v>2081912.55238811</c:v>
                </c:pt>
                <c:pt idx="191">
                  <c:v>2094695.4954597701</c:v>
                </c:pt>
                <c:pt idx="192">
                  <c:v>2140255.12248602</c:v>
                </c:pt>
                <c:pt idx="193">
                  <c:v>2074196.14813049</c:v>
                </c:pt>
                <c:pt idx="194">
                  <c:v>1999545.82875927</c:v>
                </c:pt>
                <c:pt idx="195">
                  <c:v>2034837.81263687</c:v>
                </c:pt>
                <c:pt idx="196">
                  <c:v>1984760.4540678801</c:v>
                </c:pt>
                <c:pt idx="197">
                  <c:v>1989146.7746713699</c:v>
                </c:pt>
                <c:pt idx="198">
                  <c:v>2006153.9795948099</c:v>
                </c:pt>
                <c:pt idx="199">
                  <c:v>2067833.18369745</c:v>
                </c:pt>
                <c:pt idx="200">
                  <c:v>2124222.9946168801</c:v>
                </c:pt>
                <c:pt idx="201">
                  <c:v>2124339.8268815898</c:v>
                </c:pt>
                <c:pt idx="202">
                  <c:v>2105751.8533963701</c:v>
                </c:pt>
                <c:pt idx="203">
                  <c:v>2182074.8293227199</c:v>
                </c:pt>
                <c:pt idx="204">
                  <c:v>2161105.09021293</c:v>
                </c:pt>
                <c:pt idx="205">
                  <c:v>2214689.69092476</c:v>
                </c:pt>
                <c:pt idx="206">
                  <c:v>2106059.1615849002</c:v>
                </c:pt>
                <c:pt idx="207">
                  <c:v>2086251.6751701999</c:v>
                </c:pt>
                <c:pt idx="208">
                  <c:v>2059307.7347853701</c:v>
                </c:pt>
                <c:pt idx="209">
                  <c:v>1962911.5397200701</c:v>
                </c:pt>
                <c:pt idx="210">
                  <c:v>2074934.9012918901</c:v>
                </c:pt>
                <c:pt idx="211">
                  <c:v>2114856.6487927502</c:v>
                </c:pt>
                <c:pt idx="212">
                  <c:v>2170932.0728354901</c:v>
                </c:pt>
                <c:pt idx="213">
                  <c:v>2107095.81523376</c:v>
                </c:pt>
                <c:pt idx="214">
                  <c:v>2060286.68169834</c:v>
                </c:pt>
                <c:pt idx="215">
                  <c:v>2050170.6740912001</c:v>
                </c:pt>
                <c:pt idx="216">
                  <c:v>2095212.92380099</c:v>
                </c:pt>
                <c:pt idx="217">
                  <c:v>1990263.7084478</c:v>
                </c:pt>
                <c:pt idx="218">
                  <c:v>1981198.0572558199</c:v>
                </c:pt>
                <c:pt idx="219">
                  <c:v>1929964.2754951799</c:v>
                </c:pt>
                <c:pt idx="220">
                  <c:v>1856895.8280249301</c:v>
                </c:pt>
                <c:pt idx="221">
                  <c:v>1835532.2415235101</c:v>
                </c:pt>
                <c:pt idx="222">
                  <c:v>1835816.7490209399</c:v>
                </c:pt>
                <c:pt idx="223">
                  <c:v>1864115.8642070999</c:v>
                </c:pt>
                <c:pt idx="224">
                  <c:v>1875002.3008540701</c:v>
                </c:pt>
                <c:pt idx="225">
                  <c:v>1858811.6559861901</c:v>
                </c:pt>
                <c:pt idx="226">
                  <c:v>1881117.3958580301</c:v>
                </c:pt>
                <c:pt idx="227">
                  <c:v>1835989.38953139</c:v>
                </c:pt>
                <c:pt idx="228">
                  <c:v>1961396.6447833399</c:v>
                </c:pt>
                <c:pt idx="229">
                  <c:v>1948667.1805586901</c:v>
                </c:pt>
                <c:pt idx="230">
                  <c:v>1982885.7762493</c:v>
                </c:pt>
                <c:pt idx="231">
                  <c:v>2007711.5061679501</c:v>
                </c:pt>
                <c:pt idx="232">
                  <c:v>2121699.32693063</c:v>
                </c:pt>
                <c:pt idx="233">
                  <c:v>2195035.8641659901</c:v>
                </c:pt>
                <c:pt idx="234">
                  <c:v>2208008.5261232099</c:v>
                </c:pt>
                <c:pt idx="235">
                  <c:v>2218231.6055991598</c:v>
                </c:pt>
                <c:pt idx="236">
                  <c:v>2246924.43141759</c:v>
                </c:pt>
                <c:pt idx="237">
                  <c:v>2225050.6220777398</c:v>
                </c:pt>
                <c:pt idx="238">
                  <c:v>2263288.1170181399</c:v>
                </c:pt>
                <c:pt idx="239">
                  <c:v>2191802.1618421199</c:v>
                </c:pt>
                <c:pt idx="240">
                  <c:v>2251243.8364712801</c:v>
                </c:pt>
                <c:pt idx="241">
                  <c:v>2269546.4488617899</c:v>
                </c:pt>
                <c:pt idx="242">
                  <c:v>2275878.4834541199</c:v>
                </c:pt>
                <c:pt idx="243">
                  <c:v>2280293.6877120198</c:v>
                </c:pt>
                <c:pt idx="244">
                  <c:v>2346570.42374537</c:v>
                </c:pt>
                <c:pt idx="245">
                  <c:v>2380490.0992206102</c:v>
                </c:pt>
                <c:pt idx="246">
                  <c:v>2422446.23721937</c:v>
                </c:pt>
                <c:pt idx="247">
                  <c:v>2414658.0725667099</c:v>
                </c:pt>
                <c:pt idx="248">
                  <c:v>2460476.2094936701</c:v>
                </c:pt>
                <c:pt idx="249">
                  <c:v>2450486.6760831201</c:v>
                </c:pt>
                <c:pt idx="250">
                  <c:v>2457691.1069108099</c:v>
                </c:pt>
                <c:pt idx="251">
                  <c:v>2313338.6197464</c:v>
                </c:pt>
                <c:pt idx="252">
                  <c:v>2163226.07671106</c:v>
                </c:pt>
                <c:pt idx="253">
                  <c:v>1894553.3979835401</c:v>
                </c:pt>
                <c:pt idx="254">
                  <c:v>1637443.5563431899</c:v>
                </c:pt>
                <c:pt idx="255">
                  <c:v>1738367.3899384099</c:v>
                </c:pt>
                <c:pt idx="256">
                  <c:v>1814681.7183566999</c:v>
                </c:pt>
                <c:pt idx="257">
                  <c:v>1890181.5512489299</c:v>
                </c:pt>
                <c:pt idx="258">
                  <c:v>1902023.53866751</c:v>
                </c:pt>
                <c:pt idx="259">
                  <c:v>1987567.04731908</c:v>
                </c:pt>
                <c:pt idx="260">
                  <c:v>1972531.10260611</c:v>
                </c:pt>
                <c:pt idx="261">
                  <c:v>1956090.0558658901</c:v>
                </c:pt>
                <c:pt idx="262">
                  <c:v>1943551.5186077901</c:v>
                </c:pt>
                <c:pt idx="263">
                  <c:v>2019340.3100759001</c:v>
                </c:pt>
                <c:pt idx="264">
                  <c:v>2075144.7795448501</c:v>
                </c:pt>
                <c:pt idx="265">
                  <c:v>2069915.4147003901</c:v>
                </c:pt>
                <c:pt idx="266">
                  <c:v>2123184.6878977101</c:v>
                </c:pt>
                <c:pt idx="267">
                  <c:v>2203632.1557221501</c:v>
                </c:pt>
                <c:pt idx="268">
                  <c:v>2133821.08902888</c:v>
                </c:pt>
                <c:pt idx="269">
                  <c:v>2161443.4030263498</c:v>
                </c:pt>
                <c:pt idx="270">
                  <c:v>2139710.0896089198</c:v>
                </c:pt>
                <c:pt idx="271">
                  <c:v>2241784.95943372</c:v>
                </c:pt>
                <c:pt idx="272">
                  <c:v>2256547.1133915898</c:v>
                </c:pt>
                <c:pt idx="273">
                  <c:v>2407408.5706573799</c:v>
                </c:pt>
                <c:pt idx="274">
                  <c:v>2445553.9594594501</c:v>
                </c:pt>
                <c:pt idx="275">
                  <c:v>2461364.4658073499</c:v>
                </c:pt>
                <c:pt idx="276">
                  <c:v>2675232.4242413598</c:v>
                </c:pt>
                <c:pt idx="277">
                  <c:v>2554017.6430989802</c:v>
                </c:pt>
                <c:pt idx="278">
                  <c:v>2619208.9434390799</c:v>
                </c:pt>
                <c:pt idx="279">
                  <c:v>2763527.3562225802</c:v>
                </c:pt>
                <c:pt idx="280">
                  <c:v>2598986.9374330798</c:v>
                </c:pt>
                <c:pt idx="281">
                  <c:v>2722737.7004589601</c:v>
                </c:pt>
                <c:pt idx="282">
                  <c:v>2789730.6615787498</c:v>
                </c:pt>
                <c:pt idx="283">
                  <c:v>2682353.9284145902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5-024D-B1CF-A7CBF601A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508032"/>
        <c:axId val="212518016"/>
      </c:lineChart>
      <c:catAx>
        <c:axId val="21250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8016"/>
        <c:crosses val="autoZero"/>
        <c:auto val="1"/>
        <c:lblAlgn val="ctr"/>
        <c:lblOffset val="100"/>
        <c:noMultiLvlLbl val="0"/>
      </c:catAx>
      <c:valAx>
        <c:axId val="21251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0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Momentum!$CC$1</c:f>
              <c:strCache>
                <c:ptCount val="1"/>
                <c:pt idx="0">
                  <c:v>WeightedSort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Momentum!$CC$2:$CC$285</c:f>
              <c:numCache>
                <c:formatCode>General</c:formatCode>
                <c:ptCount val="284"/>
                <c:pt idx="0">
                  <c:v>1013860</c:v>
                </c:pt>
                <c:pt idx="1">
                  <c:v>1047504.9441</c:v>
                </c:pt>
                <c:pt idx="2">
                  <c:v>1084083.8167479699</c:v>
                </c:pt>
                <c:pt idx="3">
                  <c:v>1077904.5389924999</c:v>
                </c:pt>
                <c:pt idx="4">
                  <c:v>1071792.8202564199</c:v>
                </c:pt>
                <c:pt idx="5">
                  <c:v>1081229.95603877</c:v>
                </c:pt>
                <c:pt idx="6">
                  <c:v>1084635.8304003</c:v>
                </c:pt>
                <c:pt idx="7">
                  <c:v>1076755.9510924399</c:v>
                </c:pt>
                <c:pt idx="8">
                  <c:v>1056695.9877235901</c:v>
                </c:pt>
                <c:pt idx="9">
                  <c:v>1081871.7696310999</c:v>
                </c:pt>
                <c:pt idx="10">
                  <c:v>1071675.1282023301</c:v>
                </c:pt>
                <c:pt idx="11">
                  <c:v>1102255.3779855799</c:v>
                </c:pt>
                <c:pt idx="12">
                  <c:v>1104669.3172633699</c:v>
                </c:pt>
                <c:pt idx="13">
                  <c:v>1140377.75294391</c:v>
                </c:pt>
                <c:pt idx="14">
                  <c:v>1150224.91484058</c:v>
                </c:pt>
                <c:pt idx="15">
                  <c:v>1123545.4479408499</c:v>
                </c:pt>
                <c:pt idx="16">
                  <c:v>1103523.8680585499</c:v>
                </c:pt>
                <c:pt idx="17">
                  <c:v>1136419.91456537</c:v>
                </c:pt>
                <c:pt idx="18">
                  <c:v>1080542.1473661901</c:v>
                </c:pt>
                <c:pt idx="19">
                  <c:v>1096323.4654284699</c:v>
                </c:pt>
                <c:pt idx="20">
                  <c:v>1030719.4692572301</c:v>
                </c:pt>
                <c:pt idx="21">
                  <c:v>950745.94563757</c:v>
                </c:pt>
                <c:pt idx="22">
                  <c:v>841039.37097045104</c:v>
                </c:pt>
                <c:pt idx="23">
                  <c:v>730404.84691614297</c:v>
                </c:pt>
                <c:pt idx="24">
                  <c:v>775587.69074637501</c:v>
                </c:pt>
                <c:pt idx="25">
                  <c:v>811543.93608937704</c:v>
                </c:pt>
                <c:pt idx="26">
                  <c:v>846695.96168108901</c:v>
                </c:pt>
                <c:pt idx="27">
                  <c:v>848389.35360445105</c:v>
                </c:pt>
                <c:pt idx="28">
                  <c:v>888200.02402233996</c:v>
                </c:pt>
                <c:pt idx="29">
                  <c:v>880232.86980685999</c:v>
                </c:pt>
                <c:pt idx="30">
                  <c:v>876166.19394835201</c:v>
                </c:pt>
                <c:pt idx="31">
                  <c:v>882312.49979889998</c:v>
                </c:pt>
                <c:pt idx="32">
                  <c:v>913277.25697934197</c:v>
                </c:pt>
                <c:pt idx="33">
                  <c:v>926885.08810833399</c:v>
                </c:pt>
                <c:pt idx="34">
                  <c:v>973317.39659712103</c:v>
                </c:pt>
                <c:pt idx="35">
                  <c:v>997840.12840438599</c:v>
                </c:pt>
                <c:pt idx="36">
                  <c:v>1062300.6006992999</c:v>
                </c:pt>
                <c:pt idx="37">
                  <c:v>1047938.29657785</c:v>
                </c:pt>
                <c:pt idx="38">
                  <c:v>1029835.16250447</c:v>
                </c:pt>
                <c:pt idx="39">
                  <c:v>966680.52116388502</c:v>
                </c:pt>
                <c:pt idx="40">
                  <c:v>1015642.88956083</c:v>
                </c:pt>
                <c:pt idx="41">
                  <c:v>1022630.51264101</c:v>
                </c:pt>
                <c:pt idx="42">
                  <c:v>1123635.7283745599</c:v>
                </c:pt>
                <c:pt idx="43">
                  <c:v>1152979.4754210601</c:v>
                </c:pt>
                <c:pt idx="44">
                  <c:v>1206391.2496199501</c:v>
                </c:pt>
                <c:pt idx="45">
                  <c:v>1293758.1039174199</c:v>
                </c:pt>
                <c:pt idx="46">
                  <c:v>1216954.1540783599</c:v>
                </c:pt>
                <c:pt idx="47">
                  <c:v>1238652.44664558</c:v>
                </c:pt>
                <c:pt idx="48">
                  <c:v>1317021.9869448501</c:v>
                </c:pt>
                <c:pt idx="49">
                  <c:v>1245441.8419544001</c:v>
                </c:pt>
                <c:pt idx="50">
                  <c:v>1320230.6245637599</c:v>
                </c:pt>
                <c:pt idx="51">
                  <c:v>1345803.4917615601</c:v>
                </c:pt>
                <c:pt idx="52">
                  <c:v>1339000.4551107001</c:v>
                </c:pt>
                <c:pt idx="53">
                  <c:v>1343700.3467081401</c:v>
                </c:pt>
                <c:pt idx="54">
                  <c:v>1344130.3308190899</c:v>
                </c:pt>
                <c:pt idx="55">
                  <c:v>1359507.18180366</c:v>
                </c:pt>
                <c:pt idx="56">
                  <c:v>1375549.3665489401</c:v>
                </c:pt>
                <c:pt idx="57">
                  <c:v>1486686.87761927</c:v>
                </c:pt>
                <c:pt idx="58">
                  <c:v>1544786.6007966299</c:v>
                </c:pt>
                <c:pt idx="59">
                  <c:v>1594165.70449109</c:v>
                </c:pt>
                <c:pt idx="60">
                  <c:v>1638985.67327286</c:v>
                </c:pt>
                <c:pt idx="61">
                  <c:v>1671396.61496183</c:v>
                </c:pt>
                <c:pt idx="62">
                  <c:v>1605593.7302307801</c:v>
                </c:pt>
                <c:pt idx="63">
                  <c:v>1678800.7763606601</c:v>
                </c:pt>
                <c:pt idx="64">
                  <c:v>1763353.5774620599</c:v>
                </c:pt>
                <c:pt idx="65">
                  <c:v>1802288.4244524201</c:v>
                </c:pt>
                <c:pt idx="66">
                  <c:v>1761709.90057588</c:v>
                </c:pt>
                <c:pt idx="67">
                  <c:v>1719032.4782344301</c:v>
                </c:pt>
                <c:pt idx="68">
                  <c:v>1814877.13405839</c:v>
                </c:pt>
                <c:pt idx="69">
                  <c:v>1889613.77443891</c:v>
                </c:pt>
                <c:pt idx="70">
                  <c:v>1935295.1874359699</c:v>
                </c:pt>
                <c:pt idx="71">
                  <c:v>2051083.89850027</c:v>
                </c:pt>
                <c:pt idx="72">
                  <c:v>2148705.2366493898</c:v>
                </c:pt>
                <c:pt idx="73">
                  <c:v>2175940.0755239199</c:v>
                </c:pt>
                <c:pt idx="74">
                  <c:v>2249628.28618153</c:v>
                </c:pt>
                <c:pt idx="75">
                  <c:v>2263980.9146473701</c:v>
                </c:pt>
                <c:pt idx="76">
                  <c:v>2222165.1871538302</c:v>
                </c:pt>
                <c:pt idx="77">
                  <c:v>2360272.75353545</c:v>
                </c:pt>
                <c:pt idx="78">
                  <c:v>2249375.3382105799</c:v>
                </c:pt>
                <c:pt idx="79">
                  <c:v>2302561.8180825701</c:v>
                </c:pt>
                <c:pt idx="80">
                  <c:v>2381274.8938337299</c:v>
                </c:pt>
                <c:pt idx="81">
                  <c:v>2454892.0071765999</c:v>
                </c:pt>
                <c:pt idx="82">
                  <c:v>2667964.3589394898</c:v>
                </c:pt>
                <c:pt idx="83">
                  <c:v>2649502.0455756299</c:v>
                </c:pt>
                <c:pt idx="84">
                  <c:v>2685720.7385386499</c:v>
                </c:pt>
                <c:pt idx="85">
                  <c:v>2697511.0525808302</c:v>
                </c:pt>
                <c:pt idx="86">
                  <c:v>2955838.19853123</c:v>
                </c:pt>
                <c:pt idx="87">
                  <c:v>2989667.7667134199</c:v>
                </c:pt>
                <c:pt idx="88">
                  <c:v>2973553.4574508402</c:v>
                </c:pt>
                <c:pt idx="89">
                  <c:v>2907525.7029281398</c:v>
                </c:pt>
                <c:pt idx="90">
                  <c:v>3011847.7251491998</c:v>
                </c:pt>
                <c:pt idx="91">
                  <c:v>2991427.3975726902</c:v>
                </c:pt>
                <c:pt idx="92">
                  <c:v>3033157.80976883</c:v>
                </c:pt>
                <c:pt idx="93">
                  <c:v>3061411.6747668302</c:v>
                </c:pt>
                <c:pt idx="94">
                  <c:v>3062666.85355348</c:v>
                </c:pt>
                <c:pt idx="95">
                  <c:v>2861602.7746176999</c:v>
                </c:pt>
                <c:pt idx="96">
                  <c:v>2949239.35959036</c:v>
                </c:pt>
                <c:pt idx="97">
                  <c:v>2822761.2296543298</c:v>
                </c:pt>
                <c:pt idx="98">
                  <c:v>2942389.8505670801</c:v>
                </c:pt>
                <c:pt idx="99">
                  <c:v>2995544.1232175701</c:v>
                </c:pt>
                <c:pt idx="100">
                  <c:v>3162485.7972044898</c:v>
                </c:pt>
                <c:pt idx="101">
                  <c:v>3020189.7487592702</c:v>
                </c:pt>
                <c:pt idx="102">
                  <c:v>3075429.0192640801</c:v>
                </c:pt>
                <c:pt idx="103">
                  <c:v>3230000.0817722902</c:v>
                </c:pt>
                <c:pt idx="104">
                  <c:v>3237897.4319722299</c:v>
                </c:pt>
                <c:pt idx="105">
                  <c:v>3311057.7244476401</c:v>
                </c:pt>
                <c:pt idx="106">
                  <c:v>3118056.1696895901</c:v>
                </c:pt>
                <c:pt idx="107">
                  <c:v>3122780.0247866702</c:v>
                </c:pt>
                <c:pt idx="108">
                  <c:v>3274734.5007927902</c:v>
                </c:pt>
                <c:pt idx="109">
                  <c:v>3304436.3427149798</c:v>
                </c:pt>
                <c:pt idx="110">
                  <c:v>3358777.7983709299</c:v>
                </c:pt>
                <c:pt idx="111">
                  <c:v>3261306.0666621998</c:v>
                </c:pt>
                <c:pt idx="112">
                  <c:v>3404037.12666967</c:v>
                </c:pt>
                <c:pt idx="113">
                  <c:v>3622218.8863035701</c:v>
                </c:pt>
                <c:pt idx="114">
                  <c:v>3291057.5246232599</c:v>
                </c:pt>
                <c:pt idx="115">
                  <c:v>3528095.9428342502</c:v>
                </c:pt>
                <c:pt idx="116">
                  <c:v>3737135.62744718</c:v>
                </c:pt>
                <c:pt idx="117">
                  <c:v>3898748.0576561401</c:v>
                </c:pt>
                <c:pt idx="118">
                  <c:v>3952043.9436042998</c:v>
                </c:pt>
                <c:pt idx="119">
                  <c:v>3711265.6663402002</c:v>
                </c:pt>
                <c:pt idx="120">
                  <c:v>3830230.2872747402</c:v>
                </c:pt>
                <c:pt idx="121">
                  <c:v>3757111.1910906602</c:v>
                </c:pt>
                <c:pt idx="122">
                  <c:v>3617797.5081250202</c:v>
                </c:pt>
                <c:pt idx="123">
                  <c:v>3333782.31474966</c:v>
                </c:pt>
                <c:pt idx="124">
                  <c:v>3454015.1739311102</c:v>
                </c:pt>
                <c:pt idx="125">
                  <c:v>3410580.9331189301</c:v>
                </c:pt>
                <c:pt idx="126">
                  <c:v>3680357.8849286302</c:v>
                </c:pt>
                <c:pt idx="127">
                  <c:v>3814488.5280448599</c:v>
                </c:pt>
                <c:pt idx="128">
                  <c:v>3835773.37403135</c:v>
                </c:pt>
                <c:pt idx="129">
                  <c:v>4072709.0953452699</c:v>
                </c:pt>
                <c:pt idx="130">
                  <c:v>4118017.9840309802</c:v>
                </c:pt>
                <c:pt idx="131">
                  <c:v>4130577.9388822801</c:v>
                </c:pt>
                <c:pt idx="132">
                  <c:v>4227729.13200479</c:v>
                </c:pt>
                <c:pt idx="133">
                  <c:v>3995499.9707837598</c:v>
                </c:pt>
                <c:pt idx="134">
                  <c:v>3642996.9858613699</c:v>
                </c:pt>
                <c:pt idx="135">
                  <c:v>3672924.2061002199</c:v>
                </c:pt>
                <c:pt idx="136">
                  <c:v>3707321.1412903499</c:v>
                </c:pt>
                <c:pt idx="137">
                  <c:v>3775350.4842330199</c:v>
                </c:pt>
                <c:pt idx="138">
                  <c:v>3971234.54410746</c:v>
                </c:pt>
                <c:pt idx="139">
                  <c:v>3744040.2158390698</c:v>
                </c:pt>
                <c:pt idx="140">
                  <c:v>3522037.3512408901</c:v>
                </c:pt>
                <c:pt idx="141">
                  <c:v>3637084.70131918</c:v>
                </c:pt>
                <c:pt idx="142">
                  <c:v>3599531.8017780599</c:v>
                </c:pt>
                <c:pt idx="143">
                  <c:v>3776376.7991994098</c:v>
                </c:pt>
                <c:pt idx="144">
                  <c:v>3868142.7554199598</c:v>
                </c:pt>
                <c:pt idx="145">
                  <c:v>3931715.6816052799</c:v>
                </c:pt>
                <c:pt idx="146">
                  <c:v>4116584.9529543701</c:v>
                </c:pt>
                <c:pt idx="147">
                  <c:v>4098513.14501089</c:v>
                </c:pt>
                <c:pt idx="148">
                  <c:v>4190073.9286704399</c:v>
                </c:pt>
                <c:pt idx="149">
                  <c:v>4201889.93714929</c:v>
                </c:pt>
                <c:pt idx="150">
                  <c:v>4313534.1527793501</c:v>
                </c:pt>
                <c:pt idx="151">
                  <c:v>4271692.8714973899</c:v>
                </c:pt>
                <c:pt idx="152">
                  <c:v>4352043.4144102503</c:v>
                </c:pt>
                <c:pt idx="153">
                  <c:v>4405660.5892757904</c:v>
                </c:pt>
                <c:pt idx="154">
                  <c:v>4073826.2336915298</c:v>
                </c:pt>
                <c:pt idx="155">
                  <c:v>4136318.72811636</c:v>
                </c:pt>
                <c:pt idx="156">
                  <c:v>4167920.2031991701</c:v>
                </c:pt>
                <c:pt idx="157">
                  <c:v>4254592.1038247002</c:v>
                </c:pt>
                <c:pt idx="158">
                  <c:v>4332748.9607719602</c:v>
                </c:pt>
                <c:pt idx="159">
                  <c:v>4321570.4684531698</c:v>
                </c:pt>
                <c:pt idx="160">
                  <c:v>4539723.3457006803</c:v>
                </c:pt>
                <c:pt idx="161">
                  <c:v>4608749.8391720597</c:v>
                </c:pt>
                <c:pt idx="162">
                  <c:v>4557754.02220162</c:v>
                </c:pt>
                <c:pt idx="163">
                  <c:v>4638130.0143831503</c:v>
                </c:pt>
                <c:pt idx="164">
                  <c:v>4768577.4210376702</c:v>
                </c:pt>
                <c:pt idx="165">
                  <c:v>4897925.0835833196</c:v>
                </c:pt>
                <c:pt idx="166">
                  <c:v>4801460.44906215</c:v>
                </c:pt>
                <c:pt idx="167">
                  <c:v>4564844.4781323597</c:v>
                </c:pt>
                <c:pt idx="168">
                  <c:v>4743170.1276706001</c:v>
                </c:pt>
                <c:pt idx="169">
                  <c:v>4579483.3265646901</c:v>
                </c:pt>
                <c:pt idx="170">
                  <c:v>4574606.1768218996</c:v>
                </c:pt>
                <c:pt idx="171">
                  <c:v>4549057.00132435</c:v>
                </c:pt>
                <c:pt idx="172">
                  <c:v>4523286.5934118396</c:v>
                </c:pt>
                <c:pt idx="173">
                  <c:v>4324669.0790951299</c:v>
                </c:pt>
                <c:pt idx="174">
                  <c:v>4191317.9080412299</c:v>
                </c:pt>
                <c:pt idx="175">
                  <c:v>4198170.7128208801</c:v>
                </c:pt>
                <c:pt idx="176">
                  <c:v>4012905.4392640898</c:v>
                </c:pt>
                <c:pt idx="177">
                  <c:v>4280646.4901717901</c:v>
                </c:pt>
                <c:pt idx="178">
                  <c:v>4151991.65990968</c:v>
                </c:pt>
                <c:pt idx="179">
                  <c:v>4104306.0356956199</c:v>
                </c:pt>
                <c:pt idx="180">
                  <c:v>4037713.6702664602</c:v>
                </c:pt>
                <c:pt idx="181">
                  <c:v>4335717.1277004704</c:v>
                </c:pt>
                <c:pt idx="182">
                  <c:v>4399885.74119044</c:v>
                </c:pt>
                <c:pt idx="183">
                  <c:v>4377182.3307659002</c:v>
                </c:pt>
                <c:pt idx="184">
                  <c:v>4560104.7803686</c:v>
                </c:pt>
                <c:pt idx="185">
                  <c:v>4674563.4103558604</c:v>
                </c:pt>
                <c:pt idx="186">
                  <c:v>4571886.6250473903</c:v>
                </c:pt>
                <c:pt idx="187">
                  <c:v>4660375.4906751802</c:v>
                </c:pt>
                <c:pt idx="188">
                  <c:v>4672981.8063774602</c:v>
                </c:pt>
                <c:pt idx="189">
                  <c:v>4692257.8563287603</c:v>
                </c:pt>
                <c:pt idx="190">
                  <c:v>4949886.27393049</c:v>
                </c:pt>
                <c:pt idx="191">
                  <c:v>5095214.9349330897</c:v>
                </c:pt>
                <c:pt idx="192">
                  <c:v>5350841.8682186902</c:v>
                </c:pt>
                <c:pt idx="193">
                  <c:v>5488786.57158136</c:v>
                </c:pt>
                <c:pt idx="194">
                  <c:v>5690554.3659526901</c:v>
                </c:pt>
                <c:pt idx="195">
                  <c:v>5921249.43994842</c:v>
                </c:pt>
                <c:pt idx="196">
                  <c:v>6123371.2895810604</c:v>
                </c:pt>
                <c:pt idx="197">
                  <c:v>6356641.1188576501</c:v>
                </c:pt>
                <c:pt idx="198">
                  <c:v>6434859.5878251903</c:v>
                </c:pt>
                <c:pt idx="199">
                  <c:v>6626940.1465217704</c:v>
                </c:pt>
                <c:pt idx="200">
                  <c:v>7001793.0159097798</c:v>
                </c:pt>
                <c:pt idx="201">
                  <c:v>7149250.7768248301</c:v>
                </c:pt>
                <c:pt idx="202">
                  <c:v>7282584.3038126202</c:v>
                </c:pt>
                <c:pt idx="203">
                  <c:v>7716407.85079074</c:v>
                </c:pt>
                <c:pt idx="204">
                  <c:v>7557835.6694569904</c:v>
                </c:pt>
                <c:pt idx="205">
                  <c:v>7721122.7090956103</c:v>
                </c:pt>
                <c:pt idx="206">
                  <c:v>7653910.3359129298</c:v>
                </c:pt>
                <c:pt idx="207">
                  <c:v>7740093.3662953097</c:v>
                </c:pt>
                <c:pt idx="208">
                  <c:v>7547210.2396072298</c:v>
                </c:pt>
                <c:pt idx="209">
                  <c:v>7959363.3907921799</c:v>
                </c:pt>
                <c:pt idx="210">
                  <c:v>7302795.50468574</c:v>
                </c:pt>
                <c:pt idx="211">
                  <c:v>7611375.1287362296</c:v>
                </c:pt>
                <c:pt idx="212">
                  <c:v>7898362.0279652299</c:v>
                </c:pt>
                <c:pt idx="213">
                  <c:v>8285737.1936267903</c:v>
                </c:pt>
                <c:pt idx="214">
                  <c:v>8508706.3815072794</c:v>
                </c:pt>
                <c:pt idx="215">
                  <c:v>8522660.6599729508</c:v>
                </c:pt>
                <c:pt idx="216">
                  <c:v>8865825.5914467592</c:v>
                </c:pt>
                <c:pt idx="217">
                  <c:v>8686425.6106038298</c:v>
                </c:pt>
                <c:pt idx="218">
                  <c:v>8961655.00607582</c:v>
                </c:pt>
                <c:pt idx="219">
                  <c:v>9028553.7606961709</c:v>
                </c:pt>
                <c:pt idx="220">
                  <c:v>9330513.7412226498</c:v>
                </c:pt>
                <c:pt idx="221">
                  <c:v>9584723.5881022699</c:v>
                </c:pt>
                <c:pt idx="222">
                  <c:v>9831290.6024062</c:v>
                </c:pt>
                <c:pt idx="223">
                  <c:v>9740400.3207869492</c:v>
                </c:pt>
                <c:pt idx="224">
                  <c:v>10560103.709782699</c:v>
                </c:pt>
                <c:pt idx="225">
                  <c:v>11174807.3467292</c:v>
                </c:pt>
                <c:pt idx="226">
                  <c:v>10102919.826030901</c:v>
                </c:pt>
                <c:pt idx="227">
                  <c:v>10828713.586332999</c:v>
                </c:pt>
                <c:pt idx="228">
                  <c:v>10699851.8946556</c:v>
                </c:pt>
                <c:pt idx="229">
                  <c:v>10582581.5178902</c:v>
                </c:pt>
                <c:pt idx="230">
                  <c:v>9805290.9054012094</c:v>
                </c:pt>
                <c:pt idx="231">
                  <c:v>9210452.9326250404</c:v>
                </c:pt>
                <c:pt idx="232">
                  <c:v>9707402.9206048194</c:v>
                </c:pt>
                <c:pt idx="233">
                  <c:v>10345324.9035323</c:v>
                </c:pt>
                <c:pt idx="234">
                  <c:v>10657443.355871901</c:v>
                </c:pt>
                <c:pt idx="235">
                  <c:v>10332657.769601701</c:v>
                </c:pt>
                <c:pt idx="236">
                  <c:v>10749890.490338201</c:v>
                </c:pt>
                <c:pt idx="237">
                  <c:v>11208910.814275701</c:v>
                </c:pt>
                <c:pt idx="238">
                  <c:v>10710618.684026999</c:v>
                </c:pt>
                <c:pt idx="239">
                  <c:v>10952196.6884453</c:v>
                </c:pt>
                <c:pt idx="240">
                  <c:v>11842610.2792159</c:v>
                </c:pt>
                <c:pt idx="241">
                  <c:v>11612093.8701309</c:v>
                </c:pt>
                <c:pt idx="242">
                  <c:v>10627736.6727599</c:v>
                </c:pt>
                <c:pt idx="243">
                  <c:v>11689978.9532023</c:v>
                </c:pt>
                <c:pt idx="244">
                  <c:v>12316737.174778201</c:v>
                </c:pt>
                <c:pt idx="245">
                  <c:v>12120593.135269901</c:v>
                </c:pt>
                <c:pt idx="246">
                  <c:v>12377246.6949092</c:v>
                </c:pt>
                <c:pt idx="247">
                  <c:v>13373119.9639816</c:v>
                </c:pt>
                <c:pt idx="248">
                  <c:v>13261186.9498831</c:v>
                </c:pt>
                <c:pt idx="249">
                  <c:v>12528837.9005758</c:v>
                </c:pt>
                <c:pt idx="250">
                  <c:v>13106981.1254979</c:v>
                </c:pt>
                <c:pt idx="251">
                  <c:v>12032339.743018299</c:v>
                </c:pt>
                <c:pt idx="252">
                  <c:v>12577464.8950758</c:v>
                </c:pt>
                <c:pt idx="253">
                  <c:v>12940073.2080008</c:v>
                </c:pt>
                <c:pt idx="254">
                  <c:v>12963300.639409199</c:v>
                </c:pt>
                <c:pt idx="255">
                  <c:v>13115684.2384254</c:v>
                </c:pt>
                <c:pt idx="256">
                  <c:v>12974493.897598799</c:v>
                </c:pt>
                <c:pt idx="257">
                  <c:v>13357890.192272799</c:v>
                </c:pt>
                <c:pt idx="258">
                  <c:v>13397897.0733987</c:v>
                </c:pt>
                <c:pt idx="259">
                  <c:v>13158610.6316678</c:v>
                </c:pt>
                <c:pt idx="260">
                  <c:v>12865897.3381663</c:v>
                </c:pt>
                <c:pt idx="261">
                  <c:v>14108035.396679601</c:v>
                </c:pt>
                <c:pt idx="262">
                  <c:v>12814892.8722199</c:v>
                </c:pt>
                <c:pt idx="263">
                  <c:v>12842508.9663596</c:v>
                </c:pt>
                <c:pt idx="264">
                  <c:v>13437887.68204</c:v>
                </c:pt>
                <c:pt idx="265">
                  <c:v>13035826.0825934</c:v>
                </c:pt>
                <c:pt idx="266">
                  <c:v>12674538.162714301</c:v>
                </c:pt>
                <c:pt idx="267">
                  <c:v>12778976.357175</c:v>
                </c:pt>
                <c:pt idx="268">
                  <c:v>13267005.464255599</c:v>
                </c:pt>
                <c:pt idx="269">
                  <c:v>13571748.5797695</c:v>
                </c:pt>
                <c:pt idx="270">
                  <c:v>13961597.057723399</c:v>
                </c:pt>
                <c:pt idx="271">
                  <c:v>13551126.1042263</c:v>
                </c:pt>
                <c:pt idx="272">
                  <c:v>13742468.004818</c:v>
                </c:pt>
                <c:pt idx="273">
                  <c:v>14100390.584003501</c:v>
                </c:pt>
                <c:pt idx="274">
                  <c:v>12654184.0237552</c:v>
                </c:pt>
                <c:pt idx="275">
                  <c:v>12301005.747652199</c:v>
                </c:pt>
                <c:pt idx="276">
                  <c:v>10562012.565106601</c:v>
                </c:pt>
                <c:pt idx="277">
                  <c:v>11085518.7178961</c:v>
                </c:pt>
                <c:pt idx="278">
                  <c:v>10627520.5120662</c:v>
                </c:pt>
                <c:pt idx="279">
                  <c:v>9816375.0089827906</c:v>
                </c:pt>
                <c:pt idx="280">
                  <c:v>9627900.6088103205</c:v>
                </c:pt>
                <c:pt idx="281">
                  <c:v>9247020.8607257791</c:v>
                </c:pt>
                <c:pt idx="282">
                  <c:v>9524616.4269647691</c:v>
                </c:pt>
                <c:pt idx="283">
                  <c:v>9762922.3299674299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F-C84B-BC05-64B5EA7C7EF1}"/>
            </c:ext>
          </c:extLst>
        </c:ser>
        <c:ser>
          <c:idx val="1"/>
          <c:order val="1"/>
          <c:tx>
            <c:strRef>
              <c:f>Momentum!$CD$1</c:f>
              <c:strCache>
                <c:ptCount val="1"/>
                <c:pt idx="0">
                  <c:v>6M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Momentum!$CD$2:$CD$285</c:f>
              <c:numCache>
                <c:formatCode>General</c:formatCode>
                <c:ptCount val="284"/>
                <c:pt idx="0">
                  <c:v>1013860</c:v>
                </c:pt>
                <c:pt idx="1">
                  <c:v>1047504.9441</c:v>
                </c:pt>
                <c:pt idx="2">
                  <c:v>1084083.8167479699</c:v>
                </c:pt>
                <c:pt idx="3">
                  <c:v>1077904.5389924999</c:v>
                </c:pt>
                <c:pt idx="4">
                  <c:v>1071792.8202564199</c:v>
                </c:pt>
                <c:pt idx="5">
                  <c:v>1081229.95603877</c:v>
                </c:pt>
                <c:pt idx="6">
                  <c:v>1084635.8304003</c:v>
                </c:pt>
                <c:pt idx="7">
                  <c:v>1076755.9510924399</c:v>
                </c:pt>
                <c:pt idx="8">
                  <c:v>1056695.9877235901</c:v>
                </c:pt>
                <c:pt idx="9">
                  <c:v>1081871.7696310999</c:v>
                </c:pt>
                <c:pt idx="10">
                  <c:v>1071675.1282023301</c:v>
                </c:pt>
                <c:pt idx="11">
                  <c:v>1102255.3779855799</c:v>
                </c:pt>
                <c:pt idx="12">
                  <c:v>1108676.0155623499</c:v>
                </c:pt>
                <c:pt idx="13">
                  <c:v>1155373.4493378301</c:v>
                </c:pt>
                <c:pt idx="14">
                  <c:v>1161878.2018576099</c:v>
                </c:pt>
                <c:pt idx="15">
                  <c:v>1189304.3368124501</c:v>
                </c:pt>
                <c:pt idx="16">
                  <c:v>1192402.47460985</c:v>
                </c:pt>
                <c:pt idx="17">
                  <c:v>1204469.5876529</c:v>
                </c:pt>
                <c:pt idx="18">
                  <c:v>1177242.55262401</c:v>
                </c:pt>
                <c:pt idx="19">
                  <c:v>1170685.31160589</c:v>
                </c:pt>
                <c:pt idx="20">
                  <c:v>1112929.55175782</c:v>
                </c:pt>
                <c:pt idx="21">
                  <c:v>1044590.11263213</c:v>
                </c:pt>
                <c:pt idx="22">
                  <c:v>912611.37485162495</c:v>
                </c:pt>
                <c:pt idx="23">
                  <c:v>799785.23057871801</c:v>
                </c:pt>
                <c:pt idx="24">
                  <c:v>848172.23702873103</c:v>
                </c:pt>
                <c:pt idx="25">
                  <c:v>887493.50193738297</c:v>
                </c:pt>
                <c:pt idx="26">
                  <c:v>924417.66908548796</c:v>
                </c:pt>
                <c:pt idx="27">
                  <c:v>930209.14578230795</c:v>
                </c:pt>
                <c:pt idx="28">
                  <c:v>972045.30211386702</c:v>
                </c:pt>
                <c:pt idx="29">
                  <c:v>967705.11983992904</c:v>
                </c:pt>
                <c:pt idx="30">
                  <c:v>959639.29766606295</c:v>
                </c:pt>
                <c:pt idx="31">
                  <c:v>953488.00976802304</c:v>
                </c:pt>
                <c:pt idx="32">
                  <c:v>990669.27470892796</c:v>
                </c:pt>
                <c:pt idx="33">
                  <c:v>1018046.4201155</c:v>
                </c:pt>
                <c:pt idx="34">
                  <c:v>1037465.65557921</c:v>
                </c:pt>
                <c:pt idx="35">
                  <c:v>1063319.29971624</c:v>
                </c:pt>
                <c:pt idx="36">
                  <c:v>1120058.0175491001</c:v>
                </c:pt>
                <c:pt idx="37">
                  <c:v>1092073.3679806399</c:v>
                </c:pt>
                <c:pt idx="38">
                  <c:v>1103949.6658574301</c:v>
                </c:pt>
                <c:pt idx="39">
                  <c:v>1072420.8634005401</c:v>
                </c:pt>
                <c:pt idx="40">
                  <c:v>1124256.325833</c:v>
                </c:pt>
                <c:pt idx="41">
                  <c:v>1126178.80415018</c:v>
                </c:pt>
                <c:pt idx="42">
                  <c:v>1208896.63731501</c:v>
                </c:pt>
                <c:pt idx="43">
                  <c:v>1242612.7645297199</c:v>
                </c:pt>
                <c:pt idx="44">
                  <c:v>1243184.36640141</c:v>
                </c:pt>
                <c:pt idx="45">
                  <c:v>1347729.9556939299</c:v>
                </c:pt>
                <c:pt idx="46">
                  <c:v>1290060.5908897901</c:v>
                </c:pt>
                <c:pt idx="47">
                  <c:v>1321841.2335463599</c:v>
                </c:pt>
                <c:pt idx="48">
                  <c:v>1399393.6587185301</c:v>
                </c:pt>
                <c:pt idx="49">
                  <c:v>1325904.5007309199</c:v>
                </c:pt>
                <c:pt idx="50">
                  <c:v>1399246.9081888499</c:v>
                </c:pt>
                <c:pt idx="51">
                  <c:v>1453236.8501413199</c:v>
                </c:pt>
                <c:pt idx="52">
                  <c:v>1397483.41838565</c:v>
                </c:pt>
                <c:pt idx="53">
                  <c:v>1384158.41399134</c:v>
                </c:pt>
                <c:pt idx="54">
                  <c:v>1383369.4436953701</c:v>
                </c:pt>
                <c:pt idx="55">
                  <c:v>1398800.9298397901</c:v>
                </c:pt>
                <c:pt idx="56">
                  <c:v>1400920.11324849</c:v>
                </c:pt>
                <c:pt idx="57">
                  <c:v>1522036.66163939</c:v>
                </c:pt>
                <c:pt idx="58">
                  <c:v>1563276.2449865099</c:v>
                </c:pt>
                <c:pt idx="59">
                  <c:v>1597848.0991443901</c:v>
                </c:pt>
                <c:pt idx="60">
                  <c:v>1660675.48640275</c:v>
                </c:pt>
                <c:pt idx="61">
                  <c:v>1681392.41309562</c:v>
                </c:pt>
                <c:pt idx="62">
                  <c:v>1619088.41722836</c:v>
                </c:pt>
                <c:pt idx="63">
                  <c:v>1696059.8805833999</c:v>
                </c:pt>
                <c:pt idx="64">
                  <c:v>1762409.74311182</c:v>
                </c:pt>
                <c:pt idx="65">
                  <c:v>1786634.0650308901</c:v>
                </c:pt>
                <c:pt idx="66">
                  <c:v>1757458.3307489399</c:v>
                </c:pt>
                <c:pt idx="67">
                  <c:v>1743583.1972276799</c:v>
                </c:pt>
                <c:pt idx="68">
                  <c:v>1842069.49412308</c:v>
                </c:pt>
                <c:pt idx="69">
                  <c:v>1958718.5448384299</c:v>
                </c:pt>
                <c:pt idx="70">
                  <c:v>2039917.2221146999</c:v>
                </c:pt>
                <c:pt idx="71">
                  <c:v>2162118.4633054901</c:v>
                </c:pt>
                <c:pt idx="72">
                  <c:v>2272721.6332958802</c:v>
                </c:pt>
                <c:pt idx="73">
                  <c:v>2331221.4881369099</c:v>
                </c:pt>
                <c:pt idx="74">
                  <c:v>2342131.6047013998</c:v>
                </c:pt>
                <c:pt idx="75">
                  <c:v>2332236.0986715299</c:v>
                </c:pt>
                <c:pt idx="76">
                  <c:v>2280891.9209592799</c:v>
                </c:pt>
                <c:pt idx="77">
                  <c:v>2442789.6295089698</c:v>
                </c:pt>
                <c:pt idx="78">
                  <c:v>2356180.5231947298</c:v>
                </c:pt>
                <c:pt idx="79">
                  <c:v>2401289.5993112898</c:v>
                </c:pt>
                <c:pt idx="80">
                  <c:v>2509347.6312803002</c:v>
                </c:pt>
                <c:pt idx="81">
                  <c:v>2623083.81266808</c:v>
                </c:pt>
                <c:pt idx="82">
                  <c:v>2858531.8156931698</c:v>
                </c:pt>
                <c:pt idx="83">
                  <c:v>2831047.0322852801</c:v>
                </c:pt>
                <c:pt idx="84">
                  <c:v>2868034.6617620802</c:v>
                </c:pt>
                <c:pt idx="85">
                  <c:v>2844014.8714698302</c:v>
                </c:pt>
                <c:pt idx="86">
                  <c:v>3116016.4537772001</c:v>
                </c:pt>
                <c:pt idx="87">
                  <c:v>3052418.5579556101</c:v>
                </c:pt>
                <c:pt idx="88">
                  <c:v>3004373.48985339</c:v>
                </c:pt>
                <c:pt idx="89">
                  <c:v>2922774.7058689701</c:v>
                </c:pt>
                <c:pt idx="90">
                  <c:v>3059735.9285859899</c:v>
                </c:pt>
                <c:pt idx="91">
                  <c:v>3066222.5687545901</c:v>
                </c:pt>
                <c:pt idx="92">
                  <c:v>3107033.9911447102</c:v>
                </c:pt>
                <c:pt idx="93">
                  <c:v>3137638.2759574899</c:v>
                </c:pt>
                <c:pt idx="94">
                  <c:v>3148557.2571578198</c:v>
                </c:pt>
                <c:pt idx="95">
                  <c:v>2957030.5192049099</c:v>
                </c:pt>
                <c:pt idx="96">
                  <c:v>3070979.6902624699</c:v>
                </c:pt>
                <c:pt idx="97">
                  <c:v>2906068.0808953801</c:v>
                </c:pt>
                <c:pt idx="98">
                  <c:v>3001430.7049699598</c:v>
                </c:pt>
                <c:pt idx="99">
                  <c:v>2994077.1997427801</c:v>
                </c:pt>
                <c:pt idx="100">
                  <c:v>3154080.6852970398</c:v>
                </c:pt>
                <c:pt idx="101">
                  <c:v>3011027.3558153901</c:v>
                </c:pt>
                <c:pt idx="102">
                  <c:v>3094959.7433587401</c:v>
                </c:pt>
                <c:pt idx="103">
                  <c:v>3249491.08334465</c:v>
                </c:pt>
                <c:pt idx="104">
                  <c:v>3330712.11297285</c:v>
                </c:pt>
                <c:pt idx="105">
                  <c:v>3339854.91772296</c:v>
                </c:pt>
                <c:pt idx="106">
                  <c:v>3112711.3847686201</c:v>
                </c:pt>
                <c:pt idx="107">
                  <c:v>3099186.6538018002</c:v>
                </c:pt>
                <c:pt idx="108">
                  <c:v>3195183.9604033101</c:v>
                </c:pt>
                <c:pt idx="109">
                  <c:v>3203235.8239835198</c:v>
                </c:pt>
                <c:pt idx="110">
                  <c:v>3206391.0112701501</c:v>
                </c:pt>
                <c:pt idx="111">
                  <c:v>3152074.7475392302</c:v>
                </c:pt>
                <c:pt idx="112">
                  <c:v>3254375.3334706202</c:v>
                </c:pt>
                <c:pt idx="113">
                  <c:v>3427996.25751128</c:v>
                </c:pt>
                <c:pt idx="114">
                  <c:v>3165497.4440923501</c:v>
                </c:pt>
                <c:pt idx="115">
                  <c:v>3367202.9412299101</c:v>
                </c:pt>
                <c:pt idx="116">
                  <c:v>3556305.05840939</c:v>
                </c:pt>
                <c:pt idx="117">
                  <c:v>3646315.13943773</c:v>
                </c:pt>
                <c:pt idx="118">
                  <c:v>3697782.8776308899</c:v>
                </c:pt>
                <c:pt idx="119">
                  <c:v>3479003.5536758602</c:v>
                </c:pt>
                <c:pt idx="120">
                  <c:v>3574954.4716862398</c:v>
                </c:pt>
                <c:pt idx="121">
                  <c:v>3463433.7669419898</c:v>
                </c:pt>
                <c:pt idx="122">
                  <c:v>3348603.6203990299</c:v>
                </c:pt>
                <c:pt idx="123">
                  <c:v>3085470.3479080698</c:v>
                </c:pt>
                <c:pt idx="124">
                  <c:v>3110370.0936156898</c:v>
                </c:pt>
                <c:pt idx="125">
                  <c:v>3059919.8906972399</c:v>
                </c:pt>
                <c:pt idx="126">
                  <c:v>3219035.7250135001</c:v>
                </c:pt>
                <c:pt idx="127">
                  <c:v>3329319.8889524601</c:v>
                </c:pt>
                <c:pt idx="128">
                  <c:v>3357119.7100252202</c:v>
                </c:pt>
                <c:pt idx="129">
                  <c:v>3592940.5840559402</c:v>
                </c:pt>
                <c:pt idx="130">
                  <c:v>3673889.53541472</c:v>
                </c:pt>
                <c:pt idx="131">
                  <c:v>3701462.076378</c:v>
                </c:pt>
                <c:pt idx="132">
                  <c:v>3762795.3029835899</c:v>
                </c:pt>
                <c:pt idx="133">
                  <c:v>3603139.8982779901</c:v>
                </c:pt>
                <c:pt idx="134">
                  <c:v>3328436.5124332798</c:v>
                </c:pt>
                <c:pt idx="135">
                  <c:v>3343114.9174531102</c:v>
                </c:pt>
                <c:pt idx="136">
                  <c:v>3373955.1525666099</c:v>
                </c:pt>
                <c:pt idx="137">
                  <c:v>3423231.7675698502</c:v>
                </c:pt>
                <c:pt idx="138">
                  <c:v>3593451.9672122598</c:v>
                </c:pt>
                <c:pt idx="139">
                  <c:v>3384618.5061377198</c:v>
                </c:pt>
                <c:pt idx="140">
                  <c:v>3166412.1510470202</c:v>
                </c:pt>
                <c:pt idx="141">
                  <c:v>3266692.4238706799</c:v>
                </c:pt>
                <c:pt idx="142">
                  <c:v>3247141.2697138102</c:v>
                </c:pt>
                <c:pt idx="143">
                  <c:v>3386865.7585495999</c:v>
                </c:pt>
                <c:pt idx="144">
                  <c:v>3452062.92440168</c:v>
                </c:pt>
                <c:pt idx="145">
                  <c:v>3473603.7970499401</c:v>
                </c:pt>
                <c:pt idx="146">
                  <c:v>3681446.8802464302</c:v>
                </c:pt>
                <c:pt idx="147">
                  <c:v>3713641.1332141799</c:v>
                </c:pt>
                <c:pt idx="148">
                  <c:v>3775380.4170538699</c:v>
                </c:pt>
                <c:pt idx="149">
                  <c:v>3807225.7508717198</c:v>
                </c:pt>
                <c:pt idx="150">
                  <c:v>3948873.5849329</c:v>
                </c:pt>
                <c:pt idx="151">
                  <c:v>3927845.83309313</c:v>
                </c:pt>
                <c:pt idx="152">
                  <c:v>4012058.8477546498</c:v>
                </c:pt>
                <c:pt idx="153">
                  <c:v>4032620.6493493901</c:v>
                </c:pt>
                <c:pt idx="154">
                  <c:v>3771266.5050650602</c:v>
                </c:pt>
                <c:pt idx="155">
                  <c:v>3854064.66118376</c:v>
                </c:pt>
                <c:pt idx="156">
                  <c:v>3860308.2459348799</c:v>
                </c:pt>
                <c:pt idx="157">
                  <c:v>3994531.1636460298</c:v>
                </c:pt>
                <c:pt idx="158">
                  <c:v>3982407.7615643698</c:v>
                </c:pt>
                <c:pt idx="159">
                  <c:v>3962555.4588729702</c:v>
                </c:pt>
                <c:pt idx="160">
                  <c:v>4241994.8698326899</c:v>
                </c:pt>
                <c:pt idx="161">
                  <c:v>4317566.0084387604</c:v>
                </c:pt>
                <c:pt idx="162">
                  <c:v>4315385.6376045002</c:v>
                </c:pt>
                <c:pt idx="163">
                  <c:v>4360567.7252302198</c:v>
                </c:pt>
                <c:pt idx="164">
                  <c:v>4505338.57370786</c:v>
                </c:pt>
                <c:pt idx="165">
                  <c:v>4756488.6724992096</c:v>
                </c:pt>
                <c:pt idx="166">
                  <c:v>4628158.6081151804</c:v>
                </c:pt>
                <c:pt idx="167">
                  <c:v>4414221.9764550598</c:v>
                </c:pt>
                <c:pt idx="168">
                  <c:v>4653781.8031172697</c:v>
                </c:pt>
                <c:pt idx="169">
                  <c:v>4528036.6187970499</c:v>
                </c:pt>
                <c:pt idx="170">
                  <c:v>4586199.2491654903</c:v>
                </c:pt>
                <c:pt idx="171">
                  <c:v>4492961.8184299599</c:v>
                </c:pt>
                <c:pt idx="172">
                  <c:v>4487525.3346296595</c:v>
                </c:pt>
                <c:pt idx="173">
                  <c:v>4252782.8843751801</c:v>
                </c:pt>
                <c:pt idx="174">
                  <c:v>4164239.9447224899</c:v>
                </c:pt>
                <c:pt idx="175">
                  <c:v>4142356.86381297</c:v>
                </c:pt>
                <c:pt idx="176">
                  <c:v>4024858.91137092</c:v>
                </c:pt>
                <c:pt idx="177">
                  <c:v>4257837.8694556197</c:v>
                </c:pt>
                <c:pt idx="178">
                  <c:v>4009456.8973409301</c:v>
                </c:pt>
                <c:pt idx="179">
                  <c:v>3986101.8109139199</c:v>
                </c:pt>
                <c:pt idx="180">
                  <c:v>3930635.2042150502</c:v>
                </c:pt>
                <c:pt idx="181">
                  <c:v>4194479.0922979899</c:v>
                </c:pt>
                <c:pt idx="182">
                  <c:v>4223504.8876166902</c:v>
                </c:pt>
                <c:pt idx="183">
                  <c:v>4234464.8828000501</c:v>
                </c:pt>
                <c:pt idx="184">
                  <c:v>4429864.2648168597</c:v>
                </c:pt>
                <c:pt idx="185">
                  <c:v>4572085.0570388101</c:v>
                </c:pt>
                <c:pt idx="186">
                  <c:v>4473167.9968297798</c:v>
                </c:pt>
                <c:pt idx="187">
                  <c:v>4495354.9100940498</c:v>
                </c:pt>
                <c:pt idx="188">
                  <c:v>4553749.5703761699</c:v>
                </c:pt>
                <c:pt idx="189">
                  <c:v>4621828.1264533</c:v>
                </c:pt>
                <c:pt idx="190">
                  <c:v>4812085.6812787503</c:v>
                </c:pt>
                <c:pt idx="191">
                  <c:v>5051607.2460644003</c:v>
                </c:pt>
                <c:pt idx="192">
                  <c:v>5152462.5847320696</c:v>
                </c:pt>
                <c:pt idx="193">
                  <c:v>5184433.6150703402</c:v>
                </c:pt>
                <c:pt idx="194">
                  <c:v>5337737.3170679696</c:v>
                </c:pt>
                <c:pt idx="195">
                  <c:v>5531977.5780360699</c:v>
                </c:pt>
                <c:pt idx="196">
                  <c:v>5856925.9409699095</c:v>
                </c:pt>
                <c:pt idx="197">
                  <c:v>6117676.2838618904</c:v>
                </c:pt>
                <c:pt idx="198">
                  <c:v>6177476.5695366403</c:v>
                </c:pt>
                <c:pt idx="199">
                  <c:v>6359928.3400179101</c:v>
                </c:pt>
                <c:pt idx="200">
                  <c:v>6591079.9355358602</c:v>
                </c:pt>
                <c:pt idx="201">
                  <c:v>6752132.9737606803</c:v>
                </c:pt>
                <c:pt idx="202">
                  <c:v>6877553.8437482798</c:v>
                </c:pt>
                <c:pt idx="203">
                  <c:v>7218646.12662898</c:v>
                </c:pt>
                <c:pt idx="204">
                  <c:v>7047636.3998891301</c:v>
                </c:pt>
                <c:pt idx="205">
                  <c:v>7249128.3245619601</c:v>
                </c:pt>
                <c:pt idx="206">
                  <c:v>7199508.0411803396</c:v>
                </c:pt>
                <c:pt idx="207">
                  <c:v>7293209.6383362999</c:v>
                </c:pt>
                <c:pt idx="208">
                  <c:v>7295579.9314687597</c:v>
                </c:pt>
                <c:pt idx="209">
                  <c:v>7586527.65913573</c:v>
                </c:pt>
                <c:pt idx="210">
                  <c:v>6964622.0542780804</c:v>
                </c:pt>
                <c:pt idx="211">
                  <c:v>7300142.7217429299</c:v>
                </c:pt>
                <c:pt idx="212">
                  <c:v>7459249.3323633196</c:v>
                </c:pt>
                <c:pt idx="213">
                  <c:v>7794356.1086197402</c:v>
                </c:pt>
                <c:pt idx="214">
                  <c:v>7940539.2574369004</c:v>
                </c:pt>
                <c:pt idx="215">
                  <c:v>7961224.3622025196</c:v>
                </c:pt>
                <c:pt idx="216">
                  <c:v>8186288.1749219904</c:v>
                </c:pt>
                <c:pt idx="217">
                  <c:v>8144415.3109072596</c:v>
                </c:pt>
                <c:pt idx="218">
                  <c:v>8411918.6317940094</c:v>
                </c:pt>
                <c:pt idx="219">
                  <c:v>8441192.1086326595</c:v>
                </c:pt>
                <c:pt idx="220">
                  <c:v>8758834.1676805094</c:v>
                </c:pt>
                <c:pt idx="221">
                  <c:v>8966111.9782586694</c:v>
                </c:pt>
                <c:pt idx="222">
                  <c:v>9235902.2876844704</c:v>
                </c:pt>
                <c:pt idx="223">
                  <c:v>9423991.4377731606</c:v>
                </c:pt>
                <c:pt idx="224">
                  <c:v>10338731.1666806</c:v>
                </c:pt>
                <c:pt idx="225">
                  <c:v>11164899.174210001</c:v>
                </c:pt>
                <c:pt idx="226">
                  <c:v>10110486.0961976</c:v>
                </c:pt>
                <c:pt idx="227">
                  <c:v>10865891.064874999</c:v>
                </c:pt>
                <c:pt idx="228">
                  <c:v>11088098.5371517</c:v>
                </c:pt>
                <c:pt idx="229">
                  <c:v>11012810.3480845</c:v>
                </c:pt>
                <c:pt idx="230">
                  <c:v>10176277.274044</c:v>
                </c:pt>
                <c:pt idx="231">
                  <c:v>9327677.5121614803</c:v>
                </c:pt>
                <c:pt idx="232">
                  <c:v>9859821.5142302904</c:v>
                </c:pt>
                <c:pt idx="233">
                  <c:v>10409358.666325901</c:v>
                </c:pt>
                <c:pt idx="234">
                  <c:v>10722732.408975599</c:v>
                </c:pt>
                <c:pt idx="235">
                  <c:v>10315429.4184207</c:v>
                </c:pt>
                <c:pt idx="236">
                  <c:v>10577802.3656782</c:v>
                </c:pt>
                <c:pt idx="237">
                  <c:v>11034022.981709899</c:v>
                </c:pt>
                <c:pt idx="238">
                  <c:v>10622453.9244921</c:v>
                </c:pt>
                <c:pt idx="239">
                  <c:v>10869532.202775801</c:v>
                </c:pt>
                <c:pt idx="240">
                  <c:v>11923496.392818</c:v>
                </c:pt>
                <c:pt idx="241">
                  <c:v>11713702.4737863</c:v>
                </c:pt>
                <c:pt idx="242">
                  <c:v>11002270.754040901</c:v>
                </c:pt>
                <c:pt idx="243">
                  <c:v>11919530.066805299</c:v>
                </c:pt>
                <c:pt idx="244">
                  <c:v>12656514.610835901</c:v>
                </c:pt>
                <c:pt idx="245">
                  <c:v>12525203.2717485</c:v>
                </c:pt>
                <c:pt idx="246">
                  <c:v>12939975.378092401</c:v>
                </c:pt>
                <c:pt idx="247">
                  <c:v>13769880.698966401</c:v>
                </c:pt>
                <c:pt idx="248">
                  <c:v>13919146.205743199</c:v>
                </c:pt>
                <c:pt idx="249">
                  <c:v>13069451.925613601</c:v>
                </c:pt>
                <c:pt idx="250">
                  <c:v>13742659.394301901</c:v>
                </c:pt>
                <c:pt idx="251">
                  <c:v>12736421.873451199</c:v>
                </c:pt>
                <c:pt idx="252">
                  <c:v>13162646.231446199</c:v>
                </c:pt>
                <c:pt idx="253">
                  <c:v>13693035.061342301</c:v>
                </c:pt>
                <c:pt idx="254">
                  <c:v>13885216.808428301</c:v>
                </c:pt>
                <c:pt idx="255">
                  <c:v>13927427.8675259</c:v>
                </c:pt>
                <c:pt idx="256">
                  <c:v>13968931.6025711</c:v>
                </c:pt>
                <c:pt idx="257">
                  <c:v>14336244.6590607</c:v>
                </c:pt>
                <c:pt idx="258">
                  <c:v>14443909.856450301</c:v>
                </c:pt>
                <c:pt idx="259">
                  <c:v>14474314.286698099</c:v>
                </c:pt>
                <c:pt idx="260">
                  <c:v>14142345.8885327</c:v>
                </c:pt>
                <c:pt idx="261">
                  <c:v>14694463.072021</c:v>
                </c:pt>
                <c:pt idx="262">
                  <c:v>13279459.7505007</c:v>
                </c:pt>
                <c:pt idx="263">
                  <c:v>13186237.943052201</c:v>
                </c:pt>
                <c:pt idx="264">
                  <c:v>13651052.8305448</c:v>
                </c:pt>
                <c:pt idx="265">
                  <c:v>13193469.5396649</c:v>
                </c:pt>
                <c:pt idx="266">
                  <c:v>12960538.834942199</c:v>
                </c:pt>
                <c:pt idx="267">
                  <c:v>13055345.1765198</c:v>
                </c:pt>
                <c:pt idx="268">
                  <c:v>13621098.5597442</c:v>
                </c:pt>
                <c:pt idx="269">
                  <c:v>14095793.844551301</c:v>
                </c:pt>
                <c:pt idx="270">
                  <c:v>14435925.350020399</c:v>
                </c:pt>
                <c:pt idx="271">
                  <c:v>14165901.3663482</c:v>
                </c:pt>
                <c:pt idx="272">
                  <c:v>14314147.524147101</c:v>
                </c:pt>
                <c:pt idx="273">
                  <c:v>14536660.9474099</c:v>
                </c:pt>
                <c:pt idx="274">
                  <c:v>13136998.548088601</c:v>
                </c:pt>
                <c:pt idx="275">
                  <c:v>12950978.648647601</c:v>
                </c:pt>
                <c:pt idx="276">
                  <c:v>11503253.5004085</c:v>
                </c:pt>
                <c:pt idx="277">
                  <c:v>12132308.9180784</c:v>
                </c:pt>
                <c:pt idx="278">
                  <c:v>11501368.192793701</c:v>
                </c:pt>
                <c:pt idx="279">
                  <c:v>10805535.417129699</c:v>
                </c:pt>
                <c:pt idx="280">
                  <c:v>10495956.8274289</c:v>
                </c:pt>
                <c:pt idx="281">
                  <c:v>10149432.8127714</c:v>
                </c:pt>
                <c:pt idx="282">
                  <c:v>10434885.6106306</c:v>
                </c:pt>
                <c:pt idx="283">
                  <c:v>10636696.2983402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F-C84B-BC05-64B5EA7C7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14848"/>
        <c:axId val="212816640"/>
      </c:lineChart>
      <c:catAx>
        <c:axId val="212814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16640"/>
        <c:crosses val="autoZero"/>
        <c:auto val="1"/>
        <c:lblAlgn val="ctr"/>
        <c:lblOffset val="100"/>
        <c:noMultiLvlLbl val="0"/>
      </c:catAx>
      <c:valAx>
        <c:axId val="2128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'P-bfly+Call'!$Q$1</c:f>
              <c:strCache>
                <c:ptCount val="1"/>
                <c:pt idx="0">
                  <c:v>cum pnl nifty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'P-bfly+Call'!$Q$2:$Q$38</c:f>
              <c:numCache>
                <c:formatCode>General</c:formatCode>
                <c:ptCount val="37"/>
                <c:pt idx="0">
                  <c:v>-772.45000000000073</c:v>
                </c:pt>
                <c:pt idx="1">
                  <c:v>-202.45000000000073</c:v>
                </c:pt>
                <c:pt idx="2">
                  <c:v>240.5</c:v>
                </c:pt>
                <c:pt idx="3">
                  <c:v>693.10000000000036</c:v>
                </c:pt>
                <c:pt idx="4">
                  <c:v>681.10000000000036</c:v>
                </c:pt>
                <c:pt idx="5">
                  <c:v>1539.5500000000011</c:v>
                </c:pt>
                <c:pt idx="6">
                  <c:v>2520.8000000000011</c:v>
                </c:pt>
                <c:pt idx="7">
                  <c:v>2759.8999999999996</c:v>
                </c:pt>
                <c:pt idx="8">
                  <c:v>2438.8999999999996</c:v>
                </c:pt>
                <c:pt idx="9">
                  <c:v>2106.6000000000004</c:v>
                </c:pt>
                <c:pt idx="10">
                  <c:v>2012.8000000000011</c:v>
                </c:pt>
                <c:pt idx="11">
                  <c:v>1150.6000000000004</c:v>
                </c:pt>
                <c:pt idx="12">
                  <c:v>2125.3999999999996</c:v>
                </c:pt>
                <c:pt idx="13">
                  <c:v>2147.6999999999989</c:v>
                </c:pt>
                <c:pt idx="14">
                  <c:v>1072.7999999999993</c:v>
                </c:pt>
                <c:pt idx="15">
                  <c:v>682.89999999999964</c:v>
                </c:pt>
                <c:pt idx="16">
                  <c:v>1832.2499999999982</c:v>
                </c:pt>
                <c:pt idx="17">
                  <c:v>2425.1000000000004</c:v>
                </c:pt>
                <c:pt idx="18">
                  <c:v>1720.7499999999982</c:v>
                </c:pt>
                <c:pt idx="19">
                  <c:v>2639.6000000000004</c:v>
                </c:pt>
                <c:pt idx="20">
                  <c:v>3386.7499999999982</c:v>
                </c:pt>
                <c:pt idx="21">
                  <c:v>3093.6499999999996</c:v>
                </c:pt>
                <c:pt idx="22">
                  <c:v>2794.6000000000004</c:v>
                </c:pt>
                <c:pt idx="23">
                  <c:v>2413.8999999999996</c:v>
                </c:pt>
                <c:pt idx="24">
                  <c:v>1983.3500000000004</c:v>
                </c:pt>
                <c:pt idx="25">
                  <c:v>2817.6999999999989</c:v>
                </c:pt>
                <c:pt idx="26">
                  <c:v>3223.8000000000011</c:v>
                </c:pt>
                <c:pt idx="27">
                  <c:v>3874.7499999999982</c:v>
                </c:pt>
                <c:pt idx="28">
                  <c:v>4562.5500000000011</c:v>
                </c:pt>
                <c:pt idx="29">
                  <c:v>4156.4499999999989</c:v>
                </c:pt>
                <c:pt idx="30">
                  <c:v>4426.1999999999989</c:v>
                </c:pt>
                <c:pt idx="31">
                  <c:v>3759.8999999999996</c:v>
                </c:pt>
                <c:pt idx="32">
                  <c:v>5035.8000000000011</c:v>
                </c:pt>
                <c:pt idx="33">
                  <c:v>6681.35</c:v>
                </c:pt>
                <c:pt idx="34">
                  <c:v>6255.2499999999982</c:v>
                </c:pt>
                <c:pt idx="35">
                  <c:v>6885.4499999999989</c:v>
                </c:pt>
                <c:pt idx="36">
                  <c:v>7229.5500000000011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4-9941-9D95-5F7DB06BAB93}"/>
            </c:ext>
          </c:extLst>
        </c:ser>
        <c:ser>
          <c:idx val="1"/>
          <c:order val="1"/>
          <c:tx>
            <c:strRef>
              <c:f>'P-bfly+Call'!$R$1</c:f>
              <c:strCache>
                <c:ptCount val="1"/>
                <c:pt idx="0">
                  <c:v>cum strategy pnl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'P-bfly+Call'!$R$2:$R$38</c:f>
              <c:numCache>
                <c:formatCode>General</c:formatCode>
                <c:ptCount val="37"/>
                <c:pt idx="0">
                  <c:v>-547.55000000000109</c:v>
                </c:pt>
                <c:pt idx="1">
                  <c:v>22.449999999998909</c:v>
                </c:pt>
                <c:pt idx="2">
                  <c:v>465.39999999999964</c:v>
                </c:pt>
                <c:pt idx="3">
                  <c:v>918</c:v>
                </c:pt>
                <c:pt idx="4">
                  <c:v>927.54999999999927</c:v>
                </c:pt>
                <c:pt idx="5">
                  <c:v>1749.0999999999985</c:v>
                </c:pt>
                <c:pt idx="6">
                  <c:v>2562.1999999999971</c:v>
                </c:pt>
                <c:pt idx="7">
                  <c:v>2801.2999999999956</c:v>
                </c:pt>
                <c:pt idx="8">
                  <c:v>2794.0499999999956</c:v>
                </c:pt>
                <c:pt idx="9">
                  <c:v>2807.7999999999956</c:v>
                </c:pt>
                <c:pt idx="10">
                  <c:v>2803.8499999999949</c:v>
                </c:pt>
                <c:pt idx="11">
                  <c:v>2089.5999999999949</c:v>
                </c:pt>
                <c:pt idx="12">
                  <c:v>2891.6499999999942</c:v>
                </c:pt>
                <c:pt idx="13">
                  <c:v>2913.9499999999935</c:v>
                </c:pt>
                <c:pt idx="14">
                  <c:v>1839.0499999999938</c:v>
                </c:pt>
                <c:pt idx="15">
                  <c:v>1818.8999999999942</c:v>
                </c:pt>
                <c:pt idx="16">
                  <c:v>2638.6499999999942</c:v>
                </c:pt>
                <c:pt idx="17">
                  <c:v>3231.4999999999964</c:v>
                </c:pt>
                <c:pt idx="18">
                  <c:v>2845.2499999999927</c:v>
                </c:pt>
                <c:pt idx="19">
                  <c:v>3627.1499999999942</c:v>
                </c:pt>
                <c:pt idx="20">
                  <c:v>4374.299999999992</c:v>
                </c:pt>
                <c:pt idx="21">
                  <c:v>4390.1999999999935</c:v>
                </c:pt>
                <c:pt idx="22">
                  <c:v>4399.1999999999935</c:v>
                </c:pt>
                <c:pt idx="23">
                  <c:v>4407.2499999999927</c:v>
                </c:pt>
                <c:pt idx="24">
                  <c:v>4395.9999999999927</c:v>
                </c:pt>
                <c:pt idx="25">
                  <c:v>5215.299999999992</c:v>
                </c:pt>
                <c:pt idx="26">
                  <c:v>5621.3999999999942</c:v>
                </c:pt>
                <c:pt idx="27">
                  <c:v>6272.3499999999913</c:v>
                </c:pt>
                <c:pt idx="28">
                  <c:v>6960.1499999999942</c:v>
                </c:pt>
                <c:pt idx="29">
                  <c:v>6950.2499999999927</c:v>
                </c:pt>
                <c:pt idx="30">
                  <c:v>7219.9999999999927</c:v>
                </c:pt>
                <c:pt idx="31">
                  <c:v>6910.9499999999935</c:v>
                </c:pt>
                <c:pt idx="32">
                  <c:v>7703.6999999999935</c:v>
                </c:pt>
                <c:pt idx="33">
                  <c:v>8520.549999999992</c:v>
                </c:pt>
                <c:pt idx="34">
                  <c:v>8541.8499999999913</c:v>
                </c:pt>
                <c:pt idx="35">
                  <c:v>9172.049999999992</c:v>
                </c:pt>
                <c:pt idx="36">
                  <c:v>9516.1499999999942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4-9941-9D95-5F7DB06BA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37408"/>
        <c:axId val="212739200"/>
      </c:lineChart>
      <c:catAx>
        <c:axId val="212737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39200"/>
        <c:crosses val="autoZero"/>
        <c:auto val="1"/>
        <c:lblAlgn val="ctr"/>
        <c:lblOffset val="100"/>
        <c:noMultiLvlLbl val="0"/>
      </c:catAx>
      <c:valAx>
        <c:axId val="2127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3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Weekly Fly'!$AB$1</c:f>
              <c:strCache>
                <c:ptCount val="1"/>
                <c:pt idx="0">
                  <c:v>200 cum 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Fly'!$U$2:$U$48</c:f>
              <c:numCache>
                <c:formatCode>m/d/yyyy\ h:mm</c:formatCode>
                <c:ptCount val="47"/>
                <c:pt idx="0">
                  <c:v>45175</c:v>
                </c:pt>
                <c:pt idx="1">
                  <c:v>45182</c:v>
                </c:pt>
                <c:pt idx="2">
                  <c:v>45189</c:v>
                </c:pt>
                <c:pt idx="3">
                  <c:v>45197</c:v>
                </c:pt>
                <c:pt idx="4">
                  <c:v>45203</c:v>
                </c:pt>
                <c:pt idx="5">
                  <c:v>45210</c:v>
                </c:pt>
                <c:pt idx="6">
                  <c:v>45217</c:v>
                </c:pt>
                <c:pt idx="7">
                  <c:v>45225</c:v>
                </c:pt>
                <c:pt idx="8">
                  <c:v>45231</c:v>
                </c:pt>
                <c:pt idx="9">
                  <c:v>45238</c:v>
                </c:pt>
                <c:pt idx="10">
                  <c:v>45245</c:v>
                </c:pt>
                <c:pt idx="11">
                  <c:v>45252</c:v>
                </c:pt>
                <c:pt idx="12">
                  <c:v>45260</c:v>
                </c:pt>
                <c:pt idx="13">
                  <c:v>45266</c:v>
                </c:pt>
                <c:pt idx="14">
                  <c:v>45273</c:v>
                </c:pt>
                <c:pt idx="15">
                  <c:v>45280</c:v>
                </c:pt>
                <c:pt idx="16">
                  <c:v>45288</c:v>
                </c:pt>
                <c:pt idx="17">
                  <c:v>45294</c:v>
                </c:pt>
                <c:pt idx="18">
                  <c:v>45301</c:v>
                </c:pt>
                <c:pt idx="19">
                  <c:v>45308</c:v>
                </c:pt>
                <c:pt idx="20">
                  <c:v>45316</c:v>
                </c:pt>
                <c:pt idx="21">
                  <c:v>45322</c:v>
                </c:pt>
                <c:pt idx="22">
                  <c:v>45329</c:v>
                </c:pt>
                <c:pt idx="23">
                  <c:v>45336</c:v>
                </c:pt>
                <c:pt idx="24">
                  <c:v>45343</c:v>
                </c:pt>
                <c:pt idx="25">
                  <c:v>45351</c:v>
                </c:pt>
                <c:pt idx="26">
                  <c:v>45357</c:v>
                </c:pt>
                <c:pt idx="27">
                  <c:v>45364</c:v>
                </c:pt>
                <c:pt idx="28">
                  <c:v>45371</c:v>
                </c:pt>
                <c:pt idx="29">
                  <c:v>45378</c:v>
                </c:pt>
                <c:pt idx="30">
                  <c:v>45385</c:v>
                </c:pt>
                <c:pt idx="31">
                  <c:v>45392</c:v>
                </c:pt>
                <c:pt idx="32">
                  <c:v>45398</c:v>
                </c:pt>
                <c:pt idx="33">
                  <c:v>45406</c:v>
                </c:pt>
                <c:pt idx="34">
                  <c:v>45412</c:v>
                </c:pt>
                <c:pt idx="35">
                  <c:v>45420</c:v>
                </c:pt>
                <c:pt idx="36">
                  <c:v>45427</c:v>
                </c:pt>
                <c:pt idx="37">
                  <c:v>45434</c:v>
                </c:pt>
                <c:pt idx="38">
                  <c:v>45441</c:v>
                </c:pt>
                <c:pt idx="39">
                  <c:v>45448</c:v>
                </c:pt>
                <c:pt idx="40">
                  <c:v>45455</c:v>
                </c:pt>
                <c:pt idx="41">
                  <c:v>45462</c:v>
                </c:pt>
                <c:pt idx="42">
                  <c:v>45469</c:v>
                </c:pt>
                <c:pt idx="43">
                  <c:v>45476</c:v>
                </c:pt>
                <c:pt idx="44">
                  <c:v>45483</c:v>
                </c:pt>
                <c:pt idx="45">
                  <c:v>45489</c:v>
                </c:pt>
              </c:numCache>
            </c:numRef>
          </c:cat>
          <c:val>
            <c:numRef>
              <c:f>'All Weekly Fly'!$AB$2:$AB$48</c:f>
              <c:numCache>
                <c:formatCode>General</c:formatCode>
                <c:ptCount val="47"/>
                <c:pt idx="0">
                  <c:v>-26.7</c:v>
                </c:pt>
                <c:pt idx="1">
                  <c:v>-57.099999999999994</c:v>
                </c:pt>
                <c:pt idx="2">
                  <c:v>-83</c:v>
                </c:pt>
                <c:pt idx="3">
                  <c:v>-104.5</c:v>
                </c:pt>
                <c:pt idx="4">
                  <c:v>-129.1</c:v>
                </c:pt>
                <c:pt idx="5">
                  <c:v>-154.4</c:v>
                </c:pt>
                <c:pt idx="6">
                  <c:v>-177.3</c:v>
                </c:pt>
                <c:pt idx="7">
                  <c:v>-197.60000000000002</c:v>
                </c:pt>
                <c:pt idx="8">
                  <c:v>-215.60000000000002</c:v>
                </c:pt>
                <c:pt idx="9">
                  <c:v>-239.60000000000002</c:v>
                </c:pt>
                <c:pt idx="10">
                  <c:v>-264.70000000000005</c:v>
                </c:pt>
                <c:pt idx="11">
                  <c:v>-288.90000000000003</c:v>
                </c:pt>
                <c:pt idx="12">
                  <c:v>-314.3</c:v>
                </c:pt>
                <c:pt idx="13">
                  <c:v>-345.7</c:v>
                </c:pt>
                <c:pt idx="14">
                  <c:v>-355.8</c:v>
                </c:pt>
                <c:pt idx="15">
                  <c:v>-376.3</c:v>
                </c:pt>
                <c:pt idx="16">
                  <c:v>-391.40000000000003</c:v>
                </c:pt>
                <c:pt idx="17">
                  <c:v>-410.40000000000003</c:v>
                </c:pt>
                <c:pt idx="18">
                  <c:v>-433.40000000000003</c:v>
                </c:pt>
                <c:pt idx="19">
                  <c:v>-452.40000000000003</c:v>
                </c:pt>
                <c:pt idx="20">
                  <c:v>-466.3</c:v>
                </c:pt>
                <c:pt idx="21">
                  <c:v>-485.7</c:v>
                </c:pt>
                <c:pt idx="22">
                  <c:v>-503.59999999999997</c:v>
                </c:pt>
                <c:pt idx="23">
                  <c:v>-520.5</c:v>
                </c:pt>
                <c:pt idx="24">
                  <c:v>-533.4</c:v>
                </c:pt>
                <c:pt idx="25">
                  <c:v>-549.4</c:v>
                </c:pt>
                <c:pt idx="26">
                  <c:v>-560.4</c:v>
                </c:pt>
                <c:pt idx="27">
                  <c:v>-578.6</c:v>
                </c:pt>
                <c:pt idx="28">
                  <c:v>-594.5</c:v>
                </c:pt>
                <c:pt idx="29">
                  <c:v>-500.5</c:v>
                </c:pt>
                <c:pt idx="30">
                  <c:v>-519.70000000000005</c:v>
                </c:pt>
                <c:pt idx="31">
                  <c:v>-540.40000000000009</c:v>
                </c:pt>
                <c:pt idx="32">
                  <c:v>-562.70000000000005</c:v>
                </c:pt>
                <c:pt idx="33">
                  <c:v>-581</c:v>
                </c:pt>
                <c:pt idx="34">
                  <c:v>-604.4</c:v>
                </c:pt>
                <c:pt idx="35">
                  <c:v>-623.79999999999995</c:v>
                </c:pt>
                <c:pt idx="36">
                  <c:v>-626.9</c:v>
                </c:pt>
                <c:pt idx="37">
                  <c:v>-644.69999999999993</c:v>
                </c:pt>
                <c:pt idx="38">
                  <c:v>-661.8</c:v>
                </c:pt>
                <c:pt idx="39">
                  <c:v>-669.8</c:v>
                </c:pt>
                <c:pt idx="40">
                  <c:v>-680</c:v>
                </c:pt>
                <c:pt idx="41">
                  <c:v>-700.6</c:v>
                </c:pt>
                <c:pt idx="42">
                  <c:v>-720.9</c:v>
                </c:pt>
                <c:pt idx="43">
                  <c:v>-729.69999999999993</c:v>
                </c:pt>
                <c:pt idx="44">
                  <c:v>-750.3</c:v>
                </c:pt>
                <c:pt idx="45">
                  <c:v>-668.8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4-CF48-AEFA-85D4F813E1E4}"/>
            </c:ext>
          </c:extLst>
        </c:ser>
        <c:ser>
          <c:idx val="1"/>
          <c:order val="1"/>
          <c:tx>
            <c:strRef>
              <c:f>'All Weekly Fly'!$AE$1</c:f>
              <c:strCache>
                <c:ptCount val="1"/>
                <c:pt idx="0">
                  <c:v>400 cum pnl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Fly'!$U$2:$U$48</c:f>
              <c:numCache>
                <c:formatCode>m/d/yyyy\ h:mm</c:formatCode>
                <c:ptCount val="47"/>
                <c:pt idx="0">
                  <c:v>45175</c:v>
                </c:pt>
                <c:pt idx="1">
                  <c:v>45182</c:v>
                </c:pt>
                <c:pt idx="2">
                  <c:v>45189</c:v>
                </c:pt>
                <c:pt idx="3">
                  <c:v>45197</c:v>
                </c:pt>
                <c:pt idx="4">
                  <c:v>45203</c:v>
                </c:pt>
                <c:pt idx="5">
                  <c:v>45210</c:v>
                </c:pt>
                <c:pt idx="6">
                  <c:v>45217</c:v>
                </c:pt>
                <c:pt idx="7">
                  <c:v>45225</c:v>
                </c:pt>
                <c:pt idx="8">
                  <c:v>45231</c:v>
                </c:pt>
                <c:pt idx="9">
                  <c:v>45238</c:v>
                </c:pt>
                <c:pt idx="10">
                  <c:v>45245</c:v>
                </c:pt>
                <c:pt idx="11">
                  <c:v>45252</c:v>
                </c:pt>
                <c:pt idx="12">
                  <c:v>45260</c:v>
                </c:pt>
                <c:pt idx="13">
                  <c:v>45266</c:v>
                </c:pt>
                <c:pt idx="14">
                  <c:v>45273</c:v>
                </c:pt>
                <c:pt idx="15">
                  <c:v>45280</c:v>
                </c:pt>
                <c:pt idx="16">
                  <c:v>45288</c:v>
                </c:pt>
                <c:pt idx="17">
                  <c:v>45294</c:v>
                </c:pt>
                <c:pt idx="18">
                  <c:v>45301</c:v>
                </c:pt>
                <c:pt idx="19">
                  <c:v>45308</c:v>
                </c:pt>
                <c:pt idx="20">
                  <c:v>45316</c:v>
                </c:pt>
                <c:pt idx="21">
                  <c:v>45322</c:v>
                </c:pt>
                <c:pt idx="22">
                  <c:v>45329</c:v>
                </c:pt>
                <c:pt idx="23">
                  <c:v>45336</c:v>
                </c:pt>
                <c:pt idx="24">
                  <c:v>45343</c:v>
                </c:pt>
                <c:pt idx="25">
                  <c:v>45351</c:v>
                </c:pt>
                <c:pt idx="26">
                  <c:v>45357</c:v>
                </c:pt>
                <c:pt idx="27">
                  <c:v>45364</c:v>
                </c:pt>
                <c:pt idx="28">
                  <c:v>45371</c:v>
                </c:pt>
                <c:pt idx="29">
                  <c:v>45378</c:v>
                </c:pt>
                <c:pt idx="30">
                  <c:v>45385</c:v>
                </c:pt>
                <c:pt idx="31">
                  <c:v>45392</c:v>
                </c:pt>
                <c:pt idx="32">
                  <c:v>45398</c:v>
                </c:pt>
                <c:pt idx="33">
                  <c:v>45406</c:v>
                </c:pt>
                <c:pt idx="34">
                  <c:v>45412</c:v>
                </c:pt>
                <c:pt idx="35">
                  <c:v>45420</c:v>
                </c:pt>
                <c:pt idx="36">
                  <c:v>45427</c:v>
                </c:pt>
                <c:pt idx="37">
                  <c:v>45434</c:v>
                </c:pt>
                <c:pt idx="38">
                  <c:v>45441</c:v>
                </c:pt>
                <c:pt idx="39">
                  <c:v>45448</c:v>
                </c:pt>
                <c:pt idx="40">
                  <c:v>45455</c:v>
                </c:pt>
                <c:pt idx="41">
                  <c:v>45462</c:v>
                </c:pt>
                <c:pt idx="42">
                  <c:v>45469</c:v>
                </c:pt>
                <c:pt idx="43">
                  <c:v>45476</c:v>
                </c:pt>
                <c:pt idx="44">
                  <c:v>45483</c:v>
                </c:pt>
                <c:pt idx="45">
                  <c:v>45489</c:v>
                </c:pt>
              </c:numCache>
            </c:numRef>
          </c:cat>
          <c:val>
            <c:numRef>
              <c:f>'All Weekly Fly'!$AE$2:$AE$48</c:f>
              <c:numCache>
                <c:formatCode>General</c:formatCode>
                <c:ptCount val="47"/>
                <c:pt idx="0">
                  <c:v>-91.9</c:v>
                </c:pt>
                <c:pt idx="1">
                  <c:v>-207.3</c:v>
                </c:pt>
                <c:pt idx="2">
                  <c:v>-306.3</c:v>
                </c:pt>
                <c:pt idx="3">
                  <c:v>-281.40000000000003</c:v>
                </c:pt>
                <c:pt idx="4">
                  <c:v>-307.20000000000005</c:v>
                </c:pt>
                <c:pt idx="5">
                  <c:v>-314.00000000000006</c:v>
                </c:pt>
                <c:pt idx="6">
                  <c:v>-403.70000000000005</c:v>
                </c:pt>
                <c:pt idx="7">
                  <c:v>-486.30000000000007</c:v>
                </c:pt>
                <c:pt idx="8">
                  <c:v>-560.6</c:v>
                </c:pt>
                <c:pt idx="9">
                  <c:v>-650.4</c:v>
                </c:pt>
                <c:pt idx="10">
                  <c:v>-746.8</c:v>
                </c:pt>
                <c:pt idx="11">
                  <c:v>-842.3</c:v>
                </c:pt>
                <c:pt idx="12">
                  <c:v>-939.9</c:v>
                </c:pt>
                <c:pt idx="13">
                  <c:v>-1042.3</c:v>
                </c:pt>
                <c:pt idx="14">
                  <c:v>-908.3</c:v>
                </c:pt>
                <c:pt idx="15">
                  <c:v>-942.5</c:v>
                </c:pt>
                <c:pt idx="16">
                  <c:v>-1009.7</c:v>
                </c:pt>
                <c:pt idx="17">
                  <c:v>-1081.5</c:v>
                </c:pt>
                <c:pt idx="18">
                  <c:v>-1163.5999999999999</c:v>
                </c:pt>
                <c:pt idx="19">
                  <c:v>-1241.0999999999999</c:v>
                </c:pt>
                <c:pt idx="20">
                  <c:v>-1296</c:v>
                </c:pt>
                <c:pt idx="21">
                  <c:v>-1363.7</c:v>
                </c:pt>
                <c:pt idx="22">
                  <c:v>-1413</c:v>
                </c:pt>
                <c:pt idx="23">
                  <c:v>-1478.8</c:v>
                </c:pt>
                <c:pt idx="24">
                  <c:v>-1534.8999999999999</c:v>
                </c:pt>
                <c:pt idx="25">
                  <c:v>-1594.8</c:v>
                </c:pt>
                <c:pt idx="26">
                  <c:v>-1648.1</c:v>
                </c:pt>
                <c:pt idx="27">
                  <c:v>-1720.6999999999998</c:v>
                </c:pt>
                <c:pt idx="28">
                  <c:v>-1781.1999999999998</c:v>
                </c:pt>
                <c:pt idx="29">
                  <c:v>-1541.1999999999998</c:v>
                </c:pt>
                <c:pt idx="30">
                  <c:v>-1618.9999999999998</c:v>
                </c:pt>
                <c:pt idx="31">
                  <c:v>-1700.2999999999997</c:v>
                </c:pt>
                <c:pt idx="32">
                  <c:v>-1789.6999999999998</c:v>
                </c:pt>
                <c:pt idx="33">
                  <c:v>-1852.2999999999997</c:v>
                </c:pt>
                <c:pt idx="34">
                  <c:v>-1935.8999999999996</c:v>
                </c:pt>
                <c:pt idx="35">
                  <c:v>-2005.9999999999995</c:v>
                </c:pt>
                <c:pt idx="36">
                  <c:v>-1859.9999999999995</c:v>
                </c:pt>
                <c:pt idx="37">
                  <c:v>-1745.5999999999995</c:v>
                </c:pt>
                <c:pt idx="38">
                  <c:v>-1709.5999999999995</c:v>
                </c:pt>
                <c:pt idx="39">
                  <c:v>-1591.9999999999995</c:v>
                </c:pt>
                <c:pt idx="40">
                  <c:v>-1643.2999999999995</c:v>
                </c:pt>
                <c:pt idx="41">
                  <c:v>-1720.2999999999995</c:v>
                </c:pt>
                <c:pt idx="42">
                  <c:v>-1793.5999999999995</c:v>
                </c:pt>
                <c:pt idx="43">
                  <c:v>-1646.5999999999995</c:v>
                </c:pt>
                <c:pt idx="44">
                  <c:v>-1717.1999999999994</c:v>
                </c:pt>
                <c:pt idx="45">
                  <c:v>-1495.0999999999995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44-CF48-AEFA-85D4F813E1E4}"/>
            </c:ext>
          </c:extLst>
        </c:ser>
        <c:ser>
          <c:idx val="2"/>
          <c:order val="2"/>
          <c:tx>
            <c:strRef>
              <c:f>'All Weekly Fly'!$AH$1</c:f>
              <c:strCache>
                <c:ptCount val="1"/>
                <c:pt idx="0">
                  <c:v>600 cum pnl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Fly'!$U$2:$U$48</c:f>
              <c:numCache>
                <c:formatCode>m/d/yyyy\ h:mm</c:formatCode>
                <c:ptCount val="47"/>
                <c:pt idx="0">
                  <c:v>45175</c:v>
                </c:pt>
                <c:pt idx="1">
                  <c:v>45182</c:v>
                </c:pt>
                <c:pt idx="2">
                  <c:v>45189</c:v>
                </c:pt>
                <c:pt idx="3">
                  <c:v>45197</c:v>
                </c:pt>
                <c:pt idx="4">
                  <c:v>45203</c:v>
                </c:pt>
                <c:pt idx="5">
                  <c:v>45210</c:v>
                </c:pt>
                <c:pt idx="6">
                  <c:v>45217</c:v>
                </c:pt>
                <c:pt idx="7">
                  <c:v>45225</c:v>
                </c:pt>
                <c:pt idx="8">
                  <c:v>45231</c:v>
                </c:pt>
                <c:pt idx="9">
                  <c:v>45238</c:v>
                </c:pt>
                <c:pt idx="10">
                  <c:v>45245</c:v>
                </c:pt>
                <c:pt idx="11">
                  <c:v>45252</c:v>
                </c:pt>
                <c:pt idx="12">
                  <c:v>45260</c:v>
                </c:pt>
                <c:pt idx="13">
                  <c:v>45266</c:v>
                </c:pt>
                <c:pt idx="14">
                  <c:v>45273</c:v>
                </c:pt>
                <c:pt idx="15">
                  <c:v>45280</c:v>
                </c:pt>
                <c:pt idx="16">
                  <c:v>45288</c:v>
                </c:pt>
                <c:pt idx="17">
                  <c:v>45294</c:v>
                </c:pt>
                <c:pt idx="18">
                  <c:v>45301</c:v>
                </c:pt>
                <c:pt idx="19">
                  <c:v>45308</c:v>
                </c:pt>
                <c:pt idx="20">
                  <c:v>45316</c:v>
                </c:pt>
                <c:pt idx="21">
                  <c:v>45322</c:v>
                </c:pt>
                <c:pt idx="22">
                  <c:v>45329</c:v>
                </c:pt>
                <c:pt idx="23">
                  <c:v>45336</c:v>
                </c:pt>
                <c:pt idx="24">
                  <c:v>45343</c:v>
                </c:pt>
                <c:pt idx="25">
                  <c:v>45351</c:v>
                </c:pt>
                <c:pt idx="26">
                  <c:v>45357</c:v>
                </c:pt>
                <c:pt idx="27">
                  <c:v>45364</c:v>
                </c:pt>
                <c:pt idx="28">
                  <c:v>45371</c:v>
                </c:pt>
                <c:pt idx="29">
                  <c:v>45378</c:v>
                </c:pt>
                <c:pt idx="30">
                  <c:v>45385</c:v>
                </c:pt>
                <c:pt idx="31">
                  <c:v>45392</c:v>
                </c:pt>
                <c:pt idx="32">
                  <c:v>45398</c:v>
                </c:pt>
                <c:pt idx="33">
                  <c:v>45406</c:v>
                </c:pt>
                <c:pt idx="34">
                  <c:v>45412</c:v>
                </c:pt>
                <c:pt idx="35">
                  <c:v>45420</c:v>
                </c:pt>
                <c:pt idx="36">
                  <c:v>45427</c:v>
                </c:pt>
                <c:pt idx="37">
                  <c:v>45434</c:v>
                </c:pt>
                <c:pt idx="38">
                  <c:v>45441</c:v>
                </c:pt>
                <c:pt idx="39">
                  <c:v>45448</c:v>
                </c:pt>
                <c:pt idx="40">
                  <c:v>45455</c:v>
                </c:pt>
                <c:pt idx="41">
                  <c:v>45462</c:v>
                </c:pt>
                <c:pt idx="42">
                  <c:v>45469</c:v>
                </c:pt>
                <c:pt idx="43">
                  <c:v>45476</c:v>
                </c:pt>
                <c:pt idx="44">
                  <c:v>45483</c:v>
                </c:pt>
                <c:pt idx="45">
                  <c:v>45489</c:v>
                </c:pt>
              </c:numCache>
            </c:numRef>
          </c:cat>
          <c:val>
            <c:numRef>
              <c:f>'All Weekly Fly'!$AH$2:$AH$48</c:f>
              <c:numCache>
                <c:formatCode>General</c:formatCode>
                <c:ptCount val="47"/>
                <c:pt idx="0">
                  <c:v>-8.1</c:v>
                </c:pt>
                <c:pt idx="1">
                  <c:v>-251.5</c:v>
                </c:pt>
                <c:pt idx="2">
                  <c:v>-464.5</c:v>
                </c:pt>
                <c:pt idx="3">
                  <c:v>-339.7</c:v>
                </c:pt>
                <c:pt idx="4">
                  <c:v>-265.2</c:v>
                </c:pt>
                <c:pt idx="5">
                  <c:v>-182.39999999999998</c:v>
                </c:pt>
                <c:pt idx="6">
                  <c:v>-380.2</c:v>
                </c:pt>
                <c:pt idx="7">
                  <c:v>-559.1</c:v>
                </c:pt>
                <c:pt idx="8">
                  <c:v>-531.30000000000007</c:v>
                </c:pt>
                <c:pt idx="9">
                  <c:v>-725.80000000000007</c:v>
                </c:pt>
                <c:pt idx="10">
                  <c:v>-840.80000000000007</c:v>
                </c:pt>
                <c:pt idx="11">
                  <c:v>-1048.1000000000001</c:v>
                </c:pt>
                <c:pt idx="12">
                  <c:v>-1262.0000000000002</c:v>
                </c:pt>
                <c:pt idx="13">
                  <c:v>-1457.5000000000002</c:v>
                </c:pt>
                <c:pt idx="14">
                  <c:v>-1214.7000000000003</c:v>
                </c:pt>
                <c:pt idx="15">
                  <c:v>-1147.2000000000003</c:v>
                </c:pt>
                <c:pt idx="16">
                  <c:v>-1297.1000000000004</c:v>
                </c:pt>
                <c:pt idx="17">
                  <c:v>-1449.5000000000005</c:v>
                </c:pt>
                <c:pt idx="18">
                  <c:v>-1626.6000000000004</c:v>
                </c:pt>
                <c:pt idx="19">
                  <c:v>-1795.4000000000003</c:v>
                </c:pt>
                <c:pt idx="20">
                  <c:v>-1912.5000000000002</c:v>
                </c:pt>
                <c:pt idx="21">
                  <c:v>-2061.4</c:v>
                </c:pt>
                <c:pt idx="22">
                  <c:v>-1986.9</c:v>
                </c:pt>
                <c:pt idx="23">
                  <c:v>-2127.3000000000002</c:v>
                </c:pt>
                <c:pt idx="24">
                  <c:v>-2253.7000000000003</c:v>
                </c:pt>
                <c:pt idx="25">
                  <c:v>-2380.4</c:v>
                </c:pt>
                <c:pt idx="26">
                  <c:v>-2503.7000000000003</c:v>
                </c:pt>
                <c:pt idx="27">
                  <c:v>-2664.1000000000004</c:v>
                </c:pt>
                <c:pt idx="28">
                  <c:v>-2685.1000000000004</c:v>
                </c:pt>
                <c:pt idx="29">
                  <c:v>-2330.5000000000005</c:v>
                </c:pt>
                <c:pt idx="30">
                  <c:v>-2427.5000000000005</c:v>
                </c:pt>
                <c:pt idx="31">
                  <c:v>-2604.4000000000005</c:v>
                </c:pt>
                <c:pt idx="32">
                  <c:v>-2794.5000000000005</c:v>
                </c:pt>
                <c:pt idx="33">
                  <c:v>-2933.3000000000006</c:v>
                </c:pt>
                <c:pt idx="34">
                  <c:v>-3116.7000000000007</c:v>
                </c:pt>
                <c:pt idx="35">
                  <c:v>-3267.7000000000007</c:v>
                </c:pt>
                <c:pt idx="36">
                  <c:v>-3003.7000000000007</c:v>
                </c:pt>
                <c:pt idx="37">
                  <c:v>-2777.0000000000009</c:v>
                </c:pt>
                <c:pt idx="38">
                  <c:v>-2622.900000000001</c:v>
                </c:pt>
                <c:pt idx="39">
                  <c:v>-2346.0000000000009</c:v>
                </c:pt>
                <c:pt idx="40">
                  <c:v>-2450.3000000000011</c:v>
                </c:pt>
                <c:pt idx="41">
                  <c:v>-2622.3000000000011</c:v>
                </c:pt>
                <c:pt idx="42">
                  <c:v>-2779.6000000000013</c:v>
                </c:pt>
                <c:pt idx="43">
                  <c:v>-2505.4000000000015</c:v>
                </c:pt>
                <c:pt idx="44">
                  <c:v>-2657.9000000000015</c:v>
                </c:pt>
                <c:pt idx="45">
                  <c:v>-2330.5000000000014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44-CF48-AEFA-85D4F813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86560"/>
        <c:axId val="213263488"/>
      </c:lineChart>
      <c:dateAx>
        <c:axId val="212786560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3488"/>
        <c:crosses val="autoZero"/>
        <c:auto val="1"/>
        <c:lblOffset val="100"/>
        <c:baseTimeUnit val="days"/>
      </c:dateAx>
      <c:valAx>
        <c:axId val="21326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Weekly Fly'!$K$1</c:f>
              <c:strCache>
                <c:ptCount val="1"/>
                <c:pt idx="0">
                  <c:v>100 cum 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Fly'!$D$2:$D$48</c:f>
              <c:numCache>
                <c:formatCode>m/d/yyyy\ h:mm</c:formatCode>
                <c:ptCount val="47"/>
                <c:pt idx="0">
                  <c:v>45176</c:v>
                </c:pt>
                <c:pt idx="1">
                  <c:v>45183</c:v>
                </c:pt>
                <c:pt idx="2">
                  <c:v>45190</c:v>
                </c:pt>
                <c:pt idx="3">
                  <c:v>45197</c:v>
                </c:pt>
                <c:pt idx="4">
                  <c:v>45204</c:v>
                </c:pt>
                <c:pt idx="5">
                  <c:v>45211</c:v>
                </c:pt>
                <c:pt idx="6">
                  <c:v>45218</c:v>
                </c:pt>
                <c:pt idx="7">
                  <c:v>45225</c:v>
                </c:pt>
                <c:pt idx="8">
                  <c:v>45232</c:v>
                </c:pt>
                <c:pt idx="9">
                  <c:v>45239</c:v>
                </c:pt>
                <c:pt idx="10">
                  <c:v>45246</c:v>
                </c:pt>
                <c:pt idx="11">
                  <c:v>45253</c:v>
                </c:pt>
                <c:pt idx="12">
                  <c:v>45260</c:v>
                </c:pt>
                <c:pt idx="13">
                  <c:v>45267</c:v>
                </c:pt>
                <c:pt idx="14">
                  <c:v>45274</c:v>
                </c:pt>
                <c:pt idx="15">
                  <c:v>45281</c:v>
                </c:pt>
                <c:pt idx="16">
                  <c:v>45288</c:v>
                </c:pt>
                <c:pt idx="17">
                  <c:v>45295</c:v>
                </c:pt>
                <c:pt idx="18">
                  <c:v>45302</c:v>
                </c:pt>
                <c:pt idx="19">
                  <c:v>45309</c:v>
                </c:pt>
                <c:pt idx="20">
                  <c:v>45316</c:v>
                </c:pt>
                <c:pt idx="21">
                  <c:v>45323</c:v>
                </c:pt>
                <c:pt idx="22">
                  <c:v>45330</c:v>
                </c:pt>
                <c:pt idx="23">
                  <c:v>45337</c:v>
                </c:pt>
                <c:pt idx="24">
                  <c:v>45344</c:v>
                </c:pt>
                <c:pt idx="25">
                  <c:v>45351</c:v>
                </c:pt>
                <c:pt idx="26">
                  <c:v>45358</c:v>
                </c:pt>
                <c:pt idx="27">
                  <c:v>45365</c:v>
                </c:pt>
                <c:pt idx="28">
                  <c:v>45372</c:v>
                </c:pt>
                <c:pt idx="29">
                  <c:v>45379</c:v>
                </c:pt>
                <c:pt idx="30">
                  <c:v>45386</c:v>
                </c:pt>
                <c:pt idx="31">
                  <c:v>45392</c:v>
                </c:pt>
                <c:pt idx="32">
                  <c:v>45400</c:v>
                </c:pt>
                <c:pt idx="33">
                  <c:v>45407</c:v>
                </c:pt>
                <c:pt idx="34">
                  <c:v>45414</c:v>
                </c:pt>
                <c:pt idx="35">
                  <c:v>45421</c:v>
                </c:pt>
                <c:pt idx="36">
                  <c:v>45428</c:v>
                </c:pt>
                <c:pt idx="37">
                  <c:v>45435</c:v>
                </c:pt>
                <c:pt idx="38">
                  <c:v>45442</c:v>
                </c:pt>
                <c:pt idx="39">
                  <c:v>45449</c:v>
                </c:pt>
                <c:pt idx="40">
                  <c:v>45456</c:v>
                </c:pt>
                <c:pt idx="41">
                  <c:v>45463</c:v>
                </c:pt>
                <c:pt idx="42">
                  <c:v>45470</c:v>
                </c:pt>
                <c:pt idx="43">
                  <c:v>45477</c:v>
                </c:pt>
                <c:pt idx="44">
                  <c:v>45484</c:v>
                </c:pt>
                <c:pt idx="45">
                  <c:v>45491</c:v>
                </c:pt>
              </c:numCache>
            </c:numRef>
          </c:cat>
          <c:val>
            <c:numRef>
              <c:f>'All Weekly Fly'!$K$2:$K$48</c:f>
              <c:numCache>
                <c:formatCode>General</c:formatCode>
                <c:ptCount val="47"/>
                <c:pt idx="0">
                  <c:v>-15.4</c:v>
                </c:pt>
                <c:pt idx="1">
                  <c:v>-32.9</c:v>
                </c:pt>
                <c:pt idx="2">
                  <c:v>-47.4</c:v>
                </c:pt>
                <c:pt idx="3">
                  <c:v>-61.9</c:v>
                </c:pt>
                <c:pt idx="4">
                  <c:v>19.899999999999999</c:v>
                </c:pt>
                <c:pt idx="5">
                  <c:v>3.7999999999999972</c:v>
                </c:pt>
                <c:pt idx="6">
                  <c:v>-10.900000000000002</c:v>
                </c:pt>
                <c:pt idx="7">
                  <c:v>-28.8</c:v>
                </c:pt>
                <c:pt idx="8">
                  <c:v>-40.200000000000003</c:v>
                </c:pt>
                <c:pt idx="9">
                  <c:v>-55.900000000000006</c:v>
                </c:pt>
                <c:pt idx="10">
                  <c:v>-70.900000000000006</c:v>
                </c:pt>
                <c:pt idx="11">
                  <c:v>-39.100000000000009</c:v>
                </c:pt>
                <c:pt idx="12">
                  <c:v>-54.500000000000007</c:v>
                </c:pt>
                <c:pt idx="13">
                  <c:v>-66.300000000000011</c:v>
                </c:pt>
                <c:pt idx="14">
                  <c:v>-79.300000000000011</c:v>
                </c:pt>
                <c:pt idx="15">
                  <c:v>-47.20000000000001</c:v>
                </c:pt>
                <c:pt idx="16">
                  <c:v>-58.300000000000011</c:v>
                </c:pt>
                <c:pt idx="17">
                  <c:v>-67.500000000000014</c:v>
                </c:pt>
                <c:pt idx="18">
                  <c:v>17.199999999999989</c:v>
                </c:pt>
                <c:pt idx="19">
                  <c:v>4.9999999999999893</c:v>
                </c:pt>
                <c:pt idx="20">
                  <c:v>-3.7000000000000099</c:v>
                </c:pt>
                <c:pt idx="21">
                  <c:v>-11.70000000000001</c:v>
                </c:pt>
                <c:pt idx="22">
                  <c:v>59.29999999999999</c:v>
                </c:pt>
                <c:pt idx="23">
                  <c:v>49.79999999999999</c:v>
                </c:pt>
                <c:pt idx="24">
                  <c:v>39.79999999999999</c:v>
                </c:pt>
                <c:pt idx="25">
                  <c:v>29.29999999999999</c:v>
                </c:pt>
                <c:pt idx="26">
                  <c:v>20.499999999999989</c:v>
                </c:pt>
                <c:pt idx="27">
                  <c:v>8.4999999999999893</c:v>
                </c:pt>
                <c:pt idx="28">
                  <c:v>-1.6000000000000103</c:v>
                </c:pt>
                <c:pt idx="29">
                  <c:v>-13.500000000000011</c:v>
                </c:pt>
                <c:pt idx="30">
                  <c:v>-26.900000000000013</c:v>
                </c:pt>
                <c:pt idx="31">
                  <c:v>-39.200000000000017</c:v>
                </c:pt>
                <c:pt idx="32">
                  <c:v>-50.800000000000018</c:v>
                </c:pt>
                <c:pt idx="33">
                  <c:v>-62.600000000000023</c:v>
                </c:pt>
                <c:pt idx="34">
                  <c:v>-73.600000000000023</c:v>
                </c:pt>
                <c:pt idx="35">
                  <c:v>-85.600000000000023</c:v>
                </c:pt>
                <c:pt idx="36">
                  <c:v>-93.700000000000017</c:v>
                </c:pt>
                <c:pt idx="37">
                  <c:v>-104.60000000000002</c:v>
                </c:pt>
                <c:pt idx="38">
                  <c:v>-114.90000000000002</c:v>
                </c:pt>
                <c:pt idx="39">
                  <c:v>-120.10000000000002</c:v>
                </c:pt>
                <c:pt idx="40">
                  <c:v>-126.90000000000002</c:v>
                </c:pt>
                <c:pt idx="41">
                  <c:v>-138.70000000000002</c:v>
                </c:pt>
                <c:pt idx="42">
                  <c:v>-150.20000000000002</c:v>
                </c:pt>
                <c:pt idx="43">
                  <c:v>-159.80000000000001</c:v>
                </c:pt>
                <c:pt idx="44">
                  <c:v>-87.700000000000017</c:v>
                </c:pt>
                <c:pt idx="45">
                  <c:v>-100.70000000000002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8-4041-AB27-4315CAC236E1}"/>
            </c:ext>
          </c:extLst>
        </c:ser>
        <c:ser>
          <c:idx val="1"/>
          <c:order val="1"/>
          <c:tx>
            <c:strRef>
              <c:f>'All Weekly Fly'!$N$1</c:f>
              <c:strCache>
                <c:ptCount val="1"/>
                <c:pt idx="0">
                  <c:v>200 cum pnl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Fly'!$D$2:$D$48</c:f>
              <c:numCache>
                <c:formatCode>m/d/yyyy\ h:mm</c:formatCode>
                <c:ptCount val="47"/>
                <c:pt idx="0">
                  <c:v>45176</c:v>
                </c:pt>
                <c:pt idx="1">
                  <c:v>45183</c:v>
                </c:pt>
                <c:pt idx="2">
                  <c:v>45190</c:v>
                </c:pt>
                <c:pt idx="3">
                  <c:v>45197</c:v>
                </c:pt>
                <c:pt idx="4">
                  <c:v>45204</c:v>
                </c:pt>
                <c:pt idx="5">
                  <c:v>45211</c:v>
                </c:pt>
                <c:pt idx="6">
                  <c:v>45218</c:v>
                </c:pt>
                <c:pt idx="7">
                  <c:v>45225</c:v>
                </c:pt>
                <c:pt idx="8">
                  <c:v>45232</c:v>
                </c:pt>
                <c:pt idx="9">
                  <c:v>45239</c:v>
                </c:pt>
                <c:pt idx="10">
                  <c:v>45246</c:v>
                </c:pt>
                <c:pt idx="11">
                  <c:v>45253</c:v>
                </c:pt>
                <c:pt idx="12">
                  <c:v>45260</c:v>
                </c:pt>
                <c:pt idx="13">
                  <c:v>45267</c:v>
                </c:pt>
                <c:pt idx="14">
                  <c:v>45274</c:v>
                </c:pt>
                <c:pt idx="15">
                  <c:v>45281</c:v>
                </c:pt>
                <c:pt idx="16">
                  <c:v>45288</c:v>
                </c:pt>
                <c:pt idx="17">
                  <c:v>45295</c:v>
                </c:pt>
                <c:pt idx="18">
                  <c:v>45302</c:v>
                </c:pt>
                <c:pt idx="19">
                  <c:v>45309</c:v>
                </c:pt>
                <c:pt idx="20">
                  <c:v>45316</c:v>
                </c:pt>
                <c:pt idx="21">
                  <c:v>45323</c:v>
                </c:pt>
                <c:pt idx="22">
                  <c:v>45330</c:v>
                </c:pt>
                <c:pt idx="23">
                  <c:v>45337</c:v>
                </c:pt>
                <c:pt idx="24">
                  <c:v>45344</c:v>
                </c:pt>
                <c:pt idx="25">
                  <c:v>45351</c:v>
                </c:pt>
                <c:pt idx="26">
                  <c:v>45358</c:v>
                </c:pt>
                <c:pt idx="27">
                  <c:v>45365</c:v>
                </c:pt>
                <c:pt idx="28">
                  <c:v>45372</c:v>
                </c:pt>
                <c:pt idx="29">
                  <c:v>45379</c:v>
                </c:pt>
                <c:pt idx="30">
                  <c:v>45386</c:v>
                </c:pt>
                <c:pt idx="31">
                  <c:v>45392</c:v>
                </c:pt>
                <c:pt idx="32">
                  <c:v>45400</c:v>
                </c:pt>
                <c:pt idx="33">
                  <c:v>45407</c:v>
                </c:pt>
                <c:pt idx="34">
                  <c:v>45414</c:v>
                </c:pt>
                <c:pt idx="35">
                  <c:v>45421</c:v>
                </c:pt>
                <c:pt idx="36">
                  <c:v>45428</c:v>
                </c:pt>
                <c:pt idx="37">
                  <c:v>45435</c:v>
                </c:pt>
                <c:pt idx="38">
                  <c:v>45442</c:v>
                </c:pt>
                <c:pt idx="39">
                  <c:v>45449</c:v>
                </c:pt>
                <c:pt idx="40">
                  <c:v>45456</c:v>
                </c:pt>
                <c:pt idx="41">
                  <c:v>45463</c:v>
                </c:pt>
                <c:pt idx="42">
                  <c:v>45470</c:v>
                </c:pt>
                <c:pt idx="43">
                  <c:v>45477</c:v>
                </c:pt>
                <c:pt idx="44">
                  <c:v>45484</c:v>
                </c:pt>
                <c:pt idx="45">
                  <c:v>45491</c:v>
                </c:pt>
              </c:numCache>
            </c:numRef>
          </c:cat>
          <c:val>
            <c:numRef>
              <c:f>'All Weekly Fly'!$N$2:$N$48</c:f>
              <c:numCache>
                <c:formatCode>General</c:formatCode>
                <c:ptCount val="47"/>
                <c:pt idx="0">
                  <c:v>-52.4</c:v>
                </c:pt>
                <c:pt idx="1">
                  <c:v>-118.80000000000001</c:v>
                </c:pt>
                <c:pt idx="2">
                  <c:v>-178.3</c:v>
                </c:pt>
                <c:pt idx="3">
                  <c:v>-236.20000000000002</c:v>
                </c:pt>
                <c:pt idx="4">
                  <c:v>-92.4</c:v>
                </c:pt>
                <c:pt idx="5">
                  <c:v>-154.19999999999999</c:v>
                </c:pt>
                <c:pt idx="6">
                  <c:v>-185.89999999999998</c:v>
                </c:pt>
                <c:pt idx="7">
                  <c:v>-245.89999999999998</c:v>
                </c:pt>
                <c:pt idx="8">
                  <c:v>-289.89999999999998</c:v>
                </c:pt>
                <c:pt idx="9">
                  <c:v>-347.7</c:v>
                </c:pt>
                <c:pt idx="10">
                  <c:v>-407.59999999999997</c:v>
                </c:pt>
                <c:pt idx="11">
                  <c:v>-320.69999999999993</c:v>
                </c:pt>
                <c:pt idx="12">
                  <c:v>-382.69999999999993</c:v>
                </c:pt>
                <c:pt idx="13">
                  <c:v>-428.09999999999991</c:v>
                </c:pt>
                <c:pt idx="14">
                  <c:v>-479.89999999999992</c:v>
                </c:pt>
                <c:pt idx="15">
                  <c:v>-387.69999999999993</c:v>
                </c:pt>
                <c:pt idx="16">
                  <c:v>-428.89999999999992</c:v>
                </c:pt>
                <c:pt idx="17">
                  <c:v>-410.39999999999992</c:v>
                </c:pt>
                <c:pt idx="18">
                  <c:v>-261.19999999999993</c:v>
                </c:pt>
                <c:pt idx="19">
                  <c:v>-294.39999999999992</c:v>
                </c:pt>
                <c:pt idx="20">
                  <c:v>-236.09999999999991</c:v>
                </c:pt>
                <c:pt idx="21">
                  <c:v>-270.7999999999999</c:v>
                </c:pt>
                <c:pt idx="22">
                  <c:v>-129.6999999999999</c:v>
                </c:pt>
                <c:pt idx="23">
                  <c:v>-165.2999999999999</c:v>
                </c:pt>
                <c:pt idx="24">
                  <c:v>-202.59999999999991</c:v>
                </c:pt>
                <c:pt idx="25">
                  <c:v>-241.39999999999992</c:v>
                </c:pt>
                <c:pt idx="26">
                  <c:v>-276.99999999999994</c:v>
                </c:pt>
                <c:pt idx="27">
                  <c:v>-326.59999999999997</c:v>
                </c:pt>
                <c:pt idx="28">
                  <c:v>-302.2</c:v>
                </c:pt>
                <c:pt idx="29">
                  <c:v>-347.3</c:v>
                </c:pt>
                <c:pt idx="30">
                  <c:v>-395.8</c:v>
                </c:pt>
                <c:pt idx="31">
                  <c:v>-444.6</c:v>
                </c:pt>
                <c:pt idx="32">
                  <c:v>-491</c:v>
                </c:pt>
                <c:pt idx="33">
                  <c:v>-531.70000000000005</c:v>
                </c:pt>
                <c:pt idx="34">
                  <c:v>-477.50000000000006</c:v>
                </c:pt>
                <c:pt idx="35">
                  <c:v>-520.20000000000005</c:v>
                </c:pt>
                <c:pt idx="36">
                  <c:v>-556.30000000000007</c:v>
                </c:pt>
                <c:pt idx="37">
                  <c:v>-598.70000000000005</c:v>
                </c:pt>
                <c:pt idx="38">
                  <c:v>-639.5</c:v>
                </c:pt>
                <c:pt idx="39">
                  <c:v>-656</c:v>
                </c:pt>
                <c:pt idx="40">
                  <c:v>-682.3</c:v>
                </c:pt>
                <c:pt idx="41">
                  <c:v>-695.19999999999993</c:v>
                </c:pt>
                <c:pt idx="42">
                  <c:v>-740.19999999999993</c:v>
                </c:pt>
                <c:pt idx="43">
                  <c:v>-780.59999999999991</c:v>
                </c:pt>
                <c:pt idx="44">
                  <c:v>-642.69999999999993</c:v>
                </c:pt>
                <c:pt idx="45">
                  <c:v>-692.49999999999989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A8-4041-AB27-4315CAC236E1}"/>
            </c:ext>
          </c:extLst>
        </c:ser>
        <c:ser>
          <c:idx val="2"/>
          <c:order val="2"/>
          <c:tx>
            <c:strRef>
              <c:f>'All Weekly Fly'!$Q$1</c:f>
              <c:strCache>
                <c:ptCount val="1"/>
                <c:pt idx="0">
                  <c:v>300 cum pnl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Fly'!$D$2:$D$48</c:f>
              <c:numCache>
                <c:formatCode>m/d/yyyy\ h:mm</c:formatCode>
                <c:ptCount val="47"/>
                <c:pt idx="0">
                  <c:v>45176</c:v>
                </c:pt>
                <c:pt idx="1">
                  <c:v>45183</c:v>
                </c:pt>
                <c:pt idx="2">
                  <c:v>45190</c:v>
                </c:pt>
                <c:pt idx="3">
                  <c:v>45197</c:v>
                </c:pt>
                <c:pt idx="4">
                  <c:v>45204</c:v>
                </c:pt>
                <c:pt idx="5">
                  <c:v>45211</c:v>
                </c:pt>
                <c:pt idx="6">
                  <c:v>45218</c:v>
                </c:pt>
                <c:pt idx="7">
                  <c:v>45225</c:v>
                </c:pt>
                <c:pt idx="8">
                  <c:v>45232</c:v>
                </c:pt>
                <c:pt idx="9">
                  <c:v>45239</c:v>
                </c:pt>
                <c:pt idx="10">
                  <c:v>45246</c:v>
                </c:pt>
                <c:pt idx="11">
                  <c:v>45253</c:v>
                </c:pt>
                <c:pt idx="12">
                  <c:v>45260</c:v>
                </c:pt>
                <c:pt idx="13">
                  <c:v>45267</c:v>
                </c:pt>
                <c:pt idx="14">
                  <c:v>45274</c:v>
                </c:pt>
                <c:pt idx="15">
                  <c:v>45281</c:v>
                </c:pt>
                <c:pt idx="16">
                  <c:v>45288</c:v>
                </c:pt>
                <c:pt idx="17">
                  <c:v>45295</c:v>
                </c:pt>
                <c:pt idx="18">
                  <c:v>45302</c:v>
                </c:pt>
                <c:pt idx="19">
                  <c:v>45309</c:v>
                </c:pt>
                <c:pt idx="20">
                  <c:v>45316</c:v>
                </c:pt>
                <c:pt idx="21">
                  <c:v>45323</c:v>
                </c:pt>
                <c:pt idx="22">
                  <c:v>45330</c:v>
                </c:pt>
                <c:pt idx="23">
                  <c:v>45337</c:v>
                </c:pt>
                <c:pt idx="24">
                  <c:v>45344</c:v>
                </c:pt>
                <c:pt idx="25">
                  <c:v>45351</c:v>
                </c:pt>
                <c:pt idx="26">
                  <c:v>45358</c:v>
                </c:pt>
                <c:pt idx="27">
                  <c:v>45365</c:v>
                </c:pt>
                <c:pt idx="28">
                  <c:v>45372</c:v>
                </c:pt>
                <c:pt idx="29">
                  <c:v>45379</c:v>
                </c:pt>
                <c:pt idx="30">
                  <c:v>45386</c:v>
                </c:pt>
                <c:pt idx="31">
                  <c:v>45392</c:v>
                </c:pt>
                <c:pt idx="32">
                  <c:v>45400</c:v>
                </c:pt>
                <c:pt idx="33">
                  <c:v>45407</c:v>
                </c:pt>
                <c:pt idx="34">
                  <c:v>45414</c:v>
                </c:pt>
                <c:pt idx="35">
                  <c:v>45421</c:v>
                </c:pt>
                <c:pt idx="36">
                  <c:v>45428</c:v>
                </c:pt>
                <c:pt idx="37">
                  <c:v>45435</c:v>
                </c:pt>
                <c:pt idx="38">
                  <c:v>45442</c:v>
                </c:pt>
                <c:pt idx="39">
                  <c:v>45449</c:v>
                </c:pt>
                <c:pt idx="40">
                  <c:v>45456</c:v>
                </c:pt>
                <c:pt idx="41">
                  <c:v>45463</c:v>
                </c:pt>
                <c:pt idx="42">
                  <c:v>45470</c:v>
                </c:pt>
                <c:pt idx="43">
                  <c:v>45477</c:v>
                </c:pt>
                <c:pt idx="44">
                  <c:v>45484</c:v>
                </c:pt>
                <c:pt idx="45">
                  <c:v>45491</c:v>
                </c:pt>
              </c:numCache>
            </c:numRef>
          </c:cat>
          <c:val>
            <c:numRef>
              <c:f>'All Weekly Fly'!$Q$2:$Q$48</c:f>
              <c:numCache>
                <c:formatCode>General</c:formatCode>
                <c:ptCount val="47"/>
                <c:pt idx="0">
                  <c:v>-112.7</c:v>
                </c:pt>
                <c:pt idx="1">
                  <c:v>-254.60000000000002</c:v>
                </c:pt>
                <c:pt idx="2">
                  <c:v>-383.40000000000003</c:v>
                </c:pt>
                <c:pt idx="3">
                  <c:v>-432.40000000000003</c:v>
                </c:pt>
                <c:pt idx="4">
                  <c:v>-251.00000000000003</c:v>
                </c:pt>
                <c:pt idx="5">
                  <c:v>-327.40000000000003</c:v>
                </c:pt>
                <c:pt idx="6">
                  <c:v>-324.00000000000006</c:v>
                </c:pt>
                <c:pt idx="7">
                  <c:v>-449.50000000000006</c:v>
                </c:pt>
                <c:pt idx="8">
                  <c:v>-530.30000000000007</c:v>
                </c:pt>
                <c:pt idx="9">
                  <c:v>-599.40000000000009</c:v>
                </c:pt>
                <c:pt idx="10">
                  <c:v>-728.2</c:v>
                </c:pt>
                <c:pt idx="11">
                  <c:v>-610.40000000000009</c:v>
                </c:pt>
                <c:pt idx="12">
                  <c:v>-743.10000000000014</c:v>
                </c:pt>
                <c:pt idx="13">
                  <c:v>-842.00000000000011</c:v>
                </c:pt>
                <c:pt idx="14">
                  <c:v>-936.90000000000009</c:v>
                </c:pt>
                <c:pt idx="15">
                  <c:v>-806.30000000000007</c:v>
                </c:pt>
                <c:pt idx="16">
                  <c:v>-897.7</c:v>
                </c:pt>
                <c:pt idx="17">
                  <c:v>-826.1</c:v>
                </c:pt>
                <c:pt idx="18">
                  <c:v>-636.1</c:v>
                </c:pt>
                <c:pt idx="19">
                  <c:v>-624.70000000000005</c:v>
                </c:pt>
                <c:pt idx="20">
                  <c:v>-511.70000000000005</c:v>
                </c:pt>
                <c:pt idx="21">
                  <c:v>-588.5</c:v>
                </c:pt>
                <c:pt idx="22">
                  <c:v>-395.7</c:v>
                </c:pt>
                <c:pt idx="23">
                  <c:v>-385.09999999999997</c:v>
                </c:pt>
                <c:pt idx="24">
                  <c:v>-469.09999999999997</c:v>
                </c:pt>
                <c:pt idx="25">
                  <c:v>-520.69999999999993</c:v>
                </c:pt>
                <c:pt idx="26">
                  <c:v>-601.19999999999993</c:v>
                </c:pt>
                <c:pt idx="27">
                  <c:v>-708.3</c:v>
                </c:pt>
                <c:pt idx="28">
                  <c:v>-630.09999999999991</c:v>
                </c:pt>
                <c:pt idx="29">
                  <c:v>-726.39999999999986</c:v>
                </c:pt>
                <c:pt idx="30">
                  <c:v>-741.69999999999982</c:v>
                </c:pt>
                <c:pt idx="31">
                  <c:v>-753.29999999999984</c:v>
                </c:pt>
                <c:pt idx="32">
                  <c:v>-854.89999999999986</c:v>
                </c:pt>
                <c:pt idx="33">
                  <c:v>-942.09999999999991</c:v>
                </c:pt>
                <c:pt idx="34">
                  <c:v>-842.59999999999991</c:v>
                </c:pt>
                <c:pt idx="35">
                  <c:v>-936.59999999999991</c:v>
                </c:pt>
                <c:pt idx="36">
                  <c:v>-1014.9999999999999</c:v>
                </c:pt>
                <c:pt idx="37">
                  <c:v>-1109.0999999999999</c:v>
                </c:pt>
                <c:pt idx="38">
                  <c:v>-1196.8999999999999</c:v>
                </c:pt>
                <c:pt idx="39">
                  <c:v>-1233.6999999999998</c:v>
                </c:pt>
                <c:pt idx="40">
                  <c:v>-1295.5999999999999</c:v>
                </c:pt>
                <c:pt idx="41">
                  <c:v>-1264.3</c:v>
                </c:pt>
                <c:pt idx="42">
                  <c:v>-1362.7</c:v>
                </c:pt>
                <c:pt idx="43">
                  <c:v>-1354.5</c:v>
                </c:pt>
                <c:pt idx="44">
                  <c:v>-1172.5</c:v>
                </c:pt>
                <c:pt idx="45">
                  <c:v>-1279.3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A8-4041-AB27-4315CAC23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14176"/>
        <c:axId val="213315968"/>
      </c:lineChart>
      <c:dateAx>
        <c:axId val="213314176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5968"/>
        <c:crosses val="autoZero"/>
        <c:auto val="1"/>
        <c:lblOffset val="100"/>
        <c:baseTimeUnit val="days"/>
      </c:dateAx>
      <c:valAx>
        <c:axId val="21331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Weekly Fly'!$AS$1</c:f>
              <c:strCache>
                <c:ptCount val="1"/>
                <c:pt idx="0">
                  <c:v>100 cum 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Fly'!$AL$2:$AL$82</c:f>
              <c:numCache>
                <c:formatCode>m/d/yyyy\ h:mm</c:formatCode>
                <c:ptCount val="81"/>
                <c:pt idx="0">
                  <c:v>44929</c:v>
                </c:pt>
                <c:pt idx="1">
                  <c:v>44936</c:v>
                </c:pt>
                <c:pt idx="2">
                  <c:v>44943</c:v>
                </c:pt>
                <c:pt idx="3">
                  <c:v>44950</c:v>
                </c:pt>
                <c:pt idx="4">
                  <c:v>44957</c:v>
                </c:pt>
                <c:pt idx="5">
                  <c:v>44964</c:v>
                </c:pt>
                <c:pt idx="6">
                  <c:v>44971</c:v>
                </c:pt>
                <c:pt idx="7">
                  <c:v>44978</c:v>
                </c:pt>
                <c:pt idx="8">
                  <c:v>44985</c:v>
                </c:pt>
                <c:pt idx="9">
                  <c:v>44991</c:v>
                </c:pt>
                <c:pt idx="10">
                  <c:v>44999</c:v>
                </c:pt>
                <c:pt idx="11">
                  <c:v>45006</c:v>
                </c:pt>
                <c:pt idx="12">
                  <c:v>45013</c:v>
                </c:pt>
                <c:pt idx="13">
                  <c:v>45019</c:v>
                </c:pt>
                <c:pt idx="14">
                  <c:v>45027</c:v>
                </c:pt>
                <c:pt idx="15">
                  <c:v>45034</c:v>
                </c:pt>
                <c:pt idx="16">
                  <c:v>45041</c:v>
                </c:pt>
                <c:pt idx="17">
                  <c:v>45048</c:v>
                </c:pt>
                <c:pt idx="18">
                  <c:v>45055</c:v>
                </c:pt>
                <c:pt idx="19">
                  <c:v>45062</c:v>
                </c:pt>
                <c:pt idx="20">
                  <c:v>45069</c:v>
                </c:pt>
                <c:pt idx="21">
                  <c:v>45076</c:v>
                </c:pt>
                <c:pt idx="22">
                  <c:v>45083</c:v>
                </c:pt>
                <c:pt idx="23">
                  <c:v>45090</c:v>
                </c:pt>
                <c:pt idx="24">
                  <c:v>45097</c:v>
                </c:pt>
                <c:pt idx="25">
                  <c:v>45104</c:v>
                </c:pt>
                <c:pt idx="26">
                  <c:v>45111</c:v>
                </c:pt>
                <c:pt idx="27">
                  <c:v>45118</c:v>
                </c:pt>
                <c:pt idx="28">
                  <c:v>45125</c:v>
                </c:pt>
                <c:pt idx="29">
                  <c:v>45132</c:v>
                </c:pt>
                <c:pt idx="30">
                  <c:v>45139</c:v>
                </c:pt>
                <c:pt idx="31">
                  <c:v>45146</c:v>
                </c:pt>
                <c:pt idx="32">
                  <c:v>45152</c:v>
                </c:pt>
                <c:pt idx="33">
                  <c:v>45160</c:v>
                </c:pt>
                <c:pt idx="34">
                  <c:v>45167</c:v>
                </c:pt>
                <c:pt idx="35">
                  <c:v>45174</c:v>
                </c:pt>
                <c:pt idx="36">
                  <c:v>45181</c:v>
                </c:pt>
                <c:pt idx="37">
                  <c:v>45187</c:v>
                </c:pt>
                <c:pt idx="38">
                  <c:v>45195</c:v>
                </c:pt>
                <c:pt idx="39">
                  <c:v>45202</c:v>
                </c:pt>
                <c:pt idx="40">
                  <c:v>45209</c:v>
                </c:pt>
                <c:pt idx="41">
                  <c:v>45216</c:v>
                </c:pt>
                <c:pt idx="42">
                  <c:v>45222</c:v>
                </c:pt>
                <c:pt idx="43">
                  <c:v>45230</c:v>
                </c:pt>
                <c:pt idx="44">
                  <c:v>45237</c:v>
                </c:pt>
                <c:pt idx="45">
                  <c:v>45243</c:v>
                </c:pt>
                <c:pt idx="46">
                  <c:v>45251</c:v>
                </c:pt>
                <c:pt idx="47">
                  <c:v>45258</c:v>
                </c:pt>
                <c:pt idx="48">
                  <c:v>45265</c:v>
                </c:pt>
                <c:pt idx="49">
                  <c:v>45272</c:v>
                </c:pt>
                <c:pt idx="50">
                  <c:v>45279</c:v>
                </c:pt>
                <c:pt idx="51">
                  <c:v>45286</c:v>
                </c:pt>
                <c:pt idx="52">
                  <c:v>45293</c:v>
                </c:pt>
                <c:pt idx="53">
                  <c:v>45300</c:v>
                </c:pt>
                <c:pt idx="54">
                  <c:v>45307</c:v>
                </c:pt>
                <c:pt idx="55">
                  <c:v>45314</c:v>
                </c:pt>
                <c:pt idx="56">
                  <c:v>45321</c:v>
                </c:pt>
                <c:pt idx="57">
                  <c:v>45328</c:v>
                </c:pt>
                <c:pt idx="58">
                  <c:v>45335</c:v>
                </c:pt>
                <c:pt idx="59">
                  <c:v>45342</c:v>
                </c:pt>
                <c:pt idx="60">
                  <c:v>45349</c:v>
                </c:pt>
                <c:pt idx="61">
                  <c:v>45356</c:v>
                </c:pt>
                <c:pt idx="62">
                  <c:v>45363</c:v>
                </c:pt>
                <c:pt idx="63">
                  <c:v>45370</c:v>
                </c:pt>
                <c:pt idx="64">
                  <c:v>45377</c:v>
                </c:pt>
                <c:pt idx="65">
                  <c:v>45384</c:v>
                </c:pt>
                <c:pt idx="66">
                  <c:v>45391</c:v>
                </c:pt>
                <c:pt idx="67">
                  <c:v>45398</c:v>
                </c:pt>
                <c:pt idx="68">
                  <c:v>45405</c:v>
                </c:pt>
                <c:pt idx="69">
                  <c:v>45412</c:v>
                </c:pt>
                <c:pt idx="70">
                  <c:v>45419</c:v>
                </c:pt>
                <c:pt idx="71">
                  <c:v>45426</c:v>
                </c:pt>
                <c:pt idx="72">
                  <c:v>45433</c:v>
                </c:pt>
                <c:pt idx="73">
                  <c:v>45440</c:v>
                </c:pt>
                <c:pt idx="74">
                  <c:v>45447</c:v>
                </c:pt>
                <c:pt idx="75">
                  <c:v>45454</c:v>
                </c:pt>
                <c:pt idx="76">
                  <c:v>45461</c:v>
                </c:pt>
                <c:pt idx="77">
                  <c:v>45468</c:v>
                </c:pt>
                <c:pt idx="78">
                  <c:v>45475</c:v>
                </c:pt>
                <c:pt idx="79">
                  <c:v>45482</c:v>
                </c:pt>
                <c:pt idx="80">
                  <c:v>45489</c:v>
                </c:pt>
              </c:numCache>
            </c:numRef>
          </c:cat>
          <c:val>
            <c:numRef>
              <c:f>'All Weekly Fly'!$AS$2:$AS$82</c:f>
              <c:numCache>
                <c:formatCode>General</c:formatCode>
                <c:ptCount val="81"/>
                <c:pt idx="0">
                  <c:v>-11</c:v>
                </c:pt>
                <c:pt idx="1">
                  <c:v>-25.7</c:v>
                </c:pt>
                <c:pt idx="2">
                  <c:v>7.5000000000000036</c:v>
                </c:pt>
                <c:pt idx="3">
                  <c:v>-8.2999999999999972</c:v>
                </c:pt>
                <c:pt idx="4">
                  <c:v>-26.4</c:v>
                </c:pt>
                <c:pt idx="5">
                  <c:v>-40.5</c:v>
                </c:pt>
                <c:pt idx="6">
                  <c:v>-53.4</c:v>
                </c:pt>
                <c:pt idx="7">
                  <c:v>-71.099999999999994</c:v>
                </c:pt>
                <c:pt idx="8">
                  <c:v>-75.5</c:v>
                </c:pt>
                <c:pt idx="9">
                  <c:v>-97.7</c:v>
                </c:pt>
                <c:pt idx="10">
                  <c:v>-97.2</c:v>
                </c:pt>
                <c:pt idx="11">
                  <c:v>-110.4</c:v>
                </c:pt>
                <c:pt idx="12">
                  <c:v>-110</c:v>
                </c:pt>
                <c:pt idx="13">
                  <c:v>-128.1</c:v>
                </c:pt>
                <c:pt idx="14">
                  <c:v>-150.79999999999998</c:v>
                </c:pt>
                <c:pt idx="15">
                  <c:v>-160.69999999999999</c:v>
                </c:pt>
                <c:pt idx="16">
                  <c:v>-180.7</c:v>
                </c:pt>
                <c:pt idx="17">
                  <c:v>-202.89999999999998</c:v>
                </c:pt>
                <c:pt idx="18">
                  <c:v>-222.99999999999997</c:v>
                </c:pt>
                <c:pt idx="19">
                  <c:v>-176.59999999999997</c:v>
                </c:pt>
                <c:pt idx="20">
                  <c:v>-137.49999999999997</c:v>
                </c:pt>
                <c:pt idx="21">
                  <c:v>-156.19999999999996</c:v>
                </c:pt>
                <c:pt idx="22">
                  <c:v>-172.79999999999995</c:v>
                </c:pt>
                <c:pt idx="23">
                  <c:v>-161.19999999999996</c:v>
                </c:pt>
                <c:pt idx="24">
                  <c:v>-180.39999999999995</c:v>
                </c:pt>
                <c:pt idx="25">
                  <c:v>-199.69999999999996</c:v>
                </c:pt>
                <c:pt idx="26">
                  <c:v>-217.79999999999995</c:v>
                </c:pt>
                <c:pt idx="27">
                  <c:v>-233.39999999999995</c:v>
                </c:pt>
                <c:pt idx="28">
                  <c:v>-251.29999999999995</c:v>
                </c:pt>
                <c:pt idx="29">
                  <c:v>-236.59999999999997</c:v>
                </c:pt>
                <c:pt idx="30">
                  <c:v>-226.99999999999997</c:v>
                </c:pt>
                <c:pt idx="31">
                  <c:v>-242.39999999999998</c:v>
                </c:pt>
                <c:pt idx="32">
                  <c:v>-261.5</c:v>
                </c:pt>
                <c:pt idx="33">
                  <c:v>-180.8</c:v>
                </c:pt>
                <c:pt idx="34">
                  <c:v>-197</c:v>
                </c:pt>
                <c:pt idx="35">
                  <c:v>-212.8</c:v>
                </c:pt>
                <c:pt idx="36">
                  <c:v>-232.70000000000002</c:v>
                </c:pt>
                <c:pt idx="37">
                  <c:v>-163.80000000000001</c:v>
                </c:pt>
                <c:pt idx="38">
                  <c:v>-81.500000000000014</c:v>
                </c:pt>
                <c:pt idx="39">
                  <c:v>-33.800000000000011</c:v>
                </c:pt>
                <c:pt idx="40">
                  <c:v>-53.800000000000011</c:v>
                </c:pt>
                <c:pt idx="41">
                  <c:v>23.099999999999994</c:v>
                </c:pt>
                <c:pt idx="42">
                  <c:v>5.399999999999995</c:v>
                </c:pt>
                <c:pt idx="43">
                  <c:v>-8.5000000000000053</c:v>
                </c:pt>
                <c:pt idx="44">
                  <c:v>-22.600000000000005</c:v>
                </c:pt>
                <c:pt idx="45">
                  <c:v>15.099999999999998</c:v>
                </c:pt>
                <c:pt idx="46">
                  <c:v>8.3999999999999986</c:v>
                </c:pt>
                <c:pt idx="47">
                  <c:v>-13.900000000000002</c:v>
                </c:pt>
                <c:pt idx="48">
                  <c:v>-29.400000000000002</c:v>
                </c:pt>
                <c:pt idx="49">
                  <c:v>-43.400000000000006</c:v>
                </c:pt>
                <c:pt idx="50">
                  <c:v>26</c:v>
                </c:pt>
                <c:pt idx="51">
                  <c:v>72.900000000000006</c:v>
                </c:pt>
                <c:pt idx="52">
                  <c:v>58.100000000000009</c:v>
                </c:pt>
                <c:pt idx="53">
                  <c:v>42.100000000000009</c:v>
                </c:pt>
                <c:pt idx="54">
                  <c:v>27.70000000000001</c:v>
                </c:pt>
                <c:pt idx="55">
                  <c:v>15.400000000000009</c:v>
                </c:pt>
                <c:pt idx="56">
                  <c:v>3.4000000000000092</c:v>
                </c:pt>
                <c:pt idx="57">
                  <c:v>-9.7999999999999901</c:v>
                </c:pt>
                <c:pt idx="58">
                  <c:v>-21.599999999999991</c:v>
                </c:pt>
                <c:pt idx="59">
                  <c:v>-33.399999999999991</c:v>
                </c:pt>
                <c:pt idx="60">
                  <c:v>-46.899999999999991</c:v>
                </c:pt>
                <c:pt idx="61">
                  <c:v>-59.699999999999989</c:v>
                </c:pt>
                <c:pt idx="62">
                  <c:v>-78.299999999999983</c:v>
                </c:pt>
                <c:pt idx="63">
                  <c:v>-90.199999999999989</c:v>
                </c:pt>
                <c:pt idx="64">
                  <c:v>-13.399999999999991</c:v>
                </c:pt>
                <c:pt idx="65">
                  <c:v>-30.399999999999991</c:v>
                </c:pt>
                <c:pt idx="66">
                  <c:v>-45.399999999999991</c:v>
                </c:pt>
                <c:pt idx="67">
                  <c:v>-60.79999999999999</c:v>
                </c:pt>
                <c:pt idx="68">
                  <c:v>-75.199999999999989</c:v>
                </c:pt>
                <c:pt idx="69">
                  <c:v>-90.499999999999986</c:v>
                </c:pt>
                <c:pt idx="70">
                  <c:v>-104.79999999999998</c:v>
                </c:pt>
                <c:pt idx="71">
                  <c:v>-116.19999999999999</c:v>
                </c:pt>
                <c:pt idx="72">
                  <c:v>-40.399999999999991</c:v>
                </c:pt>
                <c:pt idx="73">
                  <c:v>-54.599999999999994</c:v>
                </c:pt>
                <c:pt idx="74">
                  <c:v>-58.699999999999996</c:v>
                </c:pt>
                <c:pt idx="75">
                  <c:v>-70.099999999999994</c:v>
                </c:pt>
                <c:pt idx="76">
                  <c:v>-87.8</c:v>
                </c:pt>
                <c:pt idx="77">
                  <c:v>-102</c:v>
                </c:pt>
                <c:pt idx="78">
                  <c:v>-113</c:v>
                </c:pt>
                <c:pt idx="79">
                  <c:v>-126.2</c:v>
                </c:pt>
                <c:pt idx="80">
                  <c:v>-87.1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D-5E4D-A17C-ECB041C8A22E}"/>
            </c:ext>
          </c:extLst>
        </c:ser>
        <c:ser>
          <c:idx val="1"/>
          <c:order val="1"/>
          <c:tx>
            <c:strRef>
              <c:f>'All Weekly Fly'!$AV$1</c:f>
              <c:strCache>
                <c:ptCount val="1"/>
                <c:pt idx="0">
                  <c:v>200 cum pnl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Fly'!$AL$2:$AL$82</c:f>
              <c:numCache>
                <c:formatCode>m/d/yyyy\ h:mm</c:formatCode>
                <c:ptCount val="81"/>
                <c:pt idx="0">
                  <c:v>44929</c:v>
                </c:pt>
                <c:pt idx="1">
                  <c:v>44936</c:v>
                </c:pt>
                <c:pt idx="2">
                  <c:v>44943</c:v>
                </c:pt>
                <c:pt idx="3">
                  <c:v>44950</c:v>
                </c:pt>
                <c:pt idx="4">
                  <c:v>44957</c:v>
                </c:pt>
                <c:pt idx="5">
                  <c:v>44964</c:v>
                </c:pt>
                <c:pt idx="6">
                  <c:v>44971</c:v>
                </c:pt>
                <c:pt idx="7">
                  <c:v>44978</c:v>
                </c:pt>
                <c:pt idx="8">
                  <c:v>44985</c:v>
                </c:pt>
                <c:pt idx="9">
                  <c:v>44991</c:v>
                </c:pt>
                <c:pt idx="10">
                  <c:v>44999</c:v>
                </c:pt>
                <c:pt idx="11">
                  <c:v>45006</c:v>
                </c:pt>
                <c:pt idx="12">
                  <c:v>45013</c:v>
                </c:pt>
                <c:pt idx="13">
                  <c:v>45019</c:v>
                </c:pt>
                <c:pt idx="14">
                  <c:v>45027</c:v>
                </c:pt>
                <c:pt idx="15">
                  <c:v>45034</c:v>
                </c:pt>
                <c:pt idx="16">
                  <c:v>45041</c:v>
                </c:pt>
                <c:pt idx="17">
                  <c:v>45048</c:v>
                </c:pt>
                <c:pt idx="18">
                  <c:v>45055</c:v>
                </c:pt>
                <c:pt idx="19">
                  <c:v>45062</c:v>
                </c:pt>
                <c:pt idx="20">
                  <c:v>45069</c:v>
                </c:pt>
                <c:pt idx="21">
                  <c:v>45076</c:v>
                </c:pt>
                <c:pt idx="22">
                  <c:v>45083</c:v>
                </c:pt>
                <c:pt idx="23">
                  <c:v>45090</c:v>
                </c:pt>
                <c:pt idx="24">
                  <c:v>45097</c:v>
                </c:pt>
                <c:pt idx="25">
                  <c:v>45104</c:v>
                </c:pt>
                <c:pt idx="26">
                  <c:v>45111</c:v>
                </c:pt>
                <c:pt idx="27">
                  <c:v>45118</c:v>
                </c:pt>
                <c:pt idx="28">
                  <c:v>45125</c:v>
                </c:pt>
                <c:pt idx="29">
                  <c:v>45132</c:v>
                </c:pt>
                <c:pt idx="30">
                  <c:v>45139</c:v>
                </c:pt>
                <c:pt idx="31">
                  <c:v>45146</c:v>
                </c:pt>
                <c:pt idx="32">
                  <c:v>45152</c:v>
                </c:pt>
                <c:pt idx="33">
                  <c:v>45160</c:v>
                </c:pt>
                <c:pt idx="34">
                  <c:v>45167</c:v>
                </c:pt>
                <c:pt idx="35">
                  <c:v>45174</c:v>
                </c:pt>
                <c:pt idx="36">
                  <c:v>45181</c:v>
                </c:pt>
                <c:pt idx="37">
                  <c:v>45187</c:v>
                </c:pt>
                <c:pt idx="38">
                  <c:v>45195</c:v>
                </c:pt>
                <c:pt idx="39">
                  <c:v>45202</c:v>
                </c:pt>
                <c:pt idx="40">
                  <c:v>45209</c:v>
                </c:pt>
                <c:pt idx="41">
                  <c:v>45216</c:v>
                </c:pt>
                <c:pt idx="42">
                  <c:v>45222</c:v>
                </c:pt>
                <c:pt idx="43">
                  <c:v>45230</c:v>
                </c:pt>
                <c:pt idx="44">
                  <c:v>45237</c:v>
                </c:pt>
                <c:pt idx="45">
                  <c:v>45243</c:v>
                </c:pt>
                <c:pt idx="46">
                  <c:v>45251</c:v>
                </c:pt>
                <c:pt idx="47">
                  <c:v>45258</c:v>
                </c:pt>
                <c:pt idx="48">
                  <c:v>45265</c:v>
                </c:pt>
                <c:pt idx="49">
                  <c:v>45272</c:v>
                </c:pt>
                <c:pt idx="50">
                  <c:v>45279</c:v>
                </c:pt>
                <c:pt idx="51">
                  <c:v>45286</c:v>
                </c:pt>
                <c:pt idx="52">
                  <c:v>45293</c:v>
                </c:pt>
                <c:pt idx="53">
                  <c:v>45300</c:v>
                </c:pt>
                <c:pt idx="54">
                  <c:v>45307</c:v>
                </c:pt>
                <c:pt idx="55">
                  <c:v>45314</c:v>
                </c:pt>
                <c:pt idx="56">
                  <c:v>45321</c:v>
                </c:pt>
                <c:pt idx="57">
                  <c:v>45328</c:v>
                </c:pt>
                <c:pt idx="58">
                  <c:v>45335</c:v>
                </c:pt>
                <c:pt idx="59">
                  <c:v>45342</c:v>
                </c:pt>
                <c:pt idx="60">
                  <c:v>45349</c:v>
                </c:pt>
                <c:pt idx="61">
                  <c:v>45356</c:v>
                </c:pt>
                <c:pt idx="62">
                  <c:v>45363</c:v>
                </c:pt>
                <c:pt idx="63">
                  <c:v>45370</c:v>
                </c:pt>
                <c:pt idx="64">
                  <c:v>45377</c:v>
                </c:pt>
                <c:pt idx="65">
                  <c:v>45384</c:v>
                </c:pt>
                <c:pt idx="66">
                  <c:v>45391</c:v>
                </c:pt>
                <c:pt idx="67">
                  <c:v>45398</c:v>
                </c:pt>
                <c:pt idx="68">
                  <c:v>45405</c:v>
                </c:pt>
                <c:pt idx="69">
                  <c:v>45412</c:v>
                </c:pt>
                <c:pt idx="70">
                  <c:v>45419</c:v>
                </c:pt>
                <c:pt idx="71">
                  <c:v>45426</c:v>
                </c:pt>
                <c:pt idx="72">
                  <c:v>45433</c:v>
                </c:pt>
                <c:pt idx="73">
                  <c:v>45440</c:v>
                </c:pt>
                <c:pt idx="74">
                  <c:v>45447</c:v>
                </c:pt>
                <c:pt idx="75">
                  <c:v>45454</c:v>
                </c:pt>
                <c:pt idx="76">
                  <c:v>45461</c:v>
                </c:pt>
                <c:pt idx="77">
                  <c:v>45468</c:v>
                </c:pt>
                <c:pt idx="78">
                  <c:v>45475</c:v>
                </c:pt>
                <c:pt idx="79">
                  <c:v>45482</c:v>
                </c:pt>
                <c:pt idx="80">
                  <c:v>45489</c:v>
                </c:pt>
              </c:numCache>
            </c:numRef>
          </c:cat>
          <c:val>
            <c:numRef>
              <c:f>'All Weekly Fly'!$AV$2:$AV$82</c:f>
              <c:numCache>
                <c:formatCode>General</c:formatCode>
                <c:ptCount val="81"/>
                <c:pt idx="0">
                  <c:v>47.5</c:v>
                </c:pt>
                <c:pt idx="1">
                  <c:v>-7.2999999999999972</c:v>
                </c:pt>
                <c:pt idx="2">
                  <c:v>90.3</c:v>
                </c:pt>
                <c:pt idx="3">
                  <c:v>88.2</c:v>
                </c:pt>
                <c:pt idx="4">
                  <c:v>25.700000000000003</c:v>
                </c:pt>
                <c:pt idx="5">
                  <c:v>-19.799999999999997</c:v>
                </c:pt>
                <c:pt idx="6">
                  <c:v>20.700000000000003</c:v>
                </c:pt>
                <c:pt idx="7">
                  <c:v>-45.899999999999991</c:v>
                </c:pt>
                <c:pt idx="8">
                  <c:v>4.9000000000000057</c:v>
                </c:pt>
                <c:pt idx="9">
                  <c:v>-76.899999999999991</c:v>
                </c:pt>
                <c:pt idx="10">
                  <c:v>-126</c:v>
                </c:pt>
                <c:pt idx="11">
                  <c:v>-175.8</c:v>
                </c:pt>
                <c:pt idx="12">
                  <c:v>-111.80000000000001</c:v>
                </c:pt>
                <c:pt idx="13">
                  <c:v>-177.8</c:v>
                </c:pt>
                <c:pt idx="14">
                  <c:v>-198.10000000000002</c:v>
                </c:pt>
                <c:pt idx="15">
                  <c:v>-166.00000000000003</c:v>
                </c:pt>
                <c:pt idx="16">
                  <c:v>-197.80000000000004</c:v>
                </c:pt>
                <c:pt idx="17">
                  <c:v>-185.80000000000004</c:v>
                </c:pt>
                <c:pt idx="18">
                  <c:v>-260.00000000000006</c:v>
                </c:pt>
                <c:pt idx="19">
                  <c:v>-155.40000000000006</c:v>
                </c:pt>
                <c:pt idx="20">
                  <c:v>-60.600000000000065</c:v>
                </c:pt>
                <c:pt idx="21">
                  <c:v>-126.90000000000006</c:v>
                </c:pt>
                <c:pt idx="22">
                  <c:v>-170.00000000000006</c:v>
                </c:pt>
                <c:pt idx="23">
                  <c:v>-110.80000000000005</c:v>
                </c:pt>
                <c:pt idx="24">
                  <c:v>-183.50000000000006</c:v>
                </c:pt>
                <c:pt idx="25">
                  <c:v>-242.90000000000006</c:v>
                </c:pt>
                <c:pt idx="26">
                  <c:v>-309.80000000000007</c:v>
                </c:pt>
                <c:pt idx="27">
                  <c:v>-370.30000000000007</c:v>
                </c:pt>
                <c:pt idx="28">
                  <c:v>-436.40000000000009</c:v>
                </c:pt>
                <c:pt idx="29">
                  <c:v>-361.90000000000009</c:v>
                </c:pt>
                <c:pt idx="30">
                  <c:v>-295.30000000000007</c:v>
                </c:pt>
                <c:pt idx="31">
                  <c:v>-352.10000000000008</c:v>
                </c:pt>
                <c:pt idx="32">
                  <c:v>-422.70000000000005</c:v>
                </c:pt>
                <c:pt idx="33">
                  <c:v>-288.90000000000003</c:v>
                </c:pt>
                <c:pt idx="34">
                  <c:v>-253.30000000000004</c:v>
                </c:pt>
                <c:pt idx="35">
                  <c:v>-267.90000000000003</c:v>
                </c:pt>
                <c:pt idx="36">
                  <c:v>-341.70000000000005</c:v>
                </c:pt>
                <c:pt idx="37">
                  <c:v>-226.40000000000003</c:v>
                </c:pt>
                <c:pt idx="38">
                  <c:v>-89.000000000000028</c:v>
                </c:pt>
                <c:pt idx="39">
                  <c:v>10.999999999999972</c:v>
                </c:pt>
                <c:pt idx="40">
                  <c:v>6.4999999999999716</c:v>
                </c:pt>
                <c:pt idx="41">
                  <c:v>138.29999999999998</c:v>
                </c:pt>
                <c:pt idx="42">
                  <c:v>76.199999999999989</c:v>
                </c:pt>
                <c:pt idx="43">
                  <c:v>23.79999999999999</c:v>
                </c:pt>
                <c:pt idx="44">
                  <c:v>-33.600000000000009</c:v>
                </c:pt>
                <c:pt idx="45">
                  <c:v>50.8</c:v>
                </c:pt>
                <c:pt idx="46">
                  <c:v>96.3</c:v>
                </c:pt>
                <c:pt idx="47">
                  <c:v>111.8</c:v>
                </c:pt>
                <c:pt idx="48">
                  <c:v>59.5</c:v>
                </c:pt>
                <c:pt idx="49">
                  <c:v>81.3</c:v>
                </c:pt>
                <c:pt idx="50">
                  <c:v>208.6</c:v>
                </c:pt>
                <c:pt idx="51">
                  <c:v>314.8</c:v>
                </c:pt>
                <c:pt idx="52">
                  <c:v>263.7</c:v>
                </c:pt>
                <c:pt idx="53">
                  <c:v>204.6</c:v>
                </c:pt>
                <c:pt idx="54">
                  <c:v>153.80000000000001</c:v>
                </c:pt>
                <c:pt idx="55">
                  <c:v>150.20000000000002</c:v>
                </c:pt>
                <c:pt idx="56">
                  <c:v>166.4</c:v>
                </c:pt>
                <c:pt idx="57">
                  <c:v>184.20000000000002</c:v>
                </c:pt>
                <c:pt idx="58">
                  <c:v>197.4</c:v>
                </c:pt>
                <c:pt idx="59">
                  <c:v>152.80000000000001</c:v>
                </c:pt>
                <c:pt idx="60">
                  <c:v>156</c:v>
                </c:pt>
                <c:pt idx="61">
                  <c:v>108.4</c:v>
                </c:pt>
                <c:pt idx="62">
                  <c:v>140.5</c:v>
                </c:pt>
                <c:pt idx="63">
                  <c:v>190.9</c:v>
                </c:pt>
                <c:pt idx="64">
                  <c:v>324.10000000000002</c:v>
                </c:pt>
                <c:pt idx="65">
                  <c:v>259.8</c:v>
                </c:pt>
                <c:pt idx="66">
                  <c:v>202.8</c:v>
                </c:pt>
                <c:pt idx="67">
                  <c:v>147.5</c:v>
                </c:pt>
                <c:pt idx="68">
                  <c:v>101</c:v>
                </c:pt>
                <c:pt idx="69">
                  <c:v>44.4</c:v>
                </c:pt>
                <c:pt idx="70">
                  <c:v>-7.2000000000000028</c:v>
                </c:pt>
                <c:pt idx="71">
                  <c:v>-9.2000000000000028</c:v>
                </c:pt>
                <c:pt idx="72">
                  <c:v>123.60000000000001</c:v>
                </c:pt>
                <c:pt idx="73">
                  <c:v>72.300000000000011</c:v>
                </c:pt>
                <c:pt idx="74">
                  <c:v>52.500000000000014</c:v>
                </c:pt>
                <c:pt idx="75">
                  <c:v>16.900000000000013</c:v>
                </c:pt>
                <c:pt idx="76">
                  <c:v>-45.699999999999989</c:v>
                </c:pt>
                <c:pt idx="77">
                  <c:v>-98.799999999999983</c:v>
                </c:pt>
                <c:pt idx="78">
                  <c:v>-91.999999999999986</c:v>
                </c:pt>
                <c:pt idx="79">
                  <c:v>-128.39999999999998</c:v>
                </c:pt>
                <c:pt idx="80">
                  <c:v>-26.299999999999983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D-5E4D-A17C-ECB041C8A22E}"/>
            </c:ext>
          </c:extLst>
        </c:ser>
        <c:ser>
          <c:idx val="2"/>
          <c:order val="2"/>
          <c:tx>
            <c:strRef>
              <c:f>'All Weekly Fly'!$AY$1</c:f>
              <c:strCache>
                <c:ptCount val="1"/>
                <c:pt idx="0">
                  <c:v>300 cum pnl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Fly'!$AL$2:$AL$82</c:f>
              <c:numCache>
                <c:formatCode>m/d/yyyy\ h:mm</c:formatCode>
                <c:ptCount val="81"/>
                <c:pt idx="0">
                  <c:v>44929</c:v>
                </c:pt>
                <c:pt idx="1">
                  <c:v>44936</c:v>
                </c:pt>
                <c:pt idx="2">
                  <c:v>44943</c:v>
                </c:pt>
                <c:pt idx="3">
                  <c:v>44950</c:v>
                </c:pt>
                <c:pt idx="4">
                  <c:v>44957</c:v>
                </c:pt>
                <c:pt idx="5">
                  <c:v>44964</c:v>
                </c:pt>
                <c:pt idx="6">
                  <c:v>44971</c:v>
                </c:pt>
                <c:pt idx="7">
                  <c:v>44978</c:v>
                </c:pt>
                <c:pt idx="8">
                  <c:v>44985</c:v>
                </c:pt>
                <c:pt idx="9">
                  <c:v>44991</c:v>
                </c:pt>
                <c:pt idx="10">
                  <c:v>44999</c:v>
                </c:pt>
                <c:pt idx="11">
                  <c:v>45006</c:v>
                </c:pt>
                <c:pt idx="12">
                  <c:v>45013</c:v>
                </c:pt>
                <c:pt idx="13">
                  <c:v>45019</c:v>
                </c:pt>
                <c:pt idx="14">
                  <c:v>45027</c:v>
                </c:pt>
                <c:pt idx="15">
                  <c:v>45034</c:v>
                </c:pt>
                <c:pt idx="16">
                  <c:v>45041</c:v>
                </c:pt>
                <c:pt idx="17">
                  <c:v>45048</c:v>
                </c:pt>
                <c:pt idx="18">
                  <c:v>45055</c:v>
                </c:pt>
                <c:pt idx="19">
                  <c:v>45062</c:v>
                </c:pt>
                <c:pt idx="20">
                  <c:v>45069</c:v>
                </c:pt>
                <c:pt idx="21">
                  <c:v>45076</c:v>
                </c:pt>
                <c:pt idx="22">
                  <c:v>45083</c:v>
                </c:pt>
                <c:pt idx="23">
                  <c:v>45090</c:v>
                </c:pt>
                <c:pt idx="24">
                  <c:v>45097</c:v>
                </c:pt>
                <c:pt idx="25">
                  <c:v>45104</c:v>
                </c:pt>
                <c:pt idx="26">
                  <c:v>45111</c:v>
                </c:pt>
                <c:pt idx="27">
                  <c:v>45118</c:v>
                </c:pt>
                <c:pt idx="28">
                  <c:v>45125</c:v>
                </c:pt>
                <c:pt idx="29">
                  <c:v>45132</c:v>
                </c:pt>
                <c:pt idx="30">
                  <c:v>45139</c:v>
                </c:pt>
                <c:pt idx="31">
                  <c:v>45146</c:v>
                </c:pt>
                <c:pt idx="32">
                  <c:v>45152</c:v>
                </c:pt>
                <c:pt idx="33">
                  <c:v>45160</c:v>
                </c:pt>
                <c:pt idx="34">
                  <c:v>45167</c:v>
                </c:pt>
                <c:pt idx="35">
                  <c:v>45174</c:v>
                </c:pt>
                <c:pt idx="36">
                  <c:v>45181</c:v>
                </c:pt>
                <c:pt idx="37">
                  <c:v>45187</c:v>
                </c:pt>
                <c:pt idx="38">
                  <c:v>45195</c:v>
                </c:pt>
                <c:pt idx="39">
                  <c:v>45202</c:v>
                </c:pt>
                <c:pt idx="40">
                  <c:v>45209</c:v>
                </c:pt>
                <c:pt idx="41">
                  <c:v>45216</c:v>
                </c:pt>
                <c:pt idx="42">
                  <c:v>45222</c:v>
                </c:pt>
                <c:pt idx="43">
                  <c:v>45230</c:v>
                </c:pt>
                <c:pt idx="44">
                  <c:v>45237</c:v>
                </c:pt>
                <c:pt idx="45">
                  <c:v>45243</c:v>
                </c:pt>
                <c:pt idx="46">
                  <c:v>45251</c:v>
                </c:pt>
                <c:pt idx="47">
                  <c:v>45258</c:v>
                </c:pt>
                <c:pt idx="48">
                  <c:v>45265</c:v>
                </c:pt>
                <c:pt idx="49">
                  <c:v>45272</c:v>
                </c:pt>
                <c:pt idx="50">
                  <c:v>45279</c:v>
                </c:pt>
                <c:pt idx="51">
                  <c:v>45286</c:v>
                </c:pt>
                <c:pt idx="52">
                  <c:v>45293</c:v>
                </c:pt>
                <c:pt idx="53">
                  <c:v>45300</c:v>
                </c:pt>
                <c:pt idx="54">
                  <c:v>45307</c:v>
                </c:pt>
                <c:pt idx="55">
                  <c:v>45314</c:v>
                </c:pt>
                <c:pt idx="56">
                  <c:v>45321</c:v>
                </c:pt>
                <c:pt idx="57">
                  <c:v>45328</c:v>
                </c:pt>
                <c:pt idx="58">
                  <c:v>45335</c:v>
                </c:pt>
                <c:pt idx="59">
                  <c:v>45342</c:v>
                </c:pt>
                <c:pt idx="60">
                  <c:v>45349</c:v>
                </c:pt>
                <c:pt idx="61">
                  <c:v>45356</c:v>
                </c:pt>
                <c:pt idx="62">
                  <c:v>45363</c:v>
                </c:pt>
                <c:pt idx="63">
                  <c:v>45370</c:v>
                </c:pt>
                <c:pt idx="64">
                  <c:v>45377</c:v>
                </c:pt>
                <c:pt idx="65">
                  <c:v>45384</c:v>
                </c:pt>
                <c:pt idx="66">
                  <c:v>45391</c:v>
                </c:pt>
                <c:pt idx="67">
                  <c:v>45398</c:v>
                </c:pt>
                <c:pt idx="68">
                  <c:v>45405</c:v>
                </c:pt>
                <c:pt idx="69">
                  <c:v>45412</c:v>
                </c:pt>
                <c:pt idx="70">
                  <c:v>45419</c:v>
                </c:pt>
                <c:pt idx="71">
                  <c:v>45426</c:v>
                </c:pt>
                <c:pt idx="72">
                  <c:v>45433</c:v>
                </c:pt>
                <c:pt idx="73">
                  <c:v>45440</c:v>
                </c:pt>
                <c:pt idx="74">
                  <c:v>45447</c:v>
                </c:pt>
                <c:pt idx="75">
                  <c:v>45454</c:v>
                </c:pt>
                <c:pt idx="76">
                  <c:v>45461</c:v>
                </c:pt>
                <c:pt idx="77">
                  <c:v>45468</c:v>
                </c:pt>
                <c:pt idx="78">
                  <c:v>45475</c:v>
                </c:pt>
                <c:pt idx="79">
                  <c:v>45482</c:v>
                </c:pt>
                <c:pt idx="80">
                  <c:v>45489</c:v>
                </c:pt>
              </c:numCache>
            </c:numRef>
          </c:cat>
          <c:val>
            <c:numRef>
              <c:f>'All Weekly Fly'!$AY$2:$AY$82</c:f>
              <c:numCache>
                <c:formatCode>General</c:formatCode>
                <c:ptCount val="81"/>
                <c:pt idx="0">
                  <c:v>85.6</c:v>
                </c:pt>
                <c:pt idx="1">
                  <c:v>-30.200000000000003</c:v>
                </c:pt>
                <c:pt idx="2">
                  <c:v>109.49999999999999</c:v>
                </c:pt>
                <c:pt idx="3">
                  <c:v>138.89999999999998</c:v>
                </c:pt>
                <c:pt idx="4">
                  <c:v>9.9999999999999716</c:v>
                </c:pt>
                <c:pt idx="5">
                  <c:v>-81.800000000000026</c:v>
                </c:pt>
                <c:pt idx="6">
                  <c:v>-12.100000000000023</c:v>
                </c:pt>
                <c:pt idx="7">
                  <c:v>-137.60000000000002</c:v>
                </c:pt>
                <c:pt idx="8">
                  <c:v>-53.40000000000002</c:v>
                </c:pt>
                <c:pt idx="9">
                  <c:v>-217.20000000000005</c:v>
                </c:pt>
                <c:pt idx="10">
                  <c:v>-336.80000000000007</c:v>
                </c:pt>
                <c:pt idx="11">
                  <c:v>-441.60000000000008</c:v>
                </c:pt>
                <c:pt idx="12">
                  <c:v>-334.00000000000011</c:v>
                </c:pt>
                <c:pt idx="13">
                  <c:v>-470.50000000000011</c:v>
                </c:pt>
                <c:pt idx="14">
                  <c:v>-472.90000000000009</c:v>
                </c:pt>
                <c:pt idx="15">
                  <c:v>-421.80000000000007</c:v>
                </c:pt>
                <c:pt idx="16">
                  <c:v>-428.20000000000005</c:v>
                </c:pt>
                <c:pt idx="17">
                  <c:v>-397.6</c:v>
                </c:pt>
                <c:pt idx="18">
                  <c:v>-475.8</c:v>
                </c:pt>
                <c:pt idx="19">
                  <c:v>-336</c:v>
                </c:pt>
                <c:pt idx="20">
                  <c:v>-208.4</c:v>
                </c:pt>
                <c:pt idx="21">
                  <c:v>-218.6</c:v>
                </c:pt>
                <c:pt idx="22">
                  <c:v>-135.19999999999999</c:v>
                </c:pt>
                <c:pt idx="23">
                  <c:v>-284.10000000000002</c:v>
                </c:pt>
                <c:pt idx="24">
                  <c:v>-319</c:v>
                </c:pt>
                <c:pt idx="25">
                  <c:v>-459.2</c:v>
                </c:pt>
                <c:pt idx="26">
                  <c:v>-587</c:v>
                </c:pt>
                <c:pt idx="27">
                  <c:v>-637.5</c:v>
                </c:pt>
                <c:pt idx="28">
                  <c:v>-524.20000000000005</c:v>
                </c:pt>
                <c:pt idx="29">
                  <c:v>-423.50000000000006</c:v>
                </c:pt>
                <c:pt idx="30">
                  <c:v>-482.50000000000006</c:v>
                </c:pt>
                <c:pt idx="31">
                  <c:v>-575</c:v>
                </c:pt>
                <c:pt idx="32">
                  <c:v>-411.7</c:v>
                </c:pt>
                <c:pt idx="33">
                  <c:v>-347</c:v>
                </c:pt>
                <c:pt idx="34">
                  <c:v>-330.1</c:v>
                </c:pt>
                <c:pt idx="35">
                  <c:v>-481</c:v>
                </c:pt>
                <c:pt idx="36">
                  <c:v>-342.3</c:v>
                </c:pt>
                <c:pt idx="37">
                  <c:v>-173.3</c:v>
                </c:pt>
                <c:pt idx="38">
                  <c:v>-44</c:v>
                </c:pt>
                <c:pt idx="39">
                  <c:v>-21.6</c:v>
                </c:pt>
                <c:pt idx="40">
                  <c:v>141.20000000000002</c:v>
                </c:pt>
                <c:pt idx="41">
                  <c:v>106.30000000000001</c:v>
                </c:pt>
                <c:pt idx="42">
                  <c:v>38.900000000000006</c:v>
                </c:pt>
                <c:pt idx="43">
                  <c:v>-85</c:v>
                </c:pt>
                <c:pt idx="44">
                  <c:v>22.299999999999997</c:v>
                </c:pt>
                <c:pt idx="45">
                  <c:v>96.7</c:v>
                </c:pt>
                <c:pt idx="46">
                  <c:v>128.69999999999999</c:v>
                </c:pt>
                <c:pt idx="47">
                  <c:v>14.999999999999986</c:v>
                </c:pt>
                <c:pt idx="48">
                  <c:v>73.699999999999989</c:v>
                </c:pt>
                <c:pt idx="49">
                  <c:v>236.79999999999998</c:v>
                </c:pt>
                <c:pt idx="50">
                  <c:v>382.2</c:v>
                </c:pt>
                <c:pt idx="51">
                  <c:v>372.59999999999997</c:v>
                </c:pt>
                <c:pt idx="52">
                  <c:v>247.79999999999995</c:v>
                </c:pt>
                <c:pt idx="53">
                  <c:v>237.99999999999994</c:v>
                </c:pt>
                <c:pt idx="54">
                  <c:v>289.89999999999992</c:v>
                </c:pt>
                <c:pt idx="55">
                  <c:v>350.89999999999992</c:v>
                </c:pt>
                <c:pt idx="56">
                  <c:v>416.29999999999995</c:v>
                </c:pt>
                <c:pt idx="57">
                  <c:v>476.59999999999997</c:v>
                </c:pt>
                <c:pt idx="58">
                  <c:v>381.69999999999993</c:v>
                </c:pt>
                <c:pt idx="59">
                  <c:v>429.19999999999993</c:v>
                </c:pt>
                <c:pt idx="60">
                  <c:v>327.89999999999992</c:v>
                </c:pt>
                <c:pt idx="61">
                  <c:v>389.59999999999991</c:v>
                </c:pt>
                <c:pt idx="62">
                  <c:v>484.49999999999989</c:v>
                </c:pt>
                <c:pt idx="63">
                  <c:v>651.49999999999989</c:v>
                </c:pt>
                <c:pt idx="64">
                  <c:v>616.09999999999991</c:v>
                </c:pt>
                <c:pt idx="65">
                  <c:v>513.89999999999986</c:v>
                </c:pt>
                <c:pt idx="66">
                  <c:v>399.09999999999985</c:v>
                </c:pt>
                <c:pt idx="67">
                  <c:v>303.09999999999985</c:v>
                </c:pt>
                <c:pt idx="68">
                  <c:v>194.59999999999985</c:v>
                </c:pt>
                <c:pt idx="69">
                  <c:v>85.299999999999855</c:v>
                </c:pt>
                <c:pt idx="70">
                  <c:v>128.49999999999986</c:v>
                </c:pt>
                <c:pt idx="71">
                  <c:v>297.99999999999989</c:v>
                </c:pt>
                <c:pt idx="72">
                  <c:v>254.59999999999988</c:v>
                </c:pt>
                <c:pt idx="73">
                  <c:v>207.99999999999989</c:v>
                </c:pt>
                <c:pt idx="74">
                  <c:v>208.19999999999987</c:v>
                </c:pt>
                <c:pt idx="75">
                  <c:v>95.599999999999881</c:v>
                </c:pt>
                <c:pt idx="76">
                  <c:v>-15.800000000000125</c:v>
                </c:pt>
                <c:pt idx="77">
                  <c:v>40.199999999999875</c:v>
                </c:pt>
                <c:pt idx="78">
                  <c:v>48.799999999999876</c:v>
                </c:pt>
                <c:pt idx="79">
                  <c:v>195.19999999999987</c:v>
                </c:pt>
                <c:pt idx="80">
                  <c:v>195.19999999999987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BD-5E4D-A17C-ECB041C8A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62560"/>
        <c:axId val="213364096"/>
      </c:lineChart>
      <c:dateAx>
        <c:axId val="213362560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64096"/>
        <c:crosses val="autoZero"/>
        <c:auto val="1"/>
        <c:lblOffset val="100"/>
        <c:baseTimeUnit val="days"/>
      </c:dateAx>
      <c:valAx>
        <c:axId val="21336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6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Weekly Fly'!$BJ$1</c:f>
              <c:strCache>
                <c:ptCount val="1"/>
                <c:pt idx="0">
                  <c:v>50 cum 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Fly'!$BC$2:$BC$82</c:f>
              <c:numCache>
                <c:formatCode>m/d/yyyy\ h:mm</c:formatCode>
                <c:ptCount val="81"/>
                <c:pt idx="0">
                  <c:v>45119</c:v>
                </c:pt>
                <c:pt idx="1">
                  <c:v>45133</c:v>
                </c:pt>
                <c:pt idx="2">
                  <c:v>45140</c:v>
                </c:pt>
                <c:pt idx="3">
                  <c:v>45147</c:v>
                </c:pt>
                <c:pt idx="4">
                  <c:v>45154</c:v>
                </c:pt>
                <c:pt idx="5">
                  <c:v>45159</c:v>
                </c:pt>
                <c:pt idx="6">
                  <c:v>45166</c:v>
                </c:pt>
                <c:pt idx="7">
                  <c:v>45173</c:v>
                </c:pt>
                <c:pt idx="8">
                  <c:v>45180</c:v>
                </c:pt>
                <c:pt idx="9">
                  <c:v>45187</c:v>
                </c:pt>
                <c:pt idx="10">
                  <c:v>45194</c:v>
                </c:pt>
                <c:pt idx="11">
                  <c:v>45198</c:v>
                </c:pt>
                <c:pt idx="12">
                  <c:v>45208</c:v>
                </c:pt>
                <c:pt idx="13">
                  <c:v>45215</c:v>
                </c:pt>
                <c:pt idx="14">
                  <c:v>45222</c:v>
                </c:pt>
                <c:pt idx="15">
                  <c:v>45229</c:v>
                </c:pt>
                <c:pt idx="16">
                  <c:v>45236</c:v>
                </c:pt>
                <c:pt idx="17">
                  <c:v>45243</c:v>
                </c:pt>
                <c:pt idx="18">
                  <c:v>45250</c:v>
                </c:pt>
                <c:pt idx="19">
                  <c:v>45254</c:v>
                </c:pt>
                <c:pt idx="20">
                  <c:v>45264</c:v>
                </c:pt>
                <c:pt idx="21">
                  <c:v>45271</c:v>
                </c:pt>
                <c:pt idx="22">
                  <c:v>45278</c:v>
                </c:pt>
                <c:pt idx="23">
                  <c:v>45282</c:v>
                </c:pt>
                <c:pt idx="24">
                  <c:v>45292</c:v>
                </c:pt>
                <c:pt idx="25">
                  <c:v>45299</c:v>
                </c:pt>
                <c:pt idx="26">
                  <c:v>45306</c:v>
                </c:pt>
                <c:pt idx="27">
                  <c:v>45320</c:v>
                </c:pt>
                <c:pt idx="28">
                  <c:v>45327</c:v>
                </c:pt>
                <c:pt idx="29">
                  <c:v>45334</c:v>
                </c:pt>
                <c:pt idx="30">
                  <c:v>45341</c:v>
                </c:pt>
                <c:pt idx="31">
                  <c:v>45362</c:v>
                </c:pt>
                <c:pt idx="32">
                  <c:v>45369</c:v>
                </c:pt>
                <c:pt idx="33">
                  <c:v>45373</c:v>
                </c:pt>
                <c:pt idx="34">
                  <c:v>45383</c:v>
                </c:pt>
                <c:pt idx="35">
                  <c:v>45390</c:v>
                </c:pt>
                <c:pt idx="36">
                  <c:v>45397</c:v>
                </c:pt>
                <c:pt idx="37">
                  <c:v>45404</c:v>
                </c:pt>
                <c:pt idx="38">
                  <c:v>45411</c:v>
                </c:pt>
                <c:pt idx="39">
                  <c:v>45418</c:v>
                </c:pt>
                <c:pt idx="40">
                  <c:v>45425</c:v>
                </c:pt>
                <c:pt idx="41">
                  <c:v>45429</c:v>
                </c:pt>
                <c:pt idx="42">
                  <c:v>45439</c:v>
                </c:pt>
                <c:pt idx="43">
                  <c:v>45446</c:v>
                </c:pt>
                <c:pt idx="44">
                  <c:v>45453</c:v>
                </c:pt>
                <c:pt idx="45">
                  <c:v>45457</c:v>
                </c:pt>
                <c:pt idx="46">
                  <c:v>45467</c:v>
                </c:pt>
                <c:pt idx="47">
                  <c:v>45474</c:v>
                </c:pt>
                <c:pt idx="48">
                  <c:v>45481</c:v>
                </c:pt>
                <c:pt idx="49">
                  <c:v>45488</c:v>
                </c:pt>
                <c:pt idx="50">
                  <c:v>45495</c:v>
                </c:pt>
              </c:numCache>
            </c:numRef>
          </c:cat>
          <c:val>
            <c:numRef>
              <c:f>'All Weekly Fly'!$BJ$2:$BJ$82</c:f>
              <c:numCache>
                <c:formatCode>General</c:formatCode>
                <c:ptCount val="81"/>
                <c:pt idx="0">
                  <c:v>3</c:v>
                </c:pt>
                <c:pt idx="1">
                  <c:v>41.3</c:v>
                </c:pt>
                <c:pt idx="2">
                  <c:v>42.9</c:v>
                </c:pt>
                <c:pt idx="3">
                  <c:v>34.099999999999994</c:v>
                </c:pt>
                <c:pt idx="4">
                  <c:v>53.399999999999991</c:v>
                </c:pt>
                <c:pt idx="5">
                  <c:v>63.899999999999991</c:v>
                </c:pt>
                <c:pt idx="6">
                  <c:v>54.499999999999993</c:v>
                </c:pt>
                <c:pt idx="7">
                  <c:v>43.3</c:v>
                </c:pt>
                <c:pt idx="8">
                  <c:v>33.099999999999994</c:v>
                </c:pt>
                <c:pt idx="9">
                  <c:v>50.199999999999996</c:v>
                </c:pt>
                <c:pt idx="10">
                  <c:v>40.099999999999994</c:v>
                </c:pt>
                <c:pt idx="11">
                  <c:v>25.799999999999994</c:v>
                </c:pt>
                <c:pt idx="12">
                  <c:v>66.5</c:v>
                </c:pt>
                <c:pt idx="13">
                  <c:v>102.1</c:v>
                </c:pt>
                <c:pt idx="14">
                  <c:v>90.699999999999989</c:v>
                </c:pt>
                <c:pt idx="15">
                  <c:v>83.899999999999991</c:v>
                </c:pt>
                <c:pt idx="16">
                  <c:v>74.8</c:v>
                </c:pt>
                <c:pt idx="17">
                  <c:v>65.899999999999991</c:v>
                </c:pt>
                <c:pt idx="18">
                  <c:v>91.799999999999983</c:v>
                </c:pt>
                <c:pt idx="19">
                  <c:v>120.19999999999999</c:v>
                </c:pt>
                <c:pt idx="20">
                  <c:v>112.89999999999999</c:v>
                </c:pt>
                <c:pt idx="21">
                  <c:v>114.6</c:v>
                </c:pt>
                <c:pt idx="22">
                  <c:v>136.6</c:v>
                </c:pt>
                <c:pt idx="23">
                  <c:v>127.3</c:v>
                </c:pt>
                <c:pt idx="24">
                  <c:v>128.4</c:v>
                </c:pt>
                <c:pt idx="25">
                  <c:v>120.5</c:v>
                </c:pt>
                <c:pt idx="26">
                  <c:v>113.9</c:v>
                </c:pt>
                <c:pt idx="27">
                  <c:v>106</c:v>
                </c:pt>
                <c:pt idx="28">
                  <c:v>100.5</c:v>
                </c:pt>
                <c:pt idx="29">
                  <c:v>95.7</c:v>
                </c:pt>
                <c:pt idx="30">
                  <c:v>90.7</c:v>
                </c:pt>
                <c:pt idx="31">
                  <c:v>106.5</c:v>
                </c:pt>
                <c:pt idx="32">
                  <c:v>101.6</c:v>
                </c:pt>
                <c:pt idx="33">
                  <c:v>118.8</c:v>
                </c:pt>
                <c:pt idx="34">
                  <c:v>107.89999999999999</c:v>
                </c:pt>
                <c:pt idx="35">
                  <c:v>109.49999999999999</c:v>
                </c:pt>
                <c:pt idx="36">
                  <c:v>103.69999999999999</c:v>
                </c:pt>
                <c:pt idx="37">
                  <c:v>99.399999999999991</c:v>
                </c:pt>
                <c:pt idx="38">
                  <c:v>89.899999999999991</c:v>
                </c:pt>
                <c:pt idx="39">
                  <c:v>81.599999999999994</c:v>
                </c:pt>
                <c:pt idx="40">
                  <c:v>75.899999999999991</c:v>
                </c:pt>
                <c:pt idx="41">
                  <c:v>88.8</c:v>
                </c:pt>
                <c:pt idx="42">
                  <c:v>81.899999999999991</c:v>
                </c:pt>
                <c:pt idx="43">
                  <c:v>79.499999999999986</c:v>
                </c:pt>
                <c:pt idx="44">
                  <c:v>73.09999999999998</c:v>
                </c:pt>
                <c:pt idx="45">
                  <c:v>62.699999999999982</c:v>
                </c:pt>
                <c:pt idx="46">
                  <c:v>55.09999999999998</c:v>
                </c:pt>
                <c:pt idx="47">
                  <c:v>95.799999999999983</c:v>
                </c:pt>
                <c:pt idx="48">
                  <c:v>87.999999999999986</c:v>
                </c:pt>
                <c:pt idx="49">
                  <c:v>81.59999999999998</c:v>
                </c:pt>
                <c:pt idx="50">
                  <c:v>75.299999999999983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FD-044A-BA26-2092D2F2DFF5}"/>
            </c:ext>
          </c:extLst>
        </c:ser>
        <c:ser>
          <c:idx val="1"/>
          <c:order val="1"/>
          <c:tx>
            <c:strRef>
              <c:f>'All Weekly Fly'!$BM$1</c:f>
              <c:strCache>
                <c:ptCount val="1"/>
                <c:pt idx="0">
                  <c:v>100 cum pnl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Fly'!$BC$2:$BC$82</c:f>
              <c:numCache>
                <c:formatCode>m/d/yyyy\ h:mm</c:formatCode>
                <c:ptCount val="81"/>
                <c:pt idx="0">
                  <c:v>45119</c:v>
                </c:pt>
                <c:pt idx="1">
                  <c:v>45133</c:v>
                </c:pt>
                <c:pt idx="2">
                  <c:v>45140</c:v>
                </c:pt>
                <c:pt idx="3">
                  <c:v>45147</c:v>
                </c:pt>
                <c:pt idx="4">
                  <c:v>45154</c:v>
                </c:pt>
                <c:pt idx="5">
                  <c:v>45159</c:v>
                </c:pt>
                <c:pt idx="6">
                  <c:v>45166</c:v>
                </c:pt>
                <c:pt idx="7">
                  <c:v>45173</c:v>
                </c:pt>
                <c:pt idx="8">
                  <c:v>45180</c:v>
                </c:pt>
                <c:pt idx="9">
                  <c:v>45187</c:v>
                </c:pt>
                <c:pt idx="10">
                  <c:v>45194</c:v>
                </c:pt>
                <c:pt idx="11">
                  <c:v>45198</c:v>
                </c:pt>
                <c:pt idx="12">
                  <c:v>45208</c:v>
                </c:pt>
                <c:pt idx="13">
                  <c:v>45215</c:v>
                </c:pt>
                <c:pt idx="14">
                  <c:v>45222</c:v>
                </c:pt>
                <c:pt idx="15">
                  <c:v>45229</c:v>
                </c:pt>
                <c:pt idx="16">
                  <c:v>45236</c:v>
                </c:pt>
                <c:pt idx="17">
                  <c:v>45243</c:v>
                </c:pt>
                <c:pt idx="18">
                  <c:v>45250</c:v>
                </c:pt>
                <c:pt idx="19">
                  <c:v>45254</c:v>
                </c:pt>
                <c:pt idx="20">
                  <c:v>45264</c:v>
                </c:pt>
                <c:pt idx="21">
                  <c:v>45271</c:v>
                </c:pt>
                <c:pt idx="22">
                  <c:v>45278</c:v>
                </c:pt>
                <c:pt idx="23">
                  <c:v>45282</c:v>
                </c:pt>
                <c:pt idx="24">
                  <c:v>45292</c:v>
                </c:pt>
                <c:pt idx="25">
                  <c:v>45299</c:v>
                </c:pt>
                <c:pt idx="26">
                  <c:v>45306</c:v>
                </c:pt>
                <c:pt idx="27">
                  <c:v>45320</c:v>
                </c:pt>
                <c:pt idx="28">
                  <c:v>45327</c:v>
                </c:pt>
                <c:pt idx="29">
                  <c:v>45334</c:v>
                </c:pt>
                <c:pt idx="30">
                  <c:v>45341</c:v>
                </c:pt>
                <c:pt idx="31">
                  <c:v>45362</c:v>
                </c:pt>
                <c:pt idx="32">
                  <c:v>45369</c:v>
                </c:pt>
                <c:pt idx="33">
                  <c:v>45373</c:v>
                </c:pt>
                <c:pt idx="34">
                  <c:v>45383</c:v>
                </c:pt>
                <c:pt idx="35">
                  <c:v>45390</c:v>
                </c:pt>
                <c:pt idx="36">
                  <c:v>45397</c:v>
                </c:pt>
                <c:pt idx="37">
                  <c:v>45404</c:v>
                </c:pt>
                <c:pt idx="38">
                  <c:v>45411</c:v>
                </c:pt>
                <c:pt idx="39">
                  <c:v>45418</c:v>
                </c:pt>
                <c:pt idx="40">
                  <c:v>45425</c:v>
                </c:pt>
                <c:pt idx="41">
                  <c:v>45429</c:v>
                </c:pt>
                <c:pt idx="42">
                  <c:v>45439</c:v>
                </c:pt>
                <c:pt idx="43">
                  <c:v>45446</c:v>
                </c:pt>
                <c:pt idx="44">
                  <c:v>45453</c:v>
                </c:pt>
                <c:pt idx="45">
                  <c:v>45457</c:v>
                </c:pt>
                <c:pt idx="46">
                  <c:v>45467</c:v>
                </c:pt>
                <c:pt idx="47">
                  <c:v>45474</c:v>
                </c:pt>
                <c:pt idx="48">
                  <c:v>45481</c:v>
                </c:pt>
                <c:pt idx="49">
                  <c:v>45488</c:v>
                </c:pt>
                <c:pt idx="50">
                  <c:v>45495</c:v>
                </c:pt>
              </c:numCache>
            </c:numRef>
          </c:cat>
          <c:val>
            <c:numRef>
              <c:f>'All Weekly Fly'!$BM$2:$BM$82</c:f>
              <c:numCache>
                <c:formatCode>General</c:formatCode>
                <c:ptCount val="81"/>
                <c:pt idx="0">
                  <c:v>34.200000000000003</c:v>
                </c:pt>
                <c:pt idx="1">
                  <c:v>103.4</c:v>
                </c:pt>
                <c:pt idx="2">
                  <c:v>130.30000000000001</c:v>
                </c:pt>
                <c:pt idx="3">
                  <c:v>100.10000000000001</c:v>
                </c:pt>
                <c:pt idx="4">
                  <c:v>147</c:v>
                </c:pt>
                <c:pt idx="5">
                  <c:v>181.8</c:v>
                </c:pt>
                <c:pt idx="6">
                  <c:v>191</c:v>
                </c:pt>
                <c:pt idx="7">
                  <c:v>199.6</c:v>
                </c:pt>
                <c:pt idx="8">
                  <c:v>161</c:v>
                </c:pt>
                <c:pt idx="9">
                  <c:v>203.4</c:v>
                </c:pt>
                <c:pt idx="10">
                  <c:v>166.7</c:v>
                </c:pt>
                <c:pt idx="11">
                  <c:v>141.39999999999998</c:v>
                </c:pt>
                <c:pt idx="12">
                  <c:v>209.39999999999998</c:v>
                </c:pt>
                <c:pt idx="13">
                  <c:v>269.79999999999995</c:v>
                </c:pt>
                <c:pt idx="14">
                  <c:v>230.79999999999995</c:v>
                </c:pt>
                <c:pt idx="15">
                  <c:v>210.99999999999994</c:v>
                </c:pt>
                <c:pt idx="16">
                  <c:v>176.79999999999995</c:v>
                </c:pt>
                <c:pt idx="17">
                  <c:v>143.29999999999995</c:v>
                </c:pt>
                <c:pt idx="18">
                  <c:v>192.69999999999996</c:v>
                </c:pt>
                <c:pt idx="19">
                  <c:v>231.09999999999997</c:v>
                </c:pt>
                <c:pt idx="20">
                  <c:v>204.99999999999997</c:v>
                </c:pt>
                <c:pt idx="21">
                  <c:v>235.49999999999997</c:v>
                </c:pt>
                <c:pt idx="22">
                  <c:v>287.29999999999995</c:v>
                </c:pt>
                <c:pt idx="23">
                  <c:v>276.49999999999994</c:v>
                </c:pt>
                <c:pt idx="24">
                  <c:v>308.29999999999995</c:v>
                </c:pt>
                <c:pt idx="25">
                  <c:v>279.69999999999993</c:v>
                </c:pt>
                <c:pt idx="26">
                  <c:v>254.69999999999993</c:v>
                </c:pt>
                <c:pt idx="27">
                  <c:v>227.29999999999993</c:v>
                </c:pt>
                <c:pt idx="28">
                  <c:v>206.99999999999991</c:v>
                </c:pt>
                <c:pt idx="29">
                  <c:v>187.1999999999999</c:v>
                </c:pt>
                <c:pt idx="30">
                  <c:v>167.39999999999989</c:v>
                </c:pt>
                <c:pt idx="31">
                  <c:v>205.19999999999987</c:v>
                </c:pt>
                <c:pt idx="32">
                  <c:v>184.79999999999987</c:v>
                </c:pt>
                <c:pt idx="33">
                  <c:v>225.19999999999987</c:v>
                </c:pt>
                <c:pt idx="34">
                  <c:v>186.29999999999987</c:v>
                </c:pt>
                <c:pt idx="35">
                  <c:v>217.59999999999988</c:v>
                </c:pt>
                <c:pt idx="36">
                  <c:v>193.89999999999989</c:v>
                </c:pt>
                <c:pt idx="37">
                  <c:v>226.2999999999999</c:v>
                </c:pt>
                <c:pt idx="38">
                  <c:v>195.2999999999999</c:v>
                </c:pt>
                <c:pt idx="39">
                  <c:v>187.09999999999991</c:v>
                </c:pt>
                <c:pt idx="40">
                  <c:v>165.1999999999999</c:v>
                </c:pt>
                <c:pt idx="41">
                  <c:v>200.09999999999991</c:v>
                </c:pt>
                <c:pt idx="42">
                  <c:v>173.39999999999992</c:v>
                </c:pt>
                <c:pt idx="43">
                  <c:v>161.19999999999993</c:v>
                </c:pt>
                <c:pt idx="44">
                  <c:v>148.79999999999993</c:v>
                </c:pt>
                <c:pt idx="45">
                  <c:v>111.79999999999993</c:v>
                </c:pt>
                <c:pt idx="46">
                  <c:v>86.39999999999992</c:v>
                </c:pt>
                <c:pt idx="47">
                  <c:v>160.39999999999992</c:v>
                </c:pt>
                <c:pt idx="48">
                  <c:v>156.69999999999993</c:v>
                </c:pt>
                <c:pt idx="49">
                  <c:v>133.19999999999993</c:v>
                </c:pt>
                <c:pt idx="50">
                  <c:v>146.19999999999993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FD-044A-BA26-2092D2F2DFF5}"/>
            </c:ext>
          </c:extLst>
        </c:ser>
        <c:ser>
          <c:idx val="2"/>
          <c:order val="2"/>
          <c:tx>
            <c:strRef>
              <c:f>'All Weekly Fly'!$BP$1</c:f>
              <c:strCache>
                <c:ptCount val="1"/>
                <c:pt idx="0">
                  <c:v>150 cum pnl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Fly'!$BC$2:$BC$82</c:f>
              <c:numCache>
                <c:formatCode>m/d/yyyy\ h:mm</c:formatCode>
                <c:ptCount val="81"/>
                <c:pt idx="0">
                  <c:v>45119</c:v>
                </c:pt>
                <c:pt idx="1">
                  <c:v>45133</c:v>
                </c:pt>
                <c:pt idx="2">
                  <c:v>45140</c:v>
                </c:pt>
                <c:pt idx="3">
                  <c:v>45147</c:v>
                </c:pt>
                <c:pt idx="4">
                  <c:v>45154</c:v>
                </c:pt>
                <c:pt idx="5">
                  <c:v>45159</c:v>
                </c:pt>
                <c:pt idx="6">
                  <c:v>45166</c:v>
                </c:pt>
                <c:pt idx="7">
                  <c:v>45173</c:v>
                </c:pt>
                <c:pt idx="8">
                  <c:v>45180</c:v>
                </c:pt>
                <c:pt idx="9">
                  <c:v>45187</c:v>
                </c:pt>
                <c:pt idx="10">
                  <c:v>45194</c:v>
                </c:pt>
                <c:pt idx="11">
                  <c:v>45198</c:v>
                </c:pt>
                <c:pt idx="12">
                  <c:v>45208</c:v>
                </c:pt>
                <c:pt idx="13">
                  <c:v>45215</c:v>
                </c:pt>
                <c:pt idx="14">
                  <c:v>45222</c:v>
                </c:pt>
                <c:pt idx="15">
                  <c:v>45229</c:v>
                </c:pt>
                <c:pt idx="16">
                  <c:v>45236</c:v>
                </c:pt>
                <c:pt idx="17">
                  <c:v>45243</c:v>
                </c:pt>
                <c:pt idx="18">
                  <c:v>45250</c:v>
                </c:pt>
                <c:pt idx="19">
                  <c:v>45254</c:v>
                </c:pt>
                <c:pt idx="20">
                  <c:v>45264</c:v>
                </c:pt>
                <c:pt idx="21">
                  <c:v>45271</c:v>
                </c:pt>
                <c:pt idx="22">
                  <c:v>45278</c:v>
                </c:pt>
                <c:pt idx="23">
                  <c:v>45282</c:v>
                </c:pt>
                <c:pt idx="24">
                  <c:v>45292</c:v>
                </c:pt>
                <c:pt idx="25">
                  <c:v>45299</c:v>
                </c:pt>
                <c:pt idx="26">
                  <c:v>45306</c:v>
                </c:pt>
                <c:pt idx="27">
                  <c:v>45320</c:v>
                </c:pt>
                <c:pt idx="28">
                  <c:v>45327</c:v>
                </c:pt>
                <c:pt idx="29">
                  <c:v>45334</c:v>
                </c:pt>
                <c:pt idx="30">
                  <c:v>45341</c:v>
                </c:pt>
                <c:pt idx="31">
                  <c:v>45362</c:v>
                </c:pt>
                <c:pt idx="32">
                  <c:v>45369</c:v>
                </c:pt>
                <c:pt idx="33">
                  <c:v>45373</c:v>
                </c:pt>
                <c:pt idx="34">
                  <c:v>45383</c:v>
                </c:pt>
                <c:pt idx="35">
                  <c:v>45390</c:v>
                </c:pt>
                <c:pt idx="36">
                  <c:v>45397</c:v>
                </c:pt>
                <c:pt idx="37">
                  <c:v>45404</c:v>
                </c:pt>
                <c:pt idx="38">
                  <c:v>45411</c:v>
                </c:pt>
                <c:pt idx="39">
                  <c:v>45418</c:v>
                </c:pt>
                <c:pt idx="40">
                  <c:v>45425</c:v>
                </c:pt>
                <c:pt idx="41">
                  <c:v>45429</c:v>
                </c:pt>
                <c:pt idx="42">
                  <c:v>45439</c:v>
                </c:pt>
                <c:pt idx="43">
                  <c:v>45446</c:v>
                </c:pt>
                <c:pt idx="44">
                  <c:v>45453</c:v>
                </c:pt>
                <c:pt idx="45">
                  <c:v>45457</c:v>
                </c:pt>
                <c:pt idx="46">
                  <c:v>45467</c:v>
                </c:pt>
                <c:pt idx="47">
                  <c:v>45474</c:v>
                </c:pt>
                <c:pt idx="48">
                  <c:v>45481</c:v>
                </c:pt>
                <c:pt idx="49">
                  <c:v>45488</c:v>
                </c:pt>
                <c:pt idx="50">
                  <c:v>45495</c:v>
                </c:pt>
              </c:numCache>
            </c:numRef>
          </c:cat>
          <c:val>
            <c:numRef>
              <c:f>'All Weekly Fly'!$BP$2:$BP$82</c:f>
              <c:numCache>
                <c:formatCode>General</c:formatCode>
                <c:ptCount val="81"/>
                <c:pt idx="0">
                  <c:v>56.3</c:v>
                </c:pt>
                <c:pt idx="1">
                  <c:v>146.1</c:v>
                </c:pt>
                <c:pt idx="2">
                  <c:v>185.3</c:v>
                </c:pt>
                <c:pt idx="3">
                  <c:v>158.80000000000001</c:v>
                </c:pt>
                <c:pt idx="4">
                  <c:v>221.9</c:v>
                </c:pt>
                <c:pt idx="5">
                  <c:v>270</c:v>
                </c:pt>
                <c:pt idx="6">
                  <c:v>287.7</c:v>
                </c:pt>
                <c:pt idx="7">
                  <c:v>309.3</c:v>
                </c:pt>
                <c:pt idx="8">
                  <c:v>229.60000000000002</c:v>
                </c:pt>
                <c:pt idx="9">
                  <c:v>285.90000000000003</c:v>
                </c:pt>
                <c:pt idx="10">
                  <c:v>248.10000000000002</c:v>
                </c:pt>
                <c:pt idx="11">
                  <c:v>233.3</c:v>
                </c:pt>
                <c:pt idx="12">
                  <c:v>317.70000000000005</c:v>
                </c:pt>
                <c:pt idx="13">
                  <c:v>392.30000000000007</c:v>
                </c:pt>
                <c:pt idx="14">
                  <c:v>313.90000000000009</c:v>
                </c:pt>
                <c:pt idx="15">
                  <c:v>314.80000000000007</c:v>
                </c:pt>
                <c:pt idx="16">
                  <c:v>255.80000000000007</c:v>
                </c:pt>
                <c:pt idx="17">
                  <c:v>214.60000000000008</c:v>
                </c:pt>
                <c:pt idx="18">
                  <c:v>275.00000000000006</c:v>
                </c:pt>
                <c:pt idx="19">
                  <c:v>315.80000000000007</c:v>
                </c:pt>
                <c:pt idx="20">
                  <c:v>260.80000000000007</c:v>
                </c:pt>
                <c:pt idx="21">
                  <c:v>308.50000000000006</c:v>
                </c:pt>
                <c:pt idx="22">
                  <c:v>377.90000000000009</c:v>
                </c:pt>
                <c:pt idx="23">
                  <c:v>379.00000000000011</c:v>
                </c:pt>
                <c:pt idx="24">
                  <c:v>430.2000000000001</c:v>
                </c:pt>
                <c:pt idx="25">
                  <c:v>411.7000000000001</c:v>
                </c:pt>
                <c:pt idx="26">
                  <c:v>358.60000000000008</c:v>
                </c:pt>
                <c:pt idx="27">
                  <c:v>298.90000000000009</c:v>
                </c:pt>
                <c:pt idx="28">
                  <c:v>290.10000000000008</c:v>
                </c:pt>
                <c:pt idx="29">
                  <c:v>246.10000000000008</c:v>
                </c:pt>
                <c:pt idx="30">
                  <c:v>230.50000000000009</c:v>
                </c:pt>
                <c:pt idx="31">
                  <c:v>279.30000000000007</c:v>
                </c:pt>
                <c:pt idx="32">
                  <c:v>233.30000000000007</c:v>
                </c:pt>
                <c:pt idx="33">
                  <c:v>285.30000000000007</c:v>
                </c:pt>
                <c:pt idx="34">
                  <c:v>206.80000000000007</c:v>
                </c:pt>
                <c:pt idx="35">
                  <c:v>258.30000000000007</c:v>
                </c:pt>
                <c:pt idx="36">
                  <c:v>206.80000000000007</c:v>
                </c:pt>
                <c:pt idx="37">
                  <c:v>266.20000000000005</c:v>
                </c:pt>
                <c:pt idx="38">
                  <c:v>203.00000000000006</c:v>
                </c:pt>
                <c:pt idx="39">
                  <c:v>214.90000000000006</c:v>
                </c:pt>
                <c:pt idx="40">
                  <c:v>167.70000000000005</c:v>
                </c:pt>
                <c:pt idx="41">
                  <c:v>212.90000000000003</c:v>
                </c:pt>
                <c:pt idx="42">
                  <c:v>156.00000000000003</c:v>
                </c:pt>
                <c:pt idx="43">
                  <c:v>130.20000000000002</c:v>
                </c:pt>
                <c:pt idx="44">
                  <c:v>144.70000000000002</c:v>
                </c:pt>
                <c:pt idx="45">
                  <c:v>116.10000000000002</c:v>
                </c:pt>
                <c:pt idx="46">
                  <c:v>64.200000000000017</c:v>
                </c:pt>
                <c:pt idx="47">
                  <c:v>163.30000000000001</c:v>
                </c:pt>
                <c:pt idx="48">
                  <c:v>180.3</c:v>
                </c:pt>
                <c:pt idx="49">
                  <c:v>179.60000000000002</c:v>
                </c:pt>
                <c:pt idx="50">
                  <c:v>215.40000000000003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FD-044A-BA26-2092D2F2D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488768"/>
        <c:axId val="213490304"/>
      </c:lineChart>
      <c:dateAx>
        <c:axId val="213488768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90304"/>
        <c:crosses val="autoZero"/>
        <c:auto val="1"/>
        <c:lblOffset val="100"/>
        <c:baseTimeUnit val="days"/>
      </c:dateAx>
      <c:valAx>
        <c:axId val="21349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8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Weekly Fly'!$CA$1</c:f>
              <c:strCache>
                <c:ptCount val="1"/>
                <c:pt idx="0">
                  <c:v>200 cum 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Fly'!$BT$2:$BT$82</c:f>
              <c:numCache>
                <c:formatCode>m/d/yyyy\ h:mm</c:formatCode>
                <c:ptCount val="81"/>
                <c:pt idx="0">
                  <c:v>45121</c:v>
                </c:pt>
                <c:pt idx="1">
                  <c:v>45128</c:v>
                </c:pt>
                <c:pt idx="2">
                  <c:v>45135</c:v>
                </c:pt>
                <c:pt idx="3">
                  <c:v>45142</c:v>
                </c:pt>
                <c:pt idx="4">
                  <c:v>45149</c:v>
                </c:pt>
                <c:pt idx="5">
                  <c:v>45156</c:v>
                </c:pt>
                <c:pt idx="6">
                  <c:v>45163</c:v>
                </c:pt>
                <c:pt idx="7">
                  <c:v>45170</c:v>
                </c:pt>
                <c:pt idx="8">
                  <c:v>45177</c:v>
                </c:pt>
                <c:pt idx="9">
                  <c:v>45184</c:v>
                </c:pt>
                <c:pt idx="10">
                  <c:v>45191</c:v>
                </c:pt>
                <c:pt idx="11">
                  <c:v>45198</c:v>
                </c:pt>
                <c:pt idx="12">
                  <c:v>45205</c:v>
                </c:pt>
                <c:pt idx="13">
                  <c:v>45212</c:v>
                </c:pt>
                <c:pt idx="14">
                  <c:v>45219</c:v>
                </c:pt>
                <c:pt idx="15">
                  <c:v>45226</c:v>
                </c:pt>
                <c:pt idx="16">
                  <c:v>45240</c:v>
                </c:pt>
                <c:pt idx="17">
                  <c:v>45247</c:v>
                </c:pt>
                <c:pt idx="18">
                  <c:v>45254</c:v>
                </c:pt>
                <c:pt idx="19">
                  <c:v>45261</c:v>
                </c:pt>
                <c:pt idx="20">
                  <c:v>45268</c:v>
                </c:pt>
                <c:pt idx="21">
                  <c:v>45275</c:v>
                </c:pt>
                <c:pt idx="22">
                  <c:v>45282</c:v>
                </c:pt>
                <c:pt idx="23">
                  <c:v>45289</c:v>
                </c:pt>
                <c:pt idx="24">
                  <c:v>45296</c:v>
                </c:pt>
                <c:pt idx="25">
                  <c:v>45303</c:v>
                </c:pt>
                <c:pt idx="26">
                  <c:v>45310</c:v>
                </c:pt>
                <c:pt idx="27">
                  <c:v>45316</c:v>
                </c:pt>
                <c:pt idx="28">
                  <c:v>45324</c:v>
                </c:pt>
                <c:pt idx="29">
                  <c:v>45331</c:v>
                </c:pt>
                <c:pt idx="30">
                  <c:v>45338</c:v>
                </c:pt>
                <c:pt idx="31">
                  <c:v>45345</c:v>
                </c:pt>
                <c:pt idx="32">
                  <c:v>45352</c:v>
                </c:pt>
                <c:pt idx="33">
                  <c:v>45358</c:v>
                </c:pt>
                <c:pt idx="34">
                  <c:v>45366</c:v>
                </c:pt>
                <c:pt idx="35">
                  <c:v>45373</c:v>
                </c:pt>
                <c:pt idx="36">
                  <c:v>45379</c:v>
                </c:pt>
                <c:pt idx="37">
                  <c:v>45387</c:v>
                </c:pt>
                <c:pt idx="38">
                  <c:v>45394</c:v>
                </c:pt>
                <c:pt idx="39">
                  <c:v>45401</c:v>
                </c:pt>
                <c:pt idx="40">
                  <c:v>45408</c:v>
                </c:pt>
                <c:pt idx="41">
                  <c:v>45415</c:v>
                </c:pt>
                <c:pt idx="42">
                  <c:v>45429</c:v>
                </c:pt>
                <c:pt idx="43">
                  <c:v>45436</c:v>
                </c:pt>
                <c:pt idx="44">
                  <c:v>45443</c:v>
                </c:pt>
                <c:pt idx="45">
                  <c:v>45450</c:v>
                </c:pt>
                <c:pt idx="46">
                  <c:v>45457</c:v>
                </c:pt>
                <c:pt idx="47">
                  <c:v>45464</c:v>
                </c:pt>
                <c:pt idx="48">
                  <c:v>45471</c:v>
                </c:pt>
                <c:pt idx="49">
                  <c:v>45478</c:v>
                </c:pt>
                <c:pt idx="50">
                  <c:v>45485</c:v>
                </c:pt>
                <c:pt idx="51">
                  <c:v>45492</c:v>
                </c:pt>
              </c:numCache>
            </c:numRef>
          </c:cat>
          <c:val>
            <c:numRef>
              <c:f>'All Weekly Fly'!$CA$2:$CA$82</c:f>
              <c:numCache>
                <c:formatCode>General</c:formatCode>
                <c:ptCount val="81"/>
                <c:pt idx="0">
                  <c:v>-47.9</c:v>
                </c:pt>
                <c:pt idx="1">
                  <c:v>-51</c:v>
                </c:pt>
                <c:pt idx="2">
                  <c:v>2.6000000000000014</c:v>
                </c:pt>
                <c:pt idx="3">
                  <c:v>-46</c:v>
                </c:pt>
                <c:pt idx="4">
                  <c:v>-80</c:v>
                </c:pt>
                <c:pt idx="5">
                  <c:v>-62.6</c:v>
                </c:pt>
                <c:pt idx="6">
                  <c:v>-105.80000000000001</c:v>
                </c:pt>
                <c:pt idx="7">
                  <c:v>-146.5</c:v>
                </c:pt>
                <c:pt idx="8">
                  <c:v>-184.3</c:v>
                </c:pt>
                <c:pt idx="9">
                  <c:v>-210.3</c:v>
                </c:pt>
                <c:pt idx="10">
                  <c:v>-248.10000000000002</c:v>
                </c:pt>
                <c:pt idx="11">
                  <c:v>-285.70000000000005</c:v>
                </c:pt>
                <c:pt idx="12">
                  <c:v>-329.00000000000006</c:v>
                </c:pt>
                <c:pt idx="13">
                  <c:v>-280.40000000000003</c:v>
                </c:pt>
                <c:pt idx="14">
                  <c:v>-305.3</c:v>
                </c:pt>
                <c:pt idx="15">
                  <c:v>-340</c:v>
                </c:pt>
                <c:pt idx="16">
                  <c:v>-279.7</c:v>
                </c:pt>
                <c:pt idx="17">
                  <c:v>-230.6</c:v>
                </c:pt>
                <c:pt idx="18">
                  <c:v>-108.39999999999999</c:v>
                </c:pt>
                <c:pt idx="19">
                  <c:v>-140.69999999999999</c:v>
                </c:pt>
                <c:pt idx="20">
                  <c:v>-178.1</c:v>
                </c:pt>
                <c:pt idx="21">
                  <c:v>-234.1</c:v>
                </c:pt>
                <c:pt idx="22">
                  <c:v>-262.3</c:v>
                </c:pt>
                <c:pt idx="23">
                  <c:v>-255.60000000000002</c:v>
                </c:pt>
                <c:pt idx="24">
                  <c:v>-227.10000000000002</c:v>
                </c:pt>
                <c:pt idx="25">
                  <c:v>-260.70000000000005</c:v>
                </c:pt>
                <c:pt idx="26">
                  <c:v>-288.70000000000005</c:v>
                </c:pt>
                <c:pt idx="27">
                  <c:v>-290.80000000000007</c:v>
                </c:pt>
                <c:pt idx="28">
                  <c:v>-324.10000000000008</c:v>
                </c:pt>
                <c:pt idx="29">
                  <c:v>-341.30000000000007</c:v>
                </c:pt>
                <c:pt idx="30">
                  <c:v>-367.90000000000009</c:v>
                </c:pt>
                <c:pt idx="31">
                  <c:v>-248.7000000000001</c:v>
                </c:pt>
                <c:pt idx="32">
                  <c:v>-279.10000000000008</c:v>
                </c:pt>
                <c:pt idx="33">
                  <c:v>-134.90000000000009</c:v>
                </c:pt>
                <c:pt idx="34">
                  <c:v>-167.00000000000009</c:v>
                </c:pt>
                <c:pt idx="35">
                  <c:v>-133.50000000000009</c:v>
                </c:pt>
                <c:pt idx="36">
                  <c:v>-166.50000000000009</c:v>
                </c:pt>
                <c:pt idx="37">
                  <c:v>-50.500000000000085</c:v>
                </c:pt>
                <c:pt idx="38">
                  <c:v>-80.60000000000008</c:v>
                </c:pt>
                <c:pt idx="39">
                  <c:v>-101.30000000000008</c:v>
                </c:pt>
                <c:pt idx="40">
                  <c:v>-139.80000000000007</c:v>
                </c:pt>
                <c:pt idx="41">
                  <c:v>-173.30000000000007</c:v>
                </c:pt>
                <c:pt idx="42">
                  <c:v>-203.60000000000008</c:v>
                </c:pt>
                <c:pt idx="43">
                  <c:v>-115.60000000000008</c:v>
                </c:pt>
                <c:pt idx="44">
                  <c:v>-14.400000000000077</c:v>
                </c:pt>
                <c:pt idx="45">
                  <c:v>-38.400000000000077</c:v>
                </c:pt>
                <c:pt idx="46">
                  <c:v>-63.60000000000008</c:v>
                </c:pt>
                <c:pt idx="47">
                  <c:v>-105.40000000000008</c:v>
                </c:pt>
                <c:pt idx="48">
                  <c:v>-130.20000000000007</c:v>
                </c:pt>
                <c:pt idx="49">
                  <c:v>11.599999999999937</c:v>
                </c:pt>
                <c:pt idx="50">
                  <c:v>-13.800000000000061</c:v>
                </c:pt>
                <c:pt idx="51">
                  <c:v>-39.800000000000061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0-C44B-BA37-1623B019303A}"/>
            </c:ext>
          </c:extLst>
        </c:ser>
        <c:ser>
          <c:idx val="1"/>
          <c:order val="1"/>
          <c:tx>
            <c:strRef>
              <c:f>'All Weekly Fly'!$CD$1</c:f>
              <c:strCache>
                <c:ptCount val="1"/>
                <c:pt idx="0">
                  <c:v>400 cum pnl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Fly'!$BT$2:$BT$82</c:f>
              <c:numCache>
                <c:formatCode>m/d/yyyy\ h:mm</c:formatCode>
                <c:ptCount val="81"/>
                <c:pt idx="0">
                  <c:v>45121</c:v>
                </c:pt>
                <c:pt idx="1">
                  <c:v>45128</c:v>
                </c:pt>
                <c:pt idx="2">
                  <c:v>45135</c:v>
                </c:pt>
                <c:pt idx="3">
                  <c:v>45142</c:v>
                </c:pt>
                <c:pt idx="4">
                  <c:v>45149</c:v>
                </c:pt>
                <c:pt idx="5">
                  <c:v>45156</c:v>
                </c:pt>
                <c:pt idx="6">
                  <c:v>45163</c:v>
                </c:pt>
                <c:pt idx="7">
                  <c:v>45170</c:v>
                </c:pt>
                <c:pt idx="8">
                  <c:v>45177</c:v>
                </c:pt>
                <c:pt idx="9">
                  <c:v>45184</c:v>
                </c:pt>
                <c:pt idx="10">
                  <c:v>45191</c:v>
                </c:pt>
                <c:pt idx="11">
                  <c:v>45198</c:v>
                </c:pt>
                <c:pt idx="12">
                  <c:v>45205</c:v>
                </c:pt>
                <c:pt idx="13">
                  <c:v>45212</c:v>
                </c:pt>
                <c:pt idx="14">
                  <c:v>45219</c:v>
                </c:pt>
                <c:pt idx="15">
                  <c:v>45226</c:v>
                </c:pt>
                <c:pt idx="16">
                  <c:v>45240</c:v>
                </c:pt>
                <c:pt idx="17">
                  <c:v>45247</c:v>
                </c:pt>
                <c:pt idx="18">
                  <c:v>45254</c:v>
                </c:pt>
                <c:pt idx="19">
                  <c:v>45261</c:v>
                </c:pt>
                <c:pt idx="20">
                  <c:v>45268</c:v>
                </c:pt>
                <c:pt idx="21">
                  <c:v>45275</c:v>
                </c:pt>
                <c:pt idx="22">
                  <c:v>45282</c:v>
                </c:pt>
                <c:pt idx="23">
                  <c:v>45289</c:v>
                </c:pt>
                <c:pt idx="24">
                  <c:v>45296</c:v>
                </c:pt>
                <c:pt idx="25">
                  <c:v>45303</c:v>
                </c:pt>
                <c:pt idx="26">
                  <c:v>45310</c:v>
                </c:pt>
                <c:pt idx="27">
                  <c:v>45316</c:v>
                </c:pt>
                <c:pt idx="28">
                  <c:v>45324</c:v>
                </c:pt>
                <c:pt idx="29">
                  <c:v>45331</c:v>
                </c:pt>
                <c:pt idx="30">
                  <c:v>45338</c:v>
                </c:pt>
                <c:pt idx="31">
                  <c:v>45345</c:v>
                </c:pt>
                <c:pt idx="32">
                  <c:v>45352</c:v>
                </c:pt>
                <c:pt idx="33">
                  <c:v>45358</c:v>
                </c:pt>
                <c:pt idx="34">
                  <c:v>45366</c:v>
                </c:pt>
                <c:pt idx="35">
                  <c:v>45373</c:v>
                </c:pt>
                <c:pt idx="36">
                  <c:v>45379</c:v>
                </c:pt>
                <c:pt idx="37">
                  <c:v>45387</c:v>
                </c:pt>
                <c:pt idx="38">
                  <c:v>45394</c:v>
                </c:pt>
                <c:pt idx="39">
                  <c:v>45401</c:v>
                </c:pt>
                <c:pt idx="40">
                  <c:v>45408</c:v>
                </c:pt>
                <c:pt idx="41">
                  <c:v>45415</c:v>
                </c:pt>
                <c:pt idx="42">
                  <c:v>45429</c:v>
                </c:pt>
                <c:pt idx="43">
                  <c:v>45436</c:v>
                </c:pt>
                <c:pt idx="44">
                  <c:v>45443</c:v>
                </c:pt>
                <c:pt idx="45">
                  <c:v>45450</c:v>
                </c:pt>
                <c:pt idx="46">
                  <c:v>45457</c:v>
                </c:pt>
                <c:pt idx="47">
                  <c:v>45464</c:v>
                </c:pt>
                <c:pt idx="48">
                  <c:v>45471</c:v>
                </c:pt>
                <c:pt idx="49">
                  <c:v>45478</c:v>
                </c:pt>
                <c:pt idx="50">
                  <c:v>45485</c:v>
                </c:pt>
                <c:pt idx="51">
                  <c:v>45492</c:v>
                </c:pt>
              </c:numCache>
            </c:numRef>
          </c:cat>
          <c:val>
            <c:numRef>
              <c:f>'All Weekly Fly'!$CD$2:$CD$82</c:f>
              <c:numCache>
                <c:formatCode>General</c:formatCode>
                <c:ptCount val="81"/>
                <c:pt idx="0">
                  <c:v>-172.4</c:v>
                </c:pt>
                <c:pt idx="1">
                  <c:v>-243.7</c:v>
                </c:pt>
                <c:pt idx="2">
                  <c:v>-79.399999999999977</c:v>
                </c:pt>
                <c:pt idx="3">
                  <c:v>-226.29999999999998</c:v>
                </c:pt>
                <c:pt idx="4">
                  <c:v>-325.7</c:v>
                </c:pt>
                <c:pt idx="5">
                  <c:v>-201.2</c:v>
                </c:pt>
                <c:pt idx="6">
                  <c:v>-281.2</c:v>
                </c:pt>
                <c:pt idx="7">
                  <c:v>-414</c:v>
                </c:pt>
                <c:pt idx="8">
                  <c:v>-471.2</c:v>
                </c:pt>
                <c:pt idx="9">
                  <c:v>-529.20000000000005</c:v>
                </c:pt>
                <c:pt idx="10">
                  <c:v>-558.6</c:v>
                </c:pt>
                <c:pt idx="11">
                  <c:v>-605.30000000000007</c:v>
                </c:pt>
                <c:pt idx="12">
                  <c:v>-746.2</c:v>
                </c:pt>
                <c:pt idx="13">
                  <c:v>-584.40000000000009</c:v>
                </c:pt>
                <c:pt idx="14">
                  <c:v>-506.2000000000001</c:v>
                </c:pt>
                <c:pt idx="15">
                  <c:v>-622.30000000000007</c:v>
                </c:pt>
                <c:pt idx="16">
                  <c:v>-459.80000000000007</c:v>
                </c:pt>
                <c:pt idx="17">
                  <c:v>-322.80000000000007</c:v>
                </c:pt>
                <c:pt idx="18">
                  <c:v>-125.20000000000007</c:v>
                </c:pt>
                <c:pt idx="19">
                  <c:v>-244.20000000000007</c:v>
                </c:pt>
                <c:pt idx="20">
                  <c:v>-218.60000000000008</c:v>
                </c:pt>
                <c:pt idx="21">
                  <c:v>-398.10000000000008</c:v>
                </c:pt>
                <c:pt idx="22">
                  <c:v>-318.00000000000011</c:v>
                </c:pt>
                <c:pt idx="23">
                  <c:v>-187.50000000000011</c:v>
                </c:pt>
                <c:pt idx="24">
                  <c:v>-78.200000000000117</c:v>
                </c:pt>
                <c:pt idx="25">
                  <c:v>-204.50000000000011</c:v>
                </c:pt>
                <c:pt idx="26">
                  <c:v>-303.80000000000013</c:v>
                </c:pt>
                <c:pt idx="27">
                  <c:v>-328.90000000000015</c:v>
                </c:pt>
                <c:pt idx="28">
                  <c:v>-429.20000000000016</c:v>
                </c:pt>
                <c:pt idx="29">
                  <c:v>-311.30000000000018</c:v>
                </c:pt>
                <c:pt idx="30">
                  <c:v>-335.70000000000016</c:v>
                </c:pt>
                <c:pt idx="31">
                  <c:v>-92.900000000000148</c:v>
                </c:pt>
                <c:pt idx="32">
                  <c:v>-197.20000000000016</c:v>
                </c:pt>
                <c:pt idx="33">
                  <c:v>-90.900000000000162</c:v>
                </c:pt>
                <c:pt idx="34">
                  <c:v>-204.60000000000016</c:v>
                </c:pt>
                <c:pt idx="35">
                  <c:v>-61.800000000000153</c:v>
                </c:pt>
                <c:pt idx="36">
                  <c:v>-116.20000000000016</c:v>
                </c:pt>
                <c:pt idx="37">
                  <c:v>108.79999999999984</c:v>
                </c:pt>
                <c:pt idx="38">
                  <c:v>-1.3000000000001535</c:v>
                </c:pt>
                <c:pt idx="39">
                  <c:v>-81.500000000000156</c:v>
                </c:pt>
                <c:pt idx="40">
                  <c:v>-219.70000000000016</c:v>
                </c:pt>
                <c:pt idx="41">
                  <c:v>-332.10000000000014</c:v>
                </c:pt>
                <c:pt idx="42">
                  <c:v>-267.00000000000011</c:v>
                </c:pt>
                <c:pt idx="43">
                  <c:v>-56.000000000000114</c:v>
                </c:pt>
                <c:pt idx="44">
                  <c:v>174.39999999999989</c:v>
                </c:pt>
                <c:pt idx="45">
                  <c:v>77.999999999999886</c:v>
                </c:pt>
                <c:pt idx="46">
                  <c:v>155.39999999999989</c:v>
                </c:pt>
                <c:pt idx="47">
                  <c:v>138.59999999999988</c:v>
                </c:pt>
                <c:pt idx="48">
                  <c:v>72.499999999999886</c:v>
                </c:pt>
                <c:pt idx="49">
                  <c:v>313.69999999999987</c:v>
                </c:pt>
                <c:pt idx="50">
                  <c:v>208.69999999999987</c:v>
                </c:pt>
                <c:pt idx="51">
                  <c:v>116.19999999999987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0-C44B-BA37-1623B019303A}"/>
            </c:ext>
          </c:extLst>
        </c:ser>
        <c:ser>
          <c:idx val="2"/>
          <c:order val="2"/>
          <c:tx>
            <c:strRef>
              <c:f>'All Weekly Fly'!$CG$1</c:f>
              <c:strCache>
                <c:ptCount val="1"/>
                <c:pt idx="0">
                  <c:v>600 cum pnl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Fly'!$BT$2:$BT$82</c:f>
              <c:numCache>
                <c:formatCode>m/d/yyyy\ h:mm</c:formatCode>
                <c:ptCount val="81"/>
                <c:pt idx="0">
                  <c:v>45121</c:v>
                </c:pt>
                <c:pt idx="1">
                  <c:v>45128</c:v>
                </c:pt>
                <c:pt idx="2">
                  <c:v>45135</c:v>
                </c:pt>
                <c:pt idx="3">
                  <c:v>45142</c:v>
                </c:pt>
                <c:pt idx="4">
                  <c:v>45149</c:v>
                </c:pt>
                <c:pt idx="5">
                  <c:v>45156</c:v>
                </c:pt>
                <c:pt idx="6">
                  <c:v>45163</c:v>
                </c:pt>
                <c:pt idx="7">
                  <c:v>45170</c:v>
                </c:pt>
                <c:pt idx="8">
                  <c:v>45177</c:v>
                </c:pt>
                <c:pt idx="9">
                  <c:v>45184</c:v>
                </c:pt>
                <c:pt idx="10">
                  <c:v>45191</c:v>
                </c:pt>
                <c:pt idx="11">
                  <c:v>45198</c:v>
                </c:pt>
                <c:pt idx="12">
                  <c:v>45205</c:v>
                </c:pt>
                <c:pt idx="13">
                  <c:v>45212</c:v>
                </c:pt>
                <c:pt idx="14">
                  <c:v>45219</c:v>
                </c:pt>
                <c:pt idx="15">
                  <c:v>45226</c:v>
                </c:pt>
                <c:pt idx="16">
                  <c:v>45240</c:v>
                </c:pt>
                <c:pt idx="17">
                  <c:v>45247</c:v>
                </c:pt>
                <c:pt idx="18">
                  <c:v>45254</c:v>
                </c:pt>
                <c:pt idx="19">
                  <c:v>45261</c:v>
                </c:pt>
                <c:pt idx="20">
                  <c:v>45268</c:v>
                </c:pt>
                <c:pt idx="21">
                  <c:v>45275</c:v>
                </c:pt>
                <c:pt idx="22">
                  <c:v>45282</c:v>
                </c:pt>
                <c:pt idx="23">
                  <c:v>45289</c:v>
                </c:pt>
                <c:pt idx="24">
                  <c:v>45296</c:v>
                </c:pt>
                <c:pt idx="25">
                  <c:v>45303</c:v>
                </c:pt>
                <c:pt idx="26">
                  <c:v>45310</c:v>
                </c:pt>
                <c:pt idx="27">
                  <c:v>45316</c:v>
                </c:pt>
                <c:pt idx="28">
                  <c:v>45324</c:v>
                </c:pt>
                <c:pt idx="29">
                  <c:v>45331</c:v>
                </c:pt>
                <c:pt idx="30">
                  <c:v>45338</c:v>
                </c:pt>
                <c:pt idx="31">
                  <c:v>45345</c:v>
                </c:pt>
                <c:pt idx="32">
                  <c:v>45352</c:v>
                </c:pt>
                <c:pt idx="33">
                  <c:v>45358</c:v>
                </c:pt>
                <c:pt idx="34">
                  <c:v>45366</c:v>
                </c:pt>
                <c:pt idx="35">
                  <c:v>45373</c:v>
                </c:pt>
                <c:pt idx="36">
                  <c:v>45379</c:v>
                </c:pt>
                <c:pt idx="37">
                  <c:v>45387</c:v>
                </c:pt>
                <c:pt idx="38">
                  <c:v>45394</c:v>
                </c:pt>
                <c:pt idx="39">
                  <c:v>45401</c:v>
                </c:pt>
                <c:pt idx="40">
                  <c:v>45408</c:v>
                </c:pt>
                <c:pt idx="41">
                  <c:v>45415</c:v>
                </c:pt>
                <c:pt idx="42">
                  <c:v>45429</c:v>
                </c:pt>
                <c:pt idx="43">
                  <c:v>45436</c:v>
                </c:pt>
                <c:pt idx="44">
                  <c:v>45443</c:v>
                </c:pt>
                <c:pt idx="45">
                  <c:v>45450</c:v>
                </c:pt>
                <c:pt idx="46">
                  <c:v>45457</c:v>
                </c:pt>
                <c:pt idx="47">
                  <c:v>45464</c:v>
                </c:pt>
                <c:pt idx="48">
                  <c:v>45471</c:v>
                </c:pt>
                <c:pt idx="49">
                  <c:v>45478</c:v>
                </c:pt>
                <c:pt idx="50">
                  <c:v>45485</c:v>
                </c:pt>
                <c:pt idx="51">
                  <c:v>45492</c:v>
                </c:pt>
              </c:numCache>
            </c:numRef>
          </c:cat>
          <c:val>
            <c:numRef>
              <c:f>'All Weekly Fly'!$CG$2:$CG$82</c:f>
              <c:numCache>
                <c:formatCode>General</c:formatCode>
                <c:ptCount val="81"/>
                <c:pt idx="0">
                  <c:v>-196.4</c:v>
                </c:pt>
                <c:pt idx="1">
                  <c:v>-374.6</c:v>
                </c:pt>
                <c:pt idx="2">
                  <c:v>-111.60000000000002</c:v>
                </c:pt>
                <c:pt idx="3">
                  <c:v>-231.20000000000002</c:v>
                </c:pt>
                <c:pt idx="4">
                  <c:v>-270.20000000000005</c:v>
                </c:pt>
                <c:pt idx="5">
                  <c:v>-99.80000000000004</c:v>
                </c:pt>
                <c:pt idx="6">
                  <c:v>-147.30000000000004</c:v>
                </c:pt>
                <c:pt idx="7">
                  <c:v>-413.5</c:v>
                </c:pt>
                <c:pt idx="8">
                  <c:v>-439.3</c:v>
                </c:pt>
                <c:pt idx="9">
                  <c:v>-446.90000000000003</c:v>
                </c:pt>
                <c:pt idx="10">
                  <c:v>-426.00000000000006</c:v>
                </c:pt>
                <c:pt idx="11">
                  <c:v>-407.70000000000005</c:v>
                </c:pt>
                <c:pt idx="12">
                  <c:v>-500.20000000000005</c:v>
                </c:pt>
                <c:pt idx="13">
                  <c:v>-284.40000000000003</c:v>
                </c:pt>
                <c:pt idx="14">
                  <c:v>-152.10000000000002</c:v>
                </c:pt>
                <c:pt idx="15">
                  <c:v>-375.5</c:v>
                </c:pt>
                <c:pt idx="16">
                  <c:v>-177.2</c:v>
                </c:pt>
                <c:pt idx="17">
                  <c:v>2.6000000000000227</c:v>
                </c:pt>
                <c:pt idx="18">
                  <c:v>228.40000000000003</c:v>
                </c:pt>
                <c:pt idx="19">
                  <c:v>93.80000000000004</c:v>
                </c:pt>
                <c:pt idx="20">
                  <c:v>162.20000000000005</c:v>
                </c:pt>
                <c:pt idx="21">
                  <c:v>-179.59999999999997</c:v>
                </c:pt>
                <c:pt idx="22">
                  <c:v>-35.999999999999972</c:v>
                </c:pt>
                <c:pt idx="23">
                  <c:v>169.30000000000004</c:v>
                </c:pt>
                <c:pt idx="24">
                  <c:v>316.40000000000003</c:v>
                </c:pt>
                <c:pt idx="25">
                  <c:v>51.200000000000045</c:v>
                </c:pt>
                <c:pt idx="26">
                  <c:v>-47.799999999999955</c:v>
                </c:pt>
                <c:pt idx="27">
                  <c:v>-67.499999999999957</c:v>
                </c:pt>
                <c:pt idx="28">
                  <c:v>-88.999999999999957</c:v>
                </c:pt>
                <c:pt idx="29">
                  <c:v>127.20000000000003</c:v>
                </c:pt>
                <c:pt idx="30">
                  <c:v>192.3</c:v>
                </c:pt>
                <c:pt idx="31">
                  <c:v>513.1</c:v>
                </c:pt>
                <c:pt idx="32">
                  <c:v>297.40000000000003</c:v>
                </c:pt>
                <c:pt idx="33">
                  <c:v>361.90000000000003</c:v>
                </c:pt>
                <c:pt idx="34">
                  <c:v>266.20000000000005</c:v>
                </c:pt>
                <c:pt idx="35">
                  <c:v>473.20000000000005</c:v>
                </c:pt>
                <c:pt idx="36">
                  <c:v>364.70000000000005</c:v>
                </c:pt>
                <c:pt idx="37">
                  <c:v>655.40000000000009</c:v>
                </c:pt>
                <c:pt idx="38">
                  <c:v>420.60000000000008</c:v>
                </c:pt>
                <c:pt idx="39">
                  <c:v>259.20000000000005</c:v>
                </c:pt>
                <c:pt idx="40">
                  <c:v>19.000000000000057</c:v>
                </c:pt>
                <c:pt idx="41">
                  <c:v>-215.59999999999994</c:v>
                </c:pt>
                <c:pt idx="42">
                  <c:v>-75.299999999999926</c:v>
                </c:pt>
                <c:pt idx="43">
                  <c:v>218.3000000000001</c:v>
                </c:pt>
                <c:pt idx="44">
                  <c:v>543.80000000000007</c:v>
                </c:pt>
                <c:pt idx="45">
                  <c:v>344.90000000000009</c:v>
                </c:pt>
                <c:pt idx="46">
                  <c:v>486.90000000000009</c:v>
                </c:pt>
                <c:pt idx="47">
                  <c:v>541.70000000000005</c:v>
                </c:pt>
                <c:pt idx="48">
                  <c:v>563.20000000000005</c:v>
                </c:pt>
                <c:pt idx="49">
                  <c:v>869.40000000000009</c:v>
                </c:pt>
                <c:pt idx="50">
                  <c:v>637.50000000000011</c:v>
                </c:pt>
                <c:pt idx="51">
                  <c:v>435.00000000000011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70-C44B-BA37-1623B0193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37152"/>
        <c:axId val="213538688"/>
      </c:lineChart>
      <c:dateAx>
        <c:axId val="21353715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38688"/>
        <c:crosses val="autoZero"/>
        <c:auto val="1"/>
        <c:lblOffset val="100"/>
        <c:baseTimeUnit val="days"/>
      </c:dateAx>
      <c:valAx>
        <c:axId val="2135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3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Weekly Fly'!$CR$1</c:f>
              <c:strCache>
                <c:ptCount val="1"/>
                <c:pt idx="0">
                  <c:v>200 cum 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Fly'!$CK$2:$CK$82</c:f>
              <c:numCache>
                <c:formatCode>m/d/yyyy\ h:mm</c:formatCode>
                <c:ptCount val="81"/>
                <c:pt idx="0">
                  <c:v>45229</c:v>
                </c:pt>
                <c:pt idx="1">
                  <c:v>45236</c:v>
                </c:pt>
                <c:pt idx="2">
                  <c:v>45243</c:v>
                </c:pt>
                <c:pt idx="3">
                  <c:v>45250</c:v>
                </c:pt>
                <c:pt idx="4">
                  <c:v>45254</c:v>
                </c:pt>
                <c:pt idx="5">
                  <c:v>45264</c:v>
                </c:pt>
                <c:pt idx="6">
                  <c:v>45271</c:v>
                </c:pt>
                <c:pt idx="7">
                  <c:v>45278</c:v>
                </c:pt>
                <c:pt idx="8">
                  <c:v>45282</c:v>
                </c:pt>
                <c:pt idx="9">
                  <c:v>45292</c:v>
                </c:pt>
                <c:pt idx="10">
                  <c:v>45299</c:v>
                </c:pt>
                <c:pt idx="11">
                  <c:v>45306</c:v>
                </c:pt>
                <c:pt idx="12">
                  <c:v>45311</c:v>
                </c:pt>
                <c:pt idx="13">
                  <c:v>45320</c:v>
                </c:pt>
                <c:pt idx="14">
                  <c:v>45327</c:v>
                </c:pt>
                <c:pt idx="15">
                  <c:v>45334</c:v>
                </c:pt>
                <c:pt idx="16">
                  <c:v>45341</c:v>
                </c:pt>
                <c:pt idx="17">
                  <c:v>45362</c:v>
                </c:pt>
                <c:pt idx="18">
                  <c:v>45369</c:v>
                </c:pt>
                <c:pt idx="19">
                  <c:v>45373</c:v>
                </c:pt>
                <c:pt idx="20">
                  <c:v>45383</c:v>
                </c:pt>
                <c:pt idx="21">
                  <c:v>45390</c:v>
                </c:pt>
                <c:pt idx="22">
                  <c:v>45397</c:v>
                </c:pt>
                <c:pt idx="23">
                  <c:v>45404</c:v>
                </c:pt>
                <c:pt idx="24">
                  <c:v>45411</c:v>
                </c:pt>
                <c:pt idx="25">
                  <c:v>45418</c:v>
                </c:pt>
                <c:pt idx="26">
                  <c:v>45425</c:v>
                </c:pt>
                <c:pt idx="27">
                  <c:v>45429</c:v>
                </c:pt>
                <c:pt idx="28">
                  <c:v>45439</c:v>
                </c:pt>
                <c:pt idx="29">
                  <c:v>45446</c:v>
                </c:pt>
                <c:pt idx="30">
                  <c:v>45453</c:v>
                </c:pt>
                <c:pt idx="31">
                  <c:v>45457</c:v>
                </c:pt>
                <c:pt idx="32">
                  <c:v>45467</c:v>
                </c:pt>
                <c:pt idx="33">
                  <c:v>45474</c:v>
                </c:pt>
                <c:pt idx="34">
                  <c:v>45481</c:v>
                </c:pt>
                <c:pt idx="35">
                  <c:v>45488</c:v>
                </c:pt>
                <c:pt idx="36">
                  <c:v>45495</c:v>
                </c:pt>
              </c:numCache>
            </c:numRef>
          </c:cat>
          <c:val>
            <c:numRef>
              <c:f>'All Weekly Fly'!$CR$2:$CR$82</c:f>
              <c:numCache>
                <c:formatCode>General</c:formatCode>
                <c:ptCount val="81"/>
                <c:pt idx="0">
                  <c:v>-56.8</c:v>
                </c:pt>
                <c:pt idx="1">
                  <c:v>-94.6</c:v>
                </c:pt>
                <c:pt idx="2">
                  <c:v>-116.19999999999999</c:v>
                </c:pt>
                <c:pt idx="3">
                  <c:v>-135.5</c:v>
                </c:pt>
                <c:pt idx="4">
                  <c:v>-189.9</c:v>
                </c:pt>
                <c:pt idx="5">
                  <c:v>-190.5</c:v>
                </c:pt>
                <c:pt idx="6">
                  <c:v>-216</c:v>
                </c:pt>
                <c:pt idx="7">
                  <c:v>-167.1</c:v>
                </c:pt>
                <c:pt idx="8">
                  <c:v>-201.1</c:v>
                </c:pt>
                <c:pt idx="9">
                  <c:v>-213.5</c:v>
                </c:pt>
                <c:pt idx="10">
                  <c:v>-250.7</c:v>
                </c:pt>
                <c:pt idx="11">
                  <c:v>-283.2</c:v>
                </c:pt>
                <c:pt idx="12">
                  <c:v>-305.2</c:v>
                </c:pt>
                <c:pt idx="13">
                  <c:v>-331.09999999999997</c:v>
                </c:pt>
                <c:pt idx="14">
                  <c:v>-339.4</c:v>
                </c:pt>
                <c:pt idx="15">
                  <c:v>-183.2</c:v>
                </c:pt>
                <c:pt idx="16">
                  <c:v>-210.29999999999998</c:v>
                </c:pt>
                <c:pt idx="17">
                  <c:v>-254.89999999999998</c:v>
                </c:pt>
                <c:pt idx="18">
                  <c:v>-288.7</c:v>
                </c:pt>
                <c:pt idx="19">
                  <c:v>-249.7</c:v>
                </c:pt>
                <c:pt idx="20">
                  <c:v>-291.2</c:v>
                </c:pt>
                <c:pt idx="21">
                  <c:v>-320.3</c:v>
                </c:pt>
                <c:pt idx="22">
                  <c:v>-348.90000000000003</c:v>
                </c:pt>
                <c:pt idx="23">
                  <c:v>-381.1</c:v>
                </c:pt>
                <c:pt idx="24">
                  <c:v>-409.5</c:v>
                </c:pt>
                <c:pt idx="25">
                  <c:v>-427.4</c:v>
                </c:pt>
                <c:pt idx="26">
                  <c:v>-429.59999999999997</c:v>
                </c:pt>
                <c:pt idx="27">
                  <c:v>-467.99999999999994</c:v>
                </c:pt>
                <c:pt idx="28">
                  <c:v>-495.79999999999995</c:v>
                </c:pt>
                <c:pt idx="29">
                  <c:v>-506.99999999999994</c:v>
                </c:pt>
                <c:pt idx="30">
                  <c:v>-533.9</c:v>
                </c:pt>
                <c:pt idx="31">
                  <c:v>-432.59999999999997</c:v>
                </c:pt>
                <c:pt idx="32">
                  <c:v>-430.99999999999994</c:v>
                </c:pt>
                <c:pt idx="33">
                  <c:v>-458.99999999999994</c:v>
                </c:pt>
                <c:pt idx="34">
                  <c:v>-485.79999999999995</c:v>
                </c:pt>
                <c:pt idx="35">
                  <c:v>-511.49999999999994</c:v>
                </c:pt>
                <c:pt idx="36">
                  <c:v>-537.9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C-504C-AC47-C9ED16E221CA}"/>
            </c:ext>
          </c:extLst>
        </c:ser>
        <c:ser>
          <c:idx val="1"/>
          <c:order val="1"/>
          <c:tx>
            <c:strRef>
              <c:f>'All Weekly Fly'!$CU$1</c:f>
              <c:strCache>
                <c:ptCount val="1"/>
                <c:pt idx="0">
                  <c:v>400 cum pnl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Fly'!$CK$2:$CK$82</c:f>
              <c:numCache>
                <c:formatCode>m/d/yyyy\ h:mm</c:formatCode>
                <c:ptCount val="81"/>
                <c:pt idx="0">
                  <c:v>45229</c:v>
                </c:pt>
                <c:pt idx="1">
                  <c:v>45236</c:v>
                </c:pt>
                <c:pt idx="2">
                  <c:v>45243</c:v>
                </c:pt>
                <c:pt idx="3">
                  <c:v>45250</c:v>
                </c:pt>
                <c:pt idx="4">
                  <c:v>45254</c:v>
                </c:pt>
                <c:pt idx="5">
                  <c:v>45264</c:v>
                </c:pt>
                <c:pt idx="6">
                  <c:v>45271</c:v>
                </c:pt>
                <c:pt idx="7">
                  <c:v>45278</c:v>
                </c:pt>
                <c:pt idx="8">
                  <c:v>45282</c:v>
                </c:pt>
                <c:pt idx="9">
                  <c:v>45292</c:v>
                </c:pt>
                <c:pt idx="10">
                  <c:v>45299</c:v>
                </c:pt>
                <c:pt idx="11">
                  <c:v>45306</c:v>
                </c:pt>
                <c:pt idx="12">
                  <c:v>45311</c:v>
                </c:pt>
                <c:pt idx="13">
                  <c:v>45320</c:v>
                </c:pt>
                <c:pt idx="14">
                  <c:v>45327</c:v>
                </c:pt>
                <c:pt idx="15">
                  <c:v>45334</c:v>
                </c:pt>
                <c:pt idx="16">
                  <c:v>45341</c:v>
                </c:pt>
                <c:pt idx="17">
                  <c:v>45362</c:v>
                </c:pt>
                <c:pt idx="18">
                  <c:v>45369</c:v>
                </c:pt>
                <c:pt idx="19">
                  <c:v>45373</c:v>
                </c:pt>
                <c:pt idx="20">
                  <c:v>45383</c:v>
                </c:pt>
                <c:pt idx="21">
                  <c:v>45390</c:v>
                </c:pt>
                <c:pt idx="22">
                  <c:v>45397</c:v>
                </c:pt>
                <c:pt idx="23">
                  <c:v>45404</c:v>
                </c:pt>
                <c:pt idx="24">
                  <c:v>45411</c:v>
                </c:pt>
                <c:pt idx="25">
                  <c:v>45418</c:v>
                </c:pt>
                <c:pt idx="26">
                  <c:v>45425</c:v>
                </c:pt>
                <c:pt idx="27">
                  <c:v>45429</c:v>
                </c:pt>
                <c:pt idx="28">
                  <c:v>45439</c:v>
                </c:pt>
                <c:pt idx="29">
                  <c:v>45446</c:v>
                </c:pt>
                <c:pt idx="30">
                  <c:v>45453</c:v>
                </c:pt>
                <c:pt idx="31">
                  <c:v>45457</c:v>
                </c:pt>
                <c:pt idx="32">
                  <c:v>45467</c:v>
                </c:pt>
                <c:pt idx="33">
                  <c:v>45474</c:v>
                </c:pt>
                <c:pt idx="34">
                  <c:v>45481</c:v>
                </c:pt>
                <c:pt idx="35">
                  <c:v>45488</c:v>
                </c:pt>
                <c:pt idx="36">
                  <c:v>45495</c:v>
                </c:pt>
              </c:numCache>
            </c:numRef>
          </c:cat>
          <c:val>
            <c:numRef>
              <c:f>'All Weekly Fly'!$CU$2:$CU$82</c:f>
              <c:numCache>
                <c:formatCode>General</c:formatCode>
                <c:ptCount val="81"/>
                <c:pt idx="0">
                  <c:v>-117.3</c:v>
                </c:pt>
                <c:pt idx="1">
                  <c:v>-240.39999999999998</c:v>
                </c:pt>
                <c:pt idx="2">
                  <c:v>-202.2</c:v>
                </c:pt>
                <c:pt idx="3">
                  <c:v>-307</c:v>
                </c:pt>
                <c:pt idx="4">
                  <c:v>-350.3</c:v>
                </c:pt>
                <c:pt idx="5">
                  <c:v>-450.6</c:v>
                </c:pt>
                <c:pt idx="6">
                  <c:v>-541.1</c:v>
                </c:pt>
                <c:pt idx="7">
                  <c:v>-372.1</c:v>
                </c:pt>
                <c:pt idx="8">
                  <c:v>-456.1</c:v>
                </c:pt>
                <c:pt idx="9">
                  <c:v>-491.70000000000005</c:v>
                </c:pt>
                <c:pt idx="10">
                  <c:v>-608.90000000000009</c:v>
                </c:pt>
                <c:pt idx="11">
                  <c:v>-714.90000000000009</c:v>
                </c:pt>
                <c:pt idx="12">
                  <c:v>-777.00000000000011</c:v>
                </c:pt>
                <c:pt idx="13">
                  <c:v>-871.10000000000014</c:v>
                </c:pt>
                <c:pt idx="14">
                  <c:v>-940.30000000000018</c:v>
                </c:pt>
                <c:pt idx="15">
                  <c:v>-636.10000000000014</c:v>
                </c:pt>
                <c:pt idx="16">
                  <c:v>-596.10000000000014</c:v>
                </c:pt>
                <c:pt idx="17">
                  <c:v>-748.40000000000009</c:v>
                </c:pt>
                <c:pt idx="18">
                  <c:v>-697.2</c:v>
                </c:pt>
                <c:pt idx="19">
                  <c:v>-565.70000000000005</c:v>
                </c:pt>
                <c:pt idx="20">
                  <c:v>-709.7</c:v>
                </c:pt>
                <c:pt idx="21">
                  <c:v>-814.40000000000009</c:v>
                </c:pt>
                <c:pt idx="22">
                  <c:v>-913.60000000000014</c:v>
                </c:pt>
                <c:pt idx="23">
                  <c:v>-981.90000000000009</c:v>
                </c:pt>
                <c:pt idx="24">
                  <c:v>-1089</c:v>
                </c:pt>
                <c:pt idx="25">
                  <c:v>-1073.7</c:v>
                </c:pt>
                <c:pt idx="26">
                  <c:v>-937.2</c:v>
                </c:pt>
                <c:pt idx="27">
                  <c:v>-883.90000000000009</c:v>
                </c:pt>
                <c:pt idx="28">
                  <c:v>-980.7</c:v>
                </c:pt>
                <c:pt idx="29">
                  <c:v>-1025.2</c:v>
                </c:pt>
                <c:pt idx="30">
                  <c:v>-1084.3</c:v>
                </c:pt>
                <c:pt idx="31">
                  <c:v>-884.4</c:v>
                </c:pt>
                <c:pt idx="32">
                  <c:v>-744</c:v>
                </c:pt>
                <c:pt idx="33">
                  <c:v>-834</c:v>
                </c:pt>
                <c:pt idx="34">
                  <c:v>-835.6</c:v>
                </c:pt>
                <c:pt idx="35">
                  <c:v>-848.7</c:v>
                </c:pt>
                <c:pt idx="36">
                  <c:v>-936.90000000000009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C-504C-AC47-C9ED16E221CA}"/>
            </c:ext>
          </c:extLst>
        </c:ser>
        <c:ser>
          <c:idx val="2"/>
          <c:order val="2"/>
          <c:tx>
            <c:strRef>
              <c:f>'All Weekly Fly'!$CX$1</c:f>
              <c:strCache>
                <c:ptCount val="1"/>
                <c:pt idx="0">
                  <c:v>600 cum pnl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'All Weekly Fly'!$CK$2:$CK$82</c:f>
              <c:numCache>
                <c:formatCode>m/d/yyyy\ h:mm</c:formatCode>
                <c:ptCount val="81"/>
                <c:pt idx="0">
                  <c:v>45229</c:v>
                </c:pt>
                <c:pt idx="1">
                  <c:v>45236</c:v>
                </c:pt>
                <c:pt idx="2">
                  <c:v>45243</c:v>
                </c:pt>
                <c:pt idx="3">
                  <c:v>45250</c:v>
                </c:pt>
                <c:pt idx="4">
                  <c:v>45254</c:v>
                </c:pt>
                <c:pt idx="5">
                  <c:v>45264</c:v>
                </c:pt>
                <c:pt idx="6">
                  <c:v>45271</c:v>
                </c:pt>
                <c:pt idx="7">
                  <c:v>45278</c:v>
                </c:pt>
                <c:pt idx="8">
                  <c:v>45282</c:v>
                </c:pt>
                <c:pt idx="9">
                  <c:v>45292</c:v>
                </c:pt>
                <c:pt idx="10">
                  <c:v>45299</c:v>
                </c:pt>
                <c:pt idx="11">
                  <c:v>45306</c:v>
                </c:pt>
                <c:pt idx="12">
                  <c:v>45311</c:v>
                </c:pt>
                <c:pt idx="13">
                  <c:v>45320</c:v>
                </c:pt>
                <c:pt idx="14">
                  <c:v>45327</c:v>
                </c:pt>
                <c:pt idx="15">
                  <c:v>45334</c:v>
                </c:pt>
                <c:pt idx="16">
                  <c:v>45341</c:v>
                </c:pt>
                <c:pt idx="17">
                  <c:v>45362</c:v>
                </c:pt>
                <c:pt idx="18">
                  <c:v>45369</c:v>
                </c:pt>
                <c:pt idx="19">
                  <c:v>45373</c:v>
                </c:pt>
                <c:pt idx="20">
                  <c:v>45383</c:v>
                </c:pt>
                <c:pt idx="21">
                  <c:v>45390</c:v>
                </c:pt>
                <c:pt idx="22">
                  <c:v>45397</c:v>
                </c:pt>
                <c:pt idx="23">
                  <c:v>45404</c:v>
                </c:pt>
                <c:pt idx="24">
                  <c:v>45411</c:v>
                </c:pt>
                <c:pt idx="25">
                  <c:v>45418</c:v>
                </c:pt>
                <c:pt idx="26">
                  <c:v>45425</c:v>
                </c:pt>
                <c:pt idx="27">
                  <c:v>45429</c:v>
                </c:pt>
                <c:pt idx="28">
                  <c:v>45439</c:v>
                </c:pt>
                <c:pt idx="29">
                  <c:v>45446</c:v>
                </c:pt>
                <c:pt idx="30">
                  <c:v>45453</c:v>
                </c:pt>
                <c:pt idx="31">
                  <c:v>45457</c:v>
                </c:pt>
                <c:pt idx="32">
                  <c:v>45467</c:v>
                </c:pt>
                <c:pt idx="33">
                  <c:v>45474</c:v>
                </c:pt>
                <c:pt idx="34">
                  <c:v>45481</c:v>
                </c:pt>
                <c:pt idx="35">
                  <c:v>45488</c:v>
                </c:pt>
                <c:pt idx="36">
                  <c:v>45495</c:v>
                </c:pt>
              </c:numCache>
            </c:numRef>
          </c:cat>
          <c:val>
            <c:numRef>
              <c:f>'All Weekly Fly'!$CX$2:$CX$82</c:f>
              <c:numCache>
                <c:formatCode>General</c:formatCode>
                <c:ptCount val="81"/>
                <c:pt idx="0">
                  <c:v>-200</c:v>
                </c:pt>
                <c:pt idx="1">
                  <c:v>-445.2</c:v>
                </c:pt>
                <c:pt idx="2">
                  <c:v>-335.29999999999995</c:v>
                </c:pt>
                <c:pt idx="3">
                  <c:v>-573.29999999999995</c:v>
                </c:pt>
                <c:pt idx="4">
                  <c:v>-598.69999999999993</c:v>
                </c:pt>
                <c:pt idx="5">
                  <c:v>-811.19999999999993</c:v>
                </c:pt>
                <c:pt idx="6">
                  <c:v>-856.19999999999993</c:v>
                </c:pt>
                <c:pt idx="7">
                  <c:v>-610.19999999999993</c:v>
                </c:pt>
                <c:pt idx="8">
                  <c:v>-636.59999999999991</c:v>
                </c:pt>
                <c:pt idx="9">
                  <c:v>-561.99999999999989</c:v>
                </c:pt>
                <c:pt idx="10">
                  <c:v>-799.8</c:v>
                </c:pt>
                <c:pt idx="11">
                  <c:v>-1014.9</c:v>
                </c:pt>
                <c:pt idx="12">
                  <c:v>-998.9</c:v>
                </c:pt>
                <c:pt idx="13">
                  <c:v>-1201.3</c:v>
                </c:pt>
                <c:pt idx="14">
                  <c:v>-1257.8</c:v>
                </c:pt>
                <c:pt idx="15">
                  <c:v>-836.59999999999991</c:v>
                </c:pt>
                <c:pt idx="16">
                  <c:v>-683.19999999999993</c:v>
                </c:pt>
                <c:pt idx="17">
                  <c:v>-889.19999999999993</c:v>
                </c:pt>
                <c:pt idx="18">
                  <c:v>-744</c:v>
                </c:pt>
                <c:pt idx="19">
                  <c:v>-561.4</c:v>
                </c:pt>
                <c:pt idx="20">
                  <c:v>-750.9</c:v>
                </c:pt>
                <c:pt idx="21">
                  <c:v>-967.59999999999991</c:v>
                </c:pt>
                <c:pt idx="22">
                  <c:v>-1190.3</c:v>
                </c:pt>
                <c:pt idx="23">
                  <c:v>-1362.1</c:v>
                </c:pt>
                <c:pt idx="24">
                  <c:v>-1588.1999999999998</c:v>
                </c:pt>
                <c:pt idx="25">
                  <c:v>-1477.6999999999998</c:v>
                </c:pt>
                <c:pt idx="26">
                  <c:v>-1238.6999999999998</c:v>
                </c:pt>
                <c:pt idx="27">
                  <c:v>-1121.8999999999999</c:v>
                </c:pt>
                <c:pt idx="28">
                  <c:v>-1294.8</c:v>
                </c:pt>
                <c:pt idx="29">
                  <c:v>-1414.3</c:v>
                </c:pt>
                <c:pt idx="30">
                  <c:v>-1548.1</c:v>
                </c:pt>
                <c:pt idx="31">
                  <c:v>-1297.0999999999999</c:v>
                </c:pt>
                <c:pt idx="32">
                  <c:v>-1062</c:v>
                </c:pt>
                <c:pt idx="33">
                  <c:v>-1201.0999999999999</c:v>
                </c:pt>
                <c:pt idx="34">
                  <c:v>-1105.5999999999999</c:v>
                </c:pt>
                <c:pt idx="35">
                  <c:v>-1035.3999999999999</c:v>
                </c:pt>
                <c:pt idx="36">
                  <c:v>-1222.4999999999998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6C-504C-AC47-C9ED16E22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93472"/>
        <c:axId val="213599360"/>
      </c:lineChart>
      <c:dateAx>
        <c:axId val="21359347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99360"/>
        <c:crosses val="autoZero"/>
        <c:auto val="1"/>
        <c:lblOffset val="100"/>
        <c:baseTimeUnit val="days"/>
      </c:dateAx>
      <c:valAx>
        <c:axId val="21359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9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Weekly Fly'!$DB$1</c:f>
              <c:strCache>
                <c:ptCount val="1"/>
                <c:pt idx="0">
                  <c:v>NF 200 cum 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 Weekly Fly'!$DB$2:$DB$82</c:f>
              <c:numCache>
                <c:formatCode>General</c:formatCode>
                <c:ptCount val="81"/>
                <c:pt idx="0">
                  <c:v>-52.4</c:v>
                </c:pt>
                <c:pt idx="1">
                  <c:v>-118.80000000000001</c:v>
                </c:pt>
                <c:pt idx="2">
                  <c:v>-178.3</c:v>
                </c:pt>
                <c:pt idx="3">
                  <c:v>-236.20000000000002</c:v>
                </c:pt>
                <c:pt idx="4">
                  <c:v>-92.4</c:v>
                </c:pt>
                <c:pt idx="5">
                  <c:v>-154.19999999999999</c:v>
                </c:pt>
                <c:pt idx="6">
                  <c:v>-185.89999999999998</c:v>
                </c:pt>
                <c:pt idx="7">
                  <c:v>-245.89999999999998</c:v>
                </c:pt>
                <c:pt idx="8">
                  <c:v>-289.89999999999998</c:v>
                </c:pt>
                <c:pt idx="9">
                  <c:v>-347.7</c:v>
                </c:pt>
                <c:pt idx="10">
                  <c:v>-407.59999999999997</c:v>
                </c:pt>
                <c:pt idx="11">
                  <c:v>-320.69999999999993</c:v>
                </c:pt>
                <c:pt idx="12">
                  <c:v>-382.69999999999993</c:v>
                </c:pt>
                <c:pt idx="13">
                  <c:v>-428.09999999999991</c:v>
                </c:pt>
                <c:pt idx="14">
                  <c:v>-479.89999999999992</c:v>
                </c:pt>
                <c:pt idx="15">
                  <c:v>-387.69999999999993</c:v>
                </c:pt>
                <c:pt idx="16">
                  <c:v>-428.89999999999992</c:v>
                </c:pt>
                <c:pt idx="17">
                  <c:v>-410.39999999999992</c:v>
                </c:pt>
                <c:pt idx="18">
                  <c:v>-261.19999999999993</c:v>
                </c:pt>
                <c:pt idx="19">
                  <c:v>-294.39999999999992</c:v>
                </c:pt>
                <c:pt idx="20">
                  <c:v>-236.09999999999991</c:v>
                </c:pt>
                <c:pt idx="21">
                  <c:v>-270.7999999999999</c:v>
                </c:pt>
                <c:pt idx="22">
                  <c:v>-129.6999999999999</c:v>
                </c:pt>
                <c:pt idx="23">
                  <c:v>-165.2999999999999</c:v>
                </c:pt>
                <c:pt idx="24">
                  <c:v>-202.59999999999991</c:v>
                </c:pt>
                <c:pt idx="25">
                  <c:v>-241.39999999999992</c:v>
                </c:pt>
                <c:pt idx="26">
                  <c:v>-276.99999999999994</c:v>
                </c:pt>
                <c:pt idx="27">
                  <c:v>-326.59999999999997</c:v>
                </c:pt>
                <c:pt idx="28">
                  <c:v>-302.2</c:v>
                </c:pt>
                <c:pt idx="29">
                  <c:v>-347.3</c:v>
                </c:pt>
                <c:pt idx="30">
                  <c:v>-395.8</c:v>
                </c:pt>
                <c:pt idx="31">
                  <c:v>-444.6</c:v>
                </c:pt>
                <c:pt idx="32">
                  <c:v>-491</c:v>
                </c:pt>
                <c:pt idx="33">
                  <c:v>-531.70000000000005</c:v>
                </c:pt>
                <c:pt idx="34">
                  <c:v>-477.50000000000006</c:v>
                </c:pt>
                <c:pt idx="35">
                  <c:v>-520.20000000000005</c:v>
                </c:pt>
                <c:pt idx="36">
                  <c:v>-556.30000000000007</c:v>
                </c:pt>
                <c:pt idx="37">
                  <c:v>-598.70000000000005</c:v>
                </c:pt>
                <c:pt idx="38">
                  <c:v>-639.5</c:v>
                </c:pt>
                <c:pt idx="39">
                  <c:v>-656</c:v>
                </c:pt>
                <c:pt idx="40">
                  <c:v>-682.3</c:v>
                </c:pt>
                <c:pt idx="41">
                  <c:v>-695.19999999999993</c:v>
                </c:pt>
                <c:pt idx="42">
                  <c:v>-740.19999999999993</c:v>
                </c:pt>
                <c:pt idx="43">
                  <c:v>-780.59999999999991</c:v>
                </c:pt>
                <c:pt idx="44">
                  <c:v>-642.69999999999993</c:v>
                </c:pt>
                <c:pt idx="45">
                  <c:v>-692.49999999999989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2-3146-8518-0413A555110C}"/>
            </c:ext>
          </c:extLst>
        </c:ser>
        <c:ser>
          <c:idx val="1"/>
          <c:order val="1"/>
          <c:tx>
            <c:strRef>
              <c:f>'All Weekly Fly'!$DC$1</c:f>
              <c:strCache>
                <c:ptCount val="1"/>
                <c:pt idx="0">
                  <c:v>BNF 400 cum pnl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 Weekly Fly'!$DC$2:$DC$82</c:f>
              <c:numCache>
                <c:formatCode>General</c:formatCode>
                <c:ptCount val="81"/>
                <c:pt idx="0">
                  <c:v>-91.9</c:v>
                </c:pt>
                <c:pt idx="1">
                  <c:v>-207.3</c:v>
                </c:pt>
                <c:pt idx="2">
                  <c:v>-306.3</c:v>
                </c:pt>
                <c:pt idx="3">
                  <c:v>-281.40000000000003</c:v>
                </c:pt>
                <c:pt idx="4">
                  <c:v>-307.20000000000005</c:v>
                </c:pt>
                <c:pt idx="5">
                  <c:v>-314.00000000000006</c:v>
                </c:pt>
                <c:pt idx="6">
                  <c:v>-403.70000000000005</c:v>
                </c:pt>
                <c:pt idx="7">
                  <c:v>-486.30000000000007</c:v>
                </c:pt>
                <c:pt idx="8">
                  <c:v>-560.6</c:v>
                </c:pt>
                <c:pt idx="9">
                  <c:v>-650.4</c:v>
                </c:pt>
                <c:pt idx="10">
                  <c:v>-746.8</c:v>
                </c:pt>
                <c:pt idx="11">
                  <c:v>-842.3</c:v>
                </c:pt>
                <c:pt idx="12">
                  <c:v>-939.9</c:v>
                </c:pt>
                <c:pt idx="13">
                  <c:v>-1042.3</c:v>
                </c:pt>
                <c:pt idx="14">
                  <c:v>-908.3</c:v>
                </c:pt>
                <c:pt idx="15">
                  <c:v>-942.5</c:v>
                </c:pt>
                <c:pt idx="16">
                  <c:v>-1009.7</c:v>
                </c:pt>
                <c:pt idx="17">
                  <c:v>-1081.5</c:v>
                </c:pt>
                <c:pt idx="18">
                  <c:v>-1163.5999999999999</c:v>
                </c:pt>
                <c:pt idx="19">
                  <c:v>-1241.0999999999999</c:v>
                </c:pt>
                <c:pt idx="20">
                  <c:v>-1296</c:v>
                </c:pt>
                <c:pt idx="21">
                  <c:v>-1363.7</c:v>
                </c:pt>
                <c:pt idx="22">
                  <c:v>-1413</c:v>
                </c:pt>
                <c:pt idx="23">
                  <c:v>-1478.8</c:v>
                </c:pt>
                <c:pt idx="24">
                  <c:v>-1534.8999999999999</c:v>
                </c:pt>
                <c:pt idx="25">
                  <c:v>-1594.8</c:v>
                </c:pt>
                <c:pt idx="26">
                  <c:v>-1648.1</c:v>
                </c:pt>
                <c:pt idx="27">
                  <c:v>-1720.6999999999998</c:v>
                </c:pt>
                <c:pt idx="28">
                  <c:v>-1781.1999999999998</c:v>
                </c:pt>
                <c:pt idx="29">
                  <c:v>-1541.1999999999998</c:v>
                </c:pt>
                <c:pt idx="30">
                  <c:v>-1618.9999999999998</c:v>
                </c:pt>
                <c:pt idx="31">
                  <c:v>-1700.2999999999997</c:v>
                </c:pt>
                <c:pt idx="32">
                  <c:v>-1789.6999999999998</c:v>
                </c:pt>
                <c:pt idx="33">
                  <c:v>-1852.2999999999997</c:v>
                </c:pt>
                <c:pt idx="34">
                  <c:v>-1935.8999999999996</c:v>
                </c:pt>
                <c:pt idx="35">
                  <c:v>-2005.9999999999995</c:v>
                </c:pt>
                <c:pt idx="36">
                  <c:v>-1859.9999999999995</c:v>
                </c:pt>
                <c:pt idx="37">
                  <c:v>-1745.5999999999995</c:v>
                </c:pt>
                <c:pt idx="38">
                  <c:v>-1709.5999999999995</c:v>
                </c:pt>
                <c:pt idx="39">
                  <c:v>-1591.9999999999995</c:v>
                </c:pt>
                <c:pt idx="40">
                  <c:v>-1643.2999999999995</c:v>
                </c:pt>
                <c:pt idx="41">
                  <c:v>-1720.2999999999995</c:v>
                </c:pt>
                <c:pt idx="42">
                  <c:v>-1793.5999999999995</c:v>
                </c:pt>
                <c:pt idx="43">
                  <c:v>-1646.5999999999995</c:v>
                </c:pt>
                <c:pt idx="44">
                  <c:v>-1717.1999999999994</c:v>
                </c:pt>
                <c:pt idx="45">
                  <c:v>-1495.0999999999995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2-3146-8518-0413A555110C}"/>
            </c:ext>
          </c:extLst>
        </c:ser>
        <c:ser>
          <c:idx val="2"/>
          <c:order val="2"/>
          <c:tx>
            <c:strRef>
              <c:f>'All Weekly Fly'!$DD$1</c:f>
              <c:strCache>
                <c:ptCount val="1"/>
                <c:pt idx="0">
                  <c:v>FNF 200 cum pnl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 Weekly Fly'!$DD$2:$DD$82</c:f>
              <c:numCache>
                <c:formatCode>General</c:formatCode>
                <c:ptCount val="81"/>
                <c:pt idx="0">
                  <c:v>47.5</c:v>
                </c:pt>
                <c:pt idx="1">
                  <c:v>-7.2999999999999972</c:v>
                </c:pt>
                <c:pt idx="2">
                  <c:v>90.3</c:v>
                </c:pt>
                <c:pt idx="3">
                  <c:v>88.2</c:v>
                </c:pt>
                <c:pt idx="4">
                  <c:v>25.700000000000003</c:v>
                </c:pt>
                <c:pt idx="5">
                  <c:v>-19.799999999999997</c:v>
                </c:pt>
                <c:pt idx="6">
                  <c:v>20.700000000000003</c:v>
                </c:pt>
                <c:pt idx="7">
                  <c:v>-45.899999999999991</c:v>
                </c:pt>
                <c:pt idx="8">
                  <c:v>4.9000000000000057</c:v>
                </c:pt>
                <c:pt idx="9">
                  <c:v>-76.899999999999991</c:v>
                </c:pt>
                <c:pt idx="10">
                  <c:v>-126</c:v>
                </c:pt>
                <c:pt idx="11">
                  <c:v>-175.8</c:v>
                </c:pt>
                <c:pt idx="12">
                  <c:v>-111.80000000000001</c:v>
                </c:pt>
                <c:pt idx="13">
                  <c:v>-177.8</c:v>
                </c:pt>
                <c:pt idx="14">
                  <c:v>-198.10000000000002</c:v>
                </c:pt>
                <c:pt idx="15">
                  <c:v>-166.00000000000003</c:v>
                </c:pt>
                <c:pt idx="16">
                  <c:v>-197.80000000000004</c:v>
                </c:pt>
                <c:pt idx="17">
                  <c:v>-185.80000000000004</c:v>
                </c:pt>
                <c:pt idx="18">
                  <c:v>-260.00000000000006</c:v>
                </c:pt>
                <c:pt idx="19">
                  <c:v>-155.40000000000006</c:v>
                </c:pt>
                <c:pt idx="20">
                  <c:v>-60.600000000000065</c:v>
                </c:pt>
                <c:pt idx="21">
                  <c:v>-126.90000000000006</c:v>
                </c:pt>
                <c:pt idx="22">
                  <c:v>-170.00000000000006</c:v>
                </c:pt>
                <c:pt idx="23">
                  <c:v>-110.80000000000005</c:v>
                </c:pt>
                <c:pt idx="24">
                  <c:v>-183.50000000000006</c:v>
                </c:pt>
                <c:pt idx="25">
                  <c:v>-242.90000000000006</c:v>
                </c:pt>
                <c:pt idx="26">
                  <c:v>-309.80000000000007</c:v>
                </c:pt>
                <c:pt idx="27">
                  <c:v>-370.30000000000007</c:v>
                </c:pt>
                <c:pt idx="28">
                  <c:v>-436.40000000000009</c:v>
                </c:pt>
                <c:pt idx="29">
                  <c:v>-361.90000000000009</c:v>
                </c:pt>
                <c:pt idx="30">
                  <c:v>-295.30000000000007</c:v>
                </c:pt>
                <c:pt idx="31">
                  <c:v>-352.10000000000008</c:v>
                </c:pt>
                <c:pt idx="32">
                  <c:v>-422.70000000000005</c:v>
                </c:pt>
                <c:pt idx="33">
                  <c:v>-288.90000000000003</c:v>
                </c:pt>
                <c:pt idx="34">
                  <c:v>-253.30000000000004</c:v>
                </c:pt>
                <c:pt idx="35">
                  <c:v>-267.90000000000003</c:v>
                </c:pt>
                <c:pt idx="36">
                  <c:v>-341.70000000000005</c:v>
                </c:pt>
                <c:pt idx="37">
                  <c:v>-226.40000000000003</c:v>
                </c:pt>
                <c:pt idx="38">
                  <c:v>-89.000000000000028</c:v>
                </c:pt>
                <c:pt idx="39">
                  <c:v>10.999999999999972</c:v>
                </c:pt>
                <c:pt idx="40">
                  <c:v>6.4999999999999716</c:v>
                </c:pt>
                <c:pt idx="41">
                  <c:v>138.29999999999998</c:v>
                </c:pt>
                <c:pt idx="42">
                  <c:v>76.199999999999989</c:v>
                </c:pt>
                <c:pt idx="43">
                  <c:v>23.79999999999999</c:v>
                </c:pt>
                <c:pt idx="44">
                  <c:v>-33.600000000000009</c:v>
                </c:pt>
                <c:pt idx="45">
                  <c:v>50.8</c:v>
                </c:pt>
                <c:pt idx="46">
                  <c:v>96.3</c:v>
                </c:pt>
                <c:pt idx="47">
                  <c:v>111.8</c:v>
                </c:pt>
                <c:pt idx="48">
                  <c:v>59.5</c:v>
                </c:pt>
                <c:pt idx="49">
                  <c:v>81.3</c:v>
                </c:pt>
                <c:pt idx="50">
                  <c:v>208.6</c:v>
                </c:pt>
                <c:pt idx="51">
                  <c:v>314.8</c:v>
                </c:pt>
                <c:pt idx="52">
                  <c:v>263.7</c:v>
                </c:pt>
                <c:pt idx="53">
                  <c:v>204.6</c:v>
                </c:pt>
                <c:pt idx="54">
                  <c:v>153.80000000000001</c:v>
                </c:pt>
                <c:pt idx="55">
                  <c:v>150.20000000000002</c:v>
                </c:pt>
                <c:pt idx="56">
                  <c:v>166.4</c:v>
                </c:pt>
                <c:pt idx="57">
                  <c:v>184.20000000000002</c:v>
                </c:pt>
                <c:pt idx="58">
                  <c:v>197.4</c:v>
                </c:pt>
                <c:pt idx="59">
                  <c:v>152.80000000000001</c:v>
                </c:pt>
                <c:pt idx="60">
                  <c:v>156</c:v>
                </c:pt>
                <c:pt idx="61">
                  <c:v>108.4</c:v>
                </c:pt>
                <c:pt idx="62">
                  <c:v>140.5</c:v>
                </c:pt>
                <c:pt idx="63">
                  <c:v>190.9</c:v>
                </c:pt>
                <c:pt idx="64">
                  <c:v>324.10000000000002</c:v>
                </c:pt>
                <c:pt idx="65">
                  <c:v>259.8</c:v>
                </c:pt>
                <c:pt idx="66">
                  <c:v>202.8</c:v>
                </c:pt>
                <c:pt idx="67">
                  <c:v>147.5</c:v>
                </c:pt>
                <c:pt idx="68">
                  <c:v>101</c:v>
                </c:pt>
                <c:pt idx="69">
                  <c:v>44.4</c:v>
                </c:pt>
                <c:pt idx="70">
                  <c:v>-7.2000000000000028</c:v>
                </c:pt>
                <c:pt idx="71">
                  <c:v>-9.2000000000000028</c:v>
                </c:pt>
                <c:pt idx="72">
                  <c:v>123.60000000000001</c:v>
                </c:pt>
                <c:pt idx="73">
                  <c:v>72.300000000000011</c:v>
                </c:pt>
                <c:pt idx="74">
                  <c:v>52.500000000000014</c:v>
                </c:pt>
                <c:pt idx="75">
                  <c:v>16.900000000000013</c:v>
                </c:pt>
                <c:pt idx="76">
                  <c:v>-45.699999999999989</c:v>
                </c:pt>
                <c:pt idx="77">
                  <c:v>-98.799999999999983</c:v>
                </c:pt>
                <c:pt idx="78">
                  <c:v>-91.999999999999986</c:v>
                </c:pt>
                <c:pt idx="79">
                  <c:v>-128.39999999999998</c:v>
                </c:pt>
                <c:pt idx="80">
                  <c:v>-26.299999999999983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D2-3146-8518-0413A555110C}"/>
            </c:ext>
          </c:extLst>
        </c:ser>
        <c:ser>
          <c:idx val="3"/>
          <c:order val="3"/>
          <c:tx>
            <c:strRef>
              <c:f>'All Weekly Fly'!$DE$1</c:f>
              <c:strCache>
                <c:ptCount val="1"/>
                <c:pt idx="0">
                  <c:v>MID 100 cum pnl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'All Weekly Fly'!$DE$2:$DE$82</c:f>
              <c:numCache>
                <c:formatCode>General</c:formatCode>
                <c:ptCount val="81"/>
                <c:pt idx="0">
                  <c:v>34.200000000000003</c:v>
                </c:pt>
                <c:pt idx="1">
                  <c:v>103.4</c:v>
                </c:pt>
                <c:pt idx="2">
                  <c:v>130.30000000000001</c:v>
                </c:pt>
                <c:pt idx="3">
                  <c:v>100.10000000000001</c:v>
                </c:pt>
                <c:pt idx="4">
                  <c:v>147</c:v>
                </c:pt>
                <c:pt idx="5">
                  <c:v>181.8</c:v>
                </c:pt>
                <c:pt idx="6">
                  <c:v>191</c:v>
                </c:pt>
                <c:pt idx="7">
                  <c:v>199.6</c:v>
                </c:pt>
                <c:pt idx="8">
                  <c:v>161</c:v>
                </c:pt>
                <c:pt idx="9">
                  <c:v>203.4</c:v>
                </c:pt>
                <c:pt idx="10">
                  <c:v>166.7</c:v>
                </c:pt>
                <c:pt idx="11">
                  <c:v>141.39999999999998</c:v>
                </c:pt>
                <c:pt idx="12">
                  <c:v>209.39999999999998</c:v>
                </c:pt>
                <c:pt idx="13">
                  <c:v>269.79999999999995</c:v>
                </c:pt>
                <c:pt idx="14">
                  <c:v>230.79999999999995</c:v>
                </c:pt>
                <c:pt idx="15">
                  <c:v>210.99999999999994</c:v>
                </c:pt>
                <c:pt idx="16">
                  <c:v>176.79999999999995</c:v>
                </c:pt>
                <c:pt idx="17">
                  <c:v>143.29999999999995</c:v>
                </c:pt>
                <c:pt idx="18">
                  <c:v>192.69999999999996</c:v>
                </c:pt>
                <c:pt idx="19">
                  <c:v>231.09999999999997</c:v>
                </c:pt>
                <c:pt idx="20">
                  <c:v>204.99999999999997</c:v>
                </c:pt>
                <c:pt idx="21">
                  <c:v>235.49999999999997</c:v>
                </c:pt>
                <c:pt idx="22">
                  <c:v>287.29999999999995</c:v>
                </c:pt>
                <c:pt idx="23">
                  <c:v>276.49999999999994</c:v>
                </c:pt>
                <c:pt idx="24">
                  <c:v>308.29999999999995</c:v>
                </c:pt>
                <c:pt idx="25">
                  <c:v>279.69999999999993</c:v>
                </c:pt>
                <c:pt idx="26">
                  <c:v>254.69999999999993</c:v>
                </c:pt>
                <c:pt idx="27">
                  <c:v>227.29999999999993</c:v>
                </c:pt>
                <c:pt idx="28">
                  <c:v>206.99999999999991</c:v>
                </c:pt>
                <c:pt idx="29">
                  <c:v>187.1999999999999</c:v>
                </c:pt>
                <c:pt idx="30">
                  <c:v>167.39999999999989</c:v>
                </c:pt>
                <c:pt idx="31">
                  <c:v>205.19999999999987</c:v>
                </c:pt>
                <c:pt idx="32">
                  <c:v>184.79999999999987</c:v>
                </c:pt>
                <c:pt idx="33">
                  <c:v>225.19999999999987</c:v>
                </c:pt>
                <c:pt idx="34">
                  <c:v>186.29999999999987</c:v>
                </c:pt>
                <c:pt idx="35">
                  <c:v>217.59999999999988</c:v>
                </c:pt>
                <c:pt idx="36">
                  <c:v>193.89999999999989</c:v>
                </c:pt>
                <c:pt idx="37">
                  <c:v>226.2999999999999</c:v>
                </c:pt>
                <c:pt idx="38">
                  <c:v>195.2999999999999</c:v>
                </c:pt>
                <c:pt idx="39">
                  <c:v>187.09999999999991</c:v>
                </c:pt>
                <c:pt idx="40">
                  <c:v>165.1999999999999</c:v>
                </c:pt>
                <c:pt idx="41">
                  <c:v>200.09999999999991</c:v>
                </c:pt>
                <c:pt idx="42">
                  <c:v>173.39999999999992</c:v>
                </c:pt>
                <c:pt idx="43">
                  <c:v>161.19999999999993</c:v>
                </c:pt>
                <c:pt idx="44">
                  <c:v>148.79999999999993</c:v>
                </c:pt>
                <c:pt idx="45">
                  <c:v>111.79999999999993</c:v>
                </c:pt>
                <c:pt idx="46">
                  <c:v>86.39999999999992</c:v>
                </c:pt>
                <c:pt idx="47">
                  <c:v>160.39999999999992</c:v>
                </c:pt>
                <c:pt idx="48">
                  <c:v>156.69999999999993</c:v>
                </c:pt>
                <c:pt idx="49">
                  <c:v>133.19999999999993</c:v>
                </c:pt>
                <c:pt idx="50">
                  <c:v>146.19999999999993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D2-3146-8518-0413A555110C}"/>
            </c:ext>
          </c:extLst>
        </c:ser>
        <c:ser>
          <c:idx val="4"/>
          <c:order val="4"/>
          <c:tx>
            <c:strRef>
              <c:f>'All Weekly Fly'!$DF$1</c:f>
              <c:strCache>
                <c:ptCount val="1"/>
                <c:pt idx="0">
                  <c:v>SEN 400 cum pnl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'All Weekly Fly'!$DF$2:$DF$82</c:f>
              <c:numCache>
                <c:formatCode>General</c:formatCode>
                <c:ptCount val="81"/>
                <c:pt idx="0">
                  <c:v>-172.4</c:v>
                </c:pt>
                <c:pt idx="1">
                  <c:v>-243.7</c:v>
                </c:pt>
                <c:pt idx="2">
                  <c:v>-79.399999999999977</c:v>
                </c:pt>
                <c:pt idx="3">
                  <c:v>-226.29999999999998</c:v>
                </c:pt>
                <c:pt idx="4">
                  <c:v>-325.7</c:v>
                </c:pt>
                <c:pt idx="5">
                  <c:v>-201.2</c:v>
                </c:pt>
                <c:pt idx="6">
                  <c:v>-281.2</c:v>
                </c:pt>
                <c:pt idx="7">
                  <c:v>-414</c:v>
                </c:pt>
                <c:pt idx="8">
                  <c:v>-471.2</c:v>
                </c:pt>
                <c:pt idx="9">
                  <c:v>-529.20000000000005</c:v>
                </c:pt>
                <c:pt idx="10">
                  <c:v>-558.6</c:v>
                </c:pt>
                <c:pt idx="11">
                  <c:v>-605.30000000000007</c:v>
                </c:pt>
                <c:pt idx="12">
                  <c:v>-746.2</c:v>
                </c:pt>
                <c:pt idx="13">
                  <c:v>-584.40000000000009</c:v>
                </c:pt>
                <c:pt idx="14">
                  <c:v>-506.2000000000001</c:v>
                </c:pt>
                <c:pt idx="15">
                  <c:v>-622.30000000000007</c:v>
                </c:pt>
                <c:pt idx="16">
                  <c:v>-459.80000000000007</c:v>
                </c:pt>
                <c:pt idx="17">
                  <c:v>-322.80000000000007</c:v>
                </c:pt>
                <c:pt idx="18">
                  <c:v>-125.20000000000007</c:v>
                </c:pt>
                <c:pt idx="19">
                  <c:v>-244.20000000000007</c:v>
                </c:pt>
                <c:pt idx="20">
                  <c:v>-218.60000000000008</c:v>
                </c:pt>
                <c:pt idx="21">
                  <c:v>-398.10000000000008</c:v>
                </c:pt>
                <c:pt idx="22">
                  <c:v>-318.00000000000011</c:v>
                </c:pt>
                <c:pt idx="23">
                  <c:v>-187.50000000000011</c:v>
                </c:pt>
                <c:pt idx="24">
                  <c:v>-78.200000000000117</c:v>
                </c:pt>
                <c:pt idx="25">
                  <c:v>-204.50000000000011</c:v>
                </c:pt>
                <c:pt idx="26">
                  <c:v>-303.80000000000013</c:v>
                </c:pt>
                <c:pt idx="27">
                  <c:v>-328.90000000000015</c:v>
                </c:pt>
                <c:pt idx="28">
                  <c:v>-429.20000000000016</c:v>
                </c:pt>
                <c:pt idx="29">
                  <c:v>-311.30000000000018</c:v>
                </c:pt>
                <c:pt idx="30">
                  <c:v>-335.70000000000016</c:v>
                </c:pt>
                <c:pt idx="31">
                  <c:v>-92.900000000000148</c:v>
                </c:pt>
                <c:pt idx="32">
                  <c:v>-197.20000000000016</c:v>
                </c:pt>
                <c:pt idx="33">
                  <c:v>-90.900000000000162</c:v>
                </c:pt>
                <c:pt idx="34">
                  <c:v>-204.60000000000016</c:v>
                </c:pt>
                <c:pt idx="35">
                  <c:v>-61.800000000000153</c:v>
                </c:pt>
                <c:pt idx="36">
                  <c:v>-116.20000000000016</c:v>
                </c:pt>
                <c:pt idx="37">
                  <c:v>108.79999999999984</c:v>
                </c:pt>
                <c:pt idx="38">
                  <c:v>-1.3000000000001535</c:v>
                </c:pt>
                <c:pt idx="39">
                  <c:v>-81.500000000000156</c:v>
                </c:pt>
                <c:pt idx="40">
                  <c:v>-219.70000000000016</c:v>
                </c:pt>
                <c:pt idx="41">
                  <c:v>-332.10000000000014</c:v>
                </c:pt>
                <c:pt idx="42">
                  <c:v>-267.00000000000011</c:v>
                </c:pt>
                <c:pt idx="43">
                  <c:v>-56.000000000000114</c:v>
                </c:pt>
                <c:pt idx="44">
                  <c:v>174.39999999999989</c:v>
                </c:pt>
                <c:pt idx="45">
                  <c:v>77.999999999999886</c:v>
                </c:pt>
                <c:pt idx="46">
                  <c:v>155.39999999999989</c:v>
                </c:pt>
                <c:pt idx="47">
                  <c:v>138.59999999999988</c:v>
                </c:pt>
                <c:pt idx="48">
                  <c:v>72.499999999999886</c:v>
                </c:pt>
                <c:pt idx="49">
                  <c:v>313.69999999999987</c:v>
                </c:pt>
                <c:pt idx="50">
                  <c:v>208.69999999999987</c:v>
                </c:pt>
                <c:pt idx="51">
                  <c:v>116.19999999999987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D2-3146-8518-0413A555110C}"/>
            </c:ext>
          </c:extLst>
        </c:ser>
        <c:ser>
          <c:idx val="5"/>
          <c:order val="5"/>
          <c:tx>
            <c:strRef>
              <c:f>'All Weekly Fly'!$DG$1</c:f>
              <c:strCache>
                <c:ptCount val="1"/>
                <c:pt idx="0">
                  <c:v>BEX 200 cum pnl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'All Weekly Fly'!$DG$2:$DG$82</c:f>
              <c:numCache>
                <c:formatCode>General</c:formatCode>
                <c:ptCount val="81"/>
                <c:pt idx="0">
                  <c:v>-56.8</c:v>
                </c:pt>
                <c:pt idx="1">
                  <c:v>-94.6</c:v>
                </c:pt>
                <c:pt idx="2">
                  <c:v>-116.19999999999999</c:v>
                </c:pt>
                <c:pt idx="3">
                  <c:v>-135.5</c:v>
                </c:pt>
                <c:pt idx="4">
                  <c:v>-189.9</c:v>
                </c:pt>
                <c:pt idx="5">
                  <c:v>-190.5</c:v>
                </c:pt>
                <c:pt idx="6">
                  <c:v>-216</c:v>
                </c:pt>
                <c:pt idx="7">
                  <c:v>-167.1</c:v>
                </c:pt>
                <c:pt idx="8">
                  <c:v>-201.1</c:v>
                </c:pt>
                <c:pt idx="9">
                  <c:v>-213.5</c:v>
                </c:pt>
                <c:pt idx="10">
                  <c:v>-250.7</c:v>
                </c:pt>
                <c:pt idx="11">
                  <c:v>-283.2</c:v>
                </c:pt>
                <c:pt idx="12">
                  <c:v>-305.2</c:v>
                </c:pt>
                <c:pt idx="13">
                  <c:v>-331.09999999999997</c:v>
                </c:pt>
                <c:pt idx="14">
                  <c:v>-339.4</c:v>
                </c:pt>
                <c:pt idx="15">
                  <c:v>-183.2</c:v>
                </c:pt>
                <c:pt idx="16">
                  <c:v>-210.29999999999998</c:v>
                </c:pt>
                <c:pt idx="17">
                  <c:v>-254.89999999999998</c:v>
                </c:pt>
                <c:pt idx="18">
                  <c:v>-288.7</c:v>
                </c:pt>
                <c:pt idx="19">
                  <c:v>-249.7</c:v>
                </c:pt>
                <c:pt idx="20">
                  <c:v>-291.2</c:v>
                </c:pt>
                <c:pt idx="21">
                  <c:v>-320.3</c:v>
                </c:pt>
                <c:pt idx="22">
                  <c:v>-348.90000000000003</c:v>
                </c:pt>
                <c:pt idx="23">
                  <c:v>-381.1</c:v>
                </c:pt>
                <c:pt idx="24">
                  <c:v>-409.5</c:v>
                </c:pt>
                <c:pt idx="25">
                  <c:v>-427.4</c:v>
                </c:pt>
                <c:pt idx="26">
                  <c:v>-429.59999999999997</c:v>
                </c:pt>
                <c:pt idx="27">
                  <c:v>-467.99999999999994</c:v>
                </c:pt>
                <c:pt idx="28">
                  <c:v>-495.79999999999995</c:v>
                </c:pt>
                <c:pt idx="29">
                  <c:v>-506.99999999999994</c:v>
                </c:pt>
                <c:pt idx="30">
                  <c:v>-533.9</c:v>
                </c:pt>
                <c:pt idx="31">
                  <c:v>-432.59999999999997</c:v>
                </c:pt>
                <c:pt idx="32">
                  <c:v>-430.99999999999994</c:v>
                </c:pt>
                <c:pt idx="33">
                  <c:v>-458.99999999999994</c:v>
                </c:pt>
                <c:pt idx="34">
                  <c:v>-485.79999999999995</c:v>
                </c:pt>
                <c:pt idx="35">
                  <c:v>-511.49999999999994</c:v>
                </c:pt>
                <c:pt idx="36">
                  <c:v>-537.9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D2-3146-8518-0413A5551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70144"/>
        <c:axId val="213676032"/>
      </c:lineChart>
      <c:catAx>
        <c:axId val="213670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6032"/>
        <c:crosses val="autoZero"/>
        <c:auto val="1"/>
        <c:lblAlgn val="ctr"/>
        <c:lblOffset val="100"/>
        <c:noMultiLvlLbl val="0"/>
      </c:catAx>
      <c:valAx>
        <c:axId val="2136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'Nifty Daily Range'!$J$1</c:f>
              <c:strCache>
                <c:ptCount val="1"/>
                <c:pt idx="0">
                  <c:v>sorted gap 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'Nifty Daily Range'!$J$2:$J$314</c:f>
              <c:numCache>
                <c:formatCode>General</c:formatCode>
                <c:ptCount val="313"/>
                <c:pt idx="0">
                  <c:v>-385.04999999999927</c:v>
                </c:pt>
                <c:pt idx="1">
                  <c:v>-178.70000000000073</c:v>
                </c:pt>
                <c:pt idx="2">
                  <c:v>-165.09999999999854</c:v>
                </c:pt>
                <c:pt idx="3">
                  <c:v>-157.75</c:v>
                </c:pt>
                <c:pt idx="4">
                  <c:v>-152.54999999999927</c:v>
                </c:pt>
                <c:pt idx="5">
                  <c:v>-148.84999999999854</c:v>
                </c:pt>
                <c:pt idx="6">
                  <c:v>-145.79999999999927</c:v>
                </c:pt>
                <c:pt idx="7">
                  <c:v>-139.45000000000073</c:v>
                </c:pt>
                <c:pt idx="8">
                  <c:v>-138.5</c:v>
                </c:pt>
                <c:pt idx="9">
                  <c:v>-125.89999999999782</c:v>
                </c:pt>
                <c:pt idx="10">
                  <c:v>-116.20000000000073</c:v>
                </c:pt>
                <c:pt idx="11">
                  <c:v>-114.04999999999927</c:v>
                </c:pt>
                <c:pt idx="12">
                  <c:v>-109.25</c:v>
                </c:pt>
                <c:pt idx="13">
                  <c:v>-99.200000000000728</c:v>
                </c:pt>
                <c:pt idx="14">
                  <c:v>-94.900000000001455</c:v>
                </c:pt>
                <c:pt idx="15">
                  <c:v>-90.450000000000728</c:v>
                </c:pt>
                <c:pt idx="16">
                  <c:v>-89.299999999999272</c:v>
                </c:pt>
                <c:pt idx="17">
                  <c:v>-82.549999999999272</c:v>
                </c:pt>
                <c:pt idx="18">
                  <c:v>-82.450000000000728</c:v>
                </c:pt>
                <c:pt idx="19">
                  <c:v>-81.80000000000291</c:v>
                </c:pt>
                <c:pt idx="20">
                  <c:v>-79.75</c:v>
                </c:pt>
                <c:pt idx="21">
                  <c:v>-78.149999999997817</c:v>
                </c:pt>
                <c:pt idx="22">
                  <c:v>-74.5</c:v>
                </c:pt>
                <c:pt idx="23">
                  <c:v>-71.350000000002183</c:v>
                </c:pt>
                <c:pt idx="24">
                  <c:v>-67.599999999998545</c:v>
                </c:pt>
                <c:pt idx="25">
                  <c:v>-65.549999999999272</c:v>
                </c:pt>
                <c:pt idx="26">
                  <c:v>-63.5</c:v>
                </c:pt>
                <c:pt idx="27">
                  <c:v>-62.799999999999272</c:v>
                </c:pt>
                <c:pt idx="28">
                  <c:v>-62.399999999997817</c:v>
                </c:pt>
                <c:pt idx="29">
                  <c:v>-61</c:v>
                </c:pt>
                <c:pt idx="30">
                  <c:v>-60.850000000002183</c:v>
                </c:pt>
                <c:pt idx="31">
                  <c:v>-54.5</c:v>
                </c:pt>
                <c:pt idx="32">
                  <c:v>-53.549999999999272</c:v>
                </c:pt>
                <c:pt idx="33">
                  <c:v>-53.200000000000728</c:v>
                </c:pt>
                <c:pt idx="34">
                  <c:v>-45.900000000001455</c:v>
                </c:pt>
                <c:pt idx="35">
                  <c:v>-45.700000000000728</c:v>
                </c:pt>
                <c:pt idx="36">
                  <c:v>-45.549999999999272</c:v>
                </c:pt>
                <c:pt idx="37">
                  <c:v>-44.349999999998545</c:v>
                </c:pt>
                <c:pt idx="38">
                  <c:v>-43.5</c:v>
                </c:pt>
                <c:pt idx="39">
                  <c:v>-43.450000000000728</c:v>
                </c:pt>
                <c:pt idx="40">
                  <c:v>-41.049999999999272</c:v>
                </c:pt>
                <c:pt idx="41">
                  <c:v>-39.649999999997817</c:v>
                </c:pt>
                <c:pt idx="42">
                  <c:v>-38.799999999999272</c:v>
                </c:pt>
                <c:pt idx="43">
                  <c:v>-37.200000000000728</c:v>
                </c:pt>
                <c:pt idx="44">
                  <c:v>-36.399999999997817</c:v>
                </c:pt>
                <c:pt idx="45">
                  <c:v>-35.5</c:v>
                </c:pt>
                <c:pt idx="46">
                  <c:v>-34.849999999998545</c:v>
                </c:pt>
                <c:pt idx="47">
                  <c:v>-34.349999999998545</c:v>
                </c:pt>
                <c:pt idx="48">
                  <c:v>-34.25</c:v>
                </c:pt>
                <c:pt idx="49">
                  <c:v>-33.850000000002183</c:v>
                </c:pt>
                <c:pt idx="50">
                  <c:v>-33.450000000000728</c:v>
                </c:pt>
                <c:pt idx="51">
                  <c:v>-33.25</c:v>
                </c:pt>
                <c:pt idx="52">
                  <c:v>-33.25</c:v>
                </c:pt>
                <c:pt idx="53">
                  <c:v>-31.849999999998545</c:v>
                </c:pt>
                <c:pt idx="54">
                  <c:v>-29.400000000001455</c:v>
                </c:pt>
                <c:pt idx="55">
                  <c:v>-29.400000000001455</c:v>
                </c:pt>
                <c:pt idx="56">
                  <c:v>-28.799999999999272</c:v>
                </c:pt>
                <c:pt idx="57">
                  <c:v>-28.25</c:v>
                </c:pt>
                <c:pt idx="58">
                  <c:v>-27.650000000001455</c:v>
                </c:pt>
                <c:pt idx="59">
                  <c:v>-27</c:v>
                </c:pt>
                <c:pt idx="60">
                  <c:v>-24.950000000000728</c:v>
                </c:pt>
                <c:pt idx="61">
                  <c:v>-23.25</c:v>
                </c:pt>
                <c:pt idx="62">
                  <c:v>-23.200000000000728</c:v>
                </c:pt>
                <c:pt idx="63">
                  <c:v>-23.049999999999272</c:v>
                </c:pt>
                <c:pt idx="64">
                  <c:v>-21.850000000002183</c:v>
                </c:pt>
                <c:pt idx="65">
                  <c:v>-21.05000000000291</c:v>
                </c:pt>
                <c:pt idx="66">
                  <c:v>-16.950000000000728</c:v>
                </c:pt>
                <c:pt idx="67">
                  <c:v>-16.5</c:v>
                </c:pt>
                <c:pt idx="68">
                  <c:v>-15.950000000000728</c:v>
                </c:pt>
                <c:pt idx="69">
                  <c:v>-15.899999999997817</c:v>
                </c:pt>
                <c:pt idx="70">
                  <c:v>-15.549999999999272</c:v>
                </c:pt>
                <c:pt idx="71">
                  <c:v>-15.549999999999272</c:v>
                </c:pt>
                <c:pt idx="72">
                  <c:v>-15.150000000001455</c:v>
                </c:pt>
                <c:pt idx="73">
                  <c:v>-14.75</c:v>
                </c:pt>
                <c:pt idx="74">
                  <c:v>-14.450000000000728</c:v>
                </c:pt>
                <c:pt idx="75">
                  <c:v>-13.799999999999272</c:v>
                </c:pt>
                <c:pt idx="76">
                  <c:v>-12.799999999999272</c:v>
                </c:pt>
                <c:pt idx="77">
                  <c:v>-12.399999999997817</c:v>
                </c:pt>
                <c:pt idx="78">
                  <c:v>-9.4500000000007276</c:v>
                </c:pt>
                <c:pt idx="79">
                  <c:v>-8.8499999999985448</c:v>
                </c:pt>
                <c:pt idx="80">
                  <c:v>-7.7000000000007276</c:v>
                </c:pt>
                <c:pt idx="81">
                  <c:v>-6.8000000000029104</c:v>
                </c:pt>
                <c:pt idx="82">
                  <c:v>-5.2999999999992724</c:v>
                </c:pt>
                <c:pt idx="83">
                  <c:v>-5.1000000000021828</c:v>
                </c:pt>
                <c:pt idx="84">
                  <c:v>-4.7000000000007276</c:v>
                </c:pt>
                <c:pt idx="85">
                  <c:v>-4.1000000000021828</c:v>
                </c:pt>
                <c:pt idx="86">
                  <c:v>-3.7000000000007276</c:v>
                </c:pt>
                <c:pt idx="87">
                  <c:v>-3.6500000000014552</c:v>
                </c:pt>
                <c:pt idx="88">
                  <c:v>-3.25</c:v>
                </c:pt>
                <c:pt idx="89">
                  <c:v>-3.2000000000007276</c:v>
                </c:pt>
                <c:pt idx="90">
                  <c:v>-3.1000000000021828</c:v>
                </c:pt>
                <c:pt idx="91">
                  <c:v>-2.3000000000029104</c:v>
                </c:pt>
                <c:pt idx="92">
                  <c:v>-1.9500000000007276</c:v>
                </c:pt>
                <c:pt idx="93">
                  <c:v>-1.8999999999978172</c:v>
                </c:pt>
                <c:pt idx="94">
                  <c:v>-1.4500000000007276</c:v>
                </c:pt>
                <c:pt idx="95">
                  <c:v>-1.0500000000029104</c:v>
                </c:pt>
                <c:pt idx="96">
                  <c:v>-0.75</c:v>
                </c:pt>
                <c:pt idx="97">
                  <c:v>-0.7000000000007276</c:v>
                </c:pt>
                <c:pt idx="98">
                  <c:v>-0.64999999999781721</c:v>
                </c:pt>
                <c:pt idx="99">
                  <c:v>-0.5</c:v>
                </c:pt>
                <c:pt idx="100">
                  <c:v>-0.15000000000145519</c:v>
                </c:pt>
                <c:pt idx="101">
                  <c:v>0.59999999999854481</c:v>
                </c:pt>
                <c:pt idx="102">
                  <c:v>0.64999999999781721</c:v>
                </c:pt>
                <c:pt idx="103">
                  <c:v>1.7999999999992724</c:v>
                </c:pt>
                <c:pt idx="104">
                  <c:v>2.5</c:v>
                </c:pt>
                <c:pt idx="105">
                  <c:v>2.5999999999985448</c:v>
                </c:pt>
                <c:pt idx="106">
                  <c:v>3.4500000000007276</c:v>
                </c:pt>
                <c:pt idx="107">
                  <c:v>3.9500000000007276</c:v>
                </c:pt>
                <c:pt idx="108">
                  <c:v>4.3500000000021828</c:v>
                </c:pt>
                <c:pt idx="109">
                  <c:v>4.7000000000007276</c:v>
                </c:pt>
                <c:pt idx="110">
                  <c:v>6.1500000000014552</c:v>
                </c:pt>
                <c:pt idx="111">
                  <c:v>6.25</c:v>
                </c:pt>
                <c:pt idx="112">
                  <c:v>6.2999999999992724</c:v>
                </c:pt>
                <c:pt idx="113">
                  <c:v>6.9500000000007276</c:v>
                </c:pt>
                <c:pt idx="114">
                  <c:v>7.5999999999985448</c:v>
                </c:pt>
                <c:pt idx="115">
                  <c:v>7.75</c:v>
                </c:pt>
                <c:pt idx="116">
                  <c:v>7.9500000000007276</c:v>
                </c:pt>
                <c:pt idx="117">
                  <c:v>8</c:v>
                </c:pt>
                <c:pt idx="118">
                  <c:v>8.25</c:v>
                </c:pt>
                <c:pt idx="119">
                  <c:v>8.9500000000007276</c:v>
                </c:pt>
                <c:pt idx="120">
                  <c:v>9</c:v>
                </c:pt>
                <c:pt idx="121">
                  <c:v>9.0499999999992724</c:v>
                </c:pt>
                <c:pt idx="122">
                  <c:v>9.2999999999992724</c:v>
                </c:pt>
                <c:pt idx="123">
                  <c:v>9.4499999999970896</c:v>
                </c:pt>
                <c:pt idx="124">
                  <c:v>10.099999999998545</c:v>
                </c:pt>
                <c:pt idx="125">
                  <c:v>10.5</c:v>
                </c:pt>
                <c:pt idx="126">
                  <c:v>11.150000000001455</c:v>
                </c:pt>
                <c:pt idx="127">
                  <c:v>11.350000000002183</c:v>
                </c:pt>
                <c:pt idx="128">
                  <c:v>11.900000000001455</c:v>
                </c:pt>
                <c:pt idx="129">
                  <c:v>13.799999999999272</c:v>
                </c:pt>
                <c:pt idx="130">
                  <c:v>13.900000000001455</c:v>
                </c:pt>
                <c:pt idx="131">
                  <c:v>13.950000000000728</c:v>
                </c:pt>
                <c:pt idx="132">
                  <c:v>15.299999999999272</c:v>
                </c:pt>
                <c:pt idx="133">
                  <c:v>15.75</c:v>
                </c:pt>
                <c:pt idx="134">
                  <c:v>15.799999999999272</c:v>
                </c:pt>
                <c:pt idx="135">
                  <c:v>15.899999999997817</c:v>
                </c:pt>
                <c:pt idx="136">
                  <c:v>16.600000000002183</c:v>
                </c:pt>
                <c:pt idx="137">
                  <c:v>16.849999999998545</c:v>
                </c:pt>
                <c:pt idx="138">
                  <c:v>16.950000000000728</c:v>
                </c:pt>
                <c:pt idx="139">
                  <c:v>17.649999999997817</c:v>
                </c:pt>
                <c:pt idx="140">
                  <c:v>18.149999999997817</c:v>
                </c:pt>
                <c:pt idx="141">
                  <c:v>18.299999999999272</c:v>
                </c:pt>
                <c:pt idx="142">
                  <c:v>18.549999999999272</c:v>
                </c:pt>
                <c:pt idx="143">
                  <c:v>19.849999999998545</c:v>
                </c:pt>
                <c:pt idx="144">
                  <c:v>20.099999999998545</c:v>
                </c:pt>
                <c:pt idx="145">
                  <c:v>20.299999999999272</c:v>
                </c:pt>
                <c:pt idx="146">
                  <c:v>20.350000000002183</c:v>
                </c:pt>
                <c:pt idx="147">
                  <c:v>21</c:v>
                </c:pt>
                <c:pt idx="148">
                  <c:v>21.349999999998545</c:v>
                </c:pt>
                <c:pt idx="149">
                  <c:v>21.350000000002183</c:v>
                </c:pt>
                <c:pt idx="150">
                  <c:v>21.450000000000728</c:v>
                </c:pt>
                <c:pt idx="151">
                  <c:v>22.5</c:v>
                </c:pt>
                <c:pt idx="152">
                  <c:v>23.349999999998545</c:v>
                </c:pt>
                <c:pt idx="153">
                  <c:v>23.5</c:v>
                </c:pt>
                <c:pt idx="154">
                  <c:v>23.950000000000728</c:v>
                </c:pt>
                <c:pt idx="155">
                  <c:v>24.25</c:v>
                </c:pt>
                <c:pt idx="156">
                  <c:v>24.5</c:v>
                </c:pt>
                <c:pt idx="157">
                  <c:v>25.099999999998545</c:v>
                </c:pt>
                <c:pt idx="158">
                  <c:v>25.149999999997817</c:v>
                </c:pt>
                <c:pt idx="159">
                  <c:v>25.5</c:v>
                </c:pt>
                <c:pt idx="160">
                  <c:v>25.599999999998545</c:v>
                </c:pt>
                <c:pt idx="161">
                  <c:v>26.400000000001455</c:v>
                </c:pt>
                <c:pt idx="162">
                  <c:v>26.450000000000728</c:v>
                </c:pt>
                <c:pt idx="163">
                  <c:v>26.5</c:v>
                </c:pt>
                <c:pt idx="164">
                  <c:v>27.950000000000728</c:v>
                </c:pt>
                <c:pt idx="165">
                  <c:v>28.099999999998545</c:v>
                </c:pt>
                <c:pt idx="166">
                  <c:v>28.44999999999709</c:v>
                </c:pt>
                <c:pt idx="167">
                  <c:v>28.799999999999272</c:v>
                </c:pt>
                <c:pt idx="168">
                  <c:v>29.900000000001455</c:v>
                </c:pt>
                <c:pt idx="169">
                  <c:v>30.200000000000728</c:v>
                </c:pt>
                <c:pt idx="170">
                  <c:v>30.299999999999272</c:v>
                </c:pt>
                <c:pt idx="171">
                  <c:v>31.25</c:v>
                </c:pt>
                <c:pt idx="172">
                  <c:v>31.649999999997817</c:v>
                </c:pt>
                <c:pt idx="173">
                  <c:v>32.549999999999272</c:v>
                </c:pt>
                <c:pt idx="174">
                  <c:v>32.700000000000728</c:v>
                </c:pt>
                <c:pt idx="175">
                  <c:v>32.94999999999709</c:v>
                </c:pt>
                <c:pt idx="176">
                  <c:v>33.5</c:v>
                </c:pt>
                <c:pt idx="177">
                  <c:v>35</c:v>
                </c:pt>
                <c:pt idx="178">
                  <c:v>35.200000000000728</c:v>
                </c:pt>
                <c:pt idx="179">
                  <c:v>35.350000000002183</c:v>
                </c:pt>
                <c:pt idx="180">
                  <c:v>35.75</c:v>
                </c:pt>
                <c:pt idx="181">
                  <c:v>35.850000000002183</c:v>
                </c:pt>
                <c:pt idx="182">
                  <c:v>36.799999999999272</c:v>
                </c:pt>
                <c:pt idx="183">
                  <c:v>37.25</c:v>
                </c:pt>
                <c:pt idx="184">
                  <c:v>38.150000000001455</c:v>
                </c:pt>
                <c:pt idx="185">
                  <c:v>39</c:v>
                </c:pt>
                <c:pt idx="186">
                  <c:v>39.25</c:v>
                </c:pt>
                <c:pt idx="187">
                  <c:v>39.94999999999709</c:v>
                </c:pt>
                <c:pt idx="188">
                  <c:v>40.799999999999272</c:v>
                </c:pt>
                <c:pt idx="189">
                  <c:v>42.700000000000728</c:v>
                </c:pt>
                <c:pt idx="190">
                  <c:v>42.75</c:v>
                </c:pt>
                <c:pt idx="191">
                  <c:v>42.899999999997817</c:v>
                </c:pt>
                <c:pt idx="192">
                  <c:v>45</c:v>
                </c:pt>
                <c:pt idx="193">
                  <c:v>45.349999999998545</c:v>
                </c:pt>
                <c:pt idx="194">
                  <c:v>46.049999999999272</c:v>
                </c:pt>
                <c:pt idx="195">
                  <c:v>47.150000000001455</c:v>
                </c:pt>
                <c:pt idx="196">
                  <c:v>47.19999999999709</c:v>
                </c:pt>
                <c:pt idx="197">
                  <c:v>47.299999999999272</c:v>
                </c:pt>
                <c:pt idx="198">
                  <c:v>47.649999999997817</c:v>
                </c:pt>
                <c:pt idx="199">
                  <c:v>47.650000000001455</c:v>
                </c:pt>
                <c:pt idx="200">
                  <c:v>47.75</c:v>
                </c:pt>
                <c:pt idx="201">
                  <c:v>48.25</c:v>
                </c:pt>
                <c:pt idx="202">
                  <c:v>48.5</c:v>
                </c:pt>
                <c:pt idx="203">
                  <c:v>49.25</c:v>
                </c:pt>
                <c:pt idx="204">
                  <c:v>49.950000000000728</c:v>
                </c:pt>
                <c:pt idx="205">
                  <c:v>51.599999999998545</c:v>
                </c:pt>
                <c:pt idx="206">
                  <c:v>51.899999999997817</c:v>
                </c:pt>
                <c:pt idx="207">
                  <c:v>52.75</c:v>
                </c:pt>
                <c:pt idx="208">
                  <c:v>53.25</c:v>
                </c:pt>
                <c:pt idx="209">
                  <c:v>53.350000000002183</c:v>
                </c:pt>
                <c:pt idx="210">
                  <c:v>53.5</c:v>
                </c:pt>
                <c:pt idx="211">
                  <c:v>53.700000000000728</c:v>
                </c:pt>
                <c:pt idx="212">
                  <c:v>54.950000000000728</c:v>
                </c:pt>
                <c:pt idx="213">
                  <c:v>56.149999999997817</c:v>
                </c:pt>
                <c:pt idx="214">
                  <c:v>56.200000000000728</c:v>
                </c:pt>
                <c:pt idx="215">
                  <c:v>56.30000000000291</c:v>
                </c:pt>
                <c:pt idx="216">
                  <c:v>57</c:v>
                </c:pt>
                <c:pt idx="217">
                  <c:v>57.349999999998545</c:v>
                </c:pt>
                <c:pt idx="218">
                  <c:v>57.450000000000728</c:v>
                </c:pt>
                <c:pt idx="219">
                  <c:v>57.650000000001455</c:v>
                </c:pt>
                <c:pt idx="220">
                  <c:v>57.950000000000728</c:v>
                </c:pt>
                <c:pt idx="221">
                  <c:v>58.049999999999272</c:v>
                </c:pt>
                <c:pt idx="222">
                  <c:v>59</c:v>
                </c:pt>
                <c:pt idx="223">
                  <c:v>59</c:v>
                </c:pt>
                <c:pt idx="224">
                  <c:v>59.75</c:v>
                </c:pt>
                <c:pt idx="225">
                  <c:v>59.799999999999272</c:v>
                </c:pt>
                <c:pt idx="226">
                  <c:v>59.849999999998545</c:v>
                </c:pt>
                <c:pt idx="227">
                  <c:v>60.25</c:v>
                </c:pt>
                <c:pt idx="228">
                  <c:v>60.94999999999709</c:v>
                </c:pt>
                <c:pt idx="229">
                  <c:v>61.200000000000728</c:v>
                </c:pt>
                <c:pt idx="230">
                  <c:v>62.75</c:v>
                </c:pt>
                <c:pt idx="231">
                  <c:v>63.099999999998545</c:v>
                </c:pt>
                <c:pt idx="232">
                  <c:v>65.400000000001455</c:v>
                </c:pt>
                <c:pt idx="233">
                  <c:v>65.5</c:v>
                </c:pt>
                <c:pt idx="234">
                  <c:v>66.5</c:v>
                </c:pt>
                <c:pt idx="235">
                  <c:v>66.599999999998545</c:v>
                </c:pt>
                <c:pt idx="236">
                  <c:v>67.25</c:v>
                </c:pt>
                <c:pt idx="237">
                  <c:v>68.200000000000728</c:v>
                </c:pt>
                <c:pt idx="238">
                  <c:v>68.200000000000728</c:v>
                </c:pt>
                <c:pt idx="239">
                  <c:v>68.549999999999272</c:v>
                </c:pt>
                <c:pt idx="240">
                  <c:v>68.799999999999272</c:v>
                </c:pt>
                <c:pt idx="241">
                  <c:v>69.299999999999272</c:v>
                </c:pt>
                <c:pt idx="242">
                  <c:v>69.44999999999709</c:v>
                </c:pt>
                <c:pt idx="243">
                  <c:v>69.950000000000728</c:v>
                </c:pt>
                <c:pt idx="244">
                  <c:v>70.049999999999272</c:v>
                </c:pt>
                <c:pt idx="245">
                  <c:v>71.19999999999709</c:v>
                </c:pt>
                <c:pt idx="246">
                  <c:v>71.5</c:v>
                </c:pt>
                <c:pt idx="247">
                  <c:v>72</c:v>
                </c:pt>
                <c:pt idx="248">
                  <c:v>72.549999999999272</c:v>
                </c:pt>
                <c:pt idx="249">
                  <c:v>72.600000000002183</c:v>
                </c:pt>
                <c:pt idx="250">
                  <c:v>75.450000000000728</c:v>
                </c:pt>
                <c:pt idx="251">
                  <c:v>76.049999999999272</c:v>
                </c:pt>
                <c:pt idx="252">
                  <c:v>76.55000000000291</c:v>
                </c:pt>
                <c:pt idx="253">
                  <c:v>76.900000000001455</c:v>
                </c:pt>
                <c:pt idx="254">
                  <c:v>77.150000000001455</c:v>
                </c:pt>
                <c:pt idx="255">
                  <c:v>77.900000000001455</c:v>
                </c:pt>
                <c:pt idx="256">
                  <c:v>78.900000000001455</c:v>
                </c:pt>
                <c:pt idx="257">
                  <c:v>79.150000000001455</c:v>
                </c:pt>
                <c:pt idx="258">
                  <c:v>79.700000000000728</c:v>
                </c:pt>
                <c:pt idx="259">
                  <c:v>80.099999999998545</c:v>
                </c:pt>
                <c:pt idx="260">
                  <c:v>80.5</c:v>
                </c:pt>
                <c:pt idx="261">
                  <c:v>80.75</c:v>
                </c:pt>
                <c:pt idx="262">
                  <c:v>81.149999999997817</c:v>
                </c:pt>
                <c:pt idx="263">
                  <c:v>82.5</c:v>
                </c:pt>
                <c:pt idx="264">
                  <c:v>83.5</c:v>
                </c:pt>
                <c:pt idx="265">
                  <c:v>83.75</c:v>
                </c:pt>
                <c:pt idx="266">
                  <c:v>84.049999999999272</c:v>
                </c:pt>
                <c:pt idx="267">
                  <c:v>85.75</c:v>
                </c:pt>
                <c:pt idx="268">
                  <c:v>86</c:v>
                </c:pt>
                <c:pt idx="269">
                  <c:v>86.849999999998545</c:v>
                </c:pt>
                <c:pt idx="270">
                  <c:v>88.450000000000728</c:v>
                </c:pt>
                <c:pt idx="271">
                  <c:v>89.75</c:v>
                </c:pt>
                <c:pt idx="272">
                  <c:v>90.400000000001455</c:v>
                </c:pt>
                <c:pt idx="273">
                  <c:v>90.75</c:v>
                </c:pt>
                <c:pt idx="274">
                  <c:v>90.799999999999272</c:v>
                </c:pt>
                <c:pt idx="275">
                  <c:v>90.799999999999272</c:v>
                </c:pt>
                <c:pt idx="276">
                  <c:v>91.150000000001455</c:v>
                </c:pt>
                <c:pt idx="277">
                  <c:v>92.049999999999272</c:v>
                </c:pt>
                <c:pt idx="278">
                  <c:v>93.099999999998545</c:v>
                </c:pt>
                <c:pt idx="279">
                  <c:v>95.650000000001455</c:v>
                </c:pt>
                <c:pt idx="280">
                  <c:v>96.5</c:v>
                </c:pt>
                <c:pt idx="281">
                  <c:v>104.75</c:v>
                </c:pt>
                <c:pt idx="282">
                  <c:v>104.75</c:v>
                </c:pt>
                <c:pt idx="283">
                  <c:v>105.75</c:v>
                </c:pt>
                <c:pt idx="284">
                  <c:v>107.75</c:v>
                </c:pt>
                <c:pt idx="285">
                  <c:v>109.54999999999927</c:v>
                </c:pt>
                <c:pt idx="286">
                  <c:v>110.90000000000146</c:v>
                </c:pt>
                <c:pt idx="287">
                  <c:v>111.34999999999854</c:v>
                </c:pt>
                <c:pt idx="288">
                  <c:v>111.45000000000073</c:v>
                </c:pt>
                <c:pt idx="289">
                  <c:v>113.80000000000291</c:v>
                </c:pt>
                <c:pt idx="290">
                  <c:v>115.25</c:v>
                </c:pt>
                <c:pt idx="291">
                  <c:v>115.29999999999927</c:v>
                </c:pt>
                <c:pt idx="292">
                  <c:v>115.64999999999782</c:v>
                </c:pt>
                <c:pt idx="293">
                  <c:v>119.80000000000291</c:v>
                </c:pt>
                <c:pt idx="294">
                  <c:v>121.90000000000146</c:v>
                </c:pt>
                <c:pt idx="295">
                  <c:v>122.10000000000218</c:v>
                </c:pt>
                <c:pt idx="296">
                  <c:v>123.15000000000146</c:v>
                </c:pt>
                <c:pt idx="297">
                  <c:v>126.20000000000073</c:v>
                </c:pt>
                <c:pt idx="298">
                  <c:v>126.34999999999854</c:v>
                </c:pt>
                <c:pt idx="299">
                  <c:v>128.09999999999854</c:v>
                </c:pt>
                <c:pt idx="300">
                  <c:v>129.34999999999854</c:v>
                </c:pt>
                <c:pt idx="301">
                  <c:v>129.64999999999782</c:v>
                </c:pt>
                <c:pt idx="302">
                  <c:v>130.84999999999854</c:v>
                </c:pt>
                <c:pt idx="303">
                  <c:v>140.59999999999854</c:v>
                </c:pt>
                <c:pt idx="304">
                  <c:v>144.90000000000146</c:v>
                </c:pt>
                <c:pt idx="305">
                  <c:v>149.44999999999709</c:v>
                </c:pt>
                <c:pt idx="306">
                  <c:v>150.80000000000291</c:v>
                </c:pt>
                <c:pt idx="307">
                  <c:v>152.95000000000073</c:v>
                </c:pt>
                <c:pt idx="308">
                  <c:v>157.44999999999709</c:v>
                </c:pt>
                <c:pt idx="309">
                  <c:v>158.60000000000218</c:v>
                </c:pt>
                <c:pt idx="310">
                  <c:v>184.05000000000291</c:v>
                </c:pt>
                <c:pt idx="311">
                  <c:v>207.85000000000218</c:v>
                </c:pt>
                <c:pt idx="312">
                  <c:v>334.04999999999927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3-6944-A52B-7F709F03E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62784"/>
        <c:axId val="213064320"/>
      </c:barChart>
      <c:catAx>
        <c:axId val="213062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4320"/>
        <c:crosses val="autoZero"/>
        <c:auto val="1"/>
        <c:lblAlgn val="ctr"/>
        <c:lblOffset val="100"/>
        <c:noMultiLvlLbl val="0"/>
      </c:catAx>
      <c:valAx>
        <c:axId val="21306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'Nifty Daily Range'!$K$1</c:f>
              <c:strCache>
                <c:ptCount val="1"/>
                <c:pt idx="0">
                  <c:v>sorted intraday range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'Nifty Daily Range'!$K$2:$K$314</c:f>
              <c:numCache>
                <c:formatCode>General</c:formatCode>
                <c:ptCount val="313"/>
                <c:pt idx="0">
                  <c:v>37</c:v>
                </c:pt>
                <c:pt idx="1">
                  <c:v>52.5</c:v>
                </c:pt>
                <c:pt idx="2">
                  <c:v>57.350000000002183</c:v>
                </c:pt>
                <c:pt idx="3">
                  <c:v>59.950000000000728</c:v>
                </c:pt>
                <c:pt idx="4">
                  <c:v>61.299999999999272</c:v>
                </c:pt>
                <c:pt idx="5">
                  <c:v>61.899999999997817</c:v>
                </c:pt>
                <c:pt idx="6">
                  <c:v>62.200000000000728</c:v>
                </c:pt>
                <c:pt idx="7">
                  <c:v>62.900000000001455</c:v>
                </c:pt>
                <c:pt idx="8">
                  <c:v>64</c:v>
                </c:pt>
                <c:pt idx="9">
                  <c:v>65.349999999998545</c:v>
                </c:pt>
                <c:pt idx="10">
                  <c:v>68.80000000000291</c:v>
                </c:pt>
                <c:pt idx="11">
                  <c:v>70.649999999997817</c:v>
                </c:pt>
                <c:pt idx="12">
                  <c:v>73.849999999998545</c:v>
                </c:pt>
                <c:pt idx="13">
                  <c:v>73.94999999999709</c:v>
                </c:pt>
                <c:pt idx="14">
                  <c:v>74.099999999998545</c:v>
                </c:pt>
                <c:pt idx="15">
                  <c:v>75.049999999999272</c:v>
                </c:pt>
                <c:pt idx="16">
                  <c:v>75.099999999998545</c:v>
                </c:pt>
                <c:pt idx="17">
                  <c:v>75.349999999998545</c:v>
                </c:pt>
                <c:pt idx="18">
                  <c:v>75.950000000000728</c:v>
                </c:pt>
                <c:pt idx="19">
                  <c:v>78.5</c:v>
                </c:pt>
                <c:pt idx="20">
                  <c:v>79.649999999997817</c:v>
                </c:pt>
                <c:pt idx="21">
                  <c:v>79.650000000001455</c:v>
                </c:pt>
                <c:pt idx="22">
                  <c:v>79.700000000000728</c:v>
                </c:pt>
                <c:pt idx="23">
                  <c:v>81.05000000000291</c:v>
                </c:pt>
                <c:pt idx="24">
                  <c:v>82</c:v>
                </c:pt>
                <c:pt idx="25">
                  <c:v>82.25</c:v>
                </c:pt>
                <c:pt idx="26">
                  <c:v>82.600000000002183</c:v>
                </c:pt>
                <c:pt idx="27">
                  <c:v>85.55000000000291</c:v>
                </c:pt>
                <c:pt idx="28">
                  <c:v>85.950000000000728</c:v>
                </c:pt>
                <c:pt idx="29">
                  <c:v>86.30000000000291</c:v>
                </c:pt>
                <c:pt idx="30">
                  <c:v>86.349999999998545</c:v>
                </c:pt>
                <c:pt idx="31">
                  <c:v>86.950000000000728</c:v>
                </c:pt>
                <c:pt idx="32">
                  <c:v>88.400000000001455</c:v>
                </c:pt>
                <c:pt idx="33">
                  <c:v>89.450000000000728</c:v>
                </c:pt>
                <c:pt idx="34">
                  <c:v>89.650000000001455</c:v>
                </c:pt>
                <c:pt idx="35">
                  <c:v>90.450000000000728</c:v>
                </c:pt>
                <c:pt idx="36">
                  <c:v>90.600000000002183</c:v>
                </c:pt>
                <c:pt idx="37">
                  <c:v>91</c:v>
                </c:pt>
                <c:pt idx="38">
                  <c:v>91.150000000001455</c:v>
                </c:pt>
                <c:pt idx="39">
                  <c:v>91.450000000000728</c:v>
                </c:pt>
                <c:pt idx="40">
                  <c:v>92.75</c:v>
                </c:pt>
                <c:pt idx="41">
                  <c:v>93.399999999997817</c:v>
                </c:pt>
                <c:pt idx="42">
                  <c:v>93.599999999998545</c:v>
                </c:pt>
                <c:pt idx="43">
                  <c:v>94.400000000001455</c:v>
                </c:pt>
                <c:pt idx="44">
                  <c:v>95.299999999999272</c:v>
                </c:pt>
                <c:pt idx="45">
                  <c:v>95.549999999999272</c:v>
                </c:pt>
                <c:pt idx="46">
                  <c:v>95.599999999998545</c:v>
                </c:pt>
                <c:pt idx="47">
                  <c:v>95.650000000001455</c:v>
                </c:pt>
                <c:pt idx="48">
                  <c:v>95.650000000001455</c:v>
                </c:pt>
                <c:pt idx="49">
                  <c:v>96.149999999997817</c:v>
                </c:pt>
                <c:pt idx="50">
                  <c:v>97.100000000002183</c:v>
                </c:pt>
                <c:pt idx="51">
                  <c:v>99.149999999997817</c:v>
                </c:pt>
                <c:pt idx="52">
                  <c:v>99.400000000001455</c:v>
                </c:pt>
                <c:pt idx="53">
                  <c:v>99.700000000000728</c:v>
                </c:pt>
                <c:pt idx="54">
                  <c:v>100.10000000000218</c:v>
                </c:pt>
                <c:pt idx="55">
                  <c:v>101.30000000000291</c:v>
                </c:pt>
                <c:pt idx="56">
                  <c:v>102.15000000000146</c:v>
                </c:pt>
                <c:pt idx="57">
                  <c:v>102.20000000000073</c:v>
                </c:pt>
                <c:pt idx="58">
                  <c:v>102.39999999999782</c:v>
                </c:pt>
                <c:pt idx="59">
                  <c:v>102.39999999999782</c:v>
                </c:pt>
                <c:pt idx="60">
                  <c:v>102.95000000000073</c:v>
                </c:pt>
                <c:pt idx="61">
                  <c:v>105.45000000000073</c:v>
                </c:pt>
                <c:pt idx="62">
                  <c:v>107.84999999999854</c:v>
                </c:pt>
                <c:pt idx="63">
                  <c:v>108.45000000000073</c:v>
                </c:pt>
                <c:pt idx="64">
                  <c:v>108.5</c:v>
                </c:pt>
                <c:pt idx="65">
                  <c:v>108.64999999999782</c:v>
                </c:pt>
                <c:pt idx="66">
                  <c:v>108.75</c:v>
                </c:pt>
                <c:pt idx="67">
                  <c:v>108.89999999999782</c:v>
                </c:pt>
                <c:pt idx="68">
                  <c:v>109.25</c:v>
                </c:pt>
                <c:pt idx="69">
                  <c:v>109.30000000000291</c:v>
                </c:pt>
                <c:pt idx="70">
                  <c:v>109.44999999999709</c:v>
                </c:pt>
                <c:pt idx="71">
                  <c:v>109.79999999999927</c:v>
                </c:pt>
                <c:pt idx="72">
                  <c:v>109.84999999999854</c:v>
                </c:pt>
                <c:pt idx="73">
                  <c:v>110</c:v>
                </c:pt>
                <c:pt idx="74">
                  <c:v>110.69999999999709</c:v>
                </c:pt>
                <c:pt idx="75">
                  <c:v>111.09999999999854</c:v>
                </c:pt>
                <c:pt idx="76">
                  <c:v>111.40000000000146</c:v>
                </c:pt>
                <c:pt idx="77">
                  <c:v>111.70000000000073</c:v>
                </c:pt>
                <c:pt idx="78">
                  <c:v>112.30000000000291</c:v>
                </c:pt>
                <c:pt idx="79">
                  <c:v>112.5</c:v>
                </c:pt>
                <c:pt idx="80">
                  <c:v>113.29999999999927</c:v>
                </c:pt>
                <c:pt idx="81">
                  <c:v>113.39999999999782</c:v>
                </c:pt>
                <c:pt idx="82">
                  <c:v>113.54999999999927</c:v>
                </c:pt>
                <c:pt idx="83">
                  <c:v>114.54999999999927</c:v>
                </c:pt>
                <c:pt idx="84">
                  <c:v>114.79999999999927</c:v>
                </c:pt>
                <c:pt idx="85">
                  <c:v>115</c:v>
                </c:pt>
                <c:pt idx="86">
                  <c:v>115.29999999999927</c:v>
                </c:pt>
                <c:pt idx="87">
                  <c:v>115.75</c:v>
                </c:pt>
                <c:pt idx="88">
                  <c:v>116.54999999999927</c:v>
                </c:pt>
                <c:pt idx="89">
                  <c:v>116.84999999999854</c:v>
                </c:pt>
                <c:pt idx="90">
                  <c:v>117.14999999999782</c:v>
                </c:pt>
                <c:pt idx="91">
                  <c:v>117.45000000000073</c:v>
                </c:pt>
                <c:pt idx="92">
                  <c:v>118.04999999999927</c:v>
                </c:pt>
                <c:pt idx="93">
                  <c:v>119.29999999999927</c:v>
                </c:pt>
                <c:pt idx="94">
                  <c:v>120.05000000000291</c:v>
                </c:pt>
                <c:pt idx="95">
                  <c:v>120.20000000000073</c:v>
                </c:pt>
                <c:pt idx="96">
                  <c:v>120.39999999999782</c:v>
                </c:pt>
                <c:pt idx="97">
                  <c:v>121.10000000000218</c:v>
                </c:pt>
                <c:pt idx="98">
                  <c:v>121.25</c:v>
                </c:pt>
                <c:pt idx="99">
                  <c:v>121.70000000000073</c:v>
                </c:pt>
                <c:pt idx="100">
                  <c:v>121.84999999999854</c:v>
                </c:pt>
                <c:pt idx="101">
                  <c:v>122.34999999999854</c:v>
                </c:pt>
                <c:pt idx="102">
                  <c:v>122.5</c:v>
                </c:pt>
                <c:pt idx="103">
                  <c:v>122.59999999999854</c:v>
                </c:pt>
                <c:pt idx="104">
                  <c:v>123.45000000000073</c:v>
                </c:pt>
                <c:pt idx="105">
                  <c:v>124.20000000000073</c:v>
                </c:pt>
                <c:pt idx="106">
                  <c:v>124.20000000000073</c:v>
                </c:pt>
                <c:pt idx="107">
                  <c:v>124.25</c:v>
                </c:pt>
                <c:pt idx="108">
                  <c:v>124.45000000000073</c:v>
                </c:pt>
                <c:pt idx="109">
                  <c:v>124.60000000000218</c:v>
                </c:pt>
                <c:pt idx="110">
                  <c:v>125.04999999999927</c:v>
                </c:pt>
                <c:pt idx="111">
                  <c:v>125.35000000000218</c:v>
                </c:pt>
                <c:pt idx="112">
                  <c:v>125.65000000000146</c:v>
                </c:pt>
                <c:pt idx="113">
                  <c:v>127</c:v>
                </c:pt>
                <c:pt idx="114">
                  <c:v>127.09999999999854</c:v>
                </c:pt>
                <c:pt idx="115">
                  <c:v>127.15000000000146</c:v>
                </c:pt>
                <c:pt idx="116">
                  <c:v>128</c:v>
                </c:pt>
                <c:pt idx="117">
                  <c:v>128.19999999999709</c:v>
                </c:pt>
                <c:pt idx="118">
                  <c:v>128.65000000000146</c:v>
                </c:pt>
                <c:pt idx="119">
                  <c:v>129.25</c:v>
                </c:pt>
                <c:pt idx="120">
                  <c:v>129.25</c:v>
                </c:pt>
                <c:pt idx="121">
                  <c:v>129.64999999999782</c:v>
                </c:pt>
                <c:pt idx="122">
                  <c:v>129.65000000000146</c:v>
                </c:pt>
                <c:pt idx="123">
                  <c:v>132.59999999999854</c:v>
                </c:pt>
                <c:pt idx="124">
                  <c:v>132.60000000000218</c:v>
                </c:pt>
                <c:pt idx="125">
                  <c:v>132.75</c:v>
                </c:pt>
                <c:pt idx="126">
                  <c:v>132.80000000000291</c:v>
                </c:pt>
                <c:pt idx="127">
                  <c:v>133.69999999999709</c:v>
                </c:pt>
                <c:pt idx="128">
                  <c:v>134.09999999999854</c:v>
                </c:pt>
                <c:pt idx="129">
                  <c:v>134.15000000000146</c:v>
                </c:pt>
                <c:pt idx="130">
                  <c:v>135.29999999999927</c:v>
                </c:pt>
                <c:pt idx="131">
                  <c:v>135.69999999999709</c:v>
                </c:pt>
                <c:pt idx="132">
                  <c:v>135.85000000000218</c:v>
                </c:pt>
                <c:pt idx="133">
                  <c:v>136.45000000000073</c:v>
                </c:pt>
                <c:pt idx="134">
                  <c:v>137.10000000000218</c:v>
                </c:pt>
                <c:pt idx="135">
                  <c:v>138.54999999999927</c:v>
                </c:pt>
                <c:pt idx="136">
                  <c:v>138.79999999999927</c:v>
                </c:pt>
                <c:pt idx="137">
                  <c:v>139.20000000000073</c:v>
                </c:pt>
                <c:pt idx="138">
                  <c:v>139.65000000000146</c:v>
                </c:pt>
                <c:pt idx="139">
                  <c:v>139.79999999999927</c:v>
                </c:pt>
                <c:pt idx="140">
                  <c:v>140.10000000000218</c:v>
                </c:pt>
                <c:pt idx="141">
                  <c:v>140.75</c:v>
                </c:pt>
                <c:pt idx="142">
                  <c:v>141.15000000000146</c:v>
                </c:pt>
                <c:pt idx="143">
                  <c:v>142</c:v>
                </c:pt>
                <c:pt idx="144">
                  <c:v>142.80000000000291</c:v>
                </c:pt>
                <c:pt idx="145">
                  <c:v>142.85000000000218</c:v>
                </c:pt>
                <c:pt idx="146">
                  <c:v>143.39999999999782</c:v>
                </c:pt>
                <c:pt idx="147">
                  <c:v>143.54999999999927</c:v>
                </c:pt>
                <c:pt idx="148">
                  <c:v>144.95000000000073</c:v>
                </c:pt>
                <c:pt idx="149">
                  <c:v>145</c:v>
                </c:pt>
                <c:pt idx="150">
                  <c:v>145.95000000000073</c:v>
                </c:pt>
                <c:pt idx="151">
                  <c:v>147.70000000000073</c:v>
                </c:pt>
                <c:pt idx="152">
                  <c:v>147.75</c:v>
                </c:pt>
                <c:pt idx="153">
                  <c:v>148</c:v>
                </c:pt>
                <c:pt idx="154">
                  <c:v>148.20000000000073</c:v>
                </c:pt>
                <c:pt idx="155">
                  <c:v>148.35000000000218</c:v>
                </c:pt>
                <c:pt idx="156">
                  <c:v>149.5</c:v>
                </c:pt>
                <c:pt idx="157">
                  <c:v>149.65000000000146</c:v>
                </c:pt>
                <c:pt idx="158">
                  <c:v>149.90000000000146</c:v>
                </c:pt>
                <c:pt idx="159">
                  <c:v>151.29999999999927</c:v>
                </c:pt>
                <c:pt idx="160">
                  <c:v>152</c:v>
                </c:pt>
                <c:pt idx="161">
                  <c:v>152</c:v>
                </c:pt>
                <c:pt idx="162">
                  <c:v>152.34999999999854</c:v>
                </c:pt>
                <c:pt idx="163">
                  <c:v>152.59999999999854</c:v>
                </c:pt>
                <c:pt idx="164">
                  <c:v>152.80000000000291</c:v>
                </c:pt>
                <c:pt idx="165">
                  <c:v>152.89999999999782</c:v>
                </c:pt>
                <c:pt idx="166">
                  <c:v>153.5</c:v>
                </c:pt>
                <c:pt idx="167">
                  <c:v>154.20000000000073</c:v>
                </c:pt>
                <c:pt idx="168">
                  <c:v>154.35000000000218</c:v>
                </c:pt>
                <c:pt idx="169">
                  <c:v>154.5</c:v>
                </c:pt>
                <c:pt idx="170">
                  <c:v>154.54999999999927</c:v>
                </c:pt>
                <c:pt idx="171">
                  <c:v>156.39999999999782</c:v>
                </c:pt>
                <c:pt idx="172">
                  <c:v>156.40000000000146</c:v>
                </c:pt>
                <c:pt idx="173">
                  <c:v>157.69999999999709</c:v>
                </c:pt>
                <c:pt idx="174">
                  <c:v>158.04999999999927</c:v>
                </c:pt>
                <c:pt idx="175">
                  <c:v>158.60000000000218</c:v>
                </c:pt>
                <c:pt idx="176">
                  <c:v>159.04999999999927</c:v>
                </c:pt>
                <c:pt idx="177">
                  <c:v>160.10000000000218</c:v>
                </c:pt>
                <c:pt idx="178">
                  <c:v>160.95000000000073</c:v>
                </c:pt>
                <c:pt idx="179">
                  <c:v>161.5</c:v>
                </c:pt>
                <c:pt idx="180">
                  <c:v>161.84999999999854</c:v>
                </c:pt>
                <c:pt idx="181">
                  <c:v>162.29999999999927</c:v>
                </c:pt>
                <c:pt idx="182">
                  <c:v>162.30000000000291</c:v>
                </c:pt>
                <c:pt idx="183">
                  <c:v>164.25</c:v>
                </c:pt>
                <c:pt idx="184">
                  <c:v>164.54999999999927</c:v>
                </c:pt>
                <c:pt idx="185">
                  <c:v>164.64999999999782</c:v>
                </c:pt>
                <c:pt idx="186">
                  <c:v>165.54999999999927</c:v>
                </c:pt>
                <c:pt idx="187">
                  <c:v>165.60000000000218</c:v>
                </c:pt>
                <c:pt idx="188">
                  <c:v>167.29999999999927</c:v>
                </c:pt>
                <c:pt idx="189">
                  <c:v>167.84999999999854</c:v>
                </c:pt>
                <c:pt idx="190">
                  <c:v>168</c:v>
                </c:pt>
                <c:pt idx="191">
                  <c:v>168.89999999999782</c:v>
                </c:pt>
                <c:pt idx="192">
                  <c:v>169.45000000000073</c:v>
                </c:pt>
                <c:pt idx="193">
                  <c:v>169.75</c:v>
                </c:pt>
                <c:pt idx="194">
                  <c:v>170.10000000000218</c:v>
                </c:pt>
                <c:pt idx="195">
                  <c:v>170.75</c:v>
                </c:pt>
                <c:pt idx="196">
                  <c:v>171</c:v>
                </c:pt>
                <c:pt idx="197">
                  <c:v>171.80000000000291</c:v>
                </c:pt>
                <c:pt idx="198">
                  <c:v>172.45000000000073</c:v>
                </c:pt>
                <c:pt idx="199">
                  <c:v>174.20000000000073</c:v>
                </c:pt>
                <c:pt idx="200">
                  <c:v>174.54999999999927</c:v>
                </c:pt>
                <c:pt idx="201">
                  <c:v>174.59999999999854</c:v>
                </c:pt>
                <c:pt idx="202">
                  <c:v>175.15000000000146</c:v>
                </c:pt>
                <c:pt idx="203">
                  <c:v>175.20000000000073</c:v>
                </c:pt>
                <c:pt idx="204">
                  <c:v>175.39999999999782</c:v>
                </c:pt>
                <c:pt idx="205">
                  <c:v>176.65000000000146</c:v>
                </c:pt>
                <c:pt idx="206">
                  <c:v>176.70000000000073</c:v>
                </c:pt>
                <c:pt idx="207">
                  <c:v>176.94999999999709</c:v>
                </c:pt>
                <c:pt idx="208">
                  <c:v>177.10000000000218</c:v>
                </c:pt>
                <c:pt idx="209">
                  <c:v>177.25</c:v>
                </c:pt>
                <c:pt idx="210">
                  <c:v>177.95000000000073</c:v>
                </c:pt>
                <c:pt idx="211">
                  <c:v>178</c:v>
                </c:pt>
                <c:pt idx="212">
                  <c:v>178.5</c:v>
                </c:pt>
                <c:pt idx="213">
                  <c:v>179.04999999999927</c:v>
                </c:pt>
                <c:pt idx="214">
                  <c:v>179.95000000000073</c:v>
                </c:pt>
                <c:pt idx="215">
                  <c:v>180.29999999999927</c:v>
                </c:pt>
                <c:pt idx="216">
                  <c:v>180.5</c:v>
                </c:pt>
                <c:pt idx="217">
                  <c:v>181</c:v>
                </c:pt>
                <c:pt idx="218">
                  <c:v>181.20000000000073</c:v>
                </c:pt>
                <c:pt idx="219">
                  <c:v>184.14999999999782</c:v>
                </c:pt>
                <c:pt idx="220">
                  <c:v>185.09999999999854</c:v>
                </c:pt>
                <c:pt idx="221">
                  <c:v>185.20000000000073</c:v>
                </c:pt>
                <c:pt idx="222">
                  <c:v>185.25</c:v>
                </c:pt>
                <c:pt idx="223">
                  <c:v>185.55000000000291</c:v>
                </c:pt>
                <c:pt idx="224">
                  <c:v>185.94999999999709</c:v>
                </c:pt>
                <c:pt idx="225">
                  <c:v>186.65000000000146</c:v>
                </c:pt>
                <c:pt idx="226">
                  <c:v>186.95000000000073</c:v>
                </c:pt>
                <c:pt idx="227">
                  <c:v>187.40000000000146</c:v>
                </c:pt>
                <c:pt idx="228">
                  <c:v>187.64999999999782</c:v>
                </c:pt>
                <c:pt idx="229">
                  <c:v>189.20000000000073</c:v>
                </c:pt>
                <c:pt idx="230">
                  <c:v>192.10000000000218</c:v>
                </c:pt>
                <c:pt idx="231">
                  <c:v>192.35000000000218</c:v>
                </c:pt>
                <c:pt idx="232">
                  <c:v>193.14999999999782</c:v>
                </c:pt>
                <c:pt idx="233">
                  <c:v>193.19999999999709</c:v>
                </c:pt>
                <c:pt idx="234">
                  <c:v>193.65000000000146</c:v>
                </c:pt>
                <c:pt idx="235">
                  <c:v>194.90000000000146</c:v>
                </c:pt>
                <c:pt idx="236">
                  <c:v>195.69999999999709</c:v>
                </c:pt>
                <c:pt idx="237">
                  <c:v>196</c:v>
                </c:pt>
                <c:pt idx="238">
                  <c:v>196.54999999999927</c:v>
                </c:pt>
                <c:pt idx="239">
                  <c:v>198.15000000000146</c:v>
                </c:pt>
                <c:pt idx="240">
                  <c:v>198.75</c:v>
                </c:pt>
                <c:pt idx="241">
                  <c:v>199.89999999999782</c:v>
                </c:pt>
                <c:pt idx="242">
                  <c:v>199.94999999999709</c:v>
                </c:pt>
                <c:pt idx="243">
                  <c:v>200.75</c:v>
                </c:pt>
                <c:pt idx="244">
                  <c:v>202.84999999999854</c:v>
                </c:pt>
                <c:pt idx="245">
                  <c:v>203.85000000000218</c:v>
                </c:pt>
                <c:pt idx="246">
                  <c:v>203.85000000000218</c:v>
                </c:pt>
                <c:pt idx="247">
                  <c:v>205.25</c:v>
                </c:pt>
                <c:pt idx="248">
                  <c:v>206.60000000000218</c:v>
                </c:pt>
                <c:pt idx="249">
                  <c:v>207.15000000000146</c:v>
                </c:pt>
                <c:pt idx="250">
                  <c:v>207.94999999999709</c:v>
                </c:pt>
                <c:pt idx="251">
                  <c:v>207.95000000000073</c:v>
                </c:pt>
                <c:pt idx="252">
                  <c:v>211.95000000000073</c:v>
                </c:pt>
                <c:pt idx="253">
                  <c:v>212.29999999999927</c:v>
                </c:pt>
                <c:pt idx="254">
                  <c:v>213.09999999999854</c:v>
                </c:pt>
                <c:pt idx="255">
                  <c:v>213.85000000000218</c:v>
                </c:pt>
                <c:pt idx="256">
                  <c:v>215.45000000000073</c:v>
                </c:pt>
                <c:pt idx="257">
                  <c:v>217.04999999999927</c:v>
                </c:pt>
                <c:pt idx="258">
                  <c:v>218.5</c:v>
                </c:pt>
                <c:pt idx="259">
                  <c:v>219.34999999999854</c:v>
                </c:pt>
                <c:pt idx="260">
                  <c:v>220</c:v>
                </c:pt>
                <c:pt idx="261">
                  <c:v>220.70000000000073</c:v>
                </c:pt>
                <c:pt idx="262">
                  <c:v>222.40000000000146</c:v>
                </c:pt>
                <c:pt idx="263">
                  <c:v>223.45000000000073</c:v>
                </c:pt>
                <c:pt idx="264">
                  <c:v>225.09999999999854</c:v>
                </c:pt>
                <c:pt idx="265">
                  <c:v>227.70000000000073</c:v>
                </c:pt>
                <c:pt idx="266">
                  <c:v>233.44999999999709</c:v>
                </c:pt>
                <c:pt idx="267">
                  <c:v>237.34999999999854</c:v>
                </c:pt>
                <c:pt idx="268">
                  <c:v>237.55000000000291</c:v>
                </c:pt>
                <c:pt idx="269">
                  <c:v>238.25</c:v>
                </c:pt>
                <c:pt idx="270">
                  <c:v>241.20000000000073</c:v>
                </c:pt>
                <c:pt idx="271">
                  <c:v>243.04999999999927</c:v>
                </c:pt>
                <c:pt idx="272">
                  <c:v>248.25</c:v>
                </c:pt>
                <c:pt idx="273">
                  <c:v>251.45000000000073</c:v>
                </c:pt>
                <c:pt idx="274">
                  <c:v>251.85000000000218</c:v>
                </c:pt>
                <c:pt idx="275">
                  <c:v>253.85000000000218</c:v>
                </c:pt>
                <c:pt idx="276">
                  <c:v>254.44999999999709</c:v>
                </c:pt>
                <c:pt idx="277">
                  <c:v>254.70000000000073</c:v>
                </c:pt>
                <c:pt idx="278">
                  <c:v>256.95000000000073</c:v>
                </c:pt>
                <c:pt idx="279">
                  <c:v>257</c:v>
                </c:pt>
                <c:pt idx="280">
                  <c:v>264</c:v>
                </c:pt>
                <c:pt idx="281">
                  <c:v>271.04999999999927</c:v>
                </c:pt>
                <c:pt idx="282">
                  <c:v>271.59999999999854</c:v>
                </c:pt>
                <c:pt idx="283">
                  <c:v>272.44999999999709</c:v>
                </c:pt>
                <c:pt idx="284">
                  <c:v>272.85000000000218</c:v>
                </c:pt>
                <c:pt idx="285">
                  <c:v>273.14999999999782</c:v>
                </c:pt>
                <c:pt idx="286">
                  <c:v>274.55000000000291</c:v>
                </c:pt>
                <c:pt idx="287">
                  <c:v>286.09999999999854</c:v>
                </c:pt>
                <c:pt idx="288">
                  <c:v>287.09999999999854</c:v>
                </c:pt>
                <c:pt idx="289">
                  <c:v>288.95000000000073</c:v>
                </c:pt>
                <c:pt idx="290">
                  <c:v>292.5</c:v>
                </c:pt>
                <c:pt idx="291">
                  <c:v>297.40000000000146</c:v>
                </c:pt>
                <c:pt idx="292">
                  <c:v>299</c:v>
                </c:pt>
                <c:pt idx="293">
                  <c:v>301.04999999999927</c:v>
                </c:pt>
                <c:pt idx="294">
                  <c:v>303.60000000000218</c:v>
                </c:pt>
                <c:pt idx="295">
                  <c:v>305.54999999999927</c:v>
                </c:pt>
                <c:pt idx="296">
                  <c:v>311.25</c:v>
                </c:pt>
                <c:pt idx="297">
                  <c:v>311.54999999999927</c:v>
                </c:pt>
                <c:pt idx="298">
                  <c:v>313.30000000000291</c:v>
                </c:pt>
                <c:pt idx="299">
                  <c:v>315.20000000000073</c:v>
                </c:pt>
                <c:pt idx="300">
                  <c:v>321.25</c:v>
                </c:pt>
                <c:pt idx="301">
                  <c:v>333.65000000000146</c:v>
                </c:pt>
                <c:pt idx="302">
                  <c:v>340.64999999999782</c:v>
                </c:pt>
                <c:pt idx="303">
                  <c:v>345.14999999999782</c:v>
                </c:pt>
                <c:pt idx="304">
                  <c:v>345.75</c:v>
                </c:pt>
                <c:pt idx="305">
                  <c:v>352.40000000000146</c:v>
                </c:pt>
                <c:pt idx="306">
                  <c:v>377.25</c:v>
                </c:pt>
                <c:pt idx="307">
                  <c:v>391.20000000000073</c:v>
                </c:pt>
                <c:pt idx="308">
                  <c:v>416.45000000000073</c:v>
                </c:pt>
                <c:pt idx="309">
                  <c:v>505.65000000000146</c:v>
                </c:pt>
                <c:pt idx="310">
                  <c:v>541.09999999999854</c:v>
                </c:pt>
                <c:pt idx="311">
                  <c:v>557.65000000000146</c:v>
                </c:pt>
                <c:pt idx="312">
                  <c:v>618.79999999999927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C-3F45-9A39-D54027A5D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81088"/>
        <c:axId val="213107456"/>
      </c:barChart>
      <c:catAx>
        <c:axId val="213081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07456"/>
        <c:crosses val="autoZero"/>
        <c:auto val="1"/>
        <c:lblAlgn val="ctr"/>
        <c:lblOffset val="100"/>
        <c:noMultiLvlLbl val="0"/>
      </c:catAx>
      <c:valAx>
        <c:axId val="2131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'NF Weekly Range'!$W$1</c:f>
              <c:strCache>
                <c:ptCount val="1"/>
                <c:pt idx="0">
                  <c:v>sorted diff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'NF Weekly Range'!$W$2:$W$70</c:f>
              <c:numCache>
                <c:formatCode>General</c:formatCode>
                <c:ptCount val="69"/>
                <c:pt idx="0">
                  <c:v>-753.25</c:v>
                </c:pt>
                <c:pt idx="1">
                  <c:v>-751.55000000000291</c:v>
                </c:pt>
                <c:pt idx="2">
                  <c:v>-601</c:v>
                </c:pt>
                <c:pt idx="3">
                  <c:v>-512.29999999999927</c:v>
                </c:pt>
                <c:pt idx="4">
                  <c:v>-361.85000000000218</c:v>
                </c:pt>
                <c:pt idx="5">
                  <c:v>-335.19999999999709</c:v>
                </c:pt>
                <c:pt idx="6">
                  <c:v>-322.09999999999854</c:v>
                </c:pt>
                <c:pt idx="7">
                  <c:v>-314.09999999999854</c:v>
                </c:pt>
                <c:pt idx="8">
                  <c:v>-292.09999999999854</c:v>
                </c:pt>
                <c:pt idx="9">
                  <c:v>-256.70000000000073</c:v>
                </c:pt>
                <c:pt idx="10">
                  <c:v>-226.45000000000073</c:v>
                </c:pt>
                <c:pt idx="11">
                  <c:v>-211.75</c:v>
                </c:pt>
                <c:pt idx="12">
                  <c:v>-209.5</c:v>
                </c:pt>
                <c:pt idx="13">
                  <c:v>-204.14999999999782</c:v>
                </c:pt>
                <c:pt idx="14">
                  <c:v>-193.84999999999854</c:v>
                </c:pt>
                <c:pt idx="15">
                  <c:v>-189</c:v>
                </c:pt>
                <c:pt idx="16">
                  <c:v>-187.04999999999927</c:v>
                </c:pt>
                <c:pt idx="17">
                  <c:v>-177</c:v>
                </c:pt>
                <c:pt idx="18">
                  <c:v>-169.14999999999782</c:v>
                </c:pt>
                <c:pt idx="19">
                  <c:v>-136.60000000000218</c:v>
                </c:pt>
                <c:pt idx="20">
                  <c:v>-132.79999999999927</c:v>
                </c:pt>
                <c:pt idx="21">
                  <c:v>-132.04999999999927</c:v>
                </c:pt>
                <c:pt idx="22">
                  <c:v>-126.30000000000291</c:v>
                </c:pt>
                <c:pt idx="23">
                  <c:v>-121.04999999999927</c:v>
                </c:pt>
                <c:pt idx="24">
                  <c:v>-83.150000000001455</c:v>
                </c:pt>
                <c:pt idx="25">
                  <c:v>-22.950000000000728</c:v>
                </c:pt>
                <c:pt idx="26">
                  <c:v>-2.6500000000014552</c:v>
                </c:pt>
                <c:pt idx="27">
                  <c:v>5.2000000000007276</c:v>
                </c:pt>
                <c:pt idx="28">
                  <c:v>22.100000000002183</c:v>
                </c:pt>
                <c:pt idx="29">
                  <c:v>22.850000000002183</c:v>
                </c:pt>
                <c:pt idx="30">
                  <c:v>46.799999999999272</c:v>
                </c:pt>
                <c:pt idx="31">
                  <c:v>48.299999999999272</c:v>
                </c:pt>
                <c:pt idx="32">
                  <c:v>50.399999999997817</c:v>
                </c:pt>
                <c:pt idx="33">
                  <c:v>54.450000000000728</c:v>
                </c:pt>
                <c:pt idx="34">
                  <c:v>82.400000000001455</c:v>
                </c:pt>
                <c:pt idx="35">
                  <c:v>88.25</c:v>
                </c:pt>
                <c:pt idx="36">
                  <c:v>135.04999999999927</c:v>
                </c:pt>
                <c:pt idx="37">
                  <c:v>140.5</c:v>
                </c:pt>
                <c:pt idx="38">
                  <c:v>150.29999999999927</c:v>
                </c:pt>
                <c:pt idx="39">
                  <c:v>158.45000000000073</c:v>
                </c:pt>
                <c:pt idx="40">
                  <c:v>164.70000000000073</c:v>
                </c:pt>
                <c:pt idx="41">
                  <c:v>182.75</c:v>
                </c:pt>
                <c:pt idx="42">
                  <c:v>182.95000000000073</c:v>
                </c:pt>
                <c:pt idx="43">
                  <c:v>199.54999999999927</c:v>
                </c:pt>
                <c:pt idx="44">
                  <c:v>202</c:v>
                </c:pt>
                <c:pt idx="45">
                  <c:v>225.79999999999927</c:v>
                </c:pt>
                <c:pt idx="46">
                  <c:v>241.09999999999854</c:v>
                </c:pt>
                <c:pt idx="47">
                  <c:v>249.25</c:v>
                </c:pt>
                <c:pt idx="48">
                  <c:v>251.14999999999782</c:v>
                </c:pt>
                <c:pt idx="49">
                  <c:v>268</c:v>
                </c:pt>
                <c:pt idx="50">
                  <c:v>271.15000000000146</c:v>
                </c:pt>
                <c:pt idx="51">
                  <c:v>272.64999999999782</c:v>
                </c:pt>
                <c:pt idx="52">
                  <c:v>274.90000000000146</c:v>
                </c:pt>
                <c:pt idx="53">
                  <c:v>289.64999999999782</c:v>
                </c:pt>
                <c:pt idx="54">
                  <c:v>291.35000000000218</c:v>
                </c:pt>
                <c:pt idx="55">
                  <c:v>292.80000000000291</c:v>
                </c:pt>
                <c:pt idx="56">
                  <c:v>318.95000000000073</c:v>
                </c:pt>
                <c:pt idx="57">
                  <c:v>319.5</c:v>
                </c:pt>
                <c:pt idx="58">
                  <c:v>327.29999999999927</c:v>
                </c:pt>
                <c:pt idx="59">
                  <c:v>365.85000000000218</c:v>
                </c:pt>
                <c:pt idx="60">
                  <c:v>377.09999999999854</c:v>
                </c:pt>
                <c:pt idx="61">
                  <c:v>445.14999999999782</c:v>
                </c:pt>
                <c:pt idx="62">
                  <c:v>479.20000000000073</c:v>
                </c:pt>
                <c:pt idx="63">
                  <c:v>483.80000000000291</c:v>
                </c:pt>
                <c:pt idx="64">
                  <c:v>514.20000000000073</c:v>
                </c:pt>
                <c:pt idx="65">
                  <c:v>516.85000000000218</c:v>
                </c:pt>
                <c:pt idx="66">
                  <c:v>545.90000000000146</c:v>
                </c:pt>
                <c:pt idx="67">
                  <c:v>745.95000000000073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6-4443-911E-965AAA6CE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20256"/>
        <c:axId val="210721792"/>
      </c:barChart>
      <c:catAx>
        <c:axId val="210720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1792"/>
        <c:crosses val="autoZero"/>
        <c:auto val="1"/>
        <c:lblAlgn val="ctr"/>
        <c:lblOffset val="100"/>
        <c:noMultiLvlLbl val="0"/>
      </c:catAx>
      <c:valAx>
        <c:axId val="2107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'BNF Daily Range'!$I$1</c:f>
              <c:strCache>
                <c:ptCount val="1"/>
                <c:pt idx="0">
                  <c:v>sorted gap 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'BNF Daily Range'!$I$2:$I$315</c:f>
              <c:numCache>
                <c:formatCode>General</c:formatCode>
                <c:ptCount val="314"/>
                <c:pt idx="0">
                  <c:v>-1551.1500000000015</c:v>
                </c:pt>
                <c:pt idx="1">
                  <c:v>-574.79999999999563</c:v>
                </c:pt>
                <c:pt idx="2">
                  <c:v>-571.69999999999709</c:v>
                </c:pt>
                <c:pt idx="3">
                  <c:v>-569.65000000000146</c:v>
                </c:pt>
                <c:pt idx="4">
                  <c:v>-525.65000000000146</c:v>
                </c:pt>
                <c:pt idx="5">
                  <c:v>-505.30000000000291</c:v>
                </c:pt>
                <c:pt idx="6">
                  <c:v>-489.15000000000146</c:v>
                </c:pt>
                <c:pt idx="7">
                  <c:v>-487.75</c:v>
                </c:pt>
                <c:pt idx="8">
                  <c:v>-486.15000000000146</c:v>
                </c:pt>
                <c:pt idx="9">
                  <c:v>-451.5</c:v>
                </c:pt>
                <c:pt idx="10">
                  <c:v>-364.69999999999709</c:v>
                </c:pt>
                <c:pt idx="11">
                  <c:v>-357.84999999999854</c:v>
                </c:pt>
                <c:pt idx="12">
                  <c:v>-310.80000000000291</c:v>
                </c:pt>
                <c:pt idx="13">
                  <c:v>-302.79999999999563</c:v>
                </c:pt>
                <c:pt idx="14">
                  <c:v>-290.90000000000146</c:v>
                </c:pt>
                <c:pt idx="15">
                  <c:v>-277.14999999999418</c:v>
                </c:pt>
                <c:pt idx="16">
                  <c:v>-272.85000000000582</c:v>
                </c:pt>
                <c:pt idx="17">
                  <c:v>-271.94999999999709</c:v>
                </c:pt>
                <c:pt idx="18">
                  <c:v>-265.30000000000291</c:v>
                </c:pt>
                <c:pt idx="19">
                  <c:v>-221.84999999999854</c:v>
                </c:pt>
                <c:pt idx="20">
                  <c:v>-220</c:v>
                </c:pt>
                <c:pt idx="21">
                  <c:v>-217.84999999999854</c:v>
                </c:pt>
                <c:pt idx="22">
                  <c:v>-205</c:v>
                </c:pt>
                <c:pt idx="23">
                  <c:v>-202.5</c:v>
                </c:pt>
                <c:pt idx="24">
                  <c:v>-197.25</c:v>
                </c:pt>
                <c:pt idx="25">
                  <c:v>-195.90000000000146</c:v>
                </c:pt>
                <c:pt idx="26">
                  <c:v>-195.19999999999709</c:v>
                </c:pt>
                <c:pt idx="27">
                  <c:v>-190.40000000000146</c:v>
                </c:pt>
                <c:pt idx="28">
                  <c:v>-179.44999999999709</c:v>
                </c:pt>
                <c:pt idx="29">
                  <c:v>-172.05000000000291</c:v>
                </c:pt>
                <c:pt idx="30">
                  <c:v>-170.25</c:v>
                </c:pt>
                <c:pt idx="31">
                  <c:v>-168.80000000000291</c:v>
                </c:pt>
                <c:pt idx="32">
                  <c:v>-166.59999999999854</c:v>
                </c:pt>
                <c:pt idx="33">
                  <c:v>-162.90000000000146</c:v>
                </c:pt>
                <c:pt idx="34">
                  <c:v>-158.29999999999563</c:v>
                </c:pt>
                <c:pt idx="35">
                  <c:v>-155.55000000000291</c:v>
                </c:pt>
                <c:pt idx="36">
                  <c:v>-154</c:v>
                </c:pt>
                <c:pt idx="37">
                  <c:v>-151.69999999999709</c:v>
                </c:pt>
                <c:pt idx="38">
                  <c:v>-140.34999999999854</c:v>
                </c:pt>
                <c:pt idx="39">
                  <c:v>-135.34999999999854</c:v>
                </c:pt>
                <c:pt idx="40">
                  <c:v>-133.70000000000437</c:v>
                </c:pt>
                <c:pt idx="41">
                  <c:v>-132.84999999999854</c:v>
                </c:pt>
                <c:pt idx="42">
                  <c:v>-132.5</c:v>
                </c:pt>
                <c:pt idx="43">
                  <c:v>-131.75</c:v>
                </c:pt>
                <c:pt idx="44">
                  <c:v>-130.55000000000291</c:v>
                </c:pt>
                <c:pt idx="45">
                  <c:v>-129.34999999999854</c:v>
                </c:pt>
                <c:pt idx="46">
                  <c:v>-129.34999999999854</c:v>
                </c:pt>
                <c:pt idx="47">
                  <c:v>-123.59999999999854</c:v>
                </c:pt>
                <c:pt idx="48">
                  <c:v>-122.95000000000437</c:v>
                </c:pt>
                <c:pt idx="49">
                  <c:v>-119.44999999999709</c:v>
                </c:pt>
                <c:pt idx="50">
                  <c:v>-118.40000000000146</c:v>
                </c:pt>
                <c:pt idx="51">
                  <c:v>-118.34999999999854</c:v>
                </c:pt>
                <c:pt idx="52">
                  <c:v>-117.34999999999854</c:v>
                </c:pt>
                <c:pt idx="53">
                  <c:v>-101.90000000000146</c:v>
                </c:pt>
                <c:pt idx="54">
                  <c:v>-99.150000000001455</c:v>
                </c:pt>
                <c:pt idx="55">
                  <c:v>-96.30000000000291</c:v>
                </c:pt>
                <c:pt idx="56">
                  <c:v>-93.599999999998545</c:v>
                </c:pt>
                <c:pt idx="57">
                  <c:v>-91.25</c:v>
                </c:pt>
                <c:pt idx="58">
                  <c:v>-90.599999999998545</c:v>
                </c:pt>
                <c:pt idx="59">
                  <c:v>-89</c:v>
                </c:pt>
                <c:pt idx="60">
                  <c:v>-88.80000000000291</c:v>
                </c:pt>
                <c:pt idx="61">
                  <c:v>-87.5</c:v>
                </c:pt>
                <c:pt idx="62">
                  <c:v>-86</c:v>
                </c:pt>
                <c:pt idx="63">
                  <c:v>-85.149999999994179</c:v>
                </c:pt>
                <c:pt idx="64">
                  <c:v>-83.25</c:v>
                </c:pt>
                <c:pt idx="65">
                  <c:v>-83.19999999999709</c:v>
                </c:pt>
                <c:pt idx="66">
                  <c:v>-83.049999999995634</c:v>
                </c:pt>
                <c:pt idx="67">
                  <c:v>-81.700000000004366</c:v>
                </c:pt>
                <c:pt idx="68">
                  <c:v>-81.55000000000291</c:v>
                </c:pt>
                <c:pt idx="69">
                  <c:v>-76.599999999998545</c:v>
                </c:pt>
                <c:pt idx="70">
                  <c:v>-76</c:v>
                </c:pt>
                <c:pt idx="71">
                  <c:v>-75.05000000000291</c:v>
                </c:pt>
                <c:pt idx="72">
                  <c:v>-72.099999999998545</c:v>
                </c:pt>
                <c:pt idx="73">
                  <c:v>-67</c:v>
                </c:pt>
                <c:pt idx="74">
                  <c:v>-62.349999999998545</c:v>
                </c:pt>
                <c:pt idx="75">
                  <c:v>-62</c:v>
                </c:pt>
                <c:pt idx="76">
                  <c:v>-61.650000000001455</c:v>
                </c:pt>
                <c:pt idx="77">
                  <c:v>-60.599999999998545</c:v>
                </c:pt>
                <c:pt idx="78">
                  <c:v>-58.450000000004366</c:v>
                </c:pt>
                <c:pt idx="79">
                  <c:v>-54.5</c:v>
                </c:pt>
                <c:pt idx="80">
                  <c:v>-51.650000000001455</c:v>
                </c:pt>
                <c:pt idx="81">
                  <c:v>-50</c:v>
                </c:pt>
                <c:pt idx="82">
                  <c:v>-49.150000000001455</c:v>
                </c:pt>
                <c:pt idx="83">
                  <c:v>-48.350000000005821</c:v>
                </c:pt>
                <c:pt idx="84">
                  <c:v>-47.599999999998545</c:v>
                </c:pt>
                <c:pt idx="85">
                  <c:v>-44.44999999999709</c:v>
                </c:pt>
                <c:pt idx="86">
                  <c:v>-44.200000000004366</c:v>
                </c:pt>
                <c:pt idx="87">
                  <c:v>-43.600000000005821</c:v>
                </c:pt>
                <c:pt idx="88">
                  <c:v>-43.599999999998545</c:v>
                </c:pt>
                <c:pt idx="89">
                  <c:v>-42.299999999995634</c:v>
                </c:pt>
                <c:pt idx="90">
                  <c:v>-41.69999999999709</c:v>
                </c:pt>
                <c:pt idx="91">
                  <c:v>-39.5</c:v>
                </c:pt>
                <c:pt idx="92">
                  <c:v>-37.5</c:v>
                </c:pt>
                <c:pt idx="93">
                  <c:v>-36.19999999999709</c:v>
                </c:pt>
                <c:pt idx="94">
                  <c:v>-34.55000000000291</c:v>
                </c:pt>
                <c:pt idx="95">
                  <c:v>-34.099999999998545</c:v>
                </c:pt>
                <c:pt idx="96">
                  <c:v>-32.55000000000291</c:v>
                </c:pt>
                <c:pt idx="97">
                  <c:v>-29.849999999998545</c:v>
                </c:pt>
                <c:pt idx="98">
                  <c:v>-28.69999999999709</c:v>
                </c:pt>
                <c:pt idx="99">
                  <c:v>-28.150000000001455</c:v>
                </c:pt>
                <c:pt idx="100">
                  <c:v>-25.55000000000291</c:v>
                </c:pt>
                <c:pt idx="101">
                  <c:v>-25.25</c:v>
                </c:pt>
                <c:pt idx="102">
                  <c:v>-24.450000000004366</c:v>
                </c:pt>
                <c:pt idx="103">
                  <c:v>-23.05000000000291</c:v>
                </c:pt>
                <c:pt idx="104">
                  <c:v>-20.55000000000291</c:v>
                </c:pt>
                <c:pt idx="105">
                  <c:v>-16.94999999999709</c:v>
                </c:pt>
                <c:pt idx="106">
                  <c:v>-12.200000000004366</c:v>
                </c:pt>
                <c:pt idx="107">
                  <c:v>-8.6999999999970896</c:v>
                </c:pt>
                <c:pt idx="108">
                  <c:v>-7.75</c:v>
                </c:pt>
                <c:pt idx="109">
                  <c:v>-5.3000000000029104</c:v>
                </c:pt>
                <c:pt idx="110">
                  <c:v>-4.4000000000014552</c:v>
                </c:pt>
                <c:pt idx="111">
                  <c:v>-2.4000000000014552</c:v>
                </c:pt>
                <c:pt idx="112">
                  <c:v>2.9499999999970896</c:v>
                </c:pt>
                <c:pt idx="113">
                  <c:v>3.1500000000014552</c:v>
                </c:pt>
                <c:pt idx="114">
                  <c:v>4.0999999999985448</c:v>
                </c:pt>
                <c:pt idx="115">
                  <c:v>5.8000000000029104</c:v>
                </c:pt>
                <c:pt idx="116">
                  <c:v>6.9499999999970896</c:v>
                </c:pt>
                <c:pt idx="117">
                  <c:v>7.5500000000029104</c:v>
                </c:pt>
                <c:pt idx="118">
                  <c:v>8.0999999999985448</c:v>
                </c:pt>
                <c:pt idx="119">
                  <c:v>8.9500000000043656</c:v>
                </c:pt>
                <c:pt idx="120">
                  <c:v>9</c:v>
                </c:pt>
                <c:pt idx="121">
                  <c:v>10.19999999999709</c:v>
                </c:pt>
                <c:pt idx="122">
                  <c:v>14.900000000001455</c:v>
                </c:pt>
                <c:pt idx="123">
                  <c:v>15.600000000005821</c:v>
                </c:pt>
                <c:pt idx="124">
                  <c:v>19.75</c:v>
                </c:pt>
                <c:pt idx="125">
                  <c:v>21</c:v>
                </c:pt>
                <c:pt idx="126">
                  <c:v>22.200000000004366</c:v>
                </c:pt>
                <c:pt idx="127">
                  <c:v>23.5</c:v>
                </c:pt>
                <c:pt idx="128">
                  <c:v>26.25</c:v>
                </c:pt>
                <c:pt idx="129">
                  <c:v>26.349999999998545</c:v>
                </c:pt>
                <c:pt idx="130">
                  <c:v>27.5</c:v>
                </c:pt>
                <c:pt idx="131">
                  <c:v>29.75</c:v>
                </c:pt>
                <c:pt idx="132">
                  <c:v>29.849999999998545</c:v>
                </c:pt>
                <c:pt idx="133">
                  <c:v>30.450000000004366</c:v>
                </c:pt>
                <c:pt idx="134">
                  <c:v>33.25</c:v>
                </c:pt>
                <c:pt idx="135">
                  <c:v>33.650000000001455</c:v>
                </c:pt>
                <c:pt idx="136">
                  <c:v>34.650000000001455</c:v>
                </c:pt>
                <c:pt idx="137">
                  <c:v>36.75</c:v>
                </c:pt>
                <c:pt idx="138">
                  <c:v>39.150000000001455</c:v>
                </c:pt>
                <c:pt idx="139">
                  <c:v>41</c:v>
                </c:pt>
                <c:pt idx="140">
                  <c:v>41.900000000001455</c:v>
                </c:pt>
                <c:pt idx="141">
                  <c:v>43.25</c:v>
                </c:pt>
                <c:pt idx="142">
                  <c:v>43.650000000001455</c:v>
                </c:pt>
                <c:pt idx="143">
                  <c:v>43.849999999998545</c:v>
                </c:pt>
                <c:pt idx="144">
                  <c:v>43.900000000001455</c:v>
                </c:pt>
                <c:pt idx="145">
                  <c:v>44.650000000001455</c:v>
                </c:pt>
                <c:pt idx="146">
                  <c:v>44.80000000000291</c:v>
                </c:pt>
                <c:pt idx="147">
                  <c:v>46.19999999999709</c:v>
                </c:pt>
                <c:pt idx="148">
                  <c:v>46.75</c:v>
                </c:pt>
                <c:pt idx="149">
                  <c:v>49.700000000004366</c:v>
                </c:pt>
                <c:pt idx="150">
                  <c:v>50</c:v>
                </c:pt>
                <c:pt idx="151">
                  <c:v>50.5</c:v>
                </c:pt>
                <c:pt idx="152">
                  <c:v>51.100000000005821</c:v>
                </c:pt>
                <c:pt idx="153">
                  <c:v>51.44999999999709</c:v>
                </c:pt>
                <c:pt idx="154">
                  <c:v>52.849999999998545</c:v>
                </c:pt>
                <c:pt idx="155">
                  <c:v>53.900000000001455</c:v>
                </c:pt>
                <c:pt idx="156">
                  <c:v>54.650000000001455</c:v>
                </c:pt>
                <c:pt idx="157">
                  <c:v>55.049999999995634</c:v>
                </c:pt>
                <c:pt idx="158">
                  <c:v>56.700000000004366</c:v>
                </c:pt>
                <c:pt idx="159">
                  <c:v>57.099999999998545</c:v>
                </c:pt>
                <c:pt idx="160">
                  <c:v>58.75</c:v>
                </c:pt>
                <c:pt idx="161">
                  <c:v>59.25</c:v>
                </c:pt>
                <c:pt idx="162">
                  <c:v>59.5</c:v>
                </c:pt>
                <c:pt idx="163">
                  <c:v>64.5</c:v>
                </c:pt>
                <c:pt idx="164">
                  <c:v>65.649999999994179</c:v>
                </c:pt>
                <c:pt idx="165">
                  <c:v>66.349999999998545</c:v>
                </c:pt>
                <c:pt idx="166">
                  <c:v>70.400000000001455</c:v>
                </c:pt>
                <c:pt idx="167">
                  <c:v>71.25</c:v>
                </c:pt>
                <c:pt idx="168">
                  <c:v>72.05000000000291</c:v>
                </c:pt>
                <c:pt idx="169">
                  <c:v>72.700000000004366</c:v>
                </c:pt>
                <c:pt idx="170">
                  <c:v>73.649999999994179</c:v>
                </c:pt>
                <c:pt idx="171">
                  <c:v>75.150000000001455</c:v>
                </c:pt>
                <c:pt idx="172">
                  <c:v>75.30000000000291</c:v>
                </c:pt>
                <c:pt idx="173">
                  <c:v>77.099999999998545</c:v>
                </c:pt>
                <c:pt idx="174">
                  <c:v>77.150000000001455</c:v>
                </c:pt>
                <c:pt idx="175">
                  <c:v>78.25</c:v>
                </c:pt>
                <c:pt idx="176">
                  <c:v>82.450000000004366</c:v>
                </c:pt>
                <c:pt idx="177">
                  <c:v>83.200000000004366</c:v>
                </c:pt>
                <c:pt idx="178">
                  <c:v>83.5</c:v>
                </c:pt>
                <c:pt idx="179">
                  <c:v>83.94999999999709</c:v>
                </c:pt>
                <c:pt idx="180">
                  <c:v>84.55000000000291</c:v>
                </c:pt>
                <c:pt idx="181">
                  <c:v>87.150000000001455</c:v>
                </c:pt>
                <c:pt idx="182">
                  <c:v>88.900000000001455</c:v>
                </c:pt>
                <c:pt idx="183">
                  <c:v>89</c:v>
                </c:pt>
                <c:pt idx="184">
                  <c:v>89.349999999998545</c:v>
                </c:pt>
                <c:pt idx="185">
                  <c:v>89.80000000000291</c:v>
                </c:pt>
                <c:pt idx="186">
                  <c:v>90.150000000001455</c:v>
                </c:pt>
                <c:pt idx="187">
                  <c:v>90.549999999995634</c:v>
                </c:pt>
                <c:pt idx="188">
                  <c:v>91.849999999998545</c:v>
                </c:pt>
                <c:pt idx="189">
                  <c:v>93.19999999999709</c:v>
                </c:pt>
                <c:pt idx="190">
                  <c:v>93.650000000001455</c:v>
                </c:pt>
                <c:pt idx="191">
                  <c:v>93.80000000000291</c:v>
                </c:pt>
                <c:pt idx="192">
                  <c:v>95.849999999998545</c:v>
                </c:pt>
                <c:pt idx="193">
                  <c:v>96.349999999998545</c:v>
                </c:pt>
                <c:pt idx="194">
                  <c:v>97.099999999998545</c:v>
                </c:pt>
                <c:pt idx="195">
                  <c:v>98.400000000001455</c:v>
                </c:pt>
                <c:pt idx="196">
                  <c:v>99.649999999994179</c:v>
                </c:pt>
                <c:pt idx="197">
                  <c:v>100.45000000000437</c:v>
                </c:pt>
                <c:pt idx="198">
                  <c:v>101.79999999999563</c:v>
                </c:pt>
                <c:pt idx="199">
                  <c:v>101.80000000000291</c:v>
                </c:pt>
                <c:pt idx="200">
                  <c:v>103.85000000000582</c:v>
                </c:pt>
                <c:pt idx="201">
                  <c:v>107.44999999999709</c:v>
                </c:pt>
                <c:pt idx="202">
                  <c:v>112.04999999999563</c:v>
                </c:pt>
                <c:pt idx="203">
                  <c:v>113.75</c:v>
                </c:pt>
                <c:pt idx="204">
                  <c:v>114.19999999999709</c:v>
                </c:pt>
                <c:pt idx="205">
                  <c:v>114.25</c:v>
                </c:pt>
                <c:pt idx="206">
                  <c:v>118.79999999999563</c:v>
                </c:pt>
                <c:pt idx="207">
                  <c:v>121.30000000000291</c:v>
                </c:pt>
                <c:pt idx="208">
                  <c:v>122.15000000000146</c:v>
                </c:pt>
                <c:pt idx="209">
                  <c:v>123</c:v>
                </c:pt>
                <c:pt idx="210">
                  <c:v>127.54999999999563</c:v>
                </c:pt>
                <c:pt idx="211">
                  <c:v>127.90000000000146</c:v>
                </c:pt>
                <c:pt idx="212">
                  <c:v>128.25</c:v>
                </c:pt>
                <c:pt idx="213">
                  <c:v>131.89999999999418</c:v>
                </c:pt>
                <c:pt idx="214">
                  <c:v>134.34999999999854</c:v>
                </c:pt>
                <c:pt idx="215">
                  <c:v>135.65000000000146</c:v>
                </c:pt>
                <c:pt idx="216">
                  <c:v>137.15000000000146</c:v>
                </c:pt>
                <c:pt idx="217">
                  <c:v>138.44999999999709</c:v>
                </c:pt>
                <c:pt idx="218">
                  <c:v>139.75</c:v>
                </c:pt>
                <c:pt idx="219">
                  <c:v>140.89999999999418</c:v>
                </c:pt>
                <c:pt idx="220">
                  <c:v>141.05000000000291</c:v>
                </c:pt>
                <c:pt idx="221">
                  <c:v>141.30000000000291</c:v>
                </c:pt>
                <c:pt idx="222">
                  <c:v>144.39999999999418</c:v>
                </c:pt>
                <c:pt idx="223">
                  <c:v>144.40000000000146</c:v>
                </c:pt>
                <c:pt idx="224">
                  <c:v>144.75</c:v>
                </c:pt>
                <c:pt idx="225">
                  <c:v>152.45000000000437</c:v>
                </c:pt>
                <c:pt idx="226">
                  <c:v>154.14999999999418</c:v>
                </c:pt>
                <c:pt idx="227">
                  <c:v>154.55000000000291</c:v>
                </c:pt>
                <c:pt idx="228">
                  <c:v>155.34999999999854</c:v>
                </c:pt>
                <c:pt idx="229">
                  <c:v>157.10000000000582</c:v>
                </c:pt>
                <c:pt idx="230">
                  <c:v>159.25</c:v>
                </c:pt>
                <c:pt idx="231">
                  <c:v>161.09999999999854</c:v>
                </c:pt>
                <c:pt idx="232">
                  <c:v>161.15000000000146</c:v>
                </c:pt>
                <c:pt idx="233">
                  <c:v>163.5</c:v>
                </c:pt>
                <c:pt idx="234">
                  <c:v>165.40000000000146</c:v>
                </c:pt>
                <c:pt idx="235">
                  <c:v>167.05000000000291</c:v>
                </c:pt>
                <c:pt idx="236">
                  <c:v>168.09999999999854</c:v>
                </c:pt>
                <c:pt idx="237">
                  <c:v>170.05000000000291</c:v>
                </c:pt>
                <c:pt idx="238">
                  <c:v>173.19999999999709</c:v>
                </c:pt>
                <c:pt idx="239">
                  <c:v>174.55000000000291</c:v>
                </c:pt>
                <c:pt idx="240">
                  <c:v>176.40000000000146</c:v>
                </c:pt>
                <c:pt idx="241">
                  <c:v>177.69999999999709</c:v>
                </c:pt>
                <c:pt idx="242">
                  <c:v>177.75</c:v>
                </c:pt>
                <c:pt idx="243">
                  <c:v>181.25</c:v>
                </c:pt>
                <c:pt idx="244">
                  <c:v>182.05000000000291</c:v>
                </c:pt>
                <c:pt idx="245">
                  <c:v>184.40000000000146</c:v>
                </c:pt>
                <c:pt idx="246">
                  <c:v>187.20000000000437</c:v>
                </c:pt>
                <c:pt idx="247">
                  <c:v>194.64999999999418</c:v>
                </c:pt>
                <c:pt idx="248">
                  <c:v>194.75</c:v>
                </c:pt>
                <c:pt idx="249">
                  <c:v>195.59999999999854</c:v>
                </c:pt>
                <c:pt idx="250">
                  <c:v>196.85000000000582</c:v>
                </c:pt>
                <c:pt idx="251">
                  <c:v>200.80000000000291</c:v>
                </c:pt>
                <c:pt idx="252">
                  <c:v>204.04999999999563</c:v>
                </c:pt>
                <c:pt idx="253">
                  <c:v>204.79999999999563</c:v>
                </c:pt>
                <c:pt idx="254">
                  <c:v>206</c:v>
                </c:pt>
                <c:pt idx="255">
                  <c:v>207.10000000000582</c:v>
                </c:pt>
                <c:pt idx="256">
                  <c:v>207.59999999999854</c:v>
                </c:pt>
                <c:pt idx="257">
                  <c:v>210.59999999999854</c:v>
                </c:pt>
                <c:pt idx="258">
                  <c:v>211.30000000000291</c:v>
                </c:pt>
                <c:pt idx="259">
                  <c:v>211.55000000000291</c:v>
                </c:pt>
                <c:pt idx="260">
                  <c:v>211.65000000000146</c:v>
                </c:pt>
                <c:pt idx="261">
                  <c:v>214.44999999999709</c:v>
                </c:pt>
                <c:pt idx="262">
                  <c:v>216.04999999999563</c:v>
                </c:pt>
                <c:pt idx="263">
                  <c:v>217.29999999999563</c:v>
                </c:pt>
                <c:pt idx="264">
                  <c:v>223.5</c:v>
                </c:pt>
                <c:pt idx="265">
                  <c:v>225.14999999999418</c:v>
                </c:pt>
                <c:pt idx="266">
                  <c:v>231.64999999999418</c:v>
                </c:pt>
                <c:pt idx="267">
                  <c:v>234.40000000000146</c:v>
                </c:pt>
                <c:pt idx="268">
                  <c:v>235.40000000000146</c:v>
                </c:pt>
                <c:pt idx="269">
                  <c:v>237.70000000000437</c:v>
                </c:pt>
                <c:pt idx="270">
                  <c:v>241.30000000000291</c:v>
                </c:pt>
                <c:pt idx="271">
                  <c:v>244.5</c:v>
                </c:pt>
                <c:pt idx="272">
                  <c:v>251.25</c:v>
                </c:pt>
                <c:pt idx="273">
                  <c:v>253.79999999999563</c:v>
                </c:pt>
                <c:pt idx="274">
                  <c:v>255.15000000000146</c:v>
                </c:pt>
                <c:pt idx="275">
                  <c:v>257.54999999999563</c:v>
                </c:pt>
                <c:pt idx="276">
                  <c:v>258.80000000000291</c:v>
                </c:pt>
                <c:pt idx="277">
                  <c:v>266.45000000000437</c:v>
                </c:pt>
                <c:pt idx="278">
                  <c:v>269.20000000000437</c:v>
                </c:pt>
                <c:pt idx="279">
                  <c:v>275.44999999999709</c:v>
                </c:pt>
                <c:pt idx="280">
                  <c:v>281.59999999999854</c:v>
                </c:pt>
                <c:pt idx="281">
                  <c:v>288.09999999999854</c:v>
                </c:pt>
                <c:pt idx="282">
                  <c:v>298</c:v>
                </c:pt>
                <c:pt idx="283">
                  <c:v>301.10000000000582</c:v>
                </c:pt>
                <c:pt idx="284">
                  <c:v>305.05000000000291</c:v>
                </c:pt>
                <c:pt idx="285">
                  <c:v>305.34999999999854</c:v>
                </c:pt>
                <c:pt idx="286">
                  <c:v>308.20000000000437</c:v>
                </c:pt>
                <c:pt idx="287">
                  <c:v>309.5</c:v>
                </c:pt>
                <c:pt idx="288">
                  <c:v>309.80000000000291</c:v>
                </c:pt>
                <c:pt idx="289">
                  <c:v>317.69999999999709</c:v>
                </c:pt>
                <c:pt idx="290">
                  <c:v>317.75</c:v>
                </c:pt>
                <c:pt idx="291">
                  <c:v>321.09999999999854</c:v>
                </c:pt>
                <c:pt idx="292">
                  <c:v>323.10000000000582</c:v>
                </c:pt>
                <c:pt idx="293">
                  <c:v>338.19999999999709</c:v>
                </c:pt>
                <c:pt idx="294">
                  <c:v>350.04999999999563</c:v>
                </c:pt>
                <c:pt idx="295">
                  <c:v>351.94999999999709</c:v>
                </c:pt>
                <c:pt idx="296">
                  <c:v>363.90000000000146</c:v>
                </c:pt>
                <c:pt idx="297">
                  <c:v>363.94999999999709</c:v>
                </c:pt>
                <c:pt idx="298">
                  <c:v>366.5</c:v>
                </c:pt>
                <c:pt idx="299">
                  <c:v>369.85000000000582</c:v>
                </c:pt>
                <c:pt idx="300">
                  <c:v>379.54999999999563</c:v>
                </c:pt>
                <c:pt idx="301">
                  <c:v>384.64999999999418</c:v>
                </c:pt>
                <c:pt idx="302">
                  <c:v>389.94999999999709</c:v>
                </c:pt>
                <c:pt idx="303">
                  <c:v>397.34999999999854</c:v>
                </c:pt>
                <c:pt idx="304">
                  <c:v>437.25</c:v>
                </c:pt>
                <c:pt idx="305">
                  <c:v>459.94999999999709</c:v>
                </c:pt>
                <c:pt idx="306">
                  <c:v>461.94999999999709</c:v>
                </c:pt>
                <c:pt idx="307">
                  <c:v>464.5</c:v>
                </c:pt>
                <c:pt idx="308">
                  <c:v>471</c:v>
                </c:pt>
                <c:pt idx="309">
                  <c:v>475.40000000000146</c:v>
                </c:pt>
                <c:pt idx="310">
                  <c:v>507.19999999999709</c:v>
                </c:pt>
                <c:pt idx="311">
                  <c:v>857.30000000000291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F-B34E-86EA-82976A333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716992"/>
        <c:axId val="213718528"/>
      </c:barChart>
      <c:catAx>
        <c:axId val="21371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18528"/>
        <c:crosses val="autoZero"/>
        <c:auto val="1"/>
        <c:lblAlgn val="ctr"/>
        <c:lblOffset val="100"/>
        <c:noMultiLvlLbl val="0"/>
      </c:catAx>
      <c:valAx>
        <c:axId val="21371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1699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'BNF Daily Range'!$J$1</c:f>
              <c:strCache>
                <c:ptCount val="1"/>
                <c:pt idx="0">
                  <c:v>sorted intraday range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'BNF Daily Range'!$J$2:$J$315</c:f>
              <c:numCache>
                <c:formatCode>General</c:formatCode>
                <c:ptCount val="314"/>
                <c:pt idx="0">
                  <c:v>139.40000000000146</c:v>
                </c:pt>
                <c:pt idx="1">
                  <c:v>163</c:v>
                </c:pt>
                <c:pt idx="2">
                  <c:v>191.95000000000437</c:v>
                </c:pt>
                <c:pt idx="3">
                  <c:v>195.09999999999854</c:v>
                </c:pt>
                <c:pt idx="4">
                  <c:v>196.84999999999854</c:v>
                </c:pt>
                <c:pt idx="5">
                  <c:v>198.30000000000291</c:v>
                </c:pt>
                <c:pt idx="6">
                  <c:v>202.80000000000291</c:v>
                </c:pt>
                <c:pt idx="7">
                  <c:v>204.5</c:v>
                </c:pt>
                <c:pt idx="8">
                  <c:v>212.60000000000582</c:v>
                </c:pt>
                <c:pt idx="9">
                  <c:v>214.44999999999709</c:v>
                </c:pt>
                <c:pt idx="10">
                  <c:v>220.5</c:v>
                </c:pt>
                <c:pt idx="11">
                  <c:v>225.5</c:v>
                </c:pt>
                <c:pt idx="12">
                  <c:v>226.5</c:v>
                </c:pt>
                <c:pt idx="13">
                  <c:v>231.34999999999854</c:v>
                </c:pt>
                <c:pt idx="14">
                  <c:v>233.5</c:v>
                </c:pt>
                <c:pt idx="15">
                  <c:v>237.5</c:v>
                </c:pt>
                <c:pt idx="16">
                  <c:v>240.34999999999854</c:v>
                </c:pt>
                <c:pt idx="17">
                  <c:v>241.35000000000582</c:v>
                </c:pt>
                <c:pt idx="18">
                  <c:v>243.05000000000291</c:v>
                </c:pt>
                <c:pt idx="19">
                  <c:v>243.19999999999709</c:v>
                </c:pt>
                <c:pt idx="20">
                  <c:v>244</c:v>
                </c:pt>
                <c:pt idx="21">
                  <c:v>247.75</c:v>
                </c:pt>
                <c:pt idx="22">
                  <c:v>247.79999999999563</c:v>
                </c:pt>
                <c:pt idx="23">
                  <c:v>248.45000000000437</c:v>
                </c:pt>
                <c:pt idx="24">
                  <c:v>249.80000000000291</c:v>
                </c:pt>
                <c:pt idx="25">
                  <c:v>250.89999999999418</c:v>
                </c:pt>
                <c:pt idx="26">
                  <c:v>251.80000000000291</c:v>
                </c:pt>
                <c:pt idx="27">
                  <c:v>252.90000000000146</c:v>
                </c:pt>
                <c:pt idx="28">
                  <c:v>254</c:v>
                </c:pt>
                <c:pt idx="29">
                  <c:v>256.19999999999709</c:v>
                </c:pt>
                <c:pt idx="30">
                  <c:v>257.75</c:v>
                </c:pt>
                <c:pt idx="31">
                  <c:v>259.29999999999563</c:v>
                </c:pt>
                <c:pt idx="32">
                  <c:v>264.05000000000291</c:v>
                </c:pt>
                <c:pt idx="33">
                  <c:v>267</c:v>
                </c:pt>
                <c:pt idx="34">
                  <c:v>268.5</c:v>
                </c:pt>
                <c:pt idx="35">
                  <c:v>269.30000000000291</c:v>
                </c:pt>
                <c:pt idx="36">
                  <c:v>269.90000000000146</c:v>
                </c:pt>
                <c:pt idx="37">
                  <c:v>271.34999999999854</c:v>
                </c:pt>
                <c:pt idx="38">
                  <c:v>273.70000000000437</c:v>
                </c:pt>
                <c:pt idx="39">
                  <c:v>273.94999999999709</c:v>
                </c:pt>
                <c:pt idx="40">
                  <c:v>274.40000000000146</c:v>
                </c:pt>
                <c:pt idx="41">
                  <c:v>276.34999999999854</c:v>
                </c:pt>
                <c:pt idx="42">
                  <c:v>276.79999999999563</c:v>
                </c:pt>
                <c:pt idx="43">
                  <c:v>278.15000000000146</c:v>
                </c:pt>
                <c:pt idx="44">
                  <c:v>278.15000000000146</c:v>
                </c:pt>
                <c:pt idx="45">
                  <c:v>279</c:v>
                </c:pt>
                <c:pt idx="46">
                  <c:v>281.65000000000146</c:v>
                </c:pt>
                <c:pt idx="47">
                  <c:v>283.54999999999563</c:v>
                </c:pt>
                <c:pt idx="48">
                  <c:v>285.20000000000437</c:v>
                </c:pt>
                <c:pt idx="49">
                  <c:v>287.5</c:v>
                </c:pt>
                <c:pt idx="50">
                  <c:v>289.34999999999854</c:v>
                </c:pt>
                <c:pt idx="51">
                  <c:v>289.40000000000146</c:v>
                </c:pt>
                <c:pt idx="52">
                  <c:v>291.09999999999854</c:v>
                </c:pt>
                <c:pt idx="53">
                  <c:v>291.90000000000146</c:v>
                </c:pt>
                <c:pt idx="54">
                  <c:v>293.29999999999563</c:v>
                </c:pt>
                <c:pt idx="55">
                  <c:v>298.79999999999563</c:v>
                </c:pt>
                <c:pt idx="56">
                  <c:v>299.15000000000146</c:v>
                </c:pt>
                <c:pt idx="57">
                  <c:v>302.55000000000291</c:v>
                </c:pt>
                <c:pt idx="58">
                  <c:v>303.84999999999854</c:v>
                </c:pt>
                <c:pt idx="59">
                  <c:v>304.54999999999563</c:v>
                </c:pt>
                <c:pt idx="60">
                  <c:v>306.80000000000291</c:v>
                </c:pt>
                <c:pt idx="61">
                  <c:v>310.05000000000291</c:v>
                </c:pt>
                <c:pt idx="62">
                  <c:v>311.69999999999709</c:v>
                </c:pt>
                <c:pt idx="63">
                  <c:v>312.54999999999563</c:v>
                </c:pt>
                <c:pt idx="64">
                  <c:v>312.65000000000146</c:v>
                </c:pt>
                <c:pt idx="65">
                  <c:v>315.04999999999563</c:v>
                </c:pt>
                <c:pt idx="66">
                  <c:v>316.44999999999709</c:v>
                </c:pt>
                <c:pt idx="67">
                  <c:v>317.40000000000146</c:v>
                </c:pt>
                <c:pt idx="68">
                  <c:v>317.75</c:v>
                </c:pt>
                <c:pt idx="69">
                  <c:v>318.44999999999709</c:v>
                </c:pt>
                <c:pt idx="70">
                  <c:v>319.09999999999854</c:v>
                </c:pt>
                <c:pt idx="71">
                  <c:v>321.69999999999709</c:v>
                </c:pt>
                <c:pt idx="72">
                  <c:v>323.20000000000437</c:v>
                </c:pt>
                <c:pt idx="73">
                  <c:v>324.5</c:v>
                </c:pt>
                <c:pt idx="74">
                  <c:v>326.75</c:v>
                </c:pt>
                <c:pt idx="75">
                  <c:v>328.45000000000437</c:v>
                </c:pt>
                <c:pt idx="76">
                  <c:v>329.54999999999563</c:v>
                </c:pt>
                <c:pt idx="77">
                  <c:v>332.75</c:v>
                </c:pt>
                <c:pt idx="78">
                  <c:v>334.09999999999854</c:v>
                </c:pt>
                <c:pt idx="79">
                  <c:v>334.35000000000582</c:v>
                </c:pt>
                <c:pt idx="80">
                  <c:v>335.15000000000146</c:v>
                </c:pt>
                <c:pt idx="81">
                  <c:v>337.94999999999709</c:v>
                </c:pt>
                <c:pt idx="82">
                  <c:v>339.84999999999854</c:v>
                </c:pt>
                <c:pt idx="83">
                  <c:v>339.90000000000146</c:v>
                </c:pt>
                <c:pt idx="84">
                  <c:v>341.84999999999854</c:v>
                </c:pt>
                <c:pt idx="85">
                  <c:v>343.04999999999563</c:v>
                </c:pt>
                <c:pt idx="86">
                  <c:v>343.59999999999854</c:v>
                </c:pt>
                <c:pt idx="87">
                  <c:v>345.10000000000582</c:v>
                </c:pt>
                <c:pt idx="88">
                  <c:v>345.20000000000437</c:v>
                </c:pt>
                <c:pt idx="89">
                  <c:v>345.5</c:v>
                </c:pt>
                <c:pt idx="90">
                  <c:v>346.04999999999563</c:v>
                </c:pt>
                <c:pt idx="91">
                  <c:v>352.40000000000146</c:v>
                </c:pt>
                <c:pt idx="92">
                  <c:v>356.79999999999563</c:v>
                </c:pt>
                <c:pt idx="93">
                  <c:v>357.40000000000146</c:v>
                </c:pt>
                <c:pt idx="94">
                  <c:v>359</c:v>
                </c:pt>
                <c:pt idx="95">
                  <c:v>359.35000000000582</c:v>
                </c:pt>
                <c:pt idx="96">
                  <c:v>369.75</c:v>
                </c:pt>
                <c:pt idx="97">
                  <c:v>370.64999999999418</c:v>
                </c:pt>
                <c:pt idx="98">
                  <c:v>370.94999999999709</c:v>
                </c:pt>
                <c:pt idx="99">
                  <c:v>374.84999999999854</c:v>
                </c:pt>
                <c:pt idx="100">
                  <c:v>374.90000000000146</c:v>
                </c:pt>
                <c:pt idx="101">
                  <c:v>375.34999999999854</c:v>
                </c:pt>
                <c:pt idx="102">
                  <c:v>376.04999999999563</c:v>
                </c:pt>
                <c:pt idx="103">
                  <c:v>378.80000000000291</c:v>
                </c:pt>
                <c:pt idx="104">
                  <c:v>379.59999999999854</c:v>
                </c:pt>
                <c:pt idx="105">
                  <c:v>381.05000000000291</c:v>
                </c:pt>
                <c:pt idx="106">
                  <c:v>382.44999999999709</c:v>
                </c:pt>
                <c:pt idx="107">
                  <c:v>383.40000000000146</c:v>
                </c:pt>
                <c:pt idx="108">
                  <c:v>385.84999999999854</c:v>
                </c:pt>
                <c:pt idx="109">
                  <c:v>386.34999999999854</c:v>
                </c:pt>
                <c:pt idx="110">
                  <c:v>388.89999999999418</c:v>
                </c:pt>
                <c:pt idx="111">
                  <c:v>397.14999999999418</c:v>
                </c:pt>
                <c:pt idx="112">
                  <c:v>397.34999999999854</c:v>
                </c:pt>
                <c:pt idx="113">
                  <c:v>399.70000000000437</c:v>
                </c:pt>
                <c:pt idx="114">
                  <c:v>401.40000000000146</c:v>
                </c:pt>
                <c:pt idx="115">
                  <c:v>402.45000000000437</c:v>
                </c:pt>
                <c:pt idx="116">
                  <c:v>403.75</c:v>
                </c:pt>
                <c:pt idx="117">
                  <c:v>404.89999999999418</c:v>
                </c:pt>
                <c:pt idx="118">
                  <c:v>405.15000000000146</c:v>
                </c:pt>
                <c:pt idx="119">
                  <c:v>405.5</c:v>
                </c:pt>
                <c:pt idx="120">
                  <c:v>405.84999999999854</c:v>
                </c:pt>
                <c:pt idx="121">
                  <c:v>407</c:v>
                </c:pt>
                <c:pt idx="122">
                  <c:v>407.34999999999854</c:v>
                </c:pt>
                <c:pt idx="123">
                  <c:v>407.40000000000146</c:v>
                </c:pt>
                <c:pt idx="124">
                  <c:v>408.95000000000437</c:v>
                </c:pt>
                <c:pt idx="125">
                  <c:v>410.15000000000146</c:v>
                </c:pt>
                <c:pt idx="126">
                  <c:v>412.04999999999563</c:v>
                </c:pt>
                <c:pt idx="127">
                  <c:v>412.59999999999854</c:v>
                </c:pt>
                <c:pt idx="128">
                  <c:v>412.64999999999418</c:v>
                </c:pt>
                <c:pt idx="129">
                  <c:v>413.05000000000291</c:v>
                </c:pt>
                <c:pt idx="130">
                  <c:v>419.34999999999854</c:v>
                </c:pt>
                <c:pt idx="131">
                  <c:v>419.80000000000291</c:v>
                </c:pt>
                <c:pt idx="132">
                  <c:v>420.09999999999854</c:v>
                </c:pt>
                <c:pt idx="133">
                  <c:v>420.54999999999563</c:v>
                </c:pt>
                <c:pt idx="134">
                  <c:v>421</c:v>
                </c:pt>
                <c:pt idx="135">
                  <c:v>421.44999999999709</c:v>
                </c:pt>
                <c:pt idx="136">
                  <c:v>422.65000000000146</c:v>
                </c:pt>
                <c:pt idx="137">
                  <c:v>425.09999999999854</c:v>
                </c:pt>
                <c:pt idx="138">
                  <c:v>426.79999999999563</c:v>
                </c:pt>
                <c:pt idx="139">
                  <c:v>429</c:v>
                </c:pt>
                <c:pt idx="140">
                  <c:v>432.75</c:v>
                </c:pt>
                <c:pt idx="141">
                  <c:v>433.5</c:v>
                </c:pt>
                <c:pt idx="142">
                  <c:v>435.84999999999854</c:v>
                </c:pt>
                <c:pt idx="143">
                  <c:v>436.25</c:v>
                </c:pt>
                <c:pt idx="144">
                  <c:v>437.94999999999709</c:v>
                </c:pt>
                <c:pt idx="145">
                  <c:v>441.25</c:v>
                </c:pt>
                <c:pt idx="146">
                  <c:v>442.34999999999854</c:v>
                </c:pt>
                <c:pt idx="147">
                  <c:v>443.34999999999854</c:v>
                </c:pt>
                <c:pt idx="148">
                  <c:v>443.59999999999854</c:v>
                </c:pt>
                <c:pt idx="149">
                  <c:v>445.05000000000291</c:v>
                </c:pt>
                <c:pt idx="150">
                  <c:v>445.44999999999709</c:v>
                </c:pt>
                <c:pt idx="151">
                  <c:v>447.84999999999854</c:v>
                </c:pt>
                <c:pt idx="152">
                  <c:v>449.94999999999709</c:v>
                </c:pt>
                <c:pt idx="153">
                  <c:v>450.34999999999854</c:v>
                </c:pt>
                <c:pt idx="154">
                  <c:v>450.90000000000146</c:v>
                </c:pt>
                <c:pt idx="155">
                  <c:v>454.14999999999418</c:v>
                </c:pt>
                <c:pt idx="156">
                  <c:v>457.15000000000146</c:v>
                </c:pt>
                <c:pt idx="157">
                  <c:v>460.34999999999854</c:v>
                </c:pt>
                <c:pt idx="158">
                  <c:v>461.55000000000291</c:v>
                </c:pt>
                <c:pt idx="159">
                  <c:v>462.40000000000146</c:v>
                </c:pt>
                <c:pt idx="160">
                  <c:v>463.25</c:v>
                </c:pt>
                <c:pt idx="161">
                  <c:v>463.30000000000291</c:v>
                </c:pt>
                <c:pt idx="162">
                  <c:v>465.19999999999709</c:v>
                </c:pt>
                <c:pt idx="163">
                  <c:v>468.75</c:v>
                </c:pt>
                <c:pt idx="164">
                  <c:v>471.09999999999854</c:v>
                </c:pt>
                <c:pt idx="165">
                  <c:v>472.64999999999418</c:v>
                </c:pt>
                <c:pt idx="166">
                  <c:v>472.95000000000437</c:v>
                </c:pt>
                <c:pt idx="167">
                  <c:v>473</c:v>
                </c:pt>
                <c:pt idx="168">
                  <c:v>473.79999999999563</c:v>
                </c:pt>
                <c:pt idx="169">
                  <c:v>475.05000000000291</c:v>
                </c:pt>
                <c:pt idx="170">
                  <c:v>476.45000000000437</c:v>
                </c:pt>
                <c:pt idx="171">
                  <c:v>476.5</c:v>
                </c:pt>
                <c:pt idx="172">
                  <c:v>478</c:v>
                </c:pt>
                <c:pt idx="173">
                  <c:v>478.79999999999563</c:v>
                </c:pt>
                <c:pt idx="174">
                  <c:v>482.69999999999709</c:v>
                </c:pt>
                <c:pt idx="175">
                  <c:v>485.09999999999854</c:v>
                </c:pt>
                <c:pt idx="176">
                  <c:v>485.5</c:v>
                </c:pt>
                <c:pt idx="177">
                  <c:v>488.94999999999709</c:v>
                </c:pt>
                <c:pt idx="178">
                  <c:v>489</c:v>
                </c:pt>
                <c:pt idx="179">
                  <c:v>491.70000000000437</c:v>
                </c:pt>
                <c:pt idx="180">
                  <c:v>492.05000000000291</c:v>
                </c:pt>
                <c:pt idx="181">
                  <c:v>497.30000000000291</c:v>
                </c:pt>
                <c:pt idx="182">
                  <c:v>500.70000000000437</c:v>
                </c:pt>
                <c:pt idx="183">
                  <c:v>501.5</c:v>
                </c:pt>
                <c:pt idx="184">
                  <c:v>504.59999999999854</c:v>
                </c:pt>
                <c:pt idx="185">
                  <c:v>504.65000000000146</c:v>
                </c:pt>
                <c:pt idx="186">
                  <c:v>508.60000000000582</c:v>
                </c:pt>
                <c:pt idx="187">
                  <c:v>509.65000000000146</c:v>
                </c:pt>
                <c:pt idx="188">
                  <c:v>509.75</c:v>
                </c:pt>
                <c:pt idx="189">
                  <c:v>510.20000000000437</c:v>
                </c:pt>
                <c:pt idx="190">
                  <c:v>510.20000000000437</c:v>
                </c:pt>
                <c:pt idx="191">
                  <c:v>515.5</c:v>
                </c:pt>
                <c:pt idx="192">
                  <c:v>516.15000000000146</c:v>
                </c:pt>
                <c:pt idx="193">
                  <c:v>516.35000000000582</c:v>
                </c:pt>
                <c:pt idx="194">
                  <c:v>522.19999999999709</c:v>
                </c:pt>
                <c:pt idx="195">
                  <c:v>522.25</c:v>
                </c:pt>
                <c:pt idx="196">
                  <c:v>522.70000000000437</c:v>
                </c:pt>
                <c:pt idx="197">
                  <c:v>525</c:v>
                </c:pt>
                <c:pt idx="198">
                  <c:v>525.85000000000582</c:v>
                </c:pt>
                <c:pt idx="199">
                  <c:v>529.19999999999709</c:v>
                </c:pt>
                <c:pt idx="200">
                  <c:v>530.25</c:v>
                </c:pt>
                <c:pt idx="201">
                  <c:v>533.25</c:v>
                </c:pt>
                <c:pt idx="202">
                  <c:v>533.75</c:v>
                </c:pt>
                <c:pt idx="203">
                  <c:v>535.65000000000146</c:v>
                </c:pt>
                <c:pt idx="204">
                  <c:v>535.65000000000146</c:v>
                </c:pt>
                <c:pt idx="205">
                  <c:v>538.94999999999709</c:v>
                </c:pt>
                <c:pt idx="206">
                  <c:v>540.95000000000437</c:v>
                </c:pt>
                <c:pt idx="207">
                  <c:v>541.09999999999854</c:v>
                </c:pt>
                <c:pt idx="208">
                  <c:v>541.34999999999854</c:v>
                </c:pt>
                <c:pt idx="209">
                  <c:v>541.95000000000437</c:v>
                </c:pt>
                <c:pt idx="210">
                  <c:v>542.79999999999563</c:v>
                </c:pt>
                <c:pt idx="211">
                  <c:v>543.04999999999563</c:v>
                </c:pt>
                <c:pt idx="212">
                  <c:v>546.30000000000291</c:v>
                </c:pt>
                <c:pt idx="213">
                  <c:v>546.34999999999854</c:v>
                </c:pt>
                <c:pt idx="214">
                  <c:v>547.55000000000291</c:v>
                </c:pt>
                <c:pt idx="215">
                  <c:v>549.44999999999709</c:v>
                </c:pt>
                <c:pt idx="216">
                  <c:v>551.05000000000291</c:v>
                </c:pt>
                <c:pt idx="217">
                  <c:v>558.19999999999709</c:v>
                </c:pt>
                <c:pt idx="218">
                  <c:v>559.09999999999854</c:v>
                </c:pt>
                <c:pt idx="219">
                  <c:v>559.69999999999709</c:v>
                </c:pt>
                <c:pt idx="220">
                  <c:v>561.5</c:v>
                </c:pt>
                <c:pt idx="221">
                  <c:v>561.94999999999709</c:v>
                </c:pt>
                <c:pt idx="222">
                  <c:v>568.34999999999854</c:v>
                </c:pt>
                <c:pt idx="223">
                  <c:v>569.59999999999854</c:v>
                </c:pt>
                <c:pt idx="224">
                  <c:v>570.19999999999709</c:v>
                </c:pt>
                <c:pt idx="225">
                  <c:v>571.19999999999709</c:v>
                </c:pt>
                <c:pt idx="226">
                  <c:v>571.25</c:v>
                </c:pt>
                <c:pt idx="227">
                  <c:v>574.35000000000582</c:v>
                </c:pt>
                <c:pt idx="228">
                  <c:v>576.90000000000146</c:v>
                </c:pt>
                <c:pt idx="229">
                  <c:v>587.09999999999854</c:v>
                </c:pt>
                <c:pt idx="230">
                  <c:v>589</c:v>
                </c:pt>
                <c:pt idx="231">
                  <c:v>597.20000000000437</c:v>
                </c:pt>
                <c:pt idx="232">
                  <c:v>597.5</c:v>
                </c:pt>
                <c:pt idx="233">
                  <c:v>600.55000000000291</c:v>
                </c:pt>
                <c:pt idx="234">
                  <c:v>604.59999999999854</c:v>
                </c:pt>
                <c:pt idx="235">
                  <c:v>610.79999999999563</c:v>
                </c:pt>
                <c:pt idx="236">
                  <c:v>612.59999999999854</c:v>
                </c:pt>
                <c:pt idx="237">
                  <c:v>615.25</c:v>
                </c:pt>
                <c:pt idx="238">
                  <c:v>623.15000000000146</c:v>
                </c:pt>
                <c:pt idx="239">
                  <c:v>624.54999999999563</c:v>
                </c:pt>
                <c:pt idx="240">
                  <c:v>626.04999999999563</c:v>
                </c:pt>
                <c:pt idx="241">
                  <c:v>626.54999999999563</c:v>
                </c:pt>
                <c:pt idx="242">
                  <c:v>626.90000000000146</c:v>
                </c:pt>
                <c:pt idx="243">
                  <c:v>629.84999999999854</c:v>
                </c:pt>
                <c:pt idx="244">
                  <c:v>630.25</c:v>
                </c:pt>
                <c:pt idx="245">
                  <c:v>633.60000000000582</c:v>
                </c:pt>
                <c:pt idx="246">
                  <c:v>635.90000000000146</c:v>
                </c:pt>
                <c:pt idx="247">
                  <c:v>638.25</c:v>
                </c:pt>
                <c:pt idx="248">
                  <c:v>638.55000000000291</c:v>
                </c:pt>
                <c:pt idx="249">
                  <c:v>639.04999999999563</c:v>
                </c:pt>
                <c:pt idx="250">
                  <c:v>643.95000000000437</c:v>
                </c:pt>
                <c:pt idx="251">
                  <c:v>649.09999999999854</c:v>
                </c:pt>
                <c:pt idx="252">
                  <c:v>649.09999999999854</c:v>
                </c:pt>
                <c:pt idx="253">
                  <c:v>655.25</c:v>
                </c:pt>
                <c:pt idx="254">
                  <c:v>655.55000000000291</c:v>
                </c:pt>
                <c:pt idx="255">
                  <c:v>662.90000000000146</c:v>
                </c:pt>
                <c:pt idx="256">
                  <c:v>665.94999999999709</c:v>
                </c:pt>
                <c:pt idx="257">
                  <c:v>667.90000000000146</c:v>
                </c:pt>
                <c:pt idx="258">
                  <c:v>679.94999999999709</c:v>
                </c:pt>
                <c:pt idx="259">
                  <c:v>684</c:v>
                </c:pt>
                <c:pt idx="260">
                  <c:v>684.35000000000582</c:v>
                </c:pt>
                <c:pt idx="261">
                  <c:v>691.09999999999854</c:v>
                </c:pt>
                <c:pt idx="262">
                  <c:v>691.79999999999563</c:v>
                </c:pt>
                <c:pt idx="263">
                  <c:v>693.54999999999563</c:v>
                </c:pt>
                <c:pt idx="264">
                  <c:v>707.5</c:v>
                </c:pt>
                <c:pt idx="265">
                  <c:v>710.05000000000291</c:v>
                </c:pt>
                <c:pt idx="266">
                  <c:v>712.5</c:v>
                </c:pt>
                <c:pt idx="267">
                  <c:v>717.09999999999854</c:v>
                </c:pt>
                <c:pt idx="268">
                  <c:v>719</c:v>
                </c:pt>
                <c:pt idx="269">
                  <c:v>719.75</c:v>
                </c:pt>
                <c:pt idx="270">
                  <c:v>722</c:v>
                </c:pt>
                <c:pt idx="271">
                  <c:v>737.80000000000291</c:v>
                </c:pt>
                <c:pt idx="272">
                  <c:v>739.44999999999709</c:v>
                </c:pt>
                <c:pt idx="273">
                  <c:v>753.35000000000582</c:v>
                </c:pt>
                <c:pt idx="274">
                  <c:v>759.04999999999563</c:v>
                </c:pt>
                <c:pt idx="275">
                  <c:v>767.15000000000146</c:v>
                </c:pt>
                <c:pt idx="276">
                  <c:v>768.25</c:v>
                </c:pt>
                <c:pt idx="277">
                  <c:v>768.94999999999709</c:v>
                </c:pt>
                <c:pt idx="278">
                  <c:v>778.34999999999854</c:v>
                </c:pt>
                <c:pt idx="279">
                  <c:v>783.25</c:v>
                </c:pt>
                <c:pt idx="280">
                  <c:v>784.80000000000291</c:v>
                </c:pt>
                <c:pt idx="281">
                  <c:v>801.85000000000582</c:v>
                </c:pt>
                <c:pt idx="282">
                  <c:v>804.55000000000291</c:v>
                </c:pt>
                <c:pt idx="283">
                  <c:v>808.90000000000146</c:v>
                </c:pt>
                <c:pt idx="284">
                  <c:v>826.75</c:v>
                </c:pt>
                <c:pt idx="285">
                  <c:v>838.5</c:v>
                </c:pt>
                <c:pt idx="286">
                  <c:v>838.95000000000437</c:v>
                </c:pt>
                <c:pt idx="287">
                  <c:v>859</c:v>
                </c:pt>
                <c:pt idx="288">
                  <c:v>861.39999999999418</c:v>
                </c:pt>
                <c:pt idx="289">
                  <c:v>902</c:v>
                </c:pt>
                <c:pt idx="290">
                  <c:v>928.30000000000291</c:v>
                </c:pt>
                <c:pt idx="291">
                  <c:v>930.19999999999709</c:v>
                </c:pt>
                <c:pt idx="292">
                  <c:v>930.84999999999854</c:v>
                </c:pt>
                <c:pt idx="293">
                  <c:v>963.5</c:v>
                </c:pt>
                <c:pt idx="294">
                  <c:v>979.44999999999709</c:v>
                </c:pt>
                <c:pt idx="295">
                  <c:v>991.09999999999854</c:v>
                </c:pt>
                <c:pt idx="296">
                  <c:v>996.09999999999854</c:v>
                </c:pt>
                <c:pt idx="297">
                  <c:v>996.15000000000146</c:v>
                </c:pt>
                <c:pt idx="298">
                  <c:v>1000.25</c:v>
                </c:pt>
                <c:pt idx="299">
                  <c:v>1005.8000000000029</c:v>
                </c:pt>
                <c:pt idx="300">
                  <c:v>1012.7000000000044</c:v>
                </c:pt>
                <c:pt idx="301">
                  <c:v>1108.5500000000029</c:v>
                </c:pt>
                <c:pt idx="302">
                  <c:v>1114.6500000000015</c:v>
                </c:pt>
                <c:pt idx="303">
                  <c:v>1124.25</c:v>
                </c:pt>
                <c:pt idx="304">
                  <c:v>1192.75</c:v>
                </c:pt>
                <c:pt idx="305">
                  <c:v>1233.1500000000015</c:v>
                </c:pt>
                <c:pt idx="306">
                  <c:v>1235.4500000000044</c:v>
                </c:pt>
                <c:pt idx="307">
                  <c:v>1269.0999999999985</c:v>
                </c:pt>
                <c:pt idx="308">
                  <c:v>1287.4499999999971</c:v>
                </c:pt>
                <c:pt idx="309">
                  <c:v>1309.6999999999971</c:v>
                </c:pt>
                <c:pt idx="310">
                  <c:v>1369.75</c:v>
                </c:pt>
                <c:pt idx="311">
                  <c:v>1694.2000000000044</c:v>
                </c:pt>
                <c:pt idx="312">
                  <c:v>2525.1500000000015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8-DE4D-99A5-24C559C9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755776"/>
        <c:axId val="213757312"/>
      </c:barChart>
      <c:catAx>
        <c:axId val="21375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57312"/>
        <c:crosses val="autoZero"/>
        <c:auto val="1"/>
        <c:lblAlgn val="ctr"/>
        <c:lblOffset val="100"/>
        <c:noMultiLvlLbl val="0"/>
      </c:catAx>
      <c:valAx>
        <c:axId val="2137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5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'NF Weekly Fly'!$L$1</c:f>
              <c:strCache>
                <c:ptCount val="1"/>
                <c:pt idx="0">
                  <c:v>call cum 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'NF Weekly Fly'!$L$2:$L$69</c:f>
              <c:numCache>
                <c:formatCode>General</c:formatCode>
                <c:ptCount val="68"/>
                <c:pt idx="0">
                  <c:v>-50.1</c:v>
                </c:pt>
                <c:pt idx="1">
                  <c:v>-96.4</c:v>
                </c:pt>
                <c:pt idx="2">
                  <c:v>5</c:v>
                </c:pt>
                <c:pt idx="3">
                  <c:v>-46.6</c:v>
                </c:pt>
                <c:pt idx="4">
                  <c:v>-84.1</c:v>
                </c:pt>
                <c:pt idx="5">
                  <c:v>-18.299999999999997</c:v>
                </c:pt>
                <c:pt idx="6">
                  <c:v>68</c:v>
                </c:pt>
                <c:pt idx="7">
                  <c:v>10</c:v>
                </c:pt>
                <c:pt idx="8">
                  <c:v>-39.4</c:v>
                </c:pt>
                <c:pt idx="9">
                  <c:v>12.800000000000004</c:v>
                </c:pt>
                <c:pt idx="10">
                  <c:v>-35.499999999999993</c:v>
                </c:pt>
                <c:pt idx="11">
                  <c:v>0.20000000000000995</c:v>
                </c:pt>
                <c:pt idx="12">
                  <c:v>-48.599999999999987</c:v>
                </c:pt>
                <c:pt idx="13">
                  <c:v>-104.99999999999999</c:v>
                </c:pt>
                <c:pt idx="14">
                  <c:v>13.000000000000014</c:v>
                </c:pt>
                <c:pt idx="15">
                  <c:v>-39.599999999999987</c:v>
                </c:pt>
                <c:pt idx="16">
                  <c:v>40.900000000000013</c:v>
                </c:pt>
                <c:pt idx="17">
                  <c:v>84.100000000000023</c:v>
                </c:pt>
                <c:pt idx="18">
                  <c:v>77.100000000000023</c:v>
                </c:pt>
                <c:pt idx="19">
                  <c:v>19.600000000000023</c:v>
                </c:pt>
                <c:pt idx="20">
                  <c:v>135.40000000000003</c:v>
                </c:pt>
                <c:pt idx="21">
                  <c:v>220.40000000000003</c:v>
                </c:pt>
                <c:pt idx="22">
                  <c:v>346</c:v>
                </c:pt>
                <c:pt idx="23">
                  <c:v>372.3</c:v>
                </c:pt>
                <c:pt idx="24">
                  <c:v>386.3</c:v>
                </c:pt>
                <c:pt idx="25">
                  <c:v>496.70000000000005</c:v>
                </c:pt>
                <c:pt idx="26">
                  <c:v>440.50000000000006</c:v>
                </c:pt>
                <c:pt idx="27">
                  <c:v>393.60000000000008</c:v>
                </c:pt>
                <c:pt idx="28">
                  <c:v>338.2000000000001</c:v>
                </c:pt>
                <c:pt idx="29">
                  <c:v>294.60000000000008</c:v>
                </c:pt>
                <c:pt idx="30">
                  <c:v>242.20000000000007</c:v>
                </c:pt>
                <c:pt idx="31">
                  <c:v>332.30000000000007</c:v>
                </c:pt>
                <c:pt idx="32">
                  <c:v>278.30000000000007</c:v>
                </c:pt>
                <c:pt idx="33">
                  <c:v>260.20000000000005</c:v>
                </c:pt>
                <c:pt idx="34">
                  <c:v>212.60000000000005</c:v>
                </c:pt>
                <c:pt idx="35">
                  <c:v>151.30000000000007</c:v>
                </c:pt>
                <c:pt idx="36">
                  <c:v>92.300000000000068</c:v>
                </c:pt>
                <c:pt idx="37">
                  <c:v>29.600000000000065</c:v>
                </c:pt>
                <c:pt idx="38">
                  <c:v>-26.699999999999932</c:v>
                </c:pt>
                <c:pt idx="39">
                  <c:v>-80.299999999999926</c:v>
                </c:pt>
                <c:pt idx="40">
                  <c:v>22.200000000000074</c:v>
                </c:pt>
                <c:pt idx="41">
                  <c:v>-31.499999999999929</c:v>
                </c:pt>
                <c:pt idx="42">
                  <c:v>-80.299999999999926</c:v>
                </c:pt>
                <c:pt idx="43">
                  <c:v>-13.999999999999929</c:v>
                </c:pt>
                <c:pt idx="44">
                  <c:v>84.900000000000077</c:v>
                </c:pt>
                <c:pt idx="45">
                  <c:v>60.800000000000075</c:v>
                </c:pt>
                <c:pt idx="46">
                  <c:v>55.400000000000077</c:v>
                </c:pt>
                <c:pt idx="47">
                  <c:v>53.800000000000075</c:v>
                </c:pt>
                <c:pt idx="48">
                  <c:v>0.60000000000007248</c:v>
                </c:pt>
                <c:pt idx="49">
                  <c:v>68.000000000000085</c:v>
                </c:pt>
                <c:pt idx="50">
                  <c:v>69.900000000000091</c:v>
                </c:pt>
                <c:pt idx="51">
                  <c:v>20.600000000000094</c:v>
                </c:pt>
                <c:pt idx="52">
                  <c:v>-21.199999999999903</c:v>
                </c:pt>
                <c:pt idx="53">
                  <c:v>-70.999999999999901</c:v>
                </c:pt>
                <c:pt idx="54">
                  <c:v>-115.1999999999999</c:v>
                </c:pt>
                <c:pt idx="55">
                  <c:v>-155.09999999999991</c:v>
                </c:pt>
                <c:pt idx="56">
                  <c:v>-137.49999999999991</c:v>
                </c:pt>
                <c:pt idx="57">
                  <c:v>-156.1999999999999</c:v>
                </c:pt>
                <c:pt idx="58">
                  <c:v>-3.399999999999892</c:v>
                </c:pt>
                <c:pt idx="59">
                  <c:v>34.600000000000108</c:v>
                </c:pt>
                <c:pt idx="60">
                  <c:v>-3.9999999999998934</c:v>
                </c:pt>
                <c:pt idx="61">
                  <c:v>-46.399999999999892</c:v>
                </c:pt>
                <c:pt idx="62">
                  <c:v>-93.799999999999898</c:v>
                </c:pt>
                <c:pt idx="63">
                  <c:v>-136.39999999999989</c:v>
                </c:pt>
                <c:pt idx="64">
                  <c:v>-115.19999999999989</c:v>
                </c:pt>
                <c:pt idx="65">
                  <c:v>21.400000000000105</c:v>
                </c:pt>
                <c:pt idx="66">
                  <c:v>169.40000000000009</c:v>
                </c:pt>
                <c:pt idx="67">
                  <c:v>123.3000000000001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4-764C-973D-788F0CC87A51}"/>
            </c:ext>
          </c:extLst>
        </c:ser>
        <c:ser>
          <c:idx val="1"/>
          <c:order val="1"/>
          <c:tx>
            <c:strRef>
              <c:f>'NF Weekly Fly'!$Q$1</c:f>
              <c:strCache>
                <c:ptCount val="1"/>
                <c:pt idx="0">
                  <c:v>put cum pnl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'NF Weekly Fly'!$Q$2:$Q$69</c:f>
              <c:numCache>
                <c:formatCode>General</c:formatCode>
                <c:ptCount val="68"/>
                <c:pt idx="0">
                  <c:v>153.1</c:v>
                </c:pt>
                <c:pt idx="1">
                  <c:v>258.5</c:v>
                </c:pt>
                <c:pt idx="2">
                  <c:v>224.5</c:v>
                </c:pt>
                <c:pt idx="3">
                  <c:v>380.3</c:v>
                </c:pt>
                <c:pt idx="4">
                  <c:v>458.9</c:v>
                </c:pt>
                <c:pt idx="5">
                  <c:v>426.5</c:v>
                </c:pt>
                <c:pt idx="6">
                  <c:v>389.5</c:v>
                </c:pt>
                <c:pt idx="7">
                  <c:v>358</c:v>
                </c:pt>
                <c:pt idx="8">
                  <c:v>503.2</c:v>
                </c:pt>
                <c:pt idx="9">
                  <c:v>469.3</c:v>
                </c:pt>
                <c:pt idx="10">
                  <c:v>428.2</c:v>
                </c:pt>
                <c:pt idx="11">
                  <c:v>398.4</c:v>
                </c:pt>
                <c:pt idx="12">
                  <c:v>375.5</c:v>
                </c:pt>
                <c:pt idx="13">
                  <c:v>342.7</c:v>
                </c:pt>
                <c:pt idx="14">
                  <c:v>300.8</c:v>
                </c:pt>
                <c:pt idx="15">
                  <c:v>432.6</c:v>
                </c:pt>
                <c:pt idx="16">
                  <c:v>391.8</c:v>
                </c:pt>
                <c:pt idx="17">
                  <c:v>349</c:v>
                </c:pt>
                <c:pt idx="18">
                  <c:v>307.5</c:v>
                </c:pt>
                <c:pt idx="19">
                  <c:v>441.8</c:v>
                </c:pt>
                <c:pt idx="20">
                  <c:v>405.40000000000003</c:v>
                </c:pt>
                <c:pt idx="21">
                  <c:v>365.6</c:v>
                </c:pt>
                <c:pt idx="22">
                  <c:v>333.20000000000005</c:v>
                </c:pt>
                <c:pt idx="23">
                  <c:v>301.00000000000006</c:v>
                </c:pt>
                <c:pt idx="24">
                  <c:v>261.80000000000007</c:v>
                </c:pt>
                <c:pt idx="25">
                  <c:v>233.50000000000006</c:v>
                </c:pt>
                <c:pt idx="26">
                  <c:v>194.90000000000006</c:v>
                </c:pt>
                <c:pt idx="27">
                  <c:v>236.00000000000006</c:v>
                </c:pt>
                <c:pt idx="28">
                  <c:v>199.20000000000005</c:v>
                </c:pt>
                <c:pt idx="29">
                  <c:v>210.30000000000004</c:v>
                </c:pt>
                <c:pt idx="30">
                  <c:v>310.10000000000002</c:v>
                </c:pt>
                <c:pt idx="31">
                  <c:v>271.40000000000003</c:v>
                </c:pt>
                <c:pt idx="32">
                  <c:v>415.70000000000005</c:v>
                </c:pt>
                <c:pt idx="33">
                  <c:v>377.50000000000006</c:v>
                </c:pt>
                <c:pt idx="34">
                  <c:v>479.20000000000005</c:v>
                </c:pt>
                <c:pt idx="35">
                  <c:v>454.40000000000003</c:v>
                </c:pt>
                <c:pt idx="36">
                  <c:v>416.70000000000005</c:v>
                </c:pt>
                <c:pt idx="37">
                  <c:v>427.80000000000007</c:v>
                </c:pt>
                <c:pt idx="38">
                  <c:v>568.80000000000007</c:v>
                </c:pt>
                <c:pt idx="39">
                  <c:v>538.90000000000009</c:v>
                </c:pt>
                <c:pt idx="40">
                  <c:v>499.40000000000009</c:v>
                </c:pt>
                <c:pt idx="41">
                  <c:v>638.60000000000014</c:v>
                </c:pt>
                <c:pt idx="42">
                  <c:v>599.40000000000009</c:v>
                </c:pt>
                <c:pt idx="43">
                  <c:v>569.80000000000007</c:v>
                </c:pt>
                <c:pt idx="44">
                  <c:v>535.70000000000005</c:v>
                </c:pt>
                <c:pt idx="45">
                  <c:v>501.40000000000003</c:v>
                </c:pt>
                <c:pt idx="46">
                  <c:v>465.3</c:v>
                </c:pt>
                <c:pt idx="47">
                  <c:v>435.3</c:v>
                </c:pt>
                <c:pt idx="48">
                  <c:v>409.2</c:v>
                </c:pt>
                <c:pt idx="49">
                  <c:v>374.2</c:v>
                </c:pt>
                <c:pt idx="50">
                  <c:v>340.8</c:v>
                </c:pt>
                <c:pt idx="51">
                  <c:v>314.40000000000003</c:v>
                </c:pt>
                <c:pt idx="52">
                  <c:v>427.90000000000003</c:v>
                </c:pt>
                <c:pt idx="53">
                  <c:v>395.1</c:v>
                </c:pt>
                <c:pt idx="54">
                  <c:v>545.5</c:v>
                </c:pt>
                <c:pt idx="55">
                  <c:v>619.70000000000005</c:v>
                </c:pt>
                <c:pt idx="56">
                  <c:v>590.30000000000007</c:v>
                </c:pt>
                <c:pt idx="57">
                  <c:v>557.30000000000007</c:v>
                </c:pt>
                <c:pt idx="58">
                  <c:v>530.70000000000005</c:v>
                </c:pt>
                <c:pt idx="59">
                  <c:v>501.80000000000007</c:v>
                </c:pt>
                <c:pt idx="60">
                  <c:v>604.80000000000007</c:v>
                </c:pt>
                <c:pt idx="61">
                  <c:v>577.1</c:v>
                </c:pt>
                <c:pt idx="62">
                  <c:v>638.80000000000007</c:v>
                </c:pt>
                <c:pt idx="63">
                  <c:v>748.50000000000011</c:v>
                </c:pt>
                <c:pt idx="64">
                  <c:v>723.20000000000016</c:v>
                </c:pt>
                <c:pt idx="65">
                  <c:v>698.4000000000002</c:v>
                </c:pt>
                <c:pt idx="66">
                  <c:v>661.00000000000023</c:v>
                </c:pt>
                <c:pt idx="67">
                  <c:v>625.50000000000023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4-764C-973D-788F0CC87A51}"/>
            </c:ext>
          </c:extLst>
        </c:ser>
        <c:ser>
          <c:idx val="2"/>
          <c:order val="2"/>
          <c:tx>
            <c:strRef>
              <c:f>'NF Weekly Fly'!$V$1</c:f>
              <c:strCache>
                <c:ptCount val="1"/>
                <c:pt idx="0">
                  <c:v>300 cum pnl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'NF Weekly Fly'!$V$2:$V$69</c:f>
              <c:numCache>
                <c:formatCode>General</c:formatCode>
                <c:ptCount val="68"/>
                <c:pt idx="0">
                  <c:v>-25.3</c:v>
                </c:pt>
                <c:pt idx="1">
                  <c:v>25.900000000000002</c:v>
                </c:pt>
                <c:pt idx="2">
                  <c:v>-30.399999999999995</c:v>
                </c:pt>
                <c:pt idx="3">
                  <c:v>-57.699999999999996</c:v>
                </c:pt>
                <c:pt idx="4">
                  <c:v>-135.79999999999998</c:v>
                </c:pt>
                <c:pt idx="5">
                  <c:v>-217.09999999999997</c:v>
                </c:pt>
                <c:pt idx="6">
                  <c:v>-177.29999999999995</c:v>
                </c:pt>
                <c:pt idx="7">
                  <c:v>-303.29999999999995</c:v>
                </c:pt>
                <c:pt idx="8">
                  <c:v>-295.99999999999994</c:v>
                </c:pt>
                <c:pt idx="9">
                  <c:v>-412.79999999999995</c:v>
                </c:pt>
                <c:pt idx="10">
                  <c:v>-537.09999999999991</c:v>
                </c:pt>
                <c:pt idx="11">
                  <c:v>-403.2999999999999</c:v>
                </c:pt>
                <c:pt idx="12">
                  <c:v>-235.39999999999989</c:v>
                </c:pt>
                <c:pt idx="13">
                  <c:v>-351.49999999999989</c:v>
                </c:pt>
                <c:pt idx="14">
                  <c:v>-425.09999999999991</c:v>
                </c:pt>
                <c:pt idx="15">
                  <c:v>-502.49999999999989</c:v>
                </c:pt>
                <c:pt idx="16">
                  <c:v>-610.59999999999991</c:v>
                </c:pt>
                <c:pt idx="17">
                  <c:v>-762.99999999999989</c:v>
                </c:pt>
                <c:pt idx="18">
                  <c:v>-656.69999999999993</c:v>
                </c:pt>
                <c:pt idx="19">
                  <c:v>-656.19999999999993</c:v>
                </c:pt>
                <c:pt idx="20">
                  <c:v>-660.59999999999991</c:v>
                </c:pt>
                <c:pt idx="21">
                  <c:v>-633.19999999999993</c:v>
                </c:pt>
                <c:pt idx="22">
                  <c:v>-638.69999999999993</c:v>
                </c:pt>
                <c:pt idx="23">
                  <c:v>-560.99999999999989</c:v>
                </c:pt>
                <c:pt idx="24">
                  <c:v>-472.59999999999991</c:v>
                </c:pt>
                <c:pt idx="25">
                  <c:v>-524.39999999999986</c:v>
                </c:pt>
                <c:pt idx="26">
                  <c:v>-663.59999999999991</c:v>
                </c:pt>
                <c:pt idx="27">
                  <c:v>-576.39999999999986</c:v>
                </c:pt>
                <c:pt idx="28">
                  <c:v>-718.09999999999991</c:v>
                </c:pt>
                <c:pt idx="29">
                  <c:v>-840.8</c:v>
                </c:pt>
                <c:pt idx="30">
                  <c:v>-920.4</c:v>
                </c:pt>
                <c:pt idx="31">
                  <c:v>-887.3</c:v>
                </c:pt>
                <c:pt idx="32">
                  <c:v>-905.3</c:v>
                </c:pt>
                <c:pt idx="33">
                  <c:v>-771.5</c:v>
                </c:pt>
                <c:pt idx="34">
                  <c:v>-752.8</c:v>
                </c:pt>
                <c:pt idx="35">
                  <c:v>-865.5</c:v>
                </c:pt>
                <c:pt idx="36">
                  <c:v>-1007.4</c:v>
                </c:pt>
                <c:pt idx="37">
                  <c:v>-1136.2</c:v>
                </c:pt>
                <c:pt idx="38">
                  <c:v>-1185.2</c:v>
                </c:pt>
                <c:pt idx="39">
                  <c:v>-1003.8000000000001</c:v>
                </c:pt>
                <c:pt idx="40">
                  <c:v>-1080.2</c:v>
                </c:pt>
                <c:pt idx="41">
                  <c:v>-1076.8</c:v>
                </c:pt>
                <c:pt idx="42">
                  <c:v>-1202.3</c:v>
                </c:pt>
                <c:pt idx="43">
                  <c:v>-1283.0999999999999</c:v>
                </c:pt>
                <c:pt idx="44">
                  <c:v>-1352.1999999999998</c:v>
                </c:pt>
                <c:pt idx="45">
                  <c:v>-1480.9999999999998</c:v>
                </c:pt>
                <c:pt idx="46">
                  <c:v>-1363.1999999999998</c:v>
                </c:pt>
                <c:pt idx="47">
                  <c:v>-1495.8999999999999</c:v>
                </c:pt>
                <c:pt idx="48">
                  <c:v>-1594.8</c:v>
                </c:pt>
                <c:pt idx="49">
                  <c:v>-1689.7</c:v>
                </c:pt>
                <c:pt idx="50">
                  <c:v>-1559.1000000000001</c:v>
                </c:pt>
                <c:pt idx="51">
                  <c:v>-1650.5000000000002</c:v>
                </c:pt>
                <c:pt idx="52">
                  <c:v>-1578.9000000000003</c:v>
                </c:pt>
                <c:pt idx="53">
                  <c:v>-1388.9000000000003</c:v>
                </c:pt>
                <c:pt idx="54">
                  <c:v>-1377.5000000000002</c:v>
                </c:pt>
                <c:pt idx="55">
                  <c:v>-1264.5000000000002</c:v>
                </c:pt>
                <c:pt idx="56">
                  <c:v>-1341.3000000000002</c:v>
                </c:pt>
                <c:pt idx="57">
                  <c:v>-1148.5000000000002</c:v>
                </c:pt>
                <c:pt idx="58">
                  <c:v>-1137.9000000000003</c:v>
                </c:pt>
                <c:pt idx="59">
                  <c:v>-1221.9000000000003</c:v>
                </c:pt>
                <c:pt idx="60">
                  <c:v>-1273.5000000000002</c:v>
                </c:pt>
                <c:pt idx="61">
                  <c:v>-1354.0000000000002</c:v>
                </c:pt>
                <c:pt idx="62">
                  <c:v>-1461.1000000000001</c:v>
                </c:pt>
                <c:pt idx="63">
                  <c:v>-1382.9</c:v>
                </c:pt>
                <c:pt idx="64">
                  <c:v>-1479.2</c:v>
                </c:pt>
                <c:pt idx="65">
                  <c:v>-1494.5</c:v>
                </c:pt>
                <c:pt idx="66">
                  <c:v>-1506.1</c:v>
                </c:pt>
                <c:pt idx="67">
                  <c:v>-1607.6999999999998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D4-764C-973D-788F0CC87A51}"/>
            </c:ext>
          </c:extLst>
        </c:ser>
        <c:ser>
          <c:idx val="3"/>
          <c:order val="3"/>
          <c:tx>
            <c:strRef>
              <c:f>'NF Weekly Fly'!$Z$1</c:f>
              <c:strCache>
                <c:ptCount val="1"/>
                <c:pt idx="0">
                  <c:v>200 cum pnl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'NF Weekly Fly'!$Z$2:$Z$69</c:f>
              <c:numCache>
                <c:formatCode>General</c:formatCode>
                <c:ptCount val="68"/>
                <c:pt idx="0">
                  <c:v>-53.7</c:v>
                </c:pt>
                <c:pt idx="1">
                  <c:v>-44.6</c:v>
                </c:pt>
                <c:pt idx="2">
                  <c:v>-90.800000000000011</c:v>
                </c:pt>
                <c:pt idx="3">
                  <c:v>-147.10000000000002</c:v>
                </c:pt>
                <c:pt idx="4">
                  <c:v>-188.10000000000002</c:v>
                </c:pt>
                <c:pt idx="5">
                  <c:v>-227.60000000000002</c:v>
                </c:pt>
                <c:pt idx="6">
                  <c:v>-223.20000000000002</c:v>
                </c:pt>
                <c:pt idx="7">
                  <c:v>-283.10000000000002</c:v>
                </c:pt>
                <c:pt idx="8">
                  <c:v>-315.70000000000005</c:v>
                </c:pt>
                <c:pt idx="9">
                  <c:v>-374.80000000000007</c:v>
                </c:pt>
                <c:pt idx="10">
                  <c:v>-432.50000000000006</c:v>
                </c:pt>
                <c:pt idx="11">
                  <c:v>-350.50000000000006</c:v>
                </c:pt>
                <c:pt idx="12">
                  <c:v>-219.90000000000006</c:v>
                </c:pt>
                <c:pt idx="13">
                  <c:v>-273.20000000000005</c:v>
                </c:pt>
                <c:pt idx="14">
                  <c:v>-342.6</c:v>
                </c:pt>
                <c:pt idx="15">
                  <c:v>-416.3</c:v>
                </c:pt>
                <c:pt idx="16">
                  <c:v>-484.1</c:v>
                </c:pt>
                <c:pt idx="17">
                  <c:v>-558.30000000000007</c:v>
                </c:pt>
                <c:pt idx="18">
                  <c:v>-475.50000000000006</c:v>
                </c:pt>
                <c:pt idx="19">
                  <c:v>-505.90000000000003</c:v>
                </c:pt>
                <c:pt idx="20">
                  <c:v>-540.20000000000005</c:v>
                </c:pt>
                <c:pt idx="21">
                  <c:v>-541.70000000000005</c:v>
                </c:pt>
                <c:pt idx="22">
                  <c:v>-581.5</c:v>
                </c:pt>
                <c:pt idx="23">
                  <c:v>-532.70000000000005</c:v>
                </c:pt>
                <c:pt idx="24">
                  <c:v>-470.40000000000003</c:v>
                </c:pt>
                <c:pt idx="25">
                  <c:v>-530.70000000000005</c:v>
                </c:pt>
                <c:pt idx="26">
                  <c:v>-596.90000000000009</c:v>
                </c:pt>
                <c:pt idx="27">
                  <c:v>-541.90000000000009</c:v>
                </c:pt>
                <c:pt idx="28">
                  <c:v>-610.80000000000007</c:v>
                </c:pt>
                <c:pt idx="29">
                  <c:v>-667.30000000000007</c:v>
                </c:pt>
                <c:pt idx="30">
                  <c:v>-718.7</c:v>
                </c:pt>
                <c:pt idx="31">
                  <c:v>-719</c:v>
                </c:pt>
                <c:pt idx="32">
                  <c:v>-766.4</c:v>
                </c:pt>
                <c:pt idx="33">
                  <c:v>-663.8</c:v>
                </c:pt>
                <c:pt idx="34">
                  <c:v>-674.4</c:v>
                </c:pt>
                <c:pt idx="35">
                  <c:v>-726.8</c:v>
                </c:pt>
                <c:pt idx="36">
                  <c:v>-793.19999999999993</c:v>
                </c:pt>
                <c:pt idx="37">
                  <c:v>-852.69999999999993</c:v>
                </c:pt>
                <c:pt idx="38">
                  <c:v>-910.59999999999991</c:v>
                </c:pt>
                <c:pt idx="39">
                  <c:v>-766.8</c:v>
                </c:pt>
                <c:pt idx="40">
                  <c:v>-828.59999999999991</c:v>
                </c:pt>
                <c:pt idx="41">
                  <c:v>-860.3</c:v>
                </c:pt>
                <c:pt idx="42">
                  <c:v>-920.3</c:v>
                </c:pt>
                <c:pt idx="43">
                  <c:v>-964.3</c:v>
                </c:pt>
                <c:pt idx="44">
                  <c:v>-1022.0999999999999</c:v>
                </c:pt>
                <c:pt idx="45">
                  <c:v>-1082</c:v>
                </c:pt>
                <c:pt idx="46">
                  <c:v>-995.1</c:v>
                </c:pt>
                <c:pt idx="47">
                  <c:v>-1057.0999999999999</c:v>
                </c:pt>
                <c:pt idx="48">
                  <c:v>-1102.5</c:v>
                </c:pt>
                <c:pt idx="49">
                  <c:v>-1154.3</c:v>
                </c:pt>
                <c:pt idx="50">
                  <c:v>-1062.0999999999999</c:v>
                </c:pt>
                <c:pt idx="51">
                  <c:v>-1103.3</c:v>
                </c:pt>
                <c:pt idx="52">
                  <c:v>-1084.8</c:v>
                </c:pt>
                <c:pt idx="53">
                  <c:v>-935.59999999999991</c:v>
                </c:pt>
                <c:pt idx="54">
                  <c:v>-968.8</c:v>
                </c:pt>
                <c:pt idx="55">
                  <c:v>-910.5</c:v>
                </c:pt>
                <c:pt idx="56">
                  <c:v>-945.2</c:v>
                </c:pt>
                <c:pt idx="57">
                  <c:v>-804.1</c:v>
                </c:pt>
                <c:pt idx="58">
                  <c:v>-839.7</c:v>
                </c:pt>
                <c:pt idx="59">
                  <c:v>-877</c:v>
                </c:pt>
                <c:pt idx="60">
                  <c:v>-915.8</c:v>
                </c:pt>
                <c:pt idx="61">
                  <c:v>-951.4</c:v>
                </c:pt>
                <c:pt idx="62">
                  <c:v>-1001</c:v>
                </c:pt>
                <c:pt idx="63">
                  <c:v>-976.6</c:v>
                </c:pt>
                <c:pt idx="64">
                  <c:v>-1021.7</c:v>
                </c:pt>
                <c:pt idx="65">
                  <c:v>-1070.2</c:v>
                </c:pt>
                <c:pt idx="66">
                  <c:v>-1119</c:v>
                </c:pt>
                <c:pt idx="67">
                  <c:v>-1165.4000000000001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D4-764C-973D-788F0CC87A51}"/>
            </c:ext>
          </c:extLst>
        </c:ser>
        <c:ser>
          <c:idx val="4"/>
          <c:order val="4"/>
          <c:tx>
            <c:strRef>
              <c:f>'NF Weekly Fly'!$AD$1</c:f>
              <c:strCache>
                <c:ptCount val="1"/>
                <c:pt idx="0">
                  <c:v>100 cum pnl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'NF Weekly Fly'!$AD$2:$AD$69</c:f>
              <c:numCache>
                <c:formatCode>General</c:formatCode>
                <c:ptCount val="68"/>
                <c:pt idx="0">
                  <c:v>-13.6</c:v>
                </c:pt>
                <c:pt idx="1">
                  <c:v>-26</c:v>
                </c:pt>
                <c:pt idx="2">
                  <c:v>-38.6</c:v>
                </c:pt>
                <c:pt idx="3">
                  <c:v>-53.400000000000006</c:v>
                </c:pt>
                <c:pt idx="4">
                  <c:v>-63.600000000000009</c:v>
                </c:pt>
                <c:pt idx="5">
                  <c:v>-73.7</c:v>
                </c:pt>
                <c:pt idx="6">
                  <c:v>-89.7</c:v>
                </c:pt>
                <c:pt idx="7">
                  <c:v>-105.9</c:v>
                </c:pt>
                <c:pt idx="8">
                  <c:v>-120.60000000000001</c:v>
                </c:pt>
                <c:pt idx="9">
                  <c:v>-135.60000000000002</c:v>
                </c:pt>
                <c:pt idx="10">
                  <c:v>-149.70000000000002</c:v>
                </c:pt>
                <c:pt idx="11">
                  <c:v>-137.4</c:v>
                </c:pt>
                <c:pt idx="12">
                  <c:v>-67</c:v>
                </c:pt>
                <c:pt idx="13">
                  <c:v>-81</c:v>
                </c:pt>
                <c:pt idx="14">
                  <c:v>-98.4</c:v>
                </c:pt>
                <c:pt idx="15">
                  <c:v>-118.4</c:v>
                </c:pt>
                <c:pt idx="16">
                  <c:v>-135.6</c:v>
                </c:pt>
                <c:pt idx="17">
                  <c:v>-154.79999999999998</c:v>
                </c:pt>
                <c:pt idx="18">
                  <c:v>-118.89999999999998</c:v>
                </c:pt>
                <c:pt idx="19">
                  <c:v>-134.49999999999997</c:v>
                </c:pt>
                <c:pt idx="20">
                  <c:v>-151.39999999999998</c:v>
                </c:pt>
                <c:pt idx="21">
                  <c:v>-167.2</c:v>
                </c:pt>
                <c:pt idx="22">
                  <c:v>-182.2</c:v>
                </c:pt>
                <c:pt idx="23">
                  <c:v>-185.7</c:v>
                </c:pt>
                <c:pt idx="24">
                  <c:v>-173.29999999999998</c:v>
                </c:pt>
                <c:pt idx="25">
                  <c:v>-188.79999999999998</c:v>
                </c:pt>
                <c:pt idx="26">
                  <c:v>-205.6</c:v>
                </c:pt>
                <c:pt idx="27">
                  <c:v>-206.79999999999998</c:v>
                </c:pt>
                <c:pt idx="28">
                  <c:v>-226.2</c:v>
                </c:pt>
                <c:pt idx="29">
                  <c:v>-239.89999999999998</c:v>
                </c:pt>
                <c:pt idx="30">
                  <c:v>-253.29999999999998</c:v>
                </c:pt>
                <c:pt idx="31">
                  <c:v>-268.09999999999997</c:v>
                </c:pt>
                <c:pt idx="32">
                  <c:v>-284.29999999999995</c:v>
                </c:pt>
                <c:pt idx="33">
                  <c:v>-236.09999999999997</c:v>
                </c:pt>
                <c:pt idx="34">
                  <c:v>-252.29999999999995</c:v>
                </c:pt>
                <c:pt idx="35">
                  <c:v>-267.69999999999993</c:v>
                </c:pt>
                <c:pt idx="36">
                  <c:v>-285.19999999999993</c:v>
                </c:pt>
                <c:pt idx="37">
                  <c:v>-299.69999999999993</c:v>
                </c:pt>
                <c:pt idx="38">
                  <c:v>-314.19999999999993</c:v>
                </c:pt>
                <c:pt idx="39">
                  <c:v>-232.39999999999992</c:v>
                </c:pt>
                <c:pt idx="40">
                  <c:v>-248.49999999999991</c:v>
                </c:pt>
                <c:pt idx="41">
                  <c:v>-263.19999999999993</c:v>
                </c:pt>
                <c:pt idx="42">
                  <c:v>-281.09999999999991</c:v>
                </c:pt>
                <c:pt idx="43">
                  <c:v>-292.49999999999989</c:v>
                </c:pt>
                <c:pt idx="44">
                  <c:v>-308.19999999999987</c:v>
                </c:pt>
                <c:pt idx="45">
                  <c:v>-323.19999999999987</c:v>
                </c:pt>
                <c:pt idx="46">
                  <c:v>-291.39999999999986</c:v>
                </c:pt>
                <c:pt idx="47">
                  <c:v>-306.79999999999984</c:v>
                </c:pt>
                <c:pt idx="48">
                  <c:v>-318.59999999999985</c:v>
                </c:pt>
                <c:pt idx="49">
                  <c:v>-331.59999999999985</c:v>
                </c:pt>
                <c:pt idx="50">
                  <c:v>-299.49999999999983</c:v>
                </c:pt>
                <c:pt idx="51">
                  <c:v>-310.59999999999985</c:v>
                </c:pt>
                <c:pt idx="52">
                  <c:v>-319.79999999999984</c:v>
                </c:pt>
                <c:pt idx="53">
                  <c:v>-235.09999999999985</c:v>
                </c:pt>
                <c:pt idx="54">
                  <c:v>-247.29999999999984</c:v>
                </c:pt>
                <c:pt idx="55">
                  <c:v>-255.99999999999983</c:v>
                </c:pt>
                <c:pt idx="56">
                  <c:v>-263.99999999999983</c:v>
                </c:pt>
                <c:pt idx="57">
                  <c:v>-192.99999999999983</c:v>
                </c:pt>
                <c:pt idx="58">
                  <c:v>-202.49999999999983</c:v>
                </c:pt>
                <c:pt idx="59">
                  <c:v>-212.49999999999983</c:v>
                </c:pt>
                <c:pt idx="60">
                  <c:v>-222.99999999999983</c:v>
                </c:pt>
                <c:pt idx="61">
                  <c:v>-231.79999999999984</c:v>
                </c:pt>
                <c:pt idx="62">
                  <c:v>-243.79999999999984</c:v>
                </c:pt>
                <c:pt idx="63">
                  <c:v>-253.89999999999984</c:v>
                </c:pt>
                <c:pt idx="64">
                  <c:v>-265.79999999999984</c:v>
                </c:pt>
                <c:pt idx="65">
                  <c:v>-279.19999999999982</c:v>
                </c:pt>
                <c:pt idx="66">
                  <c:v>-291.49999999999983</c:v>
                </c:pt>
                <c:pt idx="67">
                  <c:v>-303.09999999999985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D4-764C-973D-788F0CC87A51}"/>
            </c:ext>
          </c:extLst>
        </c:ser>
        <c:ser>
          <c:idx val="5"/>
          <c:order val="5"/>
          <c:tx>
            <c:strRef>
              <c:f>'NF Weekly Fly'!$AH$1</c:f>
              <c:strCache>
                <c:ptCount val="1"/>
                <c:pt idx="0">
                  <c:v>50 cum pnl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'NF Weekly Fly'!$AH$2:$AH$69</c:f>
              <c:numCache>
                <c:formatCode>General</c:formatCode>
                <c:ptCount val="68"/>
                <c:pt idx="0">
                  <c:v>-3.2</c:v>
                </c:pt>
                <c:pt idx="1">
                  <c:v>-6</c:v>
                </c:pt>
                <c:pt idx="2">
                  <c:v>-9.1</c:v>
                </c:pt>
                <c:pt idx="3">
                  <c:v>-13.1</c:v>
                </c:pt>
                <c:pt idx="4">
                  <c:v>-17</c:v>
                </c:pt>
                <c:pt idx="5">
                  <c:v>-19.5</c:v>
                </c:pt>
                <c:pt idx="6">
                  <c:v>-24</c:v>
                </c:pt>
                <c:pt idx="7">
                  <c:v>-28.8</c:v>
                </c:pt>
                <c:pt idx="8">
                  <c:v>-32.799999999999997</c:v>
                </c:pt>
                <c:pt idx="9">
                  <c:v>-37</c:v>
                </c:pt>
                <c:pt idx="10">
                  <c:v>-41.1</c:v>
                </c:pt>
                <c:pt idx="11">
                  <c:v>-44.4</c:v>
                </c:pt>
                <c:pt idx="12">
                  <c:v>-14.2</c:v>
                </c:pt>
                <c:pt idx="13">
                  <c:v>-16.7</c:v>
                </c:pt>
                <c:pt idx="14">
                  <c:v>-21.4</c:v>
                </c:pt>
                <c:pt idx="15">
                  <c:v>-26.5</c:v>
                </c:pt>
                <c:pt idx="16">
                  <c:v>-30.7</c:v>
                </c:pt>
                <c:pt idx="17">
                  <c:v>-35.1</c:v>
                </c:pt>
                <c:pt idx="18">
                  <c:v>-35.9</c:v>
                </c:pt>
                <c:pt idx="19">
                  <c:v>-40.199999999999996</c:v>
                </c:pt>
                <c:pt idx="20">
                  <c:v>-45.199999999999996</c:v>
                </c:pt>
                <c:pt idx="21">
                  <c:v>-48.8</c:v>
                </c:pt>
                <c:pt idx="22">
                  <c:v>-51.8</c:v>
                </c:pt>
                <c:pt idx="23">
                  <c:v>-55.599999999999994</c:v>
                </c:pt>
                <c:pt idx="24">
                  <c:v>-59.8</c:v>
                </c:pt>
                <c:pt idx="25">
                  <c:v>-63.5</c:v>
                </c:pt>
                <c:pt idx="26">
                  <c:v>-68</c:v>
                </c:pt>
                <c:pt idx="27">
                  <c:v>-71.5</c:v>
                </c:pt>
                <c:pt idx="28">
                  <c:v>-78.5</c:v>
                </c:pt>
                <c:pt idx="29">
                  <c:v>-82</c:v>
                </c:pt>
                <c:pt idx="30">
                  <c:v>-85.3</c:v>
                </c:pt>
                <c:pt idx="31">
                  <c:v>-89.899999999999991</c:v>
                </c:pt>
                <c:pt idx="32">
                  <c:v>-94.1</c:v>
                </c:pt>
                <c:pt idx="33">
                  <c:v>-84.199999999999989</c:v>
                </c:pt>
                <c:pt idx="34">
                  <c:v>-88.799999999999983</c:v>
                </c:pt>
                <c:pt idx="35">
                  <c:v>-93.299999999999983</c:v>
                </c:pt>
                <c:pt idx="36">
                  <c:v>-96.499999999999986</c:v>
                </c:pt>
                <c:pt idx="37">
                  <c:v>-100.89999999999999</c:v>
                </c:pt>
                <c:pt idx="38">
                  <c:v>-103.99999999999999</c:v>
                </c:pt>
                <c:pt idx="39">
                  <c:v>-61.799999999999983</c:v>
                </c:pt>
                <c:pt idx="40">
                  <c:v>-65.899999999999977</c:v>
                </c:pt>
                <c:pt idx="41">
                  <c:v>-69.799999999999983</c:v>
                </c:pt>
                <c:pt idx="42">
                  <c:v>-74.399999999999977</c:v>
                </c:pt>
                <c:pt idx="43">
                  <c:v>-78.299999999999983</c:v>
                </c:pt>
                <c:pt idx="44">
                  <c:v>-82.699999999999989</c:v>
                </c:pt>
                <c:pt idx="45">
                  <c:v>-86.1</c:v>
                </c:pt>
                <c:pt idx="46">
                  <c:v>-90.3</c:v>
                </c:pt>
                <c:pt idx="47">
                  <c:v>-94.3</c:v>
                </c:pt>
                <c:pt idx="48">
                  <c:v>-97.3</c:v>
                </c:pt>
                <c:pt idx="49">
                  <c:v>-101</c:v>
                </c:pt>
                <c:pt idx="50">
                  <c:v>-104.5</c:v>
                </c:pt>
                <c:pt idx="51">
                  <c:v>-106.7</c:v>
                </c:pt>
                <c:pt idx="52">
                  <c:v>-109.5</c:v>
                </c:pt>
                <c:pt idx="53">
                  <c:v>-66.5</c:v>
                </c:pt>
                <c:pt idx="54">
                  <c:v>-69.099999999999994</c:v>
                </c:pt>
                <c:pt idx="55">
                  <c:v>-71.099999999999994</c:v>
                </c:pt>
                <c:pt idx="56">
                  <c:v>-71.899999999999991</c:v>
                </c:pt>
                <c:pt idx="57">
                  <c:v>-43.79999999999999</c:v>
                </c:pt>
                <c:pt idx="58">
                  <c:v>-47.499999999999993</c:v>
                </c:pt>
                <c:pt idx="59">
                  <c:v>-50.499999999999993</c:v>
                </c:pt>
                <c:pt idx="60">
                  <c:v>-53.099999999999994</c:v>
                </c:pt>
                <c:pt idx="61">
                  <c:v>-54.8</c:v>
                </c:pt>
                <c:pt idx="62">
                  <c:v>-55.8</c:v>
                </c:pt>
                <c:pt idx="63">
                  <c:v>-58.8</c:v>
                </c:pt>
                <c:pt idx="64">
                  <c:v>-62.8</c:v>
                </c:pt>
                <c:pt idx="65">
                  <c:v>-67.399999999999991</c:v>
                </c:pt>
                <c:pt idx="66">
                  <c:v>-70.199999999999989</c:v>
                </c:pt>
                <c:pt idx="67">
                  <c:v>-72.099999999999994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D4-764C-973D-788F0CC87A51}"/>
            </c:ext>
          </c:extLst>
        </c:ser>
        <c:ser>
          <c:idx val="6"/>
          <c:order val="6"/>
          <c:tx>
            <c:strRef>
              <c:f>'NF Weekly Fly'!$AL$1</c:f>
              <c:strCache>
                <c:ptCount val="1"/>
                <c:pt idx="0">
                  <c:v>1000 cum pnl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'NF Weekly Fly'!$AL$2:$AL$69</c:f>
              <c:numCache>
                <c:formatCode>General</c:formatCode>
                <c:ptCount val="68"/>
                <c:pt idx="0">
                  <c:v>18.899999999999999</c:v>
                </c:pt>
                <c:pt idx="1">
                  <c:v>126.6</c:v>
                </c:pt>
                <c:pt idx="2">
                  <c:v>144</c:v>
                </c:pt>
                <c:pt idx="3">
                  <c:v>153.4</c:v>
                </c:pt>
                <c:pt idx="4">
                  <c:v>170.4</c:v>
                </c:pt>
                <c:pt idx="5">
                  <c:v>184.6</c:v>
                </c:pt>
                <c:pt idx="6">
                  <c:v>261.2</c:v>
                </c:pt>
                <c:pt idx="7">
                  <c:v>-20.300000000000011</c:v>
                </c:pt>
                <c:pt idx="8">
                  <c:v>36.199999999999989</c:v>
                </c:pt>
                <c:pt idx="9">
                  <c:v>-48.900000000000006</c:v>
                </c:pt>
                <c:pt idx="10">
                  <c:v>-449.29999999999995</c:v>
                </c:pt>
                <c:pt idx="11">
                  <c:v>-219.49999999999994</c:v>
                </c:pt>
                <c:pt idx="12">
                  <c:v>-1.7999999999999545</c:v>
                </c:pt>
                <c:pt idx="13">
                  <c:v>-275.59999999999997</c:v>
                </c:pt>
                <c:pt idx="14">
                  <c:v>-328.59999999999997</c:v>
                </c:pt>
                <c:pt idx="15">
                  <c:v>-389.29999999999995</c:v>
                </c:pt>
                <c:pt idx="16">
                  <c:v>-475.19999999999993</c:v>
                </c:pt>
                <c:pt idx="17">
                  <c:v>-348.59999999999991</c:v>
                </c:pt>
                <c:pt idx="18">
                  <c:v>-318.39999999999992</c:v>
                </c:pt>
                <c:pt idx="19">
                  <c:v>-294.7999999999999</c:v>
                </c:pt>
                <c:pt idx="20">
                  <c:v>-240.39999999999989</c:v>
                </c:pt>
                <c:pt idx="21">
                  <c:v>-211.09999999999988</c:v>
                </c:pt>
                <c:pt idx="22">
                  <c:v>-109.09999999999988</c:v>
                </c:pt>
                <c:pt idx="23">
                  <c:v>-0.49999999999988631</c:v>
                </c:pt>
                <c:pt idx="24">
                  <c:v>-28.699999999999886</c:v>
                </c:pt>
                <c:pt idx="25">
                  <c:v>-340.89999999999986</c:v>
                </c:pt>
                <c:pt idx="26">
                  <c:v>-220.09999999999985</c:v>
                </c:pt>
                <c:pt idx="27">
                  <c:v>-618.99999999999977</c:v>
                </c:pt>
                <c:pt idx="28">
                  <c:v>-742.5999999999998</c:v>
                </c:pt>
                <c:pt idx="29">
                  <c:v>-773.39999999999975</c:v>
                </c:pt>
                <c:pt idx="30">
                  <c:v>-705.29999999999973</c:v>
                </c:pt>
                <c:pt idx="31">
                  <c:v>-697.59999999999968</c:v>
                </c:pt>
                <c:pt idx="32">
                  <c:v>-536.1999999999997</c:v>
                </c:pt>
                <c:pt idx="33">
                  <c:v>-488.29999999999973</c:v>
                </c:pt>
                <c:pt idx="34">
                  <c:v>-739.1999999999997</c:v>
                </c:pt>
                <c:pt idx="35">
                  <c:v>-960.79999999999973</c:v>
                </c:pt>
                <c:pt idx="36">
                  <c:v>-1117.1999999999998</c:v>
                </c:pt>
                <c:pt idx="37">
                  <c:v>-1129.6999999999998</c:v>
                </c:pt>
                <c:pt idx="38">
                  <c:v>-896.0999999999998</c:v>
                </c:pt>
                <c:pt idx="39">
                  <c:v>-942.89999999999975</c:v>
                </c:pt>
                <c:pt idx="40">
                  <c:v>-902.5999999999998</c:v>
                </c:pt>
                <c:pt idx="41">
                  <c:v>-1433.7999999999997</c:v>
                </c:pt>
                <c:pt idx="42">
                  <c:v>-1445.9999999999998</c:v>
                </c:pt>
                <c:pt idx="43">
                  <c:v>-1479.5999999999997</c:v>
                </c:pt>
                <c:pt idx="44">
                  <c:v>-1646.3999999999996</c:v>
                </c:pt>
                <c:pt idx="45">
                  <c:v>-1501.7999999999997</c:v>
                </c:pt>
                <c:pt idx="46">
                  <c:v>-1647.3999999999996</c:v>
                </c:pt>
                <c:pt idx="47">
                  <c:v>-2131.4999999999995</c:v>
                </c:pt>
                <c:pt idx="48">
                  <c:v>-2170.6999999999994</c:v>
                </c:pt>
                <c:pt idx="49">
                  <c:v>-1986.1999999999994</c:v>
                </c:pt>
                <c:pt idx="50">
                  <c:v>-2222.6999999999994</c:v>
                </c:pt>
                <c:pt idx="51">
                  <c:v>-2048.2999999999993</c:v>
                </c:pt>
                <c:pt idx="52">
                  <c:v>-1800.8999999999992</c:v>
                </c:pt>
                <c:pt idx="53">
                  <c:v>-1719.1999999999991</c:v>
                </c:pt>
                <c:pt idx="54">
                  <c:v>-1494.299999999999</c:v>
                </c:pt>
                <c:pt idx="55">
                  <c:v>-1484.6999999999991</c:v>
                </c:pt>
                <c:pt idx="56">
                  <c:v>-1181.8999999999992</c:v>
                </c:pt>
                <c:pt idx="57">
                  <c:v>-1037.5999999999992</c:v>
                </c:pt>
                <c:pt idx="58">
                  <c:v>-1037.9999999999993</c:v>
                </c:pt>
                <c:pt idx="59">
                  <c:v>-984.69999999999936</c:v>
                </c:pt>
                <c:pt idx="60">
                  <c:v>-1103.4999999999993</c:v>
                </c:pt>
                <c:pt idx="61">
                  <c:v>-1158.3999999999994</c:v>
                </c:pt>
                <c:pt idx="62">
                  <c:v>-983.49999999999943</c:v>
                </c:pt>
                <c:pt idx="63">
                  <c:v>-1037.4999999999995</c:v>
                </c:pt>
                <c:pt idx="64">
                  <c:v>-986.09999999999957</c:v>
                </c:pt>
                <c:pt idx="65">
                  <c:v>-942.69999999999959</c:v>
                </c:pt>
                <c:pt idx="66">
                  <c:v>-1437.0999999999995</c:v>
                </c:pt>
                <c:pt idx="67">
                  <c:v>-1437.0999999999995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D4-764C-973D-788F0CC87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77504"/>
        <c:axId val="214283392"/>
      </c:lineChart>
      <c:catAx>
        <c:axId val="214277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83392"/>
        <c:crosses val="autoZero"/>
        <c:auto val="1"/>
        <c:lblAlgn val="ctr"/>
        <c:lblOffset val="100"/>
        <c:noMultiLvlLbl val="0"/>
      </c:catAx>
      <c:valAx>
        <c:axId val="21428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7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2023-24'!$B$1</c:f>
              <c:strCache>
                <c:ptCount val="1"/>
                <c:pt idx="0">
                  <c:v>pnl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'graphs 2023-24'!$B$2:$B$201</c:f>
              <c:numCache>
                <c:formatCode>General</c:formatCode>
                <c:ptCount val="200"/>
                <c:pt idx="0">
                  <c:v>22.8</c:v>
                </c:pt>
                <c:pt idx="1">
                  <c:v>-6.4</c:v>
                </c:pt>
                <c:pt idx="2">
                  <c:v>36.9</c:v>
                </c:pt>
                <c:pt idx="3">
                  <c:v>4.8</c:v>
                </c:pt>
                <c:pt idx="4">
                  <c:v>2.5</c:v>
                </c:pt>
                <c:pt idx="5">
                  <c:v>19.3</c:v>
                </c:pt>
                <c:pt idx="6">
                  <c:v>22.2</c:v>
                </c:pt>
                <c:pt idx="7">
                  <c:v>10.8</c:v>
                </c:pt>
                <c:pt idx="8">
                  <c:v>24.2</c:v>
                </c:pt>
                <c:pt idx="9">
                  <c:v>0.8</c:v>
                </c:pt>
                <c:pt idx="10">
                  <c:v>28.1</c:v>
                </c:pt>
                <c:pt idx="11">
                  <c:v>11.5</c:v>
                </c:pt>
                <c:pt idx="12">
                  <c:v>4.9000000000000004</c:v>
                </c:pt>
                <c:pt idx="13">
                  <c:v>43.6</c:v>
                </c:pt>
                <c:pt idx="14">
                  <c:v>-4.2</c:v>
                </c:pt>
                <c:pt idx="15">
                  <c:v>8.1999999999999993</c:v>
                </c:pt>
                <c:pt idx="16">
                  <c:v>13</c:v>
                </c:pt>
                <c:pt idx="17">
                  <c:v>9</c:v>
                </c:pt>
                <c:pt idx="18">
                  <c:v>30.1</c:v>
                </c:pt>
                <c:pt idx="19">
                  <c:v>22.9</c:v>
                </c:pt>
                <c:pt idx="20">
                  <c:v>10.5</c:v>
                </c:pt>
                <c:pt idx="21">
                  <c:v>-1.5</c:v>
                </c:pt>
                <c:pt idx="22">
                  <c:v>19.7</c:v>
                </c:pt>
                <c:pt idx="23">
                  <c:v>18.100000000000001</c:v>
                </c:pt>
                <c:pt idx="24">
                  <c:v>-0.3</c:v>
                </c:pt>
                <c:pt idx="25">
                  <c:v>4.0999999999999996</c:v>
                </c:pt>
                <c:pt idx="26">
                  <c:v>10.9</c:v>
                </c:pt>
                <c:pt idx="27">
                  <c:v>3.7</c:v>
                </c:pt>
                <c:pt idx="28">
                  <c:v>-6.2</c:v>
                </c:pt>
                <c:pt idx="29">
                  <c:v>20.100000000000001</c:v>
                </c:pt>
                <c:pt idx="30">
                  <c:v>20.399999999999999</c:v>
                </c:pt>
                <c:pt idx="31">
                  <c:v>18.5</c:v>
                </c:pt>
                <c:pt idx="32">
                  <c:v>34</c:v>
                </c:pt>
                <c:pt idx="33">
                  <c:v>13.2</c:v>
                </c:pt>
                <c:pt idx="34">
                  <c:v>8.1</c:v>
                </c:pt>
                <c:pt idx="35">
                  <c:v>-82.8</c:v>
                </c:pt>
                <c:pt idx="36">
                  <c:v>29.2</c:v>
                </c:pt>
                <c:pt idx="37">
                  <c:v>6.4</c:v>
                </c:pt>
                <c:pt idx="38">
                  <c:v>37</c:v>
                </c:pt>
                <c:pt idx="39">
                  <c:v>4</c:v>
                </c:pt>
                <c:pt idx="40">
                  <c:v>9.8000000000000007</c:v>
                </c:pt>
                <c:pt idx="41">
                  <c:v>20.2</c:v>
                </c:pt>
                <c:pt idx="42">
                  <c:v>22.4</c:v>
                </c:pt>
                <c:pt idx="43">
                  <c:v>10.8</c:v>
                </c:pt>
                <c:pt idx="44">
                  <c:v>24.7</c:v>
                </c:pt>
                <c:pt idx="45">
                  <c:v>8.1</c:v>
                </c:pt>
                <c:pt idx="46">
                  <c:v>-6.8</c:v>
                </c:pt>
                <c:pt idx="47">
                  <c:v>23.2</c:v>
                </c:pt>
                <c:pt idx="48">
                  <c:v>17.100000000000001</c:v>
                </c:pt>
                <c:pt idx="49">
                  <c:v>7.5</c:v>
                </c:pt>
                <c:pt idx="50">
                  <c:v>13</c:v>
                </c:pt>
                <c:pt idx="51">
                  <c:v>4.8</c:v>
                </c:pt>
                <c:pt idx="52">
                  <c:v>10.9</c:v>
                </c:pt>
                <c:pt idx="53">
                  <c:v>26.4</c:v>
                </c:pt>
                <c:pt idx="54">
                  <c:v>-118.2</c:v>
                </c:pt>
                <c:pt idx="55">
                  <c:v>-4</c:v>
                </c:pt>
                <c:pt idx="56">
                  <c:v>16.3</c:v>
                </c:pt>
                <c:pt idx="57">
                  <c:v>15.6</c:v>
                </c:pt>
                <c:pt idx="58">
                  <c:v>-10</c:v>
                </c:pt>
                <c:pt idx="59">
                  <c:v>21.2</c:v>
                </c:pt>
                <c:pt idx="60">
                  <c:v>27.2</c:v>
                </c:pt>
                <c:pt idx="61">
                  <c:v>14</c:v>
                </c:pt>
                <c:pt idx="62">
                  <c:v>0.9</c:v>
                </c:pt>
                <c:pt idx="63">
                  <c:v>-0.9</c:v>
                </c:pt>
                <c:pt idx="64">
                  <c:v>21.3</c:v>
                </c:pt>
                <c:pt idx="65">
                  <c:v>10.199999999999999</c:v>
                </c:pt>
                <c:pt idx="66">
                  <c:v>7.3</c:v>
                </c:pt>
                <c:pt idx="67">
                  <c:v>8.5</c:v>
                </c:pt>
                <c:pt idx="68">
                  <c:v>19.2</c:v>
                </c:pt>
                <c:pt idx="69">
                  <c:v>-1.9</c:v>
                </c:pt>
                <c:pt idx="70">
                  <c:v>22.3</c:v>
                </c:pt>
                <c:pt idx="71">
                  <c:v>5.8</c:v>
                </c:pt>
                <c:pt idx="72">
                  <c:v>16.3</c:v>
                </c:pt>
                <c:pt idx="73">
                  <c:v>11.3</c:v>
                </c:pt>
                <c:pt idx="74">
                  <c:v>7.6</c:v>
                </c:pt>
                <c:pt idx="75">
                  <c:v>11.6</c:v>
                </c:pt>
                <c:pt idx="76">
                  <c:v>5.3</c:v>
                </c:pt>
                <c:pt idx="77">
                  <c:v>0.4</c:v>
                </c:pt>
                <c:pt idx="78">
                  <c:v>28.1</c:v>
                </c:pt>
                <c:pt idx="79">
                  <c:v>11.8</c:v>
                </c:pt>
                <c:pt idx="80">
                  <c:v>12.2</c:v>
                </c:pt>
                <c:pt idx="81">
                  <c:v>5.5</c:v>
                </c:pt>
                <c:pt idx="82">
                  <c:v>12.5</c:v>
                </c:pt>
                <c:pt idx="83">
                  <c:v>20.8</c:v>
                </c:pt>
                <c:pt idx="84">
                  <c:v>13.5</c:v>
                </c:pt>
                <c:pt idx="85">
                  <c:v>7.8</c:v>
                </c:pt>
                <c:pt idx="86">
                  <c:v>9.6</c:v>
                </c:pt>
                <c:pt idx="87">
                  <c:v>6.5</c:v>
                </c:pt>
                <c:pt idx="88">
                  <c:v>8.4</c:v>
                </c:pt>
                <c:pt idx="89">
                  <c:v>-6</c:v>
                </c:pt>
                <c:pt idx="90">
                  <c:v>16.100000000000001</c:v>
                </c:pt>
                <c:pt idx="91">
                  <c:v>49.6</c:v>
                </c:pt>
                <c:pt idx="92">
                  <c:v>7.1</c:v>
                </c:pt>
                <c:pt idx="93">
                  <c:v>7.9</c:v>
                </c:pt>
                <c:pt idx="94">
                  <c:v>25</c:v>
                </c:pt>
                <c:pt idx="95">
                  <c:v>12.1</c:v>
                </c:pt>
                <c:pt idx="96">
                  <c:v>7.6</c:v>
                </c:pt>
                <c:pt idx="97">
                  <c:v>3.8</c:v>
                </c:pt>
                <c:pt idx="98">
                  <c:v>-33.6</c:v>
                </c:pt>
                <c:pt idx="99">
                  <c:v>15.1</c:v>
                </c:pt>
                <c:pt idx="100">
                  <c:v>6.9</c:v>
                </c:pt>
                <c:pt idx="101">
                  <c:v>1</c:v>
                </c:pt>
                <c:pt idx="102">
                  <c:v>-1.3</c:v>
                </c:pt>
                <c:pt idx="103">
                  <c:v>13.4</c:v>
                </c:pt>
                <c:pt idx="104">
                  <c:v>-13.9</c:v>
                </c:pt>
                <c:pt idx="105">
                  <c:v>15</c:v>
                </c:pt>
                <c:pt idx="106">
                  <c:v>13.4</c:v>
                </c:pt>
                <c:pt idx="107">
                  <c:v>4.4000000000000004</c:v>
                </c:pt>
                <c:pt idx="108">
                  <c:v>-0.7</c:v>
                </c:pt>
                <c:pt idx="109">
                  <c:v>51.2</c:v>
                </c:pt>
                <c:pt idx="110">
                  <c:v>8.6999999999999993</c:v>
                </c:pt>
                <c:pt idx="111">
                  <c:v>21.8</c:v>
                </c:pt>
                <c:pt idx="112">
                  <c:v>12.4</c:v>
                </c:pt>
                <c:pt idx="113">
                  <c:v>11.9</c:v>
                </c:pt>
                <c:pt idx="114">
                  <c:v>-57.1</c:v>
                </c:pt>
                <c:pt idx="115">
                  <c:v>7.2</c:v>
                </c:pt>
                <c:pt idx="116">
                  <c:v>13.9</c:v>
                </c:pt>
                <c:pt idx="117">
                  <c:v>23.9</c:v>
                </c:pt>
                <c:pt idx="118">
                  <c:v>12</c:v>
                </c:pt>
                <c:pt idx="119">
                  <c:v>13.3</c:v>
                </c:pt>
                <c:pt idx="120">
                  <c:v>0.9</c:v>
                </c:pt>
                <c:pt idx="121">
                  <c:v>-2.7</c:v>
                </c:pt>
                <c:pt idx="122">
                  <c:v>-37.4</c:v>
                </c:pt>
                <c:pt idx="123">
                  <c:v>12.4</c:v>
                </c:pt>
                <c:pt idx="124">
                  <c:v>10</c:v>
                </c:pt>
                <c:pt idx="125">
                  <c:v>7</c:v>
                </c:pt>
                <c:pt idx="126">
                  <c:v>5.6</c:v>
                </c:pt>
                <c:pt idx="127">
                  <c:v>21.7</c:v>
                </c:pt>
                <c:pt idx="128">
                  <c:v>21.5</c:v>
                </c:pt>
                <c:pt idx="129">
                  <c:v>10.7</c:v>
                </c:pt>
                <c:pt idx="130">
                  <c:v>-9.6999999999999993</c:v>
                </c:pt>
                <c:pt idx="131">
                  <c:v>9.6999999999999993</c:v>
                </c:pt>
                <c:pt idx="132">
                  <c:v>-2.6</c:v>
                </c:pt>
                <c:pt idx="133">
                  <c:v>30.7</c:v>
                </c:pt>
                <c:pt idx="134">
                  <c:v>6.6</c:v>
                </c:pt>
                <c:pt idx="135">
                  <c:v>21.3</c:v>
                </c:pt>
                <c:pt idx="136">
                  <c:v>12.9</c:v>
                </c:pt>
                <c:pt idx="137">
                  <c:v>13</c:v>
                </c:pt>
                <c:pt idx="138">
                  <c:v>-0.4</c:v>
                </c:pt>
                <c:pt idx="139">
                  <c:v>0.2</c:v>
                </c:pt>
                <c:pt idx="140">
                  <c:v>19.5</c:v>
                </c:pt>
                <c:pt idx="141">
                  <c:v>16.3</c:v>
                </c:pt>
                <c:pt idx="142">
                  <c:v>9.4</c:v>
                </c:pt>
                <c:pt idx="143">
                  <c:v>-1</c:v>
                </c:pt>
                <c:pt idx="144">
                  <c:v>13.4</c:v>
                </c:pt>
                <c:pt idx="145">
                  <c:v>9.4</c:v>
                </c:pt>
                <c:pt idx="146">
                  <c:v>23.8</c:v>
                </c:pt>
                <c:pt idx="147">
                  <c:v>7.5</c:v>
                </c:pt>
                <c:pt idx="148">
                  <c:v>14.4</c:v>
                </c:pt>
                <c:pt idx="1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A-704A-8CF4-28AE0FB04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12576"/>
        <c:axId val="213914368"/>
      </c:barChart>
      <c:catAx>
        <c:axId val="21391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4368"/>
        <c:crosses val="autoZero"/>
        <c:auto val="1"/>
        <c:lblAlgn val="ctr"/>
        <c:lblOffset val="100"/>
        <c:noMultiLvlLbl val="0"/>
      </c:catAx>
      <c:valAx>
        <c:axId val="2139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'graphs 2023-24'!$C$1</c:f>
              <c:strCache>
                <c:ptCount val="1"/>
                <c:pt idx="0">
                  <c:v>cum 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'graphs 2023-24'!$C$2:$C$201</c:f>
              <c:numCache>
                <c:formatCode>General</c:formatCode>
                <c:ptCount val="200"/>
                <c:pt idx="0">
                  <c:v>22.8</c:v>
                </c:pt>
                <c:pt idx="1">
                  <c:v>16.399999999999999</c:v>
                </c:pt>
                <c:pt idx="2">
                  <c:v>53.3</c:v>
                </c:pt>
                <c:pt idx="3">
                  <c:v>58.099999999999994</c:v>
                </c:pt>
                <c:pt idx="4">
                  <c:v>60.599999999999994</c:v>
                </c:pt>
                <c:pt idx="5">
                  <c:v>79.899999999999991</c:v>
                </c:pt>
                <c:pt idx="6">
                  <c:v>102.1</c:v>
                </c:pt>
                <c:pt idx="7">
                  <c:v>112.89999999999999</c:v>
                </c:pt>
                <c:pt idx="8">
                  <c:v>137.1</c:v>
                </c:pt>
                <c:pt idx="9">
                  <c:v>137.9</c:v>
                </c:pt>
                <c:pt idx="10">
                  <c:v>166</c:v>
                </c:pt>
                <c:pt idx="11">
                  <c:v>177.5</c:v>
                </c:pt>
                <c:pt idx="12">
                  <c:v>182.4</c:v>
                </c:pt>
                <c:pt idx="13">
                  <c:v>226</c:v>
                </c:pt>
                <c:pt idx="14">
                  <c:v>221.8</c:v>
                </c:pt>
                <c:pt idx="15">
                  <c:v>230</c:v>
                </c:pt>
                <c:pt idx="16">
                  <c:v>243</c:v>
                </c:pt>
                <c:pt idx="17">
                  <c:v>252</c:v>
                </c:pt>
                <c:pt idx="18">
                  <c:v>282.10000000000002</c:v>
                </c:pt>
                <c:pt idx="19">
                  <c:v>305</c:v>
                </c:pt>
                <c:pt idx="20">
                  <c:v>315.5</c:v>
                </c:pt>
                <c:pt idx="21">
                  <c:v>314</c:v>
                </c:pt>
                <c:pt idx="22">
                  <c:v>333.7</c:v>
                </c:pt>
                <c:pt idx="23">
                  <c:v>351.8</c:v>
                </c:pt>
                <c:pt idx="24">
                  <c:v>351.5</c:v>
                </c:pt>
                <c:pt idx="25">
                  <c:v>355.6</c:v>
                </c:pt>
                <c:pt idx="26">
                  <c:v>366.5</c:v>
                </c:pt>
                <c:pt idx="27">
                  <c:v>370.2</c:v>
                </c:pt>
                <c:pt idx="28">
                  <c:v>364</c:v>
                </c:pt>
                <c:pt idx="29">
                  <c:v>384.1</c:v>
                </c:pt>
                <c:pt idx="30">
                  <c:v>404.5</c:v>
                </c:pt>
                <c:pt idx="31">
                  <c:v>423</c:v>
                </c:pt>
                <c:pt idx="32">
                  <c:v>457</c:v>
                </c:pt>
                <c:pt idx="33">
                  <c:v>470.2</c:v>
                </c:pt>
                <c:pt idx="34">
                  <c:v>478.3</c:v>
                </c:pt>
                <c:pt idx="35">
                  <c:v>395.5</c:v>
                </c:pt>
                <c:pt idx="36">
                  <c:v>424.7</c:v>
                </c:pt>
                <c:pt idx="37">
                  <c:v>431.09999999999997</c:v>
                </c:pt>
                <c:pt idx="38">
                  <c:v>468.09999999999997</c:v>
                </c:pt>
                <c:pt idx="39">
                  <c:v>472.09999999999997</c:v>
                </c:pt>
                <c:pt idx="40">
                  <c:v>481.9</c:v>
                </c:pt>
                <c:pt idx="41">
                  <c:v>502.09999999999997</c:v>
                </c:pt>
                <c:pt idx="42">
                  <c:v>524.5</c:v>
                </c:pt>
                <c:pt idx="43">
                  <c:v>535.29999999999995</c:v>
                </c:pt>
                <c:pt idx="44">
                  <c:v>560</c:v>
                </c:pt>
                <c:pt idx="45">
                  <c:v>568.1</c:v>
                </c:pt>
                <c:pt idx="46">
                  <c:v>561.30000000000007</c:v>
                </c:pt>
                <c:pt idx="47">
                  <c:v>584.50000000000011</c:v>
                </c:pt>
                <c:pt idx="48">
                  <c:v>601.60000000000014</c:v>
                </c:pt>
                <c:pt idx="49">
                  <c:v>609.10000000000014</c:v>
                </c:pt>
                <c:pt idx="50">
                  <c:v>622.10000000000014</c:v>
                </c:pt>
                <c:pt idx="51">
                  <c:v>626.90000000000009</c:v>
                </c:pt>
                <c:pt idx="52">
                  <c:v>637.80000000000007</c:v>
                </c:pt>
                <c:pt idx="53">
                  <c:v>664.2</c:v>
                </c:pt>
                <c:pt idx="54">
                  <c:v>546</c:v>
                </c:pt>
                <c:pt idx="55">
                  <c:v>542</c:v>
                </c:pt>
                <c:pt idx="56">
                  <c:v>558.29999999999995</c:v>
                </c:pt>
                <c:pt idx="57">
                  <c:v>573.9</c:v>
                </c:pt>
                <c:pt idx="58">
                  <c:v>563.9</c:v>
                </c:pt>
                <c:pt idx="59">
                  <c:v>585.1</c:v>
                </c:pt>
                <c:pt idx="60">
                  <c:v>612.30000000000007</c:v>
                </c:pt>
                <c:pt idx="61">
                  <c:v>626.30000000000007</c:v>
                </c:pt>
                <c:pt idx="62">
                  <c:v>627.20000000000005</c:v>
                </c:pt>
                <c:pt idx="63">
                  <c:v>626.30000000000007</c:v>
                </c:pt>
                <c:pt idx="64">
                  <c:v>647.6</c:v>
                </c:pt>
                <c:pt idx="65">
                  <c:v>657.80000000000007</c:v>
                </c:pt>
                <c:pt idx="66">
                  <c:v>665.1</c:v>
                </c:pt>
                <c:pt idx="67">
                  <c:v>673.6</c:v>
                </c:pt>
                <c:pt idx="68">
                  <c:v>692.80000000000007</c:v>
                </c:pt>
                <c:pt idx="69">
                  <c:v>690.90000000000009</c:v>
                </c:pt>
                <c:pt idx="70">
                  <c:v>713.2</c:v>
                </c:pt>
                <c:pt idx="71">
                  <c:v>719</c:v>
                </c:pt>
                <c:pt idx="72">
                  <c:v>735.3</c:v>
                </c:pt>
                <c:pt idx="73">
                  <c:v>746.59999999999991</c:v>
                </c:pt>
                <c:pt idx="74">
                  <c:v>754.19999999999993</c:v>
                </c:pt>
                <c:pt idx="75">
                  <c:v>765.8</c:v>
                </c:pt>
                <c:pt idx="76">
                  <c:v>771.09999999999991</c:v>
                </c:pt>
                <c:pt idx="77">
                  <c:v>771.49999999999989</c:v>
                </c:pt>
                <c:pt idx="78">
                  <c:v>799.59999999999991</c:v>
                </c:pt>
                <c:pt idx="79">
                  <c:v>811.39999999999986</c:v>
                </c:pt>
                <c:pt idx="80">
                  <c:v>823.59999999999991</c:v>
                </c:pt>
                <c:pt idx="81">
                  <c:v>829.09999999999991</c:v>
                </c:pt>
                <c:pt idx="82">
                  <c:v>841.59999999999991</c:v>
                </c:pt>
                <c:pt idx="83">
                  <c:v>862.39999999999986</c:v>
                </c:pt>
                <c:pt idx="84">
                  <c:v>875.89999999999986</c:v>
                </c:pt>
                <c:pt idx="85">
                  <c:v>883.69999999999982</c:v>
                </c:pt>
                <c:pt idx="86">
                  <c:v>893.29999999999984</c:v>
                </c:pt>
                <c:pt idx="87">
                  <c:v>899.79999999999984</c:v>
                </c:pt>
                <c:pt idx="88">
                  <c:v>908.19999999999982</c:v>
                </c:pt>
                <c:pt idx="89">
                  <c:v>902.19999999999982</c:v>
                </c:pt>
                <c:pt idx="90">
                  <c:v>918.29999999999984</c:v>
                </c:pt>
                <c:pt idx="91">
                  <c:v>967.89999999999986</c:v>
                </c:pt>
                <c:pt idx="92">
                  <c:v>974.99999999999989</c:v>
                </c:pt>
                <c:pt idx="93">
                  <c:v>982.89999999999986</c:v>
                </c:pt>
                <c:pt idx="94">
                  <c:v>1007.8999999999999</c:v>
                </c:pt>
                <c:pt idx="95">
                  <c:v>1019.9999999999999</c:v>
                </c:pt>
                <c:pt idx="96">
                  <c:v>1027.5999999999999</c:v>
                </c:pt>
                <c:pt idx="97">
                  <c:v>1031.3999999999999</c:v>
                </c:pt>
                <c:pt idx="98">
                  <c:v>997.79999999999984</c:v>
                </c:pt>
                <c:pt idx="99">
                  <c:v>1012.8999999999999</c:v>
                </c:pt>
                <c:pt idx="100">
                  <c:v>1019.7999999999998</c:v>
                </c:pt>
                <c:pt idx="101">
                  <c:v>1020.7999999999998</c:v>
                </c:pt>
                <c:pt idx="102">
                  <c:v>1019.4999999999999</c:v>
                </c:pt>
                <c:pt idx="103">
                  <c:v>1032.8999999999999</c:v>
                </c:pt>
                <c:pt idx="104">
                  <c:v>1018.9999999999999</c:v>
                </c:pt>
                <c:pt idx="105">
                  <c:v>1034</c:v>
                </c:pt>
                <c:pt idx="106">
                  <c:v>1047.4000000000001</c:v>
                </c:pt>
                <c:pt idx="107">
                  <c:v>1051.8000000000002</c:v>
                </c:pt>
                <c:pt idx="108">
                  <c:v>1051.1000000000001</c:v>
                </c:pt>
                <c:pt idx="109">
                  <c:v>1102.3000000000002</c:v>
                </c:pt>
                <c:pt idx="110">
                  <c:v>1111.0000000000002</c:v>
                </c:pt>
                <c:pt idx="111">
                  <c:v>1132.8000000000002</c:v>
                </c:pt>
                <c:pt idx="112">
                  <c:v>1145.2000000000003</c:v>
                </c:pt>
                <c:pt idx="113">
                  <c:v>1157.1000000000004</c:v>
                </c:pt>
                <c:pt idx="114">
                  <c:v>1100.0000000000005</c:v>
                </c:pt>
                <c:pt idx="115">
                  <c:v>1107.2000000000005</c:v>
                </c:pt>
                <c:pt idx="116">
                  <c:v>1121.1000000000006</c:v>
                </c:pt>
                <c:pt idx="117">
                  <c:v>1145.0000000000007</c:v>
                </c:pt>
                <c:pt idx="118">
                  <c:v>1157.0000000000007</c:v>
                </c:pt>
                <c:pt idx="119">
                  <c:v>1170.3000000000006</c:v>
                </c:pt>
                <c:pt idx="120">
                  <c:v>1171.2000000000007</c:v>
                </c:pt>
                <c:pt idx="121">
                  <c:v>1168.5000000000007</c:v>
                </c:pt>
                <c:pt idx="122">
                  <c:v>1131.1000000000006</c:v>
                </c:pt>
                <c:pt idx="123">
                  <c:v>1143.5000000000007</c:v>
                </c:pt>
                <c:pt idx="124">
                  <c:v>1153.5000000000007</c:v>
                </c:pt>
                <c:pt idx="125">
                  <c:v>1160.5000000000007</c:v>
                </c:pt>
                <c:pt idx="126">
                  <c:v>1166.1000000000006</c:v>
                </c:pt>
                <c:pt idx="127">
                  <c:v>1187.8000000000006</c:v>
                </c:pt>
                <c:pt idx="128">
                  <c:v>1209.3000000000006</c:v>
                </c:pt>
                <c:pt idx="129">
                  <c:v>1220.0000000000007</c:v>
                </c:pt>
                <c:pt idx="130">
                  <c:v>1210.3000000000006</c:v>
                </c:pt>
                <c:pt idx="131">
                  <c:v>1220.0000000000007</c:v>
                </c:pt>
                <c:pt idx="132">
                  <c:v>1217.4000000000008</c:v>
                </c:pt>
                <c:pt idx="133">
                  <c:v>1248.1000000000008</c:v>
                </c:pt>
                <c:pt idx="134">
                  <c:v>1254.7000000000007</c:v>
                </c:pt>
                <c:pt idx="135">
                  <c:v>1276.0000000000007</c:v>
                </c:pt>
                <c:pt idx="136">
                  <c:v>1288.9000000000008</c:v>
                </c:pt>
                <c:pt idx="137">
                  <c:v>1301.9000000000008</c:v>
                </c:pt>
                <c:pt idx="138">
                  <c:v>1301.5000000000007</c:v>
                </c:pt>
                <c:pt idx="139">
                  <c:v>1301.7000000000007</c:v>
                </c:pt>
                <c:pt idx="140">
                  <c:v>1321.2000000000007</c:v>
                </c:pt>
                <c:pt idx="141">
                  <c:v>1337.5000000000007</c:v>
                </c:pt>
                <c:pt idx="142">
                  <c:v>1346.9000000000008</c:v>
                </c:pt>
                <c:pt idx="143">
                  <c:v>1345.9000000000008</c:v>
                </c:pt>
                <c:pt idx="144">
                  <c:v>1359.3000000000009</c:v>
                </c:pt>
                <c:pt idx="145">
                  <c:v>1368.700000000001</c:v>
                </c:pt>
                <c:pt idx="146">
                  <c:v>1392.5000000000009</c:v>
                </c:pt>
                <c:pt idx="147">
                  <c:v>1400.0000000000009</c:v>
                </c:pt>
                <c:pt idx="148">
                  <c:v>1414.400000000001</c:v>
                </c:pt>
                <c:pt idx="149">
                  <c:v>1423.400000000001</c:v>
                </c:pt>
                <c:pt idx="150">
                  <c:v>1423.400000000001</c:v>
                </c:pt>
                <c:pt idx="151">
                  <c:v>1423.400000000001</c:v>
                </c:pt>
                <c:pt idx="152">
                  <c:v>1423.400000000001</c:v>
                </c:pt>
                <c:pt idx="153">
                  <c:v>1423.400000000001</c:v>
                </c:pt>
                <c:pt idx="154">
                  <c:v>1423.400000000001</c:v>
                </c:pt>
                <c:pt idx="155">
                  <c:v>1423.400000000001</c:v>
                </c:pt>
                <c:pt idx="156">
                  <c:v>1423.400000000001</c:v>
                </c:pt>
                <c:pt idx="157">
                  <c:v>1423.400000000001</c:v>
                </c:pt>
                <c:pt idx="158">
                  <c:v>1423.400000000001</c:v>
                </c:pt>
                <c:pt idx="159">
                  <c:v>1423.400000000001</c:v>
                </c:pt>
                <c:pt idx="160">
                  <c:v>1423.400000000001</c:v>
                </c:pt>
                <c:pt idx="161">
                  <c:v>1423.400000000001</c:v>
                </c:pt>
                <c:pt idx="162">
                  <c:v>1423.400000000001</c:v>
                </c:pt>
                <c:pt idx="163">
                  <c:v>1423.400000000001</c:v>
                </c:pt>
                <c:pt idx="164">
                  <c:v>1423.400000000001</c:v>
                </c:pt>
                <c:pt idx="165">
                  <c:v>1423.400000000001</c:v>
                </c:pt>
                <c:pt idx="166">
                  <c:v>1423.400000000001</c:v>
                </c:pt>
                <c:pt idx="167">
                  <c:v>1423.400000000001</c:v>
                </c:pt>
                <c:pt idx="168">
                  <c:v>1423.400000000001</c:v>
                </c:pt>
                <c:pt idx="169">
                  <c:v>1423.400000000001</c:v>
                </c:pt>
                <c:pt idx="170">
                  <c:v>1423.400000000001</c:v>
                </c:pt>
                <c:pt idx="171">
                  <c:v>1423.400000000001</c:v>
                </c:pt>
                <c:pt idx="172">
                  <c:v>1423.400000000001</c:v>
                </c:pt>
                <c:pt idx="173">
                  <c:v>1423.400000000001</c:v>
                </c:pt>
                <c:pt idx="174">
                  <c:v>1423.400000000001</c:v>
                </c:pt>
                <c:pt idx="175">
                  <c:v>1423.400000000001</c:v>
                </c:pt>
                <c:pt idx="176">
                  <c:v>1423.400000000001</c:v>
                </c:pt>
                <c:pt idx="177">
                  <c:v>1423.400000000001</c:v>
                </c:pt>
                <c:pt idx="178">
                  <c:v>1423.400000000001</c:v>
                </c:pt>
                <c:pt idx="179">
                  <c:v>1423.400000000001</c:v>
                </c:pt>
                <c:pt idx="180">
                  <c:v>1423.400000000001</c:v>
                </c:pt>
                <c:pt idx="181">
                  <c:v>1423.400000000001</c:v>
                </c:pt>
                <c:pt idx="182">
                  <c:v>1423.400000000001</c:v>
                </c:pt>
                <c:pt idx="183">
                  <c:v>1423.400000000001</c:v>
                </c:pt>
                <c:pt idx="184">
                  <c:v>1423.400000000001</c:v>
                </c:pt>
                <c:pt idx="185">
                  <c:v>1423.400000000001</c:v>
                </c:pt>
                <c:pt idx="186">
                  <c:v>1423.400000000001</c:v>
                </c:pt>
                <c:pt idx="187">
                  <c:v>1423.400000000001</c:v>
                </c:pt>
                <c:pt idx="188">
                  <c:v>1423.400000000001</c:v>
                </c:pt>
                <c:pt idx="189">
                  <c:v>1423.400000000001</c:v>
                </c:pt>
                <c:pt idx="190">
                  <c:v>1423.400000000001</c:v>
                </c:pt>
                <c:pt idx="191">
                  <c:v>1423.400000000001</c:v>
                </c:pt>
                <c:pt idx="192">
                  <c:v>1423.400000000001</c:v>
                </c:pt>
                <c:pt idx="193">
                  <c:v>1423.400000000001</c:v>
                </c:pt>
                <c:pt idx="194">
                  <c:v>1423.400000000001</c:v>
                </c:pt>
                <c:pt idx="195">
                  <c:v>1423.400000000001</c:v>
                </c:pt>
                <c:pt idx="196">
                  <c:v>1423.400000000001</c:v>
                </c:pt>
                <c:pt idx="197">
                  <c:v>1423.400000000001</c:v>
                </c:pt>
                <c:pt idx="198">
                  <c:v>1423.400000000001</c:v>
                </c:pt>
                <c:pt idx="199">
                  <c:v>1423.400000000001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5-294F-99F6-85584D437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955712"/>
        <c:axId val="213957248"/>
      </c:lineChart>
      <c:catAx>
        <c:axId val="213955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57248"/>
        <c:crosses val="autoZero"/>
        <c:auto val="1"/>
        <c:lblAlgn val="ctr"/>
        <c:lblOffset val="100"/>
        <c:noMultiLvlLbl val="0"/>
      </c:catAx>
      <c:valAx>
        <c:axId val="21395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5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2024-25'!$B$1</c:f>
              <c:strCache>
                <c:ptCount val="1"/>
                <c:pt idx="0">
                  <c:v>pnl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'graphs 2024-25'!$B$2:$B$201</c:f>
              <c:numCache>
                <c:formatCode>General</c:formatCode>
                <c:ptCount val="200"/>
                <c:pt idx="0">
                  <c:v>11906</c:v>
                </c:pt>
                <c:pt idx="1">
                  <c:v>5402</c:v>
                </c:pt>
                <c:pt idx="2">
                  <c:v>11065</c:v>
                </c:pt>
                <c:pt idx="3">
                  <c:v>1364</c:v>
                </c:pt>
                <c:pt idx="4">
                  <c:v>7049</c:v>
                </c:pt>
                <c:pt idx="5">
                  <c:v>1243</c:v>
                </c:pt>
                <c:pt idx="6">
                  <c:v>1135</c:v>
                </c:pt>
                <c:pt idx="7">
                  <c:v>27760</c:v>
                </c:pt>
                <c:pt idx="8">
                  <c:v>-85944</c:v>
                </c:pt>
                <c:pt idx="9">
                  <c:v>1028</c:v>
                </c:pt>
                <c:pt idx="10">
                  <c:v>18486</c:v>
                </c:pt>
                <c:pt idx="11">
                  <c:v>-7607</c:v>
                </c:pt>
                <c:pt idx="12">
                  <c:v>-284</c:v>
                </c:pt>
                <c:pt idx="13">
                  <c:v>-24194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8-2F4D-A3E5-115FAD118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74400"/>
        <c:axId val="214054016"/>
      </c:barChart>
      <c:catAx>
        <c:axId val="213974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54016"/>
        <c:crosses val="autoZero"/>
        <c:auto val="1"/>
        <c:lblAlgn val="ctr"/>
        <c:lblOffset val="100"/>
        <c:noMultiLvlLbl val="0"/>
      </c:catAx>
      <c:valAx>
        <c:axId val="21405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7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'graphs 2024-25'!$C$1</c:f>
              <c:strCache>
                <c:ptCount val="1"/>
                <c:pt idx="0">
                  <c:v>cum 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'graphs 2024-25'!$C$2:$C$201</c:f>
              <c:numCache>
                <c:formatCode>General</c:formatCode>
                <c:ptCount val="200"/>
                <c:pt idx="0">
                  <c:v>11906</c:v>
                </c:pt>
                <c:pt idx="1">
                  <c:v>17308</c:v>
                </c:pt>
                <c:pt idx="2">
                  <c:v>28373</c:v>
                </c:pt>
                <c:pt idx="3">
                  <c:v>29737</c:v>
                </c:pt>
                <c:pt idx="4">
                  <c:v>36786</c:v>
                </c:pt>
                <c:pt idx="5">
                  <c:v>38029</c:v>
                </c:pt>
                <c:pt idx="6">
                  <c:v>39164</c:v>
                </c:pt>
                <c:pt idx="7">
                  <c:v>66924</c:v>
                </c:pt>
                <c:pt idx="8">
                  <c:v>-19020</c:v>
                </c:pt>
                <c:pt idx="9">
                  <c:v>-17992</c:v>
                </c:pt>
                <c:pt idx="10">
                  <c:v>494</c:v>
                </c:pt>
                <c:pt idx="11">
                  <c:v>-7113</c:v>
                </c:pt>
                <c:pt idx="12">
                  <c:v>-7397</c:v>
                </c:pt>
                <c:pt idx="13">
                  <c:v>-31591</c:v>
                </c:pt>
                <c:pt idx="14">
                  <c:v>-31591</c:v>
                </c:pt>
                <c:pt idx="15">
                  <c:v>-31591</c:v>
                </c:pt>
                <c:pt idx="16">
                  <c:v>-31591</c:v>
                </c:pt>
                <c:pt idx="17">
                  <c:v>-31591</c:v>
                </c:pt>
                <c:pt idx="18">
                  <c:v>-31591</c:v>
                </c:pt>
                <c:pt idx="19">
                  <c:v>-31591</c:v>
                </c:pt>
                <c:pt idx="20">
                  <c:v>-31591</c:v>
                </c:pt>
                <c:pt idx="21">
                  <c:v>-31591</c:v>
                </c:pt>
                <c:pt idx="22">
                  <c:v>-31591</c:v>
                </c:pt>
                <c:pt idx="23">
                  <c:v>-31591</c:v>
                </c:pt>
                <c:pt idx="24">
                  <c:v>-31591</c:v>
                </c:pt>
                <c:pt idx="25">
                  <c:v>-31591</c:v>
                </c:pt>
                <c:pt idx="26">
                  <c:v>-31591</c:v>
                </c:pt>
                <c:pt idx="27">
                  <c:v>-31591</c:v>
                </c:pt>
                <c:pt idx="28">
                  <c:v>-31591</c:v>
                </c:pt>
                <c:pt idx="29">
                  <c:v>-31591</c:v>
                </c:pt>
                <c:pt idx="30">
                  <c:v>-31591</c:v>
                </c:pt>
                <c:pt idx="31">
                  <c:v>-31591</c:v>
                </c:pt>
                <c:pt idx="32">
                  <c:v>-31591</c:v>
                </c:pt>
                <c:pt idx="33">
                  <c:v>-31591</c:v>
                </c:pt>
                <c:pt idx="34">
                  <c:v>-31591</c:v>
                </c:pt>
                <c:pt idx="35">
                  <c:v>-31591</c:v>
                </c:pt>
                <c:pt idx="36">
                  <c:v>-31591</c:v>
                </c:pt>
                <c:pt idx="37">
                  <c:v>-31591</c:v>
                </c:pt>
                <c:pt idx="38">
                  <c:v>-31591</c:v>
                </c:pt>
                <c:pt idx="39">
                  <c:v>-31591</c:v>
                </c:pt>
                <c:pt idx="40">
                  <c:v>-31591</c:v>
                </c:pt>
                <c:pt idx="41">
                  <c:v>-31591</c:v>
                </c:pt>
                <c:pt idx="42">
                  <c:v>-31591</c:v>
                </c:pt>
                <c:pt idx="43">
                  <c:v>-31591</c:v>
                </c:pt>
                <c:pt idx="44">
                  <c:v>-31591</c:v>
                </c:pt>
                <c:pt idx="45">
                  <c:v>-31591</c:v>
                </c:pt>
                <c:pt idx="46">
                  <c:v>-31591</c:v>
                </c:pt>
                <c:pt idx="47">
                  <c:v>-31591</c:v>
                </c:pt>
                <c:pt idx="48">
                  <c:v>-31591</c:v>
                </c:pt>
                <c:pt idx="49">
                  <c:v>-31591</c:v>
                </c:pt>
                <c:pt idx="50">
                  <c:v>-31591</c:v>
                </c:pt>
                <c:pt idx="51">
                  <c:v>-31591</c:v>
                </c:pt>
                <c:pt idx="52">
                  <c:v>-31591</c:v>
                </c:pt>
                <c:pt idx="53">
                  <c:v>-31591</c:v>
                </c:pt>
                <c:pt idx="54">
                  <c:v>-31591</c:v>
                </c:pt>
                <c:pt idx="55">
                  <c:v>-31591</c:v>
                </c:pt>
                <c:pt idx="56">
                  <c:v>-31591</c:v>
                </c:pt>
                <c:pt idx="57">
                  <c:v>-31591</c:v>
                </c:pt>
                <c:pt idx="58">
                  <c:v>-31591</c:v>
                </c:pt>
                <c:pt idx="59">
                  <c:v>-31591</c:v>
                </c:pt>
                <c:pt idx="60">
                  <c:v>-31591</c:v>
                </c:pt>
                <c:pt idx="61">
                  <c:v>-31591</c:v>
                </c:pt>
                <c:pt idx="62">
                  <c:v>-31591</c:v>
                </c:pt>
                <c:pt idx="63">
                  <c:v>-31591</c:v>
                </c:pt>
                <c:pt idx="64">
                  <c:v>-31591</c:v>
                </c:pt>
                <c:pt idx="65">
                  <c:v>-31591</c:v>
                </c:pt>
                <c:pt idx="66">
                  <c:v>-31591</c:v>
                </c:pt>
                <c:pt idx="67">
                  <c:v>-31591</c:v>
                </c:pt>
                <c:pt idx="68">
                  <c:v>-31591</c:v>
                </c:pt>
                <c:pt idx="69">
                  <c:v>-31591</c:v>
                </c:pt>
                <c:pt idx="70">
                  <c:v>-31591</c:v>
                </c:pt>
                <c:pt idx="71">
                  <c:v>-31591</c:v>
                </c:pt>
                <c:pt idx="72">
                  <c:v>-31591</c:v>
                </c:pt>
                <c:pt idx="73">
                  <c:v>-31591</c:v>
                </c:pt>
                <c:pt idx="74">
                  <c:v>-31591</c:v>
                </c:pt>
                <c:pt idx="75">
                  <c:v>-31591</c:v>
                </c:pt>
                <c:pt idx="76">
                  <c:v>-31591</c:v>
                </c:pt>
                <c:pt idx="77">
                  <c:v>-31591</c:v>
                </c:pt>
                <c:pt idx="78">
                  <c:v>-31591</c:v>
                </c:pt>
                <c:pt idx="79">
                  <c:v>-31591</c:v>
                </c:pt>
                <c:pt idx="80">
                  <c:v>-31591</c:v>
                </c:pt>
                <c:pt idx="81">
                  <c:v>-31591</c:v>
                </c:pt>
                <c:pt idx="82">
                  <c:v>-31591</c:v>
                </c:pt>
                <c:pt idx="83">
                  <c:v>-31591</c:v>
                </c:pt>
                <c:pt idx="84">
                  <c:v>-31591</c:v>
                </c:pt>
                <c:pt idx="85">
                  <c:v>-31591</c:v>
                </c:pt>
                <c:pt idx="86">
                  <c:v>-31591</c:v>
                </c:pt>
                <c:pt idx="87">
                  <c:v>-31591</c:v>
                </c:pt>
                <c:pt idx="88">
                  <c:v>-31591</c:v>
                </c:pt>
                <c:pt idx="89">
                  <c:v>-31591</c:v>
                </c:pt>
                <c:pt idx="90">
                  <c:v>-31591</c:v>
                </c:pt>
                <c:pt idx="91">
                  <c:v>-31591</c:v>
                </c:pt>
                <c:pt idx="92">
                  <c:v>-31591</c:v>
                </c:pt>
                <c:pt idx="93">
                  <c:v>-31591</c:v>
                </c:pt>
                <c:pt idx="94">
                  <c:v>-31591</c:v>
                </c:pt>
                <c:pt idx="95">
                  <c:v>-31591</c:v>
                </c:pt>
                <c:pt idx="96">
                  <c:v>-31591</c:v>
                </c:pt>
                <c:pt idx="97">
                  <c:v>-31591</c:v>
                </c:pt>
                <c:pt idx="98">
                  <c:v>-31591</c:v>
                </c:pt>
                <c:pt idx="99">
                  <c:v>-31591</c:v>
                </c:pt>
                <c:pt idx="100">
                  <c:v>-31591</c:v>
                </c:pt>
                <c:pt idx="101">
                  <c:v>-31591</c:v>
                </c:pt>
                <c:pt idx="102">
                  <c:v>-31591</c:v>
                </c:pt>
                <c:pt idx="103">
                  <c:v>-31591</c:v>
                </c:pt>
                <c:pt idx="104">
                  <c:v>-31591</c:v>
                </c:pt>
                <c:pt idx="105">
                  <c:v>-31591</c:v>
                </c:pt>
                <c:pt idx="106">
                  <c:v>-31591</c:v>
                </c:pt>
                <c:pt idx="107">
                  <c:v>-31591</c:v>
                </c:pt>
                <c:pt idx="108">
                  <c:v>-31591</c:v>
                </c:pt>
                <c:pt idx="109">
                  <c:v>-31591</c:v>
                </c:pt>
                <c:pt idx="110">
                  <c:v>-31591</c:v>
                </c:pt>
                <c:pt idx="111">
                  <c:v>-31591</c:v>
                </c:pt>
                <c:pt idx="112">
                  <c:v>-31591</c:v>
                </c:pt>
                <c:pt idx="113">
                  <c:v>-31591</c:v>
                </c:pt>
                <c:pt idx="114">
                  <c:v>-31591</c:v>
                </c:pt>
                <c:pt idx="115">
                  <c:v>-31591</c:v>
                </c:pt>
                <c:pt idx="116">
                  <c:v>-31591</c:v>
                </c:pt>
                <c:pt idx="117">
                  <c:v>-31591</c:v>
                </c:pt>
                <c:pt idx="118">
                  <c:v>-31591</c:v>
                </c:pt>
                <c:pt idx="119">
                  <c:v>-31591</c:v>
                </c:pt>
                <c:pt idx="120">
                  <c:v>-31591</c:v>
                </c:pt>
                <c:pt idx="121">
                  <c:v>-31591</c:v>
                </c:pt>
                <c:pt idx="122">
                  <c:v>-31591</c:v>
                </c:pt>
                <c:pt idx="123">
                  <c:v>-31591</c:v>
                </c:pt>
                <c:pt idx="124">
                  <c:v>-31591</c:v>
                </c:pt>
                <c:pt idx="125">
                  <c:v>-31591</c:v>
                </c:pt>
                <c:pt idx="126">
                  <c:v>-31591</c:v>
                </c:pt>
                <c:pt idx="127">
                  <c:v>-31591</c:v>
                </c:pt>
                <c:pt idx="128">
                  <c:v>-31591</c:v>
                </c:pt>
                <c:pt idx="129">
                  <c:v>-31591</c:v>
                </c:pt>
                <c:pt idx="130">
                  <c:v>-31591</c:v>
                </c:pt>
                <c:pt idx="131">
                  <c:v>-31591</c:v>
                </c:pt>
                <c:pt idx="132">
                  <c:v>-31591</c:v>
                </c:pt>
                <c:pt idx="133">
                  <c:v>-31591</c:v>
                </c:pt>
                <c:pt idx="134">
                  <c:v>-31591</c:v>
                </c:pt>
                <c:pt idx="135">
                  <c:v>-31591</c:v>
                </c:pt>
                <c:pt idx="136">
                  <c:v>-31591</c:v>
                </c:pt>
                <c:pt idx="137">
                  <c:v>-31591</c:v>
                </c:pt>
                <c:pt idx="138">
                  <c:v>-31591</c:v>
                </c:pt>
                <c:pt idx="139">
                  <c:v>-31591</c:v>
                </c:pt>
                <c:pt idx="140">
                  <c:v>-31591</c:v>
                </c:pt>
                <c:pt idx="141">
                  <c:v>-31591</c:v>
                </c:pt>
                <c:pt idx="142">
                  <c:v>-31591</c:v>
                </c:pt>
                <c:pt idx="143">
                  <c:v>-31591</c:v>
                </c:pt>
                <c:pt idx="144">
                  <c:v>-31591</c:v>
                </c:pt>
                <c:pt idx="145">
                  <c:v>-31591</c:v>
                </c:pt>
                <c:pt idx="146">
                  <c:v>-31591</c:v>
                </c:pt>
                <c:pt idx="147">
                  <c:v>-31591</c:v>
                </c:pt>
                <c:pt idx="148">
                  <c:v>-31591</c:v>
                </c:pt>
                <c:pt idx="149">
                  <c:v>-31591</c:v>
                </c:pt>
                <c:pt idx="150">
                  <c:v>-31591</c:v>
                </c:pt>
                <c:pt idx="151">
                  <c:v>-31591</c:v>
                </c:pt>
                <c:pt idx="152">
                  <c:v>-31591</c:v>
                </c:pt>
                <c:pt idx="153">
                  <c:v>-31591</c:v>
                </c:pt>
                <c:pt idx="154">
                  <c:v>-31591</c:v>
                </c:pt>
                <c:pt idx="155">
                  <c:v>-31591</c:v>
                </c:pt>
                <c:pt idx="156">
                  <c:v>-31591</c:v>
                </c:pt>
                <c:pt idx="157">
                  <c:v>-31591</c:v>
                </c:pt>
                <c:pt idx="158">
                  <c:v>-31591</c:v>
                </c:pt>
                <c:pt idx="159">
                  <c:v>-31591</c:v>
                </c:pt>
                <c:pt idx="160">
                  <c:v>-31591</c:v>
                </c:pt>
                <c:pt idx="161">
                  <c:v>-31591</c:v>
                </c:pt>
                <c:pt idx="162">
                  <c:v>-31591</c:v>
                </c:pt>
                <c:pt idx="163">
                  <c:v>-31591</c:v>
                </c:pt>
                <c:pt idx="164">
                  <c:v>-31591</c:v>
                </c:pt>
                <c:pt idx="165">
                  <c:v>-31591</c:v>
                </c:pt>
                <c:pt idx="166">
                  <c:v>-31591</c:v>
                </c:pt>
                <c:pt idx="167">
                  <c:v>-31591</c:v>
                </c:pt>
                <c:pt idx="168">
                  <c:v>-31591</c:v>
                </c:pt>
                <c:pt idx="169">
                  <c:v>-31591</c:v>
                </c:pt>
                <c:pt idx="170">
                  <c:v>-31591</c:v>
                </c:pt>
                <c:pt idx="171">
                  <c:v>-31591</c:v>
                </c:pt>
                <c:pt idx="172">
                  <c:v>-31591</c:v>
                </c:pt>
                <c:pt idx="173">
                  <c:v>-31591</c:v>
                </c:pt>
                <c:pt idx="174">
                  <c:v>-31591</c:v>
                </c:pt>
                <c:pt idx="175">
                  <c:v>-31591</c:v>
                </c:pt>
                <c:pt idx="176">
                  <c:v>-31591</c:v>
                </c:pt>
                <c:pt idx="177">
                  <c:v>-31591</c:v>
                </c:pt>
                <c:pt idx="178">
                  <c:v>-31591</c:v>
                </c:pt>
                <c:pt idx="179">
                  <c:v>-31591</c:v>
                </c:pt>
                <c:pt idx="180">
                  <c:v>-31591</c:v>
                </c:pt>
                <c:pt idx="181">
                  <c:v>-31591</c:v>
                </c:pt>
                <c:pt idx="182">
                  <c:v>-31591</c:v>
                </c:pt>
                <c:pt idx="183">
                  <c:v>-31591</c:v>
                </c:pt>
                <c:pt idx="184">
                  <c:v>-31591</c:v>
                </c:pt>
                <c:pt idx="185">
                  <c:v>-31591</c:v>
                </c:pt>
                <c:pt idx="186">
                  <c:v>-31591</c:v>
                </c:pt>
                <c:pt idx="187">
                  <c:v>-31591</c:v>
                </c:pt>
                <c:pt idx="188">
                  <c:v>-31591</c:v>
                </c:pt>
                <c:pt idx="189">
                  <c:v>-31591</c:v>
                </c:pt>
                <c:pt idx="190">
                  <c:v>-31591</c:v>
                </c:pt>
                <c:pt idx="191">
                  <c:v>-31591</c:v>
                </c:pt>
                <c:pt idx="192">
                  <c:v>-31591</c:v>
                </c:pt>
                <c:pt idx="193">
                  <c:v>-31591</c:v>
                </c:pt>
                <c:pt idx="194">
                  <c:v>-31591</c:v>
                </c:pt>
                <c:pt idx="195">
                  <c:v>-31591</c:v>
                </c:pt>
                <c:pt idx="196">
                  <c:v>-31591</c:v>
                </c:pt>
                <c:pt idx="197">
                  <c:v>-31591</c:v>
                </c:pt>
                <c:pt idx="198">
                  <c:v>-31591</c:v>
                </c:pt>
                <c:pt idx="199">
                  <c:v>-31591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6-4344-93B3-F24DE64AD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083072"/>
        <c:axId val="214084608"/>
      </c:lineChart>
      <c:catAx>
        <c:axId val="214083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84608"/>
        <c:crosses val="autoZero"/>
        <c:auto val="1"/>
        <c:lblAlgn val="ctr"/>
        <c:lblOffset val="100"/>
        <c:noMultiLvlLbl val="0"/>
      </c:catAx>
      <c:valAx>
        <c:axId val="2140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8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jpe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348343</xdr:colOff>
      <xdr:row>36</xdr:row>
      <xdr:rowOff>76200</xdr:rowOff>
    </xdr:from>
    <xdr:to>
      <xdr:col>35</xdr:col>
      <xdr:colOff>535197</xdr:colOff>
      <xdr:row>59</xdr:row>
      <xdr:rowOff>191229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CC463D-C5C5-6BC0-1D9B-6CCAAD0DF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61629" y="7173686"/>
          <a:ext cx="12879597" cy="5220429"/>
        </a:xfrm>
        <a:prstGeom prst="rect">
          <a:avLst/>
        </a:prstGeom>
      </xdr:spPr>
    </xdr:pic>
    <xdr:clientData/>
  </xdr:twoCellAnchor>
  <xdr:twoCellAnchor editAs="oneCell">
    <xdr:from>
      <xdr:col>35</xdr:col>
      <xdr:colOff>566057</xdr:colOff>
      <xdr:row>36</xdr:row>
      <xdr:rowOff>87086</xdr:rowOff>
    </xdr:from>
    <xdr:to>
      <xdr:col>50</xdr:col>
      <xdr:colOff>495735</xdr:colOff>
      <xdr:row>59</xdr:row>
      <xdr:rowOff>192588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136508-1EB2-F0EB-7E64-D45682BE5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72086" y="7184572"/>
          <a:ext cx="12870071" cy="5210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</xdr:colOff>
      <xdr:row>26</xdr:row>
      <xdr:rowOff>90714</xdr:rowOff>
    </xdr:from>
    <xdr:to>
      <xdr:col>8</xdr:col>
      <xdr:colOff>683986</xdr:colOff>
      <xdr:row>55</xdr:row>
      <xdr:rowOff>123936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D3A626-3F44-FE48-1AA2-F80A65CCA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971" y="5283200"/>
          <a:ext cx="7846786" cy="5846193"/>
        </a:xfrm>
        <a:prstGeom prst="rect">
          <a:avLst/>
        </a:prstGeom>
      </xdr:spPr>
    </xdr:pic>
    <xdr:clientData/>
  </xdr:twoCellAnchor>
  <xdr:twoCellAnchor editAs="oneCell">
    <xdr:from>
      <xdr:col>9</xdr:col>
      <xdr:colOff>478970</xdr:colOff>
      <xdr:row>27</xdr:row>
      <xdr:rowOff>63500</xdr:rowOff>
    </xdr:from>
    <xdr:to>
      <xdr:col>24</xdr:col>
      <xdr:colOff>751303</xdr:colOff>
      <xdr:row>55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3100B6-3C35-080E-F79D-4E3798828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7684" y="5451929"/>
          <a:ext cx="12845333" cy="5731328"/>
        </a:xfrm>
        <a:prstGeom prst="rect">
          <a:avLst/>
        </a:prstGeom>
      </xdr:spPr>
    </xdr:pic>
    <xdr:clientData/>
  </xdr:twoCellAnchor>
  <xdr:twoCellAnchor editAs="oneCell">
    <xdr:from>
      <xdr:col>24</xdr:col>
      <xdr:colOff>1116106</xdr:colOff>
      <xdr:row>23</xdr:row>
      <xdr:rowOff>10459</xdr:rowOff>
    </xdr:from>
    <xdr:to>
      <xdr:col>34</xdr:col>
      <xdr:colOff>286123</xdr:colOff>
      <xdr:row>54</xdr:row>
      <xdr:rowOff>97386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682869-4C9B-BDA1-E0F4-9627968CF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03871" y="4645212"/>
          <a:ext cx="7901640" cy="6335327"/>
        </a:xfrm>
        <a:prstGeom prst="rect">
          <a:avLst/>
        </a:prstGeom>
      </xdr:spPr>
    </xdr:pic>
    <xdr:clientData/>
  </xdr:twoCellAnchor>
  <xdr:twoCellAnchor editAs="oneCell">
    <xdr:from>
      <xdr:col>63</xdr:col>
      <xdr:colOff>762000</xdr:colOff>
      <xdr:row>27</xdr:row>
      <xdr:rowOff>76200</xdr:rowOff>
    </xdr:from>
    <xdr:to>
      <xdr:col>73</xdr:col>
      <xdr:colOff>279400</xdr:colOff>
      <xdr:row>51</xdr:row>
      <xdr:rowOff>83872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74BF1F-3BFC-9DC7-2B4D-E4FA89C99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89400" y="5664200"/>
          <a:ext cx="7772400" cy="5024172"/>
        </a:xfrm>
        <a:prstGeom prst="rect">
          <a:avLst/>
        </a:prstGeom>
      </xdr:spPr>
    </xdr:pic>
    <xdr:clientData/>
  </xdr:twoCellAnchor>
  <xdr:twoCellAnchor editAs="oneCell">
    <xdr:from>
      <xdr:col>8</xdr:col>
      <xdr:colOff>718457</xdr:colOff>
      <xdr:row>56</xdr:row>
      <xdr:rowOff>0</xdr:rowOff>
    </xdr:from>
    <xdr:to>
      <xdr:col>23</xdr:col>
      <xdr:colOff>337457</xdr:colOff>
      <xdr:row>102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4180D8-8566-F7AB-3909-327B0741B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8343" y="11201400"/>
          <a:ext cx="12192000" cy="907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254000</xdr:colOff>
      <xdr:row>42</xdr:row>
      <xdr:rowOff>88900</xdr:rowOff>
    </xdr:from>
    <xdr:ext cx="7772400" cy="6589417"/>
    <xdr:pic>
      <xdr:nvPicPr>
        <xdr:cNvPr id="2" name="Picture 1">
          <a:extLst>
            <a:ext uri="{FF2B5EF4-FFF2-40B4-BE49-F238E27FC236}">
              <a16:creationId xmlns:a16="http://schemas.microsoft.com/office/drawing/2014/main" id="{9C84385E-7C02-7645-B36C-0D9DD2D73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4200" y="8686800"/>
          <a:ext cx="7772400" cy="6589417"/>
        </a:xfrm>
        <a:prstGeom prst="rect">
          <a:avLst/>
        </a:prstGeom>
      </xdr:spPr>
    </xdr:pic>
    <xdr:clientData/>
  </xdr:oneCellAnchor>
  <xdr:twoCellAnchor editAs="oneCell">
    <xdr:from>
      <xdr:col>26</xdr:col>
      <xdr:colOff>0</xdr:colOff>
      <xdr:row>42</xdr:row>
      <xdr:rowOff>152400</xdr:rowOff>
    </xdr:from>
    <xdr:to>
      <xdr:col>35</xdr:col>
      <xdr:colOff>266700</xdr:colOff>
      <xdr:row>70</xdr:row>
      <xdr:rowOff>167396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C1E699-AD25-1332-2B16-59501C3F2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25200" y="8750300"/>
          <a:ext cx="7772400" cy="5704596"/>
        </a:xfrm>
        <a:prstGeom prst="rect">
          <a:avLst/>
        </a:prstGeom>
      </xdr:spPr>
    </xdr:pic>
    <xdr:clientData/>
  </xdr:twoCellAnchor>
  <xdr:twoCellAnchor editAs="oneCell">
    <xdr:from>
      <xdr:col>16</xdr:col>
      <xdr:colOff>254000</xdr:colOff>
      <xdr:row>74</xdr:row>
      <xdr:rowOff>190500</xdr:rowOff>
    </xdr:from>
    <xdr:to>
      <xdr:col>25</xdr:col>
      <xdr:colOff>596900</xdr:colOff>
      <xdr:row>102</xdr:row>
      <xdr:rowOff>100274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067799-1F87-00C1-76F3-760747E66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24200" y="15290800"/>
          <a:ext cx="7772400" cy="5599374"/>
        </a:xfrm>
        <a:prstGeom prst="rect">
          <a:avLst/>
        </a:prstGeom>
      </xdr:spPr>
    </xdr:pic>
    <xdr:clientData/>
  </xdr:twoCellAnchor>
  <xdr:twoCellAnchor editAs="oneCell">
    <xdr:from>
      <xdr:col>16</xdr:col>
      <xdr:colOff>288472</xdr:colOff>
      <xdr:row>27</xdr:row>
      <xdr:rowOff>99784</xdr:rowOff>
    </xdr:from>
    <xdr:to>
      <xdr:col>21</xdr:col>
      <xdr:colOff>805415</xdr:colOff>
      <xdr:row>43</xdr:row>
      <xdr:rowOff>5441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F54637-A767-E755-BD24-58ED02821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50986" y="5466441"/>
          <a:ext cx="4707943" cy="3040743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44</xdr:col>
      <xdr:colOff>609600</xdr:colOff>
      <xdr:row>78</xdr:row>
      <xdr:rowOff>182880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054F3F-370E-B58B-1856-E0D17212B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3180" y="5417820"/>
          <a:ext cx="1828800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69850</xdr:colOff>
      <xdr:row>5</xdr:row>
      <xdr:rowOff>127000</xdr:rowOff>
    </xdr:from>
    <xdr:to>
      <xdr:col>31</xdr:col>
      <xdr:colOff>787400</xdr:colOff>
      <xdr:row>28</xdr:row>
      <xdr:rowOff>114300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66E0E3D-CF89-8FD8-5734-D28D9FBE5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114300</xdr:rowOff>
    </xdr:from>
    <xdr:to>
      <xdr:col>18</xdr:col>
      <xdr:colOff>76200</xdr:colOff>
      <xdr:row>28</xdr:row>
      <xdr:rowOff>38100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7447FD8-3B2E-CF17-DCF0-896790E44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190500</xdr:rowOff>
    </xdr:from>
    <xdr:to>
      <xdr:col>18</xdr:col>
      <xdr:colOff>44450</xdr:colOff>
      <xdr:row>48</xdr:row>
      <xdr:rowOff>12700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95FAF82-8808-F439-03C6-F6E37CB66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82550</xdr:colOff>
      <xdr:row>28</xdr:row>
      <xdr:rowOff>38100</xdr:rowOff>
    </xdr:from>
    <xdr:to>
      <xdr:col>31</xdr:col>
      <xdr:colOff>812800</xdr:colOff>
      <xdr:row>48</xdr:row>
      <xdr:rowOff>76200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78E0CD8-03BA-7246-9BC1-49616081E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463550</xdr:colOff>
      <xdr:row>2</xdr:row>
      <xdr:rowOff>63500</xdr:rowOff>
    </xdr:from>
    <xdr:to>
      <xdr:col>43</xdr:col>
      <xdr:colOff>800100</xdr:colOff>
      <xdr:row>25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5CBCA8-4C97-362F-B0FB-2C53823FC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438150</xdr:colOff>
      <xdr:row>25</xdr:row>
      <xdr:rowOff>139700</xdr:rowOff>
    </xdr:from>
    <xdr:to>
      <xdr:col>43</xdr:col>
      <xdr:colOff>787400</xdr:colOff>
      <xdr:row>47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189EFF-5B7C-095A-7223-B4350E5B0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57150</xdr:colOff>
      <xdr:row>2</xdr:row>
      <xdr:rowOff>25400</xdr:rowOff>
    </xdr:from>
    <xdr:to>
      <xdr:col>55</xdr:col>
      <xdr:colOff>508000</xdr:colOff>
      <xdr:row>24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2F5CF3-093D-18D2-1EB4-D9855ABFE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31750</xdr:colOff>
      <xdr:row>25</xdr:row>
      <xdr:rowOff>165100</xdr:rowOff>
    </xdr:from>
    <xdr:to>
      <xdr:col>55</xdr:col>
      <xdr:colOff>520700</xdr:colOff>
      <xdr:row>47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BD7BB4-3788-BC27-6550-138061789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55</xdr:col>
      <xdr:colOff>742950</xdr:colOff>
      <xdr:row>1</xdr:row>
      <xdr:rowOff>101600</xdr:rowOff>
    </xdr:from>
    <xdr:to>
      <xdr:col>71</xdr:col>
      <xdr:colOff>749300</xdr:colOff>
      <xdr:row>25</xdr:row>
      <xdr:rowOff>25400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C1E7195-F68B-38B2-B52C-1340353FE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55</xdr:col>
      <xdr:colOff>717550</xdr:colOff>
      <xdr:row>25</xdr:row>
      <xdr:rowOff>152400</xdr:rowOff>
    </xdr:from>
    <xdr:to>
      <xdr:col>71</xdr:col>
      <xdr:colOff>762000</xdr:colOff>
      <xdr:row>48</xdr:row>
      <xdr:rowOff>38100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D952D37-7271-F2DA-576B-0E00E11EB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72</xdr:col>
      <xdr:colOff>31750</xdr:colOff>
      <xdr:row>25</xdr:row>
      <xdr:rowOff>152400</xdr:rowOff>
    </xdr:from>
    <xdr:to>
      <xdr:col>81</xdr:col>
      <xdr:colOff>482600</xdr:colOff>
      <xdr:row>48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44EA5C2-AD61-8CC7-E963-79E181E20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806450</xdr:colOff>
      <xdr:row>1</xdr:row>
      <xdr:rowOff>101600</xdr:rowOff>
    </xdr:from>
    <xdr:to>
      <xdr:col>81</xdr:col>
      <xdr:colOff>431800</xdr:colOff>
      <xdr:row>25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1A42681-4975-CFEA-92E5-1B4D7A116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558800</xdr:colOff>
      <xdr:row>45</xdr:row>
      <xdr:rowOff>76200</xdr:rowOff>
    </xdr:from>
    <xdr:to>
      <xdr:col>17</xdr:col>
      <xdr:colOff>952500</xdr:colOff>
      <xdr:row>85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6BAC9-9DC4-3C8A-FF98-D61188913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17300" y="9220200"/>
          <a:ext cx="4965700" cy="8229600"/>
        </a:xfrm>
        <a:prstGeom prst="rect">
          <a:avLst/>
        </a:prstGeom>
      </xdr:spPr>
    </xdr:pic>
    <xdr:clientData/>
  </xdr:twoCellAnchor>
  <xdr:twoCellAnchor editAs="oneCell">
    <xdr:from>
      <xdr:col>7</xdr:col>
      <xdr:colOff>406400</xdr:colOff>
      <xdr:row>45</xdr:row>
      <xdr:rowOff>76200</xdr:rowOff>
    </xdr:from>
    <xdr:to>
      <xdr:col>12</xdr:col>
      <xdr:colOff>0</xdr:colOff>
      <xdr:row>85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2C3586-2127-FA7D-2ED5-AFE1A72FC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1900" y="9220200"/>
          <a:ext cx="4940300" cy="8216900"/>
        </a:xfrm>
        <a:prstGeom prst="rect">
          <a:avLst/>
        </a:prstGeom>
      </xdr:spPr>
    </xdr:pic>
    <xdr:clientData/>
  </xdr:twoCellAnchor>
  <xdr:twoCellAnchor editAs="oneCell">
    <xdr:from>
      <xdr:col>7</xdr:col>
      <xdr:colOff>393700</xdr:colOff>
      <xdr:row>27</xdr:row>
      <xdr:rowOff>152400</xdr:rowOff>
    </xdr:from>
    <xdr:to>
      <xdr:col>10</xdr:col>
      <xdr:colOff>774700</xdr:colOff>
      <xdr:row>44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6CFF91-039B-DCCE-4AD7-EA82AD5AE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99200" y="5638800"/>
          <a:ext cx="4051300" cy="345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9525</xdr:colOff>
      <xdr:row>4</xdr:row>
      <xdr:rowOff>76200</xdr:rowOff>
    </xdr:from>
    <xdr:ext cx="7534275" cy="3324225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5F4C109-2910-E744-8AAB-7CD8911139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61325" y="965200"/>
          <a:ext cx="7534275" cy="33242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9525</xdr:colOff>
      <xdr:row>4</xdr:row>
      <xdr:rowOff>76200</xdr:rowOff>
    </xdr:from>
    <xdr:ext cx="7534275" cy="3324225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8863F0A9-FE3C-FE4B-9870-CB01EE4711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61325" y="787400"/>
          <a:ext cx="7534275" cy="33242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133350</xdr:colOff>
      <xdr:row>8</xdr:row>
      <xdr:rowOff>88900</xdr:rowOff>
    </xdr:from>
    <xdr:to>
      <xdr:col>28</xdr:col>
      <xdr:colOff>622300</xdr:colOff>
      <xdr:row>37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1E4EDC-4E60-F042-92BC-32CFCD652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6350</xdr:colOff>
      <xdr:row>3</xdr:row>
      <xdr:rowOff>50800</xdr:rowOff>
    </xdr:from>
    <xdr:to>
      <xdr:col>34</xdr:col>
      <xdr:colOff>812800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39A3FC-B2E3-1AC3-DC00-363F02965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</xdr:colOff>
      <xdr:row>3</xdr:row>
      <xdr:rowOff>38100</xdr:rowOff>
    </xdr:from>
    <xdr:to>
      <xdr:col>16</xdr:col>
      <xdr:colOff>762000</xdr:colOff>
      <xdr:row>46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CA926F-0A6D-968F-9761-508BEAEA6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6350</xdr:colOff>
      <xdr:row>3</xdr:row>
      <xdr:rowOff>25400</xdr:rowOff>
    </xdr:from>
    <xdr:to>
      <xdr:col>51</xdr:col>
      <xdr:colOff>787400</xdr:colOff>
      <xdr:row>47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32DA71-2193-6840-4E4E-FBF686FA4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19050</xdr:colOff>
      <xdr:row>3</xdr:row>
      <xdr:rowOff>12700</xdr:rowOff>
    </xdr:from>
    <xdr:to>
      <xdr:col>69</xdr:col>
      <xdr:colOff>0</xdr:colOff>
      <xdr:row>47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1B7820-B045-7BBF-634A-AFB18E521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69</xdr:col>
      <xdr:colOff>819150</xdr:colOff>
      <xdr:row>3</xdr:row>
      <xdr:rowOff>12700</xdr:rowOff>
    </xdr:from>
    <xdr:to>
      <xdr:col>86</xdr:col>
      <xdr:colOff>12700</xdr:colOff>
      <xdr:row>47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5C5E65-5986-428B-DD36-CF3606C6D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87</xdr:col>
      <xdr:colOff>19050</xdr:colOff>
      <xdr:row>3</xdr:row>
      <xdr:rowOff>25400</xdr:rowOff>
    </xdr:from>
    <xdr:to>
      <xdr:col>102</xdr:col>
      <xdr:colOff>787400</xdr:colOff>
      <xdr:row>47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9DEEC1-E1FC-CDF6-E6A4-B5FA8B950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104</xdr:col>
      <xdr:colOff>450850</xdr:colOff>
      <xdr:row>3</xdr:row>
      <xdr:rowOff>38100</xdr:rowOff>
    </xdr:from>
    <xdr:to>
      <xdr:col>119</xdr:col>
      <xdr:colOff>711200</xdr:colOff>
      <xdr:row>47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AB49BA-8BB3-544F-1FB0-239D80D5E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3</xdr:row>
      <xdr:rowOff>0</xdr:rowOff>
    </xdr:from>
    <xdr:to>
      <xdr:col>22</xdr:col>
      <xdr:colOff>190500</xdr:colOff>
      <xdr:row>30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02C692-1212-7133-2EF4-EF72535E9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374650</xdr:colOff>
      <xdr:row>30</xdr:row>
      <xdr:rowOff>165100</xdr:rowOff>
    </xdr:from>
    <xdr:to>
      <xdr:col>22</xdr:col>
      <xdr:colOff>190500</xdr:colOff>
      <xdr:row>61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99AD3F-7FE3-3455-FBE7-2C00A1FF8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2</xdr:row>
      <xdr:rowOff>25400</xdr:rowOff>
    </xdr:from>
    <xdr:to>
      <xdr:col>21</xdr:col>
      <xdr:colOff>546100</xdr:colOff>
      <xdr:row>44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B175A4-D159-3503-E517-F396A2AD6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260350</xdr:colOff>
      <xdr:row>1</xdr:row>
      <xdr:rowOff>63500</xdr:rowOff>
    </xdr:from>
    <xdr:to>
      <xdr:col>25</xdr:col>
      <xdr:colOff>762000</xdr:colOff>
      <xdr:row>31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63A61-56FC-DA93-F58A-A690BB8D7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247650</xdr:colOff>
      <xdr:row>32</xdr:row>
      <xdr:rowOff>76200</xdr:rowOff>
    </xdr:from>
    <xdr:to>
      <xdr:col>25</xdr:col>
      <xdr:colOff>774700</xdr:colOff>
      <xdr:row>61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CC9721-EE94-AE56-587C-AA5AC32DC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463550</xdr:colOff>
      <xdr:row>1</xdr:row>
      <xdr:rowOff>127000</xdr:rowOff>
    </xdr:from>
    <xdr:to>
      <xdr:col>23</xdr:col>
      <xdr:colOff>355600</xdr:colOff>
      <xdr:row>44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4F5BA1-3CC0-BC7E-EE4D-21815AF73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222250</xdr:colOff>
      <xdr:row>0</xdr:row>
      <xdr:rowOff>152400</xdr:rowOff>
    </xdr:from>
    <xdr:to>
      <xdr:col>17</xdr:col>
      <xdr:colOff>508000</xdr:colOff>
      <xdr:row>46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BB479C-DFE2-3754-E6FC-05DA617C5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603250</xdr:colOff>
      <xdr:row>0</xdr:row>
      <xdr:rowOff>152400</xdr:rowOff>
    </xdr:from>
    <xdr:to>
      <xdr:col>42</xdr:col>
      <xdr:colOff>558800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EB09F4-7B6C-C771-0FF5-8E7B4FAE8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222250</xdr:colOff>
      <xdr:row>0</xdr:row>
      <xdr:rowOff>152400</xdr:rowOff>
    </xdr:from>
    <xdr:to>
      <xdr:col>17</xdr:col>
      <xdr:colOff>508000</xdr:colOff>
      <xdr:row>46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842F31-8405-DB4D-ADBA-4E592C8DE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603250</xdr:colOff>
      <xdr:row>0</xdr:row>
      <xdr:rowOff>152400</xdr:rowOff>
    </xdr:from>
    <xdr:to>
      <xdr:col>42</xdr:col>
      <xdr:colOff>558800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145095-38DB-764C-A4D5-2A0B3106E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lansariexchang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oin.zerodha.com/mf/fund/INF179K01WM1" TargetMode="External"/><Relationship Id="rId7" Type="http://schemas.openxmlformats.org/officeDocument/2006/relationships/hyperlink" Target="https://coin.zerodha.com/mf/fund/INF179K01WM1" TargetMode="External"/><Relationship Id="rId2" Type="http://schemas.openxmlformats.org/officeDocument/2006/relationships/hyperlink" Target="https://coin.zerodha.com/mf/fund/INF179K01WM1" TargetMode="External"/><Relationship Id="rId1" Type="http://schemas.openxmlformats.org/officeDocument/2006/relationships/hyperlink" Target="https://coin.zerodha.com/mf/fund/INF179K01WM1" TargetMode="External"/><Relationship Id="rId6" Type="http://schemas.openxmlformats.org/officeDocument/2006/relationships/hyperlink" Target="https://coin.zerodha.com/mf/fund/INF109K012M7" TargetMode="External"/><Relationship Id="rId5" Type="http://schemas.openxmlformats.org/officeDocument/2006/relationships/hyperlink" Target="https://coin.zerodha.com/mf/fund/INF109K012M7" TargetMode="External"/><Relationship Id="rId4" Type="http://schemas.openxmlformats.org/officeDocument/2006/relationships/hyperlink" Target="https://coin.zerodha.com/mf/fund/INF109K012M7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https://www.youtube.com/playlist?list=PLotlPYqRy3-_vD_w_pAvoClpwSlHin9dP" TargetMode="External"/><Relationship Id="rId1" Type="http://schemas.openxmlformats.org/officeDocument/2006/relationships/hyperlink" Target="https://arthgyaan.com/blog/budget-2025-best-tax-regime-to-choose-from-1st-april-2025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https://www.youtube.com/playlist?list=PLotlPYqRy3-_vD_w_pAvoClpwSlHin9dP" TargetMode="External"/><Relationship Id="rId1" Type="http://schemas.openxmlformats.org/officeDocument/2006/relationships/hyperlink" Target="https://arthgyaan.com/blog/budget-2024-best-tax-regime-to-choose-from-1st-april-2024.html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coin.zerodha.com/mf/fund/INF179K01WM1" TargetMode="External"/><Relationship Id="rId7" Type="http://schemas.openxmlformats.org/officeDocument/2006/relationships/hyperlink" Target="https://coin.zerodha.com/mf/fund/INF179K01WM1" TargetMode="External"/><Relationship Id="rId2" Type="http://schemas.openxmlformats.org/officeDocument/2006/relationships/hyperlink" Target="https://coin.zerodha.com/mf/fund/INF179K01WM1" TargetMode="External"/><Relationship Id="rId1" Type="http://schemas.openxmlformats.org/officeDocument/2006/relationships/hyperlink" Target="https://coin.zerodha.com/mf/fund/INF179K01WM1" TargetMode="External"/><Relationship Id="rId6" Type="http://schemas.openxmlformats.org/officeDocument/2006/relationships/hyperlink" Target="https://coin.zerodha.com/mf/fund/INF109K012M7" TargetMode="External"/><Relationship Id="rId5" Type="http://schemas.openxmlformats.org/officeDocument/2006/relationships/hyperlink" Target="https://coin.zerodha.com/mf/fund/INF109K012M7" TargetMode="External"/><Relationship Id="rId4" Type="http://schemas.openxmlformats.org/officeDocument/2006/relationships/hyperlink" Target="https://coin.zerodha.com/mf/fund/INF109K012M7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gp/product/B0CHJJZ9G8/ref=s9_acss_bw_cg_top_1a1_w?pf_rd_m=A1K21FY43GMZF8&amp;pf_rd_s=merchandised-search-5&amp;pf_rd_r=6N63C2CA09T3ZJDD4WEM&amp;pf_rd_t=101&amp;pf_rd_p=c18da174-7708-491b-85eb-bebf082c2653&amp;pf_rd_i=90817074031&amp;th=1" TargetMode="External"/><Relationship Id="rId7" Type="http://schemas.openxmlformats.org/officeDocument/2006/relationships/hyperlink" Target="https://www.amazon.in/dp/B0CDG6TM66/ref=sspa_dk_detail_6?psc=1&amp;pd_rd_i=B0CDG6TM66&amp;pd_rd_w=xSoJq&amp;content-id=amzn1.sym.2575ab02-73ff-40ca-8d3a-4fbe87c5a28d&amp;pf_rd_p=2575ab02-73ff-40ca-8d3a-4fbe87c5a28d&amp;pf_rd_r=F1XTY8FQMPT2CAZ93M9G&amp;pd_rd_wg=QxJMN&amp;pd_rd_r=e659126c-2e4f-4365-bd28-a4dc8284608e&amp;s=computers&amp;sp_csd=d2lkZ2V0TmFtZT1zcF9kZXRhaWw" TargetMode="External"/><Relationship Id="rId2" Type="http://schemas.openxmlformats.org/officeDocument/2006/relationships/hyperlink" Target="https://www.amazon.in/dp/B0C1BGCPX9/ref=sspa_dk_detail_1?psc=1&amp;pd_rd_i=B0C1BGCPX9&amp;pd_rd_w=xSoJq&amp;content-id=amzn1.sym.2575ab02-73ff-40ca-8d3a-4fbe87c5a28d&amp;pf_rd_p=2575ab02-73ff-40ca-8d3a-4fbe87c5a28d&amp;pf_rd_r=F1XTY8FQMPT2CAZ93M9G&amp;pd_rd_wg=QxJMN&amp;pd_rd_r=e659126c-2e4f-4365-bd28-a4dc8284608e&amp;s=computers&amp;sp_csd=d2lkZ2V0TmFtZT1zcF9kZXRhaWw" TargetMode="External"/><Relationship Id="rId1" Type="http://schemas.openxmlformats.org/officeDocument/2006/relationships/hyperlink" Target="https://www.amazon.in/ASUS-Vivobook-NVIDIA-GeForce-RTX-3050-Fingerprint-M6500QC-HN741WS/dp/B0BSX9LTCG/ref=zg_bs_g_1375424031_sccl_47/261-7637550-3989207?th=1" TargetMode="External"/><Relationship Id="rId6" Type="http://schemas.openxmlformats.org/officeDocument/2006/relationships/hyperlink" Target="https://www.amazon.in/ASUS-Vivobook-NVIDIA-GeForce-RTX-3050-Fingerprint-M6500QC-HN541WS/dp/B0BV6TFT54?crid=16UOO051WRYSV&amp;keywords=3050%2BGRAPHICS%2BWITH%2B15%22&amp;qid=1687841589&amp;sprefix=3050%2Bgraphics%2Bwith%2B15%2B%2Caps%2C304&amp;sr=8-5&amp;th=1&amp;linkCode=sl1&amp;tag=techum72-21&amp;linkId=92d83baad80bbe7de430a1313c70dcf7&amp;language=en_IN&amp;ref_=as_li_ss_tl" TargetMode="External"/><Relationship Id="rId5" Type="http://schemas.openxmlformats.org/officeDocument/2006/relationships/hyperlink" Target="https://www.amazon.in/gp/product/B0BQSNSY42/ref=s9_acss_bw_cg_PDPrint_2c1_w?pf_rd_m=A1K21FY43GMZF8&amp;pf_rd_s=merchandised-search-7&amp;pf_rd_r=D3B7R2XEY0MZX5V5KJRG&amp;pf_rd_t=101&amp;pf_rd_p=45eedc04-da76-4fb8-8427-444052fd29e0&amp;pf_rd_i=1375424031&amp;th=1" TargetMode="External"/><Relationship Id="rId4" Type="http://schemas.openxmlformats.org/officeDocument/2006/relationships/hyperlink" Target="https://www.amazon.in/gp/product/B0BMVSKSJ6/ref=s9_acss_bw_cg_Header_2d1_w?pf_rd_m=A1K21FY43GMZF8&amp;pf_rd_s=merchandised-search-17&amp;pf_rd_r=DAED9MX73EATBKXJ2AX5&amp;pf_rd_t=101&amp;pf_rd_p=7351db9e-c16c-43b4-852c-091e2d302577&amp;pf_rd_i=27928092031&amp;th=1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4"/>
  <sheetViews>
    <sheetView topLeftCell="AU68" zoomScale="70" zoomScaleNormal="70" workbookViewId="0">
      <selection activeCell="AY85" sqref="AY85"/>
    </sheetView>
  </sheetViews>
  <sheetFormatPr defaultColWidth="11" defaultRowHeight="15.75"/>
  <cols>
    <col min="1" max="1" width="15.5" customWidth="1"/>
    <col min="2" max="2" width="13.625" customWidth="1"/>
    <col min="4" max="4" width="13.5" customWidth="1"/>
    <col min="5" max="5" width="12.125" customWidth="1"/>
    <col min="6" max="6" width="11.125" bestFit="1" customWidth="1"/>
    <col min="7" max="7" width="15.875" bestFit="1" customWidth="1"/>
    <col min="8" max="8" width="14" customWidth="1"/>
    <col min="11" max="11" width="11.625" bestFit="1" customWidth="1"/>
    <col min="14" max="14" width="11.625" bestFit="1" customWidth="1"/>
    <col min="15" max="15" width="11" customWidth="1"/>
    <col min="17" max="17" width="11.625" bestFit="1" customWidth="1"/>
    <col min="18" max="18" width="11" customWidth="1"/>
    <col min="20" max="20" width="11.625" bestFit="1" customWidth="1"/>
    <col min="22" max="22" width="15.875" bestFit="1" customWidth="1"/>
    <col min="23" max="23" width="11.625" bestFit="1" customWidth="1"/>
    <col min="25" max="25" width="15.875" bestFit="1" customWidth="1"/>
    <col min="26" max="26" width="11.625" bestFit="1" customWidth="1"/>
    <col min="29" max="29" width="11.625" bestFit="1" customWidth="1"/>
    <col min="32" max="32" width="11.625" bestFit="1" customWidth="1"/>
    <col min="34" max="34" width="11" customWidth="1"/>
    <col min="35" max="35" width="11.625" bestFit="1" customWidth="1"/>
    <col min="38" max="38" width="11.75" bestFit="1" customWidth="1"/>
    <col min="41" max="41" width="11.75" bestFit="1" customWidth="1"/>
    <col min="44" max="44" width="11.75" bestFit="1" customWidth="1"/>
    <col min="47" max="47" width="12.375" customWidth="1"/>
    <col min="50" max="50" width="12.25" customWidth="1"/>
    <col min="51" max="51" width="11.75" bestFit="1" customWidth="1"/>
    <col min="53" max="53" width="12.875" customWidth="1"/>
    <col min="54" max="54" width="11.75" bestFit="1" customWidth="1"/>
    <col min="56" max="56" width="15" customWidth="1"/>
    <col min="59" max="59" width="13.375" customWidth="1"/>
    <col min="64" max="64" width="16.25" customWidth="1"/>
  </cols>
  <sheetData>
    <row r="1" spans="1:63">
      <c r="A1" s="20">
        <v>45413</v>
      </c>
      <c r="D1" s="20">
        <v>45445</v>
      </c>
      <c r="G1" s="20">
        <v>45474</v>
      </c>
      <c r="J1" s="20">
        <v>45505</v>
      </c>
      <c r="M1" s="20">
        <v>45566</v>
      </c>
      <c r="P1" s="20">
        <v>45597</v>
      </c>
      <c r="S1" s="20">
        <v>45627</v>
      </c>
      <c r="V1" s="20">
        <v>45658</v>
      </c>
      <c r="Y1" s="20">
        <v>45689</v>
      </c>
      <c r="AB1" s="20">
        <v>45717</v>
      </c>
      <c r="AE1" s="20">
        <v>45748</v>
      </c>
      <c r="AH1" s="20">
        <v>45779</v>
      </c>
      <c r="AK1" s="20">
        <v>45809</v>
      </c>
      <c r="AN1" s="20">
        <v>45839</v>
      </c>
      <c r="AQ1" s="20">
        <v>45870</v>
      </c>
      <c r="AT1" s="20">
        <v>45931</v>
      </c>
      <c r="AW1" s="20">
        <v>45962</v>
      </c>
      <c r="AZ1" s="20">
        <v>45992</v>
      </c>
      <c r="BC1" s="20">
        <v>46034</v>
      </c>
      <c r="BF1" s="20">
        <v>46080</v>
      </c>
      <c r="BI1" s="20" t="s">
        <v>3834</v>
      </c>
    </row>
    <row r="2" spans="1:63" ht="18">
      <c r="A2" t="s">
        <v>0</v>
      </c>
      <c r="B2" s="12">
        <v>951450</v>
      </c>
      <c r="D2" t="s">
        <v>0</v>
      </c>
      <c r="E2" s="12">
        <v>951450</v>
      </c>
      <c r="G2" t="s">
        <v>15</v>
      </c>
      <c r="H2" s="12">
        <v>808008</v>
      </c>
      <c r="J2" t="s">
        <v>15</v>
      </c>
      <c r="K2" s="12">
        <v>808008</v>
      </c>
      <c r="M2" t="s">
        <v>15</v>
      </c>
      <c r="N2" s="12">
        <v>796070</v>
      </c>
      <c r="O2" s="8"/>
      <c r="P2" t="s">
        <v>15</v>
      </c>
      <c r="Q2" s="12">
        <v>796070</v>
      </c>
      <c r="S2" t="s">
        <v>15</v>
      </c>
      <c r="T2" s="12">
        <v>833372</v>
      </c>
      <c r="V2" t="s">
        <v>15</v>
      </c>
      <c r="W2" s="12">
        <v>833372</v>
      </c>
      <c r="Y2" t="s">
        <v>15</v>
      </c>
      <c r="Z2" s="12">
        <v>833372</v>
      </c>
      <c r="AB2" t="s">
        <v>15</v>
      </c>
      <c r="AC2" s="12">
        <v>833372</v>
      </c>
      <c r="AE2" t="s">
        <v>15</v>
      </c>
      <c r="AF2" s="12">
        <v>865324</v>
      </c>
      <c r="AH2" t="s">
        <v>15</v>
      </c>
      <c r="AI2" s="12">
        <v>865324</v>
      </c>
      <c r="AK2" t="s">
        <v>15</v>
      </c>
      <c r="AL2" s="12">
        <v>865324</v>
      </c>
      <c r="AN2" t="s">
        <v>15</v>
      </c>
      <c r="AO2" s="12">
        <v>865324</v>
      </c>
      <c r="AQ2" t="s">
        <v>15</v>
      </c>
      <c r="AR2" s="12">
        <v>865324</v>
      </c>
      <c r="AT2" t="s">
        <v>15</v>
      </c>
      <c r="AU2" s="12">
        <v>865324</v>
      </c>
      <c r="AW2" t="s">
        <v>15</v>
      </c>
      <c r="AX2" s="12">
        <v>865324</v>
      </c>
      <c r="AZ2" t="s">
        <v>15</v>
      </c>
      <c r="BA2" s="12">
        <v>865324</v>
      </c>
      <c r="BC2" t="s">
        <v>15</v>
      </c>
      <c r="BD2" s="12">
        <f>651717+358128</f>
        <v>1009845</v>
      </c>
      <c r="BF2" t="s">
        <v>15</v>
      </c>
      <c r="BG2" s="196">
        <f>651717+358128</f>
        <v>1009845</v>
      </c>
      <c r="BI2" t="s">
        <v>3882</v>
      </c>
      <c r="BJ2" s="196">
        <f>441521</f>
        <v>441521</v>
      </c>
    </row>
    <row r="3" spans="1:63">
      <c r="A3" t="s">
        <v>15</v>
      </c>
      <c r="B3" s="12">
        <v>668528</v>
      </c>
      <c r="D3" t="s">
        <v>15</v>
      </c>
      <c r="E3" s="12">
        <v>668528</v>
      </c>
      <c r="G3" t="s">
        <v>987</v>
      </c>
      <c r="H3" s="12">
        <v>1000345.654</v>
      </c>
      <c r="J3" t="s">
        <v>987</v>
      </c>
      <c r="K3" s="12">
        <v>1007126.069</v>
      </c>
      <c r="M3" t="s">
        <v>987</v>
      </c>
      <c r="N3" s="12">
        <v>1019698.17</v>
      </c>
      <c r="P3" t="s">
        <v>987</v>
      </c>
      <c r="Q3" s="12">
        <v>1026151</v>
      </c>
      <c r="S3" t="s">
        <v>987</v>
      </c>
      <c r="T3" s="12">
        <v>1032099.85</v>
      </c>
      <c r="V3" t="s">
        <v>987</v>
      </c>
      <c r="W3" s="12">
        <v>1038473.06</v>
      </c>
      <c r="Y3" t="s">
        <v>987</v>
      </c>
      <c r="Z3" s="12">
        <v>1045060.88</v>
      </c>
      <c r="AB3" t="s">
        <v>987</v>
      </c>
      <c r="AC3" s="12">
        <v>1050943.1000000001</v>
      </c>
      <c r="AE3" t="s">
        <v>987</v>
      </c>
      <c r="AF3" s="12">
        <v>1060365.42</v>
      </c>
      <c r="AH3" t="s">
        <v>987</v>
      </c>
      <c r="AI3" s="12">
        <v>1069730.49</v>
      </c>
      <c r="AK3" t="s">
        <v>987</v>
      </c>
      <c r="AL3" s="12">
        <v>1076904</v>
      </c>
      <c r="AN3" t="s">
        <v>987</v>
      </c>
      <c r="AO3" s="12">
        <v>1084164.47</v>
      </c>
      <c r="AQ3" t="s">
        <v>987</v>
      </c>
      <c r="AR3" s="12">
        <v>1090508.78</v>
      </c>
      <c r="AT3" t="s">
        <v>987</v>
      </c>
      <c r="AU3" s="12">
        <v>1101242.3400000001</v>
      </c>
      <c r="AW3" t="s">
        <v>987</v>
      </c>
      <c r="AX3" s="12">
        <v>1106977.28</v>
      </c>
      <c r="AZ3" t="s">
        <v>987</v>
      </c>
      <c r="BA3" s="12">
        <v>1112472.94</v>
      </c>
      <c r="BC3" t="s">
        <v>987</v>
      </c>
      <c r="BD3" s="12">
        <v>1118888.21</v>
      </c>
      <c r="BF3" t="s">
        <v>987</v>
      </c>
      <c r="BG3" s="196">
        <v>1128386</v>
      </c>
      <c r="BI3" t="s">
        <v>3884</v>
      </c>
      <c r="BJ3" s="196">
        <f>1415595.78</f>
        <v>1415595.78</v>
      </c>
    </row>
    <row r="4" spans="1:63">
      <c r="A4" t="s">
        <v>8</v>
      </c>
      <c r="B4" s="12">
        <v>1419634.129</v>
      </c>
      <c r="D4" t="s">
        <v>8</v>
      </c>
      <c r="E4" s="12">
        <v>1427820.5619999999</v>
      </c>
      <c r="G4" t="s">
        <v>8</v>
      </c>
      <c r="H4" s="12">
        <v>1435262.612</v>
      </c>
      <c r="J4" t="s">
        <v>8</v>
      </c>
      <c r="K4" s="12">
        <v>1443090.287</v>
      </c>
      <c r="M4" t="s">
        <v>8</v>
      </c>
      <c r="N4" s="12">
        <v>0</v>
      </c>
      <c r="P4" t="s">
        <v>8</v>
      </c>
      <c r="Q4" s="12">
        <v>0</v>
      </c>
      <c r="S4" t="s">
        <v>8</v>
      </c>
      <c r="T4" s="12">
        <v>0</v>
      </c>
      <c r="V4" t="s">
        <v>8</v>
      </c>
      <c r="W4" s="12">
        <v>0</v>
      </c>
      <c r="Y4" t="s">
        <v>8</v>
      </c>
      <c r="Z4" s="12">
        <v>0</v>
      </c>
      <c r="AB4" t="s">
        <v>8</v>
      </c>
      <c r="AC4" s="12">
        <v>0</v>
      </c>
      <c r="AE4" t="s">
        <v>3564</v>
      </c>
      <c r="AF4" s="12">
        <v>0</v>
      </c>
      <c r="AG4" s="12"/>
      <c r="AH4" t="s">
        <v>3564</v>
      </c>
      <c r="AI4" s="12">
        <v>1006035.5</v>
      </c>
      <c r="AJ4" s="12"/>
      <c r="AK4" t="s">
        <v>3564</v>
      </c>
      <c r="AL4" s="12">
        <v>1012782</v>
      </c>
      <c r="AN4" t="s">
        <v>3692</v>
      </c>
      <c r="AO4" s="12">
        <v>0</v>
      </c>
      <c r="AQ4" t="s">
        <v>3692</v>
      </c>
      <c r="AR4" s="12">
        <v>0</v>
      </c>
      <c r="AT4" t="s">
        <v>3692</v>
      </c>
      <c r="AU4" s="12">
        <v>0</v>
      </c>
      <c r="AW4" t="s">
        <v>3692</v>
      </c>
      <c r="AX4" s="12">
        <v>0</v>
      </c>
      <c r="AZ4" t="s">
        <v>3692</v>
      </c>
      <c r="BA4" s="12">
        <v>0</v>
      </c>
      <c r="BC4" t="s">
        <v>3692</v>
      </c>
      <c r="BD4" s="12">
        <v>0</v>
      </c>
      <c r="BF4" t="s">
        <v>3692</v>
      </c>
      <c r="BG4" s="196">
        <v>0</v>
      </c>
      <c r="BI4" t="s">
        <v>3774</v>
      </c>
      <c r="BJ4" s="196">
        <v>869738</v>
      </c>
    </row>
    <row r="5" spans="1:63">
      <c r="A5" t="s">
        <v>9</v>
      </c>
      <c r="B5" s="12">
        <v>905550.13699999999</v>
      </c>
      <c r="D5" t="s">
        <v>9</v>
      </c>
      <c r="E5" s="12">
        <v>910768.39800000004</v>
      </c>
      <c r="G5" t="s">
        <v>9</v>
      </c>
      <c r="H5" s="12">
        <v>915518.00399999996</v>
      </c>
      <c r="J5" t="s">
        <v>9</v>
      </c>
      <c r="K5" s="12">
        <v>920507.89199999999</v>
      </c>
      <c r="L5" s="12"/>
      <c r="M5" t="s">
        <v>9</v>
      </c>
      <c r="N5" s="12">
        <v>0</v>
      </c>
      <c r="P5" t="s">
        <v>9</v>
      </c>
      <c r="Q5" s="12">
        <v>0</v>
      </c>
      <c r="S5" t="s">
        <v>9</v>
      </c>
      <c r="T5" s="12">
        <v>0</v>
      </c>
      <c r="V5" t="s">
        <v>9</v>
      </c>
      <c r="W5" s="12">
        <v>0</v>
      </c>
      <c r="Y5" t="s">
        <v>9</v>
      </c>
      <c r="Z5" s="12">
        <v>0</v>
      </c>
      <c r="AB5" t="s">
        <v>9</v>
      </c>
      <c r="AC5" s="12">
        <v>0</v>
      </c>
      <c r="AE5" t="s">
        <v>3565</v>
      </c>
      <c r="AF5" s="12">
        <v>0</v>
      </c>
      <c r="AH5" t="s">
        <v>3565</v>
      </c>
      <c r="AI5" s="12">
        <v>504576.06</v>
      </c>
      <c r="AK5" t="s">
        <v>3565</v>
      </c>
      <c r="AL5" s="12">
        <v>509925</v>
      </c>
      <c r="AN5" t="s">
        <v>3708</v>
      </c>
      <c r="AO5" s="12">
        <f>2528607.77+760000</f>
        <v>3288607.77</v>
      </c>
      <c r="AQ5" t="s">
        <v>3708</v>
      </c>
      <c r="AR5" s="12">
        <f>512239.74+1006366.14+764716.63+1025576.59</f>
        <v>3308899.0999999996</v>
      </c>
      <c r="AT5" t="s">
        <v>3708</v>
      </c>
      <c r="AU5" s="12">
        <f>3327559.24</f>
        <v>3327559.24</v>
      </c>
      <c r="AW5" t="s">
        <v>3708</v>
      </c>
      <c r="AX5" s="12">
        <f>3350253</f>
        <v>3350253</v>
      </c>
      <c r="AZ5" t="s">
        <v>3708</v>
      </c>
      <c r="BA5" s="12">
        <v>3366751</v>
      </c>
      <c r="BC5" t="s">
        <v>3708</v>
      </c>
      <c r="BD5" s="12">
        <v>3375222</v>
      </c>
      <c r="BF5" t="s">
        <v>3708</v>
      </c>
      <c r="BG5" s="196">
        <v>0</v>
      </c>
      <c r="BI5" t="s">
        <v>3775</v>
      </c>
      <c r="BJ5" s="196">
        <v>898979</v>
      </c>
    </row>
    <row r="6" spans="1:63">
      <c r="A6" t="s">
        <v>10</v>
      </c>
      <c r="B6" s="12">
        <v>3489132.5150000001</v>
      </c>
      <c r="D6" t="s">
        <v>10</v>
      </c>
      <c r="E6" s="12">
        <v>3510938.8820000002</v>
      </c>
      <c r="G6" t="s">
        <v>10</v>
      </c>
      <c r="H6" s="12">
        <v>3530497.6170000001</v>
      </c>
      <c r="J6" t="s">
        <v>10</v>
      </c>
      <c r="K6" s="12">
        <v>3552097.4</v>
      </c>
      <c r="M6" t="s">
        <v>10</v>
      </c>
      <c r="N6" s="12">
        <v>3593855.3450000002</v>
      </c>
      <c r="P6" t="s">
        <v>10</v>
      </c>
      <c r="Q6" s="12">
        <v>3616708</v>
      </c>
      <c r="S6" t="s">
        <v>10</v>
      </c>
      <c r="T6" s="12">
        <v>3635204.68</v>
      </c>
      <c r="V6" t="s">
        <v>10</v>
      </c>
      <c r="W6" s="12">
        <v>3657159.72</v>
      </c>
      <c r="Y6" t="s">
        <v>10</v>
      </c>
      <c r="Z6" s="12">
        <v>3678943.66</v>
      </c>
      <c r="AB6" t="s">
        <v>10</v>
      </c>
      <c r="AC6" s="12">
        <v>3699012.81</v>
      </c>
      <c r="AE6" t="s">
        <v>10</v>
      </c>
      <c r="AF6" s="12">
        <v>3725155.6</v>
      </c>
      <c r="AH6" t="s">
        <v>10</v>
      </c>
      <c r="AI6" s="12">
        <v>3747212.53</v>
      </c>
      <c r="AK6" t="s">
        <v>10</v>
      </c>
      <c r="AL6" s="12">
        <v>3766172</v>
      </c>
      <c r="AN6" t="s">
        <v>10</v>
      </c>
      <c r="AO6" s="12">
        <v>3786903.5</v>
      </c>
      <c r="AQ6" t="s">
        <v>10</v>
      </c>
      <c r="AR6" s="12">
        <v>3805488.18</v>
      </c>
      <c r="AT6" t="s">
        <v>10</v>
      </c>
      <c r="AU6" s="12">
        <v>3842143.82</v>
      </c>
      <c r="AW6" t="s">
        <v>10</v>
      </c>
      <c r="AX6" s="12">
        <v>3860813.84</v>
      </c>
      <c r="AZ6" t="s">
        <v>10</v>
      </c>
      <c r="BA6" s="12">
        <v>3879432.78</v>
      </c>
      <c r="BC6" t="s">
        <v>10</v>
      </c>
      <c r="BD6" s="12">
        <v>3902964.62</v>
      </c>
      <c r="BF6" t="s">
        <v>10</v>
      </c>
      <c r="BG6" s="196">
        <v>3935452</v>
      </c>
      <c r="BI6" t="s">
        <v>180</v>
      </c>
      <c r="BJ6" s="196">
        <v>3914849</v>
      </c>
    </row>
    <row r="7" spans="1:63">
      <c r="A7" t="s">
        <v>11</v>
      </c>
      <c r="B7" s="12">
        <v>5119373.7110000001</v>
      </c>
      <c r="D7" t="s">
        <v>11</v>
      </c>
      <c r="E7" s="12">
        <v>5151139.7410000004</v>
      </c>
      <c r="G7" t="s">
        <v>11</v>
      </c>
      <c r="H7" s="12">
        <v>5179527.017</v>
      </c>
      <c r="J7" t="s">
        <v>11</v>
      </c>
      <c r="K7" s="12">
        <v>5211161.5109999999</v>
      </c>
      <c r="M7" t="s">
        <v>11</v>
      </c>
      <c r="N7" s="12">
        <v>5271991.8870000001</v>
      </c>
      <c r="P7" t="s">
        <v>11</v>
      </c>
      <c r="Q7" s="12">
        <v>4304060</v>
      </c>
      <c r="S7" t="s">
        <v>11</v>
      </c>
      <c r="T7" s="12">
        <v>4325818.8899999997</v>
      </c>
      <c r="V7" t="s">
        <v>11</v>
      </c>
      <c r="W7" s="12">
        <v>4351589.07</v>
      </c>
      <c r="Y7" t="s">
        <v>11</v>
      </c>
      <c r="Z7" s="12">
        <v>4377218.13</v>
      </c>
      <c r="AB7" t="s">
        <v>11</v>
      </c>
      <c r="AC7" s="12">
        <v>4401073.57</v>
      </c>
      <c r="AE7" t="s">
        <v>11</v>
      </c>
      <c r="AF7" s="12">
        <v>4431262.68</v>
      </c>
      <c r="AH7" t="s">
        <v>11</v>
      </c>
      <c r="AI7" s="12">
        <v>4457128.4400000004</v>
      </c>
      <c r="AK7" t="s">
        <v>11</v>
      </c>
      <c r="AL7" s="12">
        <v>4480023</v>
      </c>
      <c r="AN7" t="s">
        <v>11</v>
      </c>
      <c r="AO7" s="12">
        <v>4504517.08</v>
      </c>
      <c r="AQ7" t="s">
        <v>11</v>
      </c>
      <c r="AR7" s="12">
        <v>4526261.4800000004</v>
      </c>
      <c r="AT7" t="s">
        <v>11</v>
      </c>
      <c r="AU7" s="12">
        <v>4568910.49</v>
      </c>
      <c r="AW7" t="s">
        <v>11</v>
      </c>
      <c r="AX7" s="12">
        <v>4590799.95</v>
      </c>
      <c r="AZ7" t="s">
        <v>11</v>
      </c>
      <c r="BA7" s="12">
        <v>4612900.34</v>
      </c>
      <c r="BC7" t="s">
        <v>11</v>
      </c>
      <c r="BD7" s="12">
        <v>4640403.4000000004</v>
      </c>
      <c r="BF7" t="s">
        <v>11</v>
      </c>
      <c r="BG7" s="196">
        <v>4678503</v>
      </c>
      <c r="BI7" t="s">
        <v>181</v>
      </c>
      <c r="BJ7" s="196">
        <v>3887785</v>
      </c>
    </row>
    <row r="8" spans="1:63">
      <c r="A8" t="s">
        <v>30</v>
      </c>
      <c r="B8" s="12">
        <v>2503512.219</v>
      </c>
      <c r="D8" t="s">
        <v>30</v>
      </c>
      <c r="E8" s="12">
        <v>2519163.8229999999</v>
      </c>
      <c r="G8" t="s">
        <v>30</v>
      </c>
      <c r="H8" s="12">
        <v>2534384.7620000001</v>
      </c>
      <c r="J8" t="s">
        <v>30</v>
      </c>
      <c r="K8" s="12">
        <v>2551082.267</v>
      </c>
      <c r="M8" t="s">
        <v>30</v>
      </c>
      <c r="N8" s="12">
        <v>2582502.37</v>
      </c>
      <c r="P8" t="s">
        <v>30</v>
      </c>
      <c r="Q8" s="12">
        <v>2598548</v>
      </c>
      <c r="S8" t="s">
        <v>30</v>
      </c>
      <c r="T8" s="12">
        <v>2613122.67</v>
      </c>
      <c r="V8" t="s">
        <v>30</v>
      </c>
      <c r="W8" s="12">
        <v>2629100.35</v>
      </c>
      <c r="Y8" t="s">
        <v>30</v>
      </c>
      <c r="Z8" s="12">
        <v>2644432.0299999998</v>
      </c>
      <c r="AB8" t="s">
        <v>30</v>
      </c>
      <c r="AC8" s="12">
        <v>2659652.9700000002</v>
      </c>
      <c r="AE8" t="s">
        <v>30</v>
      </c>
      <c r="AF8" s="12">
        <v>2682650.4900000002</v>
      </c>
      <c r="AH8" t="s">
        <v>30</v>
      </c>
      <c r="AI8" s="12">
        <v>2706097.13</v>
      </c>
      <c r="AK8" t="s">
        <v>30</v>
      </c>
      <c r="AL8" s="12">
        <v>2724664</v>
      </c>
      <c r="AN8" t="s">
        <v>30</v>
      </c>
      <c r="AO8" s="12">
        <v>2742217.64</v>
      </c>
      <c r="AQ8" t="s">
        <v>30</v>
      </c>
      <c r="AR8" s="12">
        <v>2758029.2</v>
      </c>
      <c r="AT8" t="s">
        <v>30</v>
      </c>
      <c r="AU8" s="12">
        <v>2784385.92</v>
      </c>
      <c r="AW8" t="s">
        <v>30</v>
      </c>
      <c r="AX8" s="12">
        <v>2798567.1</v>
      </c>
      <c r="AZ8" t="s">
        <v>30</v>
      </c>
      <c r="BA8" s="12">
        <v>2813178.96</v>
      </c>
      <c r="BC8" t="s">
        <v>30</v>
      </c>
      <c r="BD8" s="12">
        <v>2829027.44</v>
      </c>
      <c r="BF8" t="s">
        <v>30</v>
      </c>
      <c r="BG8" s="196">
        <v>2851292</v>
      </c>
      <c r="BI8" t="s">
        <v>3883</v>
      </c>
      <c r="BJ8" s="196">
        <v>152000</v>
      </c>
    </row>
    <row r="9" spans="1:63">
      <c r="A9" t="s">
        <v>7</v>
      </c>
      <c r="B9" s="12">
        <f>SUM(B2:B8)</f>
        <v>15057180.710999999</v>
      </c>
      <c r="D9" t="s">
        <v>7</v>
      </c>
      <c r="E9" s="12">
        <f>SUM(E2:E8)</f>
        <v>15139809.405999999</v>
      </c>
      <c r="G9" t="s">
        <v>7</v>
      </c>
      <c r="H9" s="12">
        <f>SUM(H2:H8)</f>
        <v>15403543.665999999</v>
      </c>
      <c r="J9" t="s">
        <v>7</v>
      </c>
      <c r="K9" s="12">
        <f>SUM(K2:K8)</f>
        <v>15493073.425999999</v>
      </c>
      <c r="M9" t="s">
        <v>7</v>
      </c>
      <c r="N9" s="12">
        <f>SUM(N2:N8)</f>
        <v>13264117.772</v>
      </c>
      <c r="P9" t="s">
        <v>7</v>
      </c>
      <c r="Q9" s="12">
        <f>SUM(Q2:Q8)</f>
        <v>12341537</v>
      </c>
      <c r="S9" t="s">
        <v>7</v>
      </c>
      <c r="T9" s="12">
        <f>SUM(T2:T8)</f>
        <v>12439618.09</v>
      </c>
      <c r="U9" s="12"/>
      <c r="V9" t="s">
        <v>7</v>
      </c>
      <c r="W9" s="12">
        <f>SUM(W2:W8)</f>
        <v>12509694.200000001</v>
      </c>
      <c r="Y9" t="s">
        <v>7</v>
      </c>
      <c r="Z9" s="12">
        <f>SUM(Z2:Z8)</f>
        <v>12579026.699999999</v>
      </c>
      <c r="AB9" t="s">
        <v>7</v>
      </c>
      <c r="AC9" s="12">
        <f>SUM(AC2:AC8)</f>
        <v>12644054.450000001</v>
      </c>
      <c r="AE9" t="s">
        <v>7</v>
      </c>
      <c r="AF9" s="12">
        <f>SUM(AF2:AF8)</f>
        <v>12764758.189999999</v>
      </c>
      <c r="AH9" t="s">
        <v>7</v>
      </c>
      <c r="AI9" s="12">
        <f>SUM(AI2:AI8)</f>
        <v>14356104.149999999</v>
      </c>
      <c r="AK9" t="s">
        <v>7</v>
      </c>
      <c r="AL9" s="12">
        <f>SUM(AL2:AL8)</f>
        <v>14435794</v>
      </c>
      <c r="AM9" s="12">
        <f>AL9-AI9</f>
        <v>79689.85000000149</v>
      </c>
      <c r="AN9" t="s">
        <v>7</v>
      </c>
      <c r="AO9" s="12">
        <f>SUM(AO2:AO8)</f>
        <v>16271734.460000001</v>
      </c>
      <c r="AP9" s="12">
        <f>AO9-AL9</f>
        <v>1835940.4600000009</v>
      </c>
      <c r="AQ9" t="s">
        <v>7</v>
      </c>
      <c r="AR9" s="12">
        <f>SUM(AR2:AR8)</f>
        <v>16354510.740000002</v>
      </c>
      <c r="AS9" s="12">
        <f>AR9-AO9</f>
        <v>82776.280000001192</v>
      </c>
      <c r="AT9" t="s">
        <v>7</v>
      </c>
      <c r="AU9" s="12">
        <f>SUM(AU2:AU8)</f>
        <v>16489565.810000001</v>
      </c>
      <c r="AV9" s="12">
        <f>AU9-AR9</f>
        <v>135055.06999999844</v>
      </c>
      <c r="AW9" t="s">
        <v>7</v>
      </c>
      <c r="AX9" s="12">
        <f>SUM(AX2:AX8)</f>
        <v>16572735.17</v>
      </c>
      <c r="AY9" s="12">
        <f>AX9-AU9</f>
        <v>83169.359999999404</v>
      </c>
      <c r="AZ9" t="s">
        <v>7</v>
      </c>
      <c r="BA9" s="12">
        <f>SUM(BA2:BA8)</f>
        <v>16650060.02</v>
      </c>
      <c r="BB9" s="12">
        <f>BA9-AX9</f>
        <v>77324.849999999627</v>
      </c>
      <c r="BC9" t="s">
        <v>7</v>
      </c>
      <c r="BD9" s="12">
        <f>SUM(BD2:BD8)</f>
        <v>16876350.670000002</v>
      </c>
      <c r="BE9" s="12">
        <f>BD9-BA9</f>
        <v>226290.65000000224</v>
      </c>
      <c r="BF9" t="s">
        <v>7</v>
      </c>
      <c r="BG9" s="196">
        <f>SUM(BG2:BG8)</f>
        <v>13603478</v>
      </c>
      <c r="BH9" s="12"/>
      <c r="BI9" t="s">
        <v>2</v>
      </c>
      <c r="BJ9" s="196">
        <v>221432</v>
      </c>
      <c r="BK9" s="12"/>
    </row>
    <row r="10" spans="1:63">
      <c r="BG10" s="196"/>
      <c r="BI10" t="s">
        <v>6</v>
      </c>
      <c r="BJ10" s="196">
        <f>193313</f>
        <v>193313</v>
      </c>
    </row>
    <row r="11" spans="1:63">
      <c r="A11" t="s">
        <v>5</v>
      </c>
      <c r="B11" s="12">
        <f>B12+B13+B14</f>
        <v>7897295.6380000003</v>
      </c>
      <c r="D11" t="s">
        <v>5</v>
      </c>
      <c r="E11" s="12">
        <f>E12+E13+E14</f>
        <v>7902790.4799999995</v>
      </c>
      <c r="G11" t="s">
        <v>5</v>
      </c>
      <c r="H11" s="12">
        <f>H12+H13+H14</f>
        <v>8434569.8900000006</v>
      </c>
      <c r="J11" t="s">
        <v>5</v>
      </c>
      <c r="K11" s="12">
        <f>K12+K13+K14</f>
        <v>8765467.5949999988</v>
      </c>
      <c r="M11" t="s">
        <v>5</v>
      </c>
      <c r="N11" s="12">
        <f>N12+N13+N14</f>
        <v>9540736.4959999993</v>
      </c>
      <c r="P11" t="s">
        <v>5</v>
      </c>
      <c r="Q11" s="12">
        <f>Q12+Q13+Q14</f>
        <v>9551827.352</v>
      </c>
      <c r="R11" s="12"/>
      <c r="S11" t="s">
        <v>5</v>
      </c>
      <c r="T11" s="12">
        <f>T12+T13+T14</f>
        <v>9729093.4700000007</v>
      </c>
      <c r="U11" s="12"/>
      <c r="V11" t="s">
        <v>1220</v>
      </c>
      <c r="W11" s="12">
        <f>W12+W13+W14</f>
        <v>9512605.0299999993</v>
      </c>
      <c r="Y11" t="s">
        <v>1220</v>
      </c>
      <c r="Z11" s="12">
        <f>Z12+Z13+Z14</f>
        <v>9455702.1699999999</v>
      </c>
      <c r="AB11" t="s">
        <v>1220</v>
      </c>
      <c r="AC11" s="12">
        <f>AC12+AC13+AC14</f>
        <v>8902654.4000000004</v>
      </c>
      <c r="AE11" t="s">
        <v>1220</v>
      </c>
      <c r="AF11" s="12">
        <f>AF12+AF13+AF14</f>
        <v>10361984.25</v>
      </c>
      <c r="AH11" t="s">
        <v>1220</v>
      </c>
      <c r="AI11" s="12">
        <f>AI12+AI13+AI14</f>
        <v>10758561.530000001</v>
      </c>
      <c r="AK11" t="s">
        <v>1220</v>
      </c>
      <c r="AL11" s="12">
        <f>AL12+AL13+AL14</f>
        <v>11024068</v>
      </c>
      <c r="AN11" t="s">
        <v>1220</v>
      </c>
      <c r="AO11" s="12">
        <f>AO12+AO13+AO14</f>
        <v>11374077.99</v>
      </c>
      <c r="AQ11" t="s">
        <v>1220</v>
      </c>
      <c r="AR11" s="12">
        <f>AR12+AR13+AR14</f>
        <v>11058343.26</v>
      </c>
      <c r="AT11" t="s">
        <v>1220</v>
      </c>
      <c r="AU11" s="12">
        <f>AU12+AU15+AU16+AU13+AU14</f>
        <v>11349935.43</v>
      </c>
      <c r="AW11" t="s">
        <v>1220</v>
      </c>
      <c r="AX11" s="12">
        <f>AX12+AX15+AX16+AX13+AX14</f>
        <v>11800330.479999999</v>
      </c>
      <c r="AZ11" t="s">
        <v>1220</v>
      </c>
      <c r="BA11" s="12">
        <f>BA12+BA15+BA16+BA13+BA14</f>
        <v>11915366.119999999</v>
      </c>
      <c r="BC11" t="s">
        <v>1220</v>
      </c>
      <c r="BD11" s="12">
        <f>BD12+BD15+BD16+BD13+BD14</f>
        <v>11854533</v>
      </c>
      <c r="BF11" t="s">
        <v>1220</v>
      </c>
      <c r="BG11" s="196">
        <f>BG12+BG15+BG16+BG13+BG14</f>
        <v>11428467.780000001</v>
      </c>
      <c r="BI11" t="s">
        <v>3881</v>
      </c>
      <c r="BJ11" s="196">
        <v>103000</v>
      </c>
    </row>
    <row r="12" spans="1:63">
      <c r="A12" t="s">
        <v>118</v>
      </c>
      <c r="B12" s="12">
        <v>1133271.92</v>
      </c>
      <c r="D12" t="s">
        <v>118</v>
      </c>
      <c r="E12" s="12">
        <v>1138211.8</v>
      </c>
      <c r="G12" t="s">
        <v>118</v>
      </c>
      <c r="H12" s="12">
        <v>1215890.28</v>
      </c>
      <c r="J12" t="s">
        <v>118</v>
      </c>
      <c r="K12" s="24">
        <v>1261391.56</v>
      </c>
      <c r="M12" t="s">
        <v>1113</v>
      </c>
      <c r="N12" s="24">
        <f>1306484.96+32731.3+425646</f>
        <v>1764862.26</v>
      </c>
      <c r="P12" t="s">
        <v>1113</v>
      </c>
      <c r="Q12" s="24">
        <v>1647170.34</v>
      </c>
      <c r="R12" s="12"/>
      <c r="S12" t="s">
        <v>1205</v>
      </c>
      <c r="T12" s="24">
        <v>1846333.56</v>
      </c>
      <c r="V12" t="s">
        <v>1205</v>
      </c>
      <c r="W12" s="24">
        <f>1204333.68+585861.5</f>
        <v>1790195.18</v>
      </c>
      <c r="Y12" t="s">
        <v>1284</v>
      </c>
      <c r="Z12" s="24">
        <f>1188335.72+530416.76+51072</f>
        <v>1769824.48</v>
      </c>
      <c r="AB12" t="s">
        <v>1284</v>
      </c>
      <c r="AC12" s="24">
        <f>1126609.88+498727.5+37060</f>
        <v>1662397.38</v>
      </c>
      <c r="AE12" t="s">
        <v>1284</v>
      </c>
      <c r="AF12" s="24">
        <f>1183939+560409+38772+1000000</f>
        <v>2783120</v>
      </c>
      <c r="AH12" t="s">
        <v>3566</v>
      </c>
      <c r="AI12" s="24">
        <f>1828679.9+969341</f>
        <v>2798020.9</v>
      </c>
      <c r="AK12" t="s">
        <v>3680</v>
      </c>
      <c r="AL12" s="24">
        <f>1864148+1019266+7834</f>
        <v>2891248</v>
      </c>
      <c r="AN12" t="s">
        <v>3680</v>
      </c>
      <c r="AO12" s="24">
        <f>1902627.96+1082498.45+5777</f>
        <v>2990903.41</v>
      </c>
      <c r="AQ12" t="s">
        <v>3680</v>
      </c>
      <c r="AR12" s="24">
        <f>1013107.65+1820130.84+75000</f>
        <v>2908238.49</v>
      </c>
      <c r="AT12" t="s">
        <v>3773</v>
      </c>
      <c r="AU12" s="24">
        <f>567109.42+1473252.4</f>
        <v>2040361.8199999998</v>
      </c>
      <c r="AW12" t="s">
        <v>3773</v>
      </c>
      <c r="AX12" s="24">
        <f>557158.5+1497436.09</f>
        <v>2054594.59</v>
      </c>
      <c r="AZ12" t="s">
        <v>3773</v>
      </c>
      <c r="BA12" s="24">
        <f>525053+1482138</f>
        <v>2007191</v>
      </c>
      <c r="BC12" t="s">
        <v>3773</v>
      </c>
      <c r="BD12" s="24">
        <f>487057.4+1507227.3</f>
        <v>1994284.7000000002</v>
      </c>
      <c r="BF12" t="s">
        <v>3773</v>
      </c>
      <c r="BG12" s="196">
        <f>441521+1415595.78</f>
        <v>1857116.78</v>
      </c>
      <c r="BI12" t="s">
        <v>3</v>
      </c>
      <c r="BJ12" s="196">
        <v>0</v>
      </c>
    </row>
    <row r="13" spans="1:63">
      <c r="A13" t="s">
        <v>180</v>
      </c>
      <c r="B13" s="24">
        <v>3380314.264</v>
      </c>
      <c r="D13" t="s">
        <v>180</v>
      </c>
      <c r="E13" s="24">
        <v>3380481.88</v>
      </c>
      <c r="G13" t="s">
        <v>180</v>
      </c>
      <c r="H13" s="24">
        <v>3607298.65</v>
      </c>
      <c r="J13" t="s">
        <v>180</v>
      </c>
      <c r="K13" s="24">
        <v>3749945.7689999999</v>
      </c>
      <c r="M13" t="s">
        <v>180</v>
      </c>
      <c r="N13" s="24">
        <v>3885675.2220000001</v>
      </c>
      <c r="P13" t="s">
        <v>180</v>
      </c>
      <c r="Q13" s="24">
        <v>4252946.0630000001</v>
      </c>
      <c r="R13" s="12"/>
      <c r="S13" t="s">
        <v>180</v>
      </c>
      <c r="T13" s="24">
        <v>4241222.8499999996</v>
      </c>
      <c r="V13" t="s">
        <v>180</v>
      </c>
      <c r="W13" s="24">
        <v>4154869.62</v>
      </c>
      <c r="Y13" t="s">
        <v>180</v>
      </c>
      <c r="Z13" s="24">
        <v>4135249.95</v>
      </c>
      <c r="AB13" t="s">
        <v>180</v>
      </c>
      <c r="AC13" s="24">
        <v>3895492.12</v>
      </c>
      <c r="AE13" t="s">
        <v>180</v>
      </c>
      <c r="AF13" s="24">
        <v>4077846.75</v>
      </c>
      <c r="AH13" t="s">
        <v>180</v>
      </c>
      <c r="AI13" s="24">
        <v>4283437.75</v>
      </c>
      <c r="AK13" t="s">
        <v>180</v>
      </c>
      <c r="AL13" s="24">
        <v>4376134</v>
      </c>
      <c r="AN13" t="s">
        <v>180</v>
      </c>
      <c r="AO13" s="24">
        <v>4510752.68</v>
      </c>
      <c r="AQ13" t="s">
        <v>180</v>
      </c>
      <c r="AR13" s="24">
        <v>4385311.72</v>
      </c>
      <c r="AT13" t="s">
        <v>3774</v>
      </c>
      <c r="AU13">
        <v>951058.7</v>
      </c>
      <c r="AW13" t="s">
        <v>3774</v>
      </c>
      <c r="AX13" s="24">
        <v>1002795.5</v>
      </c>
      <c r="AZ13" t="s">
        <v>3774</v>
      </c>
      <c r="BA13" s="24">
        <v>997849.75</v>
      </c>
      <c r="BC13" t="s">
        <v>3774</v>
      </c>
      <c r="BD13" s="24">
        <v>956939.7</v>
      </c>
      <c r="BF13" t="s">
        <v>3774</v>
      </c>
      <c r="BG13" s="196">
        <v>869738</v>
      </c>
    </row>
    <row r="14" spans="1:63">
      <c r="A14" t="s">
        <v>181</v>
      </c>
      <c r="B14" s="17">
        <v>3383709.4539999999</v>
      </c>
      <c r="D14" t="s">
        <v>181</v>
      </c>
      <c r="E14" s="17">
        <v>3384096.8</v>
      </c>
      <c r="G14" t="s">
        <v>181</v>
      </c>
      <c r="H14" s="17">
        <v>3611380.96</v>
      </c>
      <c r="J14" t="s">
        <v>181</v>
      </c>
      <c r="K14" s="24">
        <v>3754130.2659999998</v>
      </c>
      <c r="M14" t="s">
        <v>181</v>
      </c>
      <c r="N14" s="24">
        <v>3890199.014</v>
      </c>
      <c r="P14" t="s">
        <v>181</v>
      </c>
      <c r="Q14" s="24">
        <v>3651710.949</v>
      </c>
      <c r="R14" s="12"/>
      <c r="S14" t="s">
        <v>181</v>
      </c>
      <c r="T14" s="24">
        <v>3641537.06</v>
      </c>
      <c r="V14" t="s">
        <v>181</v>
      </c>
      <c r="W14" s="24">
        <v>3567540.23</v>
      </c>
      <c r="Y14" t="s">
        <v>181</v>
      </c>
      <c r="Z14" s="24">
        <v>3550627.74</v>
      </c>
      <c r="AB14" t="s">
        <v>181</v>
      </c>
      <c r="AC14" s="24">
        <v>3344764.9</v>
      </c>
      <c r="AE14" t="s">
        <v>181</v>
      </c>
      <c r="AF14" s="24">
        <v>3501017.5</v>
      </c>
      <c r="AH14" t="s">
        <v>181</v>
      </c>
      <c r="AI14" s="24">
        <v>3677102.88</v>
      </c>
      <c r="AK14" t="s">
        <v>181</v>
      </c>
      <c r="AL14" s="24">
        <v>3756686</v>
      </c>
      <c r="AN14" t="s">
        <v>181</v>
      </c>
      <c r="AO14" s="24">
        <v>3872421.9</v>
      </c>
      <c r="AQ14" t="s">
        <v>181</v>
      </c>
      <c r="AR14" s="24">
        <v>3764793.05</v>
      </c>
      <c r="AT14" t="s">
        <v>3775</v>
      </c>
      <c r="AU14">
        <v>839420.1</v>
      </c>
      <c r="AW14" t="s">
        <v>3775</v>
      </c>
      <c r="AX14" s="24">
        <v>878070.85</v>
      </c>
      <c r="AZ14" t="s">
        <v>3775</v>
      </c>
      <c r="BA14" s="24">
        <v>896086.2</v>
      </c>
      <c r="BC14" t="s">
        <v>3775</v>
      </c>
      <c r="BD14" s="24">
        <v>898313.84</v>
      </c>
      <c r="BF14" t="s">
        <v>3775</v>
      </c>
      <c r="BG14" s="196">
        <v>898979</v>
      </c>
      <c r="BJ14" s="196"/>
    </row>
    <row r="15" spans="1:63">
      <c r="A15" t="s">
        <v>4</v>
      </c>
      <c r="B15" s="12">
        <v>228388.64</v>
      </c>
      <c r="D15" t="s">
        <v>4</v>
      </c>
      <c r="E15" s="12">
        <v>661661.17000000004</v>
      </c>
      <c r="G15" t="s">
        <v>4</v>
      </c>
      <c r="H15" s="12">
        <v>811000</v>
      </c>
      <c r="J15" t="s">
        <v>4</v>
      </c>
      <c r="K15" s="12">
        <v>496612.21</v>
      </c>
      <c r="M15" t="s">
        <v>4</v>
      </c>
      <c r="N15" s="12">
        <v>16000</v>
      </c>
      <c r="P15" t="s">
        <v>4</v>
      </c>
      <c r="Q15" s="12">
        <v>88000</v>
      </c>
      <c r="R15" s="12"/>
      <c r="S15" t="s">
        <v>4</v>
      </c>
      <c r="T15" s="12">
        <v>238126</v>
      </c>
      <c r="V15" t="s">
        <v>4</v>
      </c>
      <c r="W15" s="12">
        <v>437579.32</v>
      </c>
      <c r="Y15" t="s">
        <v>4</v>
      </c>
      <c r="Z15" s="12">
        <v>500000</v>
      </c>
      <c r="AB15" t="s">
        <v>4</v>
      </c>
      <c r="AC15" s="12">
        <v>600000</v>
      </c>
      <c r="AE15" t="s">
        <v>4</v>
      </c>
      <c r="AF15" s="12">
        <v>675000</v>
      </c>
      <c r="AH15" t="s">
        <v>4</v>
      </c>
      <c r="AI15" s="12">
        <v>413934</v>
      </c>
      <c r="AK15" t="s">
        <v>4</v>
      </c>
      <c r="AL15" s="12">
        <v>567264</v>
      </c>
      <c r="AN15" t="s">
        <v>4</v>
      </c>
      <c r="AO15" s="12">
        <v>65000</v>
      </c>
      <c r="AQ15" t="s">
        <v>4</v>
      </c>
      <c r="AR15" s="12">
        <v>250000</v>
      </c>
      <c r="AT15" t="s">
        <v>180</v>
      </c>
      <c r="AU15" s="24">
        <v>3772585.17</v>
      </c>
      <c r="AW15" t="s">
        <v>180</v>
      </c>
      <c r="AX15" s="24">
        <v>3946120.37</v>
      </c>
      <c r="AZ15" t="s">
        <v>180</v>
      </c>
      <c r="BA15" s="24">
        <v>4021020.24</v>
      </c>
      <c r="BC15" t="s">
        <v>180</v>
      </c>
      <c r="BD15" s="24">
        <v>4016339.79</v>
      </c>
      <c r="BF15" t="s">
        <v>180</v>
      </c>
      <c r="BG15" s="196">
        <v>3914849</v>
      </c>
      <c r="BJ15" s="196"/>
    </row>
    <row r="16" spans="1:63">
      <c r="A16" t="s">
        <v>2</v>
      </c>
      <c r="B16" s="12">
        <v>641244</v>
      </c>
      <c r="D16" t="s">
        <v>2</v>
      </c>
      <c r="E16" s="12">
        <v>745656</v>
      </c>
      <c r="G16" t="s">
        <v>2</v>
      </c>
      <c r="H16" s="12">
        <v>883516</v>
      </c>
      <c r="J16" t="s">
        <v>2</v>
      </c>
      <c r="K16" s="12">
        <v>934309</v>
      </c>
      <c r="M16" t="s">
        <v>2</v>
      </c>
      <c r="N16" s="12">
        <v>232186</v>
      </c>
      <c r="P16" t="s">
        <v>2</v>
      </c>
      <c r="Q16" s="12">
        <v>343077</v>
      </c>
      <c r="R16" s="12"/>
      <c r="S16" t="s">
        <v>2</v>
      </c>
      <c r="T16" s="12">
        <v>724365</v>
      </c>
      <c r="V16" t="s">
        <v>2</v>
      </c>
      <c r="W16" s="12">
        <v>688648.09</v>
      </c>
      <c r="Y16" t="s">
        <v>2</v>
      </c>
      <c r="Z16" s="12">
        <v>1006347</v>
      </c>
      <c r="AB16" t="s">
        <v>2</v>
      </c>
      <c r="AC16" s="12">
        <v>1309157</v>
      </c>
      <c r="AE16" t="s">
        <v>2</v>
      </c>
      <c r="AF16" s="12">
        <v>567173</v>
      </c>
      <c r="AH16" t="s">
        <v>2</v>
      </c>
      <c r="AI16" s="12">
        <v>400936</v>
      </c>
      <c r="AK16" t="s">
        <v>2</v>
      </c>
      <c r="AL16" s="12">
        <v>561112</v>
      </c>
      <c r="AN16" t="s">
        <v>2</v>
      </c>
      <c r="AO16" s="12">
        <v>19792</v>
      </c>
      <c r="AQ16" t="s">
        <v>2</v>
      </c>
      <c r="AR16" s="12">
        <v>240500</v>
      </c>
      <c r="AT16" t="s">
        <v>181</v>
      </c>
      <c r="AU16" s="24">
        <v>3746509.64</v>
      </c>
      <c r="AW16" t="s">
        <v>181</v>
      </c>
      <c r="AX16" s="24">
        <v>3918749.17</v>
      </c>
      <c r="AZ16" t="s">
        <v>181</v>
      </c>
      <c r="BA16" s="24">
        <v>3993218.93</v>
      </c>
      <c r="BC16" t="s">
        <v>181</v>
      </c>
      <c r="BD16" s="24">
        <v>3988654.97</v>
      </c>
      <c r="BF16" t="s">
        <v>181</v>
      </c>
      <c r="BG16" s="196">
        <v>3887785</v>
      </c>
      <c r="BJ16" s="196"/>
    </row>
    <row r="17" spans="1:62">
      <c r="A17" t="s">
        <v>6</v>
      </c>
      <c r="B17">
        <v>300</v>
      </c>
      <c r="D17" t="s">
        <v>6</v>
      </c>
      <c r="E17">
        <v>300</v>
      </c>
      <c r="G17" t="s">
        <v>6</v>
      </c>
      <c r="H17">
        <v>400</v>
      </c>
      <c r="J17" t="s">
        <v>6</v>
      </c>
      <c r="K17" s="12">
        <v>880878</v>
      </c>
      <c r="M17" t="s">
        <v>6</v>
      </c>
      <c r="N17" s="12">
        <v>4682</v>
      </c>
      <c r="P17" t="s">
        <v>6</v>
      </c>
      <c r="Q17" s="12">
        <v>500</v>
      </c>
      <c r="S17" t="s">
        <v>6</v>
      </c>
      <c r="T17" s="12">
        <v>706</v>
      </c>
      <c r="V17" t="s">
        <v>6</v>
      </c>
      <c r="W17" s="12">
        <v>1006</v>
      </c>
      <c r="Y17" t="s">
        <v>6</v>
      </c>
      <c r="Z17" s="12">
        <v>790.4</v>
      </c>
      <c r="AB17" t="s">
        <v>6</v>
      </c>
      <c r="AC17" s="12">
        <v>2060</v>
      </c>
      <c r="AE17" t="s">
        <v>6</v>
      </c>
      <c r="AF17" s="12">
        <v>6094</v>
      </c>
      <c r="AH17" t="s">
        <v>6</v>
      </c>
      <c r="AI17" s="12">
        <v>6287</v>
      </c>
      <c r="AK17" t="s">
        <v>6</v>
      </c>
      <c r="AL17" s="12">
        <v>755</v>
      </c>
      <c r="AN17" t="s">
        <v>6</v>
      </c>
      <c r="AO17" s="12">
        <v>32602</v>
      </c>
      <c r="AQ17" t="s">
        <v>6</v>
      </c>
      <c r="AR17" s="12">
        <v>1600</v>
      </c>
      <c r="AT17" t="s">
        <v>4</v>
      </c>
      <c r="AU17" s="12">
        <v>236000</v>
      </c>
      <c r="AW17" t="s">
        <v>4</v>
      </c>
      <c r="AX17" s="12">
        <v>340000</v>
      </c>
      <c r="AZ17" t="s">
        <v>4</v>
      </c>
      <c r="BA17" s="12">
        <v>126000</v>
      </c>
      <c r="BC17" t="s">
        <v>4</v>
      </c>
      <c r="BD17" s="12">
        <v>173000</v>
      </c>
      <c r="BF17" t="s">
        <v>4</v>
      </c>
      <c r="BG17" s="196">
        <v>152000</v>
      </c>
      <c r="BI17" t="s">
        <v>5</v>
      </c>
      <c r="BJ17" s="196">
        <f>BJ2+BJ3+BJ6+BJ7+BJ4+BJ5</f>
        <v>11428467.780000001</v>
      </c>
    </row>
    <row r="18" spans="1:62">
      <c r="A18" t="s">
        <v>1</v>
      </c>
      <c r="B18" s="12">
        <v>102530</v>
      </c>
      <c r="D18" t="s">
        <v>1</v>
      </c>
      <c r="E18" s="12">
        <v>102530</v>
      </c>
      <c r="G18" t="s">
        <v>1</v>
      </c>
      <c r="H18" s="12">
        <v>102000</v>
      </c>
      <c r="J18" t="s">
        <v>986</v>
      </c>
      <c r="K18" s="12">
        <v>102484</v>
      </c>
      <c r="M18" t="s">
        <v>986</v>
      </c>
      <c r="N18" s="12">
        <v>102245</v>
      </c>
      <c r="P18" t="s">
        <v>986</v>
      </c>
      <c r="Q18" s="12">
        <v>101998</v>
      </c>
      <c r="S18" t="s">
        <v>986</v>
      </c>
      <c r="T18" s="12">
        <v>101998</v>
      </c>
      <c r="V18" t="s">
        <v>986</v>
      </c>
      <c r="W18" s="12">
        <v>102759</v>
      </c>
      <c r="Y18" t="s">
        <v>986</v>
      </c>
      <c r="Z18" s="12">
        <v>102757</v>
      </c>
      <c r="AB18" t="s">
        <v>986</v>
      </c>
      <c r="AC18" s="12">
        <v>102607</v>
      </c>
      <c r="AE18" t="s">
        <v>986</v>
      </c>
      <c r="AF18" s="12">
        <v>102475</v>
      </c>
      <c r="AH18" t="s">
        <v>986</v>
      </c>
      <c r="AI18" s="12">
        <v>102475</v>
      </c>
      <c r="AK18" t="s">
        <v>986</v>
      </c>
      <c r="AL18" s="12">
        <v>102475</v>
      </c>
      <c r="AN18" t="s">
        <v>986</v>
      </c>
      <c r="AO18" s="12">
        <v>103185</v>
      </c>
      <c r="AQ18" t="s">
        <v>986</v>
      </c>
      <c r="AR18" s="12">
        <v>102000</v>
      </c>
      <c r="AT18" t="s">
        <v>2</v>
      </c>
      <c r="AU18" s="12">
        <v>129248</v>
      </c>
      <c r="AW18" t="s">
        <v>2</v>
      </c>
      <c r="AX18" s="12">
        <v>661449</v>
      </c>
      <c r="AZ18" t="s">
        <v>2</v>
      </c>
      <c r="BA18" s="12">
        <v>96883</v>
      </c>
      <c r="BC18" t="s">
        <v>2</v>
      </c>
      <c r="BD18" s="12">
        <v>4000</v>
      </c>
      <c r="BF18" t="s">
        <v>2</v>
      </c>
      <c r="BG18" s="196">
        <v>221432</v>
      </c>
      <c r="BI18" t="s">
        <v>1133</v>
      </c>
      <c r="BJ18" s="196">
        <f>651717+358128</f>
        <v>1009845</v>
      </c>
    </row>
    <row r="19" spans="1:62">
      <c r="A19" t="s">
        <v>3</v>
      </c>
      <c r="B19" s="12">
        <v>480000</v>
      </c>
      <c r="D19" t="s">
        <v>3</v>
      </c>
      <c r="E19" s="12">
        <v>480000</v>
      </c>
      <c r="G19" t="s">
        <v>3</v>
      </c>
      <c r="H19" s="12">
        <v>480000</v>
      </c>
      <c r="J19" t="s">
        <v>3</v>
      </c>
      <c r="K19" s="12">
        <v>480000</v>
      </c>
      <c r="M19" t="s">
        <v>3</v>
      </c>
      <c r="N19" s="12">
        <v>480000</v>
      </c>
      <c r="P19" t="s">
        <v>3</v>
      </c>
      <c r="Q19" s="12">
        <v>480000</v>
      </c>
      <c r="S19" t="s">
        <v>3</v>
      </c>
      <c r="T19" s="12">
        <v>0</v>
      </c>
      <c r="V19" t="s">
        <v>3</v>
      </c>
      <c r="W19" s="12">
        <v>0</v>
      </c>
      <c r="Y19" t="s">
        <v>3</v>
      </c>
      <c r="Z19" s="12">
        <v>0</v>
      </c>
      <c r="AB19" t="s">
        <v>3</v>
      </c>
      <c r="AC19" s="12">
        <v>0</v>
      </c>
      <c r="AE19" t="s">
        <v>3</v>
      </c>
      <c r="AF19" s="12">
        <v>0</v>
      </c>
      <c r="AH19" t="s">
        <v>3</v>
      </c>
      <c r="AI19" s="12">
        <v>0</v>
      </c>
      <c r="AK19" t="s">
        <v>3</v>
      </c>
      <c r="AL19" s="12">
        <v>0</v>
      </c>
      <c r="AN19" t="s">
        <v>3</v>
      </c>
      <c r="AO19" s="12">
        <v>0</v>
      </c>
      <c r="AQ19" t="s">
        <v>3</v>
      </c>
      <c r="AR19" s="12">
        <v>0</v>
      </c>
      <c r="AT19" t="s">
        <v>6</v>
      </c>
      <c r="AU19" s="12">
        <v>290404</v>
      </c>
      <c r="AW19" t="s">
        <v>6</v>
      </c>
      <c r="AX19" s="12">
        <v>900</v>
      </c>
      <c r="AZ19" t="s">
        <v>6</v>
      </c>
      <c r="BA19" s="12">
        <v>800</v>
      </c>
      <c r="BC19" t="s">
        <v>6</v>
      </c>
      <c r="BD19" s="12">
        <f>386626-447905-235000</f>
        <v>-296279</v>
      </c>
      <c r="BF19" t="s">
        <v>6</v>
      </c>
      <c r="BG19" s="196">
        <v>193301</v>
      </c>
      <c r="BI19" t="s">
        <v>1223</v>
      </c>
      <c r="BJ19" s="196">
        <f>BJ8+BJ9+BJ10+BJ11</f>
        <v>669745</v>
      </c>
    </row>
    <row r="20" spans="1:62">
      <c r="A20" t="s">
        <v>12</v>
      </c>
      <c r="B20" s="12">
        <f>8075000+70000+3700000</f>
        <v>11845000</v>
      </c>
      <c r="C20">
        <f>B20*7%</f>
        <v>829150.00000000012</v>
      </c>
      <c r="D20" t="s">
        <v>12</v>
      </c>
      <c r="E20" s="12">
        <f>8075000+70000+3700000</f>
        <v>11845000</v>
      </c>
      <c r="G20" t="s">
        <v>12</v>
      </c>
      <c r="H20" s="12">
        <f>8075000+70000+3700000</f>
        <v>11845000</v>
      </c>
      <c r="J20" t="s">
        <v>12</v>
      </c>
      <c r="K20" s="12">
        <f>8075000+70000+3700000+1550000</f>
        <v>13395000</v>
      </c>
      <c r="M20" t="s">
        <v>1115</v>
      </c>
      <c r="N20" s="12">
        <f>8075000+70000+3700000+1550000-2000000-1550000</f>
        <v>9845000</v>
      </c>
      <c r="O20" s="12"/>
      <c r="P20" t="s">
        <v>1115</v>
      </c>
      <c r="Q20" s="12">
        <f>8075000+70000+3700000+1550000-2000000-1550000</f>
        <v>9845000</v>
      </c>
      <c r="S20" t="s">
        <v>1115</v>
      </c>
      <c r="T20" s="12">
        <f>8075000+70000+3700000+1550000-2000000-1550000</f>
        <v>9845000</v>
      </c>
      <c r="V20" t="s">
        <v>1115</v>
      </c>
      <c r="W20" s="12">
        <f>8075000+70000+3700000+1550000-2000000-1550000</f>
        <v>9845000</v>
      </c>
      <c r="Y20" t="s">
        <v>1115</v>
      </c>
      <c r="Z20" s="12">
        <f>8075000+70000+3700000+1550000-2000000-1550000</f>
        <v>9845000</v>
      </c>
      <c r="AB20" t="s">
        <v>1115</v>
      </c>
      <c r="AC20" s="12">
        <f>8075000+70000+3700000+1550000-2000000-1550000</f>
        <v>9845000</v>
      </c>
      <c r="AE20" t="s">
        <v>1115</v>
      </c>
      <c r="AF20" s="12">
        <f>8075000+70000+3700000+1550000-2000000-1550000</f>
        <v>9845000</v>
      </c>
      <c r="AH20" t="s">
        <v>1115</v>
      </c>
      <c r="AI20" s="12">
        <f>8075000+70000+3700000+1550000-2000000-1550000</f>
        <v>9845000</v>
      </c>
      <c r="AK20" t="s">
        <v>1115</v>
      </c>
      <c r="AL20" s="12">
        <f>8075000+70000+3700000+1550000-2000000-1550000</f>
        <v>9845000</v>
      </c>
      <c r="AN20" t="s">
        <v>1115</v>
      </c>
      <c r="AO20" s="12">
        <f>8075000+70000+3700000+1550000-2000000-1550000</f>
        <v>9845000</v>
      </c>
      <c r="AQ20" t="s">
        <v>1115</v>
      </c>
      <c r="AR20" s="12">
        <f>8075000+70000+3700000+1550000-2000000-1550000</f>
        <v>9845000</v>
      </c>
      <c r="AT20" t="s">
        <v>986</v>
      </c>
      <c r="AU20" s="12">
        <v>75900</v>
      </c>
      <c r="AW20" t="s">
        <v>986</v>
      </c>
      <c r="AX20" s="12">
        <v>75700</v>
      </c>
      <c r="AZ20" t="s">
        <v>986</v>
      </c>
      <c r="BA20" s="12">
        <v>75000</v>
      </c>
      <c r="BC20" t="s">
        <v>986</v>
      </c>
      <c r="BD20" s="12">
        <v>75000</v>
      </c>
      <c r="BF20" t="s">
        <v>3881</v>
      </c>
      <c r="BG20" s="196">
        <v>146392</v>
      </c>
      <c r="BI20" t="s">
        <v>3833</v>
      </c>
      <c r="BJ20" s="196">
        <v>5932760</v>
      </c>
    </row>
    <row r="21" spans="1:62">
      <c r="A21" t="s">
        <v>13</v>
      </c>
      <c r="B21" s="12">
        <f>SUM(B9:B19)-B20-B12-B13-B14</f>
        <v>12561938.989000002</v>
      </c>
      <c r="C21" s="12"/>
      <c r="D21" t="s">
        <v>13</v>
      </c>
      <c r="E21" s="12">
        <f>SUM(E9:E19)-E20-E12-E13-E14</f>
        <v>13187747.056000002</v>
      </c>
      <c r="G21" t="s">
        <v>13</v>
      </c>
      <c r="H21" s="12">
        <f>SUM(H9:H19)-H20-H12-H13-H14</f>
        <v>14270029.556000002</v>
      </c>
      <c r="J21" t="s">
        <v>13</v>
      </c>
      <c r="K21" s="12">
        <f>SUM(K9:K19)-K20-K12-K13-K14</f>
        <v>13757824.230999999</v>
      </c>
      <c r="M21" t="s">
        <v>13</v>
      </c>
      <c r="N21" s="12">
        <f>SUM(N9:N19)-N20-N12-N13-N14</f>
        <v>13794967.267999997</v>
      </c>
      <c r="P21" t="s">
        <v>13</v>
      </c>
      <c r="Q21" s="12">
        <f>SUM(Q9:Q19)-Q20-Q12-Q13-Q14</f>
        <v>13061939.351999998</v>
      </c>
      <c r="S21" t="s">
        <v>13</v>
      </c>
      <c r="T21" s="12">
        <f>SUM(T9:T19)-T20-T12-T13-T14</f>
        <v>13388906.559999997</v>
      </c>
      <c r="V21" t="s">
        <v>13</v>
      </c>
      <c r="W21" s="12">
        <f>SUM(W9:W19)-W20-W12-W13-W14</f>
        <v>13407291.640000001</v>
      </c>
      <c r="Y21" t="s">
        <v>13</v>
      </c>
      <c r="Z21" s="12">
        <f>SUM(Z9:Z19)-Z20-Z12-Z13-Z14</f>
        <v>13799623.269999998</v>
      </c>
      <c r="AB21" t="s">
        <v>13</v>
      </c>
      <c r="AC21" s="12">
        <f>SUM(AC9:AC19)-AC20-AC12-AC13-AC14</f>
        <v>13715532.85</v>
      </c>
      <c r="AE21" t="s">
        <v>13</v>
      </c>
      <c r="AF21" s="12">
        <f>SUM(AF9:AF19)-AF20-AF12-AF13-AF14</f>
        <v>14632484.439999998</v>
      </c>
      <c r="AH21" t="s">
        <v>13</v>
      </c>
      <c r="AI21" s="12">
        <f>SUM(AI9:AI19)-AI20-AI12-AI13-AI14</f>
        <v>16193297.680000003</v>
      </c>
      <c r="AK21" t="s">
        <v>13</v>
      </c>
      <c r="AL21" s="12">
        <f>SUM(AL9:AL19)-AL20-AL12-AL13-AL14</f>
        <v>16846468</v>
      </c>
      <c r="AN21" t="s">
        <v>13</v>
      </c>
      <c r="AO21" s="12">
        <f>SUM(AO9:AO19)-AO20-AO12-AO13-AO14</f>
        <v>18021391.450000007</v>
      </c>
      <c r="AQ21" t="s">
        <v>13</v>
      </c>
      <c r="AR21" s="12">
        <f>SUM(AR9:AR19)-AR20-AR12-AR13-AR14</f>
        <v>18161953.999999996</v>
      </c>
      <c r="AT21" t="s">
        <v>3</v>
      </c>
      <c r="AU21" s="12">
        <v>0</v>
      </c>
      <c r="AW21" t="s">
        <v>3</v>
      </c>
      <c r="AX21" s="12">
        <v>0</v>
      </c>
      <c r="AZ21" t="s">
        <v>3</v>
      </c>
      <c r="BA21" s="12">
        <v>0</v>
      </c>
      <c r="BC21" t="s">
        <v>3</v>
      </c>
      <c r="BD21" s="12">
        <v>0</v>
      </c>
      <c r="BF21" t="s">
        <v>3</v>
      </c>
      <c r="BG21" s="196">
        <v>0</v>
      </c>
      <c r="BI21" t="s">
        <v>3835</v>
      </c>
      <c r="BJ21" s="196">
        <v>17800000</v>
      </c>
    </row>
    <row r="22" spans="1:62">
      <c r="AT22" t="s">
        <v>1115</v>
      </c>
      <c r="AU22" s="12">
        <f>8075000+70000+3700000+1550000-2000000-1550000</f>
        <v>9845000</v>
      </c>
      <c r="AW22" t="s">
        <v>1115</v>
      </c>
      <c r="AX22" s="12">
        <f>8075000+70000+3700000+1550000-2000000-1550000</f>
        <v>9845000</v>
      </c>
      <c r="AZ22" t="s">
        <v>1115</v>
      </c>
      <c r="BA22" s="12">
        <f>8075000+70000+3700000+1550000-2000000-1550000</f>
        <v>9845000</v>
      </c>
      <c r="BC22" t="s">
        <v>1115</v>
      </c>
      <c r="BD22" s="12">
        <f>8075000+70000+3700000+1550000-2000000-1550000</f>
        <v>9845000</v>
      </c>
      <c r="BF22" t="s">
        <v>1115</v>
      </c>
      <c r="BG22" s="196">
        <v>0</v>
      </c>
      <c r="BI22" t="s">
        <v>3885</v>
      </c>
      <c r="BJ22" s="196">
        <f>SUM(BJ17:BJ21)</f>
        <v>36840817.780000001</v>
      </c>
    </row>
    <row r="23" spans="1:62">
      <c r="A23" t="s">
        <v>126</v>
      </c>
      <c r="B23" s="12">
        <v>578013</v>
      </c>
      <c r="C23" t="s">
        <v>127</v>
      </c>
      <c r="D23" s="12">
        <v>287311</v>
      </c>
      <c r="E23" s="20">
        <v>45749</v>
      </c>
      <c r="F23" t="s">
        <v>24</v>
      </c>
      <c r="G23" s="3">
        <f>B23+D23</f>
        <v>865324</v>
      </c>
      <c r="N23" s="12"/>
      <c r="V23" t="s">
        <v>5</v>
      </c>
      <c r="W23" s="12">
        <f>W11</f>
        <v>9512605.0299999993</v>
      </c>
      <c r="Y23" t="s">
        <v>5</v>
      </c>
      <c r="Z23" s="12">
        <f>Z11</f>
        <v>9455702.1699999999</v>
      </c>
      <c r="AB23" t="s">
        <v>5</v>
      </c>
      <c r="AC23" s="12">
        <f>AC11</f>
        <v>8902654.4000000004</v>
      </c>
      <c r="AE23" t="s">
        <v>5</v>
      </c>
      <c r="AF23" s="12">
        <f>AF11</f>
        <v>10361984.25</v>
      </c>
      <c r="AH23" t="s">
        <v>5</v>
      </c>
      <c r="AI23" s="12">
        <f>AI11</f>
        <v>10758561.530000001</v>
      </c>
      <c r="AK23" t="s">
        <v>5</v>
      </c>
      <c r="AL23" s="12">
        <f>AL11</f>
        <v>11024068</v>
      </c>
      <c r="AN23" t="s">
        <v>5</v>
      </c>
      <c r="AO23" s="12">
        <f>AO11</f>
        <v>11374077.99</v>
      </c>
      <c r="AQ23" t="s">
        <v>5</v>
      </c>
      <c r="AR23" s="12">
        <f>AR11</f>
        <v>11058343.26</v>
      </c>
      <c r="AT23" t="s">
        <v>13</v>
      </c>
      <c r="AU23" s="12">
        <f>SUM(AU9:AU21)-AU22-AU12-AU15-AU16-AU13-AU14</f>
        <v>18726053.239999998</v>
      </c>
      <c r="AW23" t="s">
        <v>13</v>
      </c>
      <c r="AX23" s="12">
        <f>SUM(AX9:AX21)-AX22-AX12-AX15-AX16-AX13-AX14</f>
        <v>19606114.649999999</v>
      </c>
      <c r="AZ23" t="s">
        <v>13</v>
      </c>
      <c r="BA23" s="12">
        <f>SUM(BA9:BA21)-BA22-BA12-BA15-BA16-BA13-BA14</f>
        <v>19019109.139999997</v>
      </c>
      <c r="BC23" t="s">
        <v>13</v>
      </c>
      <c r="BD23" s="12">
        <f>SUM(BD9:BD21)-BD22-BD12-BD15-BD16-BD13-BD14</f>
        <v>18841604.670000006</v>
      </c>
      <c r="BF23" t="s">
        <v>13</v>
      </c>
      <c r="BG23" s="196">
        <f>SUM(BG9:BG21)-BG22-BG12-BG15-BG16-BG13-BG14</f>
        <v>25745070.780000001</v>
      </c>
    </row>
    <row r="24" spans="1:62" ht="18">
      <c r="E24" s="1"/>
      <c r="V24" t="s">
        <v>1222</v>
      </c>
      <c r="W24" s="12">
        <f>W9-W20</f>
        <v>2664694.2000000011</v>
      </c>
      <c r="Y24" t="s">
        <v>1222</v>
      </c>
      <c r="Z24" s="12">
        <f>Z9-Z20</f>
        <v>2734026.6999999993</v>
      </c>
      <c r="AB24" t="s">
        <v>1222</v>
      </c>
      <c r="AC24" s="12">
        <f>AC9-AC20</f>
        <v>2799054.4500000011</v>
      </c>
      <c r="AE24" t="s">
        <v>1222</v>
      </c>
      <c r="AF24" s="12">
        <f>AF9-AF20</f>
        <v>2919758.1899999995</v>
      </c>
      <c r="AH24" t="s">
        <v>1222</v>
      </c>
      <c r="AI24" s="12">
        <f>AI9-AI20</f>
        <v>4511104.1499999985</v>
      </c>
      <c r="AK24" t="s">
        <v>1222</v>
      </c>
      <c r="AL24" s="12">
        <f>AL9-AL20</f>
        <v>4590794</v>
      </c>
      <c r="AN24" t="s">
        <v>1222</v>
      </c>
      <c r="AO24" s="12">
        <f>AO9-AO20</f>
        <v>6426734.4600000009</v>
      </c>
      <c r="AQ24" t="s">
        <v>1222</v>
      </c>
      <c r="AR24" s="12">
        <f>AR9-AR20</f>
        <v>6509510.7400000021</v>
      </c>
      <c r="BG24" s="196"/>
    </row>
    <row r="25" spans="1:62">
      <c r="A25" t="s">
        <v>893</v>
      </c>
      <c r="V25" t="s">
        <v>1223</v>
      </c>
      <c r="W25" s="12">
        <f>W15+W16+W17+W18</f>
        <v>1229992.4099999999</v>
      </c>
      <c r="Y25" t="s">
        <v>1223</v>
      </c>
      <c r="Z25" s="12">
        <f>Z15+Z16+Z17+Z18</f>
        <v>1609894.4</v>
      </c>
      <c r="AB25" t="s">
        <v>1223</v>
      </c>
      <c r="AC25" s="12">
        <f>AC15+AC16+AC17+AC18</f>
        <v>2013824</v>
      </c>
      <c r="AE25" t="s">
        <v>1223</v>
      </c>
      <c r="AF25" s="12">
        <f>AF15+AF16+AF17+AF18</f>
        <v>1350742</v>
      </c>
      <c r="AH25" t="s">
        <v>1223</v>
      </c>
      <c r="AI25" s="12">
        <f>AI15+AI16+AI17+AI18</f>
        <v>923632</v>
      </c>
      <c r="AK25" t="s">
        <v>1223</v>
      </c>
      <c r="AL25" s="12">
        <f>AL15+AL16+AL17+AL18</f>
        <v>1231606</v>
      </c>
      <c r="AN25" t="s">
        <v>1223</v>
      </c>
      <c r="AO25" s="12">
        <f>AO15+AO16+AO17+AO18</f>
        <v>220579</v>
      </c>
      <c r="AQ25" t="s">
        <v>1223</v>
      </c>
      <c r="AR25" s="12">
        <f>AR15+AR16+AR17+AR18</f>
        <v>594100</v>
      </c>
      <c r="AT25" t="s">
        <v>5</v>
      </c>
      <c r="AU25" s="12">
        <f>AU11</f>
        <v>11349935.43</v>
      </c>
      <c r="AW25" t="s">
        <v>5</v>
      </c>
      <c r="AX25" s="12">
        <f>AX11</f>
        <v>11800330.479999999</v>
      </c>
      <c r="AZ25" t="s">
        <v>5</v>
      </c>
      <c r="BA25" s="12">
        <f>BA11</f>
        <v>11915366.119999999</v>
      </c>
      <c r="BC25" t="s">
        <v>5</v>
      </c>
      <c r="BD25" s="12">
        <f>BD11</f>
        <v>11854533</v>
      </c>
      <c r="BF25" t="s">
        <v>5</v>
      </c>
      <c r="BG25" s="196">
        <f>BG11</f>
        <v>11428467.780000001</v>
      </c>
    </row>
    <row r="26" spans="1:62">
      <c r="A26" t="s">
        <v>929</v>
      </c>
      <c r="Q26" s="6"/>
      <c r="S26" s="2"/>
      <c r="V26" t="s">
        <v>1224</v>
      </c>
      <c r="W26" s="12">
        <v>3330645</v>
      </c>
      <c r="Y26" t="s">
        <v>1224</v>
      </c>
      <c r="Z26" s="12">
        <v>3330645</v>
      </c>
      <c r="AB26" t="s">
        <v>1224</v>
      </c>
      <c r="AC26" s="12">
        <v>3330645</v>
      </c>
      <c r="AE26" t="s">
        <v>1224</v>
      </c>
      <c r="AF26" s="12">
        <v>3330645</v>
      </c>
      <c r="AH26" t="s">
        <v>1224</v>
      </c>
      <c r="AI26" s="12">
        <v>3330645</v>
      </c>
      <c r="AK26" t="s">
        <v>1224</v>
      </c>
      <c r="AL26" s="12">
        <v>3330645</v>
      </c>
      <c r="AN26" t="s">
        <v>1224</v>
      </c>
      <c r="AO26" s="12">
        <v>3330645</v>
      </c>
      <c r="AQ26" t="s">
        <v>1224</v>
      </c>
      <c r="AR26" s="12">
        <v>3330645</v>
      </c>
      <c r="AT26" t="s">
        <v>1222</v>
      </c>
      <c r="AU26" s="12">
        <f>AU9-AU22</f>
        <v>6644565.8100000005</v>
      </c>
      <c r="AW26" t="s">
        <v>1222</v>
      </c>
      <c r="AX26" s="12">
        <f>AX9-AX22</f>
        <v>6727735.1699999999</v>
      </c>
      <c r="AZ26" t="s">
        <v>1222</v>
      </c>
      <c r="BA26" s="12">
        <f>BA9-BA22</f>
        <v>6805060.0199999996</v>
      </c>
      <c r="BC26" t="s">
        <v>1222</v>
      </c>
      <c r="BD26" s="12">
        <f>BD9-BD22</f>
        <v>7031350.6700000018</v>
      </c>
      <c r="BF26" t="s">
        <v>1222</v>
      </c>
      <c r="BG26" s="196">
        <f>BG9</f>
        <v>13603478</v>
      </c>
    </row>
    <row r="27" spans="1:62">
      <c r="P27" s="7"/>
      <c r="V27" t="s">
        <v>157</v>
      </c>
      <c r="W27" s="12">
        <f>SUM(W23:W26)</f>
        <v>16737936.640000001</v>
      </c>
      <c r="Y27" t="s">
        <v>157</v>
      </c>
      <c r="Z27" s="12">
        <f>SUM(Z23:Z26)</f>
        <v>17130268.27</v>
      </c>
      <c r="AB27" t="s">
        <v>157</v>
      </c>
      <c r="AC27" s="12">
        <f>SUM(AC23:AC26)</f>
        <v>17046177.850000001</v>
      </c>
      <c r="AE27" t="s">
        <v>157</v>
      </c>
      <c r="AF27" s="12">
        <f>SUM(AF23:AF26)</f>
        <v>17963129.439999998</v>
      </c>
      <c r="AH27" t="s">
        <v>157</v>
      </c>
      <c r="AI27" s="12">
        <f>SUM(AI23:AI26)</f>
        <v>19523942.68</v>
      </c>
      <c r="AK27" t="s">
        <v>157</v>
      </c>
      <c r="AL27" s="12">
        <f>SUM(AL23:AL26)</f>
        <v>20177113</v>
      </c>
      <c r="AN27" t="s">
        <v>157</v>
      </c>
      <c r="AO27" s="12">
        <f>SUM(AO23:AO26)</f>
        <v>21352036.450000003</v>
      </c>
      <c r="AQ27" t="s">
        <v>157</v>
      </c>
      <c r="AR27" s="12">
        <f>SUM(AR23:AR26)</f>
        <v>21492599</v>
      </c>
      <c r="AT27" t="s">
        <v>1223</v>
      </c>
      <c r="AU27" s="12">
        <f>AU17+AU18+AU19+AU20</f>
        <v>731552</v>
      </c>
      <c r="AW27" t="s">
        <v>1223</v>
      </c>
      <c r="AX27" s="12">
        <f>AX17+AX18+AX19+AX20</f>
        <v>1078049</v>
      </c>
      <c r="AZ27" t="s">
        <v>1223</v>
      </c>
      <c r="BA27" s="12">
        <f>BA17+BA18+BA19+BA20</f>
        <v>298683</v>
      </c>
      <c r="BC27" t="s">
        <v>1223</v>
      </c>
      <c r="BD27" s="12">
        <f>BD17+BD18+BD19+BD20</f>
        <v>-44279</v>
      </c>
      <c r="BF27" t="s">
        <v>1223</v>
      </c>
      <c r="BG27" s="196">
        <f>BG17+BG18+BG19+BG20</f>
        <v>713125</v>
      </c>
      <c r="BI27" t="s">
        <v>3886</v>
      </c>
      <c r="BJ27">
        <f>1*25</f>
        <v>25</v>
      </c>
    </row>
    <row r="28" spans="1:62">
      <c r="A28" t="s">
        <v>14</v>
      </c>
      <c r="B28" t="s">
        <v>7</v>
      </c>
      <c r="C28" t="s">
        <v>987</v>
      </c>
      <c r="D28" t="s">
        <v>3567</v>
      </c>
      <c r="E28" t="s">
        <v>3568</v>
      </c>
      <c r="F28" t="s">
        <v>10</v>
      </c>
      <c r="G28" t="s">
        <v>11</v>
      </c>
      <c r="H28" t="s">
        <v>30</v>
      </c>
      <c r="I28" t="s">
        <v>16</v>
      </c>
      <c r="P28" s="7"/>
      <c r="AT28" t="s">
        <v>1224</v>
      </c>
      <c r="AU28" s="12">
        <v>3330645</v>
      </c>
      <c r="AW28" t="s">
        <v>1224</v>
      </c>
      <c r="AX28" s="12">
        <v>3330645</v>
      </c>
      <c r="AZ28" t="s">
        <v>1224</v>
      </c>
      <c r="BA28" s="12">
        <v>4589045</v>
      </c>
      <c r="BC28" t="s">
        <v>1224</v>
      </c>
      <c r="BD28" s="12">
        <v>5484855</v>
      </c>
      <c r="BF28" t="s">
        <v>3833</v>
      </c>
      <c r="BG28" s="196">
        <v>5932760</v>
      </c>
    </row>
    <row r="29" spans="1:62">
      <c r="A29" s="9">
        <v>45139</v>
      </c>
      <c r="B29">
        <f t="shared" ref="B29:B58" si="0">SUM(C29:H29)</f>
        <v>10372881</v>
      </c>
      <c r="D29">
        <v>1350658</v>
      </c>
      <c r="E29">
        <v>861632</v>
      </c>
      <c r="F29">
        <v>3307408</v>
      </c>
      <c r="G29">
        <v>4853183</v>
      </c>
      <c r="M29" s="7" t="s">
        <v>1139</v>
      </c>
      <c r="X29" s="45"/>
      <c r="AT29" t="s">
        <v>157</v>
      </c>
      <c r="AU29" s="12">
        <f>SUM(AU25:AU28)</f>
        <v>22056698.240000002</v>
      </c>
      <c r="AW29" t="s">
        <v>157</v>
      </c>
      <c r="AX29" s="12">
        <f>SUM(AX25:AX28)</f>
        <v>22936759.649999999</v>
      </c>
      <c r="AZ29" t="s">
        <v>157</v>
      </c>
      <c r="BA29" s="12">
        <f>SUM(BA25:BA28)</f>
        <v>23608154.140000001</v>
      </c>
      <c r="BC29" t="s">
        <v>157</v>
      </c>
      <c r="BD29" s="12">
        <f>SUM(BD25:BD28)</f>
        <v>24326459.670000002</v>
      </c>
      <c r="BF29" t="s">
        <v>3835</v>
      </c>
      <c r="BG29" s="196">
        <v>17800000</v>
      </c>
      <c r="BI29" t="s">
        <v>157</v>
      </c>
      <c r="BJ29" s="196">
        <f>BJ22+BJ27</f>
        <v>36840842.780000001</v>
      </c>
    </row>
    <row r="30" spans="1:62">
      <c r="A30" s="9">
        <v>45143</v>
      </c>
      <c r="B30">
        <f t="shared" si="0"/>
        <v>10380708</v>
      </c>
      <c r="D30">
        <v>1351582</v>
      </c>
      <c r="E30">
        <v>862216</v>
      </c>
      <c r="F30">
        <v>3309974</v>
      </c>
      <c r="G30">
        <v>4856936</v>
      </c>
      <c r="I30" s="3">
        <f t="shared" ref="I30:I35" si="1">(B30-B$29)/(A30-A$29)</f>
        <v>1956.75</v>
      </c>
      <c r="M30" t="s">
        <v>1132</v>
      </c>
      <c r="N30">
        <v>1451566</v>
      </c>
      <c r="X30" s="45"/>
      <c r="AI30" t="s">
        <v>3714</v>
      </c>
      <c r="AJ30" t="s">
        <v>3715</v>
      </c>
      <c r="AK30" t="s">
        <v>3723</v>
      </c>
      <c r="BF30" t="s">
        <v>157</v>
      </c>
      <c r="BG30" s="196">
        <f>SUM(BG25:BG29)</f>
        <v>49477830.780000001</v>
      </c>
    </row>
    <row r="31" spans="1:62">
      <c r="A31" s="9">
        <v>45145</v>
      </c>
      <c r="B31">
        <f t="shared" si="0"/>
        <v>10384397</v>
      </c>
      <c r="D31">
        <v>1352041</v>
      </c>
      <c r="E31">
        <v>862512</v>
      </c>
      <c r="F31">
        <v>3311171</v>
      </c>
      <c r="G31">
        <v>4858673</v>
      </c>
      <c r="I31" s="3">
        <f t="shared" si="1"/>
        <v>1919.3333333333333</v>
      </c>
      <c r="M31" t="s">
        <v>1133</v>
      </c>
      <c r="N31">
        <v>41328</v>
      </c>
      <c r="X31" s="45"/>
      <c r="AI31" s="184" t="s">
        <v>3717</v>
      </c>
      <c r="AJ31" s="184" t="s">
        <v>3720</v>
      </c>
      <c r="AK31" t="s">
        <v>3722</v>
      </c>
      <c r="AN31" t="s">
        <v>3729</v>
      </c>
    </row>
    <row r="32" spans="1:62">
      <c r="A32" s="9">
        <v>45149</v>
      </c>
      <c r="B32">
        <f t="shared" si="0"/>
        <v>10391027</v>
      </c>
      <c r="D32">
        <v>1352964</v>
      </c>
      <c r="E32">
        <v>863102</v>
      </c>
      <c r="F32">
        <v>3313236</v>
      </c>
      <c r="G32">
        <v>4861725</v>
      </c>
      <c r="I32" s="3">
        <f t="shared" si="1"/>
        <v>1814.6</v>
      </c>
      <c r="M32" t="s">
        <v>1134</v>
      </c>
      <c r="N32">
        <v>16566</v>
      </c>
      <c r="X32" s="157"/>
      <c r="AI32" s="184" t="s">
        <v>3716</v>
      </c>
      <c r="AJ32" s="184" t="s">
        <v>3716</v>
      </c>
      <c r="AK32" t="s">
        <v>3724</v>
      </c>
      <c r="AN32" t="s">
        <v>3728</v>
      </c>
    </row>
    <row r="33" spans="1:65">
      <c r="A33" s="9">
        <v>45155</v>
      </c>
      <c r="B33">
        <f t="shared" si="0"/>
        <v>10402237</v>
      </c>
      <c r="D33">
        <v>1354406</v>
      </c>
      <c r="E33">
        <v>864019</v>
      </c>
      <c r="F33">
        <v>3316859</v>
      </c>
      <c r="G33">
        <v>4866953</v>
      </c>
      <c r="I33" s="3">
        <f t="shared" si="1"/>
        <v>1834.75</v>
      </c>
      <c r="M33" t="s">
        <v>1135</v>
      </c>
      <c r="N33">
        <f>N30-N31-N32</f>
        <v>1393672</v>
      </c>
      <c r="P33">
        <f>N33-1200000</f>
        <v>193672</v>
      </c>
      <c r="Q33">
        <f>287000</f>
        <v>287000</v>
      </c>
      <c r="X33" s="45"/>
      <c r="AI33" s="139" t="s">
        <v>3719</v>
      </c>
      <c r="AJ33" s="139" t="s">
        <v>3721</v>
      </c>
      <c r="AK33" t="s">
        <v>3725</v>
      </c>
    </row>
    <row r="34" spans="1:65">
      <c r="A34" s="9">
        <v>45160</v>
      </c>
      <c r="B34">
        <f t="shared" si="0"/>
        <v>10411575</v>
      </c>
      <c r="D34">
        <v>1355633</v>
      </c>
      <c r="E34">
        <v>864804</v>
      </c>
      <c r="F34">
        <v>3319866</v>
      </c>
      <c r="G34">
        <v>4871272</v>
      </c>
      <c r="I34" s="3">
        <f t="shared" si="1"/>
        <v>1842.5714285714287</v>
      </c>
      <c r="M34" t="s">
        <v>1131</v>
      </c>
      <c r="N34" s="3">
        <f>90000+P34</f>
        <v>128734.39999999999</v>
      </c>
      <c r="P34">
        <f>20%*P33</f>
        <v>38734.400000000001</v>
      </c>
      <c r="Q34">
        <f>Q33*120%</f>
        <v>344400</v>
      </c>
      <c r="AI34" s="139" t="s">
        <v>3720</v>
      </c>
      <c r="AJ34" s="139" t="s">
        <v>3718</v>
      </c>
      <c r="AK34" t="s">
        <v>3726</v>
      </c>
      <c r="AN34" t="s">
        <v>3730</v>
      </c>
    </row>
    <row r="35" spans="1:65">
      <c r="A35" s="9">
        <v>45169</v>
      </c>
      <c r="B35">
        <f t="shared" si="0"/>
        <v>10429162</v>
      </c>
      <c r="D35">
        <v>1357870</v>
      </c>
      <c r="E35">
        <v>866225</v>
      </c>
      <c r="F35">
        <v>3325457</v>
      </c>
      <c r="G35">
        <v>4879610</v>
      </c>
      <c r="I35" s="3">
        <f t="shared" si="1"/>
        <v>1876.0333333333333</v>
      </c>
      <c r="J35">
        <f>B35-B29</f>
        <v>56281</v>
      </c>
      <c r="M35" t="s">
        <v>1136</v>
      </c>
      <c r="N35" s="3">
        <f>N33-N34</f>
        <v>1264937.6000000001</v>
      </c>
      <c r="Q35">
        <f>Q34-Q33</f>
        <v>57400</v>
      </c>
      <c r="X35" s="157"/>
      <c r="AJ35" s="139" t="s">
        <v>3731</v>
      </c>
      <c r="AK35" t="s">
        <v>3727</v>
      </c>
      <c r="AN35" t="s">
        <v>3732</v>
      </c>
    </row>
    <row r="36" spans="1:65">
      <c r="A36" s="9">
        <v>45170</v>
      </c>
      <c r="B36">
        <f t="shared" si="0"/>
        <v>10981184</v>
      </c>
      <c r="D36">
        <v>1358117</v>
      </c>
      <c r="E36">
        <v>866384</v>
      </c>
      <c r="F36">
        <v>3326115</v>
      </c>
      <c r="G36">
        <v>4880568</v>
      </c>
      <c r="H36">
        <v>550000</v>
      </c>
      <c r="I36" s="3"/>
      <c r="M36" t="s">
        <v>1137</v>
      </c>
      <c r="N36" s="3">
        <f>N35/12</f>
        <v>105411.46666666667</v>
      </c>
      <c r="Q36">
        <f>Q35/12</f>
        <v>4783.333333333333</v>
      </c>
      <c r="X36" s="45"/>
    </row>
    <row r="37" spans="1:65" ht="63">
      <c r="A37" s="9">
        <v>45188</v>
      </c>
      <c r="B37">
        <f t="shared" si="0"/>
        <v>11019366</v>
      </c>
      <c r="D37">
        <v>1362764</v>
      </c>
      <c r="E37">
        <v>869345</v>
      </c>
      <c r="F37">
        <v>3337831</v>
      </c>
      <c r="G37">
        <v>4897726</v>
      </c>
      <c r="H37">
        <v>551700</v>
      </c>
      <c r="I37" s="3">
        <f>(B37-B$36)/(A37-A$36)</f>
        <v>2121.2222222222222</v>
      </c>
      <c r="J37">
        <f>B37-B36</f>
        <v>38182</v>
      </c>
      <c r="M37" s="42" t="s">
        <v>1138</v>
      </c>
      <c r="N37" s="43">
        <f>N36+Q36</f>
        <v>110194.8</v>
      </c>
    </row>
    <row r="38" spans="1:65">
      <c r="A38" s="9">
        <v>45197</v>
      </c>
      <c r="B38">
        <f t="shared" si="0"/>
        <v>11035850</v>
      </c>
      <c r="D38">
        <v>1364761</v>
      </c>
      <c r="E38">
        <v>870618</v>
      </c>
      <c r="F38">
        <v>3342849</v>
      </c>
      <c r="G38">
        <v>4905013</v>
      </c>
      <c r="H38">
        <v>552609</v>
      </c>
      <c r="I38" s="3">
        <f>(B38-B$36)/(A38-A$36)</f>
        <v>2024.6666666666667</v>
      </c>
      <c r="J38">
        <f>B38-B36</f>
        <v>54666</v>
      </c>
      <c r="BG38" t="s">
        <v>3784</v>
      </c>
      <c r="BH38" t="s">
        <v>3664</v>
      </c>
      <c r="BI38" t="s">
        <v>3790</v>
      </c>
    </row>
    <row r="39" spans="1:65">
      <c r="A39" s="9">
        <v>45199</v>
      </c>
      <c r="B39">
        <f t="shared" si="0"/>
        <v>11040837</v>
      </c>
      <c r="D39">
        <v>1365273</v>
      </c>
      <c r="E39">
        <v>870940</v>
      </c>
      <c r="F39">
        <v>3344436</v>
      </c>
      <c r="G39">
        <v>4907300</v>
      </c>
      <c r="H39">
        <v>552888</v>
      </c>
      <c r="I39" s="3">
        <f>(B39-B$36)/(A39-A$36)</f>
        <v>2057</v>
      </c>
      <c r="J39">
        <f>B39-B36</f>
        <v>59653</v>
      </c>
      <c r="M39" t="s">
        <v>1110</v>
      </c>
      <c r="BD39" t="s">
        <v>3785</v>
      </c>
      <c r="BE39" s="191">
        <v>2500000</v>
      </c>
      <c r="BH39">
        <v>0</v>
      </c>
    </row>
    <row r="40" spans="1:65">
      <c r="A40" s="9">
        <v>45215</v>
      </c>
      <c r="B40">
        <f t="shared" si="0"/>
        <v>12424047</v>
      </c>
      <c r="C40" s="12"/>
      <c r="D40" s="12">
        <v>1369317</v>
      </c>
      <c r="E40" s="12">
        <v>873501</v>
      </c>
      <c r="F40" s="12">
        <v>3354349</v>
      </c>
      <c r="G40" s="12">
        <v>4921779</v>
      </c>
      <c r="H40" s="12">
        <v>1905101</v>
      </c>
      <c r="I40" s="3"/>
      <c r="N40">
        <v>3256546</v>
      </c>
      <c r="P40" t="s">
        <v>3526</v>
      </c>
      <c r="Q40" t="s">
        <v>3527</v>
      </c>
      <c r="BD40" t="s">
        <v>3786</v>
      </c>
      <c r="BE40" s="12">
        <v>1591575</v>
      </c>
      <c r="BG40">
        <v>-8400</v>
      </c>
      <c r="BH40">
        <v>0</v>
      </c>
      <c r="BI40" s="16">
        <f>BH40/BE40</f>
        <v>0</v>
      </c>
      <c r="BK40" s="14" t="s">
        <v>3791</v>
      </c>
      <c r="BL40" t="s">
        <v>3792</v>
      </c>
      <c r="BM40" t="s">
        <v>3793</v>
      </c>
    </row>
    <row r="41" spans="1:65">
      <c r="A41" s="9">
        <v>45230</v>
      </c>
      <c r="B41">
        <f t="shared" si="0"/>
        <v>12458582</v>
      </c>
      <c r="C41" s="12"/>
      <c r="D41" s="12">
        <v>1373094</v>
      </c>
      <c r="E41" s="12">
        <v>875903</v>
      </c>
      <c r="F41" s="12">
        <v>3363563</v>
      </c>
      <c r="G41" s="12">
        <v>4935361</v>
      </c>
      <c r="H41" s="12">
        <v>1910661</v>
      </c>
      <c r="I41" s="3">
        <f>(B41-B$40)/(A41-A$40)</f>
        <v>2302.3333333333335</v>
      </c>
      <c r="M41" t="s">
        <v>3535</v>
      </c>
      <c r="N41">
        <v>300000</v>
      </c>
      <c r="P41" t="s">
        <v>3528</v>
      </c>
      <c r="Q41">
        <v>0</v>
      </c>
      <c r="BD41" t="s">
        <v>3788</v>
      </c>
      <c r="BE41" s="12">
        <f>1106000+2245000+1111000-1000000</f>
        <v>3462000</v>
      </c>
      <c r="BF41" s="190"/>
      <c r="BG41">
        <f>77000+138000+82000</f>
        <v>297000</v>
      </c>
      <c r="BH41">
        <f>BG41*30%</f>
        <v>89100</v>
      </c>
      <c r="BI41" s="16">
        <f t="shared" ref="BI41:BI65" si="2">BH41/BE41</f>
        <v>2.5736568457538994E-2</v>
      </c>
      <c r="BK41" s="160">
        <f>BE39+BE48+BE58+BE60+BE45+BE65+BE64+BE63+BE62+BE50+BE51+BE52+BE66</f>
        <v>17658849</v>
      </c>
      <c r="BL41" s="190">
        <f>BH46+BH47</f>
        <v>403500</v>
      </c>
      <c r="BM41" s="190">
        <f>BH48+BH50+BH51+BH52+BH58+BH60+BH62+BH63+BH64+BH65</f>
        <v>88470</v>
      </c>
    </row>
    <row r="42" spans="1:65">
      <c r="A42" s="9">
        <v>45231</v>
      </c>
      <c r="B42">
        <f t="shared" si="0"/>
        <v>12460983</v>
      </c>
      <c r="C42" s="12"/>
      <c r="D42" s="12">
        <v>1373346</v>
      </c>
      <c r="E42" s="12">
        <v>876064</v>
      </c>
      <c r="F42" s="12">
        <v>3364228</v>
      </c>
      <c r="G42" s="12">
        <v>4936284</v>
      </c>
      <c r="H42" s="12">
        <v>1911061</v>
      </c>
      <c r="I42" s="3">
        <f>(B42-B$40)/(A42-A$40)</f>
        <v>2308.5</v>
      </c>
      <c r="M42" t="s">
        <v>3536</v>
      </c>
      <c r="N42" s="3">
        <f>(N40-2400000)*30/100</f>
        <v>256963.8</v>
      </c>
      <c r="P42" t="s">
        <v>3529</v>
      </c>
      <c r="Q42">
        <v>5</v>
      </c>
      <c r="R42">
        <f>Q42*400000/100</f>
        <v>20000</v>
      </c>
      <c r="BD42" t="s">
        <v>3789</v>
      </c>
      <c r="BE42" s="12">
        <f>991000+1009000</f>
        <v>2000000</v>
      </c>
      <c r="BG42">
        <v>0</v>
      </c>
      <c r="BH42">
        <v>0</v>
      </c>
      <c r="BI42" s="16">
        <f t="shared" si="2"/>
        <v>0</v>
      </c>
    </row>
    <row r="43" spans="1:65">
      <c r="A43" s="9">
        <v>45237</v>
      </c>
      <c r="B43">
        <f t="shared" si="0"/>
        <v>12975928</v>
      </c>
      <c r="C43" s="12"/>
      <c r="D43" s="12">
        <v>1374861</v>
      </c>
      <c r="E43" s="12">
        <v>877024</v>
      </c>
      <c r="F43" s="12">
        <v>3368169</v>
      </c>
      <c r="G43" s="12">
        <v>4942076</v>
      </c>
      <c r="H43" s="12">
        <v>2413798</v>
      </c>
      <c r="I43" s="3"/>
      <c r="M43" t="s">
        <v>1272</v>
      </c>
      <c r="N43" s="3">
        <f>N41+N42</f>
        <v>556963.80000000005</v>
      </c>
      <c r="P43" t="s">
        <v>3530</v>
      </c>
      <c r="Q43">
        <v>10</v>
      </c>
      <c r="R43">
        <f>Q43*400000/100</f>
        <v>40000</v>
      </c>
      <c r="BD43" t="s">
        <v>3782</v>
      </c>
      <c r="BE43" s="12">
        <v>0</v>
      </c>
      <c r="BH43">
        <v>0</v>
      </c>
      <c r="BI43" s="16"/>
      <c r="BK43" t="s">
        <v>3794</v>
      </c>
    </row>
    <row r="44" spans="1:65">
      <c r="A44" s="9">
        <v>45251</v>
      </c>
      <c r="B44">
        <f t="shared" si="0"/>
        <v>13010142</v>
      </c>
      <c r="C44" s="12"/>
      <c r="D44" s="12">
        <v>1378414</v>
      </c>
      <c r="E44" s="12">
        <v>879288</v>
      </c>
      <c r="F44" s="12">
        <v>3377095</v>
      </c>
      <c r="G44" s="12">
        <v>4955062</v>
      </c>
      <c r="H44" s="12">
        <v>2420283</v>
      </c>
      <c r="I44" s="3"/>
      <c r="M44" t="s">
        <v>3538</v>
      </c>
      <c r="N44" s="3">
        <f>N40-N43</f>
        <v>2699582.2</v>
      </c>
      <c r="P44" t="s">
        <v>3531</v>
      </c>
      <c r="Q44">
        <v>15</v>
      </c>
      <c r="R44">
        <f>Q44*400000/100</f>
        <v>60000</v>
      </c>
      <c r="BD44" t="s">
        <v>3783</v>
      </c>
      <c r="BE44" s="12">
        <v>0</v>
      </c>
      <c r="BH44">
        <v>0</v>
      </c>
      <c r="BI44" s="16"/>
      <c r="BK44" s="12">
        <f>BE39+BE40+BE41+BE42+BE50+BE51</f>
        <v>11613575</v>
      </c>
    </row>
    <row r="45" spans="1:65">
      <c r="A45" s="9">
        <v>45263</v>
      </c>
      <c r="B45">
        <f t="shared" si="0"/>
        <v>13038553</v>
      </c>
      <c r="C45" s="12"/>
      <c r="D45" s="12">
        <v>1381463</v>
      </c>
      <c r="E45" s="12">
        <v>881236</v>
      </c>
      <c r="F45" s="12">
        <v>3384746</v>
      </c>
      <c r="G45" s="12">
        <v>4966187</v>
      </c>
      <c r="H45" s="12">
        <v>2424921</v>
      </c>
      <c r="I45" s="3"/>
      <c r="M45" t="s">
        <v>3537</v>
      </c>
      <c r="N45" s="3">
        <f>N44/12</f>
        <v>224965.18333333335</v>
      </c>
      <c r="P45" t="s">
        <v>3532</v>
      </c>
      <c r="Q45">
        <v>20</v>
      </c>
      <c r="R45">
        <f>Q45*400000/100</f>
        <v>80000</v>
      </c>
      <c r="BD45" t="s">
        <v>3804</v>
      </c>
      <c r="BE45" s="191">
        <v>900000</v>
      </c>
      <c r="BH45">
        <v>0</v>
      </c>
      <c r="BI45" s="16"/>
    </row>
    <row r="46" spans="1:65">
      <c r="A46" s="9">
        <v>45271</v>
      </c>
      <c r="B46">
        <f t="shared" si="0"/>
        <v>13058185.939999999</v>
      </c>
      <c r="C46" s="12"/>
      <c r="D46" s="12">
        <v>1383490.4550000001</v>
      </c>
      <c r="E46" s="12">
        <v>882527.86</v>
      </c>
      <c r="F46" s="12">
        <v>3389958.8969999999</v>
      </c>
      <c r="G46" s="12">
        <v>4973946.0250000004</v>
      </c>
      <c r="H46" s="12">
        <v>2428262.7030000002</v>
      </c>
      <c r="I46" s="3">
        <f>(B46-B$45)/(A46-A$45)</f>
        <v>2454.1174999999348</v>
      </c>
      <c r="P46" t="s">
        <v>3533</v>
      </c>
      <c r="Q46">
        <v>25</v>
      </c>
      <c r="R46">
        <f>Q46*400000/100</f>
        <v>100000</v>
      </c>
      <c r="S46">
        <f>R46+R45+R44+R43+R42</f>
        <v>300000</v>
      </c>
      <c r="BD46" t="s">
        <v>10</v>
      </c>
      <c r="BE46" s="12">
        <v>3902964.62</v>
      </c>
      <c r="BF46" s="3"/>
      <c r="BG46">
        <v>608000</v>
      </c>
      <c r="BH46">
        <f>BG46*30%</f>
        <v>182400</v>
      </c>
      <c r="BI46" s="16">
        <f>BH46/BE46</f>
        <v>4.673370572342006E-2</v>
      </c>
      <c r="BK46" t="s">
        <v>3795</v>
      </c>
      <c r="BL46" t="s">
        <v>3784</v>
      </c>
    </row>
    <row r="47" spans="1:65">
      <c r="A47" s="9">
        <v>45288</v>
      </c>
      <c r="B47">
        <f t="shared" si="0"/>
        <v>13100485</v>
      </c>
      <c r="C47" s="12"/>
      <c r="D47" s="12">
        <v>1387812</v>
      </c>
      <c r="E47" s="12">
        <v>885283</v>
      </c>
      <c r="F47" s="12">
        <v>3400727</v>
      </c>
      <c r="G47" s="12">
        <v>4989664</v>
      </c>
      <c r="H47" s="12">
        <v>2436999</v>
      </c>
      <c r="I47" s="3">
        <f>(B47-B$45)/(A47-A$45)</f>
        <v>2477.2800000000002</v>
      </c>
      <c r="J47">
        <f>I47*30</f>
        <v>74318.400000000009</v>
      </c>
      <c r="P47" t="s">
        <v>3534</v>
      </c>
      <c r="Q47">
        <v>30</v>
      </c>
      <c r="BD47" t="s">
        <v>11</v>
      </c>
      <c r="BE47" s="12">
        <v>4640403.4000000004</v>
      </c>
      <c r="BG47">
        <v>737000</v>
      </c>
      <c r="BH47">
        <f t="shared" ref="BH47:BH48" si="3">BG47*30%</f>
        <v>221100</v>
      </c>
      <c r="BI47" s="16">
        <f t="shared" si="2"/>
        <v>4.7646719679586474E-2</v>
      </c>
      <c r="BK47" s="12">
        <f>BE46+BE47</f>
        <v>8543368.0199999996</v>
      </c>
      <c r="BL47" s="12">
        <f>BG46+BG47</f>
        <v>1345000</v>
      </c>
    </row>
    <row r="48" spans="1:65">
      <c r="A48" s="9">
        <v>45323</v>
      </c>
      <c r="B48">
        <f t="shared" si="0"/>
        <v>13192133.529000001</v>
      </c>
      <c r="C48" s="12"/>
      <c r="D48" s="12">
        <v>1396778.7620000001</v>
      </c>
      <c r="E48" s="12">
        <v>890996.58900000004</v>
      </c>
      <c r="F48" s="12">
        <v>3425040.3539999998</v>
      </c>
      <c r="G48" s="12">
        <v>5025202.9040000001</v>
      </c>
      <c r="H48" s="12">
        <v>2454114.92</v>
      </c>
      <c r="I48" s="3">
        <f>(B48-B$47)/(A48-A$47)</f>
        <v>2618.5294000000295</v>
      </c>
      <c r="J48">
        <f>I48*30</f>
        <v>78555.882000000885</v>
      </c>
      <c r="BD48" t="s">
        <v>3796</v>
      </c>
      <c r="BE48" s="160">
        <v>3375222</v>
      </c>
      <c r="BF48">
        <v>1000000</v>
      </c>
      <c r="BG48">
        <v>114000</v>
      </c>
      <c r="BH48">
        <f t="shared" si="3"/>
        <v>34200</v>
      </c>
      <c r="BI48" s="16">
        <f t="shared" si="2"/>
        <v>1.0132666829026358E-2</v>
      </c>
    </row>
    <row r="49" spans="1:63">
      <c r="A49" s="9">
        <v>45352</v>
      </c>
      <c r="B49">
        <f t="shared" si="0"/>
        <v>13269434.575999999</v>
      </c>
      <c r="C49" s="12"/>
      <c r="D49" s="12">
        <v>1404083.797</v>
      </c>
      <c r="E49" s="12">
        <v>895646.71900000004</v>
      </c>
      <c r="F49" s="12">
        <v>3445230.1430000002</v>
      </c>
      <c r="G49" s="12">
        <v>5054935.03</v>
      </c>
      <c r="H49" s="12">
        <v>2469538.8870000001</v>
      </c>
      <c r="I49" s="3">
        <f>(B49-B$48)/(A49-A$48)</f>
        <v>2665.5533448275305</v>
      </c>
      <c r="J49">
        <f>I49*30</f>
        <v>79966.600344825914</v>
      </c>
      <c r="BD49" t="s">
        <v>3787</v>
      </c>
      <c r="BE49" s="12">
        <v>1450000</v>
      </c>
      <c r="BG49">
        <v>-80000</v>
      </c>
      <c r="BH49">
        <v>0</v>
      </c>
      <c r="BI49" s="16">
        <f t="shared" si="2"/>
        <v>0</v>
      </c>
    </row>
    <row r="50" spans="1:63">
      <c r="A50" s="9">
        <v>45380</v>
      </c>
      <c r="B50">
        <f t="shared" si="0"/>
        <v>13348687.256000001</v>
      </c>
      <c r="C50" s="12"/>
      <c r="D50" s="12">
        <v>1411205.328</v>
      </c>
      <c r="E50" s="24">
        <v>900180.56</v>
      </c>
      <c r="F50" s="12">
        <v>3465503.95</v>
      </c>
      <c r="G50" s="12">
        <v>5085099.5990000004</v>
      </c>
      <c r="H50" s="3">
        <v>2486697.8190000001</v>
      </c>
      <c r="I50" s="3">
        <f>(B50-B$49)/(A50-A$49)</f>
        <v>2830.4528571429132</v>
      </c>
      <c r="J50">
        <f>B50-B49</f>
        <v>79252.680000001565</v>
      </c>
      <c r="BD50" t="s">
        <v>3781</v>
      </c>
      <c r="BE50" s="160">
        <v>1030000</v>
      </c>
      <c r="BF50">
        <v>1000000</v>
      </c>
      <c r="BH50">
        <v>8708</v>
      </c>
      <c r="BI50" s="2">
        <f t="shared" si="2"/>
        <v>8.4543689320388353E-3</v>
      </c>
    </row>
    <row r="51" spans="1:63">
      <c r="A51" s="9">
        <v>45413</v>
      </c>
      <c r="B51">
        <f t="shared" si="0"/>
        <v>13437202.710999999</v>
      </c>
      <c r="C51" s="12"/>
      <c r="D51" s="12">
        <v>1419634.129</v>
      </c>
      <c r="E51" s="12">
        <v>905550.13699999999</v>
      </c>
      <c r="F51" s="12">
        <v>3489132.5150000001</v>
      </c>
      <c r="G51" s="12">
        <v>5119373.7110000001</v>
      </c>
      <c r="H51" s="12">
        <v>2503512.219</v>
      </c>
      <c r="I51" s="3">
        <f>(B51-B$50)/(A51-A$50)</f>
        <v>2682.2865151514611</v>
      </c>
      <c r="J51">
        <f>B51-B50</f>
        <v>88515.454999998212</v>
      </c>
      <c r="L51" s="12"/>
      <c r="BD51" t="s">
        <v>3781</v>
      </c>
      <c r="BE51" s="160">
        <v>1030000</v>
      </c>
      <c r="BF51">
        <v>1000000</v>
      </c>
      <c r="BH51">
        <v>8800</v>
      </c>
      <c r="BI51" s="2">
        <f>BH51/BE51</f>
        <v>8.5436893203883497E-3</v>
      </c>
    </row>
    <row r="52" spans="1:63">
      <c r="A52" s="9">
        <v>45445</v>
      </c>
      <c r="B52">
        <f t="shared" si="0"/>
        <v>13519831.405999999</v>
      </c>
      <c r="C52" s="12"/>
      <c r="D52" s="12">
        <v>1427820.5619999999</v>
      </c>
      <c r="E52" s="12">
        <v>910768.39800000004</v>
      </c>
      <c r="F52" s="12">
        <v>3510938.8820000002</v>
      </c>
      <c r="G52" s="12">
        <v>5151139.7410000004</v>
      </c>
      <c r="H52" s="12">
        <v>2519163.8229999999</v>
      </c>
      <c r="I52" s="3">
        <f>(B52-B$51)/(A52-A$51)</f>
        <v>2582.1467187500093</v>
      </c>
      <c r="J52">
        <f>B52-B51</f>
        <v>82628.695000000298</v>
      </c>
      <c r="L52" s="12"/>
      <c r="BD52" t="s">
        <v>3781</v>
      </c>
      <c r="BE52" s="160">
        <v>1030000</v>
      </c>
      <c r="BF52">
        <v>1000000</v>
      </c>
      <c r="BH52">
        <v>9000</v>
      </c>
      <c r="BI52" s="2">
        <f t="shared" si="2"/>
        <v>8.7378640776699032E-3</v>
      </c>
      <c r="BK52" s="12"/>
    </row>
    <row r="53" spans="1:63">
      <c r="A53" s="9">
        <v>45474</v>
      </c>
      <c r="B53">
        <f t="shared" si="0"/>
        <v>14595540.012</v>
      </c>
      <c r="C53" s="12">
        <v>1000350</v>
      </c>
      <c r="D53" s="12">
        <v>1435262.612</v>
      </c>
      <c r="E53" s="12">
        <v>915518.00399999996</v>
      </c>
      <c r="F53" s="12">
        <v>3530497.6170000001</v>
      </c>
      <c r="G53" s="12">
        <v>5179527.017</v>
      </c>
      <c r="H53" s="12">
        <v>2534384.7620000001</v>
      </c>
      <c r="I53" s="3">
        <f>(B53-B$52)/(A53-A$52)</f>
        <v>37093.400206896571</v>
      </c>
      <c r="J53">
        <f>B53-B52</f>
        <v>1075708.6060000006</v>
      </c>
      <c r="L53" s="12"/>
      <c r="BD53" t="s">
        <v>3781</v>
      </c>
      <c r="BE53" s="12">
        <v>3107000</v>
      </c>
      <c r="BH53">
        <v>31562</v>
      </c>
      <c r="BI53" s="2">
        <f t="shared" si="2"/>
        <v>1.0158352108142903E-2</v>
      </c>
    </row>
    <row r="54" spans="1:63">
      <c r="A54" s="9">
        <v>45505</v>
      </c>
      <c r="B54">
        <f t="shared" si="0"/>
        <v>14685065.425999999</v>
      </c>
      <c r="C54" s="12">
        <v>1007126.069</v>
      </c>
      <c r="D54" s="12">
        <v>1443090.287</v>
      </c>
      <c r="E54" s="12">
        <v>920507.89199999999</v>
      </c>
      <c r="F54" s="12">
        <v>3552097.4</v>
      </c>
      <c r="G54" s="12">
        <v>5211161.5109999999</v>
      </c>
      <c r="H54" s="12">
        <v>2551082.267</v>
      </c>
      <c r="I54" s="3">
        <f>(B54-B$53)/(A54-A$53)</f>
        <v>2887.9165806451269</v>
      </c>
      <c r="J54">
        <f>B54-B53</f>
        <v>89525.413999998942</v>
      </c>
      <c r="L54" s="12"/>
      <c r="BD54" t="s">
        <v>3781</v>
      </c>
      <c r="BE54" s="12">
        <v>1565000</v>
      </c>
      <c r="BH54">
        <v>21800</v>
      </c>
      <c r="BI54" s="2">
        <f t="shared" si="2"/>
        <v>1.3929712460063897E-2</v>
      </c>
      <c r="BK54" s="12"/>
    </row>
    <row r="55" spans="1:63">
      <c r="A55" s="9">
        <v>45540</v>
      </c>
      <c r="B55">
        <f t="shared" si="0"/>
        <v>12402872.695999999</v>
      </c>
      <c r="C55" s="12">
        <v>1013923.617</v>
      </c>
      <c r="D55" s="12">
        <v>0</v>
      </c>
      <c r="E55" s="12">
        <v>0</v>
      </c>
      <c r="F55" s="12">
        <v>3575533.1359999999</v>
      </c>
      <c r="G55" s="12">
        <v>5245383.9239999996</v>
      </c>
      <c r="H55" s="12">
        <v>2568032.0189999999</v>
      </c>
      <c r="I55" s="3"/>
      <c r="L55" s="12"/>
      <c r="BD55" t="s">
        <v>3781</v>
      </c>
      <c r="BE55" s="12">
        <v>2045000</v>
      </c>
      <c r="BH55">
        <v>29623</v>
      </c>
      <c r="BI55" s="2">
        <f t="shared" si="2"/>
        <v>1.448557457212714E-2</v>
      </c>
    </row>
    <row r="56" spans="1:63">
      <c r="A56" s="9">
        <v>45566</v>
      </c>
      <c r="B56">
        <f t="shared" si="0"/>
        <v>12468047.772</v>
      </c>
      <c r="C56" s="12">
        <v>1019698.17</v>
      </c>
      <c r="D56" s="12">
        <v>0</v>
      </c>
      <c r="E56" s="12">
        <v>0</v>
      </c>
      <c r="F56" s="12">
        <v>3593855.3450000002</v>
      </c>
      <c r="G56" s="12">
        <v>5271991.8870000001</v>
      </c>
      <c r="H56" s="12">
        <v>2582502.37</v>
      </c>
      <c r="I56" s="3">
        <f>(B56-B$55)/(A56-A$55)</f>
        <v>2506.7336923077414</v>
      </c>
      <c r="J56">
        <f>B56-B55</f>
        <v>65175.076000001281</v>
      </c>
      <c r="M56" s="12"/>
      <c r="BD56" t="s">
        <v>3781</v>
      </c>
      <c r="BE56" s="12">
        <v>1770000</v>
      </c>
      <c r="BH56">
        <v>21200</v>
      </c>
      <c r="BI56" s="2">
        <f t="shared" si="2"/>
        <v>1.1977401129943503E-2</v>
      </c>
      <c r="BK56" s="12"/>
    </row>
    <row r="57" spans="1:63">
      <c r="A57" s="9">
        <v>45597</v>
      </c>
      <c r="B57">
        <f t="shared" si="0"/>
        <v>11545467</v>
      </c>
      <c r="C57" s="12">
        <v>1026151</v>
      </c>
      <c r="D57" s="12">
        <v>0</v>
      </c>
      <c r="E57" s="12">
        <v>0</v>
      </c>
      <c r="F57" s="12">
        <v>3616708</v>
      </c>
      <c r="G57" s="12">
        <v>4304060</v>
      </c>
      <c r="H57" s="12">
        <v>2598548</v>
      </c>
      <c r="I57" s="3">
        <f>(B57-B56)/(A57-A56)</f>
        <v>-29760.670064516125</v>
      </c>
      <c r="J57">
        <f>B57-B56</f>
        <v>-922580.77199999988</v>
      </c>
      <c r="M57" s="12"/>
      <c r="BD57" t="s">
        <v>3781</v>
      </c>
      <c r="BE57" s="12">
        <v>680000</v>
      </c>
      <c r="BH57">
        <v>8100</v>
      </c>
      <c r="BI57" s="2">
        <f t="shared" si="2"/>
        <v>1.1911764705882353E-2</v>
      </c>
    </row>
    <row r="58" spans="1:63">
      <c r="A58" s="9">
        <v>45627</v>
      </c>
      <c r="B58">
        <f t="shared" si="0"/>
        <v>11606246.09</v>
      </c>
      <c r="C58" s="12">
        <v>1032099.85</v>
      </c>
      <c r="D58" s="12">
        <v>0</v>
      </c>
      <c r="E58" s="12">
        <v>0</v>
      </c>
      <c r="F58" s="12">
        <v>3635204.68</v>
      </c>
      <c r="G58" s="12">
        <v>4325818.8899999997</v>
      </c>
      <c r="H58" s="12">
        <v>2613122.67</v>
      </c>
      <c r="I58" s="3">
        <f t="shared" ref="I58:I69" si="4">(B58-B57)/(A58-A57)</f>
        <v>2025.9696666666616</v>
      </c>
      <c r="J58">
        <f t="shared" ref="J58:J69" si="5">B58-B57</f>
        <v>60779.089999999851</v>
      </c>
      <c r="M58" s="12"/>
      <c r="BD58" t="s">
        <v>3803</v>
      </c>
      <c r="BE58" s="160">
        <v>2718227</v>
      </c>
      <c r="BH58">
        <v>11593</v>
      </c>
      <c r="BI58" s="2">
        <f t="shared" si="2"/>
        <v>4.2649123859044881E-3</v>
      </c>
      <c r="BK58" s="12"/>
    </row>
    <row r="59" spans="1:63">
      <c r="A59" s="9">
        <v>45658</v>
      </c>
      <c r="B59">
        <f t="shared" ref="B59:B69" si="6">SUM(C59:H59)</f>
        <v>11676322.200000001</v>
      </c>
      <c r="C59" s="12">
        <v>1038473.06</v>
      </c>
      <c r="D59" s="12">
        <v>0</v>
      </c>
      <c r="E59" s="12">
        <v>0</v>
      </c>
      <c r="F59" s="12">
        <v>3657159.72</v>
      </c>
      <c r="G59" s="12">
        <v>4351589.07</v>
      </c>
      <c r="H59" s="12">
        <v>2629100.35</v>
      </c>
      <c r="I59" s="3">
        <f t="shared" si="4"/>
        <v>2260.5196774193955</v>
      </c>
      <c r="J59">
        <f t="shared" si="5"/>
        <v>70076.110000001267</v>
      </c>
      <c r="M59" s="12"/>
      <c r="BD59" t="s">
        <v>3803</v>
      </c>
      <c r="BE59" s="12">
        <v>2306921</v>
      </c>
      <c r="BH59">
        <v>28316</v>
      </c>
      <c r="BI59" s="2">
        <f t="shared" si="2"/>
        <v>1.2274369169988916E-2</v>
      </c>
    </row>
    <row r="60" spans="1:63">
      <c r="A60" s="9">
        <v>45689</v>
      </c>
      <c r="B60">
        <f t="shared" si="6"/>
        <v>11745654.699999999</v>
      </c>
      <c r="C60" s="12">
        <v>1045060.88</v>
      </c>
      <c r="D60" s="12">
        <v>0</v>
      </c>
      <c r="E60" s="12">
        <v>0</v>
      </c>
      <c r="F60" s="12">
        <v>3678943.66</v>
      </c>
      <c r="G60" s="12">
        <v>4377218.13</v>
      </c>
      <c r="H60" s="12">
        <v>2644432.0299999998</v>
      </c>
      <c r="I60" s="3">
        <f t="shared" si="4"/>
        <v>2236.5322580644561</v>
      </c>
      <c r="J60">
        <f t="shared" si="5"/>
        <v>69332.499999998137</v>
      </c>
      <c r="M60" s="12"/>
      <c r="BD60" t="s">
        <v>3803</v>
      </c>
      <c r="BE60" s="160">
        <v>2326000</v>
      </c>
      <c r="BH60">
        <v>8736</v>
      </c>
      <c r="BI60" s="2">
        <f t="shared" si="2"/>
        <v>3.7558039552880482E-3</v>
      </c>
    </row>
    <row r="61" spans="1:63">
      <c r="A61" s="9">
        <v>45717</v>
      </c>
      <c r="B61">
        <f t="shared" si="6"/>
        <v>11810682.450000001</v>
      </c>
      <c r="C61" s="12">
        <v>1050943.1000000001</v>
      </c>
      <c r="D61" s="12">
        <v>0</v>
      </c>
      <c r="E61" s="12">
        <v>0</v>
      </c>
      <c r="F61" s="12">
        <v>3699012.81</v>
      </c>
      <c r="G61" s="12">
        <v>4401073.57</v>
      </c>
      <c r="H61" s="12">
        <v>2659652.9700000002</v>
      </c>
      <c r="I61" s="3">
        <f t="shared" si="4"/>
        <v>2322.4196428572095</v>
      </c>
      <c r="J61">
        <f t="shared" si="5"/>
        <v>65027.750000001863</v>
      </c>
      <c r="M61" s="12"/>
      <c r="BD61" t="s">
        <v>3782</v>
      </c>
      <c r="BE61" s="12">
        <v>518000</v>
      </c>
      <c r="BH61">
        <v>3117</v>
      </c>
      <c r="BI61" s="2">
        <f t="shared" si="2"/>
        <v>6.0173745173745172E-3</v>
      </c>
    </row>
    <row r="62" spans="1:63">
      <c r="A62" s="9">
        <v>45748</v>
      </c>
      <c r="B62">
        <f t="shared" si="6"/>
        <v>11899434.189999999</v>
      </c>
      <c r="C62" s="12">
        <v>1060365.42</v>
      </c>
      <c r="D62" s="12">
        <v>0</v>
      </c>
      <c r="E62" s="12">
        <v>0</v>
      </c>
      <c r="F62" s="12">
        <v>3725155.6</v>
      </c>
      <c r="G62" s="12">
        <v>4431262.68</v>
      </c>
      <c r="H62" s="12">
        <v>2682650.4900000002</v>
      </c>
      <c r="I62" s="3">
        <f t="shared" si="4"/>
        <v>2862.959354838657</v>
      </c>
      <c r="J62">
        <f t="shared" si="5"/>
        <v>88751.739999998361</v>
      </c>
      <c r="M62" s="12"/>
      <c r="BD62" t="s">
        <v>3782</v>
      </c>
      <c r="BE62" s="160">
        <v>768800</v>
      </c>
      <c r="BF62" s="12">
        <f>BE62+BE63+BE64+BE65</f>
        <v>2449400</v>
      </c>
      <c r="BH62">
        <v>2708</v>
      </c>
      <c r="BI62" s="2">
        <f t="shared" si="2"/>
        <v>3.5223725286160248E-3</v>
      </c>
    </row>
    <row r="63" spans="1:63">
      <c r="A63" s="9">
        <v>45779</v>
      </c>
      <c r="B63">
        <f t="shared" si="6"/>
        <v>13490780.149999999</v>
      </c>
      <c r="C63" s="12">
        <v>1069730.49</v>
      </c>
      <c r="D63" s="12">
        <v>1006035.5</v>
      </c>
      <c r="E63" s="12">
        <v>504576.06</v>
      </c>
      <c r="F63" s="12">
        <v>3747212.53</v>
      </c>
      <c r="G63" s="12">
        <v>4457128.4400000004</v>
      </c>
      <c r="H63" s="12">
        <v>2706097.13</v>
      </c>
      <c r="I63" s="3">
        <f t="shared" si="4"/>
        <v>51333.740645161262</v>
      </c>
      <c r="J63">
        <f t="shared" si="5"/>
        <v>1591345.959999999</v>
      </c>
      <c r="L63" s="12"/>
      <c r="BD63" t="s">
        <v>3782</v>
      </c>
      <c r="BE63" s="160">
        <v>640600</v>
      </c>
      <c r="BF63" s="12">
        <f>BF62-1960000</f>
        <v>489400</v>
      </c>
      <c r="BH63">
        <v>2256</v>
      </c>
      <c r="BI63" s="2">
        <f t="shared" si="2"/>
        <v>3.5216984077427412E-3</v>
      </c>
    </row>
    <row r="64" spans="1:63">
      <c r="B64">
        <f t="shared" si="6"/>
        <v>12244759.396</v>
      </c>
      <c r="C64" s="12">
        <v>1000350</v>
      </c>
      <c r="D64" s="12">
        <v>0</v>
      </c>
      <c r="E64" s="12">
        <v>0</v>
      </c>
      <c r="F64" s="12">
        <v>3530497.6170000001</v>
      </c>
      <c r="G64" s="12">
        <v>5179527.017</v>
      </c>
      <c r="H64" s="12">
        <v>2534384.7620000001</v>
      </c>
      <c r="I64" s="3">
        <f t="shared" si="4"/>
        <v>27.218173267218567</v>
      </c>
      <c r="J64">
        <f t="shared" si="5"/>
        <v>-1246020.7539999988</v>
      </c>
      <c r="L64" s="12"/>
      <c r="N64" s="12"/>
      <c r="BD64" t="s">
        <v>3798</v>
      </c>
      <c r="BE64" s="160">
        <v>640000</v>
      </c>
      <c r="BH64">
        <v>2469</v>
      </c>
      <c r="BI64" s="2">
        <f t="shared" si="2"/>
        <v>3.8578125000000001E-3</v>
      </c>
    </row>
    <row r="65" spans="2:61">
      <c r="B65">
        <f t="shared" si="6"/>
        <v>12244759.396</v>
      </c>
      <c r="C65" s="12">
        <v>1000350</v>
      </c>
      <c r="D65" s="12">
        <v>0</v>
      </c>
      <c r="E65" s="12">
        <v>0</v>
      </c>
      <c r="F65" s="12">
        <v>3530497.6170000001</v>
      </c>
      <c r="G65" s="12">
        <v>5179527.017</v>
      </c>
      <c r="H65" s="12">
        <v>2534384.7620000001</v>
      </c>
      <c r="I65" s="3" t="e">
        <f t="shared" si="4"/>
        <v>#DIV/0!</v>
      </c>
      <c r="J65">
        <f t="shared" si="5"/>
        <v>0</v>
      </c>
      <c r="L65" s="12"/>
      <c r="N65" s="12"/>
      <c r="BD65" t="s">
        <v>3805</v>
      </c>
      <c r="BE65" s="160">
        <v>400000</v>
      </c>
      <c r="BH65">
        <v>0</v>
      </c>
      <c r="BI65" s="2">
        <f t="shared" si="2"/>
        <v>0</v>
      </c>
    </row>
    <row r="66" spans="2:61">
      <c r="B66">
        <f t="shared" si="6"/>
        <v>12244759.396</v>
      </c>
      <c r="C66" s="12">
        <v>1000350</v>
      </c>
      <c r="D66" s="12">
        <v>0</v>
      </c>
      <c r="E66" s="12">
        <v>0</v>
      </c>
      <c r="F66" s="12">
        <v>3530497.6170000001</v>
      </c>
      <c r="G66" s="12">
        <v>5179527.017</v>
      </c>
      <c r="H66" s="12">
        <v>2534384.7620000001</v>
      </c>
      <c r="I66" s="3" t="e">
        <f t="shared" si="4"/>
        <v>#DIV/0!</v>
      </c>
      <c r="J66">
        <f t="shared" si="5"/>
        <v>0</v>
      </c>
      <c r="N66" s="12"/>
      <c r="BD66" t="s">
        <v>3801</v>
      </c>
      <c r="BE66" s="160">
        <v>300000</v>
      </c>
      <c r="BH66">
        <v>0</v>
      </c>
      <c r="BI66" s="2">
        <f t="shared" ref="BI66" si="7">BH66/BE66</f>
        <v>0</v>
      </c>
    </row>
    <row r="67" spans="2:61">
      <c r="B67">
        <f t="shared" si="6"/>
        <v>12244759.396</v>
      </c>
      <c r="C67" s="12">
        <v>1000350</v>
      </c>
      <c r="D67" s="12">
        <v>0</v>
      </c>
      <c r="E67" s="12">
        <v>0</v>
      </c>
      <c r="F67" s="12">
        <v>3530497.6170000001</v>
      </c>
      <c r="G67" s="12">
        <v>5179527.017</v>
      </c>
      <c r="H67" s="12">
        <v>2534384.7620000001</v>
      </c>
      <c r="I67" s="3" t="e">
        <f t="shared" si="4"/>
        <v>#DIV/0!</v>
      </c>
      <c r="J67">
        <f t="shared" si="5"/>
        <v>0</v>
      </c>
      <c r="N67" s="12"/>
      <c r="BD67" t="s">
        <v>3808</v>
      </c>
      <c r="BE67" s="12">
        <v>326000</v>
      </c>
      <c r="BH67">
        <v>0</v>
      </c>
      <c r="BI67" s="2">
        <f t="shared" ref="BI67" si="8">BH67/BE67</f>
        <v>0</v>
      </c>
    </row>
    <row r="68" spans="2:61">
      <c r="B68">
        <f t="shared" si="6"/>
        <v>12244759.396</v>
      </c>
      <c r="C68" s="12">
        <v>1000350</v>
      </c>
      <c r="D68" s="12">
        <v>0</v>
      </c>
      <c r="E68" s="12">
        <v>0</v>
      </c>
      <c r="F68" s="12">
        <v>3530497.6170000001</v>
      </c>
      <c r="G68" s="12">
        <v>5179527.017</v>
      </c>
      <c r="H68" s="12">
        <v>2534384.7620000001</v>
      </c>
      <c r="I68" s="3" t="e">
        <f t="shared" si="4"/>
        <v>#DIV/0!</v>
      </c>
      <c r="J68">
        <f t="shared" si="5"/>
        <v>0</v>
      </c>
      <c r="N68" s="12"/>
      <c r="AU68" t="s">
        <v>3809</v>
      </c>
    </row>
    <row r="69" spans="2:61">
      <c r="B69">
        <f t="shared" si="6"/>
        <v>12244759.396</v>
      </c>
      <c r="C69" s="12">
        <v>1000350</v>
      </c>
      <c r="D69" s="12">
        <v>0</v>
      </c>
      <c r="E69" s="12">
        <v>0</v>
      </c>
      <c r="F69" s="12">
        <v>3530497.6170000001</v>
      </c>
      <c r="G69" s="12">
        <v>5179527.017</v>
      </c>
      <c r="H69" s="12">
        <v>2534384.7620000001</v>
      </c>
      <c r="I69" s="3" t="e">
        <f t="shared" si="4"/>
        <v>#DIV/0!</v>
      </c>
      <c r="J69">
        <f t="shared" si="5"/>
        <v>0</v>
      </c>
      <c r="N69" s="12"/>
      <c r="AU69" t="s">
        <v>3810</v>
      </c>
    </row>
    <row r="70" spans="2:61">
      <c r="AU70" t="s">
        <v>3811</v>
      </c>
      <c r="AZ70" t="s">
        <v>3819</v>
      </c>
      <c r="BC70" t="s">
        <v>3820</v>
      </c>
      <c r="BD70" t="s">
        <v>3797</v>
      </c>
    </row>
    <row r="71" spans="2:61">
      <c r="AU71" t="s">
        <v>3812</v>
      </c>
      <c r="AZ71" s="9">
        <v>46042</v>
      </c>
      <c r="BA71" t="s">
        <v>3817</v>
      </c>
      <c r="BB71">
        <v>1000000</v>
      </c>
      <c r="BC71">
        <f>SUM(BB71:BB77)+BE75+BE76</f>
        <v>6120000</v>
      </c>
      <c r="BD71" t="s">
        <v>3798</v>
      </c>
      <c r="BE71">
        <v>970000</v>
      </c>
      <c r="BG71">
        <v>16725000</v>
      </c>
    </row>
    <row r="72" spans="2:61">
      <c r="AU72" t="s">
        <v>3813</v>
      </c>
      <c r="AZ72" s="9">
        <v>46042</v>
      </c>
      <c r="BA72" t="s">
        <v>3817</v>
      </c>
      <c r="BB72">
        <v>500000</v>
      </c>
      <c r="BD72" t="s">
        <v>3799</v>
      </c>
      <c r="BE72">
        <v>990000</v>
      </c>
      <c r="BG72">
        <v>135000</v>
      </c>
    </row>
    <row r="73" spans="2:61">
      <c r="AU73" t="s">
        <v>3814</v>
      </c>
      <c r="AZ73" s="9">
        <v>46056</v>
      </c>
      <c r="BA73" t="s">
        <v>3817</v>
      </c>
      <c r="BB73">
        <v>1000000</v>
      </c>
      <c r="BD73" t="s">
        <v>3800</v>
      </c>
      <c r="BE73">
        <v>200000</v>
      </c>
      <c r="BG73">
        <v>750000</v>
      </c>
      <c r="BH73" t="s">
        <v>3807</v>
      </c>
    </row>
    <row r="74" spans="2:61">
      <c r="AU74" t="s">
        <v>3816</v>
      </c>
      <c r="AZ74" s="9">
        <v>46057</v>
      </c>
      <c r="BA74" t="s">
        <v>3817</v>
      </c>
      <c r="BB74">
        <v>1000000</v>
      </c>
      <c r="BD74" t="s">
        <v>3801</v>
      </c>
      <c r="BE74">
        <v>980000</v>
      </c>
      <c r="BG74">
        <f>SUM(BG71:BG73)</f>
        <v>17610000</v>
      </c>
      <c r="BH74" t="s">
        <v>3806</v>
      </c>
    </row>
    <row r="75" spans="2:61">
      <c r="AU75" t="s">
        <v>3815</v>
      </c>
      <c r="AZ75" s="9">
        <v>46058</v>
      </c>
      <c r="BA75" t="s">
        <v>3817</v>
      </c>
      <c r="BB75">
        <v>1000000</v>
      </c>
      <c r="BD75" t="s">
        <v>3802</v>
      </c>
      <c r="BE75">
        <v>990000</v>
      </c>
    </row>
    <row r="76" spans="2:61">
      <c r="AZ76" s="9">
        <v>46059</v>
      </c>
      <c r="BA76" t="s">
        <v>3817</v>
      </c>
      <c r="BB76">
        <v>100000</v>
      </c>
      <c r="BD76" t="s">
        <v>3899</v>
      </c>
      <c r="BE76">
        <v>250000</v>
      </c>
    </row>
    <row r="77" spans="2:61">
      <c r="C77" s="12"/>
      <c r="D77" s="12"/>
      <c r="E77" s="12"/>
      <c r="F77" s="12"/>
      <c r="G77" s="12"/>
      <c r="AZ77" s="9">
        <v>46059</v>
      </c>
      <c r="BA77" t="s">
        <v>1116</v>
      </c>
      <c r="BB77">
        <v>280000</v>
      </c>
      <c r="BD77" t="s">
        <v>3803</v>
      </c>
      <c r="BE77">
        <v>800000</v>
      </c>
      <c r="BG77">
        <v>16725000</v>
      </c>
    </row>
    <row r="78" spans="2:61">
      <c r="C78" s="12"/>
      <c r="D78" s="12"/>
      <c r="E78" s="12"/>
      <c r="F78" s="12"/>
      <c r="G78" s="12"/>
      <c r="BD78" t="s">
        <v>3804</v>
      </c>
      <c r="BE78">
        <v>900000</v>
      </c>
      <c r="BG78">
        <v>134875</v>
      </c>
    </row>
    <row r="79" spans="2:61">
      <c r="C79" s="12"/>
      <c r="D79" s="12"/>
      <c r="E79" s="12"/>
      <c r="F79" s="12"/>
      <c r="G79" s="12"/>
      <c r="AZ79" s="9">
        <v>46056</v>
      </c>
      <c r="BA79" t="s">
        <v>3818</v>
      </c>
      <c r="BB79">
        <v>1000000</v>
      </c>
      <c r="BC79">
        <f>SUM(BB79:BB83)+BE77</f>
        <v>5800000</v>
      </c>
      <c r="BG79">
        <f>SUM(BG77:BG78)</f>
        <v>16859875</v>
      </c>
      <c r="BH79">
        <v>10800000</v>
      </c>
    </row>
    <row r="80" spans="2:61">
      <c r="C80" s="12"/>
      <c r="D80" s="12"/>
      <c r="E80" s="12"/>
      <c r="F80" s="12"/>
      <c r="G80" s="12"/>
      <c r="AZ80" s="9">
        <v>46057</v>
      </c>
      <c r="BA80" t="s">
        <v>3818</v>
      </c>
      <c r="BB80">
        <v>1000000</v>
      </c>
      <c r="BE80">
        <f>SUM(BE71:BE79)</f>
        <v>6080000</v>
      </c>
      <c r="BF80">
        <f>BE80-BE78</f>
        <v>5180000</v>
      </c>
      <c r="BH80">
        <f>BG79-BH79</f>
        <v>6059875</v>
      </c>
    </row>
    <row r="81" spans="3:59">
      <c r="C81" s="12"/>
      <c r="D81" s="12"/>
      <c r="E81" s="12"/>
      <c r="F81" s="12"/>
      <c r="G81" s="12"/>
      <c r="AZ81" s="9">
        <v>46058</v>
      </c>
      <c r="BA81" t="s">
        <v>3818</v>
      </c>
      <c r="BB81">
        <v>1000000</v>
      </c>
    </row>
    <row r="82" spans="3:59">
      <c r="C82" s="12"/>
      <c r="D82" s="12"/>
      <c r="E82" s="12"/>
      <c r="F82" s="12"/>
      <c r="G82" s="12"/>
      <c r="AZ82" s="9">
        <v>46059</v>
      </c>
      <c r="BA82" t="s">
        <v>3818</v>
      </c>
      <c r="BB82">
        <v>1000000</v>
      </c>
    </row>
    <row r="83" spans="3:59">
      <c r="C83" s="12"/>
      <c r="D83" s="12"/>
      <c r="E83" s="12"/>
      <c r="F83" s="12"/>
      <c r="G83" s="12"/>
      <c r="AZ83" s="9">
        <v>46060</v>
      </c>
      <c r="BA83" t="s">
        <v>3818</v>
      </c>
      <c r="BB83">
        <v>1000000</v>
      </c>
    </row>
    <row r="84" spans="3:59">
      <c r="C84" s="12"/>
      <c r="D84" s="12"/>
      <c r="E84" s="12"/>
      <c r="F84" s="12"/>
      <c r="G84" s="12"/>
      <c r="AX84" t="s">
        <v>3887</v>
      </c>
      <c r="AY84" t="s">
        <v>1223</v>
      </c>
    </row>
    <row r="85" spans="3:59">
      <c r="C85" s="12"/>
      <c r="D85" s="12"/>
      <c r="E85" s="12"/>
      <c r="F85" s="12"/>
      <c r="G85" s="12"/>
      <c r="AX85">
        <f>4680810.84+3937371.57+1128760.99</f>
        <v>9746943.4000000004</v>
      </c>
      <c r="AY85">
        <v>700000</v>
      </c>
      <c r="AZ85" s="9">
        <v>46059</v>
      </c>
      <c r="BA85" t="s">
        <v>3782</v>
      </c>
      <c r="BB85">
        <f>389472-25196</f>
        <v>364276</v>
      </c>
      <c r="BC85">
        <f>BB85+BE72+BE71+235000</f>
        <v>2559276</v>
      </c>
    </row>
    <row r="86" spans="3:59">
      <c r="C86" s="12"/>
      <c r="D86" s="12"/>
      <c r="E86" s="12"/>
      <c r="F86" s="12"/>
      <c r="G86" s="12"/>
      <c r="BE86" s="22"/>
      <c r="BF86" s="22"/>
      <c r="BG86" s="22" t="s">
        <v>3893</v>
      </c>
    </row>
    <row r="87" spans="3:59">
      <c r="C87" s="12"/>
      <c r="D87" s="24"/>
      <c r="E87" s="12"/>
      <c r="F87" s="12"/>
      <c r="G87" s="3"/>
      <c r="AX87" t="s">
        <v>3888</v>
      </c>
      <c r="BA87" t="s">
        <v>3821</v>
      </c>
      <c r="BC87" s="12">
        <f>BE45</f>
        <v>900000</v>
      </c>
      <c r="BE87" s="22" t="s">
        <v>3890</v>
      </c>
      <c r="BF87" s="22" t="s">
        <v>3896</v>
      </c>
      <c r="BG87" s="22">
        <v>36251.99</v>
      </c>
    </row>
    <row r="88" spans="3:59">
      <c r="C88" s="12"/>
      <c r="D88" s="12"/>
      <c r="E88" s="12"/>
      <c r="F88" s="12"/>
      <c r="G88" s="12"/>
      <c r="AX88">
        <f>BC79+BC85</f>
        <v>8359276</v>
      </c>
      <c r="AZ88" s="9"/>
      <c r="BE88" s="22" t="s">
        <v>3891</v>
      </c>
      <c r="BF88" s="22" t="s">
        <v>3892</v>
      </c>
      <c r="BG88" s="22">
        <v>36175.39</v>
      </c>
    </row>
    <row r="89" spans="3:59">
      <c r="C89" s="12"/>
      <c r="D89" s="12"/>
      <c r="E89" s="12"/>
      <c r="F89" s="12"/>
      <c r="G89" s="12"/>
      <c r="AZ89" s="9"/>
      <c r="BE89" s="22" t="s">
        <v>3894</v>
      </c>
      <c r="BF89" s="199" t="s">
        <v>3897</v>
      </c>
      <c r="BG89" s="22">
        <v>36369.99</v>
      </c>
    </row>
    <row r="90" spans="3:59">
      <c r="C90" s="12"/>
      <c r="D90" s="12"/>
      <c r="E90" s="12"/>
      <c r="F90" s="12"/>
      <c r="G90" s="12"/>
      <c r="AX90" t="s">
        <v>892</v>
      </c>
      <c r="AZ90" s="9"/>
      <c r="BE90" s="22" t="s">
        <v>3895</v>
      </c>
      <c r="BF90" s="22" t="s">
        <v>3898</v>
      </c>
      <c r="BG90" s="22">
        <v>36360</v>
      </c>
    </row>
    <row r="91" spans="3:59">
      <c r="AX91">
        <f>AX85-AX88+AY85</f>
        <v>2087667.4000000004</v>
      </c>
    </row>
    <row r="93" spans="3:59">
      <c r="AX93" t="s">
        <v>3889</v>
      </c>
      <c r="BB93">
        <f>SUM(BB71:BB92)</f>
        <v>10244276</v>
      </c>
      <c r="BC93">
        <f>SUM(BC71:BC92)</f>
        <v>15379276</v>
      </c>
      <c r="BD93" s="12"/>
    </row>
    <row r="94" spans="3:59">
      <c r="AX94">
        <f>BC71-AX91</f>
        <v>4032332.5999999996</v>
      </c>
    </row>
  </sheetData>
  <hyperlinks>
    <hyperlink ref="BF89" r:id="rId1" xr:uid="{4F8555EE-0BCC-42F5-A8B0-0D3FA6599948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I105"/>
  <sheetViews>
    <sheetView topLeftCell="AM16" zoomScale="70" zoomScaleNormal="70" workbookViewId="0">
      <selection activeCell="BB38" sqref="BB38"/>
    </sheetView>
  </sheetViews>
  <sheetFormatPr defaultColWidth="11" defaultRowHeight="15.75"/>
  <cols>
    <col min="1" max="1" width="12.5" customWidth="1"/>
    <col min="14" max="14" width="11.625" bestFit="1" customWidth="1"/>
    <col min="15" max="15" width="12.875" bestFit="1" customWidth="1"/>
    <col min="18" max="18" width="11.5" customWidth="1"/>
    <col min="34" max="34" width="11.625" bestFit="1" customWidth="1"/>
  </cols>
  <sheetData>
    <row r="1" spans="2:61">
      <c r="B1" t="s">
        <v>202</v>
      </c>
      <c r="D1">
        <v>21000000</v>
      </c>
      <c r="L1" t="s">
        <v>204</v>
      </c>
      <c r="N1">
        <v>21000000</v>
      </c>
      <c r="V1" t="s">
        <v>27</v>
      </c>
      <c r="X1">
        <v>21000000</v>
      </c>
      <c r="AG1" t="s">
        <v>41</v>
      </c>
      <c r="AI1">
        <v>21000000</v>
      </c>
      <c r="AQ1" t="s">
        <v>139</v>
      </c>
      <c r="AS1">
        <v>21000000</v>
      </c>
      <c r="BA1" t="s">
        <v>163</v>
      </c>
      <c r="BC1">
        <v>21000000</v>
      </c>
    </row>
    <row r="2" spans="2:61">
      <c r="B2" s="200" t="s">
        <v>17</v>
      </c>
      <c r="D2" s="17">
        <f>C2*100/D$1</f>
        <v>0</v>
      </c>
      <c r="E2">
        <f>SUM(C2:C6)</f>
        <v>42778</v>
      </c>
      <c r="F2" s="17">
        <f>E2*100/D1</f>
        <v>0.20370476190476192</v>
      </c>
      <c r="G2" t="s">
        <v>25</v>
      </c>
      <c r="H2">
        <v>161000</v>
      </c>
      <c r="L2" s="200" t="s">
        <v>17</v>
      </c>
      <c r="N2" s="17">
        <f>M2*100/N$1</f>
        <v>0</v>
      </c>
      <c r="O2">
        <f>SUM(M2:M6)</f>
        <v>14334</v>
      </c>
      <c r="P2" s="17">
        <f>O2*100/N1</f>
        <v>6.8257142857142863E-2</v>
      </c>
      <c r="Q2" t="s">
        <v>25</v>
      </c>
      <c r="R2">
        <v>0</v>
      </c>
      <c r="V2" s="200" t="s">
        <v>17</v>
      </c>
      <c r="W2">
        <v>1600</v>
      </c>
      <c r="X2" s="17">
        <f>W2*100/X$1</f>
        <v>7.619047619047619E-3</v>
      </c>
      <c r="Y2">
        <f>SUM(W2:W6)</f>
        <v>22902</v>
      </c>
      <c r="Z2" s="17">
        <f>Y2*100/X1</f>
        <v>0.10905714285714285</v>
      </c>
      <c r="AA2" t="s">
        <v>25</v>
      </c>
      <c r="AB2">
        <v>209000</v>
      </c>
      <c r="AG2" s="200" t="s">
        <v>17</v>
      </c>
      <c r="AI2" s="17">
        <f>AH2*100/AI$1</f>
        <v>0</v>
      </c>
      <c r="AJ2">
        <f>SUM(AH2:AH6)</f>
        <v>10330</v>
      </c>
      <c r="AK2" s="17">
        <f>AJ2*100/AI1</f>
        <v>4.9190476190476187E-2</v>
      </c>
      <c r="AL2" t="s">
        <v>25</v>
      </c>
      <c r="AM2">
        <v>209000</v>
      </c>
      <c r="AQ2" s="200" t="s">
        <v>17</v>
      </c>
      <c r="AS2" s="17">
        <f>AR2*100/AS$1</f>
        <v>0</v>
      </c>
      <c r="AT2">
        <f>SUM(AR2:AR6)</f>
        <v>20400</v>
      </c>
      <c r="AU2" s="17">
        <f>AT2*100/AS1</f>
        <v>9.7142857142857142E-2</v>
      </c>
      <c r="AV2" t="s">
        <v>25</v>
      </c>
      <c r="AW2">
        <v>209000</v>
      </c>
      <c r="BA2" s="200" t="s">
        <v>17</v>
      </c>
      <c r="BC2" s="17">
        <f>BB2*100/BC$1</f>
        <v>0</v>
      </c>
      <c r="BD2">
        <f>SUM(BB2:BB6)</f>
        <v>-297120</v>
      </c>
      <c r="BE2" s="17">
        <f>BD2*100/BC1</f>
        <v>-1.4148571428571428</v>
      </c>
      <c r="BF2" t="s">
        <v>25</v>
      </c>
      <c r="BG2">
        <v>209000</v>
      </c>
    </row>
    <row r="3" spans="2:61">
      <c r="B3" s="200"/>
      <c r="C3">
        <v>25900</v>
      </c>
      <c r="D3" s="17">
        <f>C3*100/D$1</f>
        <v>0.12333333333333334</v>
      </c>
      <c r="G3" t="s">
        <v>22</v>
      </c>
      <c r="H3">
        <v>170000</v>
      </c>
      <c r="L3" s="200"/>
      <c r="M3">
        <v>6700</v>
      </c>
      <c r="N3" s="17">
        <f>M3*100/N$1</f>
        <v>3.1904761904761908E-2</v>
      </c>
      <c r="Q3" t="s">
        <v>22</v>
      </c>
      <c r="R3">
        <v>90000</v>
      </c>
      <c r="V3" s="200"/>
      <c r="W3">
        <v>7676</v>
      </c>
      <c r="X3" s="17">
        <f>W3*100/X$1</f>
        <v>3.6552380952380954E-2</v>
      </c>
      <c r="AA3" t="s">
        <v>22</v>
      </c>
      <c r="AB3">
        <v>86000</v>
      </c>
      <c r="AG3" s="200"/>
      <c r="AI3" s="17">
        <f>AH3*100/AI$1</f>
        <v>0</v>
      </c>
      <c r="AL3" t="s">
        <v>22</v>
      </c>
      <c r="AM3">
        <v>86000</v>
      </c>
      <c r="AQ3" s="200"/>
      <c r="AR3">
        <v>10000</v>
      </c>
      <c r="AS3" s="17">
        <f>AR3*100/AS$1</f>
        <v>4.7619047619047616E-2</v>
      </c>
      <c r="AV3" t="s">
        <v>22</v>
      </c>
      <c r="AW3">
        <v>86000</v>
      </c>
      <c r="BA3" s="200"/>
      <c r="BB3">
        <v>5792</v>
      </c>
      <c r="BC3" s="17">
        <f>BB3*100/BC$1</f>
        <v>2.758095238095238E-2</v>
      </c>
      <c r="BF3" t="s">
        <v>22</v>
      </c>
      <c r="BG3">
        <v>86000</v>
      </c>
    </row>
    <row r="4" spans="2:61">
      <c r="B4" s="200"/>
      <c r="D4" s="17">
        <f>C4*100/D$1</f>
        <v>0</v>
      </c>
      <c r="G4" t="s">
        <v>26</v>
      </c>
      <c r="H4">
        <f>C29</f>
        <v>-633525</v>
      </c>
      <c r="L4" s="200"/>
      <c r="N4" s="17">
        <f>M4*100/N$1</f>
        <v>0</v>
      </c>
      <c r="Q4" t="s">
        <v>26</v>
      </c>
      <c r="R4">
        <f>M29</f>
        <v>-17601</v>
      </c>
      <c r="V4" s="200"/>
      <c r="X4" s="17">
        <f>W4*100/X$1</f>
        <v>0</v>
      </c>
      <c r="AA4" t="s">
        <v>26</v>
      </c>
      <c r="AB4">
        <f>W29</f>
        <v>98079</v>
      </c>
      <c r="AG4" s="200"/>
      <c r="AI4" s="17">
        <f>AH4*100/AI$1</f>
        <v>0</v>
      </c>
      <c r="AL4" t="s">
        <v>26</v>
      </c>
      <c r="AM4">
        <f>AH29</f>
        <v>103759</v>
      </c>
      <c r="AQ4" s="200"/>
      <c r="AR4">
        <v>3500</v>
      </c>
      <c r="AS4" s="17">
        <f>AR4*100/AS$1</f>
        <v>1.6666666666666666E-2</v>
      </c>
      <c r="AV4" t="s">
        <v>26</v>
      </c>
      <c r="AW4">
        <f>AR29</f>
        <v>130435</v>
      </c>
      <c r="BA4" s="200"/>
      <c r="BB4">
        <f>-315659-853</f>
        <v>-316512</v>
      </c>
      <c r="BC4" s="17">
        <f>BB4*100/BC$1</f>
        <v>-1.5072000000000001</v>
      </c>
      <c r="BF4" t="s">
        <v>26</v>
      </c>
      <c r="BG4">
        <f>BB29</f>
        <v>-226120</v>
      </c>
    </row>
    <row r="5" spans="2:61">
      <c r="B5" s="200"/>
      <c r="C5">
        <v>16878</v>
      </c>
      <c r="D5" s="17">
        <f>C5*100/D$1</f>
        <v>8.0371428571428566E-2</v>
      </c>
      <c r="G5" t="s">
        <v>178</v>
      </c>
      <c r="H5">
        <f>0</f>
        <v>0</v>
      </c>
      <c r="L5" s="200"/>
      <c r="M5">
        <v>7634</v>
      </c>
      <c r="N5" s="17">
        <f>M5*100/N$1</f>
        <v>3.6352380952380955E-2</v>
      </c>
      <c r="Q5" t="s">
        <v>178</v>
      </c>
      <c r="R5">
        <v>34368</v>
      </c>
      <c r="V5" s="200"/>
      <c r="W5">
        <v>12147</v>
      </c>
      <c r="X5" s="17">
        <f>W5*100/X$1</f>
        <v>5.784285714285714E-2</v>
      </c>
      <c r="AA5" t="s">
        <v>178</v>
      </c>
      <c r="AB5">
        <v>0</v>
      </c>
      <c r="AG5" s="200"/>
      <c r="AH5">
        <v>10330</v>
      </c>
      <c r="AI5" s="17">
        <f>AH5*100/AI$1</f>
        <v>4.9190476190476187E-2</v>
      </c>
      <c r="AL5" t="s">
        <v>178</v>
      </c>
      <c r="AM5">
        <v>0</v>
      </c>
      <c r="AQ5" s="200"/>
      <c r="AR5">
        <v>6900</v>
      </c>
      <c r="AS5" s="17">
        <f>AR5*100/AS$1</f>
        <v>3.2857142857142856E-2</v>
      </c>
      <c r="AV5" t="s">
        <v>178</v>
      </c>
      <c r="AW5">
        <v>0</v>
      </c>
      <c r="BA5" s="200"/>
      <c r="BB5">
        <v>13600</v>
      </c>
      <c r="BC5" s="17">
        <f>BB5*100/BC$1</f>
        <v>6.4761904761904757E-2</v>
      </c>
      <c r="BF5" t="s">
        <v>178</v>
      </c>
      <c r="BG5">
        <v>0</v>
      </c>
    </row>
    <row r="6" spans="2:61">
      <c r="B6" s="200"/>
      <c r="D6" s="17">
        <f t="shared" ref="D6:D26" si="0">C6*100/D$1</f>
        <v>0</v>
      </c>
      <c r="G6" t="s">
        <v>23</v>
      </c>
      <c r="H6">
        <v>80700</v>
      </c>
      <c r="I6" t="s">
        <v>128</v>
      </c>
      <c r="J6">
        <f>H4+H5+H6</f>
        <v>-552825</v>
      </c>
      <c r="L6" s="200"/>
      <c r="N6" s="17">
        <f t="shared" ref="N6:N26" si="1">M6*100/N$1</f>
        <v>0</v>
      </c>
      <c r="Q6" t="s">
        <v>23</v>
      </c>
      <c r="R6">
        <v>65000</v>
      </c>
      <c r="S6" t="s">
        <v>128</v>
      </c>
      <c r="T6">
        <f>R4+R5+R6</f>
        <v>81767</v>
      </c>
      <c r="V6" s="200"/>
      <c r="W6">
        <v>1479</v>
      </c>
      <c r="X6" s="17">
        <f t="shared" ref="X6:X26" si="2">W6*100/X$1</f>
        <v>7.0428571428571432E-3</v>
      </c>
      <c r="AA6" t="s">
        <v>23</v>
      </c>
      <c r="AB6">
        <v>65000</v>
      </c>
      <c r="AC6" t="s">
        <v>128</v>
      </c>
      <c r="AD6">
        <f>AB4+AB5+AB6</f>
        <v>163079</v>
      </c>
      <c r="AG6" s="200"/>
      <c r="AI6" s="17">
        <f t="shared" ref="AI6:AI26" si="3">AH6*100/AI$1</f>
        <v>0</v>
      </c>
      <c r="AL6" t="s">
        <v>23</v>
      </c>
      <c r="AM6">
        <v>65000</v>
      </c>
      <c r="AN6" t="s">
        <v>128</v>
      </c>
      <c r="AO6">
        <f>AM4+AM5+AM6</f>
        <v>168759</v>
      </c>
      <c r="AQ6" s="200"/>
      <c r="AS6" s="17">
        <f t="shared" ref="AS6:AS26" si="4">AR6*100/AS$1</f>
        <v>0</v>
      </c>
      <c r="AV6" t="s">
        <v>23</v>
      </c>
      <c r="AW6">
        <v>65000</v>
      </c>
      <c r="AX6" t="s">
        <v>128</v>
      </c>
      <c r="AY6">
        <f>AW4+AW5+AW6</f>
        <v>195435</v>
      </c>
      <c r="BA6" s="200"/>
      <c r="BC6" s="17">
        <f t="shared" ref="BC6:BC26" si="5">BB6*100/BC$1</f>
        <v>0</v>
      </c>
      <c r="BF6" t="s">
        <v>23</v>
      </c>
      <c r="BG6">
        <v>65000</v>
      </c>
      <c r="BH6" t="s">
        <v>128</v>
      </c>
      <c r="BI6">
        <f>BG4+BG5+BG6</f>
        <v>-161120</v>
      </c>
    </row>
    <row r="7" spans="2:61">
      <c r="B7" s="200" t="s">
        <v>18</v>
      </c>
      <c r="D7" s="17">
        <f t="shared" si="0"/>
        <v>0</v>
      </c>
      <c r="E7">
        <f>SUM(C7:C11)</f>
        <v>-746763</v>
      </c>
      <c r="F7" s="17">
        <f>E7*100/D1</f>
        <v>-3.5560142857142858</v>
      </c>
      <c r="G7" t="s">
        <v>24</v>
      </c>
      <c r="H7">
        <f>SUM(H2:H6)</f>
        <v>-221825</v>
      </c>
      <c r="L7" s="200" t="s">
        <v>18</v>
      </c>
      <c r="N7" s="17">
        <f t="shared" si="1"/>
        <v>0</v>
      </c>
      <c r="O7">
        <f>SUM(M7:M11)</f>
        <v>13640</v>
      </c>
      <c r="P7" s="17">
        <f>O7*100/N1</f>
        <v>6.4952380952380956E-2</v>
      </c>
      <c r="Q7" t="s">
        <v>24</v>
      </c>
      <c r="R7">
        <f>SUM(R2:R6)</f>
        <v>171767</v>
      </c>
      <c r="V7" s="200" t="s">
        <v>18</v>
      </c>
      <c r="X7" s="17">
        <f t="shared" si="2"/>
        <v>0</v>
      </c>
      <c r="Y7">
        <f>SUM(W7:W11)</f>
        <v>24952</v>
      </c>
      <c r="Z7" s="17">
        <f>Y7*100/X1</f>
        <v>0.11881904761904762</v>
      </c>
      <c r="AA7" t="s">
        <v>24</v>
      </c>
      <c r="AB7">
        <f>SUM(AB2:AB6)</f>
        <v>458079</v>
      </c>
      <c r="AG7" s="200" t="s">
        <v>18</v>
      </c>
      <c r="AI7" s="17">
        <f t="shared" si="3"/>
        <v>0</v>
      </c>
      <c r="AJ7">
        <f>SUM(AH7:AH11)</f>
        <v>25349</v>
      </c>
      <c r="AK7" s="17">
        <f>AJ7*100/AI1</f>
        <v>0.12070952380952381</v>
      </c>
      <c r="AL7" t="s">
        <v>24</v>
      </c>
      <c r="AM7">
        <f>SUM(AM2:AM6)</f>
        <v>463759</v>
      </c>
      <c r="AQ7" s="200" t="s">
        <v>18</v>
      </c>
      <c r="AR7">
        <f>9738-258</f>
        <v>9480</v>
      </c>
      <c r="AS7" s="17">
        <f>AR7*100/AS$1</f>
        <v>4.5142857142857144E-2</v>
      </c>
      <c r="AT7">
        <f>SUM(AR7:AR11)</f>
        <v>45825</v>
      </c>
      <c r="AU7" s="17">
        <f>AT7*100/AS1</f>
        <v>0.21821428571428572</v>
      </c>
      <c r="AV7" t="s">
        <v>24</v>
      </c>
      <c r="AW7">
        <f>SUM(AW2:AW6)</f>
        <v>490435</v>
      </c>
      <c r="BA7" s="200" t="s">
        <v>18</v>
      </c>
      <c r="BC7" s="17">
        <f t="shared" si="5"/>
        <v>0</v>
      </c>
      <c r="BD7">
        <f>SUM(BB7:BB11)</f>
        <v>24700</v>
      </c>
      <c r="BE7" s="17">
        <f>BD7*100/BC1</f>
        <v>0.11761904761904762</v>
      </c>
      <c r="BF7" t="s">
        <v>24</v>
      </c>
      <c r="BG7">
        <f>SUM(BG2:BG6)</f>
        <v>133880</v>
      </c>
    </row>
    <row r="8" spans="2:61">
      <c r="B8" s="200"/>
      <c r="C8">
        <v>-764031</v>
      </c>
      <c r="D8" s="17">
        <f t="shared" si="0"/>
        <v>-3.6382428571428571</v>
      </c>
      <c r="H8" s="3"/>
      <c r="L8" s="200"/>
      <c r="M8">
        <v>6577</v>
      </c>
      <c r="N8" s="17">
        <f t="shared" si="1"/>
        <v>3.1319047619047621E-2</v>
      </c>
      <c r="R8" s="3"/>
      <c r="V8" s="200"/>
      <c r="W8">
        <v>13250</v>
      </c>
      <c r="X8" s="17">
        <f t="shared" si="2"/>
        <v>6.3095238095238093E-2</v>
      </c>
      <c r="AB8" s="3"/>
      <c r="AG8" s="200"/>
      <c r="AH8">
        <v>12283</v>
      </c>
      <c r="AI8" s="17">
        <f t="shared" si="3"/>
        <v>5.849047619047619E-2</v>
      </c>
      <c r="AM8" s="3"/>
      <c r="AQ8" s="200"/>
      <c r="AR8">
        <v>20000</v>
      </c>
      <c r="AS8" s="17">
        <f>AR8*100/AS$1</f>
        <v>9.5238095238095233E-2</v>
      </c>
      <c r="AW8" s="3"/>
      <c r="BA8" s="200"/>
      <c r="BB8">
        <v>15700</v>
      </c>
      <c r="BC8" s="17">
        <f t="shared" si="5"/>
        <v>7.4761904761904766E-2</v>
      </c>
      <c r="BG8" s="3"/>
    </row>
    <row r="9" spans="2:61">
      <c r="B9" s="200"/>
      <c r="C9">
        <v>17268</v>
      </c>
      <c r="D9" s="17">
        <f t="shared" si="0"/>
        <v>8.2228571428571429E-2</v>
      </c>
      <c r="H9" s="10"/>
      <c r="L9" s="200"/>
      <c r="N9" s="17">
        <f t="shared" si="1"/>
        <v>0</v>
      </c>
      <c r="R9" s="10"/>
      <c r="V9" s="200"/>
      <c r="X9" s="17">
        <f t="shared" si="2"/>
        <v>0</v>
      </c>
      <c r="AB9" s="10"/>
      <c r="AG9" s="200"/>
      <c r="AI9" s="17">
        <f t="shared" si="3"/>
        <v>0</v>
      </c>
      <c r="AM9" s="10"/>
      <c r="AQ9" s="200"/>
      <c r="AR9">
        <v>4300</v>
      </c>
      <c r="AS9" s="17">
        <f t="shared" si="4"/>
        <v>2.0476190476190478E-2</v>
      </c>
      <c r="AW9" s="10"/>
      <c r="BA9" s="200"/>
      <c r="BC9" s="17">
        <f t="shared" si="5"/>
        <v>0</v>
      </c>
      <c r="BG9" s="10"/>
    </row>
    <row r="10" spans="2:61">
      <c r="B10" s="200"/>
      <c r="D10" s="17">
        <f t="shared" si="0"/>
        <v>0</v>
      </c>
      <c r="L10" s="200"/>
      <c r="M10">
        <v>7063</v>
      </c>
      <c r="N10" s="17">
        <f t="shared" si="1"/>
        <v>3.3633333333333335E-2</v>
      </c>
      <c r="V10" s="200"/>
      <c r="W10">
        <v>11702</v>
      </c>
      <c r="X10" s="17">
        <f t="shared" si="2"/>
        <v>5.5723809523809523E-2</v>
      </c>
      <c r="AG10" s="200"/>
      <c r="AH10">
        <v>13066</v>
      </c>
      <c r="AI10" s="17">
        <f t="shared" si="3"/>
        <v>6.2219047619047618E-2</v>
      </c>
      <c r="AQ10" s="200"/>
      <c r="AR10">
        <v>12300</v>
      </c>
      <c r="AS10" s="17">
        <f t="shared" si="4"/>
        <v>5.8571428571428573E-2</v>
      </c>
      <c r="BA10" s="200"/>
      <c r="BB10">
        <v>9000</v>
      </c>
      <c r="BC10" s="17">
        <f t="shared" si="5"/>
        <v>4.2857142857142858E-2</v>
      </c>
    </row>
    <row r="11" spans="2:61">
      <c r="B11" s="200"/>
      <c r="D11" s="17">
        <f t="shared" si="0"/>
        <v>0</v>
      </c>
      <c r="L11" s="200"/>
      <c r="N11" s="17">
        <f t="shared" si="1"/>
        <v>0</v>
      </c>
      <c r="V11" s="200"/>
      <c r="X11" s="17">
        <f t="shared" si="2"/>
        <v>0</v>
      </c>
      <c r="AG11" s="200"/>
      <c r="AI11" s="17">
        <f t="shared" si="3"/>
        <v>0</v>
      </c>
      <c r="AQ11" s="200"/>
      <c r="AR11">
        <v>-255</v>
      </c>
      <c r="AS11" s="17">
        <f t="shared" si="4"/>
        <v>-1.2142857142857142E-3</v>
      </c>
      <c r="BA11" s="200"/>
      <c r="BC11" s="17">
        <f t="shared" si="5"/>
        <v>0</v>
      </c>
    </row>
    <row r="12" spans="2:61">
      <c r="B12" s="200" t="s">
        <v>19</v>
      </c>
      <c r="D12" s="17">
        <f t="shared" si="0"/>
        <v>0</v>
      </c>
      <c r="E12">
        <f>SUM(C12:C16)</f>
        <v>26299</v>
      </c>
      <c r="F12" s="17">
        <f>E12*100/D1</f>
        <v>0.12523333333333334</v>
      </c>
      <c r="L12" s="200" t="s">
        <v>19</v>
      </c>
      <c r="N12" s="17">
        <f t="shared" si="1"/>
        <v>0</v>
      </c>
      <c r="O12">
        <f>SUM(M12:M16)</f>
        <v>23868</v>
      </c>
      <c r="P12" s="17">
        <f>O12*100/N1</f>
        <v>0.11365714285714286</v>
      </c>
      <c r="V12" s="200" t="s">
        <v>19</v>
      </c>
      <c r="W12">
        <v>1022</v>
      </c>
      <c r="X12" s="17">
        <f>W12*100/X$1</f>
        <v>4.8666666666666667E-3</v>
      </c>
      <c r="Y12">
        <f>SUM(W12:W16)</f>
        <v>17975</v>
      </c>
      <c r="Z12" s="17">
        <f>Y12*100/X1</f>
        <v>8.5595238095238099E-2</v>
      </c>
      <c r="AG12" s="200" t="s">
        <v>19</v>
      </c>
      <c r="AI12" s="17">
        <f t="shared" si="3"/>
        <v>0</v>
      </c>
      <c r="AJ12">
        <f>SUM(AH12:AH16)</f>
        <v>23380</v>
      </c>
      <c r="AK12" s="17">
        <f>AJ12*100/AI1</f>
        <v>0.11133333333333334</v>
      </c>
      <c r="AQ12" s="200" t="s">
        <v>19</v>
      </c>
      <c r="AS12" s="17">
        <f t="shared" si="4"/>
        <v>0</v>
      </c>
      <c r="AT12">
        <f>SUM(AR12:AR16)</f>
        <v>29000</v>
      </c>
      <c r="AU12" s="17">
        <f>AT12*100/AS1</f>
        <v>0.1380952380952381</v>
      </c>
      <c r="BA12" s="200" t="s">
        <v>19</v>
      </c>
      <c r="BC12" s="17">
        <f t="shared" si="5"/>
        <v>0</v>
      </c>
      <c r="BD12">
        <f>SUM(BB12:BB16)</f>
        <v>23500</v>
      </c>
      <c r="BE12" s="17">
        <f>BD12*100/BC1</f>
        <v>0.11190476190476191</v>
      </c>
    </row>
    <row r="13" spans="2:61">
      <c r="B13" s="200"/>
      <c r="C13">
        <v>18858</v>
      </c>
      <c r="D13" s="17">
        <f t="shared" si="0"/>
        <v>8.9800000000000005E-2</v>
      </c>
      <c r="L13" s="200"/>
      <c r="M13">
        <v>13430</v>
      </c>
      <c r="N13" s="17">
        <f t="shared" si="1"/>
        <v>6.3952380952380955E-2</v>
      </c>
      <c r="V13" s="200"/>
      <c r="W13">
        <v>7100</v>
      </c>
      <c r="X13" s="17">
        <f>W13*100/X$1</f>
        <v>3.380952380952381E-2</v>
      </c>
      <c r="AG13" s="200"/>
      <c r="AH13">
        <v>11600</v>
      </c>
      <c r="AI13" s="17">
        <f t="shared" si="3"/>
        <v>5.5238095238095239E-2</v>
      </c>
      <c r="AN13">
        <f>C29</f>
        <v>-633525</v>
      </c>
      <c r="AQ13" s="200"/>
      <c r="AR13">
        <v>10000</v>
      </c>
      <c r="AS13" s="17">
        <f t="shared" si="4"/>
        <v>4.7619047619047616E-2</v>
      </c>
      <c r="BA13" s="200"/>
      <c r="BB13">
        <v>14500</v>
      </c>
      <c r="BC13" s="17">
        <f t="shared" si="5"/>
        <v>6.9047619047619052E-2</v>
      </c>
    </row>
    <row r="14" spans="2:61">
      <c r="B14" s="200"/>
      <c r="D14" s="17">
        <f t="shared" si="0"/>
        <v>0</v>
      </c>
      <c r="L14" s="200"/>
      <c r="N14" s="17">
        <f t="shared" si="1"/>
        <v>0</v>
      </c>
      <c r="V14" s="200"/>
      <c r="X14" s="17">
        <f t="shared" si="2"/>
        <v>0</v>
      </c>
      <c r="AG14" s="200"/>
      <c r="AH14">
        <v>1800</v>
      </c>
      <c r="AI14" s="17">
        <f t="shared" si="3"/>
        <v>8.5714285714285719E-3</v>
      </c>
      <c r="AN14">
        <f>C61</f>
        <v>109427</v>
      </c>
      <c r="AQ14" s="200"/>
      <c r="AS14" s="17">
        <f t="shared" si="4"/>
        <v>0</v>
      </c>
      <c r="BA14" s="200"/>
      <c r="BC14" s="17">
        <f t="shared" si="5"/>
        <v>0</v>
      </c>
    </row>
    <row r="15" spans="2:61">
      <c r="B15" s="200"/>
      <c r="C15">
        <v>7441</v>
      </c>
      <c r="D15" s="17">
        <f t="shared" si="0"/>
        <v>3.5433333333333331E-2</v>
      </c>
      <c r="L15" s="200"/>
      <c r="M15">
        <v>10438</v>
      </c>
      <c r="N15" s="17">
        <f t="shared" si="1"/>
        <v>4.9704761904761904E-2</v>
      </c>
      <c r="V15" s="200"/>
      <c r="W15">
        <v>9853</v>
      </c>
      <c r="X15" s="17">
        <f t="shared" si="2"/>
        <v>4.6919047619047617E-2</v>
      </c>
      <c r="AG15" s="200"/>
      <c r="AH15">
        <v>9980</v>
      </c>
      <c r="AI15" s="17">
        <f t="shared" si="3"/>
        <v>4.7523809523809524E-2</v>
      </c>
      <c r="AN15">
        <f>M29</f>
        <v>-17601</v>
      </c>
      <c r="AQ15" s="200"/>
      <c r="AR15">
        <v>10000</v>
      </c>
      <c r="AS15" s="17">
        <f t="shared" si="4"/>
        <v>4.7619047619047616E-2</v>
      </c>
      <c r="BA15" s="200"/>
      <c r="BB15">
        <v>9000</v>
      </c>
      <c r="BC15" s="17">
        <f t="shared" si="5"/>
        <v>4.2857142857142858E-2</v>
      </c>
    </row>
    <row r="16" spans="2:61">
      <c r="B16" s="200"/>
      <c r="D16" s="17">
        <f t="shared" si="0"/>
        <v>0</v>
      </c>
      <c r="L16" s="200"/>
      <c r="N16" s="17">
        <f t="shared" si="1"/>
        <v>0</v>
      </c>
      <c r="V16" s="200"/>
      <c r="X16" s="17">
        <f t="shared" si="2"/>
        <v>0</v>
      </c>
      <c r="AG16" s="200"/>
      <c r="AI16" s="17">
        <f t="shared" si="3"/>
        <v>0</v>
      </c>
      <c r="AN16">
        <f>M61</f>
        <v>102823</v>
      </c>
      <c r="AQ16" s="200"/>
      <c r="AR16">
        <v>9000</v>
      </c>
      <c r="AS16" s="17">
        <f t="shared" si="4"/>
        <v>4.2857142857142858E-2</v>
      </c>
      <c r="BA16" s="200"/>
      <c r="BC16" s="17">
        <f t="shared" si="5"/>
        <v>0</v>
      </c>
    </row>
    <row r="17" spans="2:58">
      <c r="B17" s="200" t="s">
        <v>20</v>
      </c>
      <c r="D17" s="17">
        <f t="shared" si="0"/>
        <v>0</v>
      </c>
      <c r="E17">
        <f>SUM(C17:C21)</f>
        <v>26044</v>
      </c>
      <c r="F17" s="17">
        <f>E17*100/D1</f>
        <v>0.12401904761904763</v>
      </c>
      <c r="L17" s="200" t="s">
        <v>20</v>
      </c>
      <c r="N17" s="17">
        <f t="shared" si="1"/>
        <v>0</v>
      </c>
      <c r="O17">
        <f>SUM(M17:M21)</f>
        <v>-69443</v>
      </c>
      <c r="P17" s="17">
        <f>O17*100/N1</f>
        <v>-0.33068095238095235</v>
      </c>
      <c r="V17" s="200" t="s">
        <v>20</v>
      </c>
      <c r="W17">
        <v>4504</v>
      </c>
      <c r="X17" s="17">
        <f t="shared" si="2"/>
        <v>2.1447619047619049E-2</v>
      </c>
      <c r="Y17">
        <f>SUM(W17:W21)</f>
        <v>32250</v>
      </c>
      <c r="Z17" s="17">
        <f>Y17*100/X1</f>
        <v>0.15357142857142858</v>
      </c>
      <c r="AG17" s="200" t="s">
        <v>20</v>
      </c>
      <c r="AH17">
        <v>8850</v>
      </c>
      <c r="AI17" s="17">
        <f>AH17*100/AI$1</f>
        <v>4.2142857142857142E-2</v>
      </c>
      <c r="AJ17">
        <f>SUM(AH17:AH21)</f>
        <v>19650</v>
      </c>
      <c r="AK17" s="17">
        <f>AJ17*100/AI1</f>
        <v>9.3571428571428569E-2</v>
      </c>
      <c r="AN17">
        <f>W29</f>
        <v>98079</v>
      </c>
      <c r="AQ17" s="200" t="s">
        <v>20</v>
      </c>
      <c r="AS17" s="17">
        <f t="shared" si="4"/>
        <v>0</v>
      </c>
      <c r="AT17">
        <f>SUM(AR17:AR21)</f>
        <v>24080</v>
      </c>
      <c r="AU17" s="17">
        <f>AT17*100/AS1</f>
        <v>0.11466666666666667</v>
      </c>
      <c r="BA17" s="200" t="s">
        <v>20</v>
      </c>
      <c r="BC17" s="17">
        <f t="shared" si="5"/>
        <v>0</v>
      </c>
      <c r="BD17">
        <f>SUM(BB17:BB21)</f>
        <v>22800</v>
      </c>
      <c r="BE17" s="17">
        <f>BD17*100/BC1</f>
        <v>0.10857142857142857</v>
      </c>
    </row>
    <row r="18" spans="2:58">
      <c r="B18" s="200"/>
      <c r="C18">
        <v>10621</v>
      </c>
      <c r="D18" s="17">
        <f t="shared" si="0"/>
        <v>5.0576190476190476E-2</v>
      </c>
      <c r="L18" s="200"/>
      <c r="M18">
        <f>11645-114</f>
        <v>11531</v>
      </c>
      <c r="N18" s="17">
        <f t="shared" si="1"/>
        <v>5.4909523809523811E-2</v>
      </c>
      <c r="V18" s="200"/>
      <c r="W18">
        <v>10608</v>
      </c>
      <c r="X18" s="17">
        <f t="shared" si="2"/>
        <v>5.0514285714285713E-2</v>
      </c>
      <c r="AG18" s="200"/>
      <c r="AI18" s="17">
        <f>AH18*100/AI$1</f>
        <v>0</v>
      </c>
      <c r="AN18">
        <f>W61</f>
        <v>107266</v>
      </c>
      <c r="AQ18" s="200"/>
      <c r="AR18">
        <v>10600</v>
      </c>
      <c r="AS18" s="17">
        <f t="shared" si="4"/>
        <v>5.0476190476190473E-2</v>
      </c>
      <c r="BA18" s="200"/>
      <c r="BB18">
        <v>14000</v>
      </c>
      <c r="BC18" s="17">
        <f t="shared" si="5"/>
        <v>6.6666666666666666E-2</v>
      </c>
    </row>
    <row r="19" spans="2:58">
      <c r="B19" s="200"/>
      <c r="D19" s="17">
        <f t="shared" si="0"/>
        <v>0</v>
      </c>
      <c r="L19" s="200"/>
      <c r="N19" s="17">
        <f t="shared" si="1"/>
        <v>0</v>
      </c>
      <c r="V19" s="200"/>
      <c r="X19" s="17">
        <f t="shared" si="2"/>
        <v>0</v>
      </c>
      <c r="AG19" s="200"/>
      <c r="AI19" s="17">
        <f t="shared" si="3"/>
        <v>0</v>
      </c>
      <c r="AN19">
        <f>AH29</f>
        <v>103759</v>
      </c>
      <c r="AQ19" s="200"/>
      <c r="AR19">
        <v>6300</v>
      </c>
      <c r="AS19" s="17">
        <f t="shared" si="4"/>
        <v>0.03</v>
      </c>
      <c r="BA19" s="200"/>
      <c r="BC19" s="17">
        <f t="shared" si="5"/>
        <v>0</v>
      </c>
    </row>
    <row r="20" spans="2:58">
      <c r="B20" s="200"/>
      <c r="C20">
        <v>15423</v>
      </c>
      <c r="D20" s="17">
        <f t="shared" si="0"/>
        <v>7.3442857142857143E-2</v>
      </c>
      <c r="L20" s="200"/>
      <c r="M20">
        <v>-80974</v>
      </c>
      <c r="N20" s="17">
        <f t="shared" si="1"/>
        <v>-0.38559047619047621</v>
      </c>
      <c r="V20" s="200"/>
      <c r="W20">
        <v>17138</v>
      </c>
      <c r="X20" s="17">
        <f t="shared" si="2"/>
        <v>8.1609523809523812E-2</v>
      </c>
      <c r="AG20" s="200"/>
      <c r="AH20">
        <v>10800</v>
      </c>
      <c r="AI20" s="17">
        <f t="shared" si="3"/>
        <v>5.1428571428571428E-2</v>
      </c>
      <c r="AN20">
        <f>AH61</f>
        <v>86250</v>
      </c>
      <c r="AQ20" s="200"/>
      <c r="AR20">
        <v>7180</v>
      </c>
      <c r="AS20" s="17">
        <f t="shared" si="4"/>
        <v>3.4190476190476188E-2</v>
      </c>
      <c r="BA20" s="200"/>
      <c r="BB20">
        <v>8800</v>
      </c>
      <c r="BC20" s="17">
        <f t="shared" si="5"/>
        <v>4.1904761904761903E-2</v>
      </c>
    </row>
    <row r="21" spans="2:58">
      <c r="B21" s="200"/>
      <c r="D21" s="17">
        <f t="shared" si="0"/>
        <v>0</v>
      </c>
      <c r="L21" s="200"/>
      <c r="N21" s="17">
        <f t="shared" si="1"/>
        <v>0</v>
      </c>
      <c r="V21" s="200"/>
      <c r="X21" s="17">
        <f t="shared" si="2"/>
        <v>0</v>
      </c>
      <c r="AG21" s="200"/>
      <c r="AI21" s="17">
        <f t="shared" si="3"/>
        <v>0</v>
      </c>
      <c r="AN21">
        <f>AR29</f>
        <v>130435</v>
      </c>
      <c r="AQ21" s="200"/>
      <c r="AS21" s="17">
        <f t="shared" si="4"/>
        <v>0</v>
      </c>
      <c r="AX21">
        <v>1000</v>
      </c>
      <c r="AY21">
        <v>2.5</v>
      </c>
      <c r="AZ21">
        <f>AX21*AY21</f>
        <v>2500</v>
      </c>
      <c r="BA21" s="200"/>
      <c r="BC21" s="17">
        <f t="shared" si="5"/>
        <v>0</v>
      </c>
    </row>
    <row r="22" spans="2:58">
      <c r="B22" s="200" t="s">
        <v>21</v>
      </c>
      <c r="D22" s="17">
        <f t="shared" si="0"/>
        <v>0</v>
      </c>
      <c r="E22">
        <f>SUM(C22:C26)</f>
        <v>18117</v>
      </c>
      <c r="F22" s="17">
        <f>E22*100/D1</f>
        <v>8.6271428571428568E-2</v>
      </c>
      <c r="L22" s="200" t="s">
        <v>21</v>
      </c>
      <c r="N22" s="17">
        <f t="shared" si="1"/>
        <v>0</v>
      </c>
      <c r="O22">
        <f>SUM(M22:M26)</f>
        <v>0</v>
      </c>
      <c r="P22" s="17">
        <f>O22*100/N1</f>
        <v>0</v>
      </c>
      <c r="V22" s="200" t="s">
        <v>21</v>
      </c>
      <c r="X22" s="17">
        <f t="shared" si="2"/>
        <v>0</v>
      </c>
      <c r="Y22">
        <f>SUM(W22:W26)</f>
        <v>0</v>
      </c>
      <c r="Z22" s="17">
        <f>Y22*100/X1</f>
        <v>0</v>
      </c>
      <c r="AG22" s="200" t="s">
        <v>21</v>
      </c>
      <c r="AI22" s="17">
        <f t="shared" si="3"/>
        <v>0</v>
      </c>
      <c r="AJ22">
        <f>SUM(AH22:AH26)</f>
        <v>25050</v>
      </c>
      <c r="AK22" s="17">
        <f>AJ22*100/AI1</f>
        <v>0.11928571428571429</v>
      </c>
      <c r="AN22">
        <f>AR61</f>
        <v>103599</v>
      </c>
      <c r="AQ22" s="200" t="s">
        <v>21</v>
      </c>
      <c r="AS22" s="17">
        <f t="shared" si="4"/>
        <v>0</v>
      </c>
      <c r="AT22">
        <f>SUM(AR22:AR26)</f>
        <v>11130</v>
      </c>
      <c r="AU22" s="17">
        <f>AT22*100/AS1</f>
        <v>5.2999999999999999E-2</v>
      </c>
      <c r="AX22">
        <v>600</v>
      </c>
      <c r="AY22">
        <v>3.5</v>
      </c>
      <c r="AZ22">
        <f>AX22*AY22</f>
        <v>2100</v>
      </c>
      <c r="BA22" s="200" t="s">
        <v>21</v>
      </c>
      <c r="BC22" s="17">
        <f t="shared" si="5"/>
        <v>0</v>
      </c>
      <c r="BD22">
        <f>SUM(BB22:BB26)</f>
        <v>0</v>
      </c>
      <c r="BE22" s="17">
        <f>BD22*100/BC1</f>
        <v>0</v>
      </c>
    </row>
    <row r="23" spans="2:58">
      <c r="B23" s="200"/>
      <c r="C23">
        <v>7476</v>
      </c>
      <c r="D23" s="17">
        <f t="shared" si="0"/>
        <v>3.56E-2</v>
      </c>
      <c r="L23" s="200"/>
      <c r="N23" s="17">
        <f t="shared" si="1"/>
        <v>0</v>
      </c>
      <c r="V23" s="200"/>
      <c r="X23" s="17">
        <f t="shared" si="2"/>
        <v>0</v>
      </c>
      <c r="AG23" s="200"/>
      <c r="AH23">
        <v>16000</v>
      </c>
      <c r="AI23" s="17">
        <f t="shared" si="3"/>
        <v>7.6190476190476197E-2</v>
      </c>
      <c r="AN23">
        <f>BB29</f>
        <v>-226120</v>
      </c>
      <c r="AQ23" s="200"/>
      <c r="AR23">
        <f>1080+2220+1620+1350+4860</f>
        <v>11130</v>
      </c>
      <c r="AS23" s="17">
        <f t="shared" si="4"/>
        <v>5.2999999999999999E-2</v>
      </c>
      <c r="AX23">
        <v>600</v>
      </c>
      <c r="AY23">
        <v>3.35</v>
      </c>
      <c r="AZ23">
        <f>AX23*AY23</f>
        <v>2010</v>
      </c>
      <c r="BA23" s="200"/>
      <c r="BC23" s="17">
        <f t="shared" si="5"/>
        <v>0</v>
      </c>
    </row>
    <row r="24" spans="2:58">
      <c r="B24" s="200"/>
      <c r="C24">
        <v>10641</v>
      </c>
      <c r="D24" s="17">
        <f t="shared" si="0"/>
        <v>5.0671428571428569E-2</v>
      </c>
      <c r="L24" s="200"/>
      <c r="N24" s="17">
        <f t="shared" si="1"/>
        <v>0</v>
      </c>
      <c r="V24" s="200"/>
      <c r="X24" s="17">
        <f t="shared" si="2"/>
        <v>0</v>
      </c>
      <c r="AG24" s="200"/>
      <c r="AH24">
        <v>1200</v>
      </c>
      <c r="AI24" s="17">
        <f t="shared" si="3"/>
        <v>5.7142857142857143E-3</v>
      </c>
      <c r="AN24">
        <f>BB61</f>
        <v>23540</v>
      </c>
      <c r="AQ24" s="200"/>
      <c r="AS24" s="17">
        <f t="shared" si="4"/>
        <v>0</v>
      </c>
      <c r="AX24">
        <v>1000</v>
      </c>
      <c r="AY24">
        <v>2.2999999999999998</v>
      </c>
      <c r="AZ24">
        <f>AX24*AY24</f>
        <v>2300</v>
      </c>
      <c r="BA24" s="200"/>
      <c r="BC24" s="17">
        <f t="shared" si="5"/>
        <v>0</v>
      </c>
    </row>
    <row r="25" spans="2:58">
      <c r="B25" s="200"/>
      <c r="D25" s="17">
        <f t="shared" si="0"/>
        <v>0</v>
      </c>
      <c r="L25" s="200"/>
      <c r="N25" s="17">
        <f t="shared" si="1"/>
        <v>0</v>
      </c>
      <c r="V25" s="200"/>
      <c r="X25" s="17">
        <f t="shared" si="2"/>
        <v>0</v>
      </c>
      <c r="AG25" s="200"/>
      <c r="AH25">
        <v>7850</v>
      </c>
      <c r="AI25" s="17">
        <f t="shared" si="3"/>
        <v>3.7380952380952383E-2</v>
      </c>
      <c r="AQ25" s="200"/>
      <c r="AS25" s="17">
        <f>AR25*100/AS$1</f>
        <v>0</v>
      </c>
      <c r="AZ25">
        <f>SUM(AZ21:AZ24)-106</f>
        <v>8804</v>
      </c>
      <c r="BA25" s="200"/>
      <c r="BC25" s="17">
        <f t="shared" si="5"/>
        <v>0</v>
      </c>
    </row>
    <row r="26" spans="2:58">
      <c r="B26" s="200"/>
      <c r="D26" s="17">
        <f t="shared" si="0"/>
        <v>0</v>
      </c>
      <c r="L26" s="200"/>
      <c r="N26" s="17">
        <f t="shared" si="1"/>
        <v>0</v>
      </c>
      <c r="V26" s="200"/>
      <c r="X26" s="17">
        <f t="shared" si="2"/>
        <v>0</v>
      </c>
      <c r="AG26" s="200"/>
      <c r="AI26" s="17">
        <f t="shared" si="3"/>
        <v>0</v>
      </c>
      <c r="AN26">
        <f>SUM(AN13:AN25)</f>
        <v>-12068</v>
      </c>
      <c r="AQ26" s="200"/>
      <c r="AS26" s="17">
        <f t="shared" si="4"/>
        <v>0</v>
      </c>
      <c r="BA26" s="200"/>
      <c r="BC26" s="17">
        <f t="shared" si="5"/>
        <v>0</v>
      </c>
    </row>
    <row r="27" spans="2:58">
      <c r="B27" s="18"/>
      <c r="E27" s="11"/>
      <c r="F27" s="11"/>
      <c r="G27" s="11"/>
      <c r="L27" s="18"/>
      <c r="O27" s="11"/>
      <c r="P27" s="11"/>
      <c r="Q27" s="11"/>
      <c r="V27" s="18"/>
      <c r="Y27" s="11"/>
      <c r="Z27" s="11"/>
      <c r="AA27" s="11"/>
      <c r="AG27" s="18"/>
      <c r="AJ27" s="11"/>
      <c r="AK27" s="11"/>
      <c r="AL27" s="11"/>
      <c r="AQ27" s="18"/>
      <c r="AT27" s="11"/>
      <c r="AU27" s="11"/>
      <c r="AV27" s="11"/>
      <c r="BA27" s="18"/>
      <c r="BD27" s="11"/>
      <c r="BE27" s="11"/>
      <c r="BF27" s="11"/>
    </row>
    <row r="29" spans="2:58">
      <c r="C29">
        <f>SUM(C2:C27)</f>
        <v>-633525</v>
      </c>
      <c r="M29">
        <f>SUM(M2:M27)</f>
        <v>-17601</v>
      </c>
      <c r="W29">
        <f>SUM(W2:W27)</f>
        <v>98079</v>
      </c>
      <c r="AH29">
        <f>SUM(AH2:AH27)</f>
        <v>103759</v>
      </c>
      <c r="AR29">
        <f>SUM(AR2:AR27)</f>
        <v>130435</v>
      </c>
      <c r="BB29">
        <f>SUM(BB2:BB27)</f>
        <v>-226120</v>
      </c>
    </row>
    <row r="30" spans="2:58">
      <c r="B30" t="s">
        <v>113</v>
      </c>
      <c r="C30" s="17">
        <f>C29*100/D$1</f>
        <v>-3.0167857142857142</v>
      </c>
      <c r="D30" s="17"/>
      <c r="L30" t="s">
        <v>113</v>
      </c>
      <c r="M30" s="17">
        <f>M29*100/N$1</f>
        <v>-8.3814285714285716E-2</v>
      </c>
      <c r="N30" s="17"/>
      <c r="V30" t="s">
        <v>113</v>
      </c>
      <c r="W30" s="17">
        <f>W29*100/X$1</f>
        <v>0.46704285714285715</v>
      </c>
      <c r="X30" s="17"/>
      <c r="AG30" t="s">
        <v>113</v>
      </c>
      <c r="AH30" s="17">
        <f>AH29*100/AI$1</f>
        <v>0.49409047619047619</v>
      </c>
      <c r="AI30" s="17"/>
      <c r="AQ30" t="s">
        <v>113</v>
      </c>
      <c r="AR30" s="17">
        <f>AR29*100/AS$1</f>
        <v>0.62111904761904757</v>
      </c>
      <c r="AS30" s="17"/>
      <c r="BA30" t="s">
        <v>113</v>
      </c>
      <c r="BB30" s="17">
        <f>BB29*100/BC$1</f>
        <v>-1.0767619047619048</v>
      </c>
      <c r="BC30" s="17"/>
    </row>
    <row r="31" spans="2:58">
      <c r="B31" t="s">
        <v>179</v>
      </c>
      <c r="C31" s="17">
        <f>((C29*100)+(H5*100)+(H6*100))/D$1</f>
        <v>-2.6324999999999998</v>
      </c>
      <c r="D31" s="17"/>
      <c r="L31" t="s">
        <v>179</v>
      </c>
      <c r="M31" s="17">
        <f>((M29*100)+(R5*100)+(R6*100))/N$1</f>
        <v>0.38936666666666669</v>
      </c>
      <c r="N31" s="17"/>
      <c r="V31" t="s">
        <v>179</v>
      </c>
      <c r="W31" s="17">
        <f>((W29*100)+(AB5*100)+(AB6*100))/X$1</f>
        <v>0.77656666666666663</v>
      </c>
      <c r="X31" s="17"/>
      <c r="AG31" t="s">
        <v>179</v>
      </c>
      <c r="AH31" s="17">
        <f>((AH29*100)+(AM5*100)+(AM6*100))/AI$1</f>
        <v>0.80361428571428573</v>
      </c>
      <c r="AI31" s="17"/>
      <c r="AQ31" t="s">
        <v>179</v>
      </c>
      <c r="AR31" s="17">
        <f>((AR29*100)+(AW5*100)+(AW6*100))/AS$1</f>
        <v>0.93064285714285711</v>
      </c>
      <c r="AS31" s="17"/>
      <c r="BA31" t="s">
        <v>179</v>
      </c>
      <c r="BB31" s="17">
        <f>((BB29*100)+(BG5*100)+(BG6*100))/BC$1</f>
        <v>-0.76723809523809527</v>
      </c>
      <c r="BC31" s="17"/>
    </row>
    <row r="33" spans="2:61">
      <c r="B33" t="s">
        <v>203</v>
      </c>
      <c r="D33">
        <v>21000000</v>
      </c>
      <c r="L33" t="s">
        <v>205</v>
      </c>
      <c r="N33">
        <v>21000000</v>
      </c>
      <c r="V33" t="s">
        <v>206</v>
      </c>
      <c r="X33">
        <v>21000000</v>
      </c>
      <c r="AG33" t="s">
        <v>112</v>
      </c>
      <c r="AI33">
        <v>21000000</v>
      </c>
      <c r="AQ33" t="s">
        <v>140</v>
      </c>
      <c r="AS33">
        <v>21000000</v>
      </c>
      <c r="BA33" t="s">
        <v>164</v>
      </c>
      <c r="BC33">
        <v>21000000</v>
      </c>
    </row>
    <row r="34" spans="2:61">
      <c r="B34" s="200" t="s">
        <v>17</v>
      </c>
      <c r="D34" s="17">
        <f>C34*100/D$33</f>
        <v>0</v>
      </c>
      <c r="E34">
        <f>SUM(C34:C38)</f>
        <v>23308</v>
      </c>
      <c r="F34" s="17">
        <f>E34*100/D33</f>
        <v>0.11099047619047619</v>
      </c>
      <c r="G34" t="s">
        <v>25</v>
      </c>
      <c r="H34">
        <v>119607</v>
      </c>
      <c r="L34" s="200" t="s">
        <v>17</v>
      </c>
      <c r="N34" s="17">
        <f>M34*100/N$33</f>
        <v>0</v>
      </c>
      <c r="O34">
        <f>SUM(M34:M38)</f>
        <v>25640</v>
      </c>
      <c r="P34" s="17">
        <f>O34*100/N33</f>
        <v>0.12209523809523809</v>
      </c>
      <c r="Q34" t="s">
        <v>25</v>
      </c>
      <c r="R34">
        <v>194000</v>
      </c>
      <c r="V34" s="200" t="s">
        <v>17</v>
      </c>
      <c r="X34" s="17">
        <f>W34*100/X$33</f>
        <v>0</v>
      </c>
      <c r="Y34">
        <f>SUM(W34:W38)</f>
        <v>18364</v>
      </c>
      <c r="Z34" s="17">
        <f>Y34*100/X33</f>
        <v>8.7447619047619052E-2</v>
      </c>
      <c r="AA34" t="s">
        <v>25</v>
      </c>
      <c r="AB34">
        <v>194000</v>
      </c>
      <c r="AG34" s="200" t="s">
        <v>17</v>
      </c>
      <c r="AI34" s="17">
        <f>AH34*100/AI$33</f>
        <v>0</v>
      </c>
      <c r="AJ34">
        <f>SUM(AH34:AH38)</f>
        <v>23000</v>
      </c>
      <c r="AK34" s="17">
        <f>AJ34*100/AI33</f>
        <v>0.10952380952380952</v>
      </c>
      <c r="AL34" t="s">
        <v>25</v>
      </c>
      <c r="AM34">
        <v>194000</v>
      </c>
      <c r="AQ34" s="200" t="s">
        <v>17</v>
      </c>
      <c r="AS34" s="17">
        <f>AR34*100/AS$33</f>
        <v>0</v>
      </c>
      <c r="AT34">
        <f>SUM(AR34:AR38)</f>
        <v>3050</v>
      </c>
      <c r="AU34" s="17">
        <f>AT34*100/AS33</f>
        <v>1.4523809523809524E-2</v>
      </c>
      <c r="AV34" t="s">
        <v>25</v>
      </c>
      <c r="AW34">
        <v>194000</v>
      </c>
      <c r="BA34" s="200" t="s">
        <v>17</v>
      </c>
      <c r="BC34" s="17">
        <f>BB34*100/BC$33</f>
        <v>0</v>
      </c>
      <c r="BD34">
        <f>SUM(BB34:BB38)</f>
        <v>23540</v>
      </c>
      <c r="BE34" s="17">
        <f>BD34*100/BC33</f>
        <v>0.1120952380952381</v>
      </c>
      <c r="BF34" t="s">
        <v>25</v>
      </c>
      <c r="BG34">
        <v>194000</v>
      </c>
    </row>
    <row r="35" spans="2:61">
      <c r="B35" s="200"/>
      <c r="C35">
        <v>10308</v>
      </c>
      <c r="D35" s="17">
        <f t="shared" ref="D35:D58" si="6">C35*100/D$33</f>
        <v>4.9085714285714288E-2</v>
      </c>
      <c r="G35" t="s">
        <v>22</v>
      </c>
      <c r="H35">
        <v>96000</v>
      </c>
      <c r="L35" s="200"/>
      <c r="M35">
        <v>12000</v>
      </c>
      <c r="N35" s="17">
        <f t="shared" ref="N35:N58" si="7">M35*100/N$33</f>
        <v>5.7142857142857141E-2</v>
      </c>
      <c r="Q35" t="s">
        <v>22</v>
      </c>
      <c r="R35">
        <v>83000</v>
      </c>
      <c r="V35" s="200"/>
      <c r="W35">
        <v>9458</v>
      </c>
      <c r="X35" s="17">
        <f t="shared" ref="X35:X58" si="8">W35*100/X$33</f>
        <v>4.5038095238095238E-2</v>
      </c>
      <c r="AA35" t="s">
        <v>22</v>
      </c>
      <c r="AB35">
        <v>83000</v>
      </c>
      <c r="AG35" s="200"/>
      <c r="AH35">
        <v>13800</v>
      </c>
      <c r="AI35" s="17">
        <f t="shared" ref="AI35:AI58" si="9">AH35*100/AI$33</f>
        <v>6.5714285714285711E-2</v>
      </c>
      <c r="AL35" t="s">
        <v>22</v>
      </c>
      <c r="AM35">
        <v>83000</v>
      </c>
      <c r="AQ35" s="200"/>
      <c r="AS35" s="17">
        <f t="shared" ref="AS35:AS58" si="10">AR35*100/AS$33</f>
        <v>0</v>
      </c>
      <c r="AV35" t="s">
        <v>22</v>
      </c>
      <c r="AW35">
        <v>83000</v>
      </c>
      <c r="BA35" s="200"/>
      <c r="BB35">
        <v>11000</v>
      </c>
      <c r="BC35" s="17">
        <f t="shared" ref="BC35:BC58" si="11">BB35*100/BC$33</f>
        <v>5.2380952380952382E-2</v>
      </c>
      <c r="BF35" t="s">
        <v>22</v>
      </c>
      <c r="BG35">
        <v>83000</v>
      </c>
    </row>
    <row r="36" spans="2:61">
      <c r="B36" s="200"/>
      <c r="D36" s="17">
        <f t="shared" si="6"/>
        <v>0</v>
      </c>
      <c r="G36" t="s">
        <v>26</v>
      </c>
      <c r="H36">
        <f>C61</f>
        <v>109427</v>
      </c>
      <c r="L36" s="200"/>
      <c r="N36" s="17">
        <f t="shared" si="7"/>
        <v>0</v>
      </c>
      <c r="Q36" t="s">
        <v>26</v>
      </c>
      <c r="R36">
        <f>M61</f>
        <v>102823</v>
      </c>
      <c r="V36" s="200"/>
      <c r="X36" s="17">
        <f t="shared" si="8"/>
        <v>0</v>
      </c>
      <c r="AA36" t="s">
        <v>26</v>
      </c>
      <c r="AB36">
        <f>W61</f>
        <v>107266</v>
      </c>
      <c r="AG36" s="200"/>
      <c r="AI36" s="17">
        <f t="shared" si="9"/>
        <v>0</v>
      </c>
      <c r="AL36" t="s">
        <v>26</v>
      </c>
      <c r="AM36">
        <f>AH61</f>
        <v>86250</v>
      </c>
      <c r="AQ36" s="200"/>
      <c r="AS36" s="17">
        <f>AR36*100/AS$33</f>
        <v>0</v>
      </c>
      <c r="AV36" t="s">
        <v>26</v>
      </c>
      <c r="AW36">
        <f>AR61</f>
        <v>103599</v>
      </c>
      <c r="BA36" s="200"/>
      <c r="BC36" s="17">
        <f t="shared" si="11"/>
        <v>0</v>
      </c>
      <c r="BF36" t="s">
        <v>26</v>
      </c>
      <c r="BG36">
        <f>BB61</f>
        <v>23540</v>
      </c>
    </row>
    <row r="37" spans="2:61">
      <c r="B37" s="200"/>
      <c r="C37">
        <v>13000</v>
      </c>
      <c r="D37" s="17">
        <f t="shared" si="6"/>
        <v>6.1904761904761907E-2</v>
      </c>
      <c r="G37" t="s">
        <v>178</v>
      </c>
      <c r="H37">
        <v>-16113</v>
      </c>
      <c r="L37" s="200"/>
      <c r="M37">
        <v>11100</v>
      </c>
      <c r="N37" s="17">
        <f t="shared" si="7"/>
        <v>5.2857142857142859E-2</v>
      </c>
      <c r="Q37" t="s">
        <v>178</v>
      </c>
      <c r="R37">
        <v>0</v>
      </c>
      <c r="V37" s="200"/>
      <c r="W37">
        <v>8906</v>
      </c>
      <c r="X37" s="17">
        <f t="shared" si="8"/>
        <v>4.2409523809523807E-2</v>
      </c>
      <c r="AA37" t="s">
        <v>178</v>
      </c>
      <c r="AB37">
        <v>0</v>
      </c>
      <c r="AG37" s="200"/>
      <c r="AH37">
        <v>9200</v>
      </c>
      <c r="AI37" s="17">
        <f t="shared" si="9"/>
        <v>4.3809523809523812E-2</v>
      </c>
      <c r="AL37" t="s">
        <v>178</v>
      </c>
      <c r="AM37">
        <v>0</v>
      </c>
      <c r="AQ37" s="200"/>
      <c r="AR37">
        <v>3050</v>
      </c>
      <c r="AS37" s="17">
        <f t="shared" si="10"/>
        <v>1.4523809523809524E-2</v>
      </c>
      <c r="AV37" t="s">
        <v>178</v>
      </c>
      <c r="AW37">
        <v>0</v>
      </c>
      <c r="BA37" s="200"/>
      <c r="BB37">
        <v>12540</v>
      </c>
      <c r="BC37" s="17">
        <f t="shared" si="11"/>
        <v>5.9714285714285713E-2</v>
      </c>
      <c r="BF37" t="s">
        <v>178</v>
      </c>
      <c r="BG37">
        <v>0</v>
      </c>
    </row>
    <row r="38" spans="2:61">
      <c r="B38" s="200"/>
      <c r="D38" s="17">
        <f t="shared" si="6"/>
        <v>0</v>
      </c>
      <c r="G38" t="s">
        <v>23</v>
      </c>
      <c r="H38">
        <v>79690</v>
      </c>
      <c r="I38" t="s">
        <v>128</v>
      </c>
      <c r="J38">
        <f>H36+H37+H38</f>
        <v>173004</v>
      </c>
      <c r="L38" s="200"/>
      <c r="M38">
        <v>2540</v>
      </c>
      <c r="N38" s="17">
        <f t="shared" si="7"/>
        <v>1.2095238095238095E-2</v>
      </c>
      <c r="Q38" t="s">
        <v>23</v>
      </c>
      <c r="R38">
        <v>61000</v>
      </c>
      <c r="S38" t="s">
        <v>128</v>
      </c>
      <c r="T38">
        <f>R36+R37+R38</f>
        <v>163823</v>
      </c>
      <c r="V38" s="200"/>
      <c r="X38" s="17">
        <f t="shared" si="8"/>
        <v>0</v>
      </c>
      <c r="AA38" t="s">
        <v>23</v>
      </c>
      <c r="AB38">
        <v>61000</v>
      </c>
      <c r="AC38" t="s">
        <v>128</v>
      </c>
      <c r="AD38">
        <f>AB36+AB37+AB38</f>
        <v>168266</v>
      </c>
      <c r="AG38" s="200"/>
      <c r="AI38" s="17">
        <f t="shared" si="9"/>
        <v>0</v>
      </c>
      <c r="AL38" t="s">
        <v>23</v>
      </c>
      <c r="AM38">
        <v>61000</v>
      </c>
      <c r="AN38" t="s">
        <v>128</v>
      </c>
      <c r="AO38">
        <f>AM36+AM37+AM38</f>
        <v>147250</v>
      </c>
      <c r="AQ38" s="200"/>
      <c r="AS38" s="17">
        <f t="shared" si="10"/>
        <v>0</v>
      </c>
      <c r="AV38" t="s">
        <v>23</v>
      </c>
      <c r="AW38">
        <v>61000</v>
      </c>
      <c r="AX38" t="s">
        <v>128</v>
      </c>
      <c r="AY38">
        <f>AW36+AW37+AW38</f>
        <v>164599</v>
      </c>
      <c r="BA38" s="200"/>
      <c r="BC38" s="17">
        <f t="shared" si="11"/>
        <v>0</v>
      </c>
      <c r="BF38" t="s">
        <v>23</v>
      </c>
      <c r="BG38">
        <v>61000</v>
      </c>
      <c r="BH38" t="s">
        <v>128</v>
      </c>
      <c r="BI38">
        <f>BG36+BG37+BG38</f>
        <v>84540</v>
      </c>
    </row>
    <row r="39" spans="2:61">
      <c r="B39" s="200" t="s">
        <v>18</v>
      </c>
      <c r="D39" s="17">
        <f t="shared" si="6"/>
        <v>0</v>
      </c>
      <c r="E39">
        <f>SUM(C39:C43)</f>
        <v>9695</v>
      </c>
      <c r="F39" s="17">
        <f>E39*100/D33</f>
        <v>4.6166666666666668E-2</v>
      </c>
      <c r="G39" t="s">
        <v>24</v>
      </c>
      <c r="H39">
        <f>SUM(H34:H38)</f>
        <v>388611</v>
      </c>
      <c r="L39" s="200" t="s">
        <v>18</v>
      </c>
      <c r="M39">
        <v>1200</v>
      </c>
      <c r="N39" s="17">
        <f t="shared" si="7"/>
        <v>5.7142857142857143E-3</v>
      </c>
      <c r="O39">
        <f>SUM(M39:M43)</f>
        <v>14409</v>
      </c>
      <c r="P39" s="17">
        <f>O39*100/N33</f>
        <v>6.8614285714285711E-2</v>
      </c>
      <c r="Q39" t="s">
        <v>24</v>
      </c>
      <c r="R39">
        <f>SUM(R34:R38)</f>
        <v>440823</v>
      </c>
      <c r="V39" s="200" t="s">
        <v>18</v>
      </c>
      <c r="X39" s="17">
        <f t="shared" si="8"/>
        <v>0</v>
      </c>
      <c r="Y39">
        <f>SUM(W39:W43)</f>
        <v>20600</v>
      </c>
      <c r="Z39" s="17">
        <f>Y39*100/X33</f>
        <v>9.8095238095238096E-2</v>
      </c>
      <c r="AA39" t="s">
        <v>24</v>
      </c>
      <c r="AB39">
        <f>SUM(AB34:AB38)</f>
        <v>445266</v>
      </c>
      <c r="AG39" s="200" t="s">
        <v>18</v>
      </c>
      <c r="AI39" s="17">
        <f t="shared" si="9"/>
        <v>0</v>
      </c>
      <c r="AJ39">
        <f>SUM(AH39:AH43)</f>
        <v>21190</v>
      </c>
      <c r="AK39" s="17">
        <f>AJ39*100/AI33</f>
        <v>0.1009047619047619</v>
      </c>
      <c r="AL39" t="s">
        <v>24</v>
      </c>
      <c r="AM39">
        <f>SUM(AM34:AM38)</f>
        <v>424250</v>
      </c>
      <c r="AQ39" s="200" t="s">
        <v>18</v>
      </c>
      <c r="AS39" s="17">
        <f t="shared" si="10"/>
        <v>0</v>
      </c>
      <c r="AT39">
        <f>SUM(AR39:AR43)</f>
        <v>24258</v>
      </c>
      <c r="AU39" s="17">
        <f>AT39*100/AS33</f>
        <v>0.11551428571428571</v>
      </c>
      <c r="AV39" t="s">
        <v>24</v>
      </c>
      <c r="AW39">
        <f>SUM(AW34:AW38)</f>
        <v>441599</v>
      </c>
      <c r="BA39" s="200" t="s">
        <v>18</v>
      </c>
      <c r="BC39" s="17">
        <f t="shared" si="11"/>
        <v>0</v>
      </c>
      <c r="BD39">
        <f>SUM(BB39:BB43)</f>
        <v>0</v>
      </c>
      <c r="BE39" s="17">
        <f>BD39*100/BC33</f>
        <v>0</v>
      </c>
      <c r="BF39" t="s">
        <v>24</v>
      </c>
      <c r="BG39">
        <f>SUM(BG34:BG38)</f>
        <v>361540</v>
      </c>
    </row>
    <row r="40" spans="2:61">
      <c r="B40" s="200"/>
      <c r="C40">
        <v>10990</v>
      </c>
      <c r="D40" s="17">
        <f t="shared" si="6"/>
        <v>5.2333333333333336E-2</v>
      </c>
      <c r="L40" s="200"/>
      <c r="M40">
        <v>6229</v>
      </c>
      <c r="N40" s="17">
        <f t="shared" si="7"/>
        <v>2.9661904761904761E-2</v>
      </c>
      <c r="V40" s="200"/>
      <c r="W40">
        <v>12000</v>
      </c>
      <c r="X40" s="17">
        <f t="shared" si="8"/>
        <v>5.7142857142857141E-2</v>
      </c>
      <c r="AG40" s="200"/>
      <c r="AH40">
        <v>12000</v>
      </c>
      <c r="AI40" s="17">
        <f t="shared" si="9"/>
        <v>5.7142857142857141E-2</v>
      </c>
      <c r="AQ40" s="200"/>
      <c r="AR40">
        <v>7858</v>
      </c>
      <c r="AS40" s="17">
        <f t="shared" si="10"/>
        <v>3.7419047619047616E-2</v>
      </c>
      <c r="BA40" s="200"/>
      <c r="BC40" s="17">
        <f t="shared" si="11"/>
        <v>0</v>
      </c>
    </row>
    <row r="41" spans="2:61">
      <c r="B41" s="200"/>
      <c r="D41" s="17">
        <f t="shared" si="6"/>
        <v>0</v>
      </c>
      <c r="H41" s="10"/>
      <c r="L41" s="200"/>
      <c r="N41" s="17">
        <f t="shared" si="7"/>
        <v>0</v>
      </c>
      <c r="R41" s="10"/>
      <c r="V41" s="200"/>
      <c r="X41" s="17">
        <f t="shared" si="8"/>
        <v>0</v>
      </c>
      <c r="AB41" s="10"/>
      <c r="AG41" s="200"/>
      <c r="AI41" s="17">
        <f t="shared" si="9"/>
        <v>0</v>
      </c>
      <c r="AM41" s="10"/>
      <c r="AQ41" s="200"/>
      <c r="AR41">
        <v>7780</v>
      </c>
      <c r="AS41" s="17">
        <f t="shared" si="10"/>
        <v>3.7047619047619045E-2</v>
      </c>
      <c r="AW41" s="10"/>
      <c r="BA41" s="200"/>
      <c r="BC41" s="17">
        <f t="shared" si="11"/>
        <v>0</v>
      </c>
      <c r="BG41" s="10"/>
    </row>
    <row r="42" spans="2:61">
      <c r="B42" s="200"/>
      <c r="C42">
        <v>-1295</v>
      </c>
      <c r="D42" s="17">
        <f t="shared" si="6"/>
        <v>-6.1666666666666667E-3</v>
      </c>
      <c r="L42" s="200"/>
      <c r="M42">
        <v>6980</v>
      </c>
      <c r="N42" s="17">
        <f t="shared" si="7"/>
        <v>3.323809523809524E-2</v>
      </c>
      <c r="V42" s="200"/>
      <c r="W42">
        <v>8600</v>
      </c>
      <c r="X42" s="17">
        <f t="shared" si="8"/>
        <v>4.0952380952380955E-2</v>
      </c>
      <c r="AG42" s="200"/>
      <c r="AH42">
        <v>9190</v>
      </c>
      <c r="AI42" s="17">
        <f t="shared" si="9"/>
        <v>4.3761904761904759E-2</v>
      </c>
      <c r="AQ42" s="200"/>
      <c r="AR42">
        <v>8620</v>
      </c>
      <c r="AS42" s="17">
        <f t="shared" si="10"/>
        <v>4.1047619047619048E-2</v>
      </c>
      <c r="BA42" s="200"/>
      <c r="BC42" s="17">
        <f t="shared" si="11"/>
        <v>0</v>
      </c>
    </row>
    <row r="43" spans="2:61">
      <c r="B43" s="200"/>
      <c r="D43" s="17">
        <f t="shared" si="6"/>
        <v>0</v>
      </c>
      <c r="L43" s="200"/>
      <c r="N43" s="17">
        <f t="shared" si="7"/>
        <v>0</v>
      </c>
      <c r="V43" s="200"/>
      <c r="X43" s="17">
        <f t="shared" si="8"/>
        <v>0</v>
      </c>
      <c r="AG43" s="200"/>
      <c r="AI43" s="17">
        <f t="shared" si="9"/>
        <v>0</v>
      </c>
      <c r="AQ43" s="200"/>
      <c r="AS43" s="17">
        <f t="shared" si="10"/>
        <v>0</v>
      </c>
      <c r="BA43" s="200"/>
      <c r="BC43" s="17">
        <f t="shared" si="11"/>
        <v>0</v>
      </c>
    </row>
    <row r="44" spans="2:61">
      <c r="B44" s="200" t="s">
        <v>19</v>
      </c>
      <c r="C44">
        <v>9082</v>
      </c>
      <c r="D44" s="17">
        <f t="shared" si="6"/>
        <v>4.3247619047619049E-2</v>
      </c>
      <c r="E44">
        <f>SUM(C44:C48)</f>
        <v>50816</v>
      </c>
      <c r="F44" s="17">
        <f>E44*100/D33</f>
        <v>0.24198095238095238</v>
      </c>
      <c r="L44" s="200" t="s">
        <v>19</v>
      </c>
      <c r="N44" s="17">
        <f t="shared" si="7"/>
        <v>0</v>
      </c>
      <c r="O44">
        <f>SUM(M44:M48)</f>
        <v>14610</v>
      </c>
      <c r="P44" s="17">
        <f>O44*100/N33</f>
        <v>6.9571428571428576E-2</v>
      </c>
      <c r="V44" s="200" t="s">
        <v>19</v>
      </c>
      <c r="X44" s="17">
        <f t="shared" si="8"/>
        <v>0</v>
      </c>
      <c r="Y44">
        <f>SUM(W44:W48)</f>
        <v>20782</v>
      </c>
      <c r="Z44" s="17">
        <f>Y44*100/X33</f>
        <v>9.8961904761904765E-2</v>
      </c>
      <c r="AG44" s="200" t="s">
        <v>19</v>
      </c>
      <c r="AI44" s="17">
        <f t="shared" si="9"/>
        <v>0</v>
      </c>
      <c r="AJ44">
        <f>SUM(AH44:AH48)</f>
        <v>20270</v>
      </c>
      <c r="AK44" s="17">
        <f>AJ44*100/AI33</f>
        <v>9.6523809523809526E-2</v>
      </c>
      <c r="AQ44" s="200" t="s">
        <v>19</v>
      </c>
      <c r="AS44" s="17">
        <f t="shared" si="10"/>
        <v>0</v>
      </c>
      <c r="AT44">
        <f>SUM(AR44:AR48)</f>
        <v>23786</v>
      </c>
      <c r="AU44" s="17">
        <f>AT44*100/AS33</f>
        <v>0.11326666666666667</v>
      </c>
      <c r="BA44" s="200" t="s">
        <v>19</v>
      </c>
      <c r="BC44" s="17">
        <f t="shared" si="11"/>
        <v>0</v>
      </c>
      <c r="BD44">
        <f>SUM(BB44:BB48)</f>
        <v>0</v>
      </c>
      <c r="BE44" s="17">
        <f>BD44*100/BC33</f>
        <v>0</v>
      </c>
    </row>
    <row r="45" spans="2:61">
      <c r="B45" s="200"/>
      <c r="C45">
        <v>11041</v>
      </c>
      <c r="D45" s="17">
        <f t="shared" si="6"/>
        <v>5.2576190476190478E-2</v>
      </c>
      <c r="L45" s="200"/>
      <c r="M45">
        <v>10340</v>
      </c>
      <c r="N45" s="17">
        <f t="shared" si="7"/>
        <v>4.9238095238095241E-2</v>
      </c>
      <c r="V45" s="200"/>
      <c r="W45">
        <v>11932</v>
      </c>
      <c r="X45" s="17">
        <f t="shared" si="8"/>
        <v>5.6819047619047616E-2</v>
      </c>
      <c r="AG45" s="200"/>
      <c r="AH45">
        <v>11570</v>
      </c>
      <c r="AI45" s="17">
        <f t="shared" si="9"/>
        <v>5.5095238095238093E-2</v>
      </c>
      <c r="AQ45" s="200"/>
      <c r="AR45">
        <v>16000</v>
      </c>
      <c r="AS45" s="17">
        <f t="shared" si="10"/>
        <v>7.6190476190476197E-2</v>
      </c>
      <c r="BA45" s="200"/>
      <c r="BC45" s="17">
        <f t="shared" si="11"/>
        <v>0</v>
      </c>
    </row>
    <row r="46" spans="2:61">
      <c r="B46" s="200"/>
      <c r="C46">
        <v>11227</v>
      </c>
      <c r="D46" s="17">
        <f t="shared" si="6"/>
        <v>5.3461904761904759E-2</v>
      </c>
      <c r="L46" s="200"/>
      <c r="M46">
        <v>-2100</v>
      </c>
      <c r="N46" s="17">
        <f t="shared" si="7"/>
        <v>-0.01</v>
      </c>
      <c r="V46" s="200"/>
      <c r="X46" s="17">
        <f t="shared" si="8"/>
        <v>0</v>
      </c>
      <c r="AG46" s="200"/>
      <c r="AI46" s="17">
        <f t="shared" si="9"/>
        <v>0</v>
      </c>
      <c r="AQ46" s="200"/>
      <c r="AS46" s="17">
        <f t="shared" si="10"/>
        <v>0</v>
      </c>
      <c r="BA46" s="200"/>
      <c r="BC46" s="17">
        <f t="shared" si="11"/>
        <v>0</v>
      </c>
    </row>
    <row r="47" spans="2:61">
      <c r="B47" s="200"/>
      <c r="C47">
        <v>19466</v>
      </c>
      <c r="D47" s="17">
        <f t="shared" si="6"/>
        <v>9.2695238095238094E-2</v>
      </c>
      <c r="L47" s="200"/>
      <c r="M47">
        <v>6370</v>
      </c>
      <c r="N47" s="17">
        <f t="shared" si="7"/>
        <v>3.0333333333333334E-2</v>
      </c>
      <c r="V47" s="200"/>
      <c r="W47">
        <v>8850</v>
      </c>
      <c r="X47" s="17">
        <f t="shared" si="8"/>
        <v>4.2142857142857142E-2</v>
      </c>
      <c r="AG47" s="200"/>
      <c r="AH47">
        <v>8700</v>
      </c>
      <c r="AI47" s="17">
        <f t="shared" si="9"/>
        <v>4.1428571428571426E-2</v>
      </c>
      <c r="AQ47" s="200"/>
      <c r="AR47">
        <f>7987-201</f>
        <v>7786</v>
      </c>
      <c r="AS47" s="17">
        <f t="shared" si="10"/>
        <v>3.7076190476190478E-2</v>
      </c>
      <c r="BA47" s="200"/>
      <c r="BC47" s="17">
        <f t="shared" si="11"/>
        <v>0</v>
      </c>
    </row>
    <row r="48" spans="2:61">
      <c r="B48" s="200"/>
      <c r="D48" s="17">
        <f t="shared" si="6"/>
        <v>0</v>
      </c>
      <c r="L48" s="200"/>
      <c r="N48" s="17">
        <f t="shared" si="7"/>
        <v>0</v>
      </c>
      <c r="V48" s="200"/>
      <c r="X48" s="17">
        <f t="shared" si="8"/>
        <v>0</v>
      </c>
      <c r="AG48" s="200"/>
      <c r="AI48" s="17">
        <f t="shared" si="9"/>
        <v>0</v>
      </c>
      <c r="AQ48" s="200"/>
      <c r="AS48" s="17">
        <f t="shared" si="10"/>
        <v>0</v>
      </c>
      <c r="BA48" s="200"/>
      <c r="BC48" s="17">
        <f t="shared" si="11"/>
        <v>0</v>
      </c>
    </row>
    <row r="49" spans="2:58">
      <c r="B49" s="200" t="s">
        <v>20</v>
      </c>
      <c r="D49" s="17">
        <f t="shared" si="6"/>
        <v>0</v>
      </c>
      <c r="E49">
        <f>SUM(C49:C53)</f>
        <v>25608</v>
      </c>
      <c r="F49" s="17">
        <f>E49*100/D33</f>
        <v>0.12194285714285714</v>
      </c>
      <c r="L49" s="200" t="s">
        <v>20</v>
      </c>
      <c r="N49" s="17">
        <f t="shared" si="7"/>
        <v>0</v>
      </c>
      <c r="O49">
        <f>SUM(M49:M53)</f>
        <v>18447</v>
      </c>
      <c r="P49" s="17">
        <f>O49*100/N33</f>
        <v>8.7842857142857139E-2</v>
      </c>
      <c r="V49" s="200" t="s">
        <v>20</v>
      </c>
      <c r="X49" s="17">
        <f t="shared" si="8"/>
        <v>0</v>
      </c>
      <c r="Y49">
        <f>SUM(W49:W53)</f>
        <v>27080</v>
      </c>
      <c r="Z49" s="17">
        <f>Y49*100/X33</f>
        <v>0.12895238095238096</v>
      </c>
      <c r="AG49" s="200" t="s">
        <v>20</v>
      </c>
      <c r="AI49" s="17">
        <f t="shared" si="9"/>
        <v>0</v>
      </c>
      <c r="AJ49">
        <f>SUM(AH49:AH53)</f>
        <v>21790</v>
      </c>
      <c r="AK49" s="17">
        <f>AJ49*100/AI33</f>
        <v>0.10376190476190476</v>
      </c>
      <c r="AQ49" s="200" t="s">
        <v>20</v>
      </c>
      <c r="AR49">
        <v>-13405</v>
      </c>
      <c r="AS49" s="17">
        <f t="shared" si="10"/>
        <v>-6.3833333333333339E-2</v>
      </c>
      <c r="AT49">
        <f>SUM(AR49:AR53)</f>
        <v>21655</v>
      </c>
      <c r="AU49" s="17">
        <f>AT49*100/AS33</f>
        <v>0.10311904761904762</v>
      </c>
      <c r="BA49" s="200" t="s">
        <v>20</v>
      </c>
      <c r="BC49" s="17">
        <f t="shared" si="11"/>
        <v>0</v>
      </c>
      <c r="BD49">
        <f>SUM(BB49:BB53)</f>
        <v>0</v>
      </c>
      <c r="BE49" s="17">
        <f>BD49*100/BC33</f>
        <v>0</v>
      </c>
    </row>
    <row r="50" spans="2:58">
      <c r="B50" s="200"/>
      <c r="C50">
        <v>12194</v>
      </c>
      <c r="D50" s="17">
        <f t="shared" si="6"/>
        <v>5.8066666666666669E-2</v>
      </c>
      <c r="L50" s="200"/>
      <c r="M50">
        <v>8710</v>
      </c>
      <c r="N50" s="17">
        <f t="shared" si="7"/>
        <v>4.1476190476190479E-2</v>
      </c>
      <c r="V50" s="200"/>
      <c r="W50">
        <v>12280</v>
      </c>
      <c r="X50" s="17">
        <f t="shared" si="8"/>
        <v>5.8476190476190473E-2</v>
      </c>
      <c r="AG50" s="200"/>
      <c r="AH50">
        <v>13500</v>
      </c>
      <c r="AI50" s="17">
        <f t="shared" si="9"/>
        <v>6.4285714285714279E-2</v>
      </c>
      <c r="AQ50" s="200"/>
      <c r="AR50">
        <v>8400</v>
      </c>
      <c r="AS50" s="17">
        <f>AR50*100/AS$33</f>
        <v>0.04</v>
      </c>
      <c r="BA50" s="200"/>
      <c r="BC50" s="17">
        <f t="shared" si="11"/>
        <v>0</v>
      </c>
    </row>
    <row r="51" spans="2:58">
      <c r="B51" s="200"/>
      <c r="D51" s="17">
        <f t="shared" si="6"/>
        <v>0</v>
      </c>
      <c r="L51" s="200"/>
      <c r="N51" s="17">
        <f t="shared" si="7"/>
        <v>0</v>
      </c>
      <c r="V51" s="200"/>
      <c r="X51" s="17">
        <f t="shared" si="8"/>
        <v>0</v>
      </c>
      <c r="AG51" s="200"/>
      <c r="AI51" s="17">
        <f t="shared" si="9"/>
        <v>0</v>
      </c>
      <c r="AQ51" s="200"/>
      <c r="AS51" s="17">
        <f>AR51*100/AS$33</f>
        <v>0</v>
      </c>
      <c r="BA51" s="200"/>
      <c r="BC51" s="17">
        <f t="shared" si="11"/>
        <v>0</v>
      </c>
    </row>
    <row r="52" spans="2:58">
      <c r="B52" s="200"/>
      <c r="C52">
        <v>13414</v>
      </c>
      <c r="D52" s="17">
        <f t="shared" si="6"/>
        <v>6.3876190476190475E-2</v>
      </c>
      <c r="L52" s="200"/>
      <c r="M52">
        <v>9737</v>
      </c>
      <c r="N52" s="17">
        <f t="shared" si="7"/>
        <v>4.6366666666666667E-2</v>
      </c>
      <c r="V52" s="200"/>
      <c r="W52">
        <v>14800</v>
      </c>
      <c r="X52" s="17">
        <f t="shared" si="8"/>
        <v>7.047619047619047E-2</v>
      </c>
      <c r="AG52" s="200"/>
      <c r="AH52">
        <v>8290</v>
      </c>
      <c r="AI52" s="17">
        <f t="shared" si="9"/>
        <v>3.9476190476190477E-2</v>
      </c>
      <c r="AQ52" s="200"/>
      <c r="AR52">
        <v>26660</v>
      </c>
      <c r="AS52" s="17">
        <f t="shared" si="10"/>
        <v>0.12695238095238096</v>
      </c>
      <c r="BA52" s="200"/>
      <c r="BC52" s="17">
        <f t="shared" si="11"/>
        <v>0</v>
      </c>
    </row>
    <row r="53" spans="2:58">
      <c r="B53" s="200"/>
      <c r="D53" s="17">
        <f t="shared" si="6"/>
        <v>0</v>
      </c>
      <c r="H53">
        <v>112254</v>
      </c>
      <c r="L53" s="200"/>
      <c r="N53" s="17">
        <f t="shared" si="7"/>
        <v>0</v>
      </c>
      <c r="V53" s="200"/>
      <c r="X53" s="17">
        <f t="shared" si="8"/>
        <v>0</v>
      </c>
      <c r="AG53" s="200"/>
      <c r="AI53" s="17">
        <f t="shared" si="9"/>
        <v>0</v>
      </c>
      <c r="AQ53" s="200"/>
      <c r="AS53" s="17">
        <f t="shared" si="10"/>
        <v>0</v>
      </c>
      <c r="BA53" s="200"/>
      <c r="BC53" s="17">
        <f t="shared" si="11"/>
        <v>0</v>
      </c>
    </row>
    <row r="54" spans="2:58">
      <c r="B54" s="200" t="s">
        <v>21</v>
      </c>
      <c r="D54" s="17">
        <f t="shared" si="6"/>
        <v>0</v>
      </c>
      <c r="E54">
        <f>SUM(C54:C58)</f>
        <v>0</v>
      </c>
      <c r="F54" s="17">
        <f>E54*100/D33</f>
        <v>0</v>
      </c>
      <c r="H54">
        <v>102254</v>
      </c>
      <c r="L54" s="200" t="s">
        <v>21</v>
      </c>
      <c r="N54" s="17">
        <f t="shared" si="7"/>
        <v>0</v>
      </c>
      <c r="O54">
        <f>SUM(M54:M58)</f>
        <v>29717</v>
      </c>
      <c r="P54" s="17">
        <f>O54*100/N33</f>
        <v>0.14150952380952381</v>
      </c>
      <c r="V54" s="200" t="s">
        <v>21</v>
      </c>
      <c r="X54" s="17">
        <f t="shared" si="8"/>
        <v>0</v>
      </c>
      <c r="Y54">
        <f>SUM(W54:W58)</f>
        <v>20440</v>
      </c>
      <c r="Z54" s="17">
        <f>Y54*100/X33</f>
        <v>9.7333333333333327E-2</v>
      </c>
      <c r="AG54" s="200" t="s">
        <v>21</v>
      </c>
      <c r="AI54" s="17">
        <f t="shared" si="9"/>
        <v>0</v>
      </c>
      <c r="AJ54">
        <f>SUM(AH54:AH58)</f>
        <v>0</v>
      </c>
      <c r="AK54" s="17">
        <f>AJ54*100/AI33</f>
        <v>0</v>
      </c>
      <c r="AQ54" s="200" t="s">
        <v>21</v>
      </c>
      <c r="AS54" s="17">
        <f t="shared" si="10"/>
        <v>0</v>
      </c>
      <c r="AT54">
        <f>SUM(AR54:AR58)</f>
        <v>30850</v>
      </c>
      <c r="AU54" s="17">
        <f>AT54*100/AS33</f>
        <v>0.1469047619047619</v>
      </c>
      <c r="BA54" s="200" t="s">
        <v>21</v>
      </c>
      <c r="BC54" s="17">
        <f t="shared" si="11"/>
        <v>0</v>
      </c>
      <c r="BD54">
        <f>SUM(BB54:BB58)</f>
        <v>0</v>
      </c>
      <c r="BE54" s="17">
        <f>BD54*100/BC33</f>
        <v>0</v>
      </c>
    </row>
    <row r="55" spans="2:58">
      <c r="B55" s="200"/>
      <c r="D55" s="17">
        <f t="shared" si="6"/>
        <v>0</v>
      </c>
      <c r="H55">
        <v>102254</v>
      </c>
      <c r="L55" s="200"/>
      <c r="M55">
        <v>14817</v>
      </c>
      <c r="N55" s="17">
        <f t="shared" si="7"/>
        <v>7.055714285714286E-2</v>
      </c>
      <c r="V55" s="200"/>
      <c r="W55">
        <v>20440</v>
      </c>
      <c r="X55" s="17">
        <f t="shared" si="8"/>
        <v>9.7333333333333327E-2</v>
      </c>
      <c r="AG55" s="200"/>
      <c r="AI55" s="17">
        <f t="shared" si="9"/>
        <v>0</v>
      </c>
      <c r="AQ55" s="200"/>
      <c r="AR55">
        <v>22500</v>
      </c>
      <c r="AS55" s="17">
        <f t="shared" si="10"/>
        <v>0.10714285714285714</v>
      </c>
      <c r="BA55" s="200"/>
      <c r="BC55" s="17">
        <f t="shared" si="11"/>
        <v>0</v>
      </c>
    </row>
    <row r="56" spans="2:58">
      <c r="B56" s="200"/>
      <c r="D56" s="17">
        <f t="shared" si="6"/>
        <v>0</v>
      </c>
      <c r="H56">
        <v>131906</v>
      </c>
      <c r="L56" s="200"/>
      <c r="N56" s="17">
        <f t="shared" si="7"/>
        <v>0</v>
      </c>
      <c r="V56" s="200"/>
      <c r="X56" s="17">
        <f t="shared" si="8"/>
        <v>0</v>
      </c>
      <c r="AG56" s="200"/>
      <c r="AI56" s="17">
        <f t="shared" si="9"/>
        <v>0</v>
      </c>
      <c r="AQ56" s="200"/>
      <c r="AS56" s="17">
        <f t="shared" si="10"/>
        <v>0</v>
      </c>
      <c r="BA56" s="200"/>
      <c r="BC56" s="17">
        <f t="shared" si="11"/>
        <v>0</v>
      </c>
    </row>
    <row r="57" spans="2:58">
      <c r="B57" s="200"/>
      <c r="D57" s="17">
        <f t="shared" si="6"/>
        <v>0</v>
      </c>
      <c r="H57">
        <v>106490</v>
      </c>
      <c r="L57" s="200"/>
      <c r="M57">
        <v>14900</v>
      </c>
      <c r="N57" s="17">
        <f t="shared" si="7"/>
        <v>7.0952380952380947E-2</v>
      </c>
      <c r="V57" s="200"/>
      <c r="X57" s="17">
        <f t="shared" si="8"/>
        <v>0</v>
      </c>
      <c r="AG57" s="200"/>
      <c r="AI57" s="17">
        <f t="shared" si="9"/>
        <v>0</v>
      </c>
      <c r="AQ57" s="200"/>
      <c r="AR57">
        <v>8350</v>
      </c>
      <c r="AS57" s="17">
        <f t="shared" si="10"/>
        <v>3.9761904761904762E-2</v>
      </c>
      <c r="BA57" s="200"/>
      <c r="BC57" s="17">
        <f t="shared" si="11"/>
        <v>0</v>
      </c>
    </row>
    <row r="58" spans="2:58">
      <c r="B58" s="200"/>
      <c r="D58" s="17">
        <f t="shared" si="6"/>
        <v>0</v>
      </c>
      <c r="H58">
        <v>106490</v>
      </c>
      <c r="L58" s="200"/>
      <c r="N58" s="17">
        <f t="shared" si="7"/>
        <v>0</v>
      </c>
      <c r="V58" s="200"/>
      <c r="X58" s="17">
        <f t="shared" si="8"/>
        <v>0</v>
      </c>
      <c r="AG58" s="200"/>
      <c r="AI58" s="17">
        <f t="shared" si="9"/>
        <v>0</v>
      </c>
      <c r="AQ58" s="200"/>
      <c r="AS58" s="17">
        <f t="shared" si="10"/>
        <v>0</v>
      </c>
      <c r="BA58" s="200"/>
      <c r="BC58" s="17">
        <f t="shared" si="11"/>
        <v>0</v>
      </c>
    </row>
    <row r="59" spans="2:58">
      <c r="B59" s="18"/>
      <c r="E59" s="11"/>
      <c r="F59" s="11"/>
      <c r="G59" s="11"/>
      <c r="H59">
        <v>106385</v>
      </c>
      <c r="L59" s="18"/>
      <c r="O59" s="11"/>
      <c r="P59" s="11"/>
      <c r="Q59" s="11"/>
      <c r="V59" s="18"/>
      <c r="Y59" s="11"/>
      <c r="Z59" s="11"/>
      <c r="AA59" s="11"/>
      <c r="AG59" s="18"/>
      <c r="AJ59" s="11"/>
      <c r="AK59" s="11"/>
      <c r="AL59" s="11"/>
      <c r="AQ59" s="18"/>
      <c r="AT59" s="11"/>
      <c r="AU59" s="11"/>
      <c r="AV59" s="11"/>
      <c r="BA59" s="18"/>
      <c r="BD59" s="11"/>
      <c r="BE59" s="11"/>
      <c r="BF59" s="11"/>
    </row>
    <row r="60" spans="2:58">
      <c r="H60">
        <v>106385</v>
      </c>
    </row>
    <row r="61" spans="2:58">
      <c r="C61">
        <f>SUM(C34:C59)</f>
        <v>109427</v>
      </c>
      <c r="H61">
        <v>106385</v>
      </c>
      <c r="M61">
        <f>SUM(M34:M59)</f>
        <v>102823</v>
      </c>
      <c r="W61">
        <f>SUM(W34:W59)</f>
        <v>107266</v>
      </c>
      <c r="AH61">
        <f>SUM(AH34:AH59)</f>
        <v>86250</v>
      </c>
      <c r="AR61">
        <f>SUM(AR34:AR59)</f>
        <v>103599</v>
      </c>
      <c r="BB61">
        <f>SUM(BB34:BB59)</f>
        <v>23540</v>
      </c>
    </row>
    <row r="62" spans="2:58">
      <c r="B62" t="s">
        <v>113</v>
      </c>
      <c r="C62" s="17">
        <f>C61*100/D$33</f>
        <v>0.52108095238095242</v>
      </c>
      <c r="D62" s="17"/>
      <c r="H62">
        <v>106385</v>
      </c>
      <c r="L62" t="s">
        <v>113</v>
      </c>
      <c r="M62" s="17">
        <f>M61*100/N$33</f>
        <v>0.48963333333333331</v>
      </c>
      <c r="N62" s="17"/>
      <c r="V62" t="s">
        <v>113</v>
      </c>
      <c r="W62" s="17">
        <f>W61*100/X$33</f>
        <v>0.51079047619047624</v>
      </c>
      <c r="X62" s="17"/>
      <c r="AG62" t="s">
        <v>113</v>
      </c>
      <c r="AH62" s="17">
        <f>AH61*100/AI$33</f>
        <v>0.4107142857142857</v>
      </c>
      <c r="AI62" s="17"/>
      <c r="AQ62" t="s">
        <v>113</v>
      </c>
      <c r="AR62" s="17">
        <f>AR61*100/AS$33</f>
        <v>0.49332857142857145</v>
      </c>
      <c r="AS62" s="17"/>
      <c r="BA62" t="s">
        <v>113</v>
      </c>
      <c r="BB62" s="17">
        <f>BB61*100/BC$33</f>
        <v>0.1120952380952381</v>
      </c>
      <c r="BC62" s="17"/>
    </row>
    <row r="63" spans="2:58">
      <c r="B63" t="s">
        <v>179</v>
      </c>
      <c r="C63" s="17">
        <f>((C61*100)+(H37*100)+(H38*100))/D$33</f>
        <v>0.82382857142857147</v>
      </c>
      <c r="D63" s="17"/>
      <c r="H63">
        <v>106385</v>
      </c>
      <c r="L63" t="s">
        <v>179</v>
      </c>
      <c r="M63" s="17">
        <f>((M61*100)+(R37*100)+(R38*100))/N$33</f>
        <v>0.78010952380952381</v>
      </c>
      <c r="N63" s="17"/>
      <c r="V63" t="s">
        <v>179</v>
      </c>
      <c r="W63" s="17">
        <f>((W61*100)+(AB37*100)+(AB38*100))/X$33</f>
        <v>0.80126666666666668</v>
      </c>
      <c r="X63" s="17"/>
      <c r="AG63" t="s">
        <v>179</v>
      </c>
      <c r="AH63" s="17">
        <f>((AH61*100)+(AM37*100)+(AM38*100))/AI$33</f>
        <v>0.70119047619047614</v>
      </c>
      <c r="AI63" s="17"/>
      <c r="AQ63" t="s">
        <v>179</v>
      </c>
      <c r="AR63" s="17">
        <f>((AR61*100)+(AW37*100)+(AW38*100))/AS$33</f>
        <v>0.78380476190476189</v>
      </c>
      <c r="AS63" s="17"/>
      <c r="BA63" t="s">
        <v>179</v>
      </c>
      <c r="BB63" s="17">
        <f>((BB61*100)+(BG37*100)+(BG38*100))/BC$33</f>
        <v>0.40257142857142858</v>
      </c>
      <c r="BC63" s="17"/>
    </row>
    <row r="64" spans="2:58">
      <c r="H64">
        <v>102254</v>
      </c>
      <c r="R64" s="6"/>
      <c r="S64" s="5"/>
    </row>
    <row r="65" spans="5:47">
      <c r="R65" s="6"/>
    </row>
    <row r="66" spans="5:47">
      <c r="W66" t="s">
        <v>149</v>
      </c>
      <c r="X66">
        <v>22000000</v>
      </c>
    </row>
    <row r="67" spans="5:47">
      <c r="W67" t="s">
        <v>37</v>
      </c>
      <c r="AA67" t="s">
        <v>115</v>
      </c>
      <c r="AB67">
        <v>26200</v>
      </c>
    </row>
    <row r="68" spans="5:47">
      <c r="W68" s="11">
        <v>1E-3</v>
      </c>
      <c r="X68" s="11">
        <v>2E-3</v>
      </c>
      <c r="Y68" s="11">
        <v>3.0000000000000001E-3</v>
      </c>
      <c r="AA68" t="s">
        <v>116</v>
      </c>
      <c r="AB68">
        <v>75</v>
      </c>
      <c r="AI68" s="3"/>
    </row>
    <row r="69" spans="5:47">
      <c r="Q69" t="s">
        <v>145</v>
      </c>
      <c r="R69" t="s">
        <v>116</v>
      </c>
      <c r="S69" s="22" t="s">
        <v>147</v>
      </c>
      <c r="T69" s="22" t="s">
        <v>146</v>
      </c>
      <c r="U69" s="22" t="s">
        <v>148</v>
      </c>
      <c r="V69" s="22" t="s">
        <v>129</v>
      </c>
      <c r="W69">
        <f>X66*W68</f>
        <v>22000</v>
      </c>
      <c r="X69">
        <f>X66*X68</f>
        <v>44000</v>
      </c>
      <c r="Y69">
        <f>X66*Y68</f>
        <v>66000</v>
      </c>
      <c r="AA69" t="s">
        <v>117</v>
      </c>
      <c r="AB69">
        <f>AB67*AB68</f>
        <v>1965000</v>
      </c>
      <c r="AC69" t="s">
        <v>895</v>
      </c>
      <c r="AD69">
        <v>7420337.9670441002</v>
      </c>
      <c r="AE69" t="s">
        <v>896</v>
      </c>
      <c r="AF69">
        <f>AD69/AB69</f>
        <v>3.7762534183430536</v>
      </c>
      <c r="AG69" t="s">
        <v>177</v>
      </c>
      <c r="AH69">
        <f>AB68*AF69</f>
        <v>283.21900637572901</v>
      </c>
    </row>
    <row r="70" spans="5:47">
      <c r="Q70">
        <v>4</v>
      </c>
      <c r="R70">
        <v>75</v>
      </c>
      <c r="S70" s="22">
        <f t="shared" ref="S70:S75" si="12">T70/R70</f>
        <v>42</v>
      </c>
      <c r="T70" s="22">
        <f t="shared" ref="T70:T75" si="13">U70/Q70</f>
        <v>3150</v>
      </c>
      <c r="U70" s="22">
        <v>12600</v>
      </c>
      <c r="V70" s="22" t="s">
        <v>31</v>
      </c>
      <c r="W70" s="6">
        <f>W69/U70</f>
        <v>1.746031746031746</v>
      </c>
      <c r="X70" s="6">
        <f>X69/U70</f>
        <v>3.4920634920634921</v>
      </c>
      <c r="Y70" s="6">
        <f>Y69/U70</f>
        <v>5.2380952380952381</v>
      </c>
      <c r="AA70" t="s">
        <v>118</v>
      </c>
      <c r="AB70">
        <v>218.5</v>
      </c>
      <c r="AU70" t="s">
        <v>3840</v>
      </c>
    </row>
    <row r="71" spans="5:47">
      <c r="G71">
        <v>110525</v>
      </c>
      <c r="H71">
        <f>SUM(H53:H70)</f>
        <v>1295827</v>
      </c>
      <c r="I71" s="12">
        <v>1187713</v>
      </c>
      <c r="Q71">
        <v>4</v>
      </c>
      <c r="R71">
        <v>40</v>
      </c>
      <c r="S71" s="22">
        <f t="shared" si="12"/>
        <v>40</v>
      </c>
      <c r="T71" s="22">
        <f t="shared" si="13"/>
        <v>1600</v>
      </c>
      <c r="U71" s="22">
        <v>6400</v>
      </c>
      <c r="V71" s="22" t="s">
        <v>32</v>
      </c>
      <c r="W71" s="6">
        <f>W69/U71</f>
        <v>3.4375</v>
      </c>
      <c r="X71" s="6">
        <f>X69/U71</f>
        <v>6.875</v>
      </c>
      <c r="Y71" s="6">
        <f>Y69/U71</f>
        <v>10.3125</v>
      </c>
      <c r="AA71" t="s">
        <v>119</v>
      </c>
      <c r="AB71" s="3">
        <f>AB69/AB70</f>
        <v>8993.1350114416473</v>
      </c>
      <c r="AF71" s="3"/>
      <c r="AU71" t="s">
        <v>3838</v>
      </c>
    </row>
    <row r="72" spans="5:47">
      <c r="H72">
        <f>H71+G71</f>
        <v>1406352</v>
      </c>
      <c r="Q72">
        <v>4</v>
      </c>
      <c r="R72">
        <v>15</v>
      </c>
      <c r="S72" s="22">
        <f t="shared" si="12"/>
        <v>45</v>
      </c>
      <c r="T72" s="22">
        <f t="shared" si="13"/>
        <v>675</v>
      </c>
      <c r="U72" s="22">
        <v>2700</v>
      </c>
      <c r="V72" s="22" t="s">
        <v>33</v>
      </c>
      <c r="W72" s="6">
        <f>W69/U72</f>
        <v>8.1481481481481488</v>
      </c>
      <c r="X72" s="6">
        <f>X69/U72</f>
        <v>16.296296296296298</v>
      </c>
      <c r="Y72" s="6">
        <f>Y69/U72</f>
        <v>24.444444444444443</v>
      </c>
      <c r="AA72" t="s">
        <v>121</v>
      </c>
      <c r="AB72">
        <f>AB71*AB70</f>
        <v>1965000</v>
      </c>
      <c r="AU72" t="s">
        <v>3837</v>
      </c>
    </row>
    <row r="73" spans="5:47">
      <c r="H73">
        <v>1406352</v>
      </c>
      <c r="I73" s="12">
        <f>H73-I71</f>
        <v>218639</v>
      </c>
      <c r="Q73">
        <v>4</v>
      </c>
      <c r="R73">
        <v>50</v>
      </c>
      <c r="S73" s="22">
        <f t="shared" si="12"/>
        <v>30</v>
      </c>
      <c r="T73" s="22">
        <f t="shared" si="13"/>
        <v>1500</v>
      </c>
      <c r="U73" s="22">
        <v>6000</v>
      </c>
      <c r="V73" s="22" t="s">
        <v>34</v>
      </c>
      <c r="W73" s="6">
        <f>W69/U73</f>
        <v>3.6666666666666665</v>
      </c>
      <c r="X73" s="6">
        <f>X69/U73</f>
        <v>7.333333333333333</v>
      </c>
      <c r="Y73" s="6">
        <f>Y69/U73</f>
        <v>11</v>
      </c>
      <c r="AU73" t="s">
        <v>3836</v>
      </c>
    </row>
    <row r="74" spans="5:47">
      <c r="H74">
        <v>1683727</v>
      </c>
      <c r="I74">
        <f>H74-H73</f>
        <v>277375</v>
      </c>
      <c r="Q74">
        <v>4</v>
      </c>
      <c r="R74">
        <v>10</v>
      </c>
      <c r="S74" s="22">
        <f t="shared" si="12"/>
        <v>45</v>
      </c>
      <c r="T74" s="22">
        <f t="shared" si="13"/>
        <v>450</v>
      </c>
      <c r="U74" s="22">
        <v>1800</v>
      </c>
      <c r="V74" s="22" t="s">
        <v>35</v>
      </c>
      <c r="W74" s="6">
        <f>W69/U74</f>
        <v>12.222222222222221</v>
      </c>
      <c r="X74" s="6">
        <f>X69/U74</f>
        <v>24.444444444444443</v>
      </c>
      <c r="Y74" s="6">
        <f>Y69/U74</f>
        <v>36.666666666666664</v>
      </c>
      <c r="AU74" t="s">
        <v>3839</v>
      </c>
    </row>
    <row r="75" spans="5:47">
      <c r="Q75">
        <v>4</v>
      </c>
      <c r="R75">
        <v>15</v>
      </c>
      <c r="S75" s="22">
        <f t="shared" si="12"/>
        <v>30</v>
      </c>
      <c r="T75" s="22">
        <f t="shared" si="13"/>
        <v>450</v>
      </c>
      <c r="U75" s="22">
        <v>1800</v>
      </c>
      <c r="V75" s="22" t="s">
        <v>111</v>
      </c>
      <c r="W75" s="6">
        <f>W69/U75</f>
        <v>12.222222222222221</v>
      </c>
      <c r="X75" s="6">
        <f>X69/U75</f>
        <v>24.444444444444443</v>
      </c>
      <c r="Y75" s="6">
        <f>Y69/U75</f>
        <v>36.666666666666664</v>
      </c>
      <c r="AA75" t="s">
        <v>120</v>
      </c>
      <c r="AB75" s="5">
        <v>0.08</v>
      </c>
      <c r="AC75">
        <f>AB72*AB75</f>
        <v>157200</v>
      </c>
      <c r="AF75" s="5"/>
    </row>
    <row r="76" spans="5:47">
      <c r="AA76" t="s">
        <v>122</v>
      </c>
      <c r="AB76">
        <f>AB72-AC75</f>
        <v>1807800</v>
      </c>
    </row>
    <row r="77" spans="5:47">
      <c r="E77">
        <v>2984000</v>
      </c>
      <c r="F77">
        <v>2640000</v>
      </c>
      <c r="V77" s="5">
        <v>0.35</v>
      </c>
      <c r="W77" s="5">
        <v>0.3</v>
      </c>
      <c r="AA77" t="s">
        <v>125</v>
      </c>
      <c r="AB77" s="21">
        <v>1.2E-2</v>
      </c>
      <c r="AF77" t="s">
        <v>115</v>
      </c>
      <c r="AG77">
        <v>25000</v>
      </c>
    </row>
    <row r="78" spans="5:47">
      <c r="F78">
        <f>E77-F77</f>
        <v>344000</v>
      </c>
      <c r="U78" s="4">
        <v>45352</v>
      </c>
      <c r="V78">
        <v>12000000</v>
      </c>
      <c r="W78">
        <v>12000000</v>
      </c>
      <c r="AA78" t="s">
        <v>123</v>
      </c>
      <c r="AB78" s="3">
        <f>AB76*AB77</f>
        <v>21693.600000000002</v>
      </c>
      <c r="AF78" t="s">
        <v>116</v>
      </c>
      <c r="AG78">
        <v>25</v>
      </c>
    </row>
    <row r="79" spans="5:47">
      <c r="F79" s="16">
        <f>F78/F77</f>
        <v>0.13030303030303031</v>
      </c>
      <c r="U79" s="4">
        <v>45717</v>
      </c>
      <c r="V79">
        <f>V78+V78*V77</f>
        <v>16200000</v>
      </c>
      <c r="W79">
        <f>W78+W78*W77</f>
        <v>15600000</v>
      </c>
      <c r="AA79" t="s">
        <v>124</v>
      </c>
      <c r="AB79" s="2">
        <f>AB78/AB72</f>
        <v>1.1040000000000001E-2</v>
      </c>
      <c r="AC79">
        <f>AB79*AB72</f>
        <v>21693.600000000002</v>
      </c>
      <c r="AF79" t="s">
        <v>117</v>
      </c>
      <c r="AG79">
        <f>AG77*AG78</f>
        <v>625000</v>
      </c>
      <c r="AH79" t="s">
        <v>895</v>
      </c>
      <c r="AI79">
        <v>7420337.9670441002</v>
      </c>
      <c r="AJ79" t="s">
        <v>896</v>
      </c>
      <c r="AK79">
        <f>AI79/AG79</f>
        <v>11.872540747270561</v>
      </c>
      <c r="AL79" t="s">
        <v>177</v>
      </c>
      <c r="AM79">
        <f>AG78*AK79</f>
        <v>296.81351868176404</v>
      </c>
    </row>
    <row r="80" spans="5:47">
      <c r="U80" s="4">
        <v>46082</v>
      </c>
      <c r="V80">
        <f>V79+V79*V77</f>
        <v>21870000</v>
      </c>
      <c r="W80">
        <f>W79+W79*W77</f>
        <v>20280000</v>
      </c>
      <c r="AF80" t="s">
        <v>118</v>
      </c>
      <c r="AG80">
        <v>218.5</v>
      </c>
    </row>
    <row r="81" spans="2:50">
      <c r="E81">
        <v>2905431</v>
      </c>
      <c r="F81">
        <v>2568046</v>
      </c>
      <c r="U81" s="4">
        <v>46447</v>
      </c>
      <c r="V81">
        <f>V80+V80*V77</f>
        <v>29524500</v>
      </c>
      <c r="W81">
        <f>W80+W80*W77</f>
        <v>26364000</v>
      </c>
      <c r="AF81" t="s">
        <v>119</v>
      </c>
      <c r="AG81" s="3">
        <f>AG79/AG80</f>
        <v>2860.4118993135012</v>
      </c>
      <c r="AK81" s="3"/>
    </row>
    <row r="82" spans="2:50">
      <c r="F82">
        <f>E81-F81</f>
        <v>337385</v>
      </c>
      <c r="U82" s="4">
        <v>46813</v>
      </c>
      <c r="V82">
        <f>V81+V81*V77</f>
        <v>39858075</v>
      </c>
      <c r="W82">
        <f>W81+W81*W77</f>
        <v>34273200</v>
      </c>
      <c r="AF82" t="s">
        <v>121</v>
      </c>
      <c r="AG82">
        <f>AG81*AG80</f>
        <v>625000</v>
      </c>
    </row>
    <row r="83" spans="2:50">
      <c r="F83" s="16">
        <f>F82/F81</f>
        <v>0.13137809836739683</v>
      </c>
    </row>
    <row r="85" spans="2:50">
      <c r="AH85" s="24"/>
    </row>
    <row r="89" spans="2:50">
      <c r="B89" t="s">
        <v>3694</v>
      </c>
      <c r="AR89" s="11"/>
      <c r="AS89" s="11"/>
      <c r="AT89" s="11"/>
      <c r="AV89" s="11"/>
      <c r="AW89" s="11"/>
      <c r="AX89" s="11"/>
    </row>
    <row r="90" spans="2:50">
      <c r="C90" t="s">
        <v>3702</v>
      </c>
      <c r="D90" t="s">
        <v>3695</v>
      </c>
      <c r="E90" t="s">
        <v>3696</v>
      </c>
      <c r="F90" t="s">
        <v>3698</v>
      </c>
      <c r="G90" t="s">
        <v>3703</v>
      </c>
      <c r="H90" t="s">
        <v>989</v>
      </c>
      <c r="I90" t="s">
        <v>1131</v>
      </c>
      <c r="J90" t="s">
        <v>942</v>
      </c>
    </row>
    <row r="91" spans="2:50">
      <c r="E91" t="s">
        <v>3697</v>
      </c>
      <c r="F91" t="s">
        <v>3699</v>
      </c>
      <c r="H91" t="s">
        <v>3700</v>
      </c>
      <c r="I91" t="s">
        <v>3705</v>
      </c>
      <c r="J91" t="s">
        <v>3707</v>
      </c>
    </row>
    <row r="92" spans="2:50">
      <c r="H92" t="s">
        <v>3704</v>
      </c>
      <c r="I92" t="s">
        <v>3706</v>
      </c>
    </row>
    <row r="94" spans="2:50">
      <c r="B94">
        <v>1</v>
      </c>
      <c r="C94">
        <v>192</v>
      </c>
      <c r="D94" s="20">
        <v>45716</v>
      </c>
      <c r="E94" t="s">
        <v>3701</v>
      </c>
      <c r="F94" s="20">
        <v>45818</v>
      </c>
      <c r="G94" t="s">
        <v>3692</v>
      </c>
      <c r="H94" s="24">
        <v>10105</v>
      </c>
      <c r="I94" s="24">
        <v>10105</v>
      </c>
      <c r="J94" s="24">
        <v>10105</v>
      </c>
      <c r="L94">
        <v>112254</v>
      </c>
    </row>
    <row r="95" spans="2:50">
      <c r="B95">
        <v>2</v>
      </c>
      <c r="C95">
        <v>192</v>
      </c>
      <c r="D95" s="20">
        <v>45688</v>
      </c>
      <c r="E95" t="s">
        <v>3701</v>
      </c>
      <c r="F95" s="20">
        <v>45818</v>
      </c>
      <c r="G95" t="s">
        <v>3692</v>
      </c>
      <c r="H95" s="24">
        <v>116490</v>
      </c>
      <c r="I95" s="24">
        <v>10105</v>
      </c>
      <c r="J95" s="24">
        <v>10105</v>
      </c>
      <c r="K95" s="24">
        <f>H95-I95</f>
        <v>106385</v>
      </c>
      <c r="L95">
        <v>102254</v>
      </c>
      <c r="M95" s="24">
        <f>H102-I102</f>
        <v>102254</v>
      </c>
    </row>
    <row r="96" spans="2:50">
      <c r="B96">
        <v>3</v>
      </c>
      <c r="C96">
        <v>192</v>
      </c>
      <c r="D96" s="20">
        <v>45658</v>
      </c>
      <c r="E96" t="s">
        <v>3701</v>
      </c>
      <c r="F96" s="20">
        <v>45818</v>
      </c>
      <c r="G96" t="s">
        <v>3692</v>
      </c>
      <c r="H96" s="24">
        <v>116490</v>
      </c>
      <c r="I96" s="24">
        <v>10105</v>
      </c>
      <c r="J96" s="24">
        <v>10105</v>
      </c>
      <c r="K96" s="24">
        <f t="shared" ref="K96:K104" si="14">H96-I96</f>
        <v>106385</v>
      </c>
      <c r="L96">
        <v>102254</v>
      </c>
      <c r="M96" s="24">
        <f>H103-I103</f>
        <v>102254</v>
      </c>
    </row>
    <row r="97" spans="2:13">
      <c r="B97">
        <v>4</v>
      </c>
      <c r="C97">
        <v>192</v>
      </c>
      <c r="D97" s="20">
        <v>45625</v>
      </c>
      <c r="E97" t="s">
        <v>3701</v>
      </c>
      <c r="F97" s="20">
        <v>45697</v>
      </c>
      <c r="G97" t="s">
        <v>3692</v>
      </c>
      <c r="H97" s="24">
        <v>116490</v>
      </c>
      <c r="I97" s="24">
        <v>10105</v>
      </c>
      <c r="J97" s="24">
        <v>10105</v>
      </c>
      <c r="K97" s="24">
        <f t="shared" si="14"/>
        <v>106385</v>
      </c>
      <c r="L97">
        <v>131906</v>
      </c>
      <c r="M97" s="24">
        <f>H101-I101</f>
        <v>131906</v>
      </c>
    </row>
    <row r="98" spans="2:13">
      <c r="B98">
        <v>5</v>
      </c>
      <c r="C98">
        <v>192</v>
      </c>
      <c r="D98" s="20">
        <v>45589</v>
      </c>
      <c r="E98" t="s">
        <v>3701</v>
      </c>
      <c r="F98" s="20">
        <v>45697</v>
      </c>
      <c r="G98" t="s">
        <v>3692</v>
      </c>
      <c r="H98" s="24">
        <v>116490</v>
      </c>
      <c r="I98" s="24">
        <v>10105</v>
      </c>
      <c r="J98" s="24">
        <v>10105</v>
      </c>
      <c r="K98" s="24">
        <f t="shared" si="14"/>
        <v>106385</v>
      </c>
      <c r="L98">
        <v>106490</v>
      </c>
      <c r="M98" s="24">
        <f>H99-I99</f>
        <v>106490</v>
      </c>
    </row>
    <row r="99" spans="2:13">
      <c r="B99">
        <v>6</v>
      </c>
      <c r="C99">
        <v>192</v>
      </c>
      <c r="D99" s="20">
        <v>45566</v>
      </c>
      <c r="E99" t="s">
        <v>3701</v>
      </c>
      <c r="F99" s="20">
        <v>45697</v>
      </c>
      <c r="G99" t="s">
        <v>3692</v>
      </c>
      <c r="H99" s="24">
        <v>116490</v>
      </c>
      <c r="I99" s="24">
        <v>10000</v>
      </c>
      <c r="J99" s="24">
        <v>10000</v>
      </c>
      <c r="K99" s="24">
        <f t="shared" si="14"/>
        <v>106490</v>
      </c>
      <c r="L99">
        <v>106490</v>
      </c>
      <c r="M99" s="24">
        <f>H100-I100</f>
        <v>106490</v>
      </c>
    </row>
    <row r="100" spans="2:13">
      <c r="B100">
        <v>7</v>
      </c>
      <c r="C100">
        <v>192</v>
      </c>
      <c r="D100" s="20">
        <v>45534</v>
      </c>
      <c r="E100" t="s">
        <v>3701</v>
      </c>
      <c r="F100" s="20">
        <v>45604</v>
      </c>
      <c r="G100" t="s">
        <v>3692</v>
      </c>
      <c r="H100" s="24">
        <v>116490</v>
      </c>
      <c r="I100" s="24">
        <v>10000</v>
      </c>
      <c r="J100" s="24">
        <v>10000</v>
      </c>
      <c r="K100" s="24">
        <f t="shared" si="14"/>
        <v>106490</v>
      </c>
      <c r="L100">
        <v>106385</v>
      </c>
      <c r="M100" s="24">
        <f>H95-I95</f>
        <v>106385</v>
      </c>
    </row>
    <row r="101" spans="2:13">
      <c r="B101">
        <v>8</v>
      </c>
      <c r="C101">
        <v>192</v>
      </c>
      <c r="D101" s="20">
        <v>45505</v>
      </c>
      <c r="E101" t="s">
        <v>3701</v>
      </c>
      <c r="F101" s="20">
        <v>45604</v>
      </c>
      <c r="G101" t="s">
        <v>3692</v>
      </c>
      <c r="H101" s="24">
        <v>141906</v>
      </c>
      <c r="I101" s="24">
        <v>10000</v>
      </c>
      <c r="J101" s="24">
        <v>10000</v>
      </c>
      <c r="K101" s="24">
        <f t="shared" si="14"/>
        <v>131906</v>
      </c>
      <c r="L101">
        <v>106385</v>
      </c>
      <c r="M101" s="24">
        <f>H96-I96</f>
        <v>106385</v>
      </c>
    </row>
    <row r="102" spans="2:13">
      <c r="B102">
        <v>9</v>
      </c>
      <c r="C102">
        <v>192</v>
      </c>
      <c r="D102" s="20">
        <v>45475</v>
      </c>
      <c r="E102" t="s">
        <v>3701</v>
      </c>
      <c r="F102" s="20">
        <v>45604</v>
      </c>
      <c r="G102" t="s">
        <v>3692</v>
      </c>
      <c r="H102" s="24">
        <v>112254</v>
      </c>
      <c r="I102" s="24">
        <v>10000</v>
      </c>
      <c r="J102" s="24">
        <v>10000</v>
      </c>
      <c r="K102" s="24">
        <f t="shared" si="14"/>
        <v>102254</v>
      </c>
      <c r="L102">
        <v>106385</v>
      </c>
      <c r="M102" s="24">
        <f>H97-I97</f>
        <v>106385</v>
      </c>
    </row>
    <row r="103" spans="2:13">
      <c r="B103">
        <v>10</v>
      </c>
      <c r="C103">
        <v>192</v>
      </c>
      <c r="D103" s="20">
        <v>45443</v>
      </c>
      <c r="E103" t="s">
        <v>3701</v>
      </c>
      <c r="F103" s="20">
        <v>45515</v>
      </c>
      <c r="G103" t="s">
        <v>3692</v>
      </c>
      <c r="H103" s="24">
        <v>112254</v>
      </c>
      <c r="I103" s="24">
        <v>10000</v>
      </c>
      <c r="J103" s="24">
        <v>10000</v>
      </c>
      <c r="K103" s="24">
        <f t="shared" si="14"/>
        <v>102254</v>
      </c>
      <c r="L103">
        <v>106385</v>
      </c>
      <c r="M103" s="24">
        <f>H98-I98</f>
        <v>106385</v>
      </c>
    </row>
    <row r="104" spans="2:13">
      <c r="B104">
        <v>11</v>
      </c>
      <c r="C104">
        <v>192</v>
      </c>
      <c r="D104" s="20">
        <v>45412</v>
      </c>
      <c r="E104" t="s">
        <v>3701</v>
      </c>
      <c r="F104" s="20">
        <v>45515</v>
      </c>
      <c r="G104" t="s">
        <v>3692</v>
      </c>
      <c r="H104" s="24">
        <v>112254</v>
      </c>
      <c r="I104" s="24">
        <v>10000</v>
      </c>
      <c r="J104" s="24">
        <v>10000</v>
      </c>
      <c r="K104" s="24">
        <f t="shared" si="14"/>
        <v>102254</v>
      </c>
      <c r="L104">
        <v>106385</v>
      </c>
    </row>
    <row r="105" spans="2:13">
      <c r="L105">
        <v>102254</v>
      </c>
      <c r="M105" s="24">
        <f>H104-I104</f>
        <v>102254</v>
      </c>
    </row>
  </sheetData>
  <mergeCells count="60">
    <mergeCell ref="BA54:BA58"/>
    <mergeCell ref="B49:B53"/>
    <mergeCell ref="L49:L53"/>
    <mergeCell ref="V49:V53"/>
    <mergeCell ref="AG49:AG53"/>
    <mergeCell ref="AQ49:AQ53"/>
    <mergeCell ref="BA49:BA53"/>
    <mergeCell ref="B54:B58"/>
    <mergeCell ref="L54:L58"/>
    <mergeCell ref="V54:V58"/>
    <mergeCell ref="AG54:AG58"/>
    <mergeCell ref="AQ54:AQ58"/>
    <mergeCell ref="BA44:BA48"/>
    <mergeCell ref="B39:B43"/>
    <mergeCell ref="L39:L43"/>
    <mergeCell ref="V39:V43"/>
    <mergeCell ref="AG39:AG43"/>
    <mergeCell ref="AQ39:AQ43"/>
    <mergeCell ref="BA39:BA43"/>
    <mergeCell ref="B44:B48"/>
    <mergeCell ref="L44:L48"/>
    <mergeCell ref="V44:V48"/>
    <mergeCell ref="AG44:AG48"/>
    <mergeCell ref="AQ44:AQ48"/>
    <mergeCell ref="BA34:BA38"/>
    <mergeCell ref="B22:B26"/>
    <mergeCell ref="L22:L26"/>
    <mergeCell ref="V22:V26"/>
    <mergeCell ref="AG22:AG26"/>
    <mergeCell ref="AQ22:AQ26"/>
    <mergeCell ref="BA22:BA26"/>
    <mergeCell ref="B34:B38"/>
    <mergeCell ref="L34:L38"/>
    <mergeCell ref="V34:V38"/>
    <mergeCell ref="AG34:AG38"/>
    <mergeCell ref="AQ34:AQ38"/>
    <mergeCell ref="BA17:BA21"/>
    <mergeCell ref="B12:B16"/>
    <mergeCell ref="L12:L16"/>
    <mergeCell ref="V12:V16"/>
    <mergeCell ref="AG12:AG16"/>
    <mergeCell ref="AQ12:AQ16"/>
    <mergeCell ref="BA12:BA16"/>
    <mergeCell ref="B17:B21"/>
    <mergeCell ref="L17:L21"/>
    <mergeCell ref="V17:V21"/>
    <mergeCell ref="AG17:AG21"/>
    <mergeCell ref="AQ17:AQ21"/>
    <mergeCell ref="BA7:BA11"/>
    <mergeCell ref="B2:B6"/>
    <mergeCell ref="L2:L6"/>
    <mergeCell ref="V2:V6"/>
    <mergeCell ref="AG2:AG6"/>
    <mergeCell ref="AQ2:AQ6"/>
    <mergeCell ref="BA2:BA6"/>
    <mergeCell ref="B7:B11"/>
    <mergeCell ref="L7:L11"/>
    <mergeCell ref="V7:V11"/>
    <mergeCell ref="AG7:AG11"/>
    <mergeCell ref="AQ7:AQ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86"/>
  <sheetViews>
    <sheetView zoomScale="70" zoomScaleNormal="70" workbookViewId="0">
      <selection activeCell="J17" sqref="J17"/>
    </sheetView>
  </sheetViews>
  <sheetFormatPr defaultColWidth="11" defaultRowHeight="15.75"/>
  <cols>
    <col min="3" max="3" width="17.5" bestFit="1" customWidth="1"/>
    <col min="4" max="4" width="11.625" customWidth="1"/>
    <col min="8" max="8" width="21.25" customWidth="1"/>
    <col min="25" max="25" width="15.125" bestFit="1" customWidth="1"/>
    <col min="38" max="38" width="19" bestFit="1" customWidth="1"/>
    <col min="39" max="39" width="17.375" bestFit="1" customWidth="1"/>
    <col min="42" max="42" width="12.125" bestFit="1" customWidth="1"/>
  </cols>
  <sheetData>
    <row r="1" spans="2:66">
      <c r="M1" t="s">
        <v>1117</v>
      </c>
      <c r="R1" t="s">
        <v>1110</v>
      </c>
      <c r="S1" t="s">
        <v>1116</v>
      </c>
      <c r="AO1" s="170" t="s">
        <v>3654</v>
      </c>
      <c r="AP1" s="171"/>
      <c r="AR1" s="170" t="s">
        <v>3663</v>
      </c>
      <c r="AS1" s="171"/>
      <c r="AU1" s="170" t="s">
        <v>3654</v>
      </c>
      <c r="AV1" s="171"/>
      <c r="AX1" s="170" t="s">
        <v>3663</v>
      </c>
      <c r="AY1" s="171"/>
      <c r="BA1" s="170" t="s">
        <v>3654</v>
      </c>
      <c r="BB1" s="171"/>
      <c r="BD1" s="170" t="s">
        <v>3663</v>
      </c>
      <c r="BE1" s="171"/>
      <c r="BJ1" s="170" t="s">
        <v>3663</v>
      </c>
      <c r="BK1" s="171"/>
      <c r="BM1" s="170" t="s">
        <v>3663</v>
      </c>
      <c r="BN1" s="171"/>
    </row>
    <row r="2" spans="2:66">
      <c r="C2" s="14" t="s">
        <v>941</v>
      </c>
      <c r="D2" s="14">
        <v>8531524</v>
      </c>
      <c r="G2" s="5" t="s">
        <v>942</v>
      </c>
      <c r="H2">
        <v>8531</v>
      </c>
      <c r="I2" t="s">
        <v>1114</v>
      </c>
      <c r="J2" t="s">
        <v>3776</v>
      </c>
      <c r="M2" t="s">
        <v>1118</v>
      </c>
      <c r="N2" s="12">
        <v>40000</v>
      </c>
      <c r="P2" t="s">
        <v>3544</v>
      </c>
      <c r="R2">
        <v>3750</v>
      </c>
      <c r="Z2" s="14" t="s">
        <v>941</v>
      </c>
      <c r="AA2" s="14">
        <v>8531532</v>
      </c>
      <c r="AH2" s="12"/>
      <c r="AI2" t="s">
        <v>1207</v>
      </c>
      <c r="AJ2" s="12">
        <v>19092500</v>
      </c>
      <c r="AL2" t="s">
        <v>1207</v>
      </c>
      <c r="AM2" s="12">
        <v>19092500</v>
      </c>
      <c r="AO2" s="172" t="s">
        <v>1207</v>
      </c>
      <c r="AP2" s="173">
        <v>19092500</v>
      </c>
      <c r="AR2" s="172" t="s">
        <v>1207</v>
      </c>
      <c r="AS2" s="173">
        <v>19750000</v>
      </c>
      <c r="AU2" s="172" t="s">
        <v>1207</v>
      </c>
      <c r="AV2" s="173">
        <v>19092500</v>
      </c>
      <c r="AX2" s="172" t="s">
        <v>1207</v>
      </c>
      <c r="AY2" s="173">
        <v>19750000</v>
      </c>
      <c r="BA2" s="172" t="s">
        <v>1207</v>
      </c>
      <c r="BB2" s="173">
        <v>19092500</v>
      </c>
      <c r="BD2" s="172" t="s">
        <v>1207</v>
      </c>
      <c r="BE2" s="173">
        <v>19750000</v>
      </c>
      <c r="BJ2" s="172" t="s">
        <v>1207</v>
      </c>
      <c r="BK2" s="173">
        <v>19750000</v>
      </c>
      <c r="BM2" s="172" t="s">
        <v>1207</v>
      </c>
      <c r="BN2" s="173">
        <v>19750000</v>
      </c>
    </row>
    <row r="3" spans="2:66">
      <c r="C3" t="s">
        <v>938</v>
      </c>
      <c r="D3">
        <v>426576</v>
      </c>
      <c r="E3" s="5">
        <v>0.05</v>
      </c>
      <c r="G3" t="s">
        <v>1110</v>
      </c>
      <c r="H3">
        <f>H2/2</f>
        <v>4265.5</v>
      </c>
      <c r="I3">
        <f>D4+D5</f>
        <v>541900</v>
      </c>
      <c r="M3" t="s">
        <v>1119</v>
      </c>
      <c r="N3">
        <f>3000+4800</f>
        <v>7800</v>
      </c>
      <c r="P3">
        <v>215696</v>
      </c>
      <c r="R3">
        <v>1000</v>
      </c>
      <c r="T3" t="s">
        <v>1206</v>
      </c>
      <c r="Z3" t="s">
        <v>938</v>
      </c>
      <c r="AA3">
        <f>AA2*AB3</f>
        <v>426576.60000000003</v>
      </c>
      <c r="AB3" s="5">
        <v>0.05</v>
      </c>
      <c r="AI3" t="s">
        <v>1208</v>
      </c>
      <c r="AJ3" s="12">
        <v>13100000</v>
      </c>
      <c r="AL3" t="s">
        <v>1208</v>
      </c>
      <c r="AM3" s="12">
        <v>4102000</v>
      </c>
      <c r="AO3" s="172" t="s">
        <v>3495</v>
      </c>
      <c r="AP3" s="173">
        <v>4102000</v>
      </c>
      <c r="AR3" s="172" t="s">
        <v>3495</v>
      </c>
      <c r="AS3" s="173">
        <v>4102000</v>
      </c>
      <c r="AU3" s="172" t="s">
        <v>3495</v>
      </c>
      <c r="AV3" s="173">
        <v>4102000</v>
      </c>
      <c r="AX3" s="172" t="s">
        <v>3495</v>
      </c>
      <c r="AY3" s="173">
        <v>4102000</v>
      </c>
      <c r="BA3" s="172" t="s">
        <v>3495</v>
      </c>
      <c r="BB3" s="173">
        <v>4102000</v>
      </c>
      <c r="BD3" s="172" t="s">
        <v>3495</v>
      </c>
      <c r="BE3" s="173">
        <v>4102000</v>
      </c>
      <c r="BJ3" s="172" t="s">
        <v>3495</v>
      </c>
      <c r="BK3" s="173">
        <v>4102400</v>
      </c>
      <c r="BM3" s="172" t="s">
        <v>3495</v>
      </c>
      <c r="BN3" s="173">
        <v>4102400</v>
      </c>
    </row>
    <row r="4" spans="2:66">
      <c r="C4" t="s">
        <v>939</v>
      </c>
      <c r="D4">
        <v>511900</v>
      </c>
      <c r="E4" s="5">
        <v>0.06</v>
      </c>
      <c r="G4" t="s">
        <v>1111</v>
      </c>
      <c r="H4">
        <f>H2/2</f>
        <v>4265.5</v>
      </c>
      <c r="I4">
        <v>16000</v>
      </c>
      <c r="M4" t="s">
        <v>1120</v>
      </c>
      <c r="N4">
        <v>3600</v>
      </c>
      <c r="P4">
        <v>218696</v>
      </c>
      <c r="R4">
        <v>2000</v>
      </c>
      <c r="Z4" t="s">
        <v>939</v>
      </c>
      <c r="AA4">
        <f>AA2*AB4</f>
        <v>511891.92</v>
      </c>
      <c r="AB4" s="5">
        <v>0.06</v>
      </c>
      <c r="AD4" t="s">
        <v>1212</v>
      </c>
      <c r="AI4" t="s">
        <v>1211</v>
      </c>
      <c r="AJ4" s="12">
        <v>20000000</v>
      </c>
      <c r="AL4" t="s">
        <v>1211</v>
      </c>
      <c r="AM4" s="12">
        <v>20000000</v>
      </c>
      <c r="AO4" s="172" t="s">
        <v>3652</v>
      </c>
      <c r="AP4" s="175">
        <v>13100000</v>
      </c>
      <c r="AR4" s="172" t="s">
        <v>3652</v>
      </c>
      <c r="AS4" s="175">
        <v>13100000</v>
      </c>
      <c r="AU4" s="172" t="s">
        <v>3652</v>
      </c>
      <c r="AV4" s="175">
        <v>12811000</v>
      </c>
      <c r="AX4" s="172" t="s">
        <v>3652</v>
      </c>
      <c r="AY4" s="175">
        <v>12811000</v>
      </c>
      <c r="BA4" s="172" t="s">
        <v>3652</v>
      </c>
      <c r="BB4" s="175">
        <v>14500000</v>
      </c>
      <c r="BD4" s="172" t="s">
        <v>3652</v>
      </c>
      <c r="BE4" s="175">
        <v>14500000</v>
      </c>
      <c r="BJ4" s="172" t="s">
        <v>3652</v>
      </c>
      <c r="BK4" s="175">
        <v>12811000</v>
      </c>
      <c r="BM4" s="172" t="s">
        <v>3652</v>
      </c>
      <c r="BN4" s="175">
        <v>12811000</v>
      </c>
    </row>
    <row r="5" spans="2:66">
      <c r="C5" t="s">
        <v>940</v>
      </c>
      <c r="D5">
        <v>30000</v>
      </c>
      <c r="I5">
        <v>85315</v>
      </c>
      <c r="M5" t="s">
        <v>1121</v>
      </c>
      <c r="N5">
        <f>700+600</f>
        <v>1300</v>
      </c>
      <c r="P5">
        <v>213296</v>
      </c>
      <c r="T5" t="s">
        <v>1207</v>
      </c>
      <c r="U5" s="12">
        <v>19092500</v>
      </c>
      <c r="W5" t="s">
        <v>1207</v>
      </c>
      <c r="X5" s="12">
        <v>19455500</v>
      </c>
      <c r="Z5" t="s">
        <v>940</v>
      </c>
      <c r="AA5">
        <v>30000</v>
      </c>
      <c r="AD5" t="s">
        <v>1213</v>
      </c>
      <c r="AI5" t="s">
        <v>1209</v>
      </c>
      <c r="AJ5" s="12">
        <f>AJ2*AJ3/AJ4</f>
        <v>12505587.5</v>
      </c>
      <c r="AL5" t="s">
        <v>1209</v>
      </c>
      <c r="AM5" s="12">
        <f>AM2*AM3/AM4</f>
        <v>3915871.75</v>
      </c>
      <c r="AO5" s="172" t="s">
        <v>144</v>
      </c>
      <c r="AP5" s="173">
        <f>AP4+AP3</f>
        <v>17202000</v>
      </c>
      <c r="AR5" s="172" t="s">
        <v>144</v>
      </c>
      <c r="AS5" s="173">
        <f>AS4+AS3</f>
        <v>17202000</v>
      </c>
      <c r="AU5" s="172" t="s">
        <v>144</v>
      </c>
      <c r="AV5" s="173">
        <f>AV4+AV3</f>
        <v>16913000</v>
      </c>
      <c r="AX5" s="172" t="s">
        <v>144</v>
      </c>
      <c r="AY5" s="173">
        <f>AY4+AY3</f>
        <v>16913000</v>
      </c>
      <c r="BA5" s="172" t="s">
        <v>144</v>
      </c>
      <c r="BB5" s="173">
        <f>BB4+BB3</f>
        <v>18602000</v>
      </c>
      <c r="BD5" s="172" t="s">
        <v>144</v>
      </c>
      <c r="BE5" s="173">
        <f>BE4+BE3</f>
        <v>18602000</v>
      </c>
      <c r="BJ5" s="172" t="s">
        <v>3653</v>
      </c>
      <c r="BK5" s="174">
        <f>BK2*BK4/20000000</f>
        <v>12650862.5</v>
      </c>
      <c r="BM5" s="172" t="s">
        <v>3653</v>
      </c>
      <c r="BN5" s="174">
        <f>BN2*BN4/20000000</f>
        <v>12650862.5</v>
      </c>
    </row>
    <row r="6" spans="2:66">
      <c r="C6" t="s">
        <v>157</v>
      </c>
      <c r="D6">
        <f>SUM(D2:D5)</f>
        <v>9500000</v>
      </c>
      <c r="I6">
        <v>1511835</v>
      </c>
      <c r="P6">
        <v>215276</v>
      </c>
      <c r="T6" t="s">
        <v>1208</v>
      </c>
      <c r="U6" s="12">
        <v>17500000</v>
      </c>
      <c r="W6" t="s">
        <v>1208</v>
      </c>
      <c r="X6" s="12">
        <v>17500000</v>
      </c>
      <c r="Z6" t="s">
        <v>157</v>
      </c>
      <c r="AA6">
        <f>SUM(AA2:AA5)</f>
        <v>9500000.5199999996</v>
      </c>
      <c r="AJ6" s="12"/>
      <c r="AO6" s="172" t="s">
        <v>3653</v>
      </c>
      <c r="AP6" s="174">
        <f>AP2*AP5/20000000</f>
        <v>16421459.25</v>
      </c>
      <c r="AR6" s="172" t="s">
        <v>3653</v>
      </c>
      <c r="AS6" s="174">
        <f>AS2*AS5/20000000</f>
        <v>16986975</v>
      </c>
      <c r="AU6" s="172" t="s">
        <v>3653</v>
      </c>
      <c r="AV6" s="174">
        <f>AV2*AV5/20000000</f>
        <v>16145572.625</v>
      </c>
      <c r="AX6" s="172" t="s">
        <v>3653</v>
      </c>
      <c r="AY6" s="174">
        <f>AY2*AY5/20000000</f>
        <v>16701587.5</v>
      </c>
      <c r="BA6" s="172" t="s">
        <v>3653</v>
      </c>
      <c r="BB6" s="174">
        <f>BB2*BB5/20000000</f>
        <v>17757934.25</v>
      </c>
      <c r="BD6" s="172" t="s">
        <v>3653</v>
      </c>
      <c r="BE6" s="174">
        <f>BE2*BE5/20000000</f>
        <v>18369475</v>
      </c>
      <c r="BJ6" s="172" t="s">
        <v>144</v>
      </c>
      <c r="BK6" s="3">
        <f>BK5+BK3</f>
        <v>16753262.5</v>
      </c>
      <c r="BM6" s="172" t="s">
        <v>144</v>
      </c>
      <c r="BN6" s="3">
        <f>BN5+BN3</f>
        <v>16753262.5</v>
      </c>
    </row>
    <row r="7" spans="2:66">
      <c r="I7">
        <v>25594</v>
      </c>
      <c r="N7" s="12">
        <f>SUM(N2:N5)</f>
        <v>52700</v>
      </c>
      <c r="P7">
        <v>257852</v>
      </c>
      <c r="T7" t="s">
        <v>1211</v>
      </c>
      <c r="U7" s="12">
        <v>20000000</v>
      </c>
      <c r="W7" t="s">
        <v>1211</v>
      </c>
      <c r="X7" s="12">
        <v>20000000</v>
      </c>
      <c r="AI7" t="s">
        <v>3600</v>
      </c>
      <c r="AJ7" s="12">
        <f>AJ5+AM5</f>
        <v>16421459.25</v>
      </c>
      <c r="AO7" s="172" t="s">
        <v>892</v>
      </c>
      <c r="AP7" s="175">
        <f>AP2-AP6</f>
        <v>2671040.75</v>
      </c>
      <c r="AR7" s="172" t="s">
        <v>892</v>
      </c>
      <c r="AS7" s="175">
        <f>AS2-AS6</f>
        <v>2763025</v>
      </c>
      <c r="AU7" s="172" t="s">
        <v>892</v>
      </c>
      <c r="AV7" s="175">
        <f>AV2-AV6</f>
        <v>2946927.375</v>
      </c>
      <c r="AX7" s="172" t="s">
        <v>892</v>
      </c>
      <c r="AY7" s="175">
        <f>AY2-AY6</f>
        <v>3048412.5</v>
      </c>
      <c r="BA7" s="172" t="s">
        <v>892</v>
      </c>
      <c r="BB7" s="175">
        <f>BB2-BB6</f>
        <v>1334565.75</v>
      </c>
      <c r="BD7" s="172" t="s">
        <v>892</v>
      </c>
      <c r="BE7" s="175">
        <f>BE2-BE6</f>
        <v>1380525</v>
      </c>
      <c r="BJ7" s="172" t="s">
        <v>892</v>
      </c>
      <c r="BK7" s="175">
        <f>BK2-BK6</f>
        <v>2996737.5</v>
      </c>
      <c r="BM7" s="172" t="s">
        <v>892</v>
      </c>
      <c r="BN7" s="175">
        <f>BN2-BN6</f>
        <v>2996737.5</v>
      </c>
    </row>
    <row r="8" spans="2:66">
      <c r="C8" t="s">
        <v>988</v>
      </c>
      <c r="D8">
        <v>16000</v>
      </c>
      <c r="F8" s="5"/>
      <c r="I8">
        <v>600000</v>
      </c>
      <c r="P8">
        <v>289324</v>
      </c>
      <c r="Q8">
        <f>297+190</f>
        <v>487</v>
      </c>
      <c r="T8" t="s">
        <v>1209</v>
      </c>
      <c r="U8" s="12">
        <f>U5*U6/U7</f>
        <v>16705937.5</v>
      </c>
      <c r="W8" t="s">
        <v>1209</v>
      </c>
      <c r="X8" s="12">
        <f>X5*X6/X7</f>
        <v>17023562.5</v>
      </c>
      <c r="AI8" t="s">
        <v>892</v>
      </c>
      <c r="AJ8" s="12">
        <f>AJ2-AJ7</f>
        <v>2671040.75</v>
      </c>
      <c r="AO8" s="172" t="s">
        <v>1131</v>
      </c>
      <c r="AP8" s="174">
        <f>AP7*20%</f>
        <v>534208.15</v>
      </c>
      <c r="AR8" s="172" t="s">
        <v>1131</v>
      </c>
      <c r="AS8" s="174">
        <f>AS7*12.5%</f>
        <v>345378.125</v>
      </c>
      <c r="AU8" s="172" t="s">
        <v>1131</v>
      </c>
      <c r="AV8" s="174">
        <f>AV7*20%</f>
        <v>589385.47499999998</v>
      </c>
      <c r="AX8" s="172" t="s">
        <v>1131</v>
      </c>
      <c r="AY8" s="174">
        <f>AY7*12.5%</f>
        <v>381051.5625</v>
      </c>
      <c r="BA8" s="172" t="s">
        <v>1131</v>
      </c>
      <c r="BB8" s="174">
        <f>BB7*20%</f>
        <v>266913.15000000002</v>
      </c>
      <c r="BD8" s="172" t="s">
        <v>1131</v>
      </c>
      <c r="BE8" s="174">
        <f>BE7*12.5%</f>
        <v>172565.625</v>
      </c>
      <c r="BJ8" s="172" t="s">
        <v>1131</v>
      </c>
      <c r="BK8" s="174">
        <f>BK7*12.5%</f>
        <v>374592.1875</v>
      </c>
      <c r="BM8" s="172" t="s">
        <v>1131</v>
      </c>
      <c r="BN8" s="174">
        <f>BN7*12.5%</f>
        <v>374592.1875</v>
      </c>
    </row>
    <row r="9" spans="2:66">
      <c r="E9" s="5"/>
      <c r="F9" s="5"/>
      <c r="I9">
        <v>400000</v>
      </c>
      <c r="P9">
        <v>2080</v>
      </c>
      <c r="T9" t="s">
        <v>1210</v>
      </c>
      <c r="U9" s="12">
        <f>U7-U8</f>
        <v>3294062.5</v>
      </c>
      <c r="W9" t="s">
        <v>1210</v>
      </c>
      <c r="X9" s="12">
        <f>X7-X8</f>
        <v>2976437.5</v>
      </c>
      <c r="Z9" t="s">
        <v>942</v>
      </c>
      <c r="AA9">
        <f>AA2*AB9</f>
        <v>85315.32</v>
      </c>
      <c r="AB9" s="5">
        <v>0.01</v>
      </c>
      <c r="AD9" t="s">
        <v>1214</v>
      </c>
      <c r="AL9" s="12">
        <f>19750000-AJ7</f>
        <v>3328540.75</v>
      </c>
      <c r="AO9" s="172"/>
      <c r="AP9" s="176"/>
      <c r="AR9" s="172"/>
      <c r="AS9" s="176"/>
      <c r="AU9" s="172"/>
      <c r="AV9" s="176"/>
      <c r="AX9" s="172"/>
      <c r="AY9" s="176"/>
      <c r="BA9" s="172"/>
      <c r="BB9" s="176"/>
      <c r="BD9" s="172"/>
      <c r="BE9" s="176"/>
      <c r="BJ9" s="172"/>
      <c r="BK9" s="176"/>
      <c r="BM9" s="172"/>
      <c r="BN9" s="176"/>
    </row>
    <row r="10" spans="2:66">
      <c r="C10" s="5"/>
      <c r="D10" t="s">
        <v>989</v>
      </c>
      <c r="E10" t="s">
        <v>938</v>
      </c>
      <c r="F10" t="s">
        <v>942</v>
      </c>
      <c r="G10" t="s">
        <v>1112</v>
      </c>
      <c r="I10">
        <v>75000</v>
      </c>
      <c r="P10">
        <v>1560</v>
      </c>
      <c r="Y10" s="3">
        <f>X5*12500000/X7</f>
        <v>12159687.5</v>
      </c>
      <c r="Z10" s="34" t="s">
        <v>943</v>
      </c>
      <c r="AA10" s="34">
        <f>AA2-AA9</f>
        <v>8446216.6799999997</v>
      </c>
      <c r="AD10" t="s">
        <v>1215</v>
      </c>
      <c r="AL10">
        <f>AJ8*20%</f>
        <v>534208.15</v>
      </c>
      <c r="AO10" s="172" t="s">
        <v>3655</v>
      </c>
      <c r="AP10" s="176">
        <v>2675000</v>
      </c>
      <c r="AR10" s="172" t="s">
        <v>3655</v>
      </c>
      <c r="AS10" s="176">
        <v>2770000</v>
      </c>
      <c r="AU10" s="172" t="s">
        <v>3655</v>
      </c>
      <c r="AV10" s="176">
        <v>2960000</v>
      </c>
      <c r="AX10" s="172" t="s">
        <v>3655</v>
      </c>
      <c r="AY10" s="176">
        <v>3065000</v>
      </c>
      <c r="BA10" s="172" t="s">
        <v>3655</v>
      </c>
      <c r="BB10" s="176">
        <v>1340000</v>
      </c>
      <c r="BD10" s="172" t="s">
        <v>3655</v>
      </c>
      <c r="BE10" s="176">
        <v>1390000</v>
      </c>
      <c r="BJ10" s="172" t="s">
        <v>3655</v>
      </c>
      <c r="BK10" s="174">
        <v>2996737.5</v>
      </c>
      <c r="BM10" s="172" t="s">
        <v>3655</v>
      </c>
      <c r="BN10" s="174">
        <v>2996737.5</v>
      </c>
    </row>
    <row r="11" spans="2:66">
      <c r="C11" s="5">
        <v>0.1</v>
      </c>
      <c r="D11">
        <v>853152</v>
      </c>
      <c r="E11">
        <v>42658</v>
      </c>
      <c r="F11">
        <v>8532</v>
      </c>
      <c r="G11">
        <f>D11+E11-F11</f>
        <v>887278</v>
      </c>
      <c r="I11">
        <v>75000</v>
      </c>
      <c r="K11" t="s">
        <v>3494</v>
      </c>
      <c r="L11" t="s">
        <v>3493</v>
      </c>
      <c r="M11" t="s">
        <v>3492</v>
      </c>
      <c r="O11" t="s">
        <v>3491</v>
      </c>
      <c r="P11">
        <v>182</v>
      </c>
      <c r="Q11">
        <f>16500+1500-150-1196+3000</f>
        <v>19654</v>
      </c>
      <c r="T11" t="s">
        <v>1207</v>
      </c>
      <c r="U11" s="12">
        <v>19092500</v>
      </c>
      <c r="W11" t="s">
        <v>1207</v>
      </c>
      <c r="X11" s="12">
        <v>19455500</v>
      </c>
      <c r="Y11" s="3">
        <f>15400000/X5*X7</f>
        <v>15830998.946313381</v>
      </c>
      <c r="AD11" t="s">
        <v>1218</v>
      </c>
      <c r="AL11">
        <f>AL9*12.5%</f>
        <v>416067.59375</v>
      </c>
      <c r="AO11" s="172" t="s">
        <v>3656</v>
      </c>
      <c r="AP11" s="174">
        <f>AP10*5.25%*5</f>
        <v>702187.5</v>
      </c>
      <c r="AR11" s="172" t="s">
        <v>3656</v>
      </c>
      <c r="AS11" s="174">
        <f>AS10*5.25%*5</f>
        <v>727125</v>
      </c>
      <c r="AU11" s="172" t="s">
        <v>3656</v>
      </c>
      <c r="AV11" s="174">
        <f>AV10*5.25%*5</f>
        <v>777000</v>
      </c>
      <c r="AX11" s="172" t="s">
        <v>3656</v>
      </c>
      <c r="AY11" s="174">
        <f>AY10*5.25%*5</f>
        <v>804562.5</v>
      </c>
      <c r="BA11" s="172" t="s">
        <v>3656</v>
      </c>
      <c r="BB11" s="174">
        <f>BB10*5.25%*5</f>
        <v>351750</v>
      </c>
      <c r="BD11" s="172" t="s">
        <v>3656</v>
      </c>
      <c r="BE11" s="174">
        <f>BE10*5.25%*5</f>
        <v>364875</v>
      </c>
      <c r="BJ11" s="172" t="s">
        <v>3656</v>
      </c>
      <c r="BK11" s="174">
        <f>BK10*5.25%*5</f>
        <v>786643.59375</v>
      </c>
      <c r="BM11" s="172" t="s">
        <v>3656</v>
      </c>
      <c r="BN11" s="174">
        <f>BN10*5.25%*5</f>
        <v>786643.59375</v>
      </c>
    </row>
    <row r="12" spans="2:66">
      <c r="C12" s="5">
        <v>0.2</v>
      </c>
      <c r="D12">
        <v>1706305</v>
      </c>
      <c r="E12">
        <v>85315</v>
      </c>
      <c r="F12">
        <v>17063</v>
      </c>
      <c r="G12">
        <f>D12+E12-F12</f>
        <v>1774557</v>
      </c>
      <c r="I12">
        <v>1258401</v>
      </c>
      <c r="K12">
        <f>101.64+11.07</f>
        <v>112.71000000000001</v>
      </c>
      <c r="L12">
        <f>92.74+10.96</f>
        <v>103.69999999999999</v>
      </c>
      <c r="M12">
        <f>92.04</f>
        <v>92.04</v>
      </c>
      <c r="O12">
        <v>104.47</v>
      </c>
      <c r="P12">
        <f>SUM(P3:P11)</f>
        <v>1413962</v>
      </c>
      <c r="T12" t="s">
        <v>1208</v>
      </c>
      <c r="U12" s="12">
        <v>4100000</v>
      </c>
      <c r="W12" t="s">
        <v>1208</v>
      </c>
      <c r="X12" s="12">
        <v>4100000</v>
      </c>
      <c r="Y12" s="3"/>
      <c r="AD12" t="s">
        <v>1217</v>
      </c>
      <c r="AO12" s="172" t="s">
        <v>3657</v>
      </c>
      <c r="AP12" s="174">
        <f>AP11*20%</f>
        <v>140437.5</v>
      </c>
      <c r="AR12" s="172" t="s">
        <v>3657</v>
      </c>
      <c r="AS12" s="174">
        <f>AS11*20%</f>
        <v>145425</v>
      </c>
      <c r="AU12" s="172" t="s">
        <v>3657</v>
      </c>
      <c r="AV12" s="174">
        <f>AV11*20%</f>
        <v>155400</v>
      </c>
      <c r="AX12" s="172" t="s">
        <v>3657</v>
      </c>
      <c r="AY12" s="174">
        <f>AY11*20%</f>
        <v>160912.5</v>
      </c>
      <c r="BA12" s="172" t="s">
        <v>3657</v>
      </c>
      <c r="BB12" s="174">
        <f>BB11*20%</f>
        <v>70350</v>
      </c>
      <c r="BD12" s="172" t="s">
        <v>3657</v>
      </c>
      <c r="BE12" s="174">
        <f>BE11*20%</f>
        <v>72975</v>
      </c>
      <c r="BJ12" s="172" t="s">
        <v>3657</v>
      </c>
      <c r="BK12" s="174">
        <f>BK11*20%</f>
        <v>157328.71875</v>
      </c>
      <c r="BM12" s="172" t="s">
        <v>3657</v>
      </c>
      <c r="BN12" s="174">
        <f>BN11*20%</f>
        <v>157328.71875</v>
      </c>
    </row>
    <row r="13" spans="2:66">
      <c r="B13" s="5"/>
      <c r="C13" s="5" t="s">
        <v>990</v>
      </c>
      <c r="D13">
        <f>SUM(D11:D12)+E11+E12</f>
        <v>2687430</v>
      </c>
      <c r="F13">
        <f>SUM(F11:F12)</f>
        <v>25595</v>
      </c>
      <c r="G13">
        <f>SUM(G11:G12)</f>
        <v>2661835</v>
      </c>
      <c r="I13">
        <v>447905</v>
      </c>
      <c r="K13">
        <f>K12*10.7639</f>
        <v>1213.199169</v>
      </c>
      <c r="L13">
        <f>L12*10.7639</f>
        <v>1116.2164299999999</v>
      </c>
      <c r="M13">
        <f>M12*10.7639</f>
        <v>990.70935600000007</v>
      </c>
      <c r="O13">
        <f>O12*10.7639</f>
        <v>1124.504633</v>
      </c>
      <c r="T13" t="s">
        <v>1211</v>
      </c>
      <c r="U13" s="12">
        <v>20000000</v>
      </c>
      <c r="W13" t="s">
        <v>1211</v>
      </c>
      <c r="X13" s="12">
        <v>20000000</v>
      </c>
      <c r="Z13" s="5">
        <v>0.3</v>
      </c>
      <c r="AA13">
        <f>AA10*Z13</f>
        <v>2533865.0039999997</v>
      </c>
      <c r="AO13" s="172" t="s">
        <v>3658</v>
      </c>
      <c r="AP13" s="174">
        <f>AP11-AP12</f>
        <v>561750</v>
      </c>
      <c r="AR13" s="172" t="s">
        <v>3658</v>
      </c>
      <c r="AS13" s="174">
        <f>AS11-AS12</f>
        <v>581700</v>
      </c>
      <c r="AU13" s="172" t="s">
        <v>3658</v>
      </c>
      <c r="AV13" s="174">
        <f>AV11-AV12</f>
        <v>621600</v>
      </c>
      <c r="AX13" s="172" t="s">
        <v>3658</v>
      </c>
      <c r="AY13" s="174">
        <f>AY11-AY12</f>
        <v>643650</v>
      </c>
      <c r="BA13" s="172" t="s">
        <v>3658</v>
      </c>
      <c r="BB13" s="174">
        <f>BB11-BB12</f>
        <v>281400</v>
      </c>
      <c r="BD13" s="172" t="s">
        <v>3658</v>
      </c>
      <c r="BE13" s="174">
        <f>BE11-BE12</f>
        <v>291900</v>
      </c>
      <c r="BJ13" s="172" t="s">
        <v>3658</v>
      </c>
      <c r="BK13" s="174">
        <f>BK11-BK12</f>
        <v>629314.875</v>
      </c>
      <c r="BM13" s="172" t="s">
        <v>3658</v>
      </c>
      <c r="BN13" s="174">
        <f>BN11-BN12</f>
        <v>629314.875</v>
      </c>
    </row>
    <row r="14" spans="2:66">
      <c r="B14" s="5"/>
      <c r="C14" t="s">
        <v>991</v>
      </c>
      <c r="D14">
        <v>1150000</v>
      </c>
      <c r="G14">
        <v>1150000</v>
      </c>
      <c r="I14">
        <v>447905</v>
      </c>
      <c r="Q14">
        <v>1299</v>
      </c>
      <c r="T14" t="s">
        <v>1209</v>
      </c>
      <c r="U14" s="12">
        <f>U11*U12/U13</f>
        <v>3913962.5</v>
      </c>
      <c r="W14" t="s">
        <v>1209</v>
      </c>
      <c r="X14" s="12">
        <f>X11*X12/X13</f>
        <v>3988377.5</v>
      </c>
      <c r="Z14">
        <v>-150000</v>
      </c>
      <c r="AA14">
        <f>AA13+Z14</f>
        <v>2383865.0039999997</v>
      </c>
      <c r="AD14" t="s">
        <v>1214</v>
      </c>
      <c r="AO14" s="172" t="s">
        <v>3659</v>
      </c>
      <c r="AP14" s="174">
        <f>AP10+AP13</f>
        <v>3236750</v>
      </c>
      <c r="AR14" s="172" t="s">
        <v>3659</v>
      </c>
      <c r="AS14" s="174">
        <f>AS10+AS13</f>
        <v>3351700</v>
      </c>
      <c r="AU14" s="172" t="s">
        <v>3659</v>
      </c>
      <c r="AV14" s="174">
        <f>AV10+AV13</f>
        <v>3581600</v>
      </c>
      <c r="AX14" s="172" t="s">
        <v>3659</v>
      </c>
      <c r="AY14" s="174">
        <f>AY10+AY13</f>
        <v>3708650</v>
      </c>
      <c r="BA14" s="172" t="s">
        <v>3659</v>
      </c>
      <c r="BB14" s="174">
        <f>BB10+BB13</f>
        <v>1621400</v>
      </c>
      <c r="BD14" s="172" t="s">
        <v>3659</v>
      </c>
      <c r="BE14" s="174">
        <f>BE10+BE13</f>
        <v>1681900</v>
      </c>
      <c r="BJ14" s="172" t="s">
        <v>3659</v>
      </c>
      <c r="BK14" s="174">
        <f>BK10+BK13</f>
        <v>3626052.375</v>
      </c>
      <c r="BM14" s="172" t="s">
        <v>3659</v>
      </c>
      <c r="BN14" s="174">
        <f>BN10+BN13</f>
        <v>3626052.375</v>
      </c>
    </row>
    <row r="15" spans="2:66">
      <c r="C15" t="s">
        <v>992</v>
      </c>
      <c r="D15" s="14">
        <f>D13-D14</f>
        <v>1537430</v>
      </c>
      <c r="G15" s="14">
        <f>G13-G14</f>
        <v>1511835</v>
      </c>
      <c r="I15">
        <v>447905</v>
      </c>
      <c r="K15">
        <f>13711350+959800+30000</f>
        <v>14701150</v>
      </c>
      <c r="L15">
        <f>9000000+630000+3000</f>
        <v>9633000</v>
      </c>
      <c r="M15">
        <f>11000000+770000+30000</f>
        <v>11800000</v>
      </c>
      <c r="N15" t="s">
        <v>3490</v>
      </c>
      <c r="O15">
        <f>15044600+1053200+30000</f>
        <v>16127800</v>
      </c>
      <c r="Q15">
        <v>799</v>
      </c>
      <c r="T15" t="s">
        <v>1210</v>
      </c>
      <c r="U15" s="12">
        <f>U13-U14</f>
        <v>16086037.5</v>
      </c>
      <c r="W15" t="s">
        <v>1210</v>
      </c>
      <c r="X15" s="12">
        <f>X13-X14</f>
        <v>16011622.5</v>
      </c>
      <c r="Z15" t="s">
        <v>938</v>
      </c>
      <c r="AA15">
        <f>AA14*AB3</f>
        <v>119193.25019999999</v>
      </c>
      <c r="AD15" t="s">
        <v>1216</v>
      </c>
      <c r="AO15" s="172"/>
      <c r="AP15" s="176"/>
      <c r="AR15" s="172"/>
      <c r="AS15" s="176"/>
      <c r="AU15" s="172"/>
      <c r="AV15" s="176"/>
      <c r="AX15" s="172"/>
      <c r="AY15" s="176"/>
      <c r="BA15" s="172"/>
      <c r="BB15" s="176"/>
      <c r="BD15" s="172"/>
      <c r="BE15" s="176"/>
      <c r="BJ15" s="172"/>
      <c r="BK15" s="176"/>
      <c r="BM15" s="172"/>
      <c r="BN15" s="176"/>
    </row>
    <row r="16" spans="2:66">
      <c r="C16" s="5" t="s">
        <v>1109</v>
      </c>
      <c r="D16">
        <v>1537429</v>
      </c>
      <c r="G16">
        <v>1537429</v>
      </c>
      <c r="O16">
        <f>15223200+1065700+30000</f>
        <v>16318900</v>
      </c>
      <c r="Q16">
        <v>329</v>
      </c>
      <c r="Z16" t="s">
        <v>944</v>
      </c>
      <c r="AA16">
        <f>AA14+AA15</f>
        <v>2503058.2541999999</v>
      </c>
      <c r="AD16" t="s">
        <v>1218</v>
      </c>
      <c r="AO16" s="172" t="s">
        <v>3660</v>
      </c>
      <c r="AP16" s="173">
        <f>AP7-AP8</f>
        <v>2136832.6</v>
      </c>
      <c r="AR16" s="172" t="s">
        <v>3660</v>
      </c>
      <c r="AS16" s="173">
        <f>AS7-AS8</f>
        <v>2417646.875</v>
      </c>
      <c r="AU16" s="172" t="s">
        <v>3660</v>
      </c>
      <c r="AV16" s="173">
        <f>AV7-AV8</f>
        <v>2357541.9</v>
      </c>
      <c r="AX16" s="172" t="s">
        <v>3660</v>
      </c>
      <c r="AY16" s="173">
        <f>AY7-AY8</f>
        <v>2667360.9375</v>
      </c>
      <c r="BA16" s="172" t="s">
        <v>3660</v>
      </c>
      <c r="BB16" s="173">
        <f>BB7-BB8</f>
        <v>1067652.6000000001</v>
      </c>
      <c r="BD16" s="172" t="s">
        <v>3660</v>
      </c>
      <c r="BE16" s="173">
        <f>BE7-BE8</f>
        <v>1207959.375</v>
      </c>
      <c r="BJ16" s="172" t="s">
        <v>3660</v>
      </c>
      <c r="BK16" s="173">
        <f>BK7-BK8</f>
        <v>2622145.3125</v>
      </c>
      <c r="BM16" s="172" t="s">
        <v>3660</v>
      </c>
      <c r="BN16" s="173">
        <f>BN7-BN8</f>
        <v>2622145.3125</v>
      </c>
    </row>
    <row r="17" spans="1:66">
      <c r="K17">
        <f>13169643+921900+30000</f>
        <v>14121543</v>
      </c>
      <c r="L17">
        <f>11100000+777000+30000</f>
        <v>11907000</v>
      </c>
      <c r="M17">
        <f>11179462+782600+30000</f>
        <v>11992062</v>
      </c>
      <c r="N17" t="s">
        <v>3489</v>
      </c>
      <c r="O17">
        <f>14687500+1028200+30000</f>
        <v>15745700</v>
      </c>
      <c r="Q17">
        <v>1527</v>
      </c>
      <c r="T17" t="s">
        <v>1207</v>
      </c>
      <c r="U17" s="12">
        <v>19850000</v>
      </c>
      <c r="Y17">
        <f>180+31+7</f>
        <v>218</v>
      </c>
      <c r="Z17" t="s">
        <v>945</v>
      </c>
      <c r="AA17">
        <f>AA4+AA5</f>
        <v>541891.91999999993</v>
      </c>
      <c r="AD17" t="s">
        <v>1219</v>
      </c>
      <c r="AO17" s="172" t="s">
        <v>3661</v>
      </c>
      <c r="AP17" s="174">
        <f>AP16*6.9%*5</f>
        <v>737207.24700000009</v>
      </c>
      <c r="AR17" s="172" t="s">
        <v>3661</v>
      </c>
      <c r="AS17" s="174">
        <f>AS16*6.9%*5</f>
        <v>834088.17187500012</v>
      </c>
      <c r="AU17" s="172" t="s">
        <v>3661</v>
      </c>
      <c r="AV17" s="174">
        <f>AV16*6.9%*5</f>
        <v>813351.95550000004</v>
      </c>
      <c r="AX17" s="172" t="s">
        <v>3661</v>
      </c>
      <c r="AY17" s="174">
        <f>AY16*6.9%*5</f>
        <v>920239.5234375</v>
      </c>
      <c r="BA17" s="172" t="s">
        <v>3661</v>
      </c>
      <c r="BB17" s="174">
        <f>BB16*6.9%*5</f>
        <v>368340.14700000006</v>
      </c>
      <c r="BD17" s="172" t="s">
        <v>3661</v>
      </c>
      <c r="BE17" s="174">
        <f>BE16*6.9%*5</f>
        <v>416745.98437500006</v>
      </c>
      <c r="BJ17" s="172" t="s">
        <v>3677</v>
      </c>
      <c r="BK17" s="174">
        <f>BK16*6.9%*5</f>
        <v>904640.13281250012</v>
      </c>
      <c r="BM17" s="172" t="s">
        <v>3678</v>
      </c>
      <c r="BN17" s="174"/>
    </row>
    <row r="18" spans="1:66">
      <c r="A18" s="140" t="s">
        <v>1207</v>
      </c>
      <c r="B18" s="141">
        <v>19500000</v>
      </c>
      <c r="C18" s="141"/>
      <c r="D18" s="142"/>
      <c r="G18" s="12">
        <v>1146550</v>
      </c>
      <c r="H18" s="12"/>
      <c r="Q18">
        <v>299</v>
      </c>
      <c r="T18" t="s">
        <v>1208</v>
      </c>
      <c r="U18" s="12">
        <v>17500000</v>
      </c>
      <c r="W18" t="s">
        <v>941</v>
      </c>
      <c r="X18">
        <v>3841500</v>
      </c>
      <c r="AO18" s="172" t="s">
        <v>3659</v>
      </c>
      <c r="AP18" s="173">
        <f>AP16+AP17</f>
        <v>2874039.8470000001</v>
      </c>
      <c r="AR18" s="172" t="s">
        <v>3659</v>
      </c>
      <c r="AS18" s="173">
        <f>AS16+AS17</f>
        <v>3251735.046875</v>
      </c>
      <c r="AU18" s="172" t="s">
        <v>3659</v>
      </c>
      <c r="AV18" s="173">
        <f>AV16+AV17</f>
        <v>3170893.8555000001</v>
      </c>
      <c r="AX18" s="172" t="s">
        <v>3659</v>
      </c>
      <c r="AY18" s="173">
        <f>AY16+AY17</f>
        <v>3587600.4609375</v>
      </c>
      <c r="BA18" s="172" t="s">
        <v>3659</v>
      </c>
      <c r="BB18" s="173">
        <f>BB16+BB17</f>
        <v>1435992.7470000002</v>
      </c>
      <c r="BD18" s="172" t="s">
        <v>3659</v>
      </c>
      <c r="BE18" s="173">
        <f>BE16+BE17</f>
        <v>1624705.359375</v>
      </c>
      <c r="BJ18" s="172" t="s">
        <v>3676</v>
      </c>
      <c r="BK18" s="174">
        <f>BK17*0%</f>
        <v>0</v>
      </c>
      <c r="BM18" s="172" t="s">
        <v>3676</v>
      </c>
      <c r="BN18" s="174">
        <f>BN17*0%</f>
        <v>0</v>
      </c>
    </row>
    <row r="19" spans="1:66">
      <c r="A19" s="143" t="s">
        <v>3495</v>
      </c>
      <c r="B19" s="136" t="s">
        <v>3496</v>
      </c>
      <c r="C19" s="136" t="s">
        <v>3497</v>
      </c>
      <c r="D19" s="144" t="s">
        <v>3498</v>
      </c>
      <c r="L19">
        <f>124.76+16.02</f>
        <v>140.78</v>
      </c>
      <c r="M19">
        <f>102.47</f>
        <v>102.47</v>
      </c>
      <c r="O19">
        <f>99.55+8.36</f>
        <v>107.91</v>
      </c>
      <c r="Q19">
        <v>569</v>
      </c>
      <c r="T19" t="s">
        <v>1211</v>
      </c>
      <c r="U19" s="12">
        <v>20000000</v>
      </c>
      <c r="W19" t="s">
        <v>1221</v>
      </c>
      <c r="X19">
        <v>262490</v>
      </c>
      <c r="Y19" s="163">
        <f>31*4.5%</f>
        <v>1.395</v>
      </c>
      <c r="Z19" t="s">
        <v>157</v>
      </c>
      <c r="AA19">
        <f>AA16+AA17</f>
        <v>3044950.1741999998</v>
      </c>
      <c r="AO19" s="172"/>
      <c r="AP19" s="176"/>
      <c r="AR19" s="172"/>
      <c r="AS19" s="176"/>
      <c r="AU19" s="172"/>
      <c r="AV19" s="176"/>
      <c r="AX19" s="172"/>
      <c r="AY19" s="176"/>
      <c r="BA19" s="172"/>
      <c r="BB19" s="176"/>
      <c r="BD19" s="172"/>
      <c r="BE19" s="176"/>
      <c r="BJ19" s="172" t="s">
        <v>3658</v>
      </c>
      <c r="BK19" s="174">
        <f>BK17-BK18</f>
        <v>904640.13281250012</v>
      </c>
      <c r="BM19" s="172" t="s">
        <v>3658</v>
      </c>
      <c r="BN19" s="174">
        <f>BN17-BN18</f>
        <v>0</v>
      </c>
    </row>
    <row r="20" spans="1:66">
      <c r="A20" s="143">
        <v>4102000</v>
      </c>
      <c r="B20" s="136">
        <v>5000000</v>
      </c>
      <c r="C20" s="136">
        <v>10900000</v>
      </c>
      <c r="D20" s="144">
        <v>11400000</v>
      </c>
      <c r="L20">
        <f>L19*10.7639</f>
        <v>1515.341842</v>
      </c>
      <c r="M20">
        <f>M19*10.7639</f>
        <v>1102.9768329999999</v>
      </c>
      <c r="O20">
        <f>O19*10.7639</f>
        <v>1161.5324489999998</v>
      </c>
      <c r="Q20">
        <v>199</v>
      </c>
      <c r="T20" t="s">
        <v>1209</v>
      </c>
      <c r="U20" s="12">
        <f>U17*U18/U19</f>
        <v>17368750</v>
      </c>
      <c r="W20" t="s">
        <v>157</v>
      </c>
      <c r="X20" s="12">
        <f>X19+X18</f>
        <v>4103990</v>
      </c>
      <c r="Y20" s="162">
        <f>5.25*15%</f>
        <v>0.78749999999999998</v>
      </c>
      <c r="AO20" s="177" t="s">
        <v>3662</v>
      </c>
      <c r="AP20" s="178">
        <f>AP14-AP18</f>
        <v>362710.15299999993</v>
      </c>
      <c r="AR20" s="177" t="s">
        <v>3662</v>
      </c>
      <c r="AS20" s="179">
        <f>AS14-AS18</f>
        <v>99964.953125</v>
      </c>
      <c r="AU20" s="177" t="s">
        <v>3662</v>
      </c>
      <c r="AV20" s="178">
        <f>AV14-AV18</f>
        <v>410706.14449999994</v>
      </c>
      <c r="AX20" s="177" t="s">
        <v>3662</v>
      </c>
      <c r="AY20" s="179">
        <f>AY14-AY18</f>
        <v>121049.5390625</v>
      </c>
      <c r="BA20" s="177" t="s">
        <v>3662</v>
      </c>
      <c r="BB20" s="178">
        <f>BB14-BB18</f>
        <v>185407.25299999979</v>
      </c>
      <c r="BD20" s="177" t="s">
        <v>3662</v>
      </c>
      <c r="BE20" s="178">
        <f>BE14-BE18</f>
        <v>57194.640625</v>
      </c>
      <c r="BJ20" s="172" t="s">
        <v>3659</v>
      </c>
      <c r="BK20" s="174">
        <f>BK16+BK19</f>
        <v>3526785.4453125</v>
      </c>
      <c r="BM20" s="172" t="s">
        <v>3659</v>
      </c>
      <c r="BN20" s="174">
        <v>3660540</v>
      </c>
    </row>
    <row r="21" spans="1:66">
      <c r="A21" s="143">
        <v>4102000</v>
      </c>
      <c r="B21" s="136">
        <v>3250000</v>
      </c>
      <c r="C21" s="136">
        <v>12650000</v>
      </c>
      <c r="D21" s="144">
        <v>13000000</v>
      </c>
      <c r="G21" s="136">
        <v>746900</v>
      </c>
      <c r="H21" s="189" t="s">
        <v>3779</v>
      </c>
      <c r="I21" s="14">
        <f>SUM(I3:I20)</f>
        <v>5932760</v>
      </c>
      <c r="Q21">
        <f>SUM(Q14:Q20)</f>
        <v>5021</v>
      </c>
      <c r="R21">
        <f>SUM(R2:R20)</f>
        <v>6750</v>
      </c>
      <c r="S21">
        <f>SUM(S2:S20)</f>
        <v>0</v>
      </c>
      <c r="T21" t="s">
        <v>1210</v>
      </c>
      <c r="U21" s="12">
        <f>U19-U20</f>
        <v>2631250</v>
      </c>
      <c r="X21" s="12"/>
      <c r="Y21" s="161">
        <f>9620000+5000000+4000000</f>
        <v>18620000</v>
      </c>
      <c r="BJ21" s="172"/>
      <c r="BK21" s="176"/>
      <c r="BM21" s="172"/>
      <c r="BN21" s="176"/>
    </row>
    <row r="22" spans="1:66">
      <c r="A22" s="145">
        <v>4102000</v>
      </c>
      <c r="B22" s="146">
        <v>0</v>
      </c>
      <c r="C22" s="146">
        <v>15400000</v>
      </c>
      <c r="D22" s="147">
        <v>15840000</v>
      </c>
      <c r="G22">
        <f>426078+200</f>
        <v>426278</v>
      </c>
      <c r="H22" s="189" t="s">
        <v>3778</v>
      </c>
      <c r="I22" s="14">
        <f>I21-I3-I4</f>
        <v>5374860</v>
      </c>
      <c r="L22">
        <f>16537000+1157600+30000</f>
        <v>17724600</v>
      </c>
      <c r="M22">
        <f>13116964+787100+30000</f>
        <v>13934064</v>
      </c>
      <c r="O22">
        <f>15223200+1065700+30000</f>
        <v>16318900</v>
      </c>
      <c r="S22" s="7">
        <f>S21+R21</f>
        <v>6750</v>
      </c>
      <c r="X22" s="12"/>
      <c r="Y22" s="12">
        <f>U26+X26</f>
        <v>16973735</v>
      </c>
      <c r="AS22" s="12"/>
      <c r="BJ22" s="177" t="s">
        <v>3662</v>
      </c>
      <c r="BK22" s="179">
        <f>BK14-BK20</f>
        <v>99266.9296875</v>
      </c>
      <c r="BM22" s="177" t="s">
        <v>3662</v>
      </c>
      <c r="BN22" s="179">
        <f>BN14-BN20</f>
        <v>-34487.625</v>
      </c>
    </row>
    <row r="23" spans="1:66" ht="17.45" customHeight="1">
      <c r="A23" s="159" t="s">
        <v>3499</v>
      </c>
      <c r="B23" s="158"/>
      <c r="C23" s="158"/>
      <c r="G23">
        <v>240000</v>
      </c>
      <c r="H23" s="39" t="s">
        <v>3777</v>
      </c>
      <c r="I23">
        <f>8531524+426576</f>
        <v>8958100</v>
      </c>
      <c r="T23" s="14" t="s">
        <v>1207</v>
      </c>
      <c r="U23" s="160">
        <v>19850000</v>
      </c>
      <c r="W23" s="14" t="s">
        <v>1207</v>
      </c>
      <c r="X23" s="160">
        <v>19850000</v>
      </c>
      <c r="AK23" s="168" t="s">
        <v>3601</v>
      </c>
    </row>
    <row r="24" spans="1:66">
      <c r="G24">
        <f>G21-G22-G23</f>
        <v>80622</v>
      </c>
      <c r="H24" t="s">
        <v>3880</v>
      </c>
      <c r="I24">
        <f>I23-I22</f>
        <v>3583240</v>
      </c>
      <c r="L24">
        <f>15779000+1104600+30000</f>
        <v>16913600</v>
      </c>
      <c r="M24">
        <f>13822321+967600+30000</f>
        <v>14819921</v>
      </c>
      <c r="O24">
        <v>887278</v>
      </c>
      <c r="P24">
        <v>3839186</v>
      </c>
      <c r="Q24">
        <f>853152+42658</f>
        <v>895810</v>
      </c>
      <c r="R24">
        <v>8532</v>
      </c>
      <c r="T24" s="14" t="s">
        <v>1208</v>
      </c>
      <c r="U24" s="160">
        <v>4102000</v>
      </c>
      <c r="W24" s="14" t="s">
        <v>1208</v>
      </c>
      <c r="X24" s="160">
        <v>13000000</v>
      </c>
    </row>
    <row r="25" spans="1:66">
      <c r="O25">
        <v>1774557</v>
      </c>
      <c r="P25">
        <v>191959</v>
      </c>
      <c r="Q25">
        <f>1706305+85315</f>
        <v>1791620</v>
      </c>
      <c r="R25">
        <v>17063</v>
      </c>
      <c r="T25" s="14" t="s">
        <v>1211</v>
      </c>
      <c r="U25" s="160">
        <v>20000000</v>
      </c>
      <c r="W25" s="14" t="s">
        <v>1211</v>
      </c>
      <c r="X25" s="160">
        <v>20000000</v>
      </c>
      <c r="AK25" s="7" t="s">
        <v>3602</v>
      </c>
      <c r="AL25" s="7" t="s">
        <v>3603</v>
      </c>
      <c r="AM25" s="7" t="s">
        <v>3604</v>
      </c>
      <c r="AN25" s="7" t="s">
        <v>3605</v>
      </c>
      <c r="AO25" s="7" t="s">
        <v>1286</v>
      </c>
      <c r="AP25" s="7" t="s">
        <v>3606</v>
      </c>
    </row>
    <row r="26" spans="1:66">
      <c r="L26">
        <f>16008000+1120600+30000</f>
        <v>17158600</v>
      </c>
      <c r="O26">
        <v>1330918</v>
      </c>
      <c r="P26">
        <f>SUM(P24:P25)</f>
        <v>4031145</v>
      </c>
      <c r="Q26">
        <f>1279729+63986</f>
        <v>1343715</v>
      </c>
      <c r="R26">
        <v>12797</v>
      </c>
      <c r="T26" s="14" t="s">
        <v>1209</v>
      </c>
      <c r="U26" s="160">
        <f>U23*U24/U25</f>
        <v>4071235</v>
      </c>
      <c r="W26" s="14" t="s">
        <v>1209</v>
      </c>
      <c r="X26" s="160">
        <f>X23*X24/X25</f>
        <v>12902500</v>
      </c>
      <c r="AK26" s="7" t="s">
        <v>3607</v>
      </c>
      <c r="AL26" s="30">
        <v>19092500</v>
      </c>
      <c r="AM26" s="30">
        <v>17102000</v>
      </c>
      <c r="AN26" s="30">
        <v>1990500</v>
      </c>
      <c r="AO26" s="5">
        <v>0.2</v>
      </c>
      <c r="AP26" t="s">
        <v>3608</v>
      </c>
    </row>
    <row r="27" spans="1:66">
      <c r="N27">
        <f>P26-O27</f>
        <v>38392</v>
      </c>
      <c r="O27">
        <f>SUM(O24:O26)</f>
        <v>3992753</v>
      </c>
      <c r="Q27">
        <f>SUM(Q24:Q26)</f>
        <v>4031145</v>
      </c>
      <c r="R27">
        <f>SUM(R24:R26)</f>
        <v>38392</v>
      </c>
      <c r="T27" s="14" t="s">
        <v>1210</v>
      </c>
      <c r="U27" s="160">
        <f>U25-U26</f>
        <v>15928765</v>
      </c>
      <c r="W27" s="14" t="s">
        <v>1210</v>
      </c>
      <c r="X27" s="160">
        <f>X25-X26</f>
        <v>7097500</v>
      </c>
      <c r="AK27" s="7" t="s">
        <v>3609</v>
      </c>
      <c r="AL27" s="30">
        <v>19750000</v>
      </c>
      <c r="AM27" s="30">
        <v>17102000</v>
      </c>
      <c r="AN27" s="30">
        <v>2648000</v>
      </c>
      <c r="AO27" s="11">
        <v>0.125</v>
      </c>
      <c r="AP27" t="s">
        <v>3610</v>
      </c>
    </row>
    <row r="29" spans="1:66">
      <c r="BI29" t="s">
        <v>3665</v>
      </c>
    </row>
    <row r="30" spans="1:66">
      <c r="AK30" s="7" t="s">
        <v>3616</v>
      </c>
      <c r="BI30">
        <v>215696</v>
      </c>
    </row>
    <row r="31" spans="1:66">
      <c r="AK31" s="7" t="s">
        <v>3611</v>
      </c>
      <c r="AL31" s="7" t="s">
        <v>3612</v>
      </c>
      <c r="BI31">
        <v>218696</v>
      </c>
    </row>
    <row r="32" spans="1:66">
      <c r="AK32" s="7" t="s">
        <v>3613</v>
      </c>
      <c r="AL32" t="s">
        <v>3614</v>
      </c>
      <c r="BI32">
        <v>213296</v>
      </c>
    </row>
    <row r="33" spans="37:63">
      <c r="AK33" s="7" t="s">
        <v>3617</v>
      </c>
      <c r="AL33" s="30">
        <v>2209132</v>
      </c>
      <c r="BI33">
        <v>215276</v>
      </c>
    </row>
    <row r="34" spans="37:63">
      <c r="AK34" s="7" t="s">
        <v>3615</v>
      </c>
      <c r="AL34" s="30">
        <v>210868</v>
      </c>
      <c r="BI34">
        <v>257852</v>
      </c>
    </row>
    <row r="35" spans="37:63">
      <c r="BI35">
        <v>289324</v>
      </c>
    </row>
    <row r="36" spans="37:63">
      <c r="BI36">
        <v>19512</v>
      </c>
    </row>
    <row r="37" spans="37:63">
      <c r="BH37" t="s">
        <v>3673</v>
      </c>
      <c r="BI37">
        <f>SUM(BI30:BI36)</f>
        <v>1429652</v>
      </c>
    </row>
    <row r="38" spans="37:63" ht="23.25">
      <c r="AK38" s="168" t="s">
        <v>3624</v>
      </c>
    </row>
    <row r="39" spans="37:63">
      <c r="BI39" t="s">
        <v>3666</v>
      </c>
    </row>
    <row r="40" spans="37:63">
      <c r="AK40" t="s">
        <v>3625</v>
      </c>
      <c r="BI40" t="s">
        <v>3667</v>
      </c>
      <c r="BJ40" t="s">
        <v>3664</v>
      </c>
      <c r="BK40" t="s">
        <v>3668</v>
      </c>
    </row>
    <row r="41" spans="37:63">
      <c r="BI41">
        <v>1962230</v>
      </c>
      <c r="BJ41">
        <v>426000</v>
      </c>
      <c r="BK41">
        <f>1962230-426000</f>
        <v>1536230</v>
      </c>
    </row>
    <row r="42" spans="37:63">
      <c r="AK42" s="7" t="s">
        <v>3626</v>
      </c>
    </row>
    <row r="43" spans="37:63">
      <c r="BI43" t="s">
        <v>3669</v>
      </c>
      <c r="BJ43">
        <v>140000</v>
      </c>
    </row>
    <row r="44" spans="37:63">
      <c r="AK44" s="7" t="s">
        <v>3627</v>
      </c>
      <c r="BI44" t="s">
        <v>3670</v>
      </c>
      <c r="BJ44">
        <f>BI41-1500000</f>
        <v>462230</v>
      </c>
    </row>
    <row r="45" spans="37:63">
      <c r="BI45" s="5">
        <v>0.3</v>
      </c>
      <c r="BJ45">
        <f>BJ44*30%</f>
        <v>138669</v>
      </c>
    </row>
    <row r="46" spans="37:63" ht="18">
      <c r="AK46" s="169" t="s">
        <v>3618</v>
      </c>
      <c r="BI46" t="s">
        <v>3671</v>
      </c>
      <c r="BJ46">
        <f>BJ43+BJ45</f>
        <v>278669</v>
      </c>
    </row>
    <row r="47" spans="37:63">
      <c r="BI47" t="s">
        <v>3672</v>
      </c>
      <c r="BJ47" s="45">
        <f>BJ41-BJ46</f>
        <v>147331</v>
      </c>
    </row>
    <row r="48" spans="37:63">
      <c r="AK48" t="s">
        <v>3619</v>
      </c>
    </row>
    <row r="49" spans="1:62">
      <c r="BI49" t="s">
        <v>3674</v>
      </c>
      <c r="BJ49">
        <f>375000</f>
        <v>375000</v>
      </c>
    </row>
    <row r="50" spans="1:62">
      <c r="AK50" t="s">
        <v>3620</v>
      </c>
      <c r="BI50" t="s">
        <v>3675</v>
      </c>
      <c r="BJ50">
        <f>BJ49-BJ47</f>
        <v>227669</v>
      </c>
    </row>
    <row r="51" spans="1:62">
      <c r="BI51" t="s">
        <v>3679</v>
      </c>
      <c r="BJ51">
        <f>BJ50*4%</f>
        <v>9106.76</v>
      </c>
    </row>
    <row r="52" spans="1:62">
      <c r="AK52" t="s">
        <v>3621</v>
      </c>
    </row>
    <row r="54" spans="1:62">
      <c r="AK54" t="s">
        <v>3622</v>
      </c>
    </row>
    <row r="56" spans="1:62">
      <c r="AK56" s="7" t="s">
        <v>3623</v>
      </c>
    </row>
    <row r="57" spans="1:62">
      <c r="C57" s="5"/>
      <c r="D57" s="5"/>
    </row>
    <row r="58" spans="1:62">
      <c r="C58" s="33">
        <v>45790</v>
      </c>
      <c r="D58">
        <v>300000</v>
      </c>
      <c r="F58" t="s">
        <v>3693</v>
      </c>
      <c r="G58">
        <v>10000</v>
      </c>
    </row>
    <row r="59" spans="1:62" ht="15.6" customHeight="1">
      <c r="A59" s="5"/>
      <c r="B59" s="6"/>
      <c r="C59" s="33">
        <v>45818</v>
      </c>
      <c r="D59">
        <v>720900</v>
      </c>
      <c r="E59" s="6"/>
      <c r="G59" s="5"/>
      <c r="AK59" s="168" t="s">
        <v>3628</v>
      </c>
    </row>
    <row r="60" spans="1:62">
      <c r="A60" s="5"/>
      <c r="B60" s="6"/>
      <c r="C60" s="33">
        <v>45827</v>
      </c>
      <c r="D60">
        <v>115145</v>
      </c>
    </row>
    <row r="61" spans="1:62">
      <c r="A61" s="5"/>
      <c r="B61" s="6"/>
      <c r="C61" s="33">
        <v>45834</v>
      </c>
      <c r="D61">
        <v>1000000</v>
      </c>
      <c r="AK61" t="s">
        <v>3629</v>
      </c>
    </row>
    <row r="62" spans="1:62">
      <c r="A62" s="5"/>
      <c r="B62" s="6"/>
      <c r="C62" s="33">
        <v>45835</v>
      </c>
      <c r="D62">
        <v>1000000</v>
      </c>
    </row>
    <row r="63" spans="1:62">
      <c r="C63" s="33">
        <v>45838</v>
      </c>
      <c r="D63">
        <v>1000000</v>
      </c>
      <c r="K63" s="5"/>
      <c r="O63" s="5"/>
      <c r="AK63" s="7" t="s">
        <v>3630</v>
      </c>
    </row>
    <row r="64" spans="1:62">
      <c r="C64" s="33">
        <v>45839</v>
      </c>
      <c r="D64">
        <v>766343</v>
      </c>
      <c r="K64" s="5"/>
      <c r="O64" s="5"/>
    </row>
    <row r="65" spans="1:37">
      <c r="C65" s="33">
        <v>45839</v>
      </c>
      <c r="D65">
        <v>259074</v>
      </c>
      <c r="K65" s="5"/>
      <c r="O65" s="5"/>
      <c r="AK65" s="7" t="s">
        <v>3631</v>
      </c>
    </row>
    <row r="66" spans="1:37">
      <c r="C66" s="33">
        <v>45840</v>
      </c>
      <c r="D66">
        <v>1000000</v>
      </c>
      <c r="K66" s="5"/>
      <c r="O66" s="5"/>
    </row>
    <row r="67" spans="1:37" ht="18">
      <c r="C67" s="33">
        <v>46010</v>
      </c>
      <c r="D67">
        <v>604507</v>
      </c>
      <c r="K67" s="5"/>
      <c r="O67" s="5"/>
      <c r="AK67" s="169" t="s">
        <v>3632</v>
      </c>
    </row>
    <row r="68" spans="1:37">
      <c r="C68" s="5"/>
      <c r="K68" s="5"/>
      <c r="O68" s="5"/>
    </row>
    <row r="69" spans="1:37">
      <c r="K69" s="5"/>
      <c r="O69" s="5"/>
      <c r="AK69" t="s">
        <v>3633</v>
      </c>
    </row>
    <row r="70" spans="1:37">
      <c r="A70" s="5"/>
      <c r="B70" s="6"/>
      <c r="K70" s="5"/>
      <c r="O70" s="5"/>
    </row>
    <row r="71" spans="1:37">
      <c r="A71" s="5"/>
      <c r="B71" s="6"/>
      <c r="K71" s="5"/>
      <c r="O71" s="5"/>
      <c r="AK71" t="s">
        <v>3634</v>
      </c>
    </row>
    <row r="72" spans="1:37">
      <c r="A72" s="5"/>
      <c r="B72" s="6"/>
      <c r="K72" s="5"/>
      <c r="O72" s="5"/>
    </row>
    <row r="73" spans="1:37">
      <c r="A73" s="5"/>
      <c r="B73" s="6"/>
      <c r="K73" s="5"/>
      <c r="O73" s="5"/>
      <c r="AK73" t="s">
        <v>3635</v>
      </c>
    </row>
    <row r="74" spans="1:37">
      <c r="K74" s="5"/>
      <c r="O74" s="5"/>
    </row>
    <row r="75" spans="1:37">
      <c r="K75" s="5"/>
      <c r="O75" s="5"/>
      <c r="AK75" t="s">
        <v>3636</v>
      </c>
    </row>
    <row r="76" spans="1:37">
      <c r="K76" s="5"/>
    </row>
    <row r="77" spans="1:37">
      <c r="AK77" s="7" t="s">
        <v>3637</v>
      </c>
    </row>
    <row r="80" spans="1:37" ht="18">
      <c r="AK80" s="169" t="s">
        <v>3650</v>
      </c>
    </row>
    <row r="81" spans="3:40">
      <c r="F81" t="s">
        <v>3780</v>
      </c>
      <c r="G81">
        <v>4450000</v>
      </c>
      <c r="AK81" t="s">
        <v>3651</v>
      </c>
    </row>
    <row r="82" spans="3:40">
      <c r="F82" t="s">
        <v>3781</v>
      </c>
      <c r="G82">
        <v>12000000</v>
      </c>
      <c r="AK82" s="7" t="s">
        <v>1208</v>
      </c>
      <c r="AL82" s="7" t="s">
        <v>3611</v>
      </c>
      <c r="AM82" s="7" t="s">
        <v>3640</v>
      </c>
      <c r="AN82" s="7" t="s">
        <v>3647</v>
      </c>
    </row>
    <row r="83" spans="3:40">
      <c r="C83" s="33" t="s">
        <v>157</v>
      </c>
      <c r="D83">
        <f>SUM(D59:D82)</f>
        <v>6465969</v>
      </c>
      <c r="G83">
        <f>SUM(G81:G82)</f>
        <v>16450000</v>
      </c>
      <c r="AK83" t="s">
        <v>3641</v>
      </c>
      <c r="AL83" t="s">
        <v>3638</v>
      </c>
      <c r="AM83" t="s">
        <v>3642</v>
      </c>
      <c r="AN83" t="s">
        <v>3648</v>
      </c>
    </row>
    <row r="84" spans="3:40">
      <c r="AL84" t="s">
        <v>3639</v>
      </c>
      <c r="AM84" t="s">
        <v>3643</v>
      </c>
    </row>
    <row r="85" spans="3:40">
      <c r="AK85" t="s">
        <v>3644</v>
      </c>
      <c r="AL85" t="s">
        <v>3638</v>
      </c>
      <c r="AM85" t="s">
        <v>3645</v>
      </c>
      <c r="AN85" t="s">
        <v>3649</v>
      </c>
    </row>
    <row r="86" spans="3:40">
      <c r="AL86" t="s">
        <v>3639</v>
      </c>
      <c r="AM86" t="s">
        <v>3646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0E4C-0197-4EC8-BEFC-FFEF0CFF04F0}">
  <dimension ref="A1:L22"/>
  <sheetViews>
    <sheetView topLeftCell="A6" workbookViewId="0">
      <selection activeCell="O20" sqref="O20"/>
    </sheetView>
  </sheetViews>
  <sheetFormatPr defaultRowHeight="15.75"/>
  <cols>
    <col min="4" max="4" width="9" style="197"/>
    <col min="6" max="6" width="9" style="198"/>
  </cols>
  <sheetData>
    <row r="1" spans="1:12">
      <c r="A1" t="s">
        <v>3841</v>
      </c>
      <c r="D1" s="197" t="s">
        <v>3841</v>
      </c>
      <c r="F1" s="198" t="s">
        <v>3841</v>
      </c>
    </row>
    <row r="2" spans="1:12">
      <c r="A2" t="s">
        <v>3839</v>
      </c>
      <c r="D2" s="197" t="s">
        <v>3851</v>
      </c>
      <c r="F2" s="198" t="s">
        <v>3852</v>
      </c>
    </row>
    <row r="3" spans="1:12">
      <c r="A3" t="s">
        <v>3837</v>
      </c>
      <c r="D3" s="197" t="s">
        <v>3858</v>
      </c>
    </row>
    <row r="4" spans="1:12">
      <c r="A4" t="s">
        <v>3850</v>
      </c>
      <c r="D4" s="197" t="s">
        <v>3859</v>
      </c>
      <c r="I4" t="s">
        <v>3871</v>
      </c>
    </row>
    <row r="5" spans="1:12">
      <c r="A5" t="s">
        <v>3846</v>
      </c>
      <c r="D5" s="197" t="s">
        <v>3866</v>
      </c>
      <c r="I5" t="s">
        <v>3872</v>
      </c>
    </row>
    <row r="6" spans="1:12">
      <c r="A6" t="s">
        <v>3848</v>
      </c>
      <c r="D6" s="197" t="s">
        <v>3868</v>
      </c>
    </row>
    <row r="7" spans="1:12">
      <c r="A7" t="s">
        <v>3844</v>
      </c>
      <c r="D7" s="197" t="s">
        <v>3864</v>
      </c>
    </row>
    <row r="8" spans="1:12">
      <c r="A8" t="s">
        <v>3843</v>
      </c>
      <c r="D8" s="197" t="s">
        <v>3862</v>
      </c>
    </row>
    <row r="9" spans="1:12">
      <c r="A9" t="s">
        <v>3847</v>
      </c>
      <c r="D9" s="197" t="s">
        <v>3867</v>
      </c>
    </row>
    <row r="10" spans="1:12">
      <c r="A10" t="s">
        <v>3842</v>
      </c>
      <c r="D10" s="197" t="s">
        <v>3860</v>
      </c>
    </row>
    <row r="11" spans="1:12">
      <c r="A11" t="s">
        <v>3849</v>
      </c>
      <c r="D11" s="197" t="s">
        <v>3869</v>
      </c>
    </row>
    <row r="12" spans="1:12">
      <c r="A12" t="s">
        <v>3870</v>
      </c>
    </row>
    <row r="13" spans="1:12">
      <c r="A13" t="s">
        <v>3845</v>
      </c>
      <c r="D13" s="197" t="s">
        <v>3865</v>
      </c>
    </row>
    <row r="14" spans="1:12">
      <c r="A14" t="s">
        <v>3854</v>
      </c>
      <c r="D14" s="197" t="s">
        <v>3874</v>
      </c>
      <c r="L14">
        <v>139748</v>
      </c>
    </row>
    <row r="15" spans="1:12">
      <c r="A15" t="s">
        <v>3856</v>
      </c>
      <c r="D15" s="197" t="s">
        <v>3876</v>
      </c>
      <c r="L15">
        <v>62000</v>
      </c>
    </row>
    <row r="16" spans="1:12">
      <c r="A16" t="s">
        <v>3855</v>
      </c>
      <c r="D16" s="197" t="s">
        <v>3875</v>
      </c>
      <c r="L16">
        <v>43451</v>
      </c>
    </row>
    <row r="17" spans="1:12">
      <c r="A17" t="s">
        <v>3861</v>
      </c>
      <c r="L17">
        <f>L14+L15-L16</f>
        <v>158297</v>
      </c>
    </row>
    <row r="18" spans="1:12">
      <c r="A18" t="s">
        <v>3853</v>
      </c>
      <c r="D18" s="197" t="s">
        <v>3873</v>
      </c>
      <c r="L18">
        <v>448000</v>
      </c>
    </row>
    <row r="19" spans="1:12">
      <c r="A19" t="s">
        <v>3863</v>
      </c>
      <c r="L19">
        <f>L17+L18</f>
        <v>606297</v>
      </c>
    </row>
    <row r="20" spans="1:12">
      <c r="A20" t="s">
        <v>3857</v>
      </c>
      <c r="D20" s="197" t="s">
        <v>3878</v>
      </c>
    </row>
    <row r="21" spans="1:12">
      <c r="A21" t="s">
        <v>3838</v>
      </c>
      <c r="D21" s="197" t="s">
        <v>3877</v>
      </c>
    </row>
    <row r="22" spans="1:12">
      <c r="A22" t="s">
        <v>3879</v>
      </c>
    </row>
  </sheetData>
  <autoFilter ref="A1:F21" xr:uid="{86830E4C-0197-4EC8-BEFC-FFEF0CFF04F0}">
    <sortState xmlns:xlrd2="http://schemas.microsoft.com/office/spreadsheetml/2017/richdata2" ref="A2:F21">
      <sortCondition ref="A1:A2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FE34-4863-4E0B-BF23-9077B50748D2}">
  <dimension ref="A1:M16"/>
  <sheetViews>
    <sheetView workbookViewId="0">
      <selection activeCell="H18" sqref="H18"/>
    </sheetView>
  </sheetViews>
  <sheetFormatPr defaultRowHeight="15.75"/>
  <cols>
    <col min="1" max="1" width="5.5" customWidth="1"/>
    <col min="2" max="2" width="4.75" customWidth="1"/>
    <col min="3" max="3" width="19.375" customWidth="1"/>
    <col min="4" max="4" width="5.625" customWidth="1"/>
    <col min="8" max="8" width="9.375" bestFit="1" customWidth="1"/>
  </cols>
  <sheetData>
    <row r="1" spans="1:13">
      <c r="A1" s="22" t="s">
        <v>3823</v>
      </c>
      <c r="B1" s="22" t="s">
        <v>3824</v>
      </c>
      <c r="C1" s="22" t="s">
        <v>3829</v>
      </c>
      <c r="D1" s="22" t="s">
        <v>3828</v>
      </c>
      <c r="E1" s="22" t="s">
        <v>3822</v>
      </c>
      <c r="F1" s="22" t="s">
        <v>3823</v>
      </c>
      <c r="G1" s="22" t="s">
        <v>3824</v>
      </c>
      <c r="H1" s="22" t="s">
        <v>3825</v>
      </c>
      <c r="I1" s="22" t="s">
        <v>3826</v>
      </c>
      <c r="J1" s="22" t="s">
        <v>3827</v>
      </c>
      <c r="K1" s="22" t="s">
        <v>3832</v>
      </c>
    </row>
    <row r="2" spans="1:13">
      <c r="A2" s="22">
        <v>53</v>
      </c>
      <c r="B2" s="22">
        <v>30</v>
      </c>
      <c r="C2" s="193" t="s">
        <v>3830</v>
      </c>
      <c r="D2" s="22">
        <v>27</v>
      </c>
      <c r="E2" s="194">
        <v>164430</v>
      </c>
      <c r="F2" s="194">
        <f>E2*A2/100</f>
        <v>87147.9</v>
      </c>
      <c r="G2" s="194">
        <f>E2*B2/100</f>
        <v>49329</v>
      </c>
      <c r="H2" s="22">
        <v>216</v>
      </c>
      <c r="I2" s="194">
        <v>4860</v>
      </c>
      <c r="J2" s="194">
        <v>4050</v>
      </c>
      <c r="K2" s="194">
        <f>SUM(E2:J2)</f>
        <v>310032.90000000002</v>
      </c>
    </row>
    <row r="3" spans="1:13">
      <c r="A3" s="22">
        <v>53</v>
      </c>
      <c r="B3" s="22">
        <v>30</v>
      </c>
      <c r="C3" s="195">
        <v>45566</v>
      </c>
      <c r="D3" s="22">
        <v>30</v>
      </c>
      <c r="E3" s="194">
        <v>182700</v>
      </c>
      <c r="F3" s="194">
        <f t="shared" ref="F3:F12" si="0">E3*A3/100</f>
        <v>96831</v>
      </c>
      <c r="G3" s="194">
        <f t="shared" ref="G3:G12" si="1">E3*B3/100</f>
        <v>54810</v>
      </c>
      <c r="H3" s="22">
        <v>240</v>
      </c>
      <c r="I3" s="194">
        <v>5400</v>
      </c>
      <c r="J3" s="194">
        <v>4500</v>
      </c>
      <c r="K3" s="194">
        <f t="shared" ref="K3:K12" si="2">SUM(E3:J3)</f>
        <v>344481</v>
      </c>
    </row>
    <row r="4" spans="1:13">
      <c r="A4" s="22">
        <v>53</v>
      </c>
      <c r="B4" s="22">
        <v>30</v>
      </c>
      <c r="C4" s="195">
        <v>45597</v>
      </c>
      <c r="D4" s="22">
        <v>30</v>
      </c>
      <c r="E4" s="194">
        <v>182700</v>
      </c>
      <c r="F4" s="194">
        <f t="shared" si="0"/>
        <v>96831</v>
      </c>
      <c r="G4" s="194">
        <f t="shared" si="1"/>
        <v>54810</v>
      </c>
      <c r="H4" s="22">
        <v>240</v>
      </c>
      <c r="I4" s="194">
        <v>5400</v>
      </c>
      <c r="J4" s="194">
        <v>4500</v>
      </c>
      <c r="K4" s="194">
        <f t="shared" si="2"/>
        <v>344481</v>
      </c>
    </row>
    <row r="5" spans="1:13">
      <c r="A5" s="22">
        <v>53</v>
      </c>
      <c r="B5" s="22">
        <v>30</v>
      </c>
      <c r="C5" s="195">
        <v>45627</v>
      </c>
      <c r="D5" s="22">
        <v>30</v>
      </c>
      <c r="E5" s="194">
        <v>182700</v>
      </c>
      <c r="F5" s="194">
        <f t="shared" si="0"/>
        <v>96831</v>
      </c>
      <c r="G5" s="194">
        <f t="shared" si="1"/>
        <v>54810</v>
      </c>
      <c r="H5" s="22">
        <v>240</v>
      </c>
      <c r="I5" s="194">
        <v>5400</v>
      </c>
      <c r="J5" s="194">
        <v>4500</v>
      </c>
      <c r="K5" s="194">
        <f t="shared" si="2"/>
        <v>344481</v>
      </c>
      <c r="M5" s="192"/>
    </row>
    <row r="6" spans="1:13">
      <c r="A6" s="22">
        <v>55</v>
      </c>
      <c r="B6" s="22">
        <v>30</v>
      </c>
      <c r="C6" s="195">
        <v>45658</v>
      </c>
      <c r="D6" s="22">
        <v>30</v>
      </c>
      <c r="E6" s="194">
        <v>188200</v>
      </c>
      <c r="F6" s="194">
        <f t="shared" si="0"/>
        <v>103510</v>
      </c>
      <c r="G6" s="194">
        <f t="shared" si="1"/>
        <v>56460</v>
      </c>
      <c r="H6" s="22">
        <v>240</v>
      </c>
      <c r="I6" s="194">
        <v>5400</v>
      </c>
      <c r="J6" s="194">
        <v>4500</v>
      </c>
      <c r="K6" s="194">
        <f t="shared" si="2"/>
        <v>358310</v>
      </c>
    </row>
    <row r="7" spans="1:13">
      <c r="A7" s="22">
        <v>55</v>
      </c>
      <c r="B7" s="22">
        <v>30</v>
      </c>
      <c r="C7" s="195">
        <v>45689</v>
      </c>
      <c r="D7" s="22">
        <v>30</v>
      </c>
      <c r="E7" s="194">
        <v>188200</v>
      </c>
      <c r="F7" s="194">
        <f t="shared" si="0"/>
        <v>103510</v>
      </c>
      <c r="G7" s="194">
        <f t="shared" si="1"/>
        <v>56460</v>
      </c>
      <c r="H7" s="22">
        <v>240</v>
      </c>
      <c r="I7" s="194">
        <v>5400</v>
      </c>
      <c r="J7" s="194">
        <v>4500</v>
      </c>
      <c r="K7" s="194">
        <f t="shared" si="2"/>
        <v>358310</v>
      </c>
    </row>
    <row r="8" spans="1:13">
      <c r="A8" s="22">
        <v>55</v>
      </c>
      <c r="B8" s="22">
        <v>30</v>
      </c>
      <c r="C8" s="195">
        <v>45717</v>
      </c>
      <c r="D8" s="22">
        <v>30</v>
      </c>
      <c r="E8" s="194">
        <v>188200</v>
      </c>
      <c r="F8" s="194">
        <f t="shared" si="0"/>
        <v>103510</v>
      </c>
      <c r="G8" s="194">
        <f t="shared" si="1"/>
        <v>56460</v>
      </c>
      <c r="H8" s="22">
        <v>240</v>
      </c>
      <c r="I8" s="194">
        <v>5400</v>
      </c>
      <c r="J8" s="194">
        <v>4500</v>
      </c>
      <c r="K8" s="194">
        <f t="shared" si="2"/>
        <v>358310</v>
      </c>
    </row>
    <row r="9" spans="1:13">
      <c r="A9" s="22">
        <v>55</v>
      </c>
      <c r="B9" s="22">
        <v>30</v>
      </c>
      <c r="C9" s="195">
        <v>45748</v>
      </c>
      <c r="D9" s="22">
        <v>30</v>
      </c>
      <c r="E9" s="194">
        <v>188200</v>
      </c>
      <c r="F9" s="194">
        <f t="shared" si="0"/>
        <v>103510</v>
      </c>
      <c r="G9" s="194">
        <f t="shared" si="1"/>
        <v>56460</v>
      </c>
      <c r="H9" s="22">
        <v>240</v>
      </c>
      <c r="I9" s="194">
        <v>5400</v>
      </c>
      <c r="J9" s="194">
        <v>4500</v>
      </c>
      <c r="K9" s="194">
        <f t="shared" si="2"/>
        <v>358310</v>
      </c>
    </row>
    <row r="10" spans="1:13">
      <c r="A10" s="22">
        <v>55</v>
      </c>
      <c r="B10" s="22">
        <v>30</v>
      </c>
      <c r="C10" s="195">
        <v>45778</v>
      </c>
      <c r="D10" s="22">
        <v>30</v>
      </c>
      <c r="E10" s="194">
        <v>188200</v>
      </c>
      <c r="F10" s="194">
        <f t="shared" si="0"/>
        <v>103510</v>
      </c>
      <c r="G10" s="194">
        <f t="shared" si="1"/>
        <v>56460</v>
      </c>
      <c r="H10" s="22">
        <v>240</v>
      </c>
      <c r="I10" s="194">
        <v>5400</v>
      </c>
      <c r="J10" s="194">
        <v>4500</v>
      </c>
      <c r="K10" s="194">
        <f t="shared" si="2"/>
        <v>358310</v>
      </c>
    </row>
    <row r="11" spans="1:13">
      <c r="A11" s="22">
        <v>55</v>
      </c>
      <c r="B11" s="22">
        <v>30</v>
      </c>
      <c r="C11" s="195">
        <v>45809</v>
      </c>
      <c r="D11" s="22">
        <v>30</v>
      </c>
      <c r="E11" s="194">
        <v>188200</v>
      </c>
      <c r="F11" s="194">
        <f t="shared" si="0"/>
        <v>103510</v>
      </c>
      <c r="G11" s="194">
        <f t="shared" si="1"/>
        <v>56460</v>
      </c>
      <c r="H11" s="22">
        <v>240</v>
      </c>
      <c r="I11" s="194">
        <v>5400</v>
      </c>
      <c r="J11" s="194">
        <v>4500</v>
      </c>
      <c r="K11" s="194">
        <f t="shared" si="2"/>
        <v>358310</v>
      </c>
    </row>
    <row r="12" spans="1:13">
      <c r="A12" s="22">
        <v>55</v>
      </c>
      <c r="B12" s="22">
        <v>30</v>
      </c>
      <c r="C12" s="193" t="s">
        <v>3831</v>
      </c>
      <c r="D12" s="22">
        <v>16</v>
      </c>
      <c r="E12" s="194">
        <f>E11*D12/D11</f>
        <v>100373.33333333333</v>
      </c>
      <c r="F12" s="194">
        <f t="shared" si="0"/>
        <v>55205.333333333328</v>
      </c>
      <c r="G12" s="194">
        <f t="shared" si="1"/>
        <v>30112</v>
      </c>
      <c r="H12" s="22">
        <v>128</v>
      </c>
      <c r="I12" s="194">
        <v>2880</v>
      </c>
      <c r="J12" s="194">
        <v>2400</v>
      </c>
      <c r="K12" s="194">
        <f t="shared" si="2"/>
        <v>191098.66666666666</v>
      </c>
    </row>
    <row r="13" spans="1:13">
      <c r="E13" s="12">
        <f>SUM(E2:E12)</f>
        <v>1942103.3333333333</v>
      </c>
      <c r="F13" s="12">
        <f t="shared" ref="F13:K13" si="3">SUM(F2:F12)</f>
        <v>1053906.2333333334</v>
      </c>
      <c r="G13" s="12">
        <f t="shared" si="3"/>
        <v>582631</v>
      </c>
      <c r="H13" s="12">
        <f t="shared" si="3"/>
        <v>2504</v>
      </c>
      <c r="I13" s="12">
        <f t="shared" si="3"/>
        <v>56340</v>
      </c>
      <c r="J13" s="12">
        <f t="shared" si="3"/>
        <v>46950</v>
      </c>
      <c r="K13" s="12">
        <f t="shared" si="3"/>
        <v>3684434.5666666664</v>
      </c>
    </row>
    <row r="14" spans="1:13">
      <c r="D14" s="12"/>
      <c r="E14" s="12"/>
      <c r="F14" s="12"/>
      <c r="H14" s="12"/>
      <c r="I14" s="12"/>
      <c r="J14" s="12"/>
    </row>
    <row r="15" spans="1:13">
      <c r="D15" s="12"/>
      <c r="E15" s="12"/>
      <c r="F15" s="12"/>
      <c r="H15" s="12"/>
      <c r="I15" s="12"/>
      <c r="J15" s="12"/>
    </row>
    <row r="16" spans="1:13">
      <c r="D16" s="12"/>
      <c r="E16" s="12"/>
      <c r="F16" s="12"/>
      <c r="H16" s="162"/>
      <c r="I16" s="12"/>
      <c r="J16" s="12"/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485A-7BDB-4D7E-9AEC-D0BE2FD0DC1E}">
  <dimension ref="A1:Y125"/>
  <sheetViews>
    <sheetView zoomScale="80" zoomScaleNormal="80" workbookViewId="0">
      <selection activeCell="G11" sqref="G11"/>
    </sheetView>
  </sheetViews>
  <sheetFormatPr defaultRowHeight="15.75"/>
  <cols>
    <col min="1" max="1" width="10.5" customWidth="1"/>
    <col min="2" max="2" width="12.25" bestFit="1" customWidth="1"/>
    <col min="3" max="3" width="10.125" bestFit="1" customWidth="1"/>
    <col min="4" max="4" width="10.375" bestFit="1" customWidth="1"/>
    <col min="5" max="5" width="7.5" customWidth="1"/>
    <col min="6" max="7" width="9.875" bestFit="1" customWidth="1"/>
    <col min="8" max="8" width="8.875" bestFit="1" customWidth="1"/>
    <col min="9" max="9" width="14.125" bestFit="1" customWidth="1"/>
    <col min="10" max="10" width="14.25" bestFit="1" customWidth="1"/>
    <col min="11" max="11" width="11.25" bestFit="1" customWidth="1"/>
    <col min="12" max="12" width="7.75" bestFit="1" customWidth="1"/>
  </cols>
  <sheetData>
    <row r="1" spans="1:25">
      <c r="A1" t="s">
        <v>3744</v>
      </c>
    </row>
    <row r="2" spans="1:25">
      <c r="A2" t="s">
        <v>3745</v>
      </c>
    </row>
    <row r="3" spans="1:25">
      <c r="A3" t="s">
        <v>3752</v>
      </c>
    </row>
    <row r="4" spans="1:25">
      <c r="A4" s="45" t="s">
        <v>3746</v>
      </c>
    </row>
    <row r="6" spans="1:25">
      <c r="A6" s="7" t="s">
        <v>3751</v>
      </c>
    </row>
    <row r="7" spans="1:25">
      <c r="A7" s="22" t="s">
        <v>3747</v>
      </c>
      <c r="B7" s="22" t="s">
        <v>3748</v>
      </c>
      <c r="C7" s="22" t="s">
        <v>3749</v>
      </c>
      <c r="D7" s="22" t="s">
        <v>3543</v>
      </c>
    </row>
    <row r="8" spans="1:25">
      <c r="A8" s="187">
        <v>45887</v>
      </c>
      <c r="B8" s="22">
        <v>436900.00000000006</v>
      </c>
      <c r="C8" s="22">
        <v>562800.00000000012</v>
      </c>
      <c r="D8" s="22">
        <v>125899.99999999999</v>
      </c>
      <c r="E8" t="s">
        <v>130</v>
      </c>
    </row>
    <row r="9" spans="1:25">
      <c r="A9" s="187">
        <v>45888</v>
      </c>
      <c r="B9" s="22">
        <v>553115.39999999991</v>
      </c>
      <c r="C9" s="22">
        <v>712276.91999999993</v>
      </c>
      <c r="D9" s="22">
        <v>159161.52000000002</v>
      </c>
      <c r="E9" t="s">
        <v>130</v>
      </c>
    </row>
    <row r="10" spans="1:25">
      <c r="A10" s="187">
        <v>45890</v>
      </c>
      <c r="B10" s="22">
        <v>492390.25</v>
      </c>
      <c r="C10" s="22">
        <v>602749.52</v>
      </c>
      <c r="D10" s="22">
        <v>110359.27</v>
      </c>
      <c r="E10" t="s">
        <v>3750</v>
      </c>
      <c r="I10" s="24"/>
    </row>
    <row r="11" spans="1:25">
      <c r="C11">
        <f>SUM(C8:C10)</f>
        <v>1877826.44</v>
      </c>
      <c r="D11">
        <f>SUM(D8:D10)</f>
        <v>395420.79000000004</v>
      </c>
      <c r="E11" s="24"/>
    </row>
    <row r="12" spans="1:25">
      <c r="D12" s="24"/>
      <c r="E12" s="24"/>
    </row>
    <row r="13" spans="1:25">
      <c r="A13" s="7" t="s">
        <v>3741</v>
      </c>
      <c r="N13" s="7" t="s">
        <v>3742</v>
      </c>
    </row>
    <row r="15" spans="1:25">
      <c r="A15" s="38" t="s">
        <v>995</v>
      </c>
      <c r="B15" s="38" t="s">
        <v>996</v>
      </c>
      <c r="C15" s="38" t="s">
        <v>3549</v>
      </c>
      <c r="D15" s="38" t="s">
        <v>3550</v>
      </c>
      <c r="E15" s="38" t="s">
        <v>1003</v>
      </c>
      <c r="F15" s="38" t="s">
        <v>3545</v>
      </c>
      <c r="G15" s="38" t="s">
        <v>3546</v>
      </c>
      <c r="H15" s="38" t="s">
        <v>1035</v>
      </c>
      <c r="I15" s="38" t="s">
        <v>3551</v>
      </c>
      <c r="J15" s="38" t="s">
        <v>3552</v>
      </c>
      <c r="K15" s="38" t="s">
        <v>3554</v>
      </c>
      <c r="L15" s="38" t="s">
        <v>3555</v>
      </c>
      <c r="N15" s="38" t="s">
        <v>995</v>
      </c>
      <c r="O15" s="38" t="s">
        <v>996</v>
      </c>
      <c r="P15" s="38" t="s">
        <v>3549</v>
      </c>
      <c r="Q15" s="38" t="s">
        <v>3550</v>
      </c>
      <c r="R15" s="38" t="s">
        <v>1003</v>
      </c>
      <c r="S15" s="38" t="s">
        <v>3545</v>
      </c>
      <c r="T15" s="38" t="s">
        <v>3546</v>
      </c>
      <c r="U15" s="38" t="s">
        <v>1035</v>
      </c>
      <c r="V15" s="38" t="s">
        <v>3551</v>
      </c>
      <c r="W15" s="38" t="s">
        <v>3552</v>
      </c>
      <c r="X15" s="38" t="s">
        <v>3554</v>
      </c>
      <c r="Y15" s="38" t="s">
        <v>3555</v>
      </c>
    </row>
    <row r="16" spans="1:25">
      <c r="A16" t="s">
        <v>130</v>
      </c>
      <c r="B16" t="s">
        <v>3734</v>
      </c>
      <c r="C16" t="s">
        <v>3735</v>
      </c>
      <c r="D16" t="s">
        <v>3736</v>
      </c>
      <c r="E16" s="39">
        <v>8</v>
      </c>
      <c r="F16" s="39">
        <v>1747.6</v>
      </c>
      <c r="G16" s="39">
        <v>2251.1999999999998</v>
      </c>
      <c r="H16" s="39">
        <v>503.6</v>
      </c>
      <c r="I16">
        <v>633</v>
      </c>
      <c r="J16" s="39">
        <v>0</v>
      </c>
      <c r="K16" s="39">
        <v>503.6</v>
      </c>
      <c r="L16" s="39">
        <v>0</v>
      </c>
      <c r="N16" t="s">
        <v>130</v>
      </c>
      <c r="O16" t="s">
        <v>3734</v>
      </c>
      <c r="P16" t="s">
        <v>3735</v>
      </c>
      <c r="Q16" t="s">
        <v>3736</v>
      </c>
      <c r="R16" s="39">
        <v>8</v>
      </c>
      <c r="S16" s="39">
        <v>1747.6</v>
      </c>
      <c r="T16" s="39">
        <v>2251.1999999999998</v>
      </c>
      <c r="U16" s="39">
        <v>503.6</v>
      </c>
      <c r="V16">
        <v>633</v>
      </c>
      <c r="W16" s="39">
        <v>0</v>
      </c>
      <c r="X16" s="39">
        <v>503.6</v>
      </c>
      <c r="Y16" s="39">
        <v>0</v>
      </c>
    </row>
    <row r="17" spans="1:25">
      <c r="A17" t="s">
        <v>130</v>
      </c>
      <c r="B17" t="s">
        <v>3734</v>
      </c>
      <c r="C17" t="s">
        <v>3735</v>
      </c>
      <c r="D17" t="s">
        <v>3736</v>
      </c>
      <c r="E17" s="39">
        <v>2</v>
      </c>
      <c r="F17" s="39">
        <v>436.9</v>
      </c>
      <c r="G17" s="39">
        <v>562.79999999999995</v>
      </c>
      <c r="H17" s="39">
        <v>125.9</v>
      </c>
      <c r="I17">
        <v>633</v>
      </c>
      <c r="J17" s="39">
        <v>0</v>
      </c>
      <c r="K17" s="39">
        <v>125.9</v>
      </c>
      <c r="L17" s="39">
        <v>0</v>
      </c>
      <c r="N17" t="s">
        <v>130</v>
      </c>
      <c r="O17" t="s">
        <v>3734</v>
      </c>
      <c r="P17" t="s">
        <v>3735</v>
      </c>
      <c r="Q17" t="s">
        <v>3736</v>
      </c>
      <c r="R17" s="39">
        <v>2</v>
      </c>
      <c r="S17" s="39">
        <v>436.9</v>
      </c>
      <c r="T17" s="39">
        <v>562.79999999999995</v>
      </c>
      <c r="U17" s="39">
        <v>125.9</v>
      </c>
      <c r="V17">
        <v>633</v>
      </c>
      <c r="W17" s="39">
        <v>0</v>
      </c>
      <c r="X17" s="39">
        <v>125.9</v>
      </c>
      <c r="Y17" s="39">
        <v>0</v>
      </c>
    </row>
    <row r="18" spans="1:25">
      <c r="A18" t="s">
        <v>130</v>
      </c>
      <c r="B18" t="s">
        <v>3734</v>
      </c>
      <c r="C18" t="s">
        <v>3735</v>
      </c>
      <c r="D18" t="s">
        <v>3736</v>
      </c>
      <c r="E18" s="39">
        <v>238</v>
      </c>
      <c r="F18" s="39">
        <v>51991.1</v>
      </c>
      <c r="G18" s="39">
        <v>66973.2</v>
      </c>
      <c r="H18" s="39">
        <v>14982.1</v>
      </c>
      <c r="I18">
        <v>633</v>
      </c>
      <c r="J18" s="39">
        <v>0</v>
      </c>
      <c r="K18" s="39">
        <v>14982.1</v>
      </c>
      <c r="L18" s="39">
        <v>0</v>
      </c>
      <c r="N18" t="s">
        <v>130</v>
      </c>
      <c r="O18" t="s">
        <v>3734</v>
      </c>
      <c r="P18" t="s">
        <v>3735</v>
      </c>
      <c r="Q18" t="s">
        <v>3736</v>
      </c>
      <c r="R18" s="39">
        <v>238</v>
      </c>
      <c r="S18" s="39">
        <v>51991.1</v>
      </c>
      <c r="T18" s="39">
        <v>66973.2</v>
      </c>
      <c r="U18" s="39">
        <v>14982.1</v>
      </c>
      <c r="V18">
        <v>633</v>
      </c>
      <c r="W18" s="39">
        <v>0</v>
      </c>
      <c r="X18" s="39">
        <v>14982.1</v>
      </c>
      <c r="Y18" s="39">
        <v>0</v>
      </c>
    </row>
    <row r="19" spans="1:25">
      <c r="A19" t="s">
        <v>130</v>
      </c>
      <c r="B19" t="s">
        <v>3734</v>
      </c>
      <c r="C19" t="s">
        <v>3735</v>
      </c>
      <c r="D19" t="s">
        <v>3736</v>
      </c>
      <c r="E19" s="39">
        <v>60</v>
      </c>
      <c r="F19" s="39">
        <v>13107</v>
      </c>
      <c r="G19" s="39">
        <v>16884</v>
      </c>
      <c r="H19" s="39">
        <v>3777</v>
      </c>
      <c r="I19">
        <v>633</v>
      </c>
      <c r="J19" s="39">
        <v>0</v>
      </c>
      <c r="K19" s="39">
        <v>3777</v>
      </c>
      <c r="L19" s="39">
        <v>0</v>
      </c>
      <c r="N19" t="s">
        <v>130</v>
      </c>
      <c r="O19" t="s">
        <v>3734</v>
      </c>
      <c r="P19" t="s">
        <v>3735</v>
      </c>
      <c r="Q19" t="s">
        <v>3736</v>
      </c>
      <c r="R19" s="39">
        <v>60</v>
      </c>
      <c r="S19" s="39">
        <v>13107</v>
      </c>
      <c r="T19" s="39">
        <v>16884</v>
      </c>
      <c r="U19" s="39">
        <v>3777</v>
      </c>
      <c r="V19">
        <v>633</v>
      </c>
      <c r="W19" s="39">
        <v>0</v>
      </c>
      <c r="X19" s="39">
        <v>3777</v>
      </c>
      <c r="Y19" s="39">
        <v>0</v>
      </c>
    </row>
    <row r="20" spans="1:25">
      <c r="A20" t="s">
        <v>130</v>
      </c>
      <c r="B20" t="s">
        <v>3734</v>
      </c>
      <c r="C20" t="s">
        <v>3735</v>
      </c>
      <c r="D20" t="s">
        <v>3736</v>
      </c>
      <c r="E20" s="39">
        <v>383</v>
      </c>
      <c r="F20" s="39">
        <v>83666.350000000006</v>
      </c>
      <c r="G20" s="39">
        <v>107776.2</v>
      </c>
      <c r="H20" s="39">
        <v>24109.85</v>
      </c>
      <c r="I20">
        <v>633</v>
      </c>
      <c r="J20" s="39">
        <v>0</v>
      </c>
      <c r="K20" s="39">
        <v>24109.85</v>
      </c>
      <c r="L20" s="39">
        <v>0</v>
      </c>
      <c r="N20" t="s">
        <v>130</v>
      </c>
      <c r="O20" t="s">
        <v>3734</v>
      </c>
      <c r="P20" t="s">
        <v>3735</v>
      </c>
      <c r="Q20" t="s">
        <v>3736</v>
      </c>
      <c r="R20" s="39">
        <v>383</v>
      </c>
      <c r="S20" s="39">
        <v>83666.350000000006</v>
      </c>
      <c r="T20" s="39">
        <v>107776.2</v>
      </c>
      <c r="U20" s="39">
        <v>24109.85</v>
      </c>
      <c r="V20">
        <v>633</v>
      </c>
      <c r="W20" s="39">
        <v>0</v>
      </c>
      <c r="X20" s="39">
        <v>24109.85</v>
      </c>
      <c r="Y20" s="39">
        <v>0</v>
      </c>
    </row>
    <row r="21" spans="1:25">
      <c r="A21" t="s">
        <v>130</v>
      </c>
      <c r="B21" t="s">
        <v>3734</v>
      </c>
      <c r="C21" t="s">
        <v>3735</v>
      </c>
      <c r="D21" t="s">
        <v>3736</v>
      </c>
      <c r="E21" s="39">
        <v>95</v>
      </c>
      <c r="F21" s="39">
        <v>20752.75</v>
      </c>
      <c r="G21" s="39">
        <v>26733</v>
      </c>
      <c r="H21" s="39">
        <v>5980.25</v>
      </c>
      <c r="I21">
        <v>633</v>
      </c>
      <c r="J21" s="39">
        <v>0</v>
      </c>
      <c r="K21" s="39">
        <v>5980.25</v>
      </c>
      <c r="L21" s="39">
        <v>0</v>
      </c>
      <c r="N21" t="s">
        <v>130</v>
      </c>
      <c r="O21" t="s">
        <v>3734</v>
      </c>
      <c r="P21" t="s">
        <v>3735</v>
      </c>
      <c r="Q21" t="s">
        <v>3736</v>
      </c>
      <c r="R21" s="39">
        <v>95</v>
      </c>
      <c r="S21" s="39">
        <v>20752.75</v>
      </c>
      <c r="T21" s="39">
        <v>26733</v>
      </c>
      <c r="U21" s="39">
        <v>5980.25</v>
      </c>
      <c r="V21">
        <v>633</v>
      </c>
      <c r="W21" s="39">
        <v>0</v>
      </c>
      <c r="X21" s="39">
        <v>5980.25</v>
      </c>
      <c r="Y21" s="39">
        <v>0</v>
      </c>
    </row>
    <row r="22" spans="1:25">
      <c r="A22" t="s">
        <v>130</v>
      </c>
      <c r="B22" t="s">
        <v>3734</v>
      </c>
      <c r="C22" t="s">
        <v>3735</v>
      </c>
      <c r="D22" t="s">
        <v>3736</v>
      </c>
      <c r="E22" s="39">
        <v>4</v>
      </c>
      <c r="F22" s="39">
        <v>873.8</v>
      </c>
      <c r="G22" s="39">
        <v>1125.5999999999999</v>
      </c>
      <c r="H22" s="39">
        <v>251.8</v>
      </c>
      <c r="I22">
        <v>633</v>
      </c>
      <c r="J22" s="39">
        <v>0</v>
      </c>
      <c r="K22" s="39">
        <v>251.8</v>
      </c>
      <c r="L22" s="39">
        <v>0</v>
      </c>
      <c r="N22" t="s">
        <v>130</v>
      </c>
      <c r="O22" t="s">
        <v>3734</v>
      </c>
      <c r="P22" t="s">
        <v>3735</v>
      </c>
      <c r="Q22" t="s">
        <v>3736</v>
      </c>
      <c r="R22" s="39">
        <v>4</v>
      </c>
      <c r="S22" s="39">
        <v>873.8</v>
      </c>
      <c r="T22" s="39">
        <v>1125.5999999999999</v>
      </c>
      <c r="U22" s="39">
        <v>251.8</v>
      </c>
      <c r="V22">
        <v>633</v>
      </c>
      <c r="W22" s="39">
        <v>0</v>
      </c>
      <c r="X22" s="39">
        <v>251.8</v>
      </c>
      <c r="Y22" s="39">
        <v>0</v>
      </c>
    </row>
    <row r="23" spans="1:25">
      <c r="A23" t="s">
        <v>130</v>
      </c>
      <c r="B23" t="s">
        <v>3734</v>
      </c>
      <c r="C23" t="s">
        <v>3735</v>
      </c>
      <c r="D23" t="s">
        <v>3736</v>
      </c>
      <c r="E23" s="39">
        <v>320</v>
      </c>
      <c r="F23" s="39">
        <v>69904</v>
      </c>
      <c r="G23" s="39">
        <v>90048</v>
      </c>
      <c r="H23" s="39">
        <v>20144</v>
      </c>
      <c r="I23">
        <v>633</v>
      </c>
      <c r="J23" s="39">
        <v>0</v>
      </c>
      <c r="K23" s="39">
        <v>20144</v>
      </c>
      <c r="L23" s="39">
        <v>0</v>
      </c>
      <c r="N23" t="s">
        <v>130</v>
      </c>
      <c r="O23" t="s">
        <v>3734</v>
      </c>
      <c r="P23" t="s">
        <v>3735</v>
      </c>
      <c r="Q23" t="s">
        <v>3736</v>
      </c>
      <c r="R23" s="39">
        <v>320</v>
      </c>
      <c r="S23" s="39">
        <v>69904</v>
      </c>
      <c r="T23" s="39">
        <v>90048</v>
      </c>
      <c r="U23" s="39">
        <v>20144</v>
      </c>
      <c r="V23">
        <v>633</v>
      </c>
      <c r="W23" s="39">
        <v>0</v>
      </c>
      <c r="X23" s="39">
        <v>20144</v>
      </c>
      <c r="Y23" s="39">
        <v>0</v>
      </c>
    </row>
    <row r="24" spans="1:25">
      <c r="A24" t="s">
        <v>130</v>
      </c>
      <c r="B24" t="s">
        <v>3734</v>
      </c>
      <c r="C24" t="s">
        <v>3735</v>
      </c>
      <c r="D24" t="s">
        <v>3736</v>
      </c>
      <c r="E24" s="39">
        <v>1</v>
      </c>
      <c r="F24" s="39">
        <v>218.45</v>
      </c>
      <c r="G24" s="39">
        <v>281.39999999999998</v>
      </c>
      <c r="H24" s="39">
        <v>62.95</v>
      </c>
      <c r="I24">
        <v>633</v>
      </c>
      <c r="J24" s="39">
        <v>0</v>
      </c>
      <c r="K24" s="39">
        <v>62.95</v>
      </c>
      <c r="L24" s="39">
        <v>0</v>
      </c>
      <c r="N24" t="s">
        <v>130</v>
      </c>
      <c r="O24" t="s">
        <v>3734</v>
      </c>
      <c r="P24" t="s">
        <v>3735</v>
      </c>
      <c r="Q24" t="s">
        <v>3736</v>
      </c>
      <c r="R24" s="39">
        <v>1</v>
      </c>
      <c r="S24" s="39">
        <v>218.45</v>
      </c>
      <c r="T24" s="39">
        <v>281.39999999999998</v>
      </c>
      <c r="U24" s="39">
        <v>62.95</v>
      </c>
      <c r="V24">
        <v>633</v>
      </c>
      <c r="W24" s="39">
        <v>0</v>
      </c>
      <c r="X24" s="39">
        <v>62.95</v>
      </c>
      <c r="Y24" s="39">
        <v>0</v>
      </c>
    </row>
    <row r="25" spans="1:25">
      <c r="A25" t="s">
        <v>130</v>
      </c>
      <c r="B25" t="s">
        <v>3734</v>
      </c>
      <c r="C25" t="s">
        <v>3735</v>
      </c>
      <c r="D25" t="s">
        <v>3736</v>
      </c>
      <c r="E25" s="39">
        <v>178</v>
      </c>
      <c r="F25" s="39">
        <v>38884.1</v>
      </c>
      <c r="G25" s="39">
        <v>50089.2</v>
      </c>
      <c r="H25" s="39">
        <v>11205.1</v>
      </c>
      <c r="I25">
        <v>633</v>
      </c>
      <c r="J25" s="39">
        <v>0</v>
      </c>
      <c r="K25" s="39">
        <v>11205.1</v>
      </c>
      <c r="L25" s="39">
        <v>0</v>
      </c>
      <c r="N25" t="s">
        <v>130</v>
      </c>
      <c r="O25" t="s">
        <v>3734</v>
      </c>
      <c r="P25" t="s">
        <v>3735</v>
      </c>
      <c r="Q25" t="s">
        <v>3736</v>
      </c>
      <c r="R25" s="39">
        <v>178</v>
      </c>
      <c r="S25" s="39">
        <v>38884.1</v>
      </c>
      <c r="T25" s="39">
        <v>50089.2</v>
      </c>
      <c r="U25" s="39">
        <v>11205.1</v>
      </c>
      <c r="V25">
        <v>633</v>
      </c>
      <c r="W25" s="39">
        <v>0</v>
      </c>
      <c r="X25" s="39">
        <v>11205.1</v>
      </c>
      <c r="Y25" s="39">
        <v>0</v>
      </c>
    </row>
    <row r="26" spans="1:25">
      <c r="A26" t="s">
        <v>130</v>
      </c>
      <c r="B26" t="s">
        <v>3734</v>
      </c>
      <c r="C26" t="s">
        <v>3735</v>
      </c>
      <c r="D26" t="s">
        <v>3736</v>
      </c>
      <c r="E26" s="39">
        <v>1</v>
      </c>
      <c r="F26" s="39">
        <v>218.45</v>
      </c>
      <c r="G26" s="39">
        <v>281.39999999999998</v>
      </c>
      <c r="H26" s="39">
        <v>62.95</v>
      </c>
      <c r="I26">
        <v>633</v>
      </c>
      <c r="J26" s="39">
        <v>0</v>
      </c>
      <c r="K26" s="39">
        <v>62.95</v>
      </c>
      <c r="L26" s="39">
        <v>0</v>
      </c>
      <c r="N26" t="s">
        <v>130</v>
      </c>
      <c r="O26" t="s">
        <v>3734</v>
      </c>
      <c r="P26" t="s">
        <v>3735</v>
      </c>
      <c r="Q26" t="s">
        <v>3736</v>
      </c>
      <c r="R26" s="39">
        <v>1</v>
      </c>
      <c r="S26" s="39">
        <v>218.45</v>
      </c>
      <c r="T26" s="39">
        <v>281.39999999999998</v>
      </c>
      <c r="U26" s="39">
        <v>62.95</v>
      </c>
      <c r="V26">
        <v>633</v>
      </c>
      <c r="W26" s="39">
        <v>0</v>
      </c>
      <c r="X26" s="39">
        <v>62.95</v>
      </c>
      <c r="Y26" s="39">
        <v>0</v>
      </c>
    </row>
    <row r="27" spans="1:25">
      <c r="A27" t="s">
        <v>130</v>
      </c>
      <c r="B27" t="s">
        <v>3734</v>
      </c>
      <c r="C27" t="s">
        <v>3735</v>
      </c>
      <c r="D27" t="s">
        <v>3736</v>
      </c>
      <c r="E27" s="39">
        <v>1</v>
      </c>
      <c r="F27" s="39">
        <v>218.45</v>
      </c>
      <c r="G27" s="39">
        <v>281.39999999999998</v>
      </c>
      <c r="H27" s="39">
        <v>62.95</v>
      </c>
      <c r="I27">
        <v>633</v>
      </c>
      <c r="J27" s="39">
        <v>0</v>
      </c>
      <c r="K27" s="39">
        <v>62.95</v>
      </c>
      <c r="L27" s="39">
        <v>0</v>
      </c>
      <c r="N27" t="s">
        <v>130</v>
      </c>
      <c r="O27" t="s">
        <v>3734</v>
      </c>
      <c r="P27" t="s">
        <v>3735</v>
      </c>
      <c r="Q27" t="s">
        <v>3736</v>
      </c>
      <c r="R27" s="39">
        <v>1</v>
      </c>
      <c r="S27" s="39">
        <v>218.45</v>
      </c>
      <c r="T27" s="39">
        <v>281.39999999999998</v>
      </c>
      <c r="U27" s="39">
        <v>62.95</v>
      </c>
      <c r="V27">
        <v>633</v>
      </c>
      <c r="W27" s="39">
        <v>0</v>
      </c>
      <c r="X27" s="39">
        <v>62.95</v>
      </c>
      <c r="Y27" s="39">
        <v>0</v>
      </c>
    </row>
    <row r="28" spans="1:25">
      <c r="A28" t="s">
        <v>130</v>
      </c>
      <c r="B28" t="s">
        <v>3734</v>
      </c>
      <c r="C28" t="s">
        <v>3735</v>
      </c>
      <c r="D28" t="s">
        <v>3736</v>
      </c>
      <c r="E28" s="39">
        <v>5</v>
      </c>
      <c r="F28" s="39">
        <v>1092.25</v>
      </c>
      <c r="G28" s="39">
        <v>1407</v>
      </c>
      <c r="H28" s="39">
        <v>314.75</v>
      </c>
      <c r="I28">
        <v>633</v>
      </c>
      <c r="J28" s="39">
        <v>0</v>
      </c>
      <c r="K28" s="39">
        <v>314.75</v>
      </c>
      <c r="L28" s="39">
        <v>0</v>
      </c>
      <c r="N28" t="s">
        <v>130</v>
      </c>
      <c r="O28" t="s">
        <v>3734</v>
      </c>
      <c r="P28" t="s">
        <v>3735</v>
      </c>
      <c r="Q28" t="s">
        <v>3736</v>
      </c>
      <c r="R28" s="39">
        <v>5</v>
      </c>
      <c r="S28" s="39">
        <v>1092.25</v>
      </c>
      <c r="T28" s="39">
        <v>1407</v>
      </c>
      <c r="U28" s="39">
        <v>314.75</v>
      </c>
      <c r="V28">
        <v>633</v>
      </c>
      <c r="W28" s="39">
        <v>0</v>
      </c>
      <c r="X28" s="39">
        <v>314.75</v>
      </c>
      <c r="Y28" s="39">
        <v>0</v>
      </c>
    </row>
    <row r="29" spans="1:25">
      <c r="A29" t="s">
        <v>130</v>
      </c>
      <c r="B29" t="s">
        <v>3734</v>
      </c>
      <c r="C29" t="s">
        <v>3735</v>
      </c>
      <c r="D29" t="s">
        <v>3736</v>
      </c>
      <c r="E29" s="39">
        <v>1</v>
      </c>
      <c r="F29" s="39">
        <v>218.45</v>
      </c>
      <c r="G29" s="39">
        <v>281.39999999999998</v>
      </c>
      <c r="H29" s="39">
        <v>62.95</v>
      </c>
      <c r="I29">
        <v>633</v>
      </c>
      <c r="J29" s="39">
        <v>0</v>
      </c>
      <c r="K29" s="39">
        <v>62.95</v>
      </c>
      <c r="L29" s="39">
        <v>0</v>
      </c>
      <c r="N29" t="s">
        <v>130</v>
      </c>
      <c r="O29" t="s">
        <v>3734</v>
      </c>
      <c r="P29" t="s">
        <v>3735</v>
      </c>
      <c r="Q29" t="s">
        <v>3736</v>
      </c>
      <c r="R29" s="39">
        <v>1</v>
      </c>
      <c r="S29" s="39">
        <v>218.45</v>
      </c>
      <c r="T29" s="39">
        <v>281.39999999999998</v>
      </c>
      <c r="U29" s="39">
        <v>62.95</v>
      </c>
      <c r="V29">
        <v>633</v>
      </c>
      <c r="W29" s="39">
        <v>0</v>
      </c>
      <c r="X29" s="39">
        <v>62.95</v>
      </c>
      <c r="Y29" s="39">
        <v>0</v>
      </c>
    </row>
    <row r="30" spans="1:25">
      <c r="A30" t="s">
        <v>130</v>
      </c>
      <c r="B30" t="s">
        <v>3734</v>
      </c>
      <c r="C30" t="s">
        <v>3735</v>
      </c>
      <c r="D30" t="s">
        <v>3736</v>
      </c>
      <c r="E30" s="39">
        <v>17</v>
      </c>
      <c r="F30" s="39">
        <v>3713.65</v>
      </c>
      <c r="G30" s="39">
        <v>4783.8</v>
      </c>
      <c r="H30" s="39">
        <v>1070.1500000000001</v>
      </c>
      <c r="I30">
        <v>633</v>
      </c>
      <c r="J30" s="39">
        <v>0</v>
      </c>
      <c r="K30" s="39">
        <v>1070.1500000000001</v>
      </c>
      <c r="L30" s="39">
        <v>0</v>
      </c>
      <c r="N30" t="s">
        <v>130</v>
      </c>
      <c r="O30" t="s">
        <v>3734</v>
      </c>
      <c r="P30" t="s">
        <v>3735</v>
      </c>
      <c r="Q30" t="s">
        <v>3736</v>
      </c>
      <c r="R30" s="39">
        <v>17</v>
      </c>
      <c r="S30" s="39">
        <v>3713.65</v>
      </c>
      <c r="T30" s="39">
        <v>4783.8</v>
      </c>
      <c r="U30" s="39">
        <v>1070.1500000000001</v>
      </c>
      <c r="V30">
        <v>633</v>
      </c>
      <c r="W30" s="39">
        <v>0</v>
      </c>
      <c r="X30" s="39">
        <v>1070.1500000000001</v>
      </c>
      <c r="Y30" s="39">
        <v>0</v>
      </c>
    </row>
    <row r="31" spans="1:25">
      <c r="A31" t="s">
        <v>130</v>
      </c>
      <c r="B31" t="s">
        <v>3734</v>
      </c>
      <c r="C31" t="s">
        <v>3735</v>
      </c>
      <c r="D31" t="s">
        <v>3736</v>
      </c>
      <c r="E31" s="39">
        <v>4</v>
      </c>
      <c r="F31" s="39">
        <v>873.8</v>
      </c>
      <c r="G31" s="39">
        <v>1125.5999999999999</v>
      </c>
      <c r="H31" s="39">
        <v>251.8</v>
      </c>
      <c r="I31">
        <v>633</v>
      </c>
      <c r="J31" s="39">
        <v>0</v>
      </c>
      <c r="K31" s="39">
        <v>251.8</v>
      </c>
      <c r="L31" s="39">
        <v>0</v>
      </c>
      <c r="N31" t="s">
        <v>130</v>
      </c>
      <c r="O31" t="s">
        <v>3734</v>
      </c>
      <c r="P31" t="s">
        <v>3735</v>
      </c>
      <c r="Q31" t="s">
        <v>3736</v>
      </c>
      <c r="R31" s="39">
        <v>4</v>
      </c>
      <c r="S31" s="39">
        <v>873.8</v>
      </c>
      <c r="T31" s="39">
        <v>1125.5999999999999</v>
      </c>
      <c r="U31" s="39">
        <v>251.8</v>
      </c>
      <c r="V31">
        <v>633</v>
      </c>
      <c r="W31" s="39">
        <v>0</v>
      </c>
      <c r="X31" s="39">
        <v>251.8</v>
      </c>
      <c r="Y31" s="39">
        <v>0</v>
      </c>
    </row>
    <row r="32" spans="1:25">
      <c r="A32" t="s">
        <v>130</v>
      </c>
      <c r="B32" t="s">
        <v>3734</v>
      </c>
      <c r="C32" t="s">
        <v>3735</v>
      </c>
      <c r="D32" t="s">
        <v>3736</v>
      </c>
      <c r="E32" s="39">
        <v>5</v>
      </c>
      <c r="F32" s="39">
        <v>1092.25</v>
      </c>
      <c r="G32" s="39">
        <v>1407</v>
      </c>
      <c r="H32" s="39">
        <v>314.75</v>
      </c>
      <c r="I32">
        <v>633</v>
      </c>
      <c r="J32" s="39">
        <v>0</v>
      </c>
      <c r="K32" s="39">
        <v>314.75</v>
      </c>
      <c r="L32" s="39">
        <v>0</v>
      </c>
      <c r="N32" t="s">
        <v>130</v>
      </c>
      <c r="O32" t="s">
        <v>3734</v>
      </c>
      <c r="P32" t="s">
        <v>3735</v>
      </c>
      <c r="Q32" t="s">
        <v>3736</v>
      </c>
      <c r="R32" s="39">
        <v>5</v>
      </c>
      <c r="S32" s="39">
        <v>1092.25</v>
      </c>
      <c r="T32" s="39">
        <v>1407</v>
      </c>
      <c r="U32" s="39">
        <v>314.75</v>
      </c>
      <c r="V32">
        <v>633</v>
      </c>
      <c r="W32" s="39">
        <v>0</v>
      </c>
      <c r="X32" s="39">
        <v>314.75</v>
      </c>
      <c r="Y32" s="39">
        <v>0</v>
      </c>
    </row>
    <row r="33" spans="1:25">
      <c r="A33" t="s">
        <v>130</v>
      </c>
      <c r="B33" t="s">
        <v>3734</v>
      </c>
      <c r="C33" t="s">
        <v>3735</v>
      </c>
      <c r="D33" t="s">
        <v>3736</v>
      </c>
      <c r="E33" s="39">
        <v>3</v>
      </c>
      <c r="F33" s="39">
        <v>655.35</v>
      </c>
      <c r="G33" s="39">
        <v>844.2</v>
      </c>
      <c r="H33" s="39">
        <v>188.85</v>
      </c>
      <c r="I33">
        <v>633</v>
      </c>
      <c r="J33" s="39">
        <v>0</v>
      </c>
      <c r="K33" s="39">
        <v>188.85</v>
      </c>
      <c r="L33" s="39">
        <v>0</v>
      </c>
      <c r="N33" t="s">
        <v>130</v>
      </c>
      <c r="O33" t="s">
        <v>3734</v>
      </c>
      <c r="P33" t="s">
        <v>3735</v>
      </c>
      <c r="Q33" t="s">
        <v>3736</v>
      </c>
      <c r="R33" s="39">
        <v>3</v>
      </c>
      <c r="S33" s="39">
        <v>655.35</v>
      </c>
      <c r="T33" s="39">
        <v>844.2</v>
      </c>
      <c r="U33" s="39">
        <v>188.85</v>
      </c>
      <c r="V33">
        <v>633</v>
      </c>
      <c r="W33" s="39">
        <v>0</v>
      </c>
      <c r="X33" s="39">
        <v>188.85</v>
      </c>
      <c r="Y33" s="39">
        <v>0</v>
      </c>
    </row>
    <row r="34" spans="1:25">
      <c r="A34" t="s">
        <v>130</v>
      </c>
      <c r="B34" t="s">
        <v>3734</v>
      </c>
      <c r="C34" t="s">
        <v>3735</v>
      </c>
      <c r="D34" t="s">
        <v>3736</v>
      </c>
      <c r="E34" s="39">
        <v>1</v>
      </c>
      <c r="F34" s="39">
        <v>218.45</v>
      </c>
      <c r="G34" s="39">
        <v>281.39999999999998</v>
      </c>
      <c r="H34" s="39">
        <v>62.95</v>
      </c>
      <c r="I34">
        <v>633</v>
      </c>
      <c r="J34" s="39">
        <v>0</v>
      </c>
      <c r="K34" s="39">
        <v>62.95</v>
      </c>
      <c r="L34" s="39">
        <v>0</v>
      </c>
      <c r="N34" t="s">
        <v>130</v>
      </c>
      <c r="O34" t="s">
        <v>3734</v>
      </c>
      <c r="P34" t="s">
        <v>3735</v>
      </c>
      <c r="Q34" t="s">
        <v>3736</v>
      </c>
      <c r="R34" s="39">
        <v>1</v>
      </c>
      <c r="S34" s="39">
        <v>218.45</v>
      </c>
      <c r="T34" s="39">
        <v>281.39999999999998</v>
      </c>
      <c r="U34" s="39">
        <v>62.95</v>
      </c>
      <c r="V34">
        <v>633</v>
      </c>
      <c r="W34" s="39">
        <v>0</v>
      </c>
      <c r="X34" s="39">
        <v>62.95</v>
      </c>
      <c r="Y34" s="39">
        <v>0</v>
      </c>
    </row>
    <row r="35" spans="1:25">
      <c r="A35" t="s">
        <v>130</v>
      </c>
      <c r="B35" t="s">
        <v>3734</v>
      </c>
      <c r="C35" t="s">
        <v>3735</v>
      </c>
      <c r="D35" t="s">
        <v>3736</v>
      </c>
      <c r="E35" s="39">
        <v>5</v>
      </c>
      <c r="F35" s="39">
        <v>1092.25</v>
      </c>
      <c r="G35" s="39">
        <v>1407</v>
      </c>
      <c r="H35" s="39">
        <v>314.75</v>
      </c>
      <c r="I35">
        <v>633</v>
      </c>
      <c r="J35" s="39">
        <v>0</v>
      </c>
      <c r="K35" s="39">
        <v>314.75</v>
      </c>
      <c r="L35" s="39">
        <v>0</v>
      </c>
      <c r="N35" t="s">
        <v>130</v>
      </c>
      <c r="O35" t="s">
        <v>3734</v>
      </c>
      <c r="P35" t="s">
        <v>3735</v>
      </c>
      <c r="Q35" t="s">
        <v>3736</v>
      </c>
      <c r="R35" s="39">
        <v>5</v>
      </c>
      <c r="S35" s="39">
        <v>1092.25</v>
      </c>
      <c r="T35" s="39">
        <v>1407</v>
      </c>
      <c r="U35" s="39">
        <v>314.75</v>
      </c>
      <c r="V35">
        <v>633</v>
      </c>
      <c r="W35" s="39">
        <v>0</v>
      </c>
      <c r="X35" s="39">
        <v>314.75</v>
      </c>
      <c r="Y35" s="39">
        <v>0</v>
      </c>
    </row>
    <row r="36" spans="1:25">
      <c r="A36" t="s">
        <v>130</v>
      </c>
      <c r="B36" t="s">
        <v>3734</v>
      </c>
      <c r="C36" t="s">
        <v>3735</v>
      </c>
      <c r="D36" t="s">
        <v>3736</v>
      </c>
      <c r="E36" s="39">
        <v>5</v>
      </c>
      <c r="F36" s="39">
        <v>1092.25</v>
      </c>
      <c r="G36" s="39">
        <v>1407</v>
      </c>
      <c r="H36" s="39">
        <v>314.75</v>
      </c>
      <c r="I36">
        <v>633</v>
      </c>
      <c r="J36" s="39">
        <v>0</v>
      </c>
      <c r="K36" s="39">
        <v>314.75</v>
      </c>
      <c r="L36" s="39">
        <v>0</v>
      </c>
      <c r="N36" t="s">
        <v>130</v>
      </c>
      <c r="O36" t="s">
        <v>3734</v>
      </c>
      <c r="P36" t="s">
        <v>3735</v>
      </c>
      <c r="Q36" t="s">
        <v>3736</v>
      </c>
      <c r="R36" s="39">
        <v>5</v>
      </c>
      <c r="S36" s="39">
        <v>1092.25</v>
      </c>
      <c r="T36" s="39">
        <v>1407</v>
      </c>
      <c r="U36" s="39">
        <v>314.75</v>
      </c>
      <c r="V36">
        <v>633</v>
      </c>
      <c r="W36" s="39">
        <v>0</v>
      </c>
      <c r="X36" s="39">
        <v>314.75</v>
      </c>
      <c r="Y36" s="39">
        <v>0</v>
      </c>
    </row>
    <row r="37" spans="1:25">
      <c r="A37" t="s">
        <v>130</v>
      </c>
      <c r="B37" t="s">
        <v>3734</v>
      </c>
      <c r="C37" t="s">
        <v>3735</v>
      </c>
      <c r="D37" t="s">
        <v>3736</v>
      </c>
      <c r="E37" s="39">
        <v>581</v>
      </c>
      <c r="F37" s="39">
        <v>126919.45</v>
      </c>
      <c r="G37" s="39">
        <v>163493.4</v>
      </c>
      <c r="H37" s="39">
        <v>36573.949999999997</v>
      </c>
      <c r="I37">
        <v>633</v>
      </c>
      <c r="J37" s="39">
        <v>0</v>
      </c>
      <c r="K37" s="39">
        <v>36573.949999999997</v>
      </c>
      <c r="L37" s="39">
        <v>0</v>
      </c>
      <c r="N37" t="s">
        <v>130</v>
      </c>
      <c r="O37" t="s">
        <v>3734</v>
      </c>
      <c r="P37" t="s">
        <v>3735</v>
      </c>
      <c r="Q37" t="s">
        <v>3736</v>
      </c>
      <c r="R37" s="39">
        <v>581</v>
      </c>
      <c r="S37" s="39">
        <v>126919.45</v>
      </c>
      <c r="T37" s="39">
        <v>163493.4</v>
      </c>
      <c r="U37" s="39">
        <v>36573.949999999997</v>
      </c>
      <c r="V37">
        <v>633</v>
      </c>
      <c r="W37" s="39">
        <v>0</v>
      </c>
      <c r="X37" s="39">
        <v>36573.949999999997</v>
      </c>
      <c r="Y37" s="39">
        <v>0</v>
      </c>
    </row>
    <row r="38" spans="1:25">
      <c r="A38" t="s">
        <v>130</v>
      </c>
      <c r="B38" t="s">
        <v>3734</v>
      </c>
      <c r="C38" t="s">
        <v>3735</v>
      </c>
      <c r="D38" t="s">
        <v>3736</v>
      </c>
      <c r="E38" s="39">
        <v>6</v>
      </c>
      <c r="F38" s="39">
        <v>1310.7</v>
      </c>
      <c r="G38" s="39">
        <v>1688.4</v>
      </c>
      <c r="H38" s="39">
        <v>377.7</v>
      </c>
      <c r="I38">
        <v>633</v>
      </c>
      <c r="J38" s="39">
        <v>0</v>
      </c>
      <c r="K38" s="39">
        <v>377.7</v>
      </c>
      <c r="L38" s="39">
        <v>0</v>
      </c>
      <c r="N38" t="s">
        <v>130</v>
      </c>
      <c r="O38" t="s">
        <v>3734</v>
      </c>
      <c r="P38" t="s">
        <v>3735</v>
      </c>
      <c r="Q38" t="s">
        <v>3736</v>
      </c>
      <c r="R38" s="39">
        <v>6</v>
      </c>
      <c r="S38" s="39">
        <v>1310.7</v>
      </c>
      <c r="T38" s="39">
        <v>1688.4</v>
      </c>
      <c r="U38" s="39">
        <v>377.7</v>
      </c>
      <c r="V38">
        <v>633</v>
      </c>
      <c r="W38" s="39">
        <v>0</v>
      </c>
      <c r="X38" s="39">
        <v>377.7</v>
      </c>
      <c r="Y38" s="39">
        <v>0</v>
      </c>
    </row>
    <row r="39" spans="1:25">
      <c r="A39" t="s">
        <v>130</v>
      </c>
      <c r="B39" t="s">
        <v>3734</v>
      </c>
      <c r="C39" t="s">
        <v>3735</v>
      </c>
      <c r="D39" t="s">
        <v>3736</v>
      </c>
      <c r="E39" s="39">
        <v>6</v>
      </c>
      <c r="F39" s="39">
        <v>1310.7</v>
      </c>
      <c r="G39" s="39">
        <v>1688.4</v>
      </c>
      <c r="H39" s="39">
        <v>377.7</v>
      </c>
      <c r="I39">
        <v>633</v>
      </c>
      <c r="J39" s="39">
        <v>0</v>
      </c>
      <c r="K39" s="39">
        <v>377.7</v>
      </c>
      <c r="L39" s="39">
        <v>0</v>
      </c>
      <c r="N39" t="s">
        <v>130</v>
      </c>
      <c r="O39" t="s">
        <v>3734</v>
      </c>
      <c r="P39" t="s">
        <v>3735</v>
      </c>
      <c r="Q39" t="s">
        <v>3736</v>
      </c>
      <c r="R39" s="39">
        <v>6</v>
      </c>
      <c r="S39" s="39">
        <v>1310.7</v>
      </c>
      <c r="T39" s="39">
        <v>1688.4</v>
      </c>
      <c r="U39" s="39">
        <v>377.7</v>
      </c>
      <c r="V39">
        <v>633</v>
      </c>
      <c r="W39" s="39">
        <v>0</v>
      </c>
      <c r="X39" s="39">
        <v>377.7</v>
      </c>
      <c r="Y39" s="39">
        <v>0</v>
      </c>
    </row>
    <row r="40" spans="1:25">
      <c r="A40" t="s">
        <v>130</v>
      </c>
      <c r="B40" t="s">
        <v>3734</v>
      </c>
      <c r="C40" t="s">
        <v>3735</v>
      </c>
      <c r="D40" t="s">
        <v>3736</v>
      </c>
      <c r="E40" s="39">
        <v>70</v>
      </c>
      <c r="F40" s="39">
        <v>15291.5</v>
      </c>
      <c r="G40" s="39">
        <v>19698</v>
      </c>
      <c r="H40" s="39">
        <v>4406.5</v>
      </c>
      <c r="I40">
        <v>633</v>
      </c>
      <c r="J40" s="39">
        <v>0</v>
      </c>
      <c r="K40" s="39">
        <v>4406.5</v>
      </c>
      <c r="L40" s="39">
        <v>0</v>
      </c>
      <c r="N40" t="s">
        <v>130</v>
      </c>
      <c r="O40" t="s">
        <v>3734</v>
      </c>
      <c r="P40" t="s">
        <v>3735</v>
      </c>
      <c r="Q40" t="s">
        <v>3736</v>
      </c>
      <c r="R40" s="39">
        <v>70</v>
      </c>
      <c r="S40" s="39">
        <v>15291.5</v>
      </c>
      <c r="T40" s="39">
        <v>19698</v>
      </c>
      <c r="U40" s="39">
        <v>4406.5</v>
      </c>
      <c r="V40">
        <v>633</v>
      </c>
      <c r="W40" s="39">
        <v>0</v>
      </c>
      <c r="X40" s="39">
        <v>4406.5</v>
      </c>
      <c r="Y40" s="39">
        <v>0</v>
      </c>
    </row>
    <row r="41" spans="1:25">
      <c r="A41" t="s">
        <v>130</v>
      </c>
      <c r="B41" t="s">
        <v>3734</v>
      </c>
      <c r="C41" t="s">
        <v>3735</v>
      </c>
      <c r="D41" t="s">
        <v>3737</v>
      </c>
      <c r="E41" s="39">
        <v>11</v>
      </c>
      <c r="F41" s="39">
        <v>2402.9499999999998</v>
      </c>
      <c r="G41" s="39">
        <v>3094.41</v>
      </c>
      <c r="H41" s="39">
        <v>691.46</v>
      </c>
      <c r="I41">
        <v>634</v>
      </c>
      <c r="J41" s="39">
        <v>0</v>
      </c>
      <c r="K41" s="39">
        <v>691.46</v>
      </c>
      <c r="L41" s="39">
        <v>0</v>
      </c>
      <c r="Q41" s="22" t="s">
        <v>3739</v>
      </c>
      <c r="R41" s="22"/>
      <c r="S41" s="186">
        <f>SUM(S16:S40)</f>
        <v>436900.00000000006</v>
      </c>
      <c r="T41" s="186">
        <f>SUM(T16:T40)</f>
        <v>562800.00000000012</v>
      </c>
      <c r="U41" s="186">
        <f>SUM(U16:U40)</f>
        <v>125899.99999999999</v>
      </c>
    </row>
    <row r="42" spans="1:25">
      <c r="A42" t="s">
        <v>130</v>
      </c>
      <c r="B42" t="s">
        <v>3734</v>
      </c>
      <c r="C42" t="s">
        <v>3735</v>
      </c>
      <c r="D42" t="s">
        <v>3737</v>
      </c>
      <c r="E42" s="39">
        <v>1</v>
      </c>
      <c r="F42" s="39">
        <v>218.45</v>
      </c>
      <c r="G42" s="39">
        <v>281.31</v>
      </c>
      <c r="H42" s="39">
        <v>62.86</v>
      </c>
      <c r="I42">
        <v>634</v>
      </c>
      <c r="J42" s="39">
        <v>0</v>
      </c>
      <c r="K42" s="39">
        <v>62.86</v>
      </c>
      <c r="L42" s="39">
        <v>0</v>
      </c>
      <c r="Q42" s="22"/>
      <c r="R42" s="22"/>
      <c r="S42" s="22" t="s">
        <v>3545</v>
      </c>
      <c r="T42" s="22" t="s">
        <v>3546</v>
      </c>
      <c r="U42" s="22" t="s">
        <v>3543</v>
      </c>
    </row>
    <row r="43" spans="1:25">
      <c r="A43" t="s">
        <v>130</v>
      </c>
      <c r="B43" t="s">
        <v>3734</v>
      </c>
      <c r="C43" t="s">
        <v>3735</v>
      </c>
      <c r="D43" t="s">
        <v>3737</v>
      </c>
      <c r="E43" s="39">
        <v>1</v>
      </c>
      <c r="F43" s="39">
        <v>218.45</v>
      </c>
      <c r="G43" s="39">
        <v>281.31</v>
      </c>
      <c r="H43" s="39">
        <v>62.86</v>
      </c>
      <c r="I43">
        <v>634</v>
      </c>
      <c r="J43" s="39">
        <v>0</v>
      </c>
      <c r="K43" s="39">
        <v>62.86</v>
      </c>
      <c r="L43" s="39">
        <v>0</v>
      </c>
    </row>
    <row r="44" spans="1:25">
      <c r="A44" t="s">
        <v>130</v>
      </c>
      <c r="B44" t="s">
        <v>3734</v>
      </c>
      <c r="C44" t="s">
        <v>3735</v>
      </c>
      <c r="D44" t="s">
        <v>3737</v>
      </c>
      <c r="E44" s="39">
        <v>1</v>
      </c>
      <c r="F44" s="39">
        <v>218.45</v>
      </c>
      <c r="G44" s="39">
        <v>281.31</v>
      </c>
      <c r="H44" s="39">
        <v>62.86</v>
      </c>
      <c r="I44">
        <v>634</v>
      </c>
      <c r="J44" s="39">
        <v>0</v>
      </c>
      <c r="K44" s="39">
        <v>62.86</v>
      </c>
      <c r="L44" s="39">
        <v>0</v>
      </c>
    </row>
    <row r="45" spans="1:25">
      <c r="A45" t="s">
        <v>130</v>
      </c>
      <c r="B45" t="s">
        <v>3734</v>
      </c>
      <c r="C45" t="s">
        <v>3735</v>
      </c>
      <c r="D45" t="s">
        <v>3737</v>
      </c>
      <c r="E45" s="39">
        <v>1</v>
      </c>
      <c r="F45" s="39">
        <v>218.45</v>
      </c>
      <c r="G45" s="39">
        <v>281.31</v>
      </c>
      <c r="H45" s="39">
        <v>62.86</v>
      </c>
      <c r="I45">
        <v>634</v>
      </c>
      <c r="J45" s="39">
        <v>0</v>
      </c>
      <c r="K45" s="39">
        <v>62.86</v>
      </c>
      <c r="L45" s="39">
        <v>0</v>
      </c>
      <c r="N45" s="7" t="s">
        <v>3743</v>
      </c>
    </row>
    <row r="46" spans="1:25">
      <c r="A46" t="s">
        <v>130</v>
      </c>
      <c r="B46" t="s">
        <v>3734</v>
      </c>
      <c r="C46" t="s">
        <v>3735</v>
      </c>
      <c r="D46" t="s">
        <v>3737</v>
      </c>
      <c r="E46" s="39">
        <v>1</v>
      </c>
      <c r="F46" s="39">
        <v>218.45</v>
      </c>
      <c r="G46" s="39">
        <v>281.31</v>
      </c>
      <c r="H46" s="39">
        <v>62.86</v>
      </c>
      <c r="I46">
        <v>634</v>
      </c>
      <c r="J46" s="39">
        <v>0</v>
      </c>
      <c r="K46" s="39">
        <v>62.86</v>
      </c>
      <c r="L46" s="39">
        <v>0</v>
      </c>
    </row>
    <row r="47" spans="1:25">
      <c r="A47" t="s">
        <v>130</v>
      </c>
      <c r="B47" t="s">
        <v>3734</v>
      </c>
      <c r="C47" t="s">
        <v>3735</v>
      </c>
      <c r="D47" t="s">
        <v>3737</v>
      </c>
      <c r="E47" s="39">
        <v>1</v>
      </c>
      <c r="F47" s="39">
        <v>218.45</v>
      </c>
      <c r="G47" s="39">
        <v>281.31</v>
      </c>
      <c r="H47" s="39">
        <v>62.86</v>
      </c>
      <c r="I47">
        <v>634</v>
      </c>
      <c r="J47" s="39">
        <v>0</v>
      </c>
      <c r="K47" s="39">
        <v>62.86</v>
      </c>
      <c r="L47" s="39">
        <v>0</v>
      </c>
      <c r="N47" t="s">
        <v>130</v>
      </c>
      <c r="O47" t="s">
        <v>3734</v>
      </c>
      <c r="P47" t="s">
        <v>3735</v>
      </c>
      <c r="Q47" t="s">
        <v>3737</v>
      </c>
      <c r="R47" s="39">
        <v>11</v>
      </c>
      <c r="S47" s="39">
        <v>2402.9499999999998</v>
      </c>
      <c r="T47" s="39">
        <v>3094.41</v>
      </c>
      <c r="U47" s="39">
        <v>691.46</v>
      </c>
      <c r="V47">
        <v>634</v>
      </c>
      <c r="W47" s="39">
        <v>0</v>
      </c>
      <c r="X47" s="39">
        <v>691.46</v>
      </c>
      <c r="Y47" s="39">
        <v>0</v>
      </c>
    </row>
    <row r="48" spans="1:25">
      <c r="A48" t="s">
        <v>130</v>
      </c>
      <c r="B48" t="s">
        <v>3734</v>
      </c>
      <c r="C48" t="s">
        <v>3735</v>
      </c>
      <c r="D48" t="s">
        <v>3737</v>
      </c>
      <c r="E48" s="39">
        <v>1</v>
      </c>
      <c r="F48" s="39">
        <v>218.45</v>
      </c>
      <c r="G48" s="39">
        <v>281.31</v>
      </c>
      <c r="H48" s="39">
        <v>62.86</v>
      </c>
      <c r="I48">
        <v>634</v>
      </c>
      <c r="J48" s="39">
        <v>0</v>
      </c>
      <c r="K48" s="39">
        <v>62.86</v>
      </c>
      <c r="L48" s="39">
        <v>0</v>
      </c>
      <c r="N48" t="s">
        <v>130</v>
      </c>
      <c r="O48" t="s">
        <v>3734</v>
      </c>
      <c r="P48" t="s">
        <v>3735</v>
      </c>
      <c r="Q48" t="s">
        <v>3737</v>
      </c>
      <c r="R48" s="39">
        <v>1</v>
      </c>
      <c r="S48" s="39">
        <v>218.45</v>
      </c>
      <c r="T48" s="39">
        <v>281.31</v>
      </c>
      <c r="U48" s="39">
        <v>62.86</v>
      </c>
      <c r="V48">
        <v>634</v>
      </c>
      <c r="W48" s="39">
        <v>0</v>
      </c>
      <c r="X48" s="39">
        <v>62.86</v>
      </c>
      <c r="Y48" s="39">
        <v>0</v>
      </c>
    </row>
    <row r="49" spans="1:25">
      <c r="A49" t="s">
        <v>130</v>
      </c>
      <c r="B49" t="s">
        <v>3734</v>
      </c>
      <c r="C49" t="s">
        <v>3735</v>
      </c>
      <c r="D49" t="s">
        <v>3737</v>
      </c>
      <c r="E49" s="39">
        <v>1</v>
      </c>
      <c r="F49" s="39">
        <v>218.45</v>
      </c>
      <c r="G49" s="39">
        <v>281.31</v>
      </c>
      <c r="H49" s="39">
        <v>62.86</v>
      </c>
      <c r="I49">
        <v>634</v>
      </c>
      <c r="J49" s="39">
        <v>0</v>
      </c>
      <c r="K49" s="39">
        <v>62.86</v>
      </c>
      <c r="L49" s="39">
        <v>0</v>
      </c>
      <c r="N49" t="s">
        <v>130</v>
      </c>
      <c r="O49" t="s">
        <v>3734</v>
      </c>
      <c r="P49" t="s">
        <v>3735</v>
      </c>
      <c r="Q49" t="s">
        <v>3737</v>
      </c>
      <c r="R49" s="39">
        <v>1</v>
      </c>
      <c r="S49" s="39">
        <v>218.45</v>
      </c>
      <c r="T49" s="39">
        <v>281.31</v>
      </c>
      <c r="U49" s="39">
        <v>62.86</v>
      </c>
      <c r="V49">
        <v>634</v>
      </c>
      <c r="W49" s="39">
        <v>0</v>
      </c>
      <c r="X49" s="39">
        <v>62.86</v>
      </c>
      <c r="Y49" s="39">
        <v>0</v>
      </c>
    </row>
    <row r="50" spans="1:25">
      <c r="A50" t="s">
        <v>130</v>
      </c>
      <c r="B50" t="s">
        <v>3734</v>
      </c>
      <c r="C50" t="s">
        <v>3735</v>
      </c>
      <c r="D50" t="s">
        <v>3737</v>
      </c>
      <c r="E50" s="39">
        <v>1</v>
      </c>
      <c r="F50" s="39">
        <v>218.45</v>
      </c>
      <c r="G50" s="39">
        <v>281.31</v>
      </c>
      <c r="H50" s="39">
        <v>62.86</v>
      </c>
      <c r="I50">
        <v>634</v>
      </c>
      <c r="J50" s="39">
        <v>0</v>
      </c>
      <c r="K50" s="39">
        <v>62.86</v>
      </c>
      <c r="L50" s="39">
        <v>0</v>
      </c>
      <c r="N50" t="s">
        <v>130</v>
      </c>
      <c r="O50" t="s">
        <v>3734</v>
      </c>
      <c r="P50" t="s">
        <v>3735</v>
      </c>
      <c r="Q50" t="s">
        <v>3737</v>
      </c>
      <c r="R50" s="39">
        <v>1</v>
      </c>
      <c r="S50" s="39">
        <v>218.45</v>
      </c>
      <c r="T50" s="39">
        <v>281.31</v>
      </c>
      <c r="U50" s="39">
        <v>62.86</v>
      </c>
      <c r="V50">
        <v>634</v>
      </c>
      <c r="W50" s="39">
        <v>0</v>
      </c>
      <c r="X50" s="39">
        <v>62.86</v>
      </c>
      <c r="Y50" s="39">
        <v>0</v>
      </c>
    </row>
    <row r="51" spans="1:25">
      <c r="A51" t="s">
        <v>130</v>
      </c>
      <c r="B51" t="s">
        <v>3734</v>
      </c>
      <c r="C51" t="s">
        <v>3735</v>
      </c>
      <c r="D51" t="s">
        <v>3737</v>
      </c>
      <c r="E51" s="39">
        <v>12</v>
      </c>
      <c r="F51" s="39">
        <v>2621.4</v>
      </c>
      <c r="G51" s="39">
        <v>3375.72</v>
      </c>
      <c r="H51" s="39">
        <v>754.32</v>
      </c>
      <c r="I51">
        <v>634</v>
      </c>
      <c r="J51" s="39">
        <v>0</v>
      </c>
      <c r="K51" s="39">
        <v>754.32</v>
      </c>
      <c r="L51" s="39">
        <v>0</v>
      </c>
      <c r="N51" t="s">
        <v>130</v>
      </c>
      <c r="O51" t="s">
        <v>3734</v>
      </c>
      <c r="P51" t="s">
        <v>3735</v>
      </c>
      <c r="Q51" t="s">
        <v>3737</v>
      </c>
      <c r="R51" s="39">
        <v>1</v>
      </c>
      <c r="S51" s="39">
        <v>218.45</v>
      </c>
      <c r="T51" s="39">
        <v>281.31</v>
      </c>
      <c r="U51" s="39">
        <v>62.86</v>
      </c>
      <c r="V51">
        <v>634</v>
      </c>
      <c r="W51" s="39">
        <v>0</v>
      </c>
      <c r="X51" s="39">
        <v>62.86</v>
      </c>
      <c r="Y51" s="39">
        <v>0</v>
      </c>
    </row>
    <row r="52" spans="1:25">
      <c r="A52" t="s">
        <v>130</v>
      </c>
      <c r="B52" t="s">
        <v>3734</v>
      </c>
      <c r="C52" t="s">
        <v>3735</v>
      </c>
      <c r="D52" t="s">
        <v>3737</v>
      </c>
      <c r="E52" s="39">
        <v>12</v>
      </c>
      <c r="F52" s="39">
        <v>2621.4</v>
      </c>
      <c r="G52" s="39">
        <v>3375.72</v>
      </c>
      <c r="H52" s="39">
        <v>754.32</v>
      </c>
      <c r="I52">
        <v>634</v>
      </c>
      <c r="J52" s="39">
        <v>0</v>
      </c>
      <c r="K52" s="39">
        <v>754.32</v>
      </c>
      <c r="L52" s="39">
        <v>0</v>
      </c>
      <c r="N52" t="s">
        <v>130</v>
      </c>
      <c r="O52" t="s">
        <v>3734</v>
      </c>
      <c r="P52" t="s">
        <v>3735</v>
      </c>
      <c r="Q52" t="s">
        <v>3737</v>
      </c>
      <c r="R52" s="39">
        <v>1</v>
      </c>
      <c r="S52" s="39">
        <v>218.45</v>
      </c>
      <c r="T52" s="39">
        <v>281.31</v>
      </c>
      <c r="U52" s="39">
        <v>62.86</v>
      </c>
      <c r="V52">
        <v>634</v>
      </c>
      <c r="W52" s="39">
        <v>0</v>
      </c>
      <c r="X52" s="39">
        <v>62.86</v>
      </c>
      <c r="Y52" s="39">
        <v>0</v>
      </c>
    </row>
    <row r="53" spans="1:25">
      <c r="A53" t="s">
        <v>130</v>
      </c>
      <c r="B53" t="s">
        <v>3734</v>
      </c>
      <c r="C53" t="s">
        <v>3735</v>
      </c>
      <c r="D53" t="s">
        <v>3737</v>
      </c>
      <c r="E53" s="39">
        <v>128</v>
      </c>
      <c r="F53" s="39">
        <v>27961.599999999999</v>
      </c>
      <c r="G53" s="39">
        <v>36007.68</v>
      </c>
      <c r="H53" s="39">
        <v>8046.08</v>
      </c>
      <c r="I53">
        <v>634</v>
      </c>
      <c r="J53" s="39">
        <v>0</v>
      </c>
      <c r="K53" s="39">
        <v>8046.08</v>
      </c>
      <c r="L53" s="39">
        <v>0</v>
      </c>
      <c r="N53" t="s">
        <v>130</v>
      </c>
      <c r="O53" t="s">
        <v>3734</v>
      </c>
      <c r="P53" t="s">
        <v>3735</v>
      </c>
      <c r="Q53" t="s">
        <v>3737</v>
      </c>
      <c r="R53" s="39">
        <v>1</v>
      </c>
      <c r="S53" s="39">
        <v>218.45</v>
      </c>
      <c r="T53" s="39">
        <v>281.31</v>
      </c>
      <c r="U53" s="39">
        <v>62.86</v>
      </c>
      <c r="V53">
        <v>634</v>
      </c>
      <c r="W53" s="39">
        <v>0</v>
      </c>
      <c r="X53" s="39">
        <v>62.86</v>
      </c>
      <c r="Y53" s="39">
        <v>0</v>
      </c>
    </row>
    <row r="54" spans="1:25">
      <c r="A54" t="s">
        <v>130</v>
      </c>
      <c r="B54" t="s">
        <v>3734</v>
      </c>
      <c r="C54" t="s">
        <v>3735</v>
      </c>
      <c r="D54" t="s">
        <v>3737</v>
      </c>
      <c r="E54" s="39">
        <v>130</v>
      </c>
      <c r="F54" s="39">
        <v>28398.5</v>
      </c>
      <c r="G54" s="39">
        <v>36570.300000000003</v>
      </c>
      <c r="H54" s="39">
        <v>8171.8</v>
      </c>
      <c r="I54">
        <v>634</v>
      </c>
      <c r="J54" s="39">
        <v>0</v>
      </c>
      <c r="K54" s="39">
        <v>8171.8</v>
      </c>
      <c r="L54" s="39">
        <v>0</v>
      </c>
      <c r="N54" t="s">
        <v>130</v>
      </c>
      <c r="O54" t="s">
        <v>3734</v>
      </c>
      <c r="P54" t="s">
        <v>3735</v>
      </c>
      <c r="Q54" t="s">
        <v>3737</v>
      </c>
      <c r="R54" s="39">
        <v>1</v>
      </c>
      <c r="S54" s="39">
        <v>218.45</v>
      </c>
      <c r="T54" s="39">
        <v>281.31</v>
      </c>
      <c r="U54" s="39">
        <v>62.86</v>
      </c>
      <c r="V54">
        <v>634</v>
      </c>
      <c r="W54" s="39">
        <v>0</v>
      </c>
      <c r="X54" s="39">
        <v>62.86</v>
      </c>
      <c r="Y54" s="39">
        <v>0</v>
      </c>
    </row>
    <row r="55" spans="1:25">
      <c r="A55" t="s">
        <v>130</v>
      </c>
      <c r="B55" t="s">
        <v>3734</v>
      </c>
      <c r="C55" t="s">
        <v>3735</v>
      </c>
      <c r="D55" t="s">
        <v>3737</v>
      </c>
      <c r="E55" s="39">
        <v>13</v>
      </c>
      <c r="F55" s="39">
        <v>2839.85</v>
      </c>
      <c r="G55" s="39">
        <v>3657.03</v>
      </c>
      <c r="H55" s="39">
        <v>817.18</v>
      </c>
      <c r="I55">
        <v>634</v>
      </c>
      <c r="J55" s="39">
        <v>0</v>
      </c>
      <c r="K55" s="39">
        <v>817.18</v>
      </c>
      <c r="L55" s="39">
        <v>0</v>
      </c>
      <c r="N55" t="s">
        <v>130</v>
      </c>
      <c r="O55" t="s">
        <v>3734</v>
      </c>
      <c r="P55" t="s">
        <v>3735</v>
      </c>
      <c r="Q55" t="s">
        <v>3737</v>
      </c>
      <c r="R55" s="39">
        <v>1</v>
      </c>
      <c r="S55" s="39">
        <v>218.45</v>
      </c>
      <c r="T55" s="39">
        <v>281.31</v>
      </c>
      <c r="U55" s="39">
        <v>62.86</v>
      </c>
      <c r="V55">
        <v>634</v>
      </c>
      <c r="W55" s="39">
        <v>0</v>
      </c>
      <c r="X55" s="39">
        <v>62.86</v>
      </c>
      <c r="Y55" s="39">
        <v>0</v>
      </c>
    </row>
    <row r="56" spans="1:25">
      <c r="A56" t="s">
        <v>130</v>
      </c>
      <c r="B56" t="s">
        <v>3734</v>
      </c>
      <c r="C56" t="s">
        <v>3735</v>
      </c>
      <c r="D56" t="s">
        <v>3737</v>
      </c>
      <c r="E56" s="39">
        <v>11</v>
      </c>
      <c r="F56" s="39">
        <v>2402.9499999999998</v>
      </c>
      <c r="G56" s="39">
        <v>3094.41</v>
      </c>
      <c r="H56" s="39">
        <v>691.46</v>
      </c>
      <c r="I56">
        <v>634</v>
      </c>
      <c r="J56" s="39">
        <v>0</v>
      </c>
      <c r="K56" s="39">
        <v>691.46</v>
      </c>
      <c r="L56" s="39">
        <v>0</v>
      </c>
      <c r="N56" t="s">
        <v>130</v>
      </c>
      <c r="O56" t="s">
        <v>3734</v>
      </c>
      <c r="P56" t="s">
        <v>3735</v>
      </c>
      <c r="Q56" t="s">
        <v>3737</v>
      </c>
      <c r="R56" s="39">
        <v>1</v>
      </c>
      <c r="S56" s="39">
        <v>218.45</v>
      </c>
      <c r="T56" s="39">
        <v>281.31</v>
      </c>
      <c r="U56" s="39">
        <v>62.86</v>
      </c>
      <c r="V56">
        <v>634</v>
      </c>
      <c r="W56" s="39">
        <v>0</v>
      </c>
      <c r="X56" s="39">
        <v>62.86</v>
      </c>
      <c r="Y56" s="39">
        <v>0</v>
      </c>
    </row>
    <row r="57" spans="1:25">
      <c r="A57" t="s">
        <v>130</v>
      </c>
      <c r="B57" t="s">
        <v>3734</v>
      </c>
      <c r="C57" t="s">
        <v>3735</v>
      </c>
      <c r="D57" t="s">
        <v>3737</v>
      </c>
      <c r="E57" s="39">
        <v>9</v>
      </c>
      <c r="F57" s="39">
        <v>1966.05</v>
      </c>
      <c r="G57" s="39">
        <v>2531.79</v>
      </c>
      <c r="H57" s="39">
        <v>565.74</v>
      </c>
      <c r="I57">
        <v>634</v>
      </c>
      <c r="J57" s="39">
        <v>0</v>
      </c>
      <c r="K57" s="39">
        <v>565.74</v>
      </c>
      <c r="L57" s="39">
        <v>0</v>
      </c>
      <c r="N57" t="s">
        <v>130</v>
      </c>
      <c r="O57" t="s">
        <v>3734</v>
      </c>
      <c r="P57" t="s">
        <v>3735</v>
      </c>
      <c r="Q57" t="s">
        <v>3737</v>
      </c>
      <c r="R57" s="39">
        <v>12</v>
      </c>
      <c r="S57" s="39">
        <v>2621.4</v>
      </c>
      <c r="T57" s="39">
        <v>3375.72</v>
      </c>
      <c r="U57" s="39">
        <v>754.32</v>
      </c>
      <c r="V57">
        <v>634</v>
      </c>
      <c r="W57" s="39">
        <v>0</v>
      </c>
      <c r="X57" s="39">
        <v>754.32</v>
      </c>
      <c r="Y57" s="39">
        <v>0</v>
      </c>
    </row>
    <row r="58" spans="1:25">
      <c r="A58" t="s">
        <v>130</v>
      </c>
      <c r="B58" t="s">
        <v>3734</v>
      </c>
      <c r="C58" t="s">
        <v>3735</v>
      </c>
      <c r="D58" t="s">
        <v>3737</v>
      </c>
      <c r="E58" s="39">
        <v>17</v>
      </c>
      <c r="F58" s="39">
        <v>3713.65</v>
      </c>
      <c r="G58" s="39">
        <v>4782.2700000000004</v>
      </c>
      <c r="H58" s="39">
        <v>1068.6199999999999</v>
      </c>
      <c r="I58">
        <v>634</v>
      </c>
      <c r="J58" s="39">
        <v>0</v>
      </c>
      <c r="K58" s="39">
        <v>1068.6199999999999</v>
      </c>
      <c r="L58" s="39">
        <v>0</v>
      </c>
      <c r="N58" t="s">
        <v>130</v>
      </c>
      <c r="O58" t="s">
        <v>3734</v>
      </c>
      <c r="P58" t="s">
        <v>3735</v>
      </c>
      <c r="Q58" t="s">
        <v>3737</v>
      </c>
      <c r="R58" s="39">
        <v>12</v>
      </c>
      <c r="S58" s="39">
        <v>2621.4</v>
      </c>
      <c r="T58" s="39">
        <v>3375.72</v>
      </c>
      <c r="U58" s="39">
        <v>754.32</v>
      </c>
      <c r="V58">
        <v>634</v>
      </c>
      <c r="W58" s="39">
        <v>0</v>
      </c>
      <c r="X58" s="39">
        <v>754.32</v>
      </c>
      <c r="Y58" s="39">
        <v>0</v>
      </c>
    </row>
    <row r="59" spans="1:25">
      <c r="A59" t="s">
        <v>130</v>
      </c>
      <c r="B59" t="s">
        <v>3734</v>
      </c>
      <c r="C59" t="s">
        <v>3735</v>
      </c>
      <c r="D59" t="s">
        <v>3737</v>
      </c>
      <c r="E59" s="39">
        <v>89</v>
      </c>
      <c r="F59" s="39">
        <v>19442.05</v>
      </c>
      <c r="G59" s="39">
        <v>25036.59</v>
      </c>
      <c r="H59" s="39">
        <v>5594.54</v>
      </c>
      <c r="I59">
        <v>634</v>
      </c>
      <c r="J59" s="39">
        <v>0</v>
      </c>
      <c r="K59" s="39">
        <v>5594.54</v>
      </c>
      <c r="L59" s="39">
        <v>0</v>
      </c>
      <c r="N59" t="s">
        <v>130</v>
      </c>
      <c r="O59" t="s">
        <v>3734</v>
      </c>
      <c r="P59" t="s">
        <v>3735</v>
      </c>
      <c r="Q59" t="s">
        <v>3737</v>
      </c>
      <c r="R59" s="39">
        <v>128</v>
      </c>
      <c r="S59" s="39">
        <v>27961.599999999999</v>
      </c>
      <c r="T59" s="39">
        <v>36007.68</v>
      </c>
      <c r="U59" s="39">
        <v>8046.08</v>
      </c>
      <c r="V59">
        <v>634</v>
      </c>
      <c r="W59" s="39">
        <v>0</v>
      </c>
      <c r="X59" s="39">
        <v>8046.08</v>
      </c>
      <c r="Y59" s="39">
        <v>0</v>
      </c>
    </row>
    <row r="60" spans="1:25">
      <c r="A60" t="s">
        <v>130</v>
      </c>
      <c r="B60" t="s">
        <v>3734</v>
      </c>
      <c r="C60" t="s">
        <v>3735</v>
      </c>
      <c r="D60" t="s">
        <v>3737</v>
      </c>
      <c r="E60" s="39">
        <v>19</v>
      </c>
      <c r="F60" s="39">
        <v>4150.55</v>
      </c>
      <c r="G60" s="39">
        <v>5344.89</v>
      </c>
      <c r="H60" s="39">
        <v>1194.3399999999999</v>
      </c>
      <c r="I60">
        <v>634</v>
      </c>
      <c r="J60" s="39">
        <v>0</v>
      </c>
      <c r="K60" s="39">
        <v>1194.3399999999999</v>
      </c>
      <c r="L60" s="39">
        <v>0</v>
      </c>
      <c r="N60" t="s">
        <v>130</v>
      </c>
      <c r="O60" t="s">
        <v>3734</v>
      </c>
      <c r="P60" t="s">
        <v>3735</v>
      </c>
      <c r="Q60" t="s">
        <v>3737</v>
      </c>
      <c r="R60" s="39">
        <v>130</v>
      </c>
      <c r="S60" s="39">
        <v>28398.5</v>
      </c>
      <c r="T60" s="39">
        <v>36570.300000000003</v>
      </c>
      <c r="U60" s="39">
        <v>8171.8</v>
      </c>
      <c r="V60">
        <v>634</v>
      </c>
      <c r="W60" s="39">
        <v>0</v>
      </c>
      <c r="X60" s="39">
        <v>8171.8</v>
      </c>
      <c r="Y60" s="39">
        <v>0</v>
      </c>
    </row>
    <row r="61" spans="1:25">
      <c r="A61" t="s">
        <v>130</v>
      </c>
      <c r="B61" t="s">
        <v>3734</v>
      </c>
      <c r="C61" t="s">
        <v>3735</v>
      </c>
      <c r="D61" t="s">
        <v>3737</v>
      </c>
      <c r="E61" s="39">
        <v>16</v>
      </c>
      <c r="F61" s="39">
        <v>3495.2</v>
      </c>
      <c r="G61" s="39">
        <v>4500.96</v>
      </c>
      <c r="H61" s="39">
        <v>1005.76</v>
      </c>
      <c r="I61">
        <v>634</v>
      </c>
      <c r="J61" s="39">
        <v>0</v>
      </c>
      <c r="K61" s="39">
        <v>1005.76</v>
      </c>
      <c r="L61" s="39">
        <v>0</v>
      </c>
      <c r="N61" t="s">
        <v>130</v>
      </c>
      <c r="O61" t="s">
        <v>3734</v>
      </c>
      <c r="P61" t="s">
        <v>3735</v>
      </c>
      <c r="Q61" t="s">
        <v>3737</v>
      </c>
      <c r="R61" s="39">
        <v>13</v>
      </c>
      <c r="S61" s="39">
        <v>2839.85</v>
      </c>
      <c r="T61" s="39">
        <v>3657.03</v>
      </c>
      <c r="U61" s="39">
        <v>817.18</v>
      </c>
      <c r="V61">
        <v>634</v>
      </c>
      <c r="W61" s="39">
        <v>0</v>
      </c>
      <c r="X61" s="39">
        <v>817.18</v>
      </c>
      <c r="Y61" s="39">
        <v>0</v>
      </c>
    </row>
    <row r="62" spans="1:25">
      <c r="A62" t="s">
        <v>130</v>
      </c>
      <c r="B62" t="s">
        <v>3734</v>
      </c>
      <c r="C62" t="s">
        <v>3735</v>
      </c>
      <c r="D62" t="s">
        <v>3737</v>
      </c>
      <c r="E62" s="39">
        <v>16</v>
      </c>
      <c r="F62" s="39">
        <v>3495.2</v>
      </c>
      <c r="G62" s="39">
        <v>4500.96</v>
      </c>
      <c r="H62" s="39">
        <v>1005.76</v>
      </c>
      <c r="I62">
        <v>634</v>
      </c>
      <c r="J62" s="39">
        <v>0</v>
      </c>
      <c r="K62" s="39">
        <v>1005.76</v>
      </c>
      <c r="L62" s="39">
        <v>0</v>
      </c>
      <c r="N62" t="s">
        <v>130</v>
      </c>
      <c r="O62" t="s">
        <v>3734</v>
      </c>
      <c r="P62" t="s">
        <v>3735</v>
      </c>
      <c r="Q62" t="s">
        <v>3737</v>
      </c>
      <c r="R62" s="39">
        <v>11</v>
      </c>
      <c r="S62" s="39">
        <v>2402.9499999999998</v>
      </c>
      <c r="T62" s="39">
        <v>3094.41</v>
      </c>
      <c r="U62" s="39">
        <v>691.46</v>
      </c>
      <c r="V62">
        <v>634</v>
      </c>
      <c r="W62" s="39">
        <v>0</v>
      </c>
      <c r="X62" s="39">
        <v>691.46</v>
      </c>
      <c r="Y62" s="39">
        <v>0</v>
      </c>
    </row>
    <row r="63" spans="1:25">
      <c r="A63" t="s">
        <v>130</v>
      </c>
      <c r="B63" t="s">
        <v>3734</v>
      </c>
      <c r="C63" t="s">
        <v>3735</v>
      </c>
      <c r="D63" t="s">
        <v>3737</v>
      </c>
      <c r="E63" s="39">
        <v>16</v>
      </c>
      <c r="F63" s="39">
        <v>3495.2</v>
      </c>
      <c r="G63" s="39">
        <v>4500.96</v>
      </c>
      <c r="H63" s="39">
        <v>1005.76</v>
      </c>
      <c r="I63">
        <v>634</v>
      </c>
      <c r="J63" s="39">
        <v>0</v>
      </c>
      <c r="K63" s="39">
        <v>1005.76</v>
      </c>
      <c r="L63" s="39">
        <v>0</v>
      </c>
      <c r="N63" t="s">
        <v>130</v>
      </c>
      <c r="O63" t="s">
        <v>3734</v>
      </c>
      <c r="P63" t="s">
        <v>3735</v>
      </c>
      <c r="Q63" t="s">
        <v>3737</v>
      </c>
      <c r="R63" s="39">
        <v>9</v>
      </c>
      <c r="S63" s="39">
        <v>1966.05</v>
      </c>
      <c r="T63" s="39">
        <v>2531.79</v>
      </c>
      <c r="U63" s="39">
        <v>565.74</v>
      </c>
      <c r="V63">
        <v>634</v>
      </c>
      <c r="W63" s="39">
        <v>0</v>
      </c>
      <c r="X63" s="39">
        <v>565.74</v>
      </c>
      <c r="Y63" s="39">
        <v>0</v>
      </c>
    </row>
    <row r="64" spans="1:25">
      <c r="A64" t="s">
        <v>130</v>
      </c>
      <c r="B64" t="s">
        <v>3734</v>
      </c>
      <c r="C64" t="s">
        <v>3735</v>
      </c>
      <c r="D64" t="s">
        <v>3737</v>
      </c>
      <c r="E64" s="39">
        <v>17</v>
      </c>
      <c r="F64" s="39">
        <v>3713.65</v>
      </c>
      <c r="G64" s="39">
        <v>4782.2700000000004</v>
      </c>
      <c r="H64" s="39">
        <v>1068.6199999999999</v>
      </c>
      <c r="I64">
        <v>634</v>
      </c>
      <c r="J64" s="39">
        <v>0</v>
      </c>
      <c r="K64" s="39">
        <v>1068.6199999999999</v>
      </c>
      <c r="L64" s="39">
        <v>0</v>
      </c>
      <c r="N64" t="s">
        <v>130</v>
      </c>
      <c r="O64" t="s">
        <v>3734</v>
      </c>
      <c r="P64" t="s">
        <v>3735</v>
      </c>
      <c r="Q64" t="s">
        <v>3737</v>
      </c>
      <c r="R64" s="39">
        <v>17</v>
      </c>
      <c r="S64" s="39">
        <v>3713.65</v>
      </c>
      <c r="T64" s="39">
        <v>4782.2700000000004</v>
      </c>
      <c r="U64" s="39">
        <v>1068.6199999999999</v>
      </c>
      <c r="V64">
        <v>634</v>
      </c>
      <c r="W64" s="39">
        <v>0</v>
      </c>
      <c r="X64" s="39">
        <v>1068.6199999999999</v>
      </c>
      <c r="Y64" s="39">
        <v>0</v>
      </c>
    </row>
    <row r="65" spans="1:25">
      <c r="A65" t="s">
        <v>130</v>
      </c>
      <c r="B65" t="s">
        <v>3734</v>
      </c>
      <c r="C65" t="s">
        <v>3735</v>
      </c>
      <c r="D65" t="s">
        <v>3737</v>
      </c>
      <c r="E65" s="39">
        <v>131</v>
      </c>
      <c r="F65" s="39">
        <v>28616.95</v>
      </c>
      <c r="G65" s="39">
        <v>36851.61</v>
      </c>
      <c r="H65" s="39">
        <v>8234.66</v>
      </c>
      <c r="I65">
        <v>634</v>
      </c>
      <c r="J65" s="39">
        <v>0</v>
      </c>
      <c r="K65" s="39">
        <v>8234.66</v>
      </c>
      <c r="L65" s="39">
        <v>0</v>
      </c>
      <c r="N65" t="s">
        <v>130</v>
      </c>
      <c r="O65" t="s">
        <v>3734</v>
      </c>
      <c r="P65" t="s">
        <v>3735</v>
      </c>
      <c r="Q65" t="s">
        <v>3737</v>
      </c>
      <c r="R65" s="39">
        <v>89</v>
      </c>
      <c r="S65" s="39">
        <v>19442.05</v>
      </c>
      <c r="T65" s="39">
        <v>25036.59</v>
      </c>
      <c r="U65" s="39">
        <v>5594.54</v>
      </c>
      <c r="V65">
        <v>634</v>
      </c>
      <c r="W65" s="39">
        <v>0</v>
      </c>
      <c r="X65" s="39">
        <v>5594.54</v>
      </c>
      <c r="Y65" s="39">
        <v>0</v>
      </c>
    </row>
    <row r="66" spans="1:25">
      <c r="A66" t="s">
        <v>130</v>
      </c>
      <c r="B66" t="s">
        <v>3734</v>
      </c>
      <c r="C66" t="s">
        <v>3735</v>
      </c>
      <c r="D66" t="s">
        <v>3737</v>
      </c>
      <c r="E66" s="39">
        <v>20</v>
      </c>
      <c r="F66" s="39">
        <v>4369</v>
      </c>
      <c r="G66" s="39">
        <v>5626.2</v>
      </c>
      <c r="H66" s="39">
        <v>1257.2</v>
      </c>
      <c r="I66">
        <v>634</v>
      </c>
      <c r="J66" s="39">
        <v>0</v>
      </c>
      <c r="K66" s="39">
        <v>1257.2</v>
      </c>
      <c r="L66" s="39">
        <v>0</v>
      </c>
      <c r="N66" t="s">
        <v>130</v>
      </c>
      <c r="O66" t="s">
        <v>3734</v>
      </c>
      <c r="P66" t="s">
        <v>3735</v>
      </c>
      <c r="Q66" t="s">
        <v>3737</v>
      </c>
      <c r="R66" s="39">
        <v>19</v>
      </c>
      <c r="S66" s="39">
        <v>4150.55</v>
      </c>
      <c r="T66" s="39">
        <v>5344.89</v>
      </c>
      <c r="U66" s="39">
        <v>1194.3399999999999</v>
      </c>
      <c r="V66">
        <v>634</v>
      </c>
      <c r="W66" s="39">
        <v>0</v>
      </c>
      <c r="X66" s="39">
        <v>1194.3399999999999</v>
      </c>
      <c r="Y66" s="39">
        <v>0</v>
      </c>
    </row>
    <row r="67" spans="1:25">
      <c r="A67" t="s">
        <v>130</v>
      </c>
      <c r="B67" t="s">
        <v>3734</v>
      </c>
      <c r="C67" t="s">
        <v>3735</v>
      </c>
      <c r="D67" t="s">
        <v>3737</v>
      </c>
      <c r="E67" s="39">
        <v>30</v>
      </c>
      <c r="F67" s="39">
        <v>6553.5</v>
      </c>
      <c r="G67" s="39">
        <v>8439.2999999999993</v>
      </c>
      <c r="H67" s="39">
        <v>1885.8</v>
      </c>
      <c r="I67">
        <v>634</v>
      </c>
      <c r="J67" s="39">
        <v>0</v>
      </c>
      <c r="K67" s="39">
        <v>1885.8</v>
      </c>
      <c r="L67" s="39">
        <v>0</v>
      </c>
      <c r="N67" t="s">
        <v>130</v>
      </c>
      <c r="O67" t="s">
        <v>3734</v>
      </c>
      <c r="P67" t="s">
        <v>3735</v>
      </c>
      <c r="Q67" t="s">
        <v>3737</v>
      </c>
      <c r="R67" s="39">
        <v>16</v>
      </c>
      <c r="S67" s="39">
        <v>3495.2</v>
      </c>
      <c r="T67" s="39">
        <v>4500.96</v>
      </c>
      <c r="U67" s="39">
        <v>1005.76</v>
      </c>
      <c r="V67">
        <v>634</v>
      </c>
      <c r="W67" s="39">
        <v>0</v>
      </c>
      <c r="X67" s="39">
        <v>1005.76</v>
      </c>
      <c r="Y67" s="39">
        <v>0</v>
      </c>
    </row>
    <row r="68" spans="1:25">
      <c r="A68" t="s">
        <v>130</v>
      </c>
      <c r="B68" t="s">
        <v>3734</v>
      </c>
      <c r="C68" t="s">
        <v>3735</v>
      </c>
      <c r="D68" t="s">
        <v>3737</v>
      </c>
      <c r="E68" s="39">
        <v>2</v>
      </c>
      <c r="F68" s="39">
        <v>436.9</v>
      </c>
      <c r="G68" s="39">
        <v>562.62</v>
      </c>
      <c r="H68" s="39">
        <v>125.72</v>
      </c>
      <c r="I68">
        <v>634</v>
      </c>
      <c r="J68" s="39">
        <v>0</v>
      </c>
      <c r="K68" s="39">
        <v>125.72</v>
      </c>
      <c r="L68" s="39">
        <v>0</v>
      </c>
      <c r="N68" t="s">
        <v>130</v>
      </c>
      <c r="O68" t="s">
        <v>3734</v>
      </c>
      <c r="P68" t="s">
        <v>3735</v>
      </c>
      <c r="Q68" t="s">
        <v>3737</v>
      </c>
      <c r="R68" s="39">
        <v>16</v>
      </c>
      <c r="S68" s="39">
        <v>3495.2</v>
      </c>
      <c r="T68" s="39">
        <v>4500.96</v>
      </c>
      <c r="U68" s="39">
        <v>1005.76</v>
      </c>
      <c r="V68">
        <v>634</v>
      </c>
      <c r="W68" s="39">
        <v>0</v>
      </c>
      <c r="X68" s="39">
        <v>1005.76</v>
      </c>
      <c r="Y68" s="39">
        <v>0</v>
      </c>
    </row>
    <row r="69" spans="1:25">
      <c r="A69" t="s">
        <v>130</v>
      </c>
      <c r="B69" t="s">
        <v>3734</v>
      </c>
      <c r="C69" t="s">
        <v>3735</v>
      </c>
      <c r="D69" t="s">
        <v>3737</v>
      </c>
      <c r="E69" s="39">
        <v>8</v>
      </c>
      <c r="F69" s="39">
        <v>1747.6</v>
      </c>
      <c r="G69" s="39">
        <v>2250.48</v>
      </c>
      <c r="H69" s="39">
        <v>502.88</v>
      </c>
      <c r="I69">
        <v>634</v>
      </c>
      <c r="J69" s="39">
        <v>0</v>
      </c>
      <c r="K69" s="39">
        <v>502.88</v>
      </c>
      <c r="L69" s="39">
        <v>0</v>
      </c>
      <c r="N69" t="s">
        <v>130</v>
      </c>
      <c r="O69" t="s">
        <v>3734</v>
      </c>
      <c r="P69" t="s">
        <v>3735</v>
      </c>
      <c r="Q69" t="s">
        <v>3737</v>
      </c>
      <c r="R69" s="39">
        <v>16</v>
      </c>
      <c r="S69" s="39">
        <v>3495.2</v>
      </c>
      <c r="T69" s="39">
        <v>4500.96</v>
      </c>
      <c r="U69" s="39">
        <v>1005.76</v>
      </c>
      <c r="V69">
        <v>634</v>
      </c>
      <c r="W69" s="39">
        <v>0</v>
      </c>
      <c r="X69" s="39">
        <v>1005.76</v>
      </c>
      <c r="Y69" s="39">
        <v>0</v>
      </c>
    </row>
    <row r="70" spans="1:25">
      <c r="A70" t="s">
        <v>130</v>
      </c>
      <c r="B70" t="s">
        <v>3734</v>
      </c>
      <c r="C70" t="s">
        <v>3735</v>
      </c>
      <c r="D70" t="s">
        <v>3737</v>
      </c>
      <c r="E70" s="39">
        <v>2</v>
      </c>
      <c r="F70" s="39">
        <v>436.9</v>
      </c>
      <c r="G70" s="39">
        <v>562.62</v>
      </c>
      <c r="H70" s="39">
        <v>125.72</v>
      </c>
      <c r="I70">
        <v>634</v>
      </c>
      <c r="J70" s="39">
        <v>0</v>
      </c>
      <c r="K70" s="39">
        <v>125.72</v>
      </c>
      <c r="L70" s="39">
        <v>0</v>
      </c>
      <c r="N70" t="s">
        <v>130</v>
      </c>
      <c r="O70" t="s">
        <v>3734</v>
      </c>
      <c r="P70" t="s">
        <v>3735</v>
      </c>
      <c r="Q70" t="s">
        <v>3737</v>
      </c>
      <c r="R70" s="39">
        <v>17</v>
      </c>
      <c r="S70" s="39">
        <v>3713.65</v>
      </c>
      <c r="T70" s="39">
        <v>4782.2700000000004</v>
      </c>
      <c r="U70" s="39">
        <v>1068.6199999999999</v>
      </c>
      <c r="V70">
        <v>634</v>
      </c>
      <c r="W70" s="39">
        <v>0</v>
      </c>
      <c r="X70" s="39">
        <v>1068.6199999999999</v>
      </c>
      <c r="Y70" s="39">
        <v>0</v>
      </c>
    </row>
    <row r="71" spans="1:25">
      <c r="A71" t="s">
        <v>130</v>
      </c>
      <c r="B71" t="s">
        <v>3734</v>
      </c>
      <c r="C71" t="s">
        <v>3735</v>
      </c>
      <c r="D71" t="s">
        <v>3737</v>
      </c>
      <c r="E71" s="39">
        <v>2</v>
      </c>
      <c r="F71" s="39">
        <v>436.9</v>
      </c>
      <c r="G71" s="39">
        <v>562.62</v>
      </c>
      <c r="H71" s="39">
        <v>125.72</v>
      </c>
      <c r="I71">
        <v>634</v>
      </c>
      <c r="J71" s="39">
        <v>0</v>
      </c>
      <c r="K71" s="39">
        <v>125.72</v>
      </c>
      <c r="L71" s="39">
        <v>0</v>
      </c>
      <c r="N71" t="s">
        <v>130</v>
      </c>
      <c r="O71" t="s">
        <v>3734</v>
      </c>
      <c r="P71" t="s">
        <v>3735</v>
      </c>
      <c r="Q71" t="s">
        <v>3737</v>
      </c>
      <c r="R71" s="39">
        <v>131</v>
      </c>
      <c r="S71" s="39">
        <v>28616.95</v>
      </c>
      <c r="T71" s="39">
        <v>36851.61</v>
      </c>
      <c r="U71" s="39">
        <v>8234.66</v>
      </c>
      <c r="V71">
        <v>634</v>
      </c>
      <c r="W71" s="39">
        <v>0</v>
      </c>
      <c r="X71" s="39">
        <v>8234.66</v>
      </c>
      <c r="Y71" s="39">
        <v>0</v>
      </c>
    </row>
    <row r="72" spans="1:25">
      <c r="A72" t="s">
        <v>130</v>
      </c>
      <c r="B72" t="s">
        <v>3734</v>
      </c>
      <c r="C72" t="s">
        <v>3735</v>
      </c>
      <c r="D72" t="s">
        <v>3737</v>
      </c>
      <c r="E72" s="39">
        <v>2</v>
      </c>
      <c r="F72" s="39">
        <v>436.9</v>
      </c>
      <c r="G72" s="39">
        <v>562.62</v>
      </c>
      <c r="H72" s="39">
        <v>125.72</v>
      </c>
      <c r="I72">
        <v>634</v>
      </c>
      <c r="J72" s="39">
        <v>0</v>
      </c>
      <c r="K72" s="39">
        <v>125.72</v>
      </c>
      <c r="L72" s="39">
        <v>0</v>
      </c>
      <c r="N72" t="s">
        <v>130</v>
      </c>
      <c r="O72" t="s">
        <v>3734</v>
      </c>
      <c r="P72" t="s">
        <v>3735</v>
      </c>
      <c r="Q72" t="s">
        <v>3737</v>
      </c>
      <c r="R72" s="39">
        <v>20</v>
      </c>
      <c r="S72" s="39">
        <v>4369</v>
      </c>
      <c r="T72" s="39">
        <v>5626.2</v>
      </c>
      <c r="U72" s="39">
        <v>1257.2</v>
      </c>
      <c r="V72">
        <v>634</v>
      </c>
      <c r="W72" s="39">
        <v>0</v>
      </c>
      <c r="X72" s="39">
        <v>1257.2</v>
      </c>
      <c r="Y72" s="39">
        <v>0</v>
      </c>
    </row>
    <row r="73" spans="1:25">
      <c r="A73" t="s">
        <v>130</v>
      </c>
      <c r="B73" t="s">
        <v>3734</v>
      </c>
      <c r="C73" t="s">
        <v>3735</v>
      </c>
      <c r="D73" t="s">
        <v>3737</v>
      </c>
      <c r="E73" s="39">
        <v>2</v>
      </c>
      <c r="F73" s="39">
        <v>436.9</v>
      </c>
      <c r="G73" s="39">
        <v>562.62</v>
      </c>
      <c r="H73" s="39">
        <v>125.72</v>
      </c>
      <c r="I73">
        <v>634</v>
      </c>
      <c r="J73" s="39">
        <v>0</v>
      </c>
      <c r="K73" s="39">
        <v>125.72</v>
      </c>
      <c r="L73" s="39">
        <v>0</v>
      </c>
      <c r="N73" t="s">
        <v>130</v>
      </c>
      <c r="O73" t="s">
        <v>3734</v>
      </c>
      <c r="P73" t="s">
        <v>3735</v>
      </c>
      <c r="Q73" t="s">
        <v>3737</v>
      </c>
      <c r="R73" s="39">
        <v>30</v>
      </c>
      <c r="S73" s="39">
        <v>6553.5</v>
      </c>
      <c r="T73" s="39">
        <v>8439.2999999999993</v>
      </c>
      <c r="U73" s="39">
        <v>1885.8</v>
      </c>
      <c r="V73">
        <v>634</v>
      </c>
      <c r="W73" s="39">
        <v>0</v>
      </c>
      <c r="X73" s="39">
        <v>1885.8</v>
      </c>
      <c r="Y73" s="39">
        <v>0</v>
      </c>
    </row>
    <row r="74" spans="1:25">
      <c r="A74" t="s">
        <v>130</v>
      </c>
      <c r="B74" t="s">
        <v>3734</v>
      </c>
      <c r="C74" t="s">
        <v>3735</v>
      </c>
      <c r="D74" t="s">
        <v>3737</v>
      </c>
      <c r="E74" s="39">
        <v>2</v>
      </c>
      <c r="F74" s="39">
        <v>436.9</v>
      </c>
      <c r="G74" s="39">
        <v>562.62</v>
      </c>
      <c r="H74" s="39">
        <v>125.72</v>
      </c>
      <c r="I74">
        <v>634</v>
      </c>
      <c r="J74" s="39">
        <v>0</v>
      </c>
      <c r="K74" s="39">
        <v>125.72</v>
      </c>
      <c r="L74" s="39">
        <v>0</v>
      </c>
      <c r="N74" t="s">
        <v>130</v>
      </c>
      <c r="O74" t="s">
        <v>3734</v>
      </c>
      <c r="P74" t="s">
        <v>3735</v>
      </c>
      <c r="Q74" t="s">
        <v>3737</v>
      </c>
      <c r="R74" s="39">
        <v>2</v>
      </c>
      <c r="S74" s="39">
        <v>436.9</v>
      </c>
      <c r="T74" s="39">
        <v>562.62</v>
      </c>
      <c r="U74" s="39">
        <v>125.72</v>
      </c>
      <c r="V74">
        <v>634</v>
      </c>
      <c r="W74" s="39">
        <v>0</v>
      </c>
      <c r="X74" s="39">
        <v>125.72</v>
      </c>
      <c r="Y74" s="39">
        <v>0</v>
      </c>
    </row>
    <row r="75" spans="1:25">
      <c r="A75" t="s">
        <v>130</v>
      </c>
      <c r="B75" t="s">
        <v>3734</v>
      </c>
      <c r="C75" t="s">
        <v>3735</v>
      </c>
      <c r="D75" t="s">
        <v>3737</v>
      </c>
      <c r="E75" s="39">
        <v>2</v>
      </c>
      <c r="F75" s="39">
        <v>436.9</v>
      </c>
      <c r="G75" s="39">
        <v>562.62</v>
      </c>
      <c r="H75" s="39">
        <v>125.72</v>
      </c>
      <c r="I75">
        <v>634</v>
      </c>
      <c r="J75" s="39">
        <v>0</v>
      </c>
      <c r="K75" s="39">
        <v>125.72</v>
      </c>
      <c r="L75" s="39">
        <v>0</v>
      </c>
      <c r="N75" t="s">
        <v>130</v>
      </c>
      <c r="O75" t="s">
        <v>3734</v>
      </c>
      <c r="P75" t="s">
        <v>3735</v>
      </c>
      <c r="Q75" t="s">
        <v>3737</v>
      </c>
      <c r="R75" s="39">
        <v>8</v>
      </c>
      <c r="S75" s="39">
        <v>1747.6</v>
      </c>
      <c r="T75" s="39">
        <v>2250.48</v>
      </c>
      <c r="U75" s="39">
        <v>502.88</v>
      </c>
      <c r="V75">
        <v>634</v>
      </c>
      <c r="W75" s="39">
        <v>0</v>
      </c>
      <c r="X75" s="39">
        <v>502.88</v>
      </c>
      <c r="Y75" s="39">
        <v>0</v>
      </c>
    </row>
    <row r="76" spans="1:25">
      <c r="A76" t="s">
        <v>130</v>
      </c>
      <c r="B76" t="s">
        <v>3734</v>
      </c>
      <c r="C76" t="s">
        <v>3735</v>
      </c>
      <c r="D76" t="s">
        <v>3737</v>
      </c>
      <c r="E76" s="39">
        <v>2</v>
      </c>
      <c r="F76" s="39">
        <v>436.9</v>
      </c>
      <c r="G76" s="39">
        <v>562.62</v>
      </c>
      <c r="H76" s="39">
        <v>125.72</v>
      </c>
      <c r="I76">
        <v>634</v>
      </c>
      <c r="J76" s="39">
        <v>0</v>
      </c>
      <c r="K76" s="39">
        <v>125.72</v>
      </c>
      <c r="L76" s="39">
        <v>0</v>
      </c>
      <c r="N76" t="s">
        <v>130</v>
      </c>
      <c r="O76" t="s">
        <v>3734</v>
      </c>
      <c r="P76" t="s">
        <v>3735</v>
      </c>
      <c r="Q76" t="s">
        <v>3737</v>
      </c>
      <c r="R76" s="39">
        <v>2</v>
      </c>
      <c r="S76" s="39">
        <v>436.9</v>
      </c>
      <c r="T76" s="39">
        <v>562.62</v>
      </c>
      <c r="U76" s="39">
        <v>125.72</v>
      </c>
      <c r="V76">
        <v>634</v>
      </c>
      <c r="W76" s="39">
        <v>0</v>
      </c>
      <c r="X76" s="39">
        <v>125.72</v>
      </c>
      <c r="Y76" s="39">
        <v>0</v>
      </c>
    </row>
    <row r="77" spans="1:25">
      <c r="A77" t="s">
        <v>130</v>
      </c>
      <c r="B77" t="s">
        <v>3734</v>
      </c>
      <c r="C77" t="s">
        <v>3735</v>
      </c>
      <c r="D77" t="s">
        <v>3737</v>
      </c>
      <c r="E77" s="39">
        <v>2</v>
      </c>
      <c r="F77" s="39">
        <v>436.9</v>
      </c>
      <c r="G77" s="39">
        <v>562.62</v>
      </c>
      <c r="H77" s="39">
        <v>125.72</v>
      </c>
      <c r="I77">
        <v>634</v>
      </c>
      <c r="J77" s="39">
        <v>0</v>
      </c>
      <c r="K77" s="39">
        <v>125.72</v>
      </c>
      <c r="L77" s="39">
        <v>0</v>
      </c>
      <c r="N77" t="s">
        <v>130</v>
      </c>
      <c r="O77" t="s">
        <v>3734</v>
      </c>
      <c r="P77" t="s">
        <v>3735</v>
      </c>
      <c r="Q77" t="s">
        <v>3737</v>
      </c>
      <c r="R77" s="39">
        <v>2</v>
      </c>
      <c r="S77" s="39">
        <v>436.9</v>
      </c>
      <c r="T77" s="39">
        <v>562.62</v>
      </c>
      <c r="U77" s="39">
        <v>125.72</v>
      </c>
      <c r="V77">
        <v>634</v>
      </c>
      <c r="W77" s="39">
        <v>0</v>
      </c>
      <c r="X77" s="39">
        <v>125.72</v>
      </c>
      <c r="Y77" s="39">
        <v>0</v>
      </c>
    </row>
    <row r="78" spans="1:25">
      <c r="A78" t="s">
        <v>130</v>
      </c>
      <c r="B78" t="s">
        <v>3734</v>
      </c>
      <c r="C78" t="s">
        <v>3735</v>
      </c>
      <c r="D78" t="s">
        <v>3737</v>
      </c>
      <c r="E78" s="39">
        <v>2</v>
      </c>
      <c r="F78" s="39">
        <v>436.9</v>
      </c>
      <c r="G78" s="39">
        <v>562.62</v>
      </c>
      <c r="H78" s="39">
        <v>125.72</v>
      </c>
      <c r="I78">
        <v>634</v>
      </c>
      <c r="J78" s="39">
        <v>0</v>
      </c>
      <c r="K78" s="39">
        <v>125.72</v>
      </c>
      <c r="L78" s="39">
        <v>0</v>
      </c>
      <c r="N78" t="s">
        <v>130</v>
      </c>
      <c r="O78" t="s">
        <v>3734</v>
      </c>
      <c r="P78" t="s">
        <v>3735</v>
      </c>
      <c r="Q78" t="s">
        <v>3737</v>
      </c>
      <c r="R78" s="39">
        <v>2</v>
      </c>
      <c r="S78" s="39">
        <v>436.9</v>
      </c>
      <c r="T78" s="39">
        <v>562.62</v>
      </c>
      <c r="U78" s="39">
        <v>125.72</v>
      </c>
      <c r="V78">
        <v>634</v>
      </c>
      <c r="W78" s="39">
        <v>0</v>
      </c>
      <c r="X78" s="39">
        <v>125.72</v>
      </c>
      <c r="Y78" s="39">
        <v>0</v>
      </c>
    </row>
    <row r="79" spans="1:25">
      <c r="A79" t="s">
        <v>130</v>
      </c>
      <c r="B79" t="s">
        <v>3734</v>
      </c>
      <c r="C79" t="s">
        <v>3735</v>
      </c>
      <c r="D79" t="s">
        <v>3737</v>
      </c>
      <c r="E79" s="39">
        <v>2</v>
      </c>
      <c r="F79" s="39">
        <v>436.9</v>
      </c>
      <c r="G79" s="39">
        <v>562.62</v>
      </c>
      <c r="H79" s="39">
        <v>125.72</v>
      </c>
      <c r="I79">
        <v>634</v>
      </c>
      <c r="J79" s="39">
        <v>0</v>
      </c>
      <c r="K79" s="39">
        <v>125.72</v>
      </c>
      <c r="L79" s="39">
        <v>0</v>
      </c>
      <c r="N79" t="s">
        <v>130</v>
      </c>
      <c r="O79" t="s">
        <v>3734</v>
      </c>
      <c r="P79" t="s">
        <v>3735</v>
      </c>
      <c r="Q79" t="s">
        <v>3737</v>
      </c>
      <c r="R79" s="39">
        <v>2</v>
      </c>
      <c r="S79" s="39">
        <v>436.9</v>
      </c>
      <c r="T79" s="39">
        <v>562.62</v>
      </c>
      <c r="U79" s="39">
        <v>125.72</v>
      </c>
      <c r="V79">
        <v>634</v>
      </c>
      <c r="W79" s="39">
        <v>0</v>
      </c>
      <c r="X79" s="39">
        <v>125.72</v>
      </c>
      <c r="Y79" s="39">
        <v>0</v>
      </c>
    </row>
    <row r="80" spans="1:25">
      <c r="A80" t="s">
        <v>130</v>
      </c>
      <c r="B80" t="s">
        <v>3734</v>
      </c>
      <c r="C80" t="s">
        <v>3735</v>
      </c>
      <c r="D80" t="s">
        <v>3737</v>
      </c>
      <c r="E80" s="39">
        <v>2</v>
      </c>
      <c r="F80" s="39">
        <v>436.9</v>
      </c>
      <c r="G80" s="39">
        <v>562.62</v>
      </c>
      <c r="H80" s="39">
        <v>125.72</v>
      </c>
      <c r="I80">
        <v>634</v>
      </c>
      <c r="J80" s="39">
        <v>0</v>
      </c>
      <c r="K80" s="39">
        <v>125.72</v>
      </c>
      <c r="L80" s="39">
        <v>0</v>
      </c>
      <c r="N80" t="s">
        <v>130</v>
      </c>
      <c r="O80" t="s">
        <v>3734</v>
      </c>
      <c r="P80" t="s">
        <v>3735</v>
      </c>
      <c r="Q80" t="s">
        <v>3737</v>
      </c>
      <c r="R80" s="39">
        <v>2</v>
      </c>
      <c r="S80" s="39">
        <v>436.9</v>
      </c>
      <c r="T80" s="39">
        <v>562.62</v>
      </c>
      <c r="U80" s="39">
        <v>125.72</v>
      </c>
      <c r="V80">
        <v>634</v>
      </c>
      <c r="W80" s="39">
        <v>0</v>
      </c>
      <c r="X80" s="39">
        <v>125.72</v>
      </c>
      <c r="Y80" s="39">
        <v>0</v>
      </c>
    </row>
    <row r="81" spans="1:25">
      <c r="A81" t="s">
        <v>130</v>
      </c>
      <c r="B81" t="s">
        <v>3734</v>
      </c>
      <c r="C81" t="s">
        <v>3735</v>
      </c>
      <c r="D81" t="s">
        <v>3737</v>
      </c>
      <c r="E81" s="39">
        <v>23</v>
      </c>
      <c r="F81" s="39">
        <v>5024.3500000000004</v>
      </c>
      <c r="G81" s="39">
        <v>6470.13</v>
      </c>
      <c r="H81" s="39">
        <v>1445.78</v>
      </c>
      <c r="I81">
        <v>634</v>
      </c>
      <c r="J81" s="39">
        <v>0</v>
      </c>
      <c r="K81" s="39">
        <v>1445.78</v>
      </c>
      <c r="L81" s="39">
        <v>0</v>
      </c>
      <c r="N81" t="s">
        <v>130</v>
      </c>
      <c r="O81" t="s">
        <v>3734</v>
      </c>
      <c r="P81" t="s">
        <v>3735</v>
      </c>
      <c r="Q81" t="s">
        <v>3737</v>
      </c>
      <c r="R81" s="39">
        <v>2</v>
      </c>
      <c r="S81" s="39">
        <v>436.9</v>
      </c>
      <c r="T81" s="39">
        <v>562.62</v>
      </c>
      <c r="U81" s="39">
        <v>125.72</v>
      </c>
      <c r="V81">
        <v>634</v>
      </c>
      <c r="W81" s="39">
        <v>0</v>
      </c>
      <c r="X81" s="39">
        <v>125.72</v>
      </c>
      <c r="Y81" s="39">
        <v>0</v>
      </c>
    </row>
    <row r="82" spans="1:25">
      <c r="A82" t="s">
        <v>130</v>
      </c>
      <c r="B82" t="s">
        <v>3734</v>
      </c>
      <c r="C82" t="s">
        <v>3735</v>
      </c>
      <c r="D82" t="s">
        <v>3737</v>
      </c>
      <c r="E82" s="39">
        <v>23</v>
      </c>
      <c r="F82" s="39">
        <v>5024.3500000000004</v>
      </c>
      <c r="G82" s="39">
        <v>6470.13</v>
      </c>
      <c r="H82" s="39">
        <v>1445.78</v>
      </c>
      <c r="I82">
        <v>634</v>
      </c>
      <c r="J82" s="39">
        <v>0</v>
      </c>
      <c r="K82" s="39">
        <v>1445.78</v>
      </c>
      <c r="L82" s="39">
        <v>0</v>
      </c>
      <c r="N82" t="s">
        <v>130</v>
      </c>
      <c r="O82" t="s">
        <v>3734</v>
      </c>
      <c r="P82" t="s">
        <v>3735</v>
      </c>
      <c r="Q82" t="s">
        <v>3737</v>
      </c>
      <c r="R82" s="39">
        <v>2</v>
      </c>
      <c r="S82" s="39">
        <v>436.9</v>
      </c>
      <c r="T82" s="39">
        <v>562.62</v>
      </c>
      <c r="U82" s="39">
        <v>125.72</v>
      </c>
      <c r="V82">
        <v>634</v>
      </c>
      <c r="W82" s="39">
        <v>0</v>
      </c>
      <c r="X82" s="39">
        <v>125.72</v>
      </c>
      <c r="Y82" s="39">
        <v>0</v>
      </c>
    </row>
    <row r="83" spans="1:25">
      <c r="A83" t="s">
        <v>130</v>
      </c>
      <c r="B83" t="s">
        <v>3734</v>
      </c>
      <c r="C83" t="s">
        <v>3735</v>
      </c>
      <c r="D83" t="s">
        <v>3737</v>
      </c>
      <c r="E83" s="39">
        <v>3</v>
      </c>
      <c r="F83" s="39">
        <v>655.35</v>
      </c>
      <c r="G83" s="39">
        <v>843.93</v>
      </c>
      <c r="H83" s="39">
        <v>188.58</v>
      </c>
      <c r="I83">
        <v>634</v>
      </c>
      <c r="J83" s="39">
        <v>0</v>
      </c>
      <c r="K83" s="39">
        <v>188.58</v>
      </c>
      <c r="L83" s="39">
        <v>0</v>
      </c>
      <c r="N83" t="s">
        <v>130</v>
      </c>
      <c r="O83" t="s">
        <v>3734</v>
      </c>
      <c r="P83" t="s">
        <v>3735</v>
      </c>
      <c r="Q83" t="s">
        <v>3737</v>
      </c>
      <c r="R83" s="39">
        <v>2</v>
      </c>
      <c r="S83" s="39">
        <v>436.9</v>
      </c>
      <c r="T83" s="39">
        <v>562.62</v>
      </c>
      <c r="U83" s="39">
        <v>125.72</v>
      </c>
      <c r="V83">
        <v>634</v>
      </c>
      <c r="W83" s="39">
        <v>0</v>
      </c>
      <c r="X83" s="39">
        <v>125.72</v>
      </c>
      <c r="Y83" s="39">
        <v>0</v>
      </c>
    </row>
    <row r="84" spans="1:25">
      <c r="A84" t="s">
        <v>130</v>
      </c>
      <c r="B84" t="s">
        <v>3734</v>
      </c>
      <c r="C84" t="s">
        <v>3735</v>
      </c>
      <c r="D84" t="s">
        <v>3737</v>
      </c>
      <c r="E84" s="39">
        <v>3</v>
      </c>
      <c r="F84" s="39">
        <v>655.35</v>
      </c>
      <c r="G84" s="39">
        <v>843.93</v>
      </c>
      <c r="H84" s="39">
        <v>188.58</v>
      </c>
      <c r="I84">
        <v>634</v>
      </c>
      <c r="J84" s="39">
        <v>0</v>
      </c>
      <c r="K84" s="39">
        <v>188.58</v>
      </c>
      <c r="L84" s="39">
        <v>0</v>
      </c>
      <c r="N84" t="s">
        <v>130</v>
      </c>
      <c r="O84" t="s">
        <v>3734</v>
      </c>
      <c r="P84" t="s">
        <v>3735</v>
      </c>
      <c r="Q84" t="s">
        <v>3737</v>
      </c>
      <c r="R84" s="39">
        <v>2</v>
      </c>
      <c r="S84" s="39">
        <v>436.9</v>
      </c>
      <c r="T84" s="39">
        <v>562.62</v>
      </c>
      <c r="U84" s="39">
        <v>125.72</v>
      </c>
      <c r="V84">
        <v>634</v>
      </c>
      <c r="W84" s="39">
        <v>0</v>
      </c>
      <c r="X84" s="39">
        <v>125.72</v>
      </c>
      <c r="Y84" s="39">
        <v>0</v>
      </c>
    </row>
    <row r="85" spans="1:25">
      <c r="A85" t="s">
        <v>130</v>
      </c>
      <c r="B85" t="s">
        <v>3734</v>
      </c>
      <c r="C85" t="s">
        <v>3735</v>
      </c>
      <c r="D85" t="s">
        <v>3737</v>
      </c>
      <c r="E85" s="39">
        <v>3</v>
      </c>
      <c r="F85" s="39">
        <v>655.35</v>
      </c>
      <c r="G85" s="39">
        <v>843.93</v>
      </c>
      <c r="H85" s="39">
        <v>188.58</v>
      </c>
      <c r="I85">
        <v>634</v>
      </c>
      <c r="J85" s="39">
        <v>0</v>
      </c>
      <c r="K85" s="39">
        <v>188.58</v>
      </c>
      <c r="L85" s="39">
        <v>0</v>
      </c>
      <c r="N85" t="s">
        <v>130</v>
      </c>
      <c r="O85" t="s">
        <v>3734</v>
      </c>
      <c r="P85" t="s">
        <v>3735</v>
      </c>
      <c r="Q85" t="s">
        <v>3737</v>
      </c>
      <c r="R85" s="39">
        <v>2</v>
      </c>
      <c r="S85" s="39">
        <v>436.9</v>
      </c>
      <c r="T85" s="39">
        <v>562.62</v>
      </c>
      <c r="U85" s="39">
        <v>125.72</v>
      </c>
      <c r="V85">
        <v>634</v>
      </c>
      <c r="W85" s="39">
        <v>0</v>
      </c>
      <c r="X85" s="39">
        <v>125.72</v>
      </c>
      <c r="Y85" s="39">
        <v>0</v>
      </c>
    </row>
    <row r="86" spans="1:25">
      <c r="A86" t="s">
        <v>130</v>
      </c>
      <c r="B86" t="s">
        <v>3734</v>
      </c>
      <c r="C86" t="s">
        <v>3735</v>
      </c>
      <c r="D86" t="s">
        <v>3737</v>
      </c>
      <c r="E86" s="39">
        <v>3</v>
      </c>
      <c r="F86" s="39">
        <v>655.35</v>
      </c>
      <c r="G86" s="39">
        <v>843.93</v>
      </c>
      <c r="H86" s="39">
        <v>188.58</v>
      </c>
      <c r="I86">
        <v>634</v>
      </c>
      <c r="J86" s="39">
        <v>0</v>
      </c>
      <c r="K86" s="39">
        <v>188.58</v>
      </c>
      <c r="L86" s="39">
        <v>0</v>
      </c>
      <c r="N86" t="s">
        <v>130</v>
      </c>
      <c r="O86" t="s">
        <v>3734</v>
      </c>
      <c r="P86" t="s">
        <v>3735</v>
      </c>
      <c r="Q86" t="s">
        <v>3737</v>
      </c>
      <c r="R86" s="39">
        <v>2</v>
      </c>
      <c r="S86" s="39">
        <v>436.9</v>
      </c>
      <c r="T86" s="39">
        <v>562.62</v>
      </c>
      <c r="U86" s="39">
        <v>125.72</v>
      </c>
      <c r="V86">
        <v>634</v>
      </c>
      <c r="W86" s="39">
        <v>0</v>
      </c>
      <c r="X86" s="39">
        <v>125.72</v>
      </c>
      <c r="Y86" s="39">
        <v>0</v>
      </c>
    </row>
    <row r="87" spans="1:25">
      <c r="A87" t="s">
        <v>130</v>
      </c>
      <c r="B87" t="s">
        <v>3734</v>
      </c>
      <c r="C87" t="s">
        <v>3735</v>
      </c>
      <c r="D87" t="s">
        <v>3737</v>
      </c>
      <c r="E87" s="39">
        <v>3</v>
      </c>
      <c r="F87" s="39">
        <v>655.35</v>
      </c>
      <c r="G87" s="39">
        <v>843.93</v>
      </c>
      <c r="H87" s="39">
        <v>188.58</v>
      </c>
      <c r="I87">
        <v>634</v>
      </c>
      <c r="J87" s="39">
        <v>0</v>
      </c>
      <c r="K87" s="39">
        <v>188.58</v>
      </c>
      <c r="L87" s="39">
        <v>0</v>
      </c>
      <c r="N87" t="s">
        <v>130</v>
      </c>
      <c r="O87" t="s">
        <v>3734</v>
      </c>
      <c r="P87" t="s">
        <v>3735</v>
      </c>
      <c r="Q87" t="s">
        <v>3737</v>
      </c>
      <c r="R87" s="39">
        <v>23</v>
      </c>
      <c r="S87" s="39">
        <v>5024.3500000000004</v>
      </c>
      <c r="T87" s="39">
        <v>6470.13</v>
      </c>
      <c r="U87" s="39">
        <v>1445.78</v>
      </c>
      <c r="V87">
        <v>634</v>
      </c>
      <c r="W87" s="39">
        <v>0</v>
      </c>
      <c r="X87" s="39">
        <v>1445.78</v>
      </c>
      <c r="Y87" s="39">
        <v>0</v>
      </c>
    </row>
    <row r="88" spans="1:25">
      <c r="A88" t="s">
        <v>130</v>
      </c>
      <c r="B88" t="s">
        <v>3734</v>
      </c>
      <c r="C88" t="s">
        <v>3735</v>
      </c>
      <c r="D88" t="s">
        <v>3737</v>
      </c>
      <c r="E88" s="39">
        <v>3</v>
      </c>
      <c r="F88" s="39">
        <v>655.35</v>
      </c>
      <c r="G88" s="39">
        <v>843.93</v>
      </c>
      <c r="H88" s="39">
        <v>188.58</v>
      </c>
      <c r="I88">
        <v>634</v>
      </c>
      <c r="J88" s="39">
        <v>0</v>
      </c>
      <c r="K88" s="39">
        <v>188.58</v>
      </c>
      <c r="L88" s="39">
        <v>0</v>
      </c>
      <c r="N88" t="s">
        <v>130</v>
      </c>
      <c r="O88" t="s">
        <v>3734</v>
      </c>
      <c r="P88" t="s">
        <v>3735</v>
      </c>
      <c r="Q88" t="s">
        <v>3737</v>
      </c>
      <c r="R88" s="39">
        <v>23</v>
      </c>
      <c r="S88" s="39">
        <v>5024.3500000000004</v>
      </c>
      <c r="T88" s="39">
        <v>6470.13</v>
      </c>
      <c r="U88" s="39">
        <v>1445.78</v>
      </c>
      <c r="V88">
        <v>634</v>
      </c>
      <c r="W88" s="39">
        <v>0</v>
      </c>
      <c r="X88" s="39">
        <v>1445.78</v>
      </c>
      <c r="Y88" s="39">
        <v>0</v>
      </c>
    </row>
    <row r="89" spans="1:25">
      <c r="A89" t="s">
        <v>130</v>
      </c>
      <c r="B89" t="s">
        <v>3734</v>
      </c>
      <c r="C89" t="s">
        <v>3735</v>
      </c>
      <c r="D89" t="s">
        <v>3737</v>
      </c>
      <c r="E89" s="39">
        <v>34</v>
      </c>
      <c r="F89" s="39">
        <v>7427.3</v>
      </c>
      <c r="G89" s="39">
        <v>9564.5400000000009</v>
      </c>
      <c r="H89" s="39">
        <v>2137.2399999999998</v>
      </c>
      <c r="I89">
        <v>634</v>
      </c>
      <c r="J89" s="39">
        <v>0</v>
      </c>
      <c r="K89" s="39">
        <v>2137.2399999999998</v>
      </c>
      <c r="L89" s="39">
        <v>0</v>
      </c>
      <c r="N89" t="s">
        <v>130</v>
      </c>
      <c r="O89" t="s">
        <v>3734</v>
      </c>
      <c r="P89" t="s">
        <v>3735</v>
      </c>
      <c r="Q89" t="s">
        <v>3737</v>
      </c>
      <c r="R89" s="39">
        <v>3</v>
      </c>
      <c r="S89" s="39">
        <v>655.35</v>
      </c>
      <c r="T89" s="39">
        <v>843.93</v>
      </c>
      <c r="U89" s="39">
        <v>188.58</v>
      </c>
      <c r="V89">
        <v>634</v>
      </c>
      <c r="W89" s="39">
        <v>0</v>
      </c>
      <c r="X89" s="39">
        <v>188.58</v>
      </c>
      <c r="Y89" s="39">
        <v>0</v>
      </c>
    </row>
    <row r="90" spans="1:25">
      <c r="A90" t="s">
        <v>130</v>
      </c>
      <c r="B90" t="s">
        <v>3734</v>
      </c>
      <c r="C90" t="s">
        <v>3735</v>
      </c>
      <c r="D90" t="s">
        <v>3737</v>
      </c>
      <c r="E90" s="39">
        <v>39</v>
      </c>
      <c r="F90" s="39">
        <v>8519.5499999999993</v>
      </c>
      <c r="G90" s="39">
        <v>10971.09</v>
      </c>
      <c r="H90" s="39">
        <v>2451.54</v>
      </c>
      <c r="I90">
        <v>634</v>
      </c>
      <c r="J90" s="39">
        <v>0</v>
      </c>
      <c r="K90" s="39">
        <v>2451.54</v>
      </c>
      <c r="L90" s="39">
        <v>0</v>
      </c>
      <c r="N90" t="s">
        <v>130</v>
      </c>
      <c r="O90" t="s">
        <v>3734</v>
      </c>
      <c r="P90" t="s">
        <v>3735</v>
      </c>
      <c r="Q90" t="s">
        <v>3737</v>
      </c>
      <c r="R90" s="39">
        <v>3</v>
      </c>
      <c r="S90" s="39">
        <v>655.35</v>
      </c>
      <c r="T90" s="39">
        <v>843.93</v>
      </c>
      <c r="U90" s="39">
        <v>188.58</v>
      </c>
      <c r="V90">
        <v>634</v>
      </c>
      <c r="W90" s="39">
        <v>0</v>
      </c>
      <c r="X90" s="39">
        <v>188.58</v>
      </c>
      <c r="Y90" s="39">
        <v>0</v>
      </c>
    </row>
    <row r="91" spans="1:25">
      <c r="A91" t="s">
        <v>130</v>
      </c>
      <c r="B91" t="s">
        <v>3734</v>
      </c>
      <c r="C91" t="s">
        <v>3735</v>
      </c>
      <c r="D91" t="s">
        <v>3737</v>
      </c>
      <c r="E91" s="39">
        <v>4</v>
      </c>
      <c r="F91" s="39">
        <v>873.8</v>
      </c>
      <c r="G91" s="39">
        <v>1125.24</v>
      </c>
      <c r="H91" s="39">
        <v>251.44</v>
      </c>
      <c r="I91">
        <v>634</v>
      </c>
      <c r="J91" s="39">
        <v>0</v>
      </c>
      <c r="K91" s="39">
        <v>251.44</v>
      </c>
      <c r="L91" s="39">
        <v>0</v>
      </c>
      <c r="N91" t="s">
        <v>130</v>
      </c>
      <c r="O91" t="s">
        <v>3734</v>
      </c>
      <c r="P91" t="s">
        <v>3735</v>
      </c>
      <c r="Q91" t="s">
        <v>3737</v>
      </c>
      <c r="R91" s="39">
        <v>3</v>
      </c>
      <c r="S91" s="39">
        <v>655.35</v>
      </c>
      <c r="T91" s="39">
        <v>843.93</v>
      </c>
      <c r="U91" s="39">
        <v>188.58</v>
      </c>
      <c r="V91">
        <v>634</v>
      </c>
      <c r="W91" s="39">
        <v>0</v>
      </c>
      <c r="X91" s="39">
        <v>188.58</v>
      </c>
      <c r="Y91" s="39">
        <v>0</v>
      </c>
    </row>
    <row r="92" spans="1:25">
      <c r="A92" t="s">
        <v>130</v>
      </c>
      <c r="B92" t="s">
        <v>3734</v>
      </c>
      <c r="C92" t="s">
        <v>3735</v>
      </c>
      <c r="D92" t="s">
        <v>3737</v>
      </c>
      <c r="E92" s="39">
        <v>4</v>
      </c>
      <c r="F92" s="39">
        <v>873.8</v>
      </c>
      <c r="G92" s="39">
        <v>1125.24</v>
      </c>
      <c r="H92" s="39">
        <v>251.44</v>
      </c>
      <c r="I92">
        <v>634</v>
      </c>
      <c r="J92" s="39">
        <v>0</v>
      </c>
      <c r="K92" s="39">
        <v>251.44</v>
      </c>
      <c r="L92" s="39">
        <v>0</v>
      </c>
      <c r="N92" t="s">
        <v>130</v>
      </c>
      <c r="O92" t="s">
        <v>3734</v>
      </c>
      <c r="P92" t="s">
        <v>3735</v>
      </c>
      <c r="Q92" t="s">
        <v>3737</v>
      </c>
      <c r="R92" s="39">
        <v>3</v>
      </c>
      <c r="S92" s="39">
        <v>655.35</v>
      </c>
      <c r="T92" s="39">
        <v>843.93</v>
      </c>
      <c r="U92" s="39">
        <v>188.58</v>
      </c>
      <c r="V92">
        <v>634</v>
      </c>
      <c r="W92" s="39">
        <v>0</v>
      </c>
      <c r="X92" s="39">
        <v>188.58</v>
      </c>
      <c r="Y92" s="39">
        <v>0</v>
      </c>
    </row>
    <row r="93" spans="1:25">
      <c r="A93" t="s">
        <v>130</v>
      </c>
      <c r="B93" t="s">
        <v>3734</v>
      </c>
      <c r="C93" t="s">
        <v>3735</v>
      </c>
      <c r="D93" t="s">
        <v>3737</v>
      </c>
      <c r="E93" s="39">
        <v>4</v>
      </c>
      <c r="F93" s="39">
        <v>873.8</v>
      </c>
      <c r="G93" s="39">
        <v>1125.24</v>
      </c>
      <c r="H93" s="39">
        <v>251.44</v>
      </c>
      <c r="I93">
        <v>634</v>
      </c>
      <c r="J93" s="39">
        <v>0</v>
      </c>
      <c r="K93" s="39">
        <v>251.44</v>
      </c>
      <c r="L93" s="39">
        <v>0</v>
      </c>
      <c r="N93" t="s">
        <v>130</v>
      </c>
      <c r="O93" t="s">
        <v>3734</v>
      </c>
      <c r="P93" t="s">
        <v>3735</v>
      </c>
      <c r="Q93" t="s">
        <v>3737</v>
      </c>
      <c r="R93" s="39">
        <v>3</v>
      </c>
      <c r="S93" s="39">
        <v>655.35</v>
      </c>
      <c r="T93" s="39">
        <v>843.93</v>
      </c>
      <c r="U93" s="39">
        <v>188.58</v>
      </c>
      <c r="V93">
        <v>634</v>
      </c>
      <c r="W93" s="39">
        <v>0</v>
      </c>
      <c r="X93" s="39">
        <v>188.58</v>
      </c>
      <c r="Y93" s="39">
        <v>0</v>
      </c>
    </row>
    <row r="94" spans="1:25">
      <c r="A94" t="s">
        <v>130</v>
      </c>
      <c r="B94" t="s">
        <v>3734</v>
      </c>
      <c r="C94" t="s">
        <v>3735</v>
      </c>
      <c r="D94" t="s">
        <v>3737</v>
      </c>
      <c r="E94" s="39">
        <v>4</v>
      </c>
      <c r="F94" s="39">
        <v>873.8</v>
      </c>
      <c r="G94" s="39">
        <v>1125.24</v>
      </c>
      <c r="H94" s="39">
        <v>251.44</v>
      </c>
      <c r="I94">
        <v>634</v>
      </c>
      <c r="J94" s="39">
        <v>0</v>
      </c>
      <c r="K94" s="39">
        <v>251.44</v>
      </c>
      <c r="L94" s="39">
        <v>0</v>
      </c>
      <c r="N94" t="s">
        <v>130</v>
      </c>
      <c r="O94" t="s">
        <v>3734</v>
      </c>
      <c r="P94" t="s">
        <v>3735</v>
      </c>
      <c r="Q94" t="s">
        <v>3737</v>
      </c>
      <c r="R94" s="39">
        <v>3</v>
      </c>
      <c r="S94" s="39">
        <v>655.35</v>
      </c>
      <c r="T94" s="39">
        <v>843.93</v>
      </c>
      <c r="U94" s="39">
        <v>188.58</v>
      </c>
      <c r="V94">
        <v>634</v>
      </c>
      <c r="W94" s="39">
        <v>0</v>
      </c>
      <c r="X94" s="39">
        <v>188.58</v>
      </c>
      <c r="Y94" s="39">
        <v>0</v>
      </c>
    </row>
    <row r="95" spans="1:25">
      <c r="A95" t="s">
        <v>130</v>
      </c>
      <c r="B95" t="s">
        <v>3734</v>
      </c>
      <c r="C95" t="s">
        <v>3735</v>
      </c>
      <c r="D95" t="s">
        <v>3737</v>
      </c>
      <c r="E95" s="39">
        <v>5</v>
      </c>
      <c r="F95" s="39">
        <v>1092.25</v>
      </c>
      <c r="G95" s="39">
        <v>1406.55</v>
      </c>
      <c r="H95" s="39">
        <v>314.3</v>
      </c>
      <c r="I95">
        <v>634</v>
      </c>
      <c r="J95" s="39">
        <v>0</v>
      </c>
      <c r="K95" s="39">
        <v>314.3</v>
      </c>
      <c r="L95" s="39">
        <v>0</v>
      </c>
      <c r="N95" t="s">
        <v>130</v>
      </c>
      <c r="O95" t="s">
        <v>3734</v>
      </c>
      <c r="P95" t="s">
        <v>3735</v>
      </c>
      <c r="Q95" t="s">
        <v>3737</v>
      </c>
      <c r="R95" s="39">
        <v>34</v>
      </c>
      <c r="S95" s="39">
        <v>7427.3</v>
      </c>
      <c r="T95" s="39">
        <v>9564.5400000000009</v>
      </c>
      <c r="U95" s="39">
        <v>2137.2399999999998</v>
      </c>
      <c r="V95">
        <v>634</v>
      </c>
      <c r="W95" s="39">
        <v>0</v>
      </c>
      <c r="X95" s="39">
        <v>2137.2399999999998</v>
      </c>
      <c r="Y95" s="39">
        <v>0</v>
      </c>
    </row>
    <row r="96" spans="1:25">
      <c r="A96" t="s">
        <v>130</v>
      </c>
      <c r="B96" t="s">
        <v>3734</v>
      </c>
      <c r="C96" t="s">
        <v>3735</v>
      </c>
      <c r="D96" t="s">
        <v>3737</v>
      </c>
      <c r="E96" s="39">
        <v>5</v>
      </c>
      <c r="F96" s="39">
        <v>1092.25</v>
      </c>
      <c r="G96" s="39">
        <v>1406.55</v>
      </c>
      <c r="H96" s="39">
        <v>314.3</v>
      </c>
      <c r="I96">
        <v>634</v>
      </c>
      <c r="J96" s="39">
        <v>0</v>
      </c>
      <c r="K96" s="39">
        <v>314.3</v>
      </c>
      <c r="L96" s="39">
        <v>0</v>
      </c>
      <c r="N96" t="s">
        <v>130</v>
      </c>
      <c r="O96" t="s">
        <v>3734</v>
      </c>
      <c r="P96" t="s">
        <v>3735</v>
      </c>
      <c r="Q96" t="s">
        <v>3737</v>
      </c>
      <c r="R96" s="39">
        <v>39</v>
      </c>
      <c r="S96" s="39">
        <v>8519.5499999999993</v>
      </c>
      <c r="T96" s="39">
        <v>10971.09</v>
      </c>
      <c r="U96" s="39">
        <v>2451.54</v>
      </c>
      <c r="V96">
        <v>634</v>
      </c>
      <c r="W96" s="39">
        <v>0</v>
      </c>
      <c r="X96" s="39">
        <v>2451.54</v>
      </c>
      <c r="Y96" s="39">
        <v>0</v>
      </c>
    </row>
    <row r="97" spans="1:25">
      <c r="A97" t="s">
        <v>130</v>
      </c>
      <c r="B97" t="s">
        <v>3734</v>
      </c>
      <c r="C97" t="s">
        <v>3735</v>
      </c>
      <c r="D97" t="s">
        <v>3737</v>
      </c>
      <c r="E97" s="39">
        <v>5</v>
      </c>
      <c r="F97" s="39">
        <v>1092.25</v>
      </c>
      <c r="G97" s="39">
        <v>1406.55</v>
      </c>
      <c r="H97" s="39">
        <v>314.3</v>
      </c>
      <c r="I97">
        <v>634</v>
      </c>
      <c r="J97" s="39">
        <v>0</v>
      </c>
      <c r="K97" s="39">
        <v>314.3</v>
      </c>
      <c r="L97" s="39">
        <v>0</v>
      </c>
      <c r="N97" t="s">
        <v>130</v>
      </c>
      <c r="O97" t="s">
        <v>3734</v>
      </c>
      <c r="P97" t="s">
        <v>3735</v>
      </c>
      <c r="Q97" t="s">
        <v>3737</v>
      </c>
      <c r="R97" s="39">
        <v>4</v>
      </c>
      <c r="S97" s="39">
        <v>873.8</v>
      </c>
      <c r="T97" s="39">
        <v>1125.24</v>
      </c>
      <c r="U97" s="39">
        <v>251.44</v>
      </c>
      <c r="V97">
        <v>634</v>
      </c>
      <c r="W97" s="39">
        <v>0</v>
      </c>
      <c r="X97" s="39">
        <v>251.44</v>
      </c>
      <c r="Y97" s="39">
        <v>0</v>
      </c>
    </row>
    <row r="98" spans="1:25">
      <c r="A98" t="s">
        <v>130</v>
      </c>
      <c r="B98" t="s">
        <v>3734</v>
      </c>
      <c r="C98" t="s">
        <v>3735</v>
      </c>
      <c r="D98" t="s">
        <v>3737</v>
      </c>
      <c r="E98" s="39">
        <v>58</v>
      </c>
      <c r="F98" s="39">
        <v>12670.1</v>
      </c>
      <c r="G98" s="39">
        <v>16315.98</v>
      </c>
      <c r="H98" s="39">
        <v>3645.88</v>
      </c>
      <c r="I98">
        <v>634</v>
      </c>
      <c r="J98" s="39">
        <v>0</v>
      </c>
      <c r="K98" s="39">
        <v>3645.88</v>
      </c>
      <c r="L98" s="39">
        <v>0</v>
      </c>
      <c r="N98" t="s">
        <v>130</v>
      </c>
      <c r="O98" t="s">
        <v>3734</v>
      </c>
      <c r="P98" t="s">
        <v>3735</v>
      </c>
      <c r="Q98" t="s">
        <v>3737</v>
      </c>
      <c r="R98" s="39">
        <v>4</v>
      </c>
      <c r="S98" s="39">
        <v>873.8</v>
      </c>
      <c r="T98" s="39">
        <v>1125.24</v>
      </c>
      <c r="U98" s="39">
        <v>251.44</v>
      </c>
      <c r="V98">
        <v>634</v>
      </c>
      <c r="W98" s="39">
        <v>0</v>
      </c>
      <c r="X98" s="39">
        <v>251.44</v>
      </c>
      <c r="Y98" s="39">
        <v>0</v>
      </c>
    </row>
    <row r="99" spans="1:25">
      <c r="A99" t="s">
        <v>130</v>
      </c>
      <c r="B99" t="s">
        <v>3734</v>
      </c>
      <c r="C99" t="s">
        <v>3735</v>
      </c>
      <c r="D99" t="s">
        <v>3737</v>
      </c>
      <c r="E99" s="39">
        <v>603</v>
      </c>
      <c r="F99" s="39">
        <v>131725.35</v>
      </c>
      <c r="G99" s="39">
        <v>169629.93</v>
      </c>
      <c r="H99" s="39">
        <v>37904.58</v>
      </c>
      <c r="I99">
        <v>634</v>
      </c>
      <c r="J99" s="39">
        <v>0</v>
      </c>
      <c r="K99" s="39">
        <v>37904.58</v>
      </c>
      <c r="L99" s="39">
        <v>0</v>
      </c>
      <c r="N99" t="s">
        <v>130</v>
      </c>
      <c r="O99" t="s">
        <v>3734</v>
      </c>
      <c r="P99" t="s">
        <v>3735</v>
      </c>
      <c r="Q99" t="s">
        <v>3737</v>
      </c>
      <c r="R99" s="39">
        <v>4</v>
      </c>
      <c r="S99" s="39">
        <v>873.8</v>
      </c>
      <c r="T99" s="39">
        <v>1125.24</v>
      </c>
      <c r="U99" s="39">
        <v>251.44</v>
      </c>
      <c r="V99">
        <v>634</v>
      </c>
      <c r="W99" s="39">
        <v>0</v>
      </c>
      <c r="X99" s="39">
        <v>251.44</v>
      </c>
      <c r="Y99" s="39">
        <v>0</v>
      </c>
    </row>
    <row r="100" spans="1:25">
      <c r="A100" t="s">
        <v>130</v>
      </c>
      <c r="B100" t="s">
        <v>3734</v>
      </c>
      <c r="C100" t="s">
        <v>3735</v>
      </c>
      <c r="D100" t="s">
        <v>3737</v>
      </c>
      <c r="E100" s="39">
        <v>6</v>
      </c>
      <c r="F100" s="39">
        <v>1310.7</v>
      </c>
      <c r="G100" s="39">
        <v>1687.86</v>
      </c>
      <c r="H100" s="39">
        <v>377.16</v>
      </c>
      <c r="I100">
        <v>634</v>
      </c>
      <c r="J100" s="39">
        <v>0</v>
      </c>
      <c r="K100" s="39">
        <v>377.16</v>
      </c>
      <c r="L100" s="39">
        <v>0</v>
      </c>
      <c r="N100" t="s">
        <v>130</v>
      </c>
      <c r="O100" t="s">
        <v>3734</v>
      </c>
      <c r="P100" t="s">
        <v>3735</v>
      </c>
      <c r="Q100" t="s">
        <v>3737</v>
      </c>
      <c r="R100" s="39">
        <v>4</v>
      </c>
      <c r="S100" s="39">
        <v>873.8</v>
      </c>
      <c r="T100" s="39">
        <v>1125.24</v>
      </c>
      <c r="U100" s="39">
        <v>251.44</v>
      </c>
      <c r="V100">
        <v>634</v>
      </c>
      <c r="W100" s="39">
        <v>0</v>
      </c>
      <c r="X100" s="39">
        <v>251.44</v>
      </c>
      <c r="Y100" s="39">
        <v>0</v>
      </c>
    </row>
    <row r="101" spans="1:25">
      <c r="A101" t="s">
        <v>130</v>
      </c>
      <c r="B101" t="s">
        <v>3734</v>
      </c>
      <c r="C101" t="s">
        <v>3735</v>
      </c>
      <c r="D101" t="s">
        <v>3737</v>
      </c>
      <c r="E101" s="39">
        <v>6</v>
      </c>
      <c r="F101" s="39">
        <v>1310.7</v>
      </c>
      <c r="G101" s="39">
        <v>1687.86</v>
      </c>
      <c r="H101" s="39">
        <v>377.16</v>
      </c>
      <c r="I101">
        <v>634</v>
      </c>
      <c r="J101" s="39">
        <v>0</v>
      </c>
      <c r="K101" s="39">
        <v>377.16</v>
      </c>
      <c r="L101" s="39">
        <v>0</v>
      </c>
      <c r="N101" t="s">
        <v>130</v>
      </c>
      <c r="O101" t="s">
        <v>3734</v>
      </c>
      <c r="P101" t="s">
        <v>3735</v>
      </c>
      <c r="Q101" t="s">
        <v>3737</v>
      </c>
      <c r="R101" s="39">
        <v>5</v>
      </c>
      <c r="S101" s="39">
        <v>1092.25</v>
      </c>
      <c r="T101" s="39">
        <v>1406.55</v>
      </c>
      <c r="U101" s="39">
        <v>314.3</v>
      </c>
      <c r="V101">
        <v>634</v>
      </c>
      <c r="W101" s="39">
        <v>0</v>
      </c>
      <c r="X101" s="39">
        <v>314.3</v>
      </c>
      <c r="Y101" s="39">
        <v>0</v>
      </c>
    </row>
    <row r="102" spans="1:25">
      <c r="A102" t="s">
        <v>130</v>
      </c>
      <c r="B102" t="s">
        <v>3734</v>
      </c>
      <c r="C102" t="s">
        <v>3735</v>
      </c>
      <c r="D102" t="s">
        <v>3737</v>
      </c>
      <c r="E102" s="39">
        <v>6</v>
      </c>
      <c r="F102" s="39">
        <v>1310.7</v>
      </c>
      <c r="G102" s="39">
        <v>1687.86</v>
      </c>
      <c r="H102" s="39">
        <v>377.16</v>
      </c>
      <c r="I102">
        <v>634</v>
      </c>
      <c r="J102" s="39">
        <v>0</v>
      </c>
      <c r="K102" s="39">
        <v>377.16</v>
      </c>
      <c r="L102" s="39">
        <v>0</v>
      </c>
      <c r="N102" t="s">
        <v>130</v>
      </c>
      <c r="O102" t="s">
        <v>3734</v>
      </c>
      <c r="P102" t="s">
        <v>3735</v>
      </c>
      <c r="Q102" t="s">
        <v>3737</v>
      </c>
      <c r="R102" s="39">
        <v>5</v>
      </c>
      <c r="S102" s="39">
        <v>1092.25</v>
      </c>
      <c r="T102" s="39">
        <v>1406.55</v>
      </c>
      <c r="U102" s="39">
        <v>314.3</v>
      </c>
      <c r="V102">
        <v>634</v>
      </c>
      <c r="W102" s="39">
        <v>0</v>
      </c>
      <c r="X102" s="39">
        <v>314.3</v>
      </c>
      <c r="Y102" s="39">
        <v>0</v>
      </c>
    </row>
    <row r="103" spans="1:25">
      <c r="A103" t="s">
        <v>130</v>
      </c>
      <c r="B103" t="s">
        <v>3734</v>
      </c>
      <c r="C103" t="s">
        <v>3735</v>
      </c>
      <c r="D103" t="s">
        <v>3737</v>
      </c>
      <c r="E103" s="39">
        <v>6</v>
      </c>
      <c r="F103" s="39">
        <v>1310.7</v>
      </c>
      <c r="G103" s="39">
        <v>1687.86</v>
      </c>
      <c r="H103" s="39">
        <v>377.16</v>
      </c>
      <c r="I103">
        <v>634</v>
      </c>
      <c r="J103" s="39">
        <v>0</v>
      </c>
      <c r="K103" s="39">
        <v>377.16</v>
      </c>
      <c r="L103" s="39">
        <v>0</v>
      </c>
      <c r="N103" t="s">
        <v>130</v>
      </c>
      <c r="O103" t="s">
        <v>3734</v>
      </c>
      <c r="P103" t="s">
        <v>3735</v>
      </c>
      <c r="Q103" t="s">
        <v>3737</v>
      </c>
      <c r="R103" s="39">
        <v>5</v>
      </c>
      <c r="S103" s="39">
        <v>1092.25</v>
      </c>
      <c r="T103" s="39">
        <v>1406.55</v>
      </c>
      <c r="U103" s="39">
        <v>314.3</v>
      </c>
      <c r="V103">
        <v>634</v>
      </c>
      <c r="W103" s="39">
        <v>0</v>
      </c>
      <c r="X103" s="39">
        <v>314.3</v>
      </c>
      <c r="Y103" s="39">
        <v>0</v>
      </c>
    </row>
    <row r="104" spans="1:25">
      <c r="A104" t="s">
        <v>130</v>
      </c>
      <c r="B104" t="s">
        <v>3734</v>
      </c>
      <c r="C104" t="s">
        <v>3735</v>
      </c>
      <c r="D104" t="s">
        <v>3737</v>
      </c>
      <c r="E104" s="39">
        <v>7</v>
      </c>
      <c r="F104" s="39">
        <v>1529.15</v>
      </c>
      <c r="G104" s="39">
        <v>1969.17</v>
      </c>
      <c r="H104" s="39">
        <v>440.02</v>
      </c>
      <c r="I104">
        <v>634</v>
      </c>
      <c r="J104" s="39">
        <v>0</v>
      </c>
      <c r="K104" s="39">
        <v>440.02</v>
      </c>
      <c r="L104" s="39">
        <v>0</v>
      </c>
      <c r="N104" t="s">
        <v>130</v>
      </c>
      <c r="O104" t="s">
        <v>3734</v>
      </c>
      <c r="P104" t="s">
        <v>3735</v>
      </c>
      <c r="Q104" t="s">
        <v>3737</v>
      </c>
      <c r="R104" s="39">
        <v>58</v>
      </c>
      <c r="S104" s="39">
        <v>12670.1</v>
      </c>
      <c r="T104" s="39">
        <v>16315.98</v>
      </c>
      <c r="U104" s="39">
        <v>3645.88</v>
      </c>
      <c r="V104">
        <v>634</v>
      </c>
      <c r="W104" s="39">
        <v>0</v>
      </c>
      <c r="X104" s="39">
        <v>3645.88</v>
      </c>
      <c r="Y104" s="39">
        <v>0</v>
      </c>
    </row>
    <row r="105" spans="1:25">
      <c r="A105" t="s">
        <v>130</v>
      </c>
      <c r="B105" t="s">
        <v>3734</v>
      </c>
      <c r="C105" t="s">
        <v>3735</v>
      </c>
      <c r="D105" t="s">
        <v>3737</v>
      </c>
      <c r="E105" s="39">
        <v>7</v>
      </c>
      <c r="F105" s="39">
        <v>1529.15</v>
      </c>
      <c r="G105" s="39">
        <v>1969.17</v>
      </c>
      <c r="H105" s="39">
        <v>440.02</v>
      </c>
      <c r="I105">
        <v>634</v>
      </c>
      <c r="J105" s="39">
        <v>0</v>
      </c>
      <c r="K105" s="39">
        <v>440.02</v>
      </c>
      <c r="L105" s="39">
        <v>0</v>
      </c>
      <c r="N105" t="s">
        <v>130</v>
      </c>
      <c r="O105" t="s">
        <v>3734</v>
      </c>
      <c r="P105" t="s">
        <v>3735</v>
      </c>
      <c r="Q105" t="s">
        <v>3737</v>
      </c>
      <c r="R105" s="39">
        <v>603</v>
      </c>
      <c r="S105" s="39">
        <v>131725.35</v>
      </c>
      <c r="T105" s="39">
        <v>169629.93</v>
      </c>
      <c r="U105" s="39">
        <v>37904.58</v>
      </c>
      <c r="V105">
        <v>634</v>
      </c>
      <c r="W105" s="39">
        <v>0</v>
      </c>
      <c r="X105" s="39">
        <v>37904.58</v>
      </c>
      <c r="Y105" s="39">
        <v>0</v>
      </c>
    </row>
    <row r="106" spans="1:25">
      <c r="A106" t="s">
        <v>130</v>
      </c>
      <c r="B106" t="s">
        <v>3734</v>
      </c>
      <c r="C106" t="s">
        <v>3735</v>
      </c>
      <c r="D106" t="s">
        <v>3737</v>
      </c>
      <c r="E106" s="39">
        <v>24</v>
      </c>
      <c r="F106" s="39">
        <v>5242.8</v>
      </c>
      <c r="G106" s="39">
        <v>6751.44</v>
      </c>
      <c r="H106" s="39">
        <v>1508.64</v>
      </c>
      <c r="I106">
        <v>634</v>
      </c>
      <c r="J106" s="39">
        <v>0</v>
      </c>
      <c r="K106" s="39">
        <v>1508.64</v>
      </c>
      <c r="L106" s="39">
        <v>0</v>
      </c>
      <c r="N106" t="s">
        <v>130</v>
      </c>
      <c r="O106" t="s">
        <v>3734</v>
      </c>
      <c r="P106" t="s">
        <v>3735</v>
      </c>
      <c r="Q106" t="s">
        <v>3737</v>
      </c>
      <c r="R106" s="39">
        <v>6</v>
      </c>
      <c r="S106" s="39">
        <v>1310.7</v>
      </c>
      <c r="T106" s="39">
        <v>1687.86</v>
      </c>
      <c r="U106" s="39">
        <v>377.16</v>
      </c>
      <c r="V106">
        <v>634</v>
      </c>
      <c r="W106" s="39">
        <v>0</v>
      </c>
      <c r="X106" s="39">
        <v>377.16</v>
      </c>
      <c r="Y106" s="39">
        <v>0</v>
      </c>
    </row>
    <row r="107" spans="1:25">
      <c r="A107" t="s">
        <v>130</v>
      </c>
      <c r="B107" t="s">
        <v>3734</v>
      </c>
      <c r="C107" t="s">
        <v>3735</v>
      </c>
      <c r="D107" t="s">
        <v>3737</v>
      </c>
      <c r="E107" s="39">
        <v>40</v>
      </c>
      <c r="F107" s="39">
        <v>8738</v>
      </c>
      <c r="G107" s="39">
        <v>11252.4</v>
      </c>
      <c r="H107" s="39">
        <v>2514.4</v>
      </c>
      <c r="I107">
        <v>634</v>
      </c>
      <c r="J107" s="39">
        <v>0</v>
      </c>
      <c r="K107" s="39">
        <v>2514.4</v>
      </c>
      <c r="L107" s="39">
        <v>0</v>
      </c>
      <c r="N107" t="s">
        <v>130</v>
      </c>
      <c r="O107" t="s">
        <v>3734</v>
      </c>
      <c r="P107" t="s">
        <v>3735</v>
      </c>
      <c r="Q107" t="s">
        <v>3737</v>
      </c>
      <c r="R107" s="39">
        <v>6</v>
      </c>
      <c r="S107" s="39">
        <v>1310.7</v>
      </c>
      <c r="T107" s="39">
        <v>1687.86</v>
      </c>
      <c r="U107" s="39">
        <v>377.16</v>
      </c>
      <c r="V107">
        <v>634</v>
      </c>
      <c r="W107" s="39">
        <v>0</v>
      </c>
      <c r="X107" s="39">
        <v>377.16</v>
      </c>
      <c r="Y107" s="39">
        <v>0</v>
      </c>
    </row>
    <row r="108" spans="1:25">
      <c r="A108" t="s">
        <v>130</v>
      </c>
      <c r="B108" t="s">
        <v>3734</v>
      </c>
      <c r="C108" t="s">
        <v>3735</v>
      </c>
      <c r="D108" t="s">
        <v>3737</v>
      </c>
      <c r="E108" s="39">
        <v>13</v>
      </c>
      <c r="F108" s="39">
        <v>2839.85</v>
      </c>
      <c r="G108" s="39">
        <v>3657.03</v>
      </c>
      <c r="H108" s="39">
        <v>817.18</v>
      </c>
      <c r="I108">
        <v>634</v>
      </c>
      <c r="J108" s="39">
        <v>0</v>
      </c>
      <c r="K108" s="39">
        <v>817.18</v>
      </c>
      <c r="L108" s="39">
        <v>0</v>
      </c>
      <c r="N108" t="s">
        <v>130</v>
      </c>
      <c r="O108" t="s">
        <v>3734</v>
      </c>
      <c r="P108" t="s">
        <v>3735</v>
      </c>
      <c r="Q108" t="s">
        <v>3737</v>
      </c>
      <c r="R108" s="39">
        <v>6</v>
      </c>
      <c r="S108" s="39">
        <v>1310.7</v>
      </c>
      <c r="T108" s="39">
        <v>1687.86</v>
      </c>
      <c r="U108" s="39">
        <v>377.16</v>
      </c>
      <c r="V108">
        <v>634</v>
      </c>
      <c r="W108" s="39">
        <v>0</v>
      </c>
      <c r="X108" s="39">
        <v>377.16</v>
      </c>
      <c r="Y108" s="39">
        <v>0</v>
      </c>
    </row>
    <row r="109" spans="1:25">
      <c r="A109" t="s">
        <v>130</v>
      </c>
      <c r="B109" t="s">
        <v>3734</v>
      </c>
      <c r="C109" t="s">
        <v>3735</v>
      </c>
      <c r="D109" t="s">
        <v>3737</v>
      </c>
      <c r="E109" s="39">
        <v>165</v>
      </c>
      <c r="F109" s="39">
        <v>36044.25</v>
      </c>
      <c r="G109" s="39">
        <v>46416.15</v>
      </c>
      <c r="H109" s="39">
        <v>10371.9</v>
      </c>
      <c r="I109">
        <v>634</v>
      </c>
      <c r="J109" s="39">
        <v>0</v>
      </c>
      <c r="K109" s="39">
        <v>10371.9</v>
      </c>
      <c r="L109" s="39">
        <v>0</v>
      </c>
      <c r="N109" t="s">
        <v>130</v>
      </c>
      <c r="O109" t="s">
        <v>3734</v>
      </c>
      <c r="P109" t="s">
        <v>3735</v>
      </c>
      <c r="Q109" t="s">
        <v>3737</v>
      </c>
      <c r="R109" s="39">
        <v>6</v>
      </c>
      <c r="S109" s="39">
        <v>1310.7</v>
      </c>
      <c r="T109" s="39">
        <v>1687.86</v>
      </c>
      <c r="U109" s="39">
        <v>377.16</v>
      </c>
      <c r="V109">
        <v>634</v>
      </c>
      <c r="W109" s="39">
        <v>0</v>
      </c>
      <c r="X109" s="39">
        <v>377.16</v>
      </c>
      <c r="Y109" s="39">
        <v>0</v>
      </c>
    </row>
    <row r="110" spans="1:25">
      <c r="A110" t="s">
        <v>130</v>
      </c>
      <c r="B110" t="s">
        <v>3734</v>
      </c>
      <c r="C110" t="s">
        <v>3735</v>
      </c>
      <c r="D110" t="s">
        <v>3737</v>
      </c>
      <c r="E110" s="39">
        <v>50</v>
      </c>
      <c r="F110" s="39">
        <v>10922.5</v>
      </c>
      <c r="G110" s="39">
        <v>14065.5</v>
      </c>
      <c r="H110" s="39">
        <v>3143</v>
      </c>
      <c r="I110">
        <v>634</v>
      </c>
      <c r="J110" s="39">
        <v>0</v>
      </c>
      <c r="K110" s="39">
        <v>3143</v>
      </c>
      <c r="L110" s="39">
        <v>0</v>
      </c>
      <c r="N110" t="s">
        <v>130</v>
      </c>
      <c r="O110" t="s">
        <v>3734</v>
      </c>
      <c r="P110" t="s">
        <v>3735</v>
      </c>
      <c r="Q110" t="s">
        <v>3737</v>
      </c>
      <c r="R110" s="39">
        <v>7</v>
      </c>
      <c r="S110" s="39">
        <v>1529.15</v>
      </c>
      <c r="T110" s="39">
        <v>1969.17</v>
      </c>
      <c r="U110" s="39">
        <v>440.02</v>
      </c>
      <c r="V110">
        <v>634</v>
      </c>
      <c r="W110" s="39">
        <v>0</v>
      </c>
      <c r="X110" s="39">
        <v>440.02</v>
      </c>
      <c r="Y110" s="39">
        <v>0</v>
      </c>
    </row>
    <row r="111" spans="1:25">
      <c r="A111" t="s">
        <v>130</v>
      </c>
      <c r="B111" t="s">
        <v>3734</v>
      </c>
      <c r="C111" t="s">
        <v>3735</v>
      </c>
      <c r="D111" t="s">
        <v>3737</v>
      </c>
      <c r="E111" s="39">
        <v>430</v>
      </c>
      <c r="F111" s="39">
        <v>93933.5</v>
      </c>
      <c r="G111" s="39">
        <v>120963.3</v>
      </c>
      <c r="H111" s="39">
        <v>27029.8</v>
      </c>
      <c r="I111">
        <v>634</v>
      </c>
      <c r="J111" s="39">
        <v>0</v>
      </c>
      <c r="K111" s="39">
        <v>27029.8</v>
      </c>
      <c r="L111" s="39">
        <v>0</v>
      </c>
      <c r="N111" t="s">
        <v>130</v>
      </c>
      <c r="O111" t="s">
        <v>3734</v>
      </c>
      <c r="P111" t="s">
        <v>3735</v>
      </c>
      <c r="Q111" t="s">
        <v>3737</v>
      </c>
      <c r="R111" s="39">
        <v>7</v>
      </c>
      <c r="S111" s="39">
        <v>1529.15</v>
      </c>
      <c r="T111" s="39">
        <v>1969.17</v>
      </c>
      <c r="U111" s="39">
        <v>440.02</v>
      </c>
      <c r="V111">
        <v>634</v>
      </c>
      <c r="W111" s="39">
        <v>0</v>
      </c>
      <c r="X111" s="39">
        <v>440.02</v>
      </c>
      <c r="Y111" s="39">
        <v>0</v>
      </c>
    </row>
    <row r="112" spans="1:25">
      <c r="A112" t="s">
        <v>130</v>
      </c>
      <c r="B112" t="s">
        <v>3734</v>
      </c>
      <c r="C112" t="s">
        <v>3735</v>
      </c>
      <c r="D112" t="s">
        <v>3737</v>
      </c>
      <c r="E112" s="39">
        <v>8</v>
      </c>
      <c r="F112" s="39">
        <v>1747.6</v>
      </c>
      <c r="G112" s="39">
        <v>2250.48</v>
      </c>
      <c r="H112" s="39">
        <v>502.88</v>
      </c>
      <c r="I112">
        <v>634</v>
      </c>
      <c r="J112" s="39">
        <v>0</v>
      </c>
      <c r="K112" s="39">
        <v>502.88</v>
      </c>
      <c r="L112" s="39">
        <v>0</v>
      </c>
      <c r="N112" t="s">
        <v>130</v>
      </c>
      <c r="O112" t="s">
        <v>3734</v>
      </c>
      <c r="P112" t="s">
        <v>3735</v>
      </c>
      <c r="Q112" t="s">
        <v>3737</v>
      </c>
      <c r="R112" s="39">
        <v>24</v>
      </c>
      <c r="S112" s="39">
        <v>5242.8</v>
      </c>
      <c r="T112" s="39">
        <v>6751.44</v>
      </c>
      <c r="U112" s="39">
        <v>1508.64</v>
      </c>
      <c r="V112">
        <v>634</v>
      </c>
      <c r="W112" s="39">
        <v>0</v>
      </c>
      <c r="X112" s="39">
        <v>1508.64</v>
      </c>
      <c r="Y112" s="39">
        <v>0</v>
      </c>
    </row>
    <row r="113" spans="1:25">
      <c r="A113" t="s">
        <v>130</v>
      </c>
      <c r="B113" t="s">
        <v>3734</v>
      </c>
      <c r="C113" t="s">
        <v>3735</v>
      </c>
      <c r="D113" t="s">
        <v>3737</v>
      </c>
      <c r="E113" s="39">
        <v>8</v>
      </c>
      <c r="F113" s="39">
        <v>1747.6</v>
      </c>
      <c r="G113" s="39">
        <v>2250.48</v>
      </c>
      <c r="H113" s="39">
        <v>502.88</v>
      </c>
      <c r="I113">
        <v>634</v>
      </c>
      <c r="J113" s="39">
        <v>0</v>
      </c>
      <c r="K113" s="39">
        <v>502.88</v>
      </c>
      <c r="L113" s="39">
        <v>0</v>
      </c>
      <c r="N113" t="s">
        <v>130</v>
      </c>
      <c r="O113" t="s">
        <v>3734</v>
      </c>
      <c r="P113" t="s">
        <v>3735</v>
      </c>
      <c r="Q113" t="s">
        <v>3737</v>
      </c>
      <c r="R113" s="39">
        <v>40</v>
      </c>
      <c r="S113" s="39">
        <v>8738</v>
      </c>
      <c r="T113" s="39">
        <v>11252.4</v>
      </c>
      <c r="U113" s="39">
        <v>2514.4</v>
      </c>
      <c r="V113">
        <v>634</v>
      </c>
      <c r="W113" s="39">
        <v>0</v>
      </c>
      <c r="X113" s="39">
        <v>2514.4</v>
      </c>
      <c r="Y113" s="39">
        <v>0</v>
      </c>
    </row>
    <row r="114" spans="1:25">
      <c r="A114" t="s">
        <v>130</v>
      </c>
      <c r="B114" t="s">
        <v>3734</v>
      </c>
      <c r="C114" t="s">
        <v>3735</v>
      </c>
      <c r="D114" t="s">
        <v>3737</v>
      </c>
      <c r="E114" s="39">
        <v>8</v>
      </c>
      <c r="F114" s="39">
        <v>1747.6</v>
      </c>
      <c r="G114" s="39">
        <v>2250.48</v>
      </c>
      <c r="H114" s="39">
        <v>502.88</v>
      </c>
      <c r="I114">
        <v>634</v>
      </c>
      <c r="J114" s="39">
        <v>0</v>
      </c>
      <c r="K114" s="39">
        <v>502.88</v>
      </c>
      <c r="L114" s="39">
        <v>0</v>
      </c>
      <c r="N114" t="s">
        <v>130</v>
      </c>
      <c r="O114" t="s">
        <v>3734</v>
      </c>
      <c r="P114" t="s">
        <v>3735</v>
      </c>
      <c r="Q114" t="s">
        <v>3737</v>
      </c>
      <c r="R114" s="39">
        <v>13</v>
      </c>
      <c r="S114" s="39">
        <v>2839.85</v>
      </c>
      <c r="T114" s="39">
        <v>3657.03</v>
      </c>
      <c r="U114" s="39">
        <v>817.18</v>
      </c>
      <c r="V114">
        <v>634</v>
      </c>
      <c r="W114" s="39">
        <v>0</v>
      </c>
      <c r="X114" s="39">
        <v>817.18</v>
      </c>
      <c r="Y114" s="39">
        <v>0</v>
      </c>
    </row>
    <row r="115" spans="1:25">
      <c r="A115" t="s">
        <v>130</v>
      </c>
      <c r="B115" t="s">
        <v>3734</v>
      </c>
      <c r="C115" t="s">
        <v>3735</v>
      </c>
      <c r="D115" t="s">
        <v>3737</v>
      </c>
      <c r="E115" s="39">
        <v>84</v>
      </c>
      <c r="F115" s="39">
        <v>18349.8</v>
      </c>
      <c r="G115" s="39">
        <v>23630.04</v>
      </c>
      <c r="H115" s="39">
        <v>5280.24</v>
      </c>
      <c r="I115">
        <v>634</v>
      </c>
      <c r="J115" s="39">
        <v>0</v>
      </c>
      <c r="K115" s="39">
        <v>5280.24</v>
      </c>
      <c r="L115" s="39">
        <v>0</v>
      </c>
      <c r="N115" t="s">
        <v>130</v>
      </c>
      <c r="O115" t="s">
        <v>3734</v>
      </c>
      <c r="P115" t="s">
        <v>3735</v>
      </c>
      <c r="Q115" t="s">
        <v>3737</v>
      </c>
      <c r="R115" s="39">
        <v>165</v>
      </c>
      <c r="S115" s="39">
        <v>36044.25</v>
      </c>
      <c r="T115" s="39">
        <v>46416.15</v>
      </c>
      <c r="U115" s="39">
        <v>10371.9</v>
      </c>
      <c r="V115">
        <v>634</v>
      </c>
      <c r="W115" s="39">
        <v>0</v>
      </c>
      <c r="X115" s="39">
        <v>10371.9</v>
      </c>
      <c r="Y115" s="39">
        <v>0</v>
      </c>
    </row>
    <row r="116" spans="1:25">
      <c r="A116" t="s">
        <v>130</v>
      </c>
      <c r="B116" t="s">
        <v>3734</v>
      </c>
      <c r="C116" t="s">
        <v>3735</v>
      </c>
      <c r="D116" t="s">
        <v>3737</v>
      </c>
      <c r="E116" s="39">
        <v>88</v>
      </c>
      <c r="F116" s="39">
        <v>19223.599999999999</v>
      </c>
      <c r="G116" s="39">
        <v>24755.279999999999</v>
      </c>
      <c r="H116" s="39">
        <v>5531.68</v>
      </c>
      <c r="I116">
        <v>634</v>
      </c>
      <c r="J116" s="39">
        <v>0</v>
      </c>
      <c r="K116" s="39">
        <v>5531.68</v>
      </c>
      <c r="L116" s="39">
        <v>0</v>
      </c>
      <c r="N116" t="s">
        <v>130</v>
      </c>
      <c r="O116" t="s">
        <v>3734</v>
      </c>
      <c r="P116" t="s">
        <v>3735</v>
      </c>
      <c r="Q116" t="s">
        <v>3737</v>
      </c>
      <c r="R116" s="39">
        <v>50</v>
      </c>
      <c r="S116" s="39">
        <v>10922.5</v>
      </c>
      <c r="T116" s="39">
        <v>14065.5</v>
      </c>
      <c r="U116" s="39">
        <v>3143</v>
      </c>
      <c r="V116">
        <v>634</v>
      </c>
      <c r="W116" s="39">
        <v>0</v>
      </c>
      <c r="X116" s="39">
        <v>3143</v>
      </c>
      <c r="Y116" s="39">
        <v>0</v>
      </c>
    </row>
    <row r="117" spans="1:25">
      <c r="A117" t="s">
        <v>130</v>
      </c>
      <c r="B117" t="s">
        <v>3734</v>
      </c>
      <c r="C117" t="s">
        <v>3735</v>
      </c>
      <c r="D117" t="s">
        <v>3737</v>
      </c>
      <c r="E117" s="39">
        <v>9</v>
      </c>
      <c r="F117" s="39">
        <v>1966.05</v>
      </c>
      <c r="G117" s="39">
        <v>2531.79</v>
      </c>
      <c r="H117" s="39">
        <v>565.74</v>
      </c>
      <c r="I117">
        <v>634</v>
      </c>
      <c r="J117" s="39">
        <v>0</v>
      </c>
      <c r="K117" s="39">
        <v>565.74</v>
      </c>
      <c r="L117" s="39">
        <v>0</v>
      </c>
      <c r="N117" t="s">
        <v>130</v>
      </c>
      <c r="O117" t="s">
        <v>3734</v>
      </c>
      <c r="P117" t="s">
        <v>3735</v>
      </c>
      <c r="Q117" t="s">
        <v>3737</v>
      </c>
      <c r="R117" s="39">
        <v>430</v>
      </c>
      <c r="S117" s="39">
        <v>93933.5</v>
      </c>
      <c r="T117" s="39">
        <v>120963.3</v>
      </c>
      <c r="U117" s="39">
        <v>27029.8</v>
      </c>
      <c r="V117">
        <v>634</v>
      </c>
      <c r="W117" s="39">
        <v>0</v>
      </c>
      <c r="X117" s="39">
        <v>27029.8</v>
      </c>
      <c r="Y117" s="39">
        <v>0</v>
      </c>
    </row>
    <row r="118" spans="1:25">
      <c r="D118" s="22" t="s">
        <v>3738</v>
      </c>
      <c r="E118" s="22"/>
      <c r="F118" s="186">
        <f>SUM(F16:F117)</f>
        <v>990015.40000000026</v>
      </c>
      <c r="G118" s="186">
        <f>SUM(G16:G117)</f>
        <v>1275076.9200000011</v>
      </c>
      <c r="H118" s="186">
        <f>SUM(H16:H117)</f>
        <v>285061.5199999999</v>
      </c>
      <c r="N118" t="s">
        <v>130</v>
      </c>
      <c r="O118" t="s">
        <v>3734</v>
      </c>
      <c r="P118" t="s">
        <v>3735</v>
      </c>
      <c r="Q118" t="s">
        <v>3737</v>
      </c>
      <c r="R118" s="39">
        <v>8</v>
      </c>
      <c r="S118" s="39">
        <v>1747.6</v>
      </c>
      <c r="T118" s="39">
        <v>2250.48</v>
      </c>
      <c r="U118" s="39">
        <v>502.88</v>
      </c>
      <c r="V118">
        <v>634</v>
      </c>
      <c r="W118" s="39">
        <v>0</v>
      </c>
      <c r="X118" s="39">
        <v>502.88</v>
      </c>
      <c r="Y118" s="39">
        <v>0</v>
      </c>
    </row>
    <row r="119" spans="1:25">
      <c r="D119" s="22"/>
      <c r="E119" s="22"/>
      <c r="F119" s="22" t="s">
        <v>3545</v>
      </c>
      <c r="G119" s="22" t="s">
        <v>3546</v>
      </c>
      <c r="H119" s="22" t="s">
        <v>3543</v>
      </c>
      <c r="N119" t="s">
        <v>130</v>
      </c>
      <c r="O119" t="s">
        <v>3734</v>
      </c>
      <c r="P119" t="s">
        <v>3735</v>
      </c>
      <c r="Q119" t="s">
        <v>3737</v>
      </c>
      <c r="R119" s="39">
        <v>8</v>
      </c>
      <c r="S119" s="39">
        <v>1747.6</v>
      </c>
      <c r="T119" s="39">
        <v>2250.48</v>
      </c>
      <c r="U119" s="39">
        <v>502.88</v>
      </c>
      <c r="V119">
        <v>634</v>
      </c>
      <c r="W119" s="39">
        <v>0</v>
      </c>
      <c r="X119" s="39">
        <v>502.88</v>
      </c>
      <c r="Y119" s="39">
        <v>0</v>
      </c>
    </row>
    <row r="120" spans="1:25">
      <c r="N120" t="s">
        <v>130</v>
      </c>
      <c r="O120" t="s">
        <v>3734</v>
      </c>
      <c r="P120" t="s">
        <v>3735</v>
      </c>
      <c r="Q120" t="s">
        <v>3737</v>
      </c>
      <c r="R120" s="39">
        <v>8</v>
      </c>
      <c r="S120" s="39">
        <v>1747.6</v>
      </c>
      <c r="T120" s="39">
        <v>2250.48</v>
      </c>
      <c r="U120" s="39">
        <v>502.88</v>
      </c>
      <c r="V120">
        <v>634</v>
      </c>
      <c r="W120" s="39">
        <v>0</v>
      </c>
      <c r="X120" s="39">
        <v>502.88</v>
      </c>
      <c r="Y120" s="39">
        <v>0</v>
      </c>
    </row>
    <row r="121" spans="1:25">
      <c r="A121" s="7" t="s">
        <v>3753</v>
      </c>
      <c r="N121" t="s">
        <v>130</v>
      </c>
      <c r="O121" t="s">
        <v>3734</v>
      </c>
      <c r="P121" t="s">
        <v>3735</v>
      </c>
      <c r="Q121" t="s">
        <v>3737</v>
      </c>
      <c r="R121" s="39">
        <v>84</v>
      </c>
      <c r="S121" s="39">
        <v>18349.8</v>
      </c>
      <c r="T121" s="39">
        <v>23630.04</v>
      </c>
      <c r="U121" s="39">
        <v>5280.24</v>
      </c>
      <c r="V121">
        <v>634</v>
      </c>
      <c r="W121" s="39">
        <v>0</v>
      </c>
      <c r="X121" s="39">
        <v>5280.24</v>
      </c>
      <c r="Y121" s="39">
        <v>0</v>
      </c>
    </row>
    <row r="122" spans="1:25">
      <c r="N122" t="s">
        <v>130</v>
      </c>
      <c r="O122" t="s">
        <v>3734</v>
      </c>
      <c r="P122" t="s">
        <v>3735</v>
      </c>
      <c r="Q122" t="s">
        <v>3737</v>
      </c>
      <c r="R122" s="39">
        <v>88</v>
      </c>
      <c r="S122" s="39">
        <v>19223.599999999999</v>
      </c>
      <c r="T122" s="39">
        <v>24755.279999999999</v>
      </c>
      <c r="U122" s="39">
        <v>5531.68</v>
      </c>
      <c r="V122">
        <v>634</v>
      </c>
      <c r="W122" s="39">
        <v>0</v>
      </c>
      <c r="X122" s="39">
        <v>5531.68</v>
      </c>
      <c r="Y122" s="39">
        <v>0</v>
      </c>
    </row>
    <row r="123" spans="1:25">
      <c r="A123" s="7" t="s">
        <v>995</v>
      </c>
      <c r="B123" s="7" t="s">
        <v>1003</v>
      </c>
      <c r="C123" s="7" t="s">
        <v>3545</v>
      </c>
      <c r="D123" s="7" t="s">
        <v>3546</v>
      </c>
      <c r="E123" s="7" t="s">
        <v>3547</v>
      </c>
      <c r="N123" t="s">
        <v>130</v>
      </c>
      <c r="O123" t="s">
        <v>3734</v>
      </c>
      <c r="P123" t="s">
        <v>3735</v>
      </c>
      <c r="Q123" t="s">
        <v>3737</v>
      </c>
      <c r="R123" s="39">
        <v>9</v>
      </c>
      <c r="S123" s="39">
        <v>1966.05</v>
      </c>
      <c r="T123" s="39">
        <v>2531.79</v>
      </c>
      <c r="U123" s="39">
        <v>565.74</v>
      </c>
      <c r="V123">
        <v>634</v>
      </c>
      <c r="W123" s="39">
        <v>0</v>
      </c>
      <c r="X123" s="39">
        <v>565.74</v>
      </c>
      <c r="Y123" s="39">
        <v>0</v>
      </c>
    </row>
    <row r="124" spans="1:25">
      <c r="A124" t="s">
        <v>3754</v>
      </c>
      <c r="B124">
        <v>2475.15</v>
      </c>
      <c r="C124">
        <v>492390.2525</v>
      </c>
      <c r="D124">
        <v>602749.51809999999</v>
      </c>
      <c r="E124">
        <v>110359.26549999999</v>
      </c>
      <c r="Q124" s="22" t="s">
        <v>3740</v>
      </c>
      <c r="R124" s="22"/>
      <c r="S124" s="186">
        <f>SUM(S47:S123)</f>
        <v>553115.39999999991</v>
      </c>
      <c r="T124" s="186">
        <f>SUM(T47:T123)</f>
        <v>712276.91999999993</v>
      </c>
      <c r="U124" s="186">
        <f>SUM(U47:U123)</f>
        <v>159161.52000000002</v>
      </c>
    </row>
    <row r="125" spans="1:25">
      <c r="Q125" s="22"/>
      <c r="R125" s="22"/>
      <c r="S125" s="22" t="s">
        <v>3545</v>
      </c>
      <c r="T125" s="22" t="s">
        <v>3546</v>
      </c>
      <c r="U125" s="22" t="s">
        <v>3543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56"/>
  <sheetViews>
    <sheetView zoomScale="70" zoomScaleNormal="70" workbookViewId="0">
      <selection activeCell="AC18" sqref="Q18:AC21"/>
    </sheetView>
  </sheetViews>
  <sheetFormatPr defaultColWidth="11" defaultRowHeight="15.75"/>
  <cols>
    <col min="1" max="1" width="41.875" bestFit="1" customWidth="1"/>
    <col min="32" max="32" width="12" bestFit="1" customWidth="1"/>
  </cols>
  <sheetData>
    <row r="1" spans="1:32">
      <c r="A1" t="s">
        <v>994</v>
      </c>
      <c r="B1" s="185" t="s">
        <v>3733</v>
      </c>
    </row>
    <row r="2" spans="1:32">
      <c r="A2" s="38" t="s">
        <v>995</v>
      </c>
      <c r="B2" s="38" t="s">
        <v>996</v>
      </c>
      <c r="C2" s="38" t="s">
        <v>997</v>
      </c>
      <c r="D2" s="38" t="s">
        <v>998</v>
      </c>
      <c r="E2" s="38" t="s">
        <v>999</v>
      </c>
      <c r="F2" s="38" t="s">
        <v>1000</v>
      </c>
      <c r="G2" s="38" t="s">
        <v>1001</v>
      </c>
      <c r="H2" s="38" t="s">
        <v>1002</v>
      </c>
      <c r="I2" s="38" t="s">
        <v>1003</v>
      </c>
      <c r="J2" s="38" t="s">
        <v>1004</v>
      </c>
      <c r="K2" s="38" t="s">
        <v>1005</v>
      </c>
      <c r="L2" s="38" t="s">
        <v>1006</v>
      </c>
      <c r="M2" s="38" t="s">
        <v>1007</v>
      </c>
    </row>
    <row r="3" spans="1:32">
      <c r="Q3" t="s">
        <v>3561</v>
      </c>
      <c r="X3" t="s">
        <v>3557</v>
      </c>
    </row>
    <row r="4" spans="1:32" ht="21">
      <c r="A4" s="182" t="s">
        <v>1008</v>
      </c>
      <c r="B4" s="182" t="s">
        <v>1009</v>
      </c>
      <c r="C4" s="182" t="s">
        <v>1010</v>
      </c>
      <c r="D4" s="182" t="s">
        <v>1011</v>
      </c>
      <c r="E4" s="182" t="s">
        <v>1012</v>
      </c>
      <c r="F4" s="182" t="s">
        <v>1013</v>
      </c>
      <c r="G4" s="182" t="s">
        <v>1014</v>
      </c>
      <c r="H4" s="182" t="b">
        <v>0</v>
      </c>
      <c r="I4" s="183">
        <v>89.882000000000005</v>
      </c>
      <c r="J4" s="183">
        <v>1112.5091</v>
      </c>
      <c r="K4" s="182" t="s">
        <v>1015</v>
      </c>
      <c r="L4" s="182" t="s">
        <v>1015</v>
      </c>
      <c r="M4" s="182" t="s">
        <v>1016</v>
      </c>
      <c r="N4" s="182"/>
      <c r="O4" s="182">
        <f>'Debt funds'!I4*'Debt funds'!J4</f>
        <v>99994.542926200011</v>
      </c>
      <c r="Q4" s="152" t="s">
        <v>3556</v>
      </c>
      <c r="Y4" t="s">
        <v>3711</v>
      </c>
    </row>
    <row r="5" spans="1:32">
      <c r="A5" s="182" t="s">
        <v>1008</v>
      </c>
      <c r="B5" s="182" t="s">
        <v>1009</v>
      </c>
      <c r="C5" s="182" t="s">
        <v>1017</v>
      </c>
      <c r="D5" s="182" t="s">
        <v>1011</v>
      </c>
      <c r="E5" s="182" t="s">
        <v>1012</v>
      </c>
      <c r="F5" s="182" t="s">
        <v>1013</v>
      </c>
      <c r="G5" s="182" t="s">
        <v>1014</v>
      </c>
      <c r="H5" s="182" t="b">
        <v>0</v>
      </c>
      <c r="I5" s="183">
        <v>130.31800000000001</v>
      </c>
      <c r="J5" s="183">
        <v>1112.6081999999999</v>
      </c>
      <c r="K5" s="182" t="s">
        <v>1018</v>
      </c>
      <c r="L5" s="182" t="s">
        <v>1018</v>
      </c>
      <c r="M5" s="182" t="s">
        <v>1019</v>
      </c>
      <c r="N5" s="182"/>
      <c r="O5" s="182">
        <f>'Debt funds'!I5*'Debt funds'!J5</f>
        <v>144992.87540759999</v>
      </c>
      <c r="Q5" s="38" t="s">
        <v>995</v>
      </c>
      <c r="R5" s="38" t="s">
        <v>1003</v>
      </c>
      <c r="S5" s="38" t="s">
        <v>3545</v>
      </c>
      <c r="T5" s="38" t="s">
        <v>3546</v>
      </c>
      <c r="U5" s="38" t="s">
        <v>3547</v>
      </c>
    </row>
    <row r="6" spans="1:32">
      <c r="A6" s="182" t="s">
        <v>1008</v>
      </c>
      <c r="B6" s="182" t="s">
        <v>1009</v>
      </c>
      <c r="C6" s="182" t="s">
        <v>1020</v>
      </c>
      <c r="D6" s="182" t="s">
        <v>1011</v>
      </c>
      <c r="E6" s="182" t="s">
        <v>1012</v>
      </c>
      <c r="F6" s="182" t="s">
        <v>1013</v>
      </c>
      <c r="G6" s="182" t="s">
        <v>1014</v>
      </c>
      <c r="H6" s="182" t="b">
        <v>0</v>
      </c>
      <c r="I6" s="183">
        <v>894.64700000000005</v>
      </c>
      <c r="J6" s="183">
        <v>1117.7032999999999</v>
      </c>
      <c r="K6" s="182" t="s">
        <v>1021</v>
      </c>
      <c r="L6" s="182" t="s">
        <v>1021</v>
      </c>
      <c r="M6" s="182" t="s">
        <v>1022</v>
      </c>
      <c r="N6" s="182"/>
      <c r="O6" s="182">
        <f>'Debt funds'!I6*'Debt funds'!J6</f>
        <v>999949.90423509991</v>
      </c>
      <c r="Q6" t="s">
        <v>1008</v>
      </c>
      <c r="R6" s="39">
        <v>1114.847</v>
      </c>
      <c r="S6" s="39">
        <v>1244937.3226000001</v>
      </c>
      <c r="T6" s="39">
        <v>1451204.7013000001</v>
      </c>
      <c r="U6" s="39">
        <v>206267.3787</v>
      </c>
    </row>
    <row r="7" spans="1:32">
      <c r="A7" s="182" t="s">
        <v>157</v>
      </c>
      <c r="B7" s="182"/>
      <c r="C7" s="182"/>
      <c r="D7" s="182"/>
      <c r="E7" s="182"/>
      <c r="F7" s="182"/>
      <c r="G7" s="182"/>
      <c r="H7" s="182"/>
      <c r="I7" s="182">
        <f>SUM(I4:I6)</f>
        <v>1114.847</v>
      </c>
      <c r="J7" s="182"/>
      <c r="K7" s="182"/>
      <c r="L7" s="182"/>
      <c r="M7" s="182"/>
      <c r="N7" s="182"/>
      <c r="O7" s="182">
        <f>SUM(O4:O6)</f>
        <v>1244937.3225689</v>
      </c>
      <c r="Q7" t="s">
        <v>1039</v>
      </c>
      <c r="R7" s="39">
        <v>254</v>
      </c>
      <c r="S7" s="39">
        <v>890690.91020000004</v>
      </c>
      <c r="T7" s="39">
        <v>998969.12219999998</v>
      </c>
      <c r="U7" s="39">
        <v>108278.212</v>
      </c>
    </row>
    <row r="8" spans="1:32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Q8" t="s">
        <v>1024</v>
      </c>
      <c r="R8" s="39">
        <v>7005.3180000000002</v>
      </c>
      <c r="S8" s="39">
        <v>799959.99439999997</v>
      </c>
      <c r="T8" s="39">
        <v>926005.66570000001</v>
      </c>
      <c r="U8" s="39">
        <v>126045.6713</v>
      </c>
    </row>
    <row r="9" spans="1:32">
      <c r="A9" s="182" t="s">
        <v>1008</v>
      </c>
      <c r="B9" s="182" t="s">
        <v>1009</v>
      </c>
      <c r="C9" s="182" t="s">
        <v>1032</v>
      </c>
      <c r="D9" s="182" t="s">
        <v>1011</v>
      </c>
      <c r="E9" s="182" t="s">
        <v>1012</v>
      </c>
      <c r="F9" s="182" t="s">
        <v>1013</v>
      </c>
      <c r="G9" s="182" t="s">
        <v>1023</v>
      </c>
      <c r="H9" s="182" t="b">
        <v>0</v>
      </c>
      <c r="I9" s="183">
        <v>1114.847</v>
      </c>
      <c r="J9" s="183">
        <v>1301.7075</v>
      </c>
      <c r="K9" s="182" t="s">
        <v>1033</v>
      </c>
      <c r="L9" s="182" t="s">
        <v>1033</v>
      </c>
      <c r="M9" s="182" t="s">
        <v>1034</v>
      </c>
      <c r="N9" s="182"/>
      <c r="O9" s="182">
        <f>'Debt funds'!I9*'Debt funds'!J9</f>
        <v>1451204.7012525001</v>
      </c>
    </row>
    <row r="10" spans="1:32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 t="s">
        <v>1035</v>
      </c>
      <c r="O10" s="182">
        <f>O9-O7</f>
        <v>206267.37868360011</v>
      </c>
      <c r="Q10" s="38" t="s">
        <v>3548</v>
      </c>
    </row>
    <row r="11" spans="1:32">
      <c r="A11" s="182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</row>
    <row r="12" spans="1:32">
      <c r="A12" s="182" t="s">
        <v>1024</v>
      </c>
      <c r="B12" s="182" t="s">
        <v>1025</v>
      </c>
      <c r="C12" s="182" t="s">
        <v>1026</v>
      </c>
      <c r="D12" s="182" t="s">
        <v>1011</v>
      </c>
      <c r="E12" s="182" t="s">
        <v>1012</v>
      </c>
      <c r="F12" s="182" t="s">
        <v>1013</v>
      </c>
      <c r="G12" s="182" t="s">
        <v>1014</v>
      </c>
      <c r="H12" s="182" t="b">
        <v>0</v>
      </c>
      <c r="I12" s="183">
        <v>87.581999999999994</v>
      </c>
      <c r="J12" s="183">
        <v>114.17310000000001</v>
      </c>
      <c r="K12" s="182" t="s">
        <v>1027</v>
      </c>
      <c r="L12" s="182" t="s">
        <v>1027</v>
      </c>
      <c r="M12" s="182" t="s">
        <v>1028</v>
      </c>
      <c r="N12" s="182"/>
      <c r="O12" s="182">
        <f>I12*J12</f>
        <v>9999.5084441999988</v>
      </c>
      <c r="Q12" s="38" t="s">
        <v>995</v>
      </c>
      <c r="R12" s="38" t="s">
        <v>996</v>
      </c>
      <c r="S12" s="38" t="s">
        <v>3549</v>
      </c>
      <c r="T12" s="38" t="s">
        <v>3550</v>
      </c>
      <c r="U12" s="38" t="s">
        <v>1003</v>
      </c>
      <c r="V12" s="38" t="s">
        <v>3545</v>
      </c>
      <c r="W12" s="38" t="s">
        <v>3546</v>
      </c>
      <c r="X12" s="38" t="s">
        <v>1035</v>
      </c>
      <c r="Y12" s="38" t="s">
        <v>3551</v>
      </c>
      <c r="Z12" s="38" t="s">
        <v>3552</v>
      </c>
      <c r="AA12" s="38" t="s">
        <v>3553</v>
      </c>
      <c r="AB12" s="38" t="s">
        <v>3554</v>
      </c>
      <c r="AC12" s="38" t="s">
        <v>3555</v>
      </c>
      <c r="AE12" s="38" t="s">
        <v>3712</v>
      </c>
      <c r="AF12" s="38" t="s">
        <v>3713</v>
      </c>
    </row>
    <row r="13" spans="1:32">
      <c r="A13" s="182" t="s">
        <v>1024</v>
      </c>
      <c r="B13" s="182" t="s">
        <v>1025</v>
      </c>
      <c r="C13" s="182" t="s">
        <v>1029</v>
      </c>
      <c r="D13" s="182" t="s">
        <v>1011</v>
      </c>
      <c r="E13" s="182" t="s">
        <v>1012</v>
      </c>
      <c r="F13" s="182" t="s">
        <v>1013</v>
      </c>
      <c r="G13" s="182" t="s">
        <v>1014</v>
      </c>
      <c r="H13" s="182" t="b">
        <v>0</v>
      </c>
      <c r="I13" s="183">
        <v>6917.7359999999999</v>
      </c>
      <c r="J13" s="183">
        <v>114.1935</v>
      </c>
      <c r="K13" s="182" t="s">
        <v>1030</v>
      </c>
      <c r="L13" s="182" t="s">
        <v>1030</v>
      </c>
      <c r="M13" s="182" t="s">
        <v>1031</v>
      </c>
      <c r="N13" s="182"/>
      <c r="O13" s="182">
        <f>I13*J13</f>
        <v>789960.48591599998</v>
      </c>
      <c r="Q13" t="s">
        <v>1008</v>
      </c>
      <c r="R13" t="s">
        <v>1009</v>
      </c>
      <c r="S13" t="s">
        <v>1010</v>
      </c>
      <c r="T13" t="s">
        <v>1032</v>
      </c>
      <c r="U13" s="39">
        <v>89.882000000000005</v>
      </c>
      <c r="V13" s="39">
        <v>99994.5429</v>
      </c>
      <c r="W13" s="39">
        <v>117000.0735</v>
      </c>
      <c r="X13" s="39">
        <v>17005.530599999998</v>
      </c>
      <c r="Y13">
        <v>990</v>
      </c>
      <c r="Z13" s="39">
        <v>0</v>
      </c>
      <c r="AA13" s="39">
        <v>17005.530599999998</v>
      </c>
      <c r="AB13" s="39">
        <v>17005.530599999998</v>
      </c>
      <c r="AC13" s="39">
        <v>0</v>
      </c>
      <c r="AD13" s="14" t="s">
        <v>3558</v>
      </c>
      <c r="AE13" s="39">
        <v>2044897</v>
      </c>
      <c r="AF13" s="39">
        <v>2377210</v>
      </c>
    </row>
    <row r="14" spans="1:32">
      <c r="A14" s="182" t="s">
        <v>157</v>
      </c>
      <c r="B14" s="182"/>
      <c r="C14" s="182"/>
      <c r="D14" s="182"/>
      <c r="E14" s="182"/>
      <c r="F14" s="182"/>
      <c r="G14" s="182"/>
      <c r="H14" s="182"/>
      <c r="I14" s="182">
        <f>SUM(I12:I13)</f>
        <v>7005.3180000000002</v>
      </c>
      <c r="J14" s="182"/>
      <c r="K14" s="182"/>
      <c r="L14" s="182"/>
      <c r="M14" s="182"/>
      <c r="N14" s="182"/>
      <c r="O14" s="182">
        <f>SUM(O12:O13)</f>
        <v>799959.99436020001</v>
      </c>
      <c r="Q14" t="s">
        <v>1008</v>
      </c>
      <c r="R14" t="s">
        <v>1009</v>
      </c>
      <c r="S14" t="s">
        <v>1017</v>
      </c>
      <c r="T14" t="s">
        <v>1032</v>
      </c>
      <c r="U14" s="39">
        <v>130.31800000000001</v>
      </c>
      <c r="V14" s="39">
        <v>144992.87539999999</v>
      </c>
      <c r="W14" s="39">
        <v>169635.91800000001</v>
      </c>
      <c r="X14" s="39">
        <v>24643.042600000001</v>
      </c>
      <c r="Y14">
        <v>989</v>
      </c>
      <c r="Z14" s="39">
        <v>0</v>
      </c>
      <c r="AA14" s="39">
        <v>24643.042600000001</v>
      </c>
      <c r="AB14" s="39">
        <v>24643.042600000001</v>
      </c>
      <c r="AC14" s="39">
        <v>0</v>
      </c>
      <c r="AD14" s="14" t="s">
        <v>3558</v>
      </c>
    </row>
    <row r="15" spans="1:32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Q15" t="s">
        <v>1008</v>
      </c>
      <c r="R15" t="s">
        <v>1009</v>
      </c>
      <c r="S15" t="s">
        <v>1020</v>
      </c>
      <c r="T15" t="s">
        <v>1032</v>
      </c>
      <c r="U15" s="39">
        <v>894.64700000000005</v>
      </c>
      <c r="V15" s="39">
        <v>999949.90419999999</v>
      </c>
      <c r="W15" s="39">
        <v>1164568.7098000001</v>
      </c>
      <c r="X15" s="39">
        <v>164618.80549999999</v>
      </c>
      <c r="Y15">
        <v>942</v>
      </c>
      <c r="Z15" s="39">
        <v>0</v>
      </c>
      <c r="AA15" s="39">
        <v>164618.80549999999</v>
      </c>
      <c r="AB15" s="39">
        <v>164618.80549999999</v>
      </c>
      <c r="AC15" s="39">
        <v>0</v>
      </c>
      <c r="AD15" s="14" t="s">
        <v>3558</v>
      </c>
    </row>
    <row r="16" spans="1:32">
      <c r="A16" s="182" t="s">
        <v>1024</v>
      </c>
      <c r="B16" s="182" t="s">
        <v>1025</v>
      </c>
      <c r="C16" s="182" t="s">
        <v>1036</v>
      </c>
      <c r="D16" s="182" t="s">
        <v>1011</v>
      </c>
      <c r="E16" s="182" t="s">
        <v>1012</v>
      </c>
      <c r="F16" s="182" t="s">
        <v>1013</v>
      </c>
      <c r="G16" s="182" t="s">
        <v>1023</v>
      </c>
      <c r="H16" s="182" t="b">
        <v>0</v>
      </c>
      <c r="I16" s="183">
        <v>7005.3180000000002</v>
      </c>
      <c r="J16" s="183">
        <v>132.18610000000001</v>
      </c>
      <c r="K16" s="182" t="s">
        <v>1037</v>
      </c>
      <c r="L16" s="182" t="s">
        <v>1037</v>
      </c>
      <c r="M16" s="182" t="s">
        <v>1038</v>
      </c>
      <c r="N16" s="182"/>
      <c r="O16" s="182">
        <f>'Debt funds'!I16*'Debt funds'!J16</f>
        <v>926005.66567980009</v>
      </c>
      <c r="P16">
        <f>O9+O16</f>
        <v>2377210.3669322999</v>
      </c>
      <c r="Q16" t="s">
        <v>1024</v>
      </c>
      <c r="R16" t="s">
        <v>1025</v>
      </c>
      <c r="S16" t="s">
        <v>1026</v>
      </c>
      <c r="T16" t="s">
        <v>1036</v>
      </c>
      <c r="U16" s="39">
        <v>87.581999999999994</v>
      </c>
      <c r="V16" s="39">
        <v>9999.5084000000006</v>
      </c>
      <c r="W16" s="39">
        <v>11577.123</v>
      </c>
      <c r="X16" s="39">
        <v>1577.6146000000001</v>
      </c>
      <c r="Y16">
        <v>881</v>
      </c>
      <c r="Z16" s="39">
        <v>0</v>
      </c>
      <c r="AA16" s="39">
        <v>1577.6146000000001</v>
      </c>
      <c r="AB16" s="39">
        <v>1577.6146000000001</v>
      </c>
      <c r="AC16" s="39">
        <v>0</v>
      </c>
      <c r="AD16" s="14" t="s">
        <v>3558</v>
      </c>
    </row>
    <row r="17" spans="1:32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 t="s">
        <v>1035</v>
      </c>
      <c r="O17" s="182">
        <f>O16-O14</f>
        <v>126045.67131960008</v>
      </c>
      <c r="Q17" t="s">
        <v>1024</v>
      </c>
      <c r="R17" t="s">
        <v>1025</v>
      </c>
      <c r="S17" t="s">
        <v>1029</v>
      </c>
      <c r="T17" t="s">
        <v>1036</v>
      </c>
      <c r="U17" s="39">
        <v>6917.7359999999999</v>
      </c>
      <c r="V17" s="39">
        <v>789960.48589999997</v>
      </c>
      <c r="W17" s="39">
        <v>914428.54269999999</v>
      </c>
      <c r="X17" s="39">
        <v>124468.05680000001</v>
      </c>
      <c r="Y17">
        <v>879</v>
      </c>
      <c r="Z17" s="39">
        <v>0</v>
      </c>
      <c r="AA17" s="39">
        <v>124468.05680000001</v>
      </c>
      <c r="AB17" s="39">
        <v>124468.05680000001</v>
      </c>
      <c r="AC17" s="39">
        <v>0</v>
      </c>
      <c r="AD17" s="14" t="s">
        <v>3558</v>
      </c>
    </row>
    <row r="18" spans="1:32">
      <c r="A18" s="182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Q18" t="s">
        <v>1039</v>
      </c>
      <c r="R18" t="s">
        <v>1040</v>
      </c>
      <c r="S18" t="s">
        <v>1041</v>
      </c>
      <c r="T18" t="s">
        <v>1126</v>
      </c>
      <c r="U18" s="39">
        <v>28.530999999999999</v>
      </c>
      <c r="V18" s="39">
        <v>99996.019400000005</v>
      </c>
      <c r="W18" s="39">
        <v>112210.9765</v>
      </c>
      <c r="X18" s="39">
        <v>12214.9571</v>
      </c>
      <c r="Y18">
        <v>595</v>
      </c>
      <c r="Z18" s="39">
        <v>0</v>
      </c>
      <c r="AA18" s="39">
        <v>12214.9571</v>
      </c>
      <c r="AB18" s="39">
        <v>12214.9571</v>
      </c>
      <c r="AC18" s="39">
        <v>0</v>
      </c>
      <c r="AD18" s="14" t="s">
        <v>3559</v>
      </c>
      <c r="AE18">
        <v>890690.91020000004</v>
      </c>
      <c r="AF18">
        <v>998969.12219999998</v>
      </c>
    </row>
    <row r="19" spans="1:32">
      <c r="A19" s="182" t="s">
        <v>1039</v>
      </c>
      <c r="B19" s="182" t="s">
        <v>1040</v>
      </c>
      <c r="C19" s="182" t="s">
        <v>1041</v>
      </c>
      <c r="D19" s="182" t="s">
        <v>1011</v>
      </c>
      <c r="E19" s="182" t="s">
        <v>1012</v>
      </c>
      <c r="F19" s="182" t="s">
        <v>1013</v>
      </c>
      <c r="G19" s="182" t="s">
        <v>1014</v>
      </c>
      <c r="H19" s="182" t="b">
        <v>0</v>
      </c>
      <c r="I19" s="183">
        <v>28.530999999999999</v>
      </c>
      <c r="J19" s="183">
        <v>3504.82</v>
      </c>
      <c r="K19" s="182" t="s">
        <v>1042</v>
      </c>
      <c r="L19" s="182" t="s">
        <v>1042</v>
      </c>
      <c r="M19" s="182" t="s">
        <v>1043</v>
      </c>
      <c r="N19" s="182"/>
      <c r="O19" s="182">
        <f>'Debt funds'!I19*'Debt funds'!J19</f>
        <v>99996.019419999997</v>
      </c>
      <c r="Q19" t="s">
        <v>1039</v>
      </c>
      <c r="R19" t="s">
        <v>1040</v>
      </c>
      <c r="S19" t="s">
        <v>1044</v>
      </c>
      <c r="T19" t="s">
        <v>1126</v>
      </c>
      <c r="U19" s="39">
        <v>57.051000000000002</v>
      </c>
      <c r="V19" s="39">
        <v>199989.0913</v>
      </c>
      <c r="W19" s="39">
        <v>224378.6905</v>
      </c>
      <c r="X19" s="39">
        <v>24389.599200000001</v>
      </c>
      <c r="Y19">
        <v>594</v>
      </c>
      <c r="Z19" s="39">
        <v>0</v>
      </c>
      <c r="AA19" s="39">
        <v>24389.599200000001</v>
      </c>
      <c r="AB19" s="39">
        <v>24389.599200000001</v>
      </c>
      <c r="AC19" s="39">
        <v>0</v>
      </c>
      <c r="AD19" s="14" t="s">
        <v>3559</v>
      </c>
      <c r="AE19" s="39"/>
    </row>
    <row r="20" spans="1:32">
      <c r="A20" s="182" t="s">
        <v>1039</v>
      </c>
      <c r="B20" s="182" t="s">
        <v>1040</v>
      </c>
      <c r="C20" s="182" t="s">
        <v>1044</v>
      </c>
      <c r="D20" s="182" t="s">
        <v>1011</v>
      </c>
      <c r="E20" s="182" t="s">
        <v>1012</v>
      </c>
      <c r="F20" s="182" t="s">
        <v>1013</v>
      </c>
      <c r="G20" s="182" t="s">
        <v>1014</v>
      </c>
      <c r="H20" s="182" t="b">
        <v>0</v>
      </c>
      <c r="I20" s="183">
        <v>57.051000000000002</v>
      </c>
      <c r="J20" s="183">
        <v>3505.4441000000002</v>
      </c>
      <c r="K20" s="182" t="s">
        <v>1045</v>
      </c>
      <c r="L20" s="182" t="s">
        <v>1045</v>
      </c>
      <c r="M20" s="182" t="s">
        <v>1046</v>
      </c>
      <c r="N20" s="182"/>
      <c r="O20" s="182">
        <f>'Debt funds'!I20*'Debt funds'!J20</f>
        <v>199989.09134910002</v>
      </c>
      <c r="Q20" t="s">
        <v>1039</v>
      </c>
      <c r="R20" t="s">
        <v>1040</v>
      </c>
      <c r="S20" t="s">
        <v>1047</v>
      </c>
      <c r="T20" t="s">
        <v>1126</v>
      </c>
      <c r="U20" s="39">
        <v>85.558999999999997</v>
      </c>
      <c r="V20" s="39">
        <v>299984.17660000001</v>
      </c>
      <c r="W20" s="39">
        <v>336499.20919999998</v>
      </c>
      <c r="X20" s="39">
        <v>36515.032599999999</v>
      </c>
      <c r="Y20">
        <v>593</v>
      </c>
      <c r="Z20" s="39">
        <v>0</v>
      </c>
      <c r="AA20" s="39">
        <v>36515.032599999999</v>
      </c>
      <c r="AB20" s="39">
        <v>36515.032599999999</v>
      </c>
      <c r="AC20" s="39">
        <v>0</v>
      </c>
      <c r="AD20" s="14" t="s">
        <v>3559</v>
      </c>
      <c r="AE20" s="39"/>
    </row>
    <row r="21" spans="1:32">
      <c r="A21" s="182" t="s">
        <v>1039</v>
      </c>
      <c r="B21" s="182" t="s">
        <v>1040</v>
      </c>
      <c r="C21" s="182" t="s">
        <v>1047</v>
      </c>
      <c r="D21" s="182" t="s">
        <v>1011</v>
      </c>
      <c r="E21" s="182" t="s">
        <v>1012</v>
      </c>
      <c r="F21" s="182" t="s">
        <v>1013</v>
      </c>
      <c r="G21" s="182" t="s">
        <v>1014</v>
      </c>
      <c r="H21" s="182" t="b">
        <v>0</v>
      </c>
      <c r="I21" s="183">
        <v>85.558999999999997</v>
      </c>
      <c r="J21" s="183">
        <v>3506.1673999999998</v>
      </c>
      <c r="K21" s="182" t="s">
        <v>1048</v>
      </c>
      <c r="L21" s="182" t="s">
        <v>1048</v>
      </c>
      <c r="M21" s="182" t="s">
        <v>1049</v>
      </c>
      <c r="N21" s="182"/>
      <c r="O21" s="182">
        <f>'Debt funds'!I21*'Debt funds'!J21</f>
        <v>299984.1765766</v>
      </c>
      <c r="Q21" t="s">
        <v>1039</v>
      </c>
      <c r="R21" t="s">
        <v>1040</v>
      </c>
      <c r="S21" t="s">
        <v>1050</v>
      </c>
      <c r="T21" t="s">
        <v>1126</v>
      </c>
      <c r="U21" s="39">
        <v>82.858999999999995</v>
      </c>
      <c r="V21" s="39">
        <v>290721.62290000002</v>
      </c>
      <c r="W21" s="39">
        <v>325880.24599999998</v>
      </c>
      <c r="X21" s="39">
        <v>35158.623200000002</v>
      </c>
      <c r="Y21">
        <v>590</v>
      </c>
      <c r="Z21" s="39">
        <v>0</v>
      </c>
      <c r="AA21" s="39">
        <v>35158.623200000002</v>
      </c>
      <c r="AB21" s="39">
        <v>35158.623200000002</v>
      </c>
      <c r="AC21" s="39">
        <v>0</v>
      </c>
      <c r="AD21" s="14" t="s">
        <v>3559</v>
      </c>
    </row>
    <row r="22" spans="1:32">
      <c r="A22" t="s">
        <v>1039</v>
      </c>
      <c r="B22" t="s">
        <v>1040</v>
      </c>
      <c r="C22" t="s">
        <v>1050</v>
      </c>
      <c r="D22" t="s">
        <v>1011</v>
      </c>
      <c r="E22" t="s">
        <v>1012</v>
      </c>
      <c r="F22" t="s">
        <v>1013</v>
      </c>
      <c r="G22" t="s">
        <v>1014</v>
      </c>
      <c r="H22" t="b">
        <v>0</v>
      </c>
      <c r="I22" s="39">
        <v>113.999</v>
      </c>
      <c r="J22" s="39">
        <v>3508.6306</v>
      </c>
      <c r="K22" t="s">
        <v>1051</v>
      </c>
      <c r="L22" t="s">
        <v>1051</v>
      </c>
      <c r="M22" t="s">
        <v>1052</v>
      </c>
      <c r="O22">
        <f>'Debt funds'!I22*'Debt funds'!J22</f>
        <v>399980.37976939999</v>
      </c>
    </row>
    <row r="23" spans="1:32">
      <c r="A23" t="s">
        <v>1039</v>
      </c>
      <c r="B23" t="s">
        <v>1040</v>
      </c>
      <c r="C23" t="s">
        <v>1053</v>
      </c>
      <c r="D23" t="s">
        <v>1011</v>
      </c>
      <c r="E23" t="s">
        <v>1012</v>
      </c>
      <c r="F23" t="s">
        <v>1013</v>
      </c>
      <c r="G23" t="s">
        <v>1014</v>
      </c>
      <c r="H23" t="b">
        <v>0</v>
      </c>
      <c r="I23" s="39">
        <v>113.428</v>
      </c>
      <c r="J23" s="39">
        <v>3526.2770999999998</v>
      </c>
      <c r="K23" t="s">
        <v>1054</v>
      </c>
      <c r="L23" t="s">
        <v>1054</v>
      </c>
      <c r="M23" t="s">
        <v>1055</v>
      </c>
      <c r="O23">
        <f>'Debt funds'!I23*'Debt funds'!J23</f>
        <v>399978.55889879999</v>
      </c>
      <c r="Q23" s="164" t="s">
        <v>1285</v>
      </c>
      <c r="R23" s="14"/>
      <c r="S23" s="14"/>
      <c r="T23" s="14"/>
      <c r="U23" s="14"/>
      <c r="V23" s="14"/>
      <c r="W23" s="14"/>
    </row>
    <row r="24" spans="1:32">
      <c r="A24" t="s">
        <v>1039</v>
      </c>
      <c r="B24" t="s">
        <v>1040</v>
      </c>
      <c r="C24" t="s">
        <v>1056</v>
      </c>
      <c r="D24" t="s">
        <v>1011</v>
      </c>
      <c r="E24" t="s">
        <v>1012</v>
      </c>
      <c r="F24" t="s">
        <v>1013</v>
      </c>
      <c r="G24" t="s">
        <v>1014</v>
      </c>
      <c r="H24" t="b">
        <v>0</v>
      </c>
      <c r="I24" s="39">
        <v>56.418999999999997</v>
      </c>
      <c r="J24" s="39">
        <v>3544.7172999999998</v>
      </c>
      <c r="K24" t="s">
        <v>1057</v>
      </c>
      <c r="L24" t="s">
        <v>1057</v>
      </c>
      <c r="M24" t="s">
        <v>1058</v>
      </c>
      <c r="O24">
        <f>'Debt funds'!I24*'Debt funds'!J24</f>
        <v>199989.40534869998</v>
      </c>
      <c r="Q24" s="14" t="s">
        <v>3558</v>
      </c>
      <c r="R24" s="14">
        <f>O10+O17</f>
        <v>332313.05000320019</v>
      </c>
      <c r="S24" s="14" t="s">
        <v>3559</v>
      </c>
      <c r="T24" s="14">
        <f>P31</f>
        <v>108278.212</v>
      </c>
      <c r="U24" s="14"/>
      <c r="V24" s="14" t="s">
        <v>1287</v>
      </c>
      <c r="W24" s="14">
        <f>O9+O16+O31</f>
        <v>3376179.4891323</v>
      </c>
    </row>
    <row r="25" spans="1:32">
      <c r="A25" t="s">
        <v>1039</v>
      </c>
      <c r="B25" t="s">
        <v>1040</v>
      </c>
      <c r="C25" t="s">
        <v>1059</v>
      </c>
      <c r="D25" t="s">
        <v>1011</v>
      </c>
      <c r="E25" t="s">
        <v>1012</v>
      </c>
      <c r="F25" t="s">
        <v>1013</v>
      </c>
      <c r="G25" t="s">
        <v>1014</v>
      </c>
      <c r="H25" t="b">
        <v>0</v>
      </c>
      <c r="I25" s="39">
        <v>70.063999999999993</v>
      </c>
      <c r="J25" s="39">
        <v>3568.009</v>
      </c>
      <c r="K25" t="s">
        <v>1060</v>
      </c>
      <c r="L25" t="s">
        <v>1060</v>
      </c>
      <c r="M25" t="s">
        <v>1061</v>
      </c>
      <c r="O25">
        <f>'Debt funds'!I25*'Debt funds'!J25</f>
        <v>249988.98257599998</v>
      </c>
      <c r="Q25" s="14" t="s">
        <v>1286</v>
      </c>
      <c r="R25" s="165">
        <v>0.125</v>
      </c>
      <c r="S25" s="14" t="s">
        <v>1286</v>
      </c>
      <c r="T25" s="166">
        <v>0.3</v>
      </c>
      <c r="U25" s="14"/>
      <c r="V25" s="14"/>
      <c r="W25" s="14"/>
    </row>
    <row r="26" spans="1:32">
      <c r="A26" t="s">
        <v>1039</v>
      </c>
      <c r="B26" t="s">
        <v>1040</v>
      </c>
      <c r="C26" t="s">
        <v>1062</v>
      </c>
      <c r="D26" t="s">
        <v>1011</v>
      </c>
      <c r="E26" t="s">
        <v>1012</v>
      </c>
      <c r="F26" t="s">
        <v>1013</v>
      </c>
      <c r="G26" t="s">
        <v>1014</v>
      </c>
      <c r="H26" t="b">
        <v>0</v>
      </c>
      <c r="I26" s="39">
        <v>278.904</v>
      </c>
      <c r="J26" s="39">
        <v>3585.2899000000002</v>
      </c>
      <c r="K26" t="s">
        <v>1063</v>
      </c>
      <c r="L26" t="s">
        <v>1063</v>
      </c>
      <c r="M26" t="s">
        <v>1064</v>
      </c>
      <c r="O26">
        <f>'Debt funds'!I26*'Debt funds'!J26</f>
        <v>999951.69426960009</v>
      </c>
      <c r="Q26" s="14" t="s">
        <v>1131</v>
      </c>
      <c r="R26" s="14">
        <f>R24*R25</f>
        <v>41539.131250400023</v>
      </c>
      <c r="S26" s="14" t="s">
        <v>1131</v>
      </c>
      <c r="T26" s="14">
        <f>T24*T25</f>
        <v>32483.463599999999</v>
      </c>
      <c r="U26" s="14" t="s">
        <v>3560</v>
      </c>
      <c r="V26" s="14">
        <f>R26+T26</f>
        <v>74022.594850400026</v>
      </c>
      <c r="W26" s="14"/>
    </row>
    <row r="27" spans="1:32">
      <c r="A27" t="s">
        <v>1039</v>
      </c>
      <c r="B27" t="s">
        <v>1040</v>
      </c>
      <c r="C27" t="s">
        <v>1068</v>
      </c>
      <c r="D27" t="s">
        <v>1011</v>
      </c>
      <c r="E27" t="s">
        <v>1012</v>
      </c>
      <c r="F27" t="s">
        <v>1013</v>
      </c>
      <c r="G27" t="s">
        <v>1014</v>
      </c>
      <c r="H27" t="b">
        <v>0</v>
      </c>
      <c r="I27" s="39">
        <v>278.82299999999998</v>
      </c>
      <c r="J27" s="39">
        <v>3586.3204000000001</v>
      </c>
      <c r="K27" t="s">
        <v>1069</v>
      </c>
      <c r="L27" t="s">
        <v>1069</v>
      </c>
      <c r="M27" t="s">
        <v>1070</v>
      </c>
      <c r="O27">
        <f>'Debt funds'!I27*'Debt funds'!J27</f>
        <v>999948.61288919998</v>
      </c>
      <c r="R27" t="s">
        <v>3709</v>
      </c>
      <c r="T27" t="s">
        <v>3710</v>
      </c>
    </row>
    <row r="28" spans="1:32">
      <c r="A28" t="s">
        <v>1039</v>
      </c>
      <c r="B28" t="s">
        <v>1040</v>
      </c>
      <c r="C28" t="s">
        <v>1080</v>
      </c>
      <c r="D28" t="s">
        <v>1011</v>
      </c>
      <c r="E28" t="s">
        <v>1012</v>
      </c>
      <c r="F28" t="s">
        <v>1013</v>
      </c>
      <c r="G28" t="s">
        <v>1014</v>
      </c>
      <c r="H28" t="b">
        <v>0</v>
      </c>
      <c r="I28" s="39">
        <v>138.72499999999999</v>
      </c>
      <c r="J28" s="39">
        <v>3604.0747000000001</v>
      </c>
      <c r="K28" t="s">
        <v>1081</v>
      </c>
      <c r="L28" t="s">
        <v>1081</v>
      </c>
      <c r="M28" t="s">
        <v>1082</v>
      </c>
      <c r="O28">
        <f>'Debt funds'!I28*'Debt funds'!J28</f>
        <v>499975.26275749999</v>
      </c>
    </row>
    <row r="29" spans="1:32">
      <c r="A29" t="s">
        <v>1039</v>
      </c>
      <c r="B29" t="s">
        <v>1040</v>
      </c>
      <c r="C29" t="s">
        <v>1083</v>
      </c>
      <c r="D29" t="s">
        <v>1011</v>
      </c>
      <c r="E29" t="s">
        <v>1012</v>
      </c>
      <c r="F29" t="s">
        <v>1013</v>
      </c>
      <c r="G29" t="s">
        <v>1014</v>
      </c>
      <c r="H29" t="b">
        <v>0</v>
      </c>
      <c r="I29" s="39">
        <v>124.82899999999999</v>
      </c>
      <c r="J29" s="39">
        <v>3604.7451000000001</v>
      </c>
      <c r="K29" t="s">
        <v>1084</v>
      </c>
      <c r="L29" t="s">
        <v>1084</v>
      </c>
      <c r="M29" t="s">
        <v>1085</v>
      </c>
      <c r="O29">
        <f>'Debt funds'!I29*'Debt funds'!J29</f>
        <v>449976.7260879</v>
      </c>
    </row>
    <row r="30" spans="1:32">
      <c r="I30">
        <f>SUM(I19:I29)</f>
        <v>1346.3319999999997</v>
      </c>
      <c r="O30" s="14">
        <f>SUM(O19:O29)</f>
        <v>4799758.9099428002</v>
      </c>
    </row>
    <row r="31" spans="1:32">
      <c r="A31" t="s">
        <v>1039</v>
      </c>
      <c r="B31" t="s">
        <v>1040</v>
      </c>
      <c r="C31" t="s">
        <v>1126</v>
      </c>
      <c r="D31" t="s">
        <v>1011</v>
      </c>
      <c r="E31" t="s">
        <v>1012</v>
      </c>
      <c r="F31" t="s">
        <v>1013</v>
      </c>
      <c r="G31" t="s">
        <v>1023</v>
      </c>
      <c r="H31" t="b">
        <v>0</v>
      </c>
      <c r="I31" s="39">
        <v>254</v>
      </c>
      <c r="J31" s="39">
        <v>3932.9493000000002</v>
      </c>
      <c r="K31" t="s">
        <v>1127</v>
      </c>
      <c r="L31" t="s">
        <v>1127</v>
      </c>
      <c r="M31" t="s">
        <v>1128</v>
      </c>
      <c r="O31">
        <f>I31*J31</f>
        <v>998969.1222000001</v>
      </c>
      <c r="P31" s="151">
        <v>108278.212</v>
      </c>
    </row>
    <row r="34" spans="1:15">
      <c r="A34" t="s">
        <v>1065</v>
      </c>
      <c r="B34" t="s">
        <v>1066</v>
      </c>
      <c r="C34" t="s">
        <v>1062</v>
      </c>
      <c r="D34" t="s">
        <v>1011</v>
      </c>
      <c r="E34" t="s">
        <v>1012</v>
      </c>
      <c r="F34" t="s">
        <v>1013</v>
      </c>
      <c r="G34" t="s">
        <v>1014</v>
      </c>
      <c r="H34" t="b">
        <v>0</v>
      </c>
      <c r="I34" s="39">
        <v>0.13300000000000001</v>
      </c>
      <c r="J34" s="39">
        <v>3754.5897</v>
      </c>
      <c r="K34" t="s">
        <v>1067</v>
      </c>
      <c r="L34" t="s">
        <v>1067</v>
      </c>
      <c r="M34" t="s">
        <v>1064</v>
      </c>
      <c r="O34">
        <f>'Debt funds'!I34*'Debt funds'!J34</f>
        <v>499.36043010000003</v>
      </c>
    </row>
    <row r="35" spans="1:15">
      <c r="A35" t="s">
        <v>1065</v>
      </c>
      <c r="B35" t="s">
        <v>1066</v>
      </c>
      <c r="C35" t="s">
        <v>1071</v>
      </c>
      <c r="D35" t="s">
        <v>1011</v>
      </c>
      <c r="E35" t="s">
        <v>1012</v>
      </c>
      <c r="F35" t="s">
        <v>1013</v>
      </c>
      <c r="G35" t="s">
        <v>1014</v>
      </c>
      <c r="H35" t="b">
        <v>0</v>
      </c>
      <c r="I35" s="39">
        <v>239.34800000000001</v>
      </c>
      <c r="J35" s="39">
        <v>3760.0252999999998</v>
      </c>
      <c r="K35" t="s">
        <v>1072</v>
      </c>
      <c r="L35" t="s">
        <v>1072</v>
      </c>
      <c r="M35" t="s">
        <v>1073</v>
      </c>
      <c r="O35">
        <f>'Debt funds'!I35*'Debt funds'!J35</f>
        <v>899954.53550440003</v>
      </c>
    </row>
    <row r="36" spans="1:15">
      <c r="A36" t="s">
        <v>1065</v>
      </c>
      <c r="B36" t="s">
        <v>1066</v>
      </c>
      <c r="C36" t="s">
        <v>1074</v>
      </c>
      <c r="D36" t="s">
        <v>1011</v>
      </c>
      <c r="E36" t="s">
        <v>1012</v>
      </c>
      <c r="F36" t="s">
        <v>1013</v>
      </c>
      <c r="G36" t="s">
        <v>1014</v>
      </c>
      <c r="H36" t="b">
        <v>0</v>
      </c>
      <c r="I36" s="39">
        <v>265.50200000000001</v>
      </c>
      <c r="J36" s="39">
        <v>3766.2552000000001</v>
      </c>
      <c r="K36" t="s">
        <v>1075</v>
      </c>
      <c r="L36" t="s">
        <v>1075</v>
      </c>
      <c r="M36" t="s">
        <v>1076</v>
      </c>
      <c r="O36">
        <f>'Debt funds'!I36*'Debt funds'!J36</f>
        <v>999948.28811040008</v>
      </c>
    </row>
    <row r="37" spans="1:15">
      <c r="A37" t="s">
        <v>1065</v>
      </c>
      <c r="B37" t="s">
        <v>1066</v>
      </c>
      <c r="C37" t="s">
        <v>1077</v>
      </c>
      <c r="D37" t="s">
        <v>1011</v>
      </c>
      <c r="E37" t="s">
        <v>1012</v>
      </c>
      <c r="F37" t="s">
        <v>1013</v>
      </c>
      <c r="G37" t="s">
        <v>1014</v>
      </c>
      <c r="H37" t="b">
        <v>0</v>
      </c>
      <c r="I37" s="39">
        <v>265.16500000000002</v>
      </c>
      <c r="J37" s="39">
        <v>3771.0425</v>
      </c>
      <c r="K37" t="s">
        <v>1078</v>
      </c>
      <c r="L37" t="s">
        <v>1078</v>
      </c>
      <c r="M37" t="s">
        <v>1079</v>
      </c>
      <c r="O37">
        <f>'Debt funds'!I37*'Debt funds'!J37</f>
        <v>999948.48451250012</v>
      </c>
    </row>
    <row r="38" spans="1:15">
      <c r="A38" t="s">
        <v>1065</v>
      </c>
      <c r="B38" t="s">
        <v>1066</v>
      </c>
      <c r="C38" t="s">
        <v>1083</v>
      </c>
      <c r="D38" t="s">
        <v>1011</v>
      </c>
      <c r="E38" t="s">
        <v>1012</v>
      </c>
      <c r="F38" t="s">
        <v>1013</v>
      </c>
      <c r="G38" t="s">
        <v>1014</v>
      </c>
      <c r="H38" t="b">
        <v>0</v>
      </c>
      <c r="I38" s="39">
        <v>105.95099999999999</v>
      </c>
      <c r="J38" s="39">
        <v>3775.1541000000002</v>
      </c>
      <c r="K38" t="s">
        <v>1086</v>
      </c>
      <c r="L38" t="s">
        <v>1086</v>
      </c>
      <c r="M38" t="s">
        <v>1085</v>
      </c>
      <c r="O38">
        <f>'Debt funds'!I38*'Debt funds'!J38</f>
        <v>399981.35204909998</v>
      </c>
    </row>
    <row r="39" spans="1:15">
      <c r="I39" s="39">
        <f>SUM(I34:I38)</f>
        <v>876.09900000000016</v>
      </c>
      <c r="J39" s="39"/>
      <c r="O39" s="14">
        <f>SUM(O34:O38)</f>
        <v>3300332.0206065001</v>
      </c>
    </row>
    <row r="40" spans="1:15">
      <c r="I40" s="39"/>
      <c r="J40" s="39"/>
    </row>
    <row r="41" spans="1:15">
      <c r="I41" s="39"/>
      <c r="J41" s="39"/>
    </row>
    <row r="42" spans="1:15">
      <c r="A42" t="s">
        <v>1087</v>
      </c>
      <c r="B42" t="s">
        <v>1088</v>
      </c>
      <c r="C42" t="s">
        <v>1089</v>
      </c>
      <c r="D42" t="s">
        <v>1011</v>
      </c>
      <c r="E42" t="s">
        <v>1012</v>
      </c>
      <c r="F42" t="s">
        <v>1013</v>
      </c>
      <c r="G42" t="s">
        <v>1014</v>
      </c>
      <c r="H42" t="b">
        <v>0</v>
      </c>
      <c r="I42" s="39">
        <v>14191.300999999999</v>
      </c>
      <c r="J42" s="39">
        <v>38.754199999999997</v>
      </c>
      <c r="K42" t="s">
        <v>1090</v>
      </c>
      <c r="L42" t="s">
        <v>1090</v>
      </c>
      <c r="M42" t="s">
        <v>1091</v>
      </c>
      <c r="O42">
        <f>'Debt funds'!I42*'Debt funds'!J42</f>
        <v>549972.51721419999</v>
      </c>
    </row>
    <row r="43" spans="1:15">
      <c r="A43" t="s">
        <v>1087</v>
      </c>
      <c r="B43" t="s">
        <v>1088</v>
      </c>
      <c r="C43" t="s">
        <v>1092</v>
      </c>
      <c r="D43" t="s">
        <v>1011</v>
      </c>
      <c r="E43" t="s">
        <v>1012</v>
      </c>
      <c r="F43" t="s">
        <v>1013</v>
      </c>
      <c r="G43" t="s">
        <v>1014</v>
      </c>
      <c r="H43" t="b">
        <v>0</v>
      </c>
      <c r="I43" s="39">
        <v>8975.9130000000005</v>
      </c>
      <c r="J43" s="39">
        <v>38.991300000000003</v>
      </c>
      <c r="K43" t="s">
        <v>1093</v>
      </c>
      <c r="L43" t="s">
        <v>1093</v>
      </c>
      <c r="M43" t="s">
        <v>1094</v>
      </c>
      <c r="O43">
        <f>'Debt funds'!I43*'Debt funds'!J43</f>
        <v>349982.51655690005</v>
      </c>
    </row>
    <row r="44" spans="1:15">
      <c r="A44" t="s">
        <v>1087</v>
      </c>
      <c r="B44" t="s">
        <v>1088</v>
      </c>
      <c r="C44" t="s">
        <v>1095</v>
      </c>
      <c r="D44" t="s">
        <v>1011</v>
      </c>
      <c r="E44" t="s">
        <v>1012</v>
      </c>
      <c r="F44" t="s">
        <v>1013</v>
      </c>
      <c r="G44" t="s">
        <v>1014</v>
      </c>
      <c r="H44" t="b">
        <v>0</v>
      </c>
      <c r="I44" s="39">
        <v>2561.741</v>
      </c>
      <c r="J44" s="39">
        <v>39.033999999999999</v>
      </c>
      <c r="K44" t="s">
        <v>1096</v>
      </c>
      <c r="L44" t="s">
        <v>1096</v>
      </c>
      <c r="M44" t="s">
        <v>1097</v>
      </c>
      <c r="O44">
        <f>'Debt funds'!I44*'Debt funds'!J44</f>
        <v>99994.998194</v>
      </c>
    </row>
    <row r="45" spans="1:15">
      <c r="A45" t="s">
        <v>1087</v>
      </c>
      <c r="B45" t="s">
        <v>1088</v>
      </c>
      <c r="C45" t="s">
        <v>1098</v>
      </c>
      <c r="D45" t="s">
        <v>1011</v>
      </c>
      <c r="E45" t="s">
        <v>1012</v>
      </c>
      <c r="F45" t="s">
        <v>1013</v>
      </c>
      <c r="G45" t="s">
        <v>1014</v>
      </c>
      <c r="H45" t="b">
        <v>0</v>
      </c>
      <c r="I45" s="39">
        <v>23043.272000000001</v>
      </c>
      <c r="J45" s="39">
        <v>39.055</v>
      </c>
      <c r="K45" t="s">
        <v>1099</v>
      </c>
      <c r="L45" t="s">
        <v>1099</v>
      </c>
      <c r="M45" t="s">
        <v>1100</v>
      </c>
      <c r="O45">
        <f>'Debt funds'!I45*'Debt funds'!J45</f>
        <v>899954.98796000006</v>
      </c>
    </row>
    <row r="46" spans="1:15">
      <c r="A46" t="s">
        <v>1087</v>
      </c>
      <c r="B46" t="s">
        <v>1088</v>
      </c>
      <c r="C46" t="s">
        <v>1101</v>
      </c>
      <c r="D46" t="s">
        <v>1011</v>
      </c>
      <c r="E46" t="s">
        <v>1012</v>
      </c>
      <c r="F46" t="s">
        <v>1013</v>
      </c>
      <c r="G46" t="s">
        <v>1014</v>
      </c>
      <c r="H46" t="b">
        <v>0</v>
      </c>
      <c r="I46" s="39">
        <v>12751.374</v>
      </c>
      <c r="J46" s="39">
        <v>39.209499999999998</v>
      </c>
      <c r="K46" t="s">
        <v>1102</v>
      </c>
      <c r="L46" t="s">
        <v>1102</v>
      </c>
      <c r="M46" t="s">
        <v>1103</v>
      </c>
      <c r="O46">
        <f>'Debt funds'!I46*'Debt funds'!J46</f>
        <v>499974.998853</v>
      </c>
    </row>
    <row r="47" spans="1:15">
      <c r="I47" s="39">
        <f>SUM(I42:I46)</f>
        <v>61523.600999999995</v>
      </c>
      <c r="J47" s="39"/>
      <c r="O47" s="14">
        <f>SUM(O42:O46)</f>
        <v>2399880.0187781001</v>
      </c>
    </row>
    <row r="48" spans="1:15">
      <c r="I48" s="39"/>
      <c r="J48" s="39"/>
    </row>
    <row r="49" spans="1:15">
      <c r="I49" s="39"/>
      <c r="J49" s="39"/>
    </row>
    <row r="50" spans="1:15">
      <c r="A50" t="s">
        <v>1104</v>
      </c>
      <c r="B50" t="s">
        <v>1105</v>
      </c>
      <c r="C50" t="s">
        <v>1106</v>
      </c>
      <c r="D50" t="s">
        <v>1011</v>
      </c>
      <c r="E50" t="s">
        <v>1012</v>
      </c>
      <c r="F50" t="s">
        <v>1013</v>
      </c>
      <c r="G50" t="s">
        <v>1014</v>
      </c>
      <c r="H50" t="b">
        <v>0</v>
      </c>
      <c r="I50" s="39">
        <v>224.82900000000001</v>
      </c>
      <c r="J50" s="39">
        <v>4447.5965999999999</v>
      </c>
      <c r="K50" t="s">
        <v>1107</v>
      </c>
      <c r="L50" t="s">
        <v>1107</v>
      </c>
      <c r="M50" t="s">
        <v>1108</v>
      </c>
      <c r="O50" s="14">
        <f>'Debt funds'!I50*'Debt funds'!J50</f>
        <v>999948.69598139997</v>
      </c>
    </row>
    <row r="56" spans="1:15">
      <c r="I56" s="39"/>
      <c r="J56" s="39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6"/>
  <sheetViews>
    <sheetView tabSelected="1" zoomScale="70" zoomScaleNormal="70" workbookViewId="0">
      <selection activeCell="M39" sqref="M39"/>
    </sheetView>
  </sheetViews>
  <sheetFormatPr defaultColWidth="11" defaultRowHeight="15.75"/>
  <cols>
    <col min="2" max="2" width="16.625" customWidth="1"/>
    <col min="4" max="4" width="12.125" bestFit="1" customWidth="1"/>
    <col min="6" max="6" width="12" bestFit="1" customWidth="1"/>
    <col min="7" max="7" width="15" bestFit="1" customWidth="1"/>
    <col min="8" max="8" width="13.5" customWidth="1"/>
    <col min="12" max="12" width="11" style="135"/>
    <col min="13" max="13" width="13.375" style="135" bestFit="1" customWidth="1"/>
    <col min="14" max="14" width="11.375" bestFit="1" customWidth="1"/>
    <col min="15" max="15" width="12.625" bestFit="1" customWidth="1"/>
    <col min="16" max="16" width="12.625" customWidth="1"/>
    <col min="17" max="17" width="12.875" bestFit="1" customWidth="1"/>
    <col min="18" max="18" width="15.5" customWidth="1"/>
    <col min="19" max="19" width="14.125" customWidth="1"/>
    <col min="25" max="25" width="9.375" bestFit="1" customWidth="1"/>
    <col min="26" max="26" width="13.875" bestFit="1" customWidth="1"/>
    <col min="27" max="27" width="14.5" bestFit="1" customWidth="1"/>
    <col min="28" max="28" width="10.625" customWidth="1"/>
    <col min="29" max="29" width="11.125" customWidth="1"/>
  </cols>
  <sheetData>
    <row r="1" spans="1:30">
      <c r="A1" t="s">
        <v>142</v>
      </c>
      <c r="B1" t="s">
        <v>14</v>
      </c>
      <c r="C1" t="s">
        <v>129</v>
      </c>
      <c r="D1" t="s">
        <v>133</v>
      </c>
      <c r="E1" t="s">
        <v>131</v>
      </c>
      <c r="F1" t="s">
        <v>137</v>
      </c>
      <c r="G1" t="s">
        <v>143</v>
      </c>
      <c r="I1" s="135" t="s">
        <v>14</v>
      </c>
      <c r="J1" s="135" t="s">
        <v>3760</v>
      </c>
      <c r="L1" s="135" t="s">
        <v>192</v>
      </c>
      <c r="M1" s="135" t="s">
        <v>155</v>
      </c>
      <c r="N1" t="s">
        <v>175</v>
      </c>
      <c r="O1" t="s">
        <v>157</v>
      </c>
      <c r="P1" t="s">
        <v>1129</v>
      </c>
      <c r="Q1" t="s">
        <v>3761</v>
      </c>
      <c r="R1" t="s">
        <v>993</v>
      </c>
      <c r="S1" t="s">
        <v>144</v>
      </c>
      <c r="T1" t="s">
        <v>1283</v>
      </c>
    </row>
    <row r="2" spans="1:30">
      <c r="A2">
        <v>1</v>
      </c>
      <c r="B2" s="19">
        <v>45254.4375</v>
      </c>
      <c r="C2" t="s">
        <v>130</v>
      </c>
      <c r="D2">
        <v>4532</v>
      </c>
      <c r="E2">
        <v>218.45</v>
      </c>
      <c r="F2">
        <v>19800</v>
      </c>
      <c r="G2" s="3">
        <f t="shared" ref="G2:G9" si="0">D2*E2</f>
        <v>990015.39999999991</v>
      </c>
      <c r="I2" s="180">
        <v>45887</v>
      </c>
      <c r="J2" s="135">
        <v>285061.5199999999</v>
      </c>
      <c r="L2" s="153">
        <v>45288</v>
      </c>
      <c r="M2" s="154">
        <v>-116595</v>
      </c>
      <c r="N2" s="3">
        <v>0</v>
      </c>
      <c r="O2" s="3">
        <f>M2+N2</f>
        <v>-116595</v>
      </c>
      <c r="P2" s="3">
        <f>SUM(O2:O46)</f>
        <v>94650.449997999967</v>
      </c>
      <c r="Q2">
        <f>SUM(J2:J24)</f>
        <v>395420.78549999988</v>
      </c>
      <c r="R2" s="28">
        <f>P2+Q2+S26</f>
        <v>1716804.3804409998</v>
      </c>
      <c r="S2" s="3">
        <f>D25</f>
        <v>9831365.3800000008</v>
      </c>
      <c r="T2" s="3">
        <f>S6*U6+S7*U7+S8*U8+S9*U9+S10*U10</f>
        <v>9624124.8108030017</v>
      </c>
      <c r="U2" s="2"/>
      <c r="Z2" s="19"/>
    </row>
    <row r="3" spans="1:30">
      <c r="A3">
        <v>2</v>
      </c>
      <c r="B3" s="19">
        <v>45265.645833333336</v>
      </c>
      <c r="C3" s="13" t="s">
        <v>141</v>
      </c>
      <c r="D3">
        <v>5202.4830000000002</v>
      </c>
      <c r="E3">
        <v>198.93350000000001</v>
      </c>
      <c r="F3">
        <v>20850</v>
      </c>
      <c r="G3" s="3">
        <f t="shared" si="0"/>
        <v>1034948.1518805001</v>
      </c>
      <c r="I3" s="180">
        <v>45890</v>
      </c>
      <c r="J3" s="135">
        <v>110359.26549999999</v>
      </c>
      <c r="L3" s="153">
        <v>45292</v>
      </c>
      <c r="M3" s="154">
        <v>71662.5</v>
      </c>
      <c r="N3" s="3">
        <v>0</v>
      </c>
      <c r="O3" s="3">
        <f t="shared" ref="O3:O46" si="1">M3+N3</f>
        <v>71662.5</v>
      </c>
      <c r="P3" s="3"/>
      <c r="X3" s="20">
        <v>45590</v>
      </c>
    </row>
    <row r="4" spans="1:30">
      <c r="A4">
        <v>3</v>
      </c>
      <c r="B4" s="19">
        <v>45289.645833333336</v>
      </c>
      <c r="C4" s="13" t="s">
        <v>141</v>
      </c>
      <c r="D4">
        <v>5234.8319999999994</v>
      </c>
      <c r="E4">
        <v>207.2551</v>
      </c>
      <c r="F4">
        <v>21750</v>
      </c>
      <c r="G4" s="3">
        <f t="shared" si="0"/>
        <v>1084945.6296432</v>
      </c>
      <c r="L4" s="153">
        <v>45323</v>
      </c>
      <c r="M4" s="154">
        <v>600</v>
      </c>
      <c r="N4" s="3">
        <v>-4532.55</v>
      </c>
      <c r="O4" s="3">
        <f t="shared" si="1"/>
        <v>-3932.55</v>
      </c>
      <c r="P4" s="3"/>
      <c r="R4" t="s">
        <v>188</v>
      </c>
      <c r="X4" t="s">
        <v>115</v>
      </c>
      <c r="Y4" t="s">
        <v>1122</v>
      </c>
      <c r="AA4" t="s">
        <v>1123</v>
      </c>
      <c r="AC4" t="s">
        <v>118</v>
      </c>
    </row>
    <row r="5" spans="1:30">
      <c r="A5">
        <v>4</v>
      </c>
      <c r="B5" s="19">
        <v>45309.645833333336</v>
      </c>
      <c r="C5" s="13" t="s">
        <v>141</v>
      </c>
      <c r="D5">
        <v>5227.692</v>
      </c>
      <c r="E5">
        <v>204.66900000000001</v>
      </c>
      <c r="F5">
        <v>21450</v>
      </c>
      <c r="G5" s="3">
        <f t="shared" si="0"/>
        <v>1069946.493948</v>
      </c>
      <c r="L5" s="153">
        <v>45352</v>
      </c>
      <c r="M5" s="135">
        <v>25648</v>
      </c>
      <c r="N5" s="3">
        <v>-692.5</v>
      </c>
      <c r="O5" s="3">
        <f t="shared" si="1"/>
        <v>24955.5</v>
      </c>
      <c r="P5" s="3"/>
      <c r="R5" t="s">
        <v>182</v>
      </c>
      <c r="S5" t="s">
        <v>177</v>
      </c>
      <c r="T5" t="s">
        <v>131</v>
      </c>
      <c r="U5" t="s">
        <v>132</v>
      </c>
      <c r="V5" t="s">
        <v>38</v>
      </c>
      <c r="X5">
        <v>24118.25</v>
      </c>
      <c r="Y5">
        <v>234.501</v>
      </c>
      <c r="Z5">
        <f>Y5/X5</f>
        <v>9.7229691208939283E-3</v>
      </c>
      <c r="AA5">
        <v>253.51900000000001</v>
      </c>
      <c r="AB5">
        <f>AA5/X5</f>
        <v>1.0511500627118468E-2</v>
      </c>
      <c r="AC5">
        <v>269.2</v>
      </c>
      <c r="AD5">
        <f>AC5/X5</f>
        <v>1.1161672177707752E-2</v>
      </c>
    </row>
    <row r="6" spans="1:30">
      <c r="A6">
        <v>5</v>
      </c>
      <c r="B6" s="19">
        <v>45315.645833333336</v>
      </c>
      <c r="C6" s="13" t="s">
        <v>159</v>
      </c>
      <c r="D6" s="24">
        <v>4836.0620000000008</v>
      </c>
      <c r="E6">
        <v>221.28469999999999</v>
      </c>
      <c r="F6">
        <v>21400</v>
      </c>
      <c r="G6" s="3">
        <f t="shared" si="0"/>
        <v>1070146.5288514001</v>
      </c>
      <c r="L6" s="155">
        <v>45365</v>
      </c>
      <c r="M6" s="154">
        <v>-1090.0000020000334</v>
      </c>
      <c r="N6" s="3">
        <v>0</v>
      </c>
      <c r="O6" s="3">
        <f t="shared" si="1"/>
        <v>-1090.0000020000334</v>
      </c>
      <c r="P6" s="3"/>
      <c r="R6" t="s">
        <v>180</v>
      </c>
      <c r="S6">
        <v>15791</v>
      </c>
      <c r="T6">
        <v>209.45</v>
      </c>
      <c r="U6" s="135">
        <v>245.922</v>
      </c>
      <c r="V6" s="3">
        <f>(U6-T6)*S6</f>
        <v>575929.35200000019</v>
      </c>
      <c r="W6" s="3"/>
      <c r="X6">
        <v>24399.4</v>
      </c>
      <c r="Y6">
        <v>234.84899999999999</v>
      </c>
      <c r="Z6">
        <f>Y6/X6</f>
        <v>9.6251957015336433E-3</v>
      </c>
      <c r="AA6">
        <v>253.89500000000001</v>
      </c>
      <c r="AB6">
        <f>AA6/X6</f>
        <v>1.0405788666934432E-2</v>
      </c>
      <c r="AC6">
        <v>272.12</v>
      </c>
      <c r="AD6">
        <f>AC6/X6</f>
        <v>1.1152733263932719E-2</v>
      </c>
    </row>
    <row r="7" spans="1:30">
      <c r="A7">
        <v>6</v>
      </c>
      <c r="B7" s="19">
        <v>45323.645833333336</v>
      </c>
      <c r="C7" s="13" t="s">
        <v>159</v>
      </c>
      <c r="D7" s="24">
        <v>4845.491</v>
      </c>
      <c r="E7">
        <v>224</v>
      </c>
      <c r="F7">
        <v>21700</v>
      </c>
      <c r="G7" s="3">
        <f t="shared" si="0"/>
        <v>1085389.9839999999</v>
      </c>
      <c r="L7" s="155">
        <v>45372</v>
      </c>
      <c r="M7" s="135">
        <v>69426</v>
      </c>
      <c r="N7" s="3">
        <v>-5767.5</v>
      </c>
      <c r="O7" s="3">
        <f t="shared" si="1"/>
        <v>63658.5</v>
      </c>
      <c r="P7" s="3"/>
      <c r="R7" t="s">
        <v>181</v>
      </c>
      <c r="S7">
        <v>14507.191000000001</v>
      </c>
      <c r="T7">
        <v>223.34</v>
      </c>
      <c r="U7" s="135">
        <v>265.82900000000001</v>
      </c>
      <c r="V7" s="3">
        <f>(U7-T7)*S7</f>
        <v>616396.03839900007</v>
      </c>
      <c r="W7" s="3"/>
      <c r="X7">
        <v>24435.5</v>
      </c>
      <c r="Y7">
        <v>235.202</v>
      </c>
      <c r="Z7">
        <f>Y7/X7</f>
        <v>9.6254220294244037E-3</v>
      </c>
      <c r="AA7">
        <v>254.27699999999999</v>
      </c>
      <c r="AB7">
        <f>AA7/X7</f>
        <v>1.0406048576865626E-2</v>
      </c>
      <c r="AC7">
        <v>273.08999999999997</v>
      </c>
      <c r="AD7">
        <f>AC7/X7</f>
        <v>1.1175953019172924E-2</v>
      </c>
    </row>
    <row r="8" spans="1:30">
      <c r="A8">
        <v>7</v>
      </c>
      <c r="B8" s="19">
        <v>45331.645833333336</v>
      </c>
      <c r="C8" s="13" t="s">
        <v>159</v>
      </c>
      <c r="D8" s="24">
        <v>4825.6379999999999</v>
      </c>
      <c r="E8">
        <v>224.8295</v>
      </c>
      <c r="F8">
        <v>21800</v>
      </c>
      <c r="G8" s="3">
        <f t="shared" si="0"/>
        <v>1084945.7787210001</v>
      </c>
      <c r="L8" s="155">
        <v>45379</v>
      </c>
      <c r="M8" s="135">
        <v>-23625</v>
      </c>
      <c r="N8" s="3">
        <v>0</v>
      </c>
      <c r="O8" s="3">
        <f t="shared" si="1"/>
        <v>-23625</v>
      </c>
      <c r="P8" s="3"/>
      <c r="R8" t="s">
        <v>118</v>
      </c>
      <c r="S8">
        <v>0</v>
      </c>
      <c r="T8">
        <v>0</v>
      </c>
      <c r="U8" s="135">
        <v>0</v>
      </c>
      <c r="V8" s="3">
        <f>(U8-T8)*S8</f>
        <v>0</v>
      </c>
      <c r="W8" s="3"/>
      <c r="X8">
        <v>24472.1</v>
      </c>
      <c r="Y8">
        <v>238.14500000000001</v>
      </c>
      <c r="Z8">
        <f>Y8/X8</f>
        <v>9.7312858316204991E-3</v>
      </c>
      <c r="AA8">
        <v>257.45699999999999</v>
      </c>
      <c r="AB8">
        <f>AA8/X8</f>
        <v>1.052042938693451E-2</v>
      </c>
      <c r="AC8">
        <v>273.56</v>
      </c>
      <c r="AD8">
        <f>AC8/X8</f>
        <v>1.1178444024011018E-2</v>
      </c>
    </row>
    <row r="9" spans="1:30">
      <c r="A9">
        <v>8</v>
      </c>
      <c r="B9" s="19">
        <v>45589.645833333336</v>
      </c>
      <c r="C9" s="13" t="s">
        <v>141</v>
      </c>
      <c r="D9">
        <v>2601.143</v>
      </c>
      <c r="E9">
        <v>234.50059999999999</v>
      </c>
      <c r="F9">
        <v>24400</v>
      </c>
      <c r="G9" s="3">
        <f t="shared" si="0"/>
        <v>609969.59418579994</v>
      </c>
      <c r="L9" s="155">
        <v>45407</v>
      </c>
      <c r="M9" s="135">
        <v>57010</v>
      </c>
      <c r="O9" s="3">
        <f t="shared" si="1"/>
        <v>57010</v>
      </c>
      <c r="P9" s="3"/>
      <c r="R9" t="s">
        <v>3764</v>
      </c>
      <c r="S9">
        <v>8395.4230000000007</v>
      </c>
      <c r="T9">
        <v>119.11</v>
      </c>
      <c r="U9" s="135">
        <v>121.88500000000001</v>
      </c>
      <c r="V9" s="3">
        <f>(U9-T9)*S9</f>
        <v>23297.298825000049</v>
      </c>
      <c r="X9">
        <v>24781.1</v>
      </c>
      <c r="Y9">
        <v>238.85</v>
      </c>
      <c r="Z9">
        <f>Y9/X9</f>
        <v>9.6383937759017962E-3</v>
      </c>
      <c r="AA9">
        <v>258.21899999999999</v>
      </c>
      <c r="AB9">
        <f>AA9/X9</f>
        <v>1.0419997498093305E-2</v>
      </c>
      <c r="AC9">
        <v>276.47000000000003</v>
      </c>
      <c r="AD9">
        <f>AC9/X9</f>
        <v>1.1156486193106845E-2</v>
      </c>
    </row>
    <row r="10" spans="1:30">
      <c r="A10">
        <v>9</v>
      </c>
      <c r="B10" s="33"/>
      <c r="C10" t="s">
        <v>3758</v>
      </c>
      <c r="D10" s="24"/>
      <c r="L10" s="155">
        <v>45442</v>
      </c>
      <c r="M10" s="135">
        <v>9403</v>
      </c>
      <c r="O10" s="3">
        <f t="shared" si="1"/>
        <v>9403</v>
      </c>
      <c r="P10" s="3"/>
      <c r="R10" t="s">
        <v>3765</v>
      </c>
      <c r="S10">
        <v>3963.7730000000001</v>
      </c>
      <c r="T10" s="17">
        <v>214.43</v>
      </c>
      <c r="U10" s="135">
        <v>217.233</v>
      </c>
      <c r="V10" s="3">
        <f>(U10-T10)*S10</f>
        <v>11110.455718999989</v>
      </c>
      <c r="Z10" s="19"/>
    </row>
    <row r="11" spans="1:30">
      <c r="A11">
        <v>10</v>
      </c>
      <c r="C11" t="s">
        <v>3759</v>
      </c>
      <c r="L11" s="155">
        <v>45470</v>
      </c>
      <c r="M11" s="135">
        <v>-172042.5</v>
      </c>
      <c r="N11">
        <f>45698-30919</f>
        <v>14779</v>
      </c>
      <c r="O11" s="3">
        <f t="shared" si="1"/>
        <v>-157263.5</v>
      </c>
      <c r="P11" s="3"/>
      <c r="V11" s="3"/>
      <c r="W11" s="2"/>
      <c r="Z11" s="19"/>
    </row>
    <row r="12" spans="1:30">
      <c r="L12" s="155">
        <v>45498</v>
      </c>
      <c r="M12" s="135">
        <v>27431</v>
      </c>
      <c r="O12" s="3">
        <f t="shared" si="1"/>
        <v>27431</v>
      </c>
      <c r="P12" s="3"/>
      <c r="Z12" s="19"/>
    </row>
    <row r="13" spans="1:30">
      <c r="L13" s="155">
        <v>45533</v>
      </c>
      <c r="M13" s="135">
        <v>-32483</v>
      </c>
      <c r="O13" s="3">
        <f t="shared" si="1"/>
        <v>-32483</v>
      </c>
      <c r="P13" s="3"/>
      <c r="Z13" s="19"/>
    </row>
    <row r="14" spans="1:30">
      <c r="L14" s="155">
        <v>45561</v>
      </c>
      <c r="M14" s="135">
        <v>-88411</v>
      </c>
      <c r="O14" s="3">
        <f t="shared" si="1"/>
        <v>-88411</v>
      </c>
      <c r="P14" s="3"/>
      <c r="Z14" s="19"/>
    </row>
    <row r="15" spans="1:30">
      <c r="D15" t="s">
        <v>3755</v>
      </c>
      <c r="L15" s="155">
        <v>45596</v>
      </c>
      <c r="M15" s="135">
        <v>55588</v>
      </c>
      <c r="O15" s="3">
        <f>M15+N15</f>
        <v>55588</v>
      </c>
      <c r="P15" s="3"/>
      <c r="Z15" s="19"/>
    </row>
    <row r="16" spans="1:30">
      <c r="C16" t="s">
        <v>130</v>
      </c>
      <c r="D16">
        <v>0</v>
      </c>
      <c r="L16" s="155">
        <v>45624</v>
      </c>
      <c r="M16" s="135">
        <v>1815</v>
      </c>
      <c r="O16" s="3">
        <f t="shared" si="1"/>
        <v>1815</v>
      </c>
      <c r="P16" s="3"/>
      <c r="V16" s="3"/>
      <c r="W16" s="3"/>
      <c r="Z16" s="19"/>
    </row>
    <row r="17" spans="2:26">
      <c r="C17" t="s">
        <v>3756</v>
      </c>
      <c r="D17" s="24">
        <v>3307420.21</v>
      </c>
      <c r="F17" s="40" t="s">
        <v>3766</v>
      </c>
      <c r="G17" s="40"/>
      <c r="H17" s="40"/>
      <c r="I17" s="40"/>
      <c r="J17" s="40"/>
      <c r="L17" s="155">
        <v>45652</v>
      </c>
      <c r="M17" s="135">
        <f>-16703+14526</f>
        <v>-2177</v>
      </c>
      <c r="O17" s="3">
        <f t="shared" si="1"/>
        <v>-2177</v>
      </c>
      <c r="P17" s="3"/>
      <c r="V17" s="3"/>
      <c r="W17" s="3"/>
      <c r="Z17" s="19"/>
    </row>
    <row r="18" spans="2:26">
      <c r="C18" t="s">
        <v>3757</v>
      </c>
      <c r="D18" s="24">
        <v>3240037.49</v>
      </c>
      <c r="F18" s="40" t="s">
        <v>3767</v>
      </c>
      <c r="G18" s="40"/>
      <c r="H18" s="40"/>
      <c r="I18" s="40"/>
      <c r="J18" s="40"/>
      <c r="L18" s="155">
        <v>45687</v>
      </c>
      <c r="M18" s="135">
        <v>6787</v>
      </c>
      <c r="O18" s="3">
        <f t="shared" si="1"/>
        <v>6787</v>
      </c>
      <c r="P18" s="3"/>
      <c r="R18" t="s">
        <v>983</v>
      </c>
      <c r="S18" s="24">
        <f>S6*(U6-T6)</f>
        <v>575929.35200000019</v>
      </c>
      <c r="V18" s="3"/>
      <c r="Z18" s="19"/>
    </row>
    <row r="19" spans="2:26">
      <c r="C19" t="s">
        <v>3758</v>
      </c>
      <c r="D19" s="24">
        <v>999950.29</v>
      </c>
      <c r="F19" s="40"/>
      <c r="G19" s="40"/>
      <c r="H19" s="40"/>
      <c r="I19" s="40"/>
      <c r="J19" s="40"/>
      <c r="L19" s="155">
        <v>45716</v>
      </c>
      <c r="M19" s="156">
        <v>19630</v>
      </c>
      <c r="O19" s="3">
        <f t="shared" si="1"/>
        <v>19630</v>
      </c>
      <c r="P19" s="3"/>
      <c r="R19" t="s">
        <v>984</v>
      </c>
      <c r="S19" s="24">
        <f>S7*(U7-T7)</f>
        <v>616396.03839900007</v>
      </c>
      <c r="V19" s="3"/>
      <c r="Z19" s="19"/>
    </row>
    <row r="20" spans="2:26">
      <c r="C20" t="s">
        <v>3759</v>
      </c>
      <c r="D20" s="24">
        <v>849957.39</v>
      </c>
      <c r="F20" s="40" t="s">
        <v>3768</v>
      </c>
      <c r="G20" s="40"/>
      <c r="H20" s="40"/>
      <c r="I20" s="40"/>
      <c r="J20" s="40"/>
      <c r="L20" s="155">
        <v>45743</v>
      </c>
      <c r="M20" s="135">
        <v>-131</v>
      </c>
      <c r="O20" s="3">
        <f t="shared" si="1"/>
        <v>-131</v>
      </c>
      <c r="P20" s="3"/>
      <c r="R20" t="s">
        <v>985</v>
      </c>
      <c r="S20" s="24">
        <f>S8*(U8-T8)</f>
        <v>0</v>
      </c>
      <c r="V20" s="3"/>
      <c r="W20" s="3"/>
      <c r="Z20" s="19"/>
    </row>
    <row r="21" spans="2:26">
      <c r="C21" t="s">
        <v>3771</v>
      </c>
      <c r="D21" s="12">
        <v>1434000</v>
      </c>
      <c r="F21" s="40" t="s">
        <v>3769</v>
      </c>
      <c r="G21" s="40"/>
      <c r="H21" s="40"/>
      <c r="I21" s="40"/>
      <c r="J21" s="40"/>
      <c r="L21" s="155">
        <v>45779</v>
      </c>
      <c r="M21" s="135">
        <v>0</v>
      </c>
      <c r="O21" s="3">
        <f t="shared" si="1"/>
        <v>0</v>
      </c>
      <c r="P21" s="3"/>
      <c r="R21" t="s">
        <v>3762</v>
      </c>
      <c r="S21" s="24">
        <f>S9*(U9-T9)</f>
        <v>23297.298825000049</v>
      </c>
      <c r="V21" s="3"/>
      <c r="Z21" s="19"/>
    </row>
    <row r="22" spans="2:26" ht="15.95" customHeight="1">
      <c r="F22" s="40" t="s">
        <v>3772</v>
      </c>
      <c r="G22" s="40"/>
      <c r="H22" s="40"/>
      <c r="I22" s="40"/>
      <c r="J22" s="40"/>
      <c r="L22" s="155">
        <v>45796</v>
      </c>
      <c r="M22" s="135">
        <v>-16113</v>
      </c>
      <c r="O22" s="3">
        <f t="shared" si="1"/>
        <v>-16113</v>
      </c>
      <c r="P22" s="3"/>
      <c r="R22" t="s">
        <v>3763</v>
      </c>
      <c r="S22" s="24">
        <f>S10*(U10-T10)</f>
        <v>11110.455718999989</v>
      </c>
      <c r="V22" s="3"/>
      <c r="Y22" s="26"/>
      <c r="Z22" s="19"/>
    </row>
    <row r="23" spans="2:26">
      <c r="L23" s="155">
        <v>45813</v>
      </c>
      <c r="M23" s="135">
        <v>34368</v>
      </c>
      <c r="O23" s="3">
        <f t="shared" si="1"/>
        <v>34368</v>
      </c>
      <c r="P23" s="3"/>
      <c r="R23" s="3"/>
      <c r="S23" s="3"/>
      <c r="V23" s="3"/>
      <c r="W23" s="2"/>
      <c r="Y23" s="26"/>
      <c r="Z23" s="19"/>
    </row>
    <row r="24" spans="2:26">
      <c r="L24" s="180">
        <v>45853</v>
      </c>
      <c r="M24" s="135">
        <v>42033</v>
      </c>
      <c r="O24" s="3">
        <f t="shared" si="1"/>
        <v>42033</v>
      </c>
      <c r="P24" s="3"/>
      <c r="S24" s="3"/>
      <c r="Y24" s="26"/>
      <c r="Z24" s="19"/>
    </row>
    <row r="25" spans="2:26" ht="20.25">
      <c r="B25" s="23"/>
      <c r="C25" t="s">
        <v>1124</v>
      </c>
      <c r="D25" s="41">
        <f>SUM(D16:D24)</f>
        <v>9831365.3800000008</v>
      </c>
      <c r="F25" s="40" t="s">
        <v>3770</v>
      </c>
      <c r="G25" s="188">
        <f>D17+D18</f>
        <v>6547457.7000000002</v>
      </c>
      <c r="L25" s="180">
        <v>45861</v>
      </c>
      <c r="M25" s="135">
        <v>-67132</v>
      </c>
      <c r="O25" s="3">
        <f t="shared" si="1"/>
        <v>-67132</v>
      </c>
      <c r="P25" s="3"/>
      <c r="S25" s="3"/>
      <c r="Y25" s="26"/>
      <c r="Z25" s="19"/>
    </row>
    <row r="26" spans="2:26">
      <c r="B26" s="24"/>
      <c r="D26" s="3"/>
      <c r="E26" s="24"/>
      <c r="F26" s="40" t="s">
        <v>3715</v>
      </c>
      <c r="G26" s="188">
        <f>D19+D20+D21</f>
        <v>3283907.68</v>
      </c>
      <c r="L26" s="180">
        <v>45868</v>
      </c>
      <c r="M26" s="135">
        <v>34650</v>
      </c>
      <c r="O26" s="3">
        <f t="shared" si="1"/>
        <v>34650</v>
      </c>
      <c r="P26" s="3"/>
      <c r="R26" t="s">
        <v>1130</v>
      </c>
      <c r="S26" s="35">
        <f>SUM(S18:S25)</f>
        <v>1226733.1449430001</v>
      </c>
      <c r="Y26" s="26"/>
      <c r="Z26" s="19"/>
    </row>
    <row r="27" spans="2:26">
      <c r="L27" s="180">
        <v>45902</v>
      </c>
      <c r="M27" s="135">
        <v>31893</v>
      </c>
      <c r="O27" s="3">
        <f t="shared" si="1"/>
        <v>31893</v>
      </c>
      <c r="P27" s="3"/>
      <c r="Y27" s="26"/>
      <c r="Z27" s="19"/>
    </row>
    <row r="28" spans="2:26">
      <c r="L28" s="180">
        <v>45935</v>
      </c>
      <c r="M28" s="135">
        <v>16612</v>
      </c>
      <c r="O28" s="3">
        <f t="shared" si="1"/>
        <v>16612</v>
      </c>
      <c r="P28" s="3"/>
    </row>
    <row r="29" spans="2:26">
      <c r="L29" s="180">
        <v>45985</v>
      </c>
      <c r="M29" s="135">
        <v>-3622</v>
      </c>
      <c r="O29" s="3">
        <f t="shared" si="1"/>
        <v>-3622</v>
      </c>
      <c r="P29" s="3"/>
    </row>
    <row r="30" spans="2:26">
      <c r="L30" s="180">
        <v>45986</v>
      </c>
      <c r="M30" s="135">
        <v>5850</v>
      </c>
      <c r="O30" s="3">
        <f t="shared" si="1"/>
        <v>5850</v>
      </c>
      <c r="P30" s="3"/>
    </row>
    <row r="31" spans="2:26">
      <c r="L31" s="180">
        <v>45993</v>
      </c>
      <c r="M31" s="135">
        <v>12862</v>
      </c>
      <c r="O31" s="3">
        <f t="shared" si="1"/>
        <v>12862</v>
      </c>
      <c r="P31" s="3"/>
    </row>
    <row r="32" spans="2:26">
      <c r="L32" s="180">
        <v>46003</v>
      </c>
      <c r="M32" s="135">
        <v>-19294</v>
      </c>
      <c r="O32" s="3">
        <f t="shared" si="1"/>
        <v>-19294</v>
      </c>
      <c r="P32" s="3"/>
    </row>
    <row r="33" spans="3:16">
      <c r="L33" s="180">
        <v>46003</v>
      </c>
      <c r="M33" s="135">
        <v>22650</v>
      </c>
      <c r="O33" s="3">
        <f t="shared" si="1"/>
        <v>22650</v>
      </c>
      <c r="P33" s="3"/>
    </row>
    <row r="34" spans="3:16" ht="20.25">
      <c r="C34" s="23"/>
      <c r="L34" s="180">
        <v>46022</v>
      </c>
      <c r="M34" s="135">
        <v>16009</v>
      </c>
      <c r="O34" s="3">
        <f t="shared" si="1"/>
        <v>16009</v>
      </c>
      <c r="P34" s="3"/>
    </row>
    <row r="35" spans="3:16">
      <c r="L35" s="180">
        <v>46049</v>
      </c>
      <c r="M35" s="135">
        <v>25090</v>
      </c>
      <c r="O35" s="3">
        <f t="shared" si="1"/>
        <v>25090</v>
      </c>
      <c r="P35" s="3"/>
    </row>
    <row r="36" spans="3:16">
      <c r="C36" s="3"/>
      <c r="L36" s="180">
        <v>46052</v>
      </c>
      <c r="M36" s="135">
        <v>5800</v>
      </c>
      <c r="O36" s="3">
        <f t="shared" si="1"/>
        <v>5800</v>
      </c>
      <c r="P36" s="3"/>
    </row>
    <row r="37" spans="3:16">
      <c r="L37" s="180">
        <v>46077</v>
      </c>
      <c r="M37" s="135">
        <v>13365</v>
      </c>
      <c r="O37" s="3">
        <f t="shared" si="1"/>
        <v>13365</v>
      </c>
      <c r="P37" s="3"/>
    </row>
    <row r="38" spans="3:16">
      <c r="L38" s="180">
        <v>46148</v>
      </c>
      <c r="M38" s="135">
        <v>27397</v>
      </c>
      <c r="O38" s="3">
        <f t="shared" si="1"/>
        <v>27397</v>
      </c>
      <c r="P38" s="3"/>
    </row>
    <row r="39" spans="3:16">
      <c r="O39" s="3">
        <f t="shared" si="1"/>
        <v>0</v>
      </c>
      <c r="P39" s="3"/>
    </row>
    <row r="40" spans="3:16">
      <c r="O40" s="3">
        <f t="shared" si="1"/>
        <v>0</v>
      </c>
      <c r="P40" s="3"/>
    </row>
    <row r="41" spans="3:16">
      <c r="O41" s="3">
        <f t="shared" si="1"/>
        <v>0</v>
      </c>
      <c r="P41" s="3"/>
    </row>
    <row r="42" spans="3:16">
      <c r="O42" s="3">
        <f t="shared" si="1"/>
        <v>0</v>
      </c>
      <c r="P42" s="3"/>
    </row>
    <row r="43" spans="3:16">
      <c r="O43" s="3">
        <f t="shared" si="1"/>
        <v>0</v>
      </c>
      <c r="P43" s="3"/>
    </row>
    <row r="44" spans="3:16">
      <c r="O44" s="3">
        <f t="shared" si="1"/>
        <v>0</v>
      </c>
      <c r="P44" s="3"/>
    </row>
    <row r="45" spans="3:16">
      <c r="O45" s="3">
        <f t="shared" si="1"/>
        <v>0</v>
      </c>
      <c r="P45" s="3"/>
    </row>
    <row r="46" spans="3:16">
      <c r="O46" s="3">
        <f t="shared" si="1"/>
        <v>0</v>
      </c>
      <c r="P46" s="3"/>
    </row>
  </sheetData>
  <hyperlinks>
    <hyperlink ref="C3" r:id="rId1" display="https://coin.zerodha.com/mf/fund/INF179K01WM1" xr:uid="{00000000-0004-0000-0800-000000000000}"/>
    <hyperlink ref="C4" r:id="rId2" display="https://coin.zerodha.com/mf/fund/INF179K01WM1" xr:uid="{00000000-0004-0000-0800-000001000000}"/>
    <hyperlink ref="C5" r:id="rId3" display="https://coin.zerodha.com/mf/fund/INF179K01WM1" xr:uid="{00000000-0004-0000-0800-000002000000}"/>
    <hyperlink ref="C6" r:id="rId4" display="https://coin.zerodha.com/mf/fund/INF109K012M7" xr:uid="{00000000-0004-0000-0800-000003000000}"/>
    <hyperlink ref="C7" r:id="rId5" display="https://coin.zerodha.com/mf/fund/INF109K012M7" xr:uid="{00000000-0004-0000-0800-000004000000}"/>
    <hyperlink ref="C8" r:id="rId6" display="https://coin.zerodha.com/mf/fund/INF109K012M7" xr:uid="{00000000-0004-0000-0800-000005000000}"/>
    <hyperlink ref="C9" r:id="rId7" display="https://coin.zerodha.com/mf/fund/INF179K01WM1" xr:uid="{00000000-0004-0000-0800-000006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I89"/>
  <sheetViews>
    <sheetView topLeftCell="AL1" zoomScale="70" zoomScaleNormal="70" workbookViewId="0">
      <selection activeCell="H19" sqref="H19"/>
    </sheetView>
  </sheetViews>
  <sheetFormatPr defaultColWidth="11" defaultRowHeight="15.75"/>
  <cols>
    <col min="14" max="14" width="11.625" bestFit="1" customWidth="1"/>
    <col min="15" max="15" width="12.875" bestFit="1" customWidth="1"/>
    <col min="18" max="18" width="11.5" customWidth="1"/>
    <col min="34" max="34" width="11.625" bestFit="1" customWidth="1"/>
  </cols>
  <sheetData>
    <row r="1" spans="2:61">
      <c r="B1" t="s">
        <v>202</v>
      </c>
      <c r="D1">
        <v>22200000</v>
      </c>
      <c r="L1" t="s">
        <v>204</v>
      </c>
      <c r="N1">
        <v>22200000</v>
      </c>
      <c r="V1" t="s">
        <v>27</v>
      </c>
      <c r="X1">
        <v>22200000</v>
      </c>
      <c r="AG1" t="s">
        <v>41</v>
      </c>
      <c r="AI1">
        <v>21000000</v>
      </c>
      <c r="AQ1" t="s">
        <v>139</v>
      </c>
      <c r="AS1">
        <v>21000000</v>
      </c>
      <c r="BA1" t="s">
        <v>163</v>
      </c>
      <c r="BC1">
        <v>21000000</v>
      </c>
    </row>
    <row r="2" spans="2:61">
      <c r="B2" s="200" t="s">
        <v>17</v>
      </c>
      <c r="C2">
        <v>11906</v>
      </c>
      <c r="D2" s="17">
        <f>C2*100/D$1</f>
        <v>5.363063063063063E-2</v>
      </c>
      <c r="E2">
        <f>SUM(C2:C6)</f>
        <v>36786</v>
      </c>
      <c r="F2" s="17">
        <f>E2*100/D1</f>
        <v>0.16570270270270271</v>
      </c>
      <c r="G2" t="s">
        <v>25</v>
      </c>
      <c r="H2">
        <v>172000</v>
      </c>
      <c r="L2" s="200" t="s">
        <v>17</v>
      </c>
      <c r="N2" s="17">
        <f>M2*100/N$1</f>
        <v>0</v>
      </c>
      <c r="O2">
        <f>SUM(M2:M6)</f>
        <v>22421</v>
      </c>
      <c r="P2" s="17">
        <f>O2*100/N1</f>
        <v>0.1009954954954955</v>
      </c>
      <c r="Q2" t="s">
        <v>25</v>
      </c>
      <c r="R2">
        <v>172000</v>
      </c>
      <c r="V2" s="200" t="s">
        <v>17</v>
      </c>
      <c r="X2" s="17">
        <f>W2*100/X$1</f>
        <v>0</v>
      </c>
      <c r="Y2">
        <f>SUM(W2:W6)</f>
        <v>11365</v>
      </c>
      <c r="Z2" s="17">
        <f>Y2*100/X1</f>
        <v>5.1193693693693691E-2</v>
      </c>
      <c r="AA2" t="s">
        <v>25</v>
      </c>
      <c r="AB2">
        <v>192000</v>
      </c>
      <c r="AG2" s="200" t="s">
        <v>17</v>
      </c>
      <c r="AI2" s="17">
        <f>AH2*100/AI$1</f>
        <v>0</v>
      </c>
      <c r="AJ2">
        <f>SUM(AH2:AH6)</f>
        <v>59807</v>
      </c>
      <c r="AK2" s="17">
        <f>AJ2*100/AI1</f>
        <v>0.2847952380952381</v>
      </c>
      <c r="AL2" t="s">
        <v>25</v>
      </c>
      <c r="AM2">
        <v>194000</v>
      </c>
      <c r="AQ2" s="200" t="s">
        <v>17</v>
      </c>
      <c r="AS2" s="17">
        <f>AR2*100/AS$1</f>
        <v>0</v>
      </c>
      <c r="AT2">
        <f>SUM(AR2:AR6)</f>
        <v>12303</v>
      </c>
      <c r="AU2" s="17">
        <f>AT2*100/AS1</f>
        <v>5.8585714285714283E-2</v>
      </c>
      <c r="AV2" t="s">
        <v>25</v>
      </c>
      <c r="AW2">
        <v>194000</v>
      </c>
      <c r="BA2" s="200" t="s">
        <v>17</v>
      </c>
      <c r="BB2">
        <v>-2115</v>
      </c>
      <c r="BC2" s="17">
        <f>BB2*100/BC$1</f>
        <v>-1.0071428571428571E-2</v>
      </c>
      <c r="BD2">
        <f>SUM(BB2:BB6)</f>
        <v>19494</v>
      </c>
      <c r="BE2" s="17">
        <f>BD2*100/BC1</f>
        <v>9.2828571428571427E-2</v>
      </c>
      <c r="BF2" t="s">
        <v>25</v>
      </c>
      <c r="BG2">
        <v>238000</v>
      </c>
    </row>
    <row r="3" spans="2:61">
      <c r="B3" s="200"/>
      <c r="C3">
        <v>5402</v>
      </c>
      <c r="D3" s="17">
        <f t="shared" ref="D3:D26" si="0">C3*100/D$1</f>
        <v>2.4333333333333332E-2</v>
      </c>
      <c r="G3" t="s">
        <v>22</v>
      </c>
      <c r="H3">
        <v>131000</v>
      </c>
      <c r="L3" s="200"/>
      <c r="M3">
        <v>13104</v>
      </c>
      <c r="N3" s="17">
        <f>M3*100/N$1</f>
        <v>5.9027027027027029E-2</v>
      </c>
      <c r="Q3" t="s">
        <v>22</v>
      </c>
      <c r="R3">
        <v>70000</v>
      </c>
      <c r="V3" s="200"/>
      <c r="X3" s="17">
        <f>W3*100/X$1</f>
        <v>0</v>
      </c>
      <c r="AA3" t="s">
        <v>22</v>
      </c>
      <c r="AB3">
        <v>70000</v>
      </c>
      <c r="AG3" s="200"/>
      <c r="AH3">
        <v>32543</v>
      </c>
      <c r="AI3" s="17">
        <f>AH3*100/AI$1</f>
        <v>0.15496666666666667</v>
      </c>
      <c r="AL3" t="s">
        <v>22</v>
      </c>
      <c r="AM3">
        <v>145000</v>
      </c>
      <c r="AQ3" s="200"/>
      <c r="AS3" s="17">
        <f>AR3*100/AS$1</f>
        <v>0</v>
      </c>
      <c r="AV3" t="s">
        <v>22</v>
      </c>
      <c r="AW3">
        <v>83000</v>
      </c>
      <c r="BA3" s="200"/>
      <c r="BB3">
        <v>10260</v>
      </c>
      <c r="BC3" s="17">
        <f>BB3*100/BC$1</f>
        <v>4.8857142857142856E-2</v>
      </c>
      <c r="BF3" t="s">
        <v>22</v>
      </c>
      <c r="BG3">
        <v>86000</v>
      </c>
    </row>
    <row r="4" spans="2:61">
      <c r="B4" s="200"/>
      <c r="C4">
        <v>11065</v>
      </c>
      <c r="D4" s="17">
        <f t="shared" si="0"/>
        <v>4.984234234234234E-2</v>
      </c>
      <c r="G4" t="s">
        <v>26</v>
      </c>
      <c r="H4">
        <f>C29</f>
        <v>9920</v>
      </c>
      <c r="L4" s="200"/>
      <c r="M4">
        <v>-1768</v>
      </c>
      <c r="N4" s="17">
        <f>M4*100/N$1</f>
        <v>-7.9639639639639635E-3</v>
      </c>
      <c r="Q4" t="s">
        <v>26</v>
      </c>
      <c r="R4">
        <f>M29</f>
        <v>163246</v>
      </c>
      <c r="V4" s="200"/>
      <c r="X4" s="17">
        <f>W4*100/X$1</f>
        <v>0</v>
      </c>
      <c r="AA4" t="s">
        <v>26</v>
      </c>
      <c r="AB4">
        <f>W29</f>
        <v>117564</v>
      </c>
      <c r="AG4" s="200"/>
      <c r="AI4" s="17">
        <f t="shared" ref="AI4:AI26" si="1">AH4*100/AI$1</f>
        <v>0</v>
      </c>
      <c r="AL4" t="s">
        <v>26</v>
      </c>
      <c r="AM4">
        <f>AH29</f>
        <v>182871</v>
      </c>
      <c r="AQ4" s="200"/>
      <c r="AS4" s="17">
        <f>AR4*100/AS$1</f>
        <v>0</v>
      </c>
      <c r="AV4" t="s">
        <v>26</v>
      </c>
      <c r="AW4">
        <f>AR29</f>
        <v>108694</v>
      </c>
      <c r="BA4" s="200"/>
      <c r="BB4">
        <v>11349</v>
      </c>
      <c r="BC4" s="17">
        <f>BB4*100/BC$1</f>
        <v>5.4042857142857142E-2</v>
      </c>
      <c r="BF4" t="s">
        <v>26</v>
      </c>
      <c r="BG4">
        <f>BB29</f>
        <v>86164</v>
      </c>
    </row>
    <row r="5" spans="2:61">
      <c r="B5" s="200"/>
      <c r="C5">
        <v>1364</v>
      </c>
      <c r="D5" s="17">
        <f t="shared" si="0"/>
        <v>6.1441441441441444E-3</v>
      </c>
      <c r="G5" t="s">
        <v>178</v>
      </c>
      <c r="H5" s="3">
        <v>138157.92324210031</v>
      </c>
      <c r="L5" s="200"/>
      <c r="M5">
        <v>11085</v>
      </c>
      <c r="N5" s="17">
        <f>M5*100/N$1</f>
        <v>4.9932432432432436E-2</v>
      </c>
      <c r="Q5" t="s">
        <v>178</v>
      </c>
      <c r="R5" s="3">
        <v>455903.72591910022</v>
      </c>
      <c r="V5" s="200"/>
      <c r="W5">
        <v>11365</v>
      </c>
      <c r="X5" s="17">
        <f>W5*100/X$1</f>
        <v>5.1193693693693691E-2</v>
      </c>
      <c r="AA5" t="s">
        <v>178</v>
      </c>
      <c r="AB5" s="3">
        <v>243490.16390619992</v>
      </c>
      <c r="AG5" s="200"/>
      <c r="AH5">
        <f>11453+8167</f>
        <v>19620</v>
      </c>
      <c r="AI5" s="17">
        <f>AH5*100/AI$1</f>
        <v>9.342857142857143E-2</v>
      </c>
      <c r="AL5" t="s">
        <v>178</v>
      </c>
      <c r="AM5">
        <v>55588</v>
      </c>
      <c r="AQ5" s="200"/>
      <c r="AR5">
        <v>-3494</v>
      </c>
      <c r="AS5" s="17">
        <f>AR5*100/AS$1</f>
        <v>-1.6638095238095237E-2</v>
      </c>
      <c r="AV5" t="s">
        <v>178</v>
      </c>
      <c r="AW5">
        <v>-2177</v>
      </c>
      <c r="BA5" s="200"/>
      <c r="BC5" s="17">
        <f>BB5*100/BC$1</f>
        <v>0</v>
      </c>
      <c r="BF5" t="s">
        <v>178</v>
      </c>
      <c r="BG5">
        <f>5250+14380</f>
        <v>19630</v>
      </c>
    </row>
    <row r="6" spans="2:61">
      <c r="B6" s="200"/>
      <c r="C6">
        <v>7049</v>
      </c>
      <c r="D6" s="17">
        <f t="shared" si="0"/>
        <v>3.1752252252252255E-2</v>
      </c>
      <c r="G6" t="s">
        <v>23</v>
      </c>
      <c r="H6">
        <v>79000</v>
      </c>
      <c r="I6" t="s">
        <v>128</v>
      </c>
      <c r="J6" s="3">
        <f>H4+H5+H6</f>
        <v>227077.92324210031</v>
      </c>
      <c r="L6" s="200"/>
      <c r="N6" s="17">
        <f t="shared" ref="N6:N26" si="2">M6*100/N$1</f>
        <v>0</v>
      </c>
      <c r="Q6" t="s">
        <v>23</v>
      </c>
      <c r="R6">
        <v>79000</v>
      </c>
      <c r="S6" t="s">
        <v>128</v>
      </c>
      <c r="T6" s="3">
        <f>R4+R5+R6</f>
        <v>698149.72591910022</v>
      </c>
      <c r="V6" s="200"/>
      <c r="X6" s="17">
        <f t="shared" ref="X6:X26" si="3">W6*100/X$1</f>
        <v>0</v>
      </c>
      <c r="AA6" t="s">
        <v>23</v>
      </c>
      <c r="AB6">
        <v>85000</v>
      </c>
      <c r="AC6" t="s">
        <v>128</v>
      </c>
      <c r="AD6" s="3">
        <f>AB4+AB5+AB6</f>
        <v>446054.16390619992</v>
      </c>
      <c r="AG6" s="200"/>
      <c r="AH6">
        <v>7644</v>
      </c>
      <c r="AI6" s="17">
        <f t="shared" si="1"/>
        <v>3.6400000000000002E-2</v>
      </c>
      <c r="AL6" t="s">
        <v>23</v>
      </c>
      <c r="AM6">
        <v>70000</v>
      </c>
      <c r="AN6" t="s">
        <v>128</v>
      </c>
      <c r="AO6">
        <f>AM4+AM5+AM6</f>
        <v>308459</v>
      </c>
      <c r="AQ6" s="200"/>
      <c r="AR6">
        <v>15797</v>
      </c>
      <c r="AS6" s="17">
        <f t="shared" ref="AS6:AS26" si="4">AR6*100/AS$1</f>
        <v>7.5223809523809526E-2</v>
      </c>
      <c r="AV6" t="s">
        <v>23</v>
      </c>
      <c r="AW6">
        <v>70000</v>
      </c>
      <c r="AX6" t="s">
        <v>128</v>
      </c>
      <c r="AY6">
        <f>AW4+AW5+AW6</f>
        <v>176517</v>
      </c>
      <c r="BA6" s="200"/>
      <c r="BC6" s="17">
        <f t="shared" ref="BC6:BC26" si="5">BB6*100/BC$1</f>
        <v>0</v>
      </c>
      <c r="BF6" t="s">
        <v>23</v>
      </c>
      <c r="BG6">
        <v>65000</v>
      </c>
      <c r="BH6" t="s">
        <v>128</v>
      </c>
      <c r="BI6">
        <f>BG4+BG5+BG6</f>
        <v>170794</v>
      </c>
    </row>
    <row r="7" spans="2:61">
      <c r="B7" s="200" t="s">
        <v>18</v>
      </c>
      <c r="C7">
        <v>1243</v>
      </c>
      <c r="D7" s="17">
        <f t="shared" si="0"/>
        <v>5.5990990990990993E-3</v>
      </c>
      <c r="E7">
        <f>SUM(C7:C11)</f>
        <v>-55806</v>
      </c>
      <c r="F7" s="17">
        <f>E7*100/D1</f>
        <v>-0.2513783783783784</v>
      </c>
      <c r="G7" t="s">
        <v>24</v>
      </c>
      <c r="H7" s="3">
        <f>SUM(H2:H6)</f>
        <v>530077.92324210028</v>
      </c>
      <c r="L7" s="200" t="s">
        <v>18</v>
      </c>
      <c r="M7">
        <v>1330</v>
      </c>
      <c r="N7" s="17">
        <f t="shared" si="2"/>
        <v>5.9909909909909914E-3</v>
      </c>
      <c r="O7">
        <f>SUM(M7:M11)</f>
        <v>26892</v>
      </c>
      <c r="P7" s="17">
        <f>O7*100/N1</f>
        <v>0.12113513513513513</v>
      </c>
      <c r="Q7" t="s">
        <v>24</v>
      </c>
      <c r="R7" s="3">
        <f>SUM(R2:R6)</f>
        <v>940149.72591910022</v>
      </c>
      <c r="V7" s="200" t="s">
        <v>18</v>
      </c>
      <c r="X7" s="17">
        <f t="shared" si="3"/>
        <v>0</v>
      </c>
      <c r="Y7">
        <f>SUM(W7:W11)</f>
        <v>27900</v>
      </c>
      <c r="Z7" s="17">
        <f>Y7*100/X1</f>
        <v>0.12567567567567567</v>
      </c>
      <c r="AA7" t="s">
        <v>24</v>
      </c>
      <c r="AB7" s="3">
        <f>SUM(AB2:AB6)</f>
        <v>708054.16390619986</v>
      </c>
      <c r="AG7" s="200" t="s">
        <v>18</v>
      </c>
      <c r="AI7" s="17">
        <f t="shared" si="1"/>
        <v>0</v>
      </c>
      <c r="AJ7">
        <f>SUM(AH7:AH11)</f>
        <v>42913</v>
      </c>
      <c r="AK7" s="17">
        <f>AJ7*100/AI1</f>
        <v>0.20434761904761906</v>
      </c>
      <c r="AL7" t="s">
        <v>24</v>
      </c>
      <c r="AM7">
        <f>SUM(AM2:AM6)</f>
        <v>647459</v>
      </c>
      <c r="AQ7" s="200" t="s">
        <v>18</v>
      </c>
      <c r="AS7" s="17">
        <f t="shared" si="4"/>
        <v>0</v>
      </c>
      <c r="AT7">
        <f>SUM(AR7:AR11)</f>
        <v>35341</v>
      </c>
      <c r="AU7" s="17">
        <f>AT7*100/AS1</f>
        <v>0.16829047619047618</v>
      </c>
      <c r="AV7" t="s">
        <v>24</v>
      </c>
      <c r="AW7">
        <f>SUM(AW2:AW6)</f>
        <v>453517</v>
      </c>
      <c r="BA7" s="200" t="s">
        <v>18</v>
      </c>
      <c r="BC7" s="17">
        <f t="shared" si="5"/>
        <v>0</v>
      </c>
      <c r="BD7">
        <f>SUM(BB7:BB11)</f>
        <v>21040</v>
      </c>
      <c r="BE7" s="17">
        <f>BD7*100/BC1</f>
        <v>0.10019047619047619</v>
      </c>
      <c r="BF7" t="s">
        <v>24</v>
      </c>
      <c r="BG7">
        <f>SUM(BG2:BG6)</f>
        <v>494794</v>
      </c>
    </row>
    <row r="8" spans="2:61">
      <c r="B8" s="200"/>
      <c r="C8">
        <v>1135</v>
      </c>
      <c r="D8" s="17">
        <f t="shared" si="0"/>
        <v>5.1126126126126124E-3</v>
      </c>
      <c r="H8" s="3"/>
      <c r="L8" s="200"/>
      <c r="N8" s="17">
        <f t="shared" si="2"/>
        <v>0</v>
      </c>
      <c r="R8" s="3"/>
      <c r="V8" s="200"/>
      <c r="W8">
        <v>2000</v>
      </c>
      <c r="X8" s="17">
        <f t="shared" si="3"/>
        <v>9.0090090090090089E-3</v>
      </c>
      <c r="AB8" s="3"/>
      <c r="AG8" s="200"/>
      <c r="AI8" s="17">
        <f t="shared" si="1"/>
        <v>0</v>
      </c>
      <c r="AM8" s="3"/>
      <c r="AQ8" s="200"/>
      <c r="AS8" s="17">
        <f t="shared" si="4"/>
        <v>0</v>
      </c>
      <c r="AW8" s="3"/>
      <c r="BA8" s="200"/>
      <c r="BB8">
        <v>10234</v>
      </c>
      <c r="BC8" s="17">
        <f t="shared" si="5"/>
        <v>4.873333333333333E-2</v>
      </c>
      <c r="BG8" s="3"/>
    </row>
    <row r="9" spans="2:61">
      <c r="B9" s="200"/>
      <c r="C9">
        <v>27760</v>
      </c>
      <c r="D9" s="17">
        <f t="shared" si="0"/>
        <v>0.12504504504504504</v>
      </c>
      <c r="H9" s="10"/>
      <c r="L9" s="200"/>
      <c r="M9">
        <v>25562</v>
      </c>
      <c r="N9" s="17">
        <f t="shared" si="2"/>
        <v>0.11514414414414414</v>
      </c>
      <c r="R9" s="10"/>
      <c r="V9" s="200"/>
      <c r="W9">
        <v>20000</v>
      </c>
      <c r="X9" s="17">
        <f t="shared" si="3"/>
        <v>9.0090090090090086E-2</v>
      </c>
      <c r="AB9" s="10"/>
      <c r="AG9" s="200"/>
      <c r="AH9">
        <v>28330</v>
      </c>
      <c r="AI9" s="17">
        <f t="shared" si="1"/>
        <v>0.13490476190476192</v>
      </c>
      <c r="AM9" s="10"/>
      <c r="AQ9" s="200"/>
      <c r="AS9" s="17">
        <f t="shared" si="4"/>
        <v>0</v>
      </c>
      <c r="AW9" s="10"/>
      <c r="BA9" s="200"/>
      <c r="BC9" s="17">
        <f t="shared" si="5"/>
        <v>0</v>
      </c>
      <c r="BG9" s="10"/>
    </row>
    <row r="10" spans="2:61">
      <c r="B10" s="200"/>
      <c r="D10" s="17">
        <f t="shared" si="0"/>
        <v>0</v>
      </c>
      <c r="L10" s="200"/>
      <c r="N10" s="17">
        <f t="shared" si="2"/>
        <v>0</v>
      </c>
      <c r="V10" s="200"/>
      <c r="W10">
        <v>7300</v>
      </c>
      <c r="X10" s="17">
        <f t="shared" si="3"/>
        <v>3.288288288288288E-2</v>
      </c>
      <c r="AG10" s="200"/>
      <c r="AH10">
        <v>6666</v>
      </c>
      <c r="AI10" s="17">
        <f t="shared" si="1"/>
        <v>3.1742857142857142E-2</v>
      </c>
      <c r="AQ10" s="200"/>
      <c r="AR10">
        <v>33356</v>
      </c>
      <c r="AS10" s="17">
        <f t="shared" si="4"/>
        <v>0.15883809523809525</v>
      </c>
      <c r="BA10" s="200"/>
      <c r="BB10">
        <v>10806</v>
      </c>
      <c r="BC10" s="17">
        <f t="shared" si="5"/>
        <v>5.1457142857142854E-2</v>
      </c>
    </row>
    <row r="11" spans="2:61">
      <c r="B11" s="200"/>
      <c r="C11">
        <v>-85944</v>
      </c>
      <c r="D11" s="17">
        <f t="shared" si="0"/>
        <v>-0.38713513513513514</v>
      </c>
      <c r="L11" s="200"/>
      <c r="N11" s="17">
        <f t="shared" si="2"/>
        <v>0</v>
      </c>
      <c r="V11" s="200"/>
      <c r="W11">
        <v>-1400</v>
      </c>
      <c r="X11" s="17">
        <f t="shared" si="3"/>
        <v>-6.3063063063063061E-3</v>
      </c>
      <c r="AG11" s="200"/>
      <c r="AH11">
        <v>7917</v>
      </c>
      <c r="AI11" s="17">
        <f t="shared" si="1"/>
        <v>3.7699999999999997E-2</v>
      </c>
      <c r="AQ11" s="200"/>
      <c r="AR11">
        <v>1985</v>
      </c>
      <c r="AS11" s="17">
        <f t="shared" si="4"/>
        <v>9.4523809523809517E-3</v>
      </c>
      <c r="BA11" s="200"/>
      <c r="BC11" s="17">
        <f t="shared" si="5"/>
        <v>0</v>
      </c>
    </row>
    <row r="12" spans="2:61">
      <c r="B12" s="200" t="s">
        <v>19</v>
      </c>
      <c r="C12">
        <v>1028</v>
      </c>
      <c r="D12" s="17">
        <f t="shared" si="0"/>
        <v>4.6306306306306303E-3</v>
      </c>
      <c r="E12">
        <f>SUM(C12:C16)</f>
        <v>11623</v>
      </c>
      <c r="F12" s="17">
        <f>E12*100/D1</f>
        <v>5.2355855855855858E-2</v>
      </c>
      <c r="L12" s="200" t="s">
        <v>19</v>
      </c>
      <c r="M12">
        <v>10075</v>
      </c>
      <c r="N12" s="17">
        <f t="shared" si="2"/>
        <v>4.5382882882882884E-2</v>
      </c>
      <c r="O12">
        <f>SUM(M12:M16)</f>
        <v>37410</v>
      </c>
      <c r="P12" s="17">
        <f>O12*100/N1</f>
        <v>0.16851351351351351</v>
      </c>
      <c r="V12" s="200" t="s">
        <v>19</v>
      </c>
      <c r="W12">
        <v>1000</v>
      </c>
      <c r="X12" s="17">
        <f t="shared" si="3"/>
        <v>4.5045045045045045E-3</v>
      </c>
      <c r="Y12">
        <f>SUM(W12:W16)</f>
        <v>19124</v>
      </c>
      <c r="Z12" s="17">
        <f>Y12*100/X1</f>
        <v>8.6144144144144147E-2</v>
      </c>
      <c r="AG12" s="200" t="s">
        <v>19</v>
      </c>
      <c r="AI12" s="17">
        <f t="shared" si="1"/>
        <v>0</v>
      </c>
      <c r="AJ12">
        <f>SUM(AH12:AH16)</f>
        <v>19121</v>
      </c>
      <c r="AK12" s="17">
        <f>AJ12*100/AI1</f>
        <v>9.1052380952380954E-2</v>
      </c>
      <c r="AQ12" s="200" t="s">
        <v>19</v>
      </c>
      <c r="AS12" s="17">
        <f t="shared" si="4"/>
        <v>0</v>
      </c>
      <c r="AT12">
        <f>SUM(AR12:AR16)</f>
        <v>32064</v>
      </c>
      <c r="AU12" s="17">
        <f>AT12*100/AS1</f>
        <v>0.15268571428571429</v>
      </c>
      <c r="BA12" s="200" t="s">
        <v>19</v>
      </c>
      <c r="BC12" s="17">
        <f t="shared" si="5"/>
        <v>0</v>
      </c>
      <c r="BD12">
        <f>SUM(BB12:BB16)</f>
        <v>22088</v>
      </c>
      <c r="BE12" s="17">
        <f>BD12*100/BC1</f>
        <v>0.10518095238095237</v>
      </c>
    </row>
    <row r="13" spans="2:61">
      <c r="B13" s="200"/>
      <c r="C13">
        <v>18486</v>
      </c>
      <c r="D13" s="17">
        <f t="shared" si="0"/>
        <v>8.3270270270270272E-2</v>
      </c>
      <c r="L13" s="200"/>
      <c r="M13">
        <v>16088</v>
      </c>
      <c r="N13" s="17">
        <f t="shared" si="2"/>
        <v>7.2468468468468467E-2</v>
      </c>
      <c r="V13" s="200"/>
      <c r="W13">
        <v>1000</v>
      </c>
      <c r="X13" s="17">
        <f t="shared" si="3"/>
        <v>4.5045045045045045E-3</v>
      </c>
      <c r="AG13" s="200"/>
      <c r="AH13">
        <v>5576</v>
      </c>
      <c r="AI13" s="17">
        <f t="shared" si="1"/>
        <v>2.6552380952380952E-2</v>
      </c>
      <c r="AQ13" s="200"/>
      <c r="AS13" s="17">
        <f t="shared" si="4"/>
        <v>0</v>
      </c>
      <c r="BA13" s="200"/>
      <c r="BB13">
        <v>12700</v>
      </c>
      <c r="BC13" s="17">
        <f t="shared" si="5"/>
        <v>6.0476190476190475E-2</v>
      </c>
    </row>
    <row r="14" spans="2:61">
      <c r="B14" s="200"/>
      <c r="D14" s="17">
        <f t="shared" si="0"/>
        <v>0</v>
      </c>
      <c r="L14" s="200"/>
      <c r="M14">
        <v>4952</v>
      </c>
      <c r="N14" s="17">
        <f t="shared" si="2"/>
        <v>2.2306306306306305E-2</v>
      </c>
      <c r="V14" s="200"/>
      <c r="W14">
        <v>17124</v>
      </c>
      <c r="X14" s="17">
        <f t="shared" si="3"/>
        <v>7.7135135135135133E-2</v>
      </c>
      <c r="AG14" s="200"/>
      <c r="AH14">
        <v>3261</v>
      </c>
      <c r="AI14" s="17">
        <f t="shared" si="1"/>
        <v>1.5528571428571428E-2</v>
      </c>
      <c r="AQ14" s="200"/>
      <c r="AS14" s="17">
        <f t="shared" si="4"/>
        <v>0</v>
      </c>
      <c r="BA14" s="200"/>
      <c r="BC14" s="17">
        <f t="shared" si="5"/>
        <v>0</v>
      </c>
    </row>
    <row r="15" spans="2:61">
      <c r="B15" s="200"/>
      <c r="C15">
        <v>-7607</v>
      </c>
      <c r="D15" s="17">
        <f t="shared" si="0"/>
        <v>-3.4265765765765767E-2</v>
      </c>
      <c r="L15" s="200"/>
      <c r="M15">
        <v>6295</v>
      </c>
      <c r="N15" s="17">
        <f t="shared" si="2"/>
        <v>2.8355855855855854E-2</v>
      </c>
      <c r="V15" s="200"/>
      <c r="X15" s="17">
        <f t="shared" si="3"/>
        <v>0</v>
      </c>
      <c r="AG15" s="200"/>
      <c r="AH15">
        <v>2782</v>
      </c>
      <c r="AI15" s="17">
        <f t="shared" si="1"/>
        <v>1.3247619047619048E-2</v>
      </c>
      <c r="AQ15" s="200"/>
      <c r="AR15">
        <v>16363</v>
      </c>
      <c r="AS15" s="17">
        <f t="shared" si="4"/>
        <v>7.7919047619047624E-2</v>
      </c>
      <c r="BA15" s="200"/>
      <c r="BB15">
        <v>9388</v>
      </c>
      <c r="BC15" s="17">
        <f t="shared" si="5"/>
        <v>4.4704761904761907E-2</v>
      </c>
    </row>
    <row r="16" spans="2:61">
      <c r="B16" s="200"/>
      <c r="C16">
        <v>-284</v>
      </c>
      <c r="D16" s="17">
        <f t="shared" si="0"/>
        <v>-1.2792792792792793E-3</v>
      </c>
      <c r="L16" s="200"/>
      <c r="N16" s="17">
        <f t="shared" si="2"/>
        <v>0</v>
      </c>
      <c r="V16" s="200"/>
      <c r="X16" s="17">
        <f t="shared" si="3"/>
        <v>0</v>
      </c>
      <c r="AG16" s="200"/>
      <c r="AH16">
        <v>7502</v>
      </c>
      <c r="AI16" s="17">
        <f t="shared" si="1"/>
        <v>3.5723809523809526E-2</v>
      </c>
      <c r="AQ16" s="200"/>
      <c r="AR16">
        <v>15701</v>
      </c>
      <c r="AS16" s="17">
        <f t="shared" si="4"/>
        <v>7.4766666666666662E-2</v>
      </c>
      <c r="BA16" s="200"/>
      <c r="BC16" s="17">
        <f t="shared" si="5"/>
        <v>0</v>
      </c>
    </row>
    <row r="17" spans="2:58">
      <c r="B17" s="200" t="s">
        <v>20</v>
      </c>
      <c r="C17">
        <f>-24194+4390</f>
        <v>-19804</v>
      </c>
      <c r="D17" s="17">
        <f t="shared" si="0"/>
        <v>-8.9207207207207206E-2</v>
      </c>
      <c r="E17">
        <f>SUM(C17:C21)</f>
        <v>383</v>
      </c>
      <c r="F17" s="17">
        <f>E17*100/D1</f>
        <v>1.7252252252252251E-3</v>
      </c>
      <c r="L17" s="200" t="s">
        <v>20</v>
      </c>
      <c r="N17" s="17">
        <f t="shared" si="2"/>
        <v>0</v>
      </c>
      <c r="O17">
        <f>SUM(M17:M21)</f>
        <v>85053</v>
      </c>
      <c r="P17" s="17">
        <f>O17*100/N1</f>
        <v>0.38312162162162161</v>
      </c>
      <c r="V17" s="200" t="s">
        <v>20</v>
      </c>
      <c r="W17">
        <v>2479</v>
      </c>
      <c r="X17" s="17">
        <f t="shared" si="3"/>
        <v>1.1166666666666667E-2</v>
      </c>
      <c r="Y17">
        <f>SUM(W17:W21)</f>
        <v>24159</v>
      </c>
      <c r="Z17" s="17">
        <f>Y17*100/X1</f>
        <v>0.10882432432432432</v>
      </c>
      <c r="AG17" s="200" t="s">
        <v>20</v>
      </c>
      <c r="AI17" s="17">
        <f t="shared" si="1"/>
        <v>0</v>
      </c>
      <c r="AJ17">
        <f>SUM(AH17:AH21)</f>
        <v>22213</v>
      </c>
      <c r="AK17" s="17">
        <f>AJ17*100/AI1</f>
        <v>0.10577619047619048</v>
      </c>
      <c r="AQ17" s="200" t="s">
        <v>20</v>
      </c>
      <c r="AS17" s="17">
        <f t="shared" si="4"/>
        <v>0</v>
      </c>
      <c r="AT17">
        <f>SUM(AR17:AR21)</f>
        <v>26108</v>
      </c>
      <c r="AU17" s="17">
        <f>AT17*100/AS1</f>
        <v>0.12432380952380952</v>
      </c>
      <c r="BA17" s="200" t="s">
        <v>20</v>
      </c>
      <c r="BC17" s="17">
        <f t="shared" si="5"/>
        <v>0</v>
      </c>
      <c r="BD17">
        <f>SUM(BB17:BB21)</f>
        <v>23542</v>
      </c>
      <c r="BE17" s="17">
        <f>BD17*100/BC1</f>
        <v>0.1121047619047619</v>
      </c>
    </row>
    <row r="18" spans="2:58">
      <c r="B18" s="200"/>
      <c r="C18">
        <v>6364</v>
      </c>
      <c r="D18" s="17">
        <f t="shared" si="0"/>
        <v>2.8666666666666667E-2</v>
      </c>
      <c r="L18" s="200"/>
      <c r="N18" s="17">
        <f t="shared" si="2"/>
        <v>0</v>
      </c>
      <c r="V18" s="200"/>
      <c r="W18">
        <v>9271</v>
      </c>
      <c r="X18" s="17">
        <f t="shared" si="3"/>
        <v>4.1761261261261264E-2</v>
      </c>
      <c r="AG18" s="200"/>
      <c r="AI18" s="17">
        <f t="shared" si="1"/>
        <v>0</v>
      </c>
      <c r="AQ18" s="200"/>
      <c r="AR18">
        <v>-23032</v>
      </c>
      <c r="AS18" s="17">
        <f t="shared" si="4"/>
        <v>-0.10967619047619048</v>
      </c>
      <c r="BA18" s="200"/>
      <c r="BB18">
        <v>8900</v>
      </c>
      <c r="BC18" s="17">
        <f t="shared" si="5"/>
        <v>4.238095238095238E-2</v>
      </c>
    </row>
    <row r="19" spans="2:58">
      <c r="B19" s="200"/>
      <c r="C19">
        <v>13823</v>
      </c>
      <c r="D19" s="17">
        <f t="shared" si="0"/>
        <v>6.2265765765765764E-2</v>
      </c>
      <c r="L19" s="200"/>
      <c r="M19">
        <v>35029</v>
      </c>
      <c r="N19" s="17">
        <f t="shared" si="2"/>
        <v>0.15778828828828828</v>
      </c>
      <c r="V19" s="200"/>
      <c r="W19">
        <f>11013-5559</f>
        <v>5454</v>
      </c>
      <c r="X19" s="17">
        <f t="shared" si="3"/>
        <v>2.4567567567567568E-2</v>
      </c>
      <c r="AG19" s="200"/>
      <c r="AH19">
        <v>13273</v>
      </c>
      <c r="AI19" s="17">
        <f t="shared" si="1"/>
        <v>6.3204761904761902E-2</v>
      </c>
      <c r="AQ19" s="200"/>
      <c r="AR19">
        <v>26616</v>
      </c>
      <c r="AS19" s="17">
        <f t="shared" si="4"/>
        <v>0.12674285714285713</v>
      </c>
      <c r="BA19" s="200"/>
      <c r="BC19" s="17">
        <f t="shared" si="5"/>
        <v>0</v>
      </c>
    </row>
    <row r="20" spans="2:58">
      <c r="B20" s="200"/>
      <c r="D20" s="17">
        <f t="shared" si="0"/>
        <v>0</v>
      </c>
      <c r="L20" s="200"/>
      <c r="M20">
        <v>43096</v>
      </c>
      <c r="N20" s="17">
        <f t="shared" si="2"/>
        <v>0.19412612612612612</v>
      </c>
      <c r="V20" s="200"/>
      <c r="W20">
        <v>6955</v>
      </c>
      <c r="X20" s="17">
        <f t="shared" si="3"/>
        <v>3.1328828828828828E-2</v>
      </c>
      <c r="AG20" s="200"/>
      <c r="AH20">
        <v>6000</v>
      </c>
      <c r="AI20" s="17">
        <f t="shared" si="1"/>
        <v>2.8571428571428571E-2</v>
      </c>
      <c r="AQ20" s="200"/>
      <c r="AR20">
        <v>13771</v>
      </c>
      <c r="AS20" s="17">
        <f t="shared" si="4"/>
        <v>6.5576190476190482E-2</v>
      </c>
      <c r="BA20" s="200"/>
      <c r="BB20">
        <v>14642</v>
      </c>
      <c r="BC20" s="17">
        <f t="shared" si="5"/>
        <v>6.9723809523809521E-2</v>
      </c>
    </row>
    <row r="21" spans="2:58">
      <c r="B21" s="200"/>
      <c r="D21" s="17">
        <f t="shared" si="0"/>
        <v>0</v>
      </c>
      <c r="L21" s="200"/>
      <c r="M21">
        <v>6928</v>
      </c>
      <c r="N21" s="17">
        <f t="shared" si="2"/>
        <v>3.1207207207207207E-2</v>
      </c>
      <c r="V21" s="200"/>
      <c r="X21" s="17">
        <f t="shared" si="3"/>
        <v>0</v>
      </c>
      <c r="AG21" s="200"/>
      <c r="AH21">
        <f>3226-5862+5576</f>
        <v>2940</v>
      </c>
      <c r="AI21" s="17">
        <f t="shared" si="1"/>
        <v>1.4E-2</v>
      </c>
      <c r="AQ21" s="200"/>
      <c r="AR21">
        <v>8753</v>
      </c>
      <c r="AS21" s="17">
        <f t="shared" si="4"/>
        <v>4.1680952380952381E-2</v>
      </c>
      <c r="BA21" s="200"/>
      <c r="BC21" s="17">
        <f t="shared" si="5"/>
        <v>0</v>
      </c>
    </row>
    <row r="22" spans="2:58">
      <c r="B22" s="200" t="s">
        <v>21</v>
      </c>
      <c r="D22" s="17">
        <f t="shared" si="0"/>
        <v>0</v>
      </c>
      <c r="E22">
        <f>SUM(C22:C26)</f>
        <v>16934</v>
      </c>
      <c r="F22" s="17">
        <f>E22*100/D1</f>
        <v>7.6279279279279286E-2</v>
      </c>
      <c r="L22" s="200" t="s">
        <v>21</v>
      </c>
      <c r="M22">
        <v>450</v>
      </c>
      <c r="N22" s="17">
        <f t="shared" si="2"/>
        <v>2.0270270270270271E-3</v>
      </c>
      <c r="O22">
        <f>SUM(M22:M26)</f>
        <v>-8530</v>
      </c>
      <c r="P22" s="17">
        <f>O22*100/N1</f>
        <v>-3.8423423423423426E-2</v>
      </c>
      <c r="V22" s="200" t="s">
        <v>21</v>
      </c>
      <c r="W22">
        <v>990</v>
      </c>
      <c r="X22" s="17">
        <f t="shared" si="3"/>
        <v>4.4594594594594599E-3</v>
      </c>
      <c r="Y22">
        <f>SUM(W22:W26)</f>
        <v>35016</v>
      </c>
      <c r="Z22" s="17">
        <f>Y22*100/X1</f>
        <v>0.15772972972972973</v>
      </c>
      <c r="AG22" s="200" t="s">
        <v>21</v>
      </c>
      <c r="AI22" s="17">
        <f t="shared" si="1"/>
        <v>0</v>
      </c>
      <c r="AJ22">
        <f>SUM(AH22:AH26)</f>
        <v>38817</v>
      </c>
      <c r="AK22" s="17">
        <f>AJ22*100/AI1</f>
        <v>0.18484285714285714</v>
      </c>
      <c r="AQ22" s="200" t="s">
        <v>21</v>
      </c>
      <c r="AR22">
        <v>2353</v>
      </c>
      <c r="AS22" s="17">
        <f t="shared" si="4"/>
        <v>1.1204761904761905E-2</v>
      </c>
      <c r="AT22">
        <f>SUM(AR22:AR26)</f>
        <v>2878</v>
      </c>
      <c r="AU22" s="17">
        <f>AT22*100/AS1</f>
        <v>1.3704761904761905E-2</v>
      </c>
      <c r="BA22" s="200" t="s">
        <v>21</v>
      </c>
      <c r="BC22" s="17">
        <f t="shared" si="5"/>
        <v>0</v>
      </c>
      <c r="BD22">
        <f>SUM(BB22:BB26)</f>
        <v>0</v>
      </c>
      <c r="BE22" s="17">
        <f>BD22*100/BC1</f>
        <v>0</v>
      </c>
    </row>
    <row r="23" spans="2:58">
      <c r="B23" s="200"/>
      <c r="C23">
        <v>16934</v>
      </c>
      <c r="D23" s="17">
        <f t="shared" si="0"/>
        <v>7.6279279279279286E-2</v>
      </c>
      <c r="L23" s="200"/>
      <c r="M23">
        <v>-8980</v>
      </c>
      <c r="N23" s="17">
        <f t="shared" si="2"/>
        <v>-4.0450450450450454E-2</v>
      </c>
      <c r="V23" s="200"/>
      <c r="W23">
        <v>1022</v>
      </c>
      <c r="X23" s="17">
        <f t="shared" si="3"/>
        <v>4.6036036036036032E-3</v>
      </c>
      <c r="AG23" s="200"/>
      <c r="AH23">
        <v>5696</v>
      </c>
      <c r="AI23" s="17">
        <f t="shared" si="1"/>
        <v>2.7123809523809522E-2</v>
      </c>
      <c r="AQ23" s="200"/>
      <c r="AR23">
        <v>525</v>
      </c>
      <c r="AS23" s="17">
        <f t="shared" si="4"/>
        <v>2.5000000000000001E-3</v>
      </c>
      <c r="BA23" s="200"/>
      <c r="BC23" s="17">
        <f t="shared" si="5"/>
        <v>0</v>
      </c>
    </row>
    <row r="24" spans="2:58">
      <c r="B24" s="200"/>
      <c r="D24" s="17">
        <f t="shared" si="0"/>
        <v>0</v>
      </c>
      <c r="L24" s="200"/>
      <c r="N24" s="17">
        <f t="shared" si="2"/>
        <v>0</v>
      </c>
      <c r="V24" s="200"/>
      <c r="W24">
        <v>22704</v>
      </c>
      <c r="X24" s="17">
        <f t="shared" si="3"/>
        <v>0.10227027027027027</v>
      </c>
      <c r="AG24" s="200"/>
      <c r="AH24">
        <v>25309</v>
      </c>
      <c r="AI24" s="17">
        <f t="shared" si="1"/>
        <v>0.12051904761904762</v>
      </c>
      <c r="AQ24" s="200"/>
      <c r="AS24" s="17">
        <f t="shared" si="4"/>
        <v>0</v>
      </c>
      <c r="BA24" s="200"/>
      <c r="BC24" s="17">
        <f t="shared" si="5"/>
        <v>0</v>
      </c>
    </row>
    <row r="25" spans="2:58">
      <c r="B25" s="200"/>
      <c r="D25" s="17">
        <f t="shared" si="0"/>
        <v>0</v>
      </c>
      <c r="L25" s="200"/>
      <c r="N25" s="17">
        <f t="shared" si="2"/>
        <v>0</v>
      </c>
      <c r="V25" s="200"/>
      <c r="X25" s="17">
        <f t="shared" si="3"/>
        <v>0</v>
      </c>
      <c r="AG25" s="200"/>
      <c r="AH25">
        <v>7812</v>
      </c>
      <c r="AI25" s="17">
        <f t="shared" si="1"/>
        <v>3.7199999999999997E-2</v>
      </c>
      <c r="AQ25" s="200"/>
      <c r="AS25" s="17">
        <f t="shared" si="4"/>
        <v>0</v>
      </c>
      <c r="BA25" s="200"/>
      <c r="BC25" s="17">
        <f t="shared" si="5"/>
        <v>0</v>
      </c>
    </row>
    <row r="26" spans="2:58">
      <c r="B26" s="200"/>
      <c r="D26" s="17">
        <f t="shared" si="0"/>
        <v>0</v>
      </c>
      <c r="L26" s="200"/>
      <c r="N26" s="17">
        <f t="shared" si="2"/>
        <v>0</v>
      </c>
      <c r="V26" s="200"/>
      <c r="W26">
        <v>10300</v>
      </c>
      <c r="X26" s="17">
        <f t="shared" si="3"/>
        <v>4.6396396396396394E-2</v>
      </c>
      <c r="AG26" s="200"/>
      <c r="AI26" s="17">
        <f t="shared" si="1"/>
        <v>0</v>
      </c>
      <c r="AQ26" s="200"/>
      <c r="AS26" s="17">
        <f t="shared" si="4"/>
        <v>0</v>
      </c>
      <c r="BA26" s="200"/>
      <c r="BC26" s="17">
        <f t="shared" si="5"/>
        <v>0</v>
      </c>
    </row>
    <row r="27" spans="2:58">
      <c r="B27" s="18"/>
      <c r="E27" s="11"/>
      <c r="F27" s="11"/>
      <c r="G27" s="11"/>
      <c r="L27" s="18"/>
      <c r="O27" s="11"/>
      <c r="P27" s="11"/>
      <c r="Q27" s="11"/>
      <c r="V27" s="18"/>
      <c r="Y27" s="11"/>
      <c r="Z27" s="11"/>
      <c r="AA27" s="11"/>
      <c r="AG27" s="18"/>
      <c r="AJ27" s="11"/>
      <c r="AK27" s="11"/>
      <c r="AL27" s="11"/>
      <c r="AQ27" s="18"/>
      <c r="AT27" s="11"/>
      <c r="AU27" s="11"/>
      <c r="AV27" s="11"/>
      <c r="BA27" s="18"/>
      <c r="BD27" s="11"/>
      <c r="BE27" s="11"/>
      <c r="BF27" s="11"/>
    </row>
    <row r="29" spans="2:58">
      <c r="C29">
        <f>SUM(C2:C27)</f>
        <v>9920</v>
      </c>
      <c r="M29">
        <f>SUM(M2:M27)</f>
        <v>163246</v>
      </c>
      <c r="W29">
        <f>SUM(W2:W27)</f>
        <v>117564</v>
      </c>
      <c r="AH29">
        <f>SUM(AH2:AH27)</f>
        <v>182871</v>
      </c>
      <c r="AR29">
        <f>SUM(AR2:AR27)</f>
        <v>108694</v>
      </c>
      <c r="BB29">
        <f>SUM(BB2:BB27)</f>
        <v>86164</v>
      </c>
    </row>
    <row r="30" spans="2:58">
      <c r="B30" t="s">
        <v>113</v>
      </c>
      <c r="C30" s="17">
        <f>C29*100/D$1</f>
        <v>4.4684684684684686E-2</v>
      </c>
      <c r="D30" s="17"/>
      <c r="L30" t="s">
        <v>113</v>
      </c>
      <c r="M30" s="17">
        <f>M29*100/N$1</f>
        <v>0.7353423423423423</v>
      </c>
      <c r="N30" s="17"/>
      <c r="V30" t="s">
        <v>113</v>
      </c>
      <c r="W30" s="17">
        <f>W29*100/X$1</f>
        <v>0.52956756756756762</v>
      </c>
      <c r="X30" s="17"/>
      <c r="AG30" t="s">
        <v>113</v>
      </c>
      <c r="AH30" s="17">
        <f>AH29*100/AI$1</f>
        <v>0.87081428571428576</v>
      </c>
      <c r="AI30" s="17"/>
      <c r="AQ30" t="s">
        <v>113</v>
      </c>
      <c r="AR30" s="17">
        <f>AR29*100/AS$1</f>
        <v>0.51759047619047616</v>
      </c>
      <c r="AS30" s="17"/>
      <c r="BA30" t="s">
        <v>113</v>
      </c>
      <c r="BB30" s="17">
        <f>BB29*100/BC$1</f>
        <v>0.41030476190476189</v>
      </c>
      <c r="BC30" s="17"/>
    </row>
    <row r="31" spans="2:58">
      <c r="B31" t="s">
        <v>179</v>
      </c>
      <c r="C31" s="17">
        <f>((C29*100)+(H5*100)+(H6*100))/D$1</f>
        <v>1.0228735281175692</v>
      </c>
      <c r="D31" s="17"/>
      <c r="L31" t="s">
        <v>179</v>
      </c>
      <c r="M31" s="17">
        <f>((M29*100)+(R5*100)+(R6*100))/N$1</f>
        <v>3.1448185852211719</v>
      </c>
      <c r="N31" s="17"/>
      <c r="V31" t="s">
        <v>179</v>
      </c>
      <c r="W31" s="17">
        <f>((W29*100)+(AB5*100)+(AB6*100))/X$1</f>
        <v>2.0092529905684682</v>
      </c>
      <c r="X31" s="17"/>
      <c r="AG31" t="s">
        <v>179</v>
      </c>
      <c r="AH31" s="17">
        <f>((AH29*100)+(AM5*100)+(AM6*100))/AI$1</f>
        <v>1.468852380952381</v>
      </c>
      <c r="AI31" s="17"/>
      <c r="AQ31" t="s">
        <v>179</v>
      </c>
      <c r="AR31" s="17">
        <f>((AR29*100)+(AW5*100)+(AW6*100))/AS$1</f>
        <v>0.84055714285714289</v>
      </c>
      <c r="AS31" s="17"/>
      <c r="BA31" t="s">
        <v>179</v>
      </c>
      <c r="BB31" s="17">
        <f>((BB29*100)+(BG5*100)+(BG6*100))/BC$1</f>
        <v>0.81330476190476186</v>
      </c>
      <c r="BC31" s="17"/>
    </row>
    <row r="33" spans="2:61">
      <c r="B33" t="s">
        <v>203</v>
      </c>
      <c r="D33">
        <v>22200000</v>
      </c>
      <c r="L33" t="s">
        <v>205</v>
      </c>
      <c r="N33">
        <v>22200000</v>
      </c>
      <c r="V33" t="s">
        <v>206</v>
      </c>
      <c r="X33">
        <v>22200000</v>
      </c>
      <c r="AG33" t="s">
        <v>112</v>
      </c>
      <c r="AI33">
        <v>21000000</v>
      </c>
      <c r="AQ33" t="s">
        <v>140</v>
      </c>
      <c r="AS33">
        <v>21000000</v>
      </c>
      <c r="BA33" t="s">
        <v>164</v>
      </c>
      <c r="BC33">
        <v>21000000</v>
      </c>
    </row>
    <row r="34" spans="2:61">
      <c r="B34" s="200" t="s">
        <v>17</v>
      </c>
      <c r="D34" s="17">
        <f>C34*100/D$33</f>
        <v>0</v>
      </c>
      <c r="E34">
        <f>SUM(C34:C38)</f>
        <v>5193</v>
      </c>
      <c r="F34" s="17">
        <f>E34*100/D33</f>
        <v>2.3391891891891892E-2</v>
      </c>
      <c r="G34" t="s">
        <v>25</v>
      </c>
      <c r="H34">
        <v>172000</v>
      </c>
      <c r="L34" s="200" t="s">
        <v>17</v>
      </c>
      <c r="N34" s="17">
        <f>M34*100/N$33</f>
        <v>0</v>
      </c>
      <c r="O34">
        <f>SUM(M34:M38)</f>
        <v>38474</v>
      </c>
      <c r="P34" s="17">
        <f>O34*100/N33</f>
        <v>0.17330630630630631</v>
      </c>
      <c r="Q34" t="s">
        <v>25</v>
      </c>
      <c r="R34">
        <v>192000</v>
      </c>
      <c r="V34" s="200" t="s">
        <v>17</v>
      </c>
      <c r="W34">
        <v>630</v>
      </c>
      <c r="X34" s="17">
        <f>W34*100/X$33</f>
        <v>2.8378378378378379E-3</v>
      </c>
      <c r="Y34">
        <f>SUM(W34:W38)</f>
        <v>25265</v>
      </c>
      <c r="Z34" s="17">
        <f>Y34*100/X33</f>
        <v>0.11380630630630631</v>
      </c>
      <c r="AA34" t="s">
        <v>25</v>
      </c>
      <c r="AB34">
        <v>192000</v>
      </c>
      <c r="AG34" s="200" t="s">
        <v>17</v>
      </c>
      <c r="AI34" s="17">
        <f>AH34*100/AI$33</f>
        <v>0</v>
      </c>
      <c r="AJ34">
        <f>SUM(AH34:AH38)</f>
        <v>40794</v>
      </c>
      <c r="AK34" s="17">
        <f>AJ34*100/AI33</f>
        <v>0.19425714285714285</v>
      </c>
      <c r="AL34" t="s">
        <v>25</v>
      </c>
      <c r="AM34">
        <v>194000</v>
      </c>
      <c r="AQ34" s="200" t="s">
        <v>17</v>
      </c>
      <c r="AS34" s="17">
        <f>AR34*100/AS$33</f>
        <v>0</v>
      </c>
      <c r="AT34">
        <f>SUM(AR34:AR38)</f>
        <v>31702</v>
      </c>
      <c r="AU34" s="17">
        <f>AT34*100/AS33</f>
        <v>0.15096190476190477</v>
      </c>
      <c r="AV34" t="s">
        <v>25</v>
      </c>
      <c r="AW34">
        <v>194000</v>
      </c>
      <c r="BA34" s="200" t="s">
        <v>17</v>
      </c>
      <c r="BC34" s="17">
        <f>BB34*100/BC$33</f>
        <v>0</v>
      </c>
      <c r="BD34">
        <f>SUM(BB34:BB38)</f>
        <v>16625</v>
      </c>
      <c r="BE34" s="17">
        <f>BD34*100/BC33</f>
        <v>7.9166666666666663E-2</v>
      </c>
      <c r="BF34" t="s">
        <v>25</v>
      </c>
      <c r="BG34">
        <v>209000</v>
      </c>
    </row>
    <row r="35" spans="2:61">
      <c r="B35" s="200"/>
      <c r="D35" s="17">
        <f t="shared" ref="D35:D58" si="6">C35*100/D$33</f>
        <v>0</v>
      </c>
      <c r="G35" t="s">
        <v>22</v>
      </c>
      <c r="H35">
        <v>70000</v>
      </c>
      <c r="L35" s="200"/>
      <c r="N35" s="17">
        <f t="shared" ref="N35:N58" si="7">M35*100/N$33</f>
        <v>0</v>
      </c>
      <c r="Q35" t="s">
        <v>22</v>
      </c>
      <c r="R35">
        <v>130000</v>
      </c>
      <c r="V35" s="200"/>
      <c r="W35">
        <v>-4363</v>
      </c>
      <c r="X35" s="17">
        <f t="shared" ref="X35:X58" si="8">W35*100/X$33</f>
        <v>-1.9653153153153153E-2</v>
      </c>
      <c r="AA35" t="s">
        <v>22</v>
      </c>
      <c r="AB35">
        <v>70000</v>
      </c>
      <c r="AG35" s="200"/>
      <c r="AI35" s="17">
        <f t="shared" ref="AI35:AI58" si="9">AH35*100/AI$33</f>
        <v>0</v>
      </c>
      <c r="AL35" t="s">
        <v>22</v>
      </c>
      <c r="AM35">
        <v>83000</v>
      </c>
      <c r="AQ35" s="200"/>
      <c r="AS35" s="17">
        <f t="shared" ref="AS35:AS58" si="10">AR35*100/AS$33</f>
        <v>0</v>
      </c>
      <c r="AV35" t="s">
        <v>22</v>
      </c>
      <c r="AW35">
        <v>160000</v>
      </c>
      <c r="BA35" s="200"/>
      <c r="BB35">
        <v>10780</v>
      </c>
      <c r="BC35" s="17">
        <f t="shared" ref="BC35:BC58" si="11">BB35*100/BC$33</f>
        <v>5.1333333333333335E-2</v>
      </c>
      <c r="BF35" t="s">
        <v>22</v>
      </c>
      <c r="BG35">
        <v>83000</v>
      </c>
    </row>
    <row r="36" spans="2:61">
      <c r="B36" s="200"/>
      <c r="D36" s="17">
        <f t="shared" si="6"/>
        <v>0</v>
      </c>
      <c r="G36" t="s">
        <v>26</v>
      </c>
      <c r="H36">
        <f>C61</f>
        <v>205902</v>
      </c>
      <c r="L36" s="200"/>
      <c r="M36">
        <v>38474</v>
      </c>
      <c r="N36" s="17">
        <f t="shared" si="7"/>
        <v>0.17330630630630631</v>
      </c>
      <c r="Q36" t="s">
        <v>26</v>
      </c>
      <c r="R36">
        <f>M61</f>
        <v>189738</v>
      </c>
      <c r="V36" s="200"/>
      <c r="W36">
        <v>10871</v>
      </c>
      <c r="X36" s="17">
        <f t="shared" si="8"/>
        <v>4.8968468468468467E-2</v>
      </c>
      <c r="AA36" t="s">
        <v>26</v>
      </c>
      <c r="AB36">
        <f>W61</f>
        <v>143322</v>
      </c>
      <c r="AG36" s="200"/>
      <c r="AH36">
        <v>22000</v>
      </c>
      <c r="AI36" s="17">
        <f t="shared" si="9"/>
        <v>0.10476190476190476</v>
      </c>
      <c r="AL36" t="s">
        <v>26</v>
      </c>
      <c r="AM36">
        <f>AH61</f>
        <v>110459</v>
      </c>
      <c r="AQ36" s="200"/>
      <c r="AS36" s="17">
        <f t="shared" si="10"/>
        <v>0</v>
      </c>
      <c r="AV36" t="s">
        <v>26</v>
      </c>
      <c r="AW36">
        <f>AR61</f>
        <v>128348</v>
      </c>
      <c r="BA36" s="200"/>
      <c r="BC36" s="17">
        <f t="shared" si="11"/>
        <v>0</v>
      </c>
      <c r="BF36" t="s">
        <v>26</v>
      </c>
      <c r="BG36">
        <f>BB61</f>
        <v>91521</v>
      </c>
    </row>
    <row r="37" spans="2:61">
      <c r="B37" s="200"/>
      <c r="C37">
        <v>3540</v>
      </c>
      <c r="D37" s="17">
        <f t="shared" si="6"/>
        <v>1.5945945945945946E-2</v>
      </c>
      <c r="G37" t="s">
        <v>178</v>
      </c>
      <c r="H37" s="3">
        <v>5693.9473929993028</v>
      </c>
      <c r="L37" s="200"/>
      <c r="N37" s="17">
        <f t="shared" si="7"/>
        <v>0</v>
      </c>
      <c r="Q37" t="s">
        <v>178</v>
      </c>
      <c r="R37" s="3">
        <f>'covered call-old'!L12+'covered call-old'!N12</f>
        <v>162072.56905590006</v>
      </c>
      <c r="V37" s="200"/>
      <c r="W37">
        <v>7000</v>
      </c>
      <c r="X37" s="17">
        <f t="shared" si="8"/>
        <v>3.1531531531531529E-2</v>
      </c>
      <c r="AA37" t="s">
        <v>178</v>
      </c>
      <c r="AB37" s="3">
        <v>282854.68266840035</v>
      </c>
      <c r="AG37" s="200"/>
      <c r="AH37">
        <v>13318</v>
      </c>
      <c r="AI37" s="17">
        <f t="shared" si="9"/>
        <v>6.3419047619047625E-2</v>
      </c>
      <c r="AL37" t="s">
        <v>178</v>
      </c>
      <c r="AM37">
        <v>1815</v>
      </c>
      <c r="AQ37" s="200"/>
      <c r="AR37">
        <v>17948</v>
      </c>
      <c r="AS37" s="17">
        <f t="shared" si="10"/>
        <v>8.5466666666666663E-2</v>
      </c>
      <c r="AV37" t="s">
        <v>178</v>
      </c>
      <c r="AW37">
        <v>6787</v>
      </c>
      <c r="BA37" s="200"/>
      <c r="BB37">
        <v>5845</v>
      </c>
      <c r="BC37" s="17">
        <f t="shared" si="11"/>
        <v>2.7833333333333335E-2</v>
      </c>
      <c r="BF37" t="s">
        <v>178</v>
      </c>
      <c r="BG37">
        <v>-131</v>
      </c>
    </row>
    <row r="38" spans="2:61">
      <c r="B38" s="200"/>
      <c r="C38">
        <v>1653</v>
      </c>
      <c r="D38" s="17">
        <f t="shared" si="6"/>
        <v>7.4459459459459455E-3</v>
      </c>
      <c r="G38" t="s">
        <v>23</v>
      </c>
      <c r="H38">
        <v>80000</v>
      </c>
      <c r="I38" t="s">
        <v>128</v>
      </c>
      <c r="J38">
        <f>H36+H37+H38</f>
        <v>291595.94739299931</v>
      </c>
      <c r="L38" s="200"/>
      <c r="N38" s="17">
        <f t="shared" si="7"/>
        <v>0</v>
      </c>
      <c r="Q38" t="s">
        <v>23</v>
      </c>
      <c r="R38">
        <v>85000</v>
      </c>
      <c r="S38" t="s">
        <v>128</v>
      </c>
      <c r="T38" s="3">
        <f>R36+R37+R38</f>
        <v>436810.56905590009</v>
      </c>
      <c r="V38" s="200"/>
      <c r="W38">
        <f>7173+3954</f>
        <v>11127</v>
      </c>
      <c r="X38" s="17">
        <f t="shared" si="8"/>
        <v>5.012162162162162E-2</v>
      </c>
      <c r="AA38" t="s">
        <v>23</v>
      </c>
      <c r="AB38">
        <v>85000</v>
      </c>
      <c r="AC38" t="s">
        <v>128</v>
      </c>
      <c r="AD38">
        <f>AB36+AB37+AB38</f>
        <v>511176.68266840035</v>
      </c>
      <c r="AG38" s="200"/>
      <c r="AH38">
        <v>5476</v>
      </c>
      <c r="AI38" s="17">
        <f t="shared" si="9"/>
        <v>2.6076190476190475E-2</v>
      </c>
      <c r="AL38" t="s">
        <v>23</v>
      </c>
      <c r="AM38">
        <v>61000</v>
      </c>
      <c r="AN38" t="s">
        <v>128</v>
      </c>
      <c r="AO38">
        <f>AM36+AM37+AM38</f>
        <v>173274</v>
      </c>
      <c r="AQ38" s="200"/>
      <c r="AR38">
        <v>13754</v>
      </c>
      <c r="AS38" s="17">
        <f t="shared" si="10"/>
        <v>6.5495238095238092E-2</v>
      </c>
      <c r="AV38" t="s">
        <v>23</v>
      </c>
      <c r="AW38">
        <v>69000</v>
      </c>
      <c r="AX38" t="s">
        <v>128</v>
      </c>
      <c r="AY38">
        <f>AW36+AW37+AW38</f>
        <v>204135</v>
      </c>
      <c r="BA38" s="200"/>
      <c r="BC38" s="17">
        <f t="shared" si="11"/>
        <v>0</v>
      </c>
      <c r="BF38" t="s">
        <v>23</v>
      </c>
      <c r="BG38">
        <v>88000</v>
      </c>
      <c r="BH38" t="s">
        <v>128</v>
      </c>
      <c r="BI38">
        <f>BG36+BG37+BG38</f>
        <v>179390</v>
      </c>
    </row>
    <row r="39" spans="2:61">
      <c r="B39" s="200" t="s">
        <v>18</v>
      </c>
      <c r="D39" s="17">
        <f t="shared" si="6"/>
        <v>0</v>
      </c>
      <c r="E39">
        <f>SUM(C39:C43)</f>
        <v>96630</v>
      </c>
      <c r="F39" s="17">
        <f>E39*100/D33</f>
        <v>0.43527027027027027</v>
      </c>
      <c r="G39" t="s">
        <v>24</v>
      </c>
      <c r="H39" s="3">
        <f>SUM(H34:H38)</f>
        <v>533595.94739299931</v>
      </c>
      <c r="L39" s="200" t="s">
        <v>18</v>
      </c>
      <c r="N39" s="17">
        <f t="shared" si="7"/>
        <v>0</v>
      </c>
      <c r="O39">
        <f>SUM(M39:M43)</f>
        <v>32031</v>
      </c>
      <c r="P39" s="17">
        <f>O39*100/N33</f>
        <v>0.14428378378378379</v>
      </c>
      <c r="Q39" t="s">
        <v>24</v>
      </c>
      <c r="R39" s="3">
        <f>SUM(R34:R38)</f>
        <v>758810.56905590009</v>
      </c>
      <c r="V39" s="200" t="s">
        <v>18</v>
      </c>
      <c r="W39">
        <f>2447+1200</f>
        <v>3647</v>
      </c>
      <c r="X39" s="17">
        <f t="shared" si="8"/>
        <v>1.6427927927927927E-2</v>
      </c>
      <c r="Y39">
        <f>SUM(W39:W43)</f>
        <v>45284</v>
      </c>
      <c r="Z39" s="17">
        <f>Y39*100/X33</f>
        <v>0.20398198198198197</v>
      </c>
      <c r="AA39" t="s">
        <v>24</v>
      </c>
      <c r="AB39" s="3">
        <f>SUM(AB34:AB38)</f>
        <v>773176.68266840035</v>
      </c>
      <c r="AG39" s="200" t="s">
        <v>18</v>
      </c>
      <c r="AI39" s="17">
        <f t="shared" si="9"/>
        <v>0</v>
      </c>
      <c r="AJ39">
        <f>SUM(AH39:AH43)</f>
        <v>28175</v>
      </c>
      <c r="AK39" s="17">
        <f>AJ39*100/AI33</f>
        <v>0.13416666666666666</v>
      </c>
      <c r="AL39" t="s">
        <v>24</v>
      </c>
      <c r="AM39">
        <f>SUM(AM34:AM38)</f>
        <v>450274</v>
      </c>
      <c r="AQ39" s="200" t="s">
        <v>18</v>
      </c>
      <c r="AR39">
        <v>-36520</v>
      </c>
      <c r="AS39" s="17">
        <f t="shared" si="10"/>
        <v>-0.1739047619047619</v>
      </c>
      <c r="AT39">
        <f>SUM(AR39:AR43)</f>
        <v>-7233</v>
      </c>
      <c r="AU39" s="17">
        <f>AT39*100/AS33</f>
        <v>-3.4442857142857143E-2</v>
      </c>
      <c r="AV39" t="s">
        <v>24</v>
      </c>
      <c r="AW39">
        <f>SUM(AW34:AW38)</f>
        <v>558135</v>
      </c>
      <c r="BA39" s="200" t="s">
        <v>18</v>
      </c>
      <c r="BC39" s="17">
        <f t="shared" si="11"/>
        <v>0</v>
      </c>
      <c r="BD39">
        <f>SUM(BB39:BB43)</f>
        <v>16746</v>
      </c>
      <c r="BE39" s="17">
        <f>BD39*100/BC33</f>
        <v>7.9742857142857143E-2</v>
      </c>
      <c r="BF39" t="s">
        <v>24</v>
      </c>
      <c r="BG39">
        <f>SUM(BG34:BG38)</f>
        <v>471390</v>
      </c>
    </row>
    <row r="40" spans="2:61">
      <c r="B40" s="200"/>
      <c r="D40" s="17">
        <f t="shared" si="6"/>
        <v>0</v>
      </c>
      <c r="L40" s="200"/>
      <c r="N40" s="17">
        <f t="shared" si="7"/>
        <v>0</v>
      </c>
      <c r="V40" s="200"/>
      <c r="W40">
        <v>19421</v>
      </c>
      <c r="X40" s="17">
        <f t="shared" si="8"/>
        <v>8.7481981981981982E-2</v>
      </c>
      <c r="AG40" s="200"/>
      <c r="AI40" s="17">
        <f t="shared" si="9"/>
        <v>0</v>
      </c>
      <c r="AQ40" s="200"/>
      <c r="AR40">
        <v>15999</v>
      </c>
      <c r="AS40" s="17">
        <f t="shared" si="10"/>
        <v>7.6185714285714287E-2</v>
      </c>
      <c r="BA40" s="200"/>
      <c r="BB40">
        <v>10596</v>
      </c>
      <c r="BC40" s="17">
        <f t="shared" si="11"/>
        <v>5.045714285714286E-2</v>
      </c>
    </row>
    <row r="41" spans="2:61">
      <c r="B41" s="200"/>
      <c r="C41">
        <v>92350</v>
      </c>
      <c r="D41" s="17">
        <f t="shared" si="6"/>
        <v>0.41599099099099102</v>
      </c>
      <c r="H41" s="10"/>
      <c r="L41" s="200"/>
      <c r="M41">
        <v>32031</v>
      </c>
      <c r="N41" s="17">
        <f t="shared" si="7"/>
        <v>0.14428378378378379</v>
      </c>
      <c r="R41" s="10"/>
      <c r="V41" s="200"/>
      <c r="W41">
        <v>1918</v>
      </c>
      <c r="X41" s="17">
        <f t="shared" si="8"/>
        <v>8.6396396396396392E-3</v>
      </c>
      <c r="AB41" s="10"/>
      <c r="AG41" s="200"/>
      <c r="AH41">
        <v>15745</v>
      </c>
      <c r="AI41" s="17">
        <f t="shared" si="9"/>
        <v>7.4976190476190474E-2</v>
      </c>
      <c r="AM41" s="10"/>
      <c r="AQ41" s="200"/>
      <c r="AS41" s="17">
        <f>AR41*100/AS$33</f>
        <v>0</v>
      </c>
      <c r="AW41" s="10"/>
      <c r="BA41" s="200"/>
      <c r="BC41" s="17">
        <f t="shared" si="11"/>
        <v>0</v>
      </c>
      <c r="BG41" s="10"/>
    </row>
    <row r="42" spans="2:61">
      <c r="B42" s="200"/>
      <c r="C42">
        <v>4280</v>
      </c>
      <c r="D42" s="17">
        <f t="shared" si="6"/>
        <v>1.927927927927928E-2</v>
      </c>
      <c r="L42" s="200"/>
      <c r="N42" s="17">
        <f t="shared" si="7"/>
        <v>0</v>
      </c>
      <c r="V42" s="200"/>
      <c r="W42">
        <v>4777</v>
      </c>
      <c r="X42" s="17">
        <f t="shared" si="8"/>
        <v>2.1518018018018018E-2</v>
      </c>
      <c r="AG42" s="200"/>
      <c r="AH42">
        <v>12430</v>
      </c>
      <c r="AI42" s="17">
        <f t="shared" si="9"/>
        <v>5.9190476190476189E-2</v>
      </c>
      <c r="AQ42" s="200"/>
      <c r="AR42">
        <v>13288</v>
      </c>
      <c r="AS42" s="17">
        <f>AR42*100/AS$33</f>
        <v>6.3276190476190472E-2</v>
      </c>
      <c r="BA42" s="200"/>
      <c r="BB42">
        <v>6150</v>
      </c>
      <c r="BC42" s="17">
        <f t="shared" si="11"/>
        <v>2.9285714285714286E-2</v>
      </c>
    </row>
    <row r="43" spans="2:61">
      <c r="B43" s="200"/>
      <c r="D43" s="17">
        <f t="shared" si="6"/>
        <v>0</v>
      </c>
      <c r="L43" s="200"/>
      <c r="N43" s="17">
        <f t="shared" si="7"/>
        <v>0</v>
      </c>
      <c r="V43" s="200"/>
      <c r="W43">
        <f>14431+1090</f>
        <v>15521</v>
      </c>
      <c r="X43" s="17">
        <f t="shared" si="8"/>
        <v>6.9914414414414414E-2</v>
      </c>
      <c r="AG43" s="200"/>
      <c r="AI43" s="17">
        <f t="shared" si="9"/>
        <v>0</v>
      </c>
      <c r="AQ43" s="200"/>
      <c r="AS43" s="17">
        <f t="shared" si="10"/>
        <v>0</v>
      </c>
      <c r="BA43" s="200"/>
      <c r="BC43" s="17">
        <f t="shared" si="11"/>
        <v>0</v>
      </c>
    </row>
    <row r="44" spans="2:61">
      <c r="B44" s="200" t="s">
        <v>19</v>
      </c>
      <c r="D44" s="17">
        <f t="shared" si="6"/>
        <v>0</v>
      </c>
      <c r="E44">
        <f>SUM(C44:C48)</f>
        <v>29627</v>
      </c>
      <c r="F44" s="17">
        <f>E44*100/D33</f>
        <v>0.13345495495495496</v>
      </c>
      <c r="L44" s="200" t="s">
        <v>19</v>
      </c>
      <c r="N44" s="17">
        <f t="shared" si="7"/>
        <v>0</v>
      </c>
      <c r="O44">
        <f>SUM(M44:M48)</f>
        <v>41925</v>
      </c>
      <c r="P44" s="17">
        <f>O44*100/N33</f>
        <v>0.18885135135135134</v>
      </c>
      <c r="V44" s="200" t="s">
        <v>19</v>
      </c>
      <c r="W44">
        <v>1450</v>
      </c>
      <c r="X44" s="17">
        <f t="shared" si="8"/>
        <v>6.5315315315315316E-3</v>
      </c>
      <c r="Y44">
        <f>SUM(W44:W48)</f>
        <v>8067</v>
      </c>
      <c r="Z44" s="17">
        <f>Y44*100/X33</f>
        <v>3.6337837837837839E-2</v>
      </c>
      <c r="AG44" s="200" t="s">
        <v>19</v>
      </c>
      <c r="AH44">
        <v>1244</v>
      </c>
      <c r="AI44" s="17">
        <f t="shared" si="9"/>
        <v>5.9238095238095239E-3</v>
      </c>
      <c r="AJ44">
        <f>SUM(AH44:AH48)</f>
        <v>31105</v>
      </c>
      <c r="AK44" s="17">
        <f>AJ44*100/AI33</f>
        <v>0.14811904761904762</v>
      </c>
      <c r="AQ44" s="200" t="s">
        <v>19</v>
      </c>
      <c r="AS44" s="17">
        <f t="shared" si="10"/>
        <v>0</v>
      </c>
      <c r="AT44">
        <f>SUM(AR44:AR48)</f>
        <v>21864</v>
      </c>
      <c r="AU44" s="17">
        <f>AT44*100/AS33</f>
        <v>0.10411428571428571</v>
      </c>
      <c r="BA44" s="200" t="s">
        <v>19</v>
      </c>
      <c r="BC44" s="17">
        <f t="shared" si="11"/>
        <v>0</v>
      </c>
      <c r="BD44">
        <f>SUM(BB44:BB48)</f>
        <v>24678</v>
      </c>
      <c r="BE44" s="17">
        <f>BD44*100/BC33</f>
        <v>0.11751428571428571</v>
      </c>
    </row>
    <row r="45" spans="2:61">
      <c r="B45" s="200"/>
      <c r="C45">
        <v>15387</v>
      </c>
      <c r="D45" s="17">
        <f t="shared" si="6"/>
        <v>6.9310810810810808E-2</v>
      </c>
      <c r="L45" s="200"/>
      <c r="M45">
        <v>28902</v>
      </c>
      <c r="N45" s="17">
        <f>M45*100/N$33</f>
        <v>0.1301891891891892</v>
      </c>
      <c r="V45" s="200"/>
      <c r="W45">
        <v>2194</v>
      </c>
      <c r="X45" s="17">
        <f t="shared" si="8"/>
        <v>9.8828828828828822E-3</v>
      </c>
      <c r="AG45" s="200"/>
      <c r="AH45">
        <v>1210</v>
      </c>
      <c r="AI45" s="17">
        <f t="shared" si="9"/>
        <v>5.7619047619047615E-3</v>
      </c>
      <c r="AQ45" s="200"/>
      <c r="AR45">
        <v>12747</v>
      </c>
      <c r="AS45" s="17">
        <f>AR45*100/AS$33</f>
        <v>6.0699999999999997E-2</v>
      </c>
      <c r="BA45" s="200"/>
      <c r="BB45">
        <v>9678</v>
      </c>
      <c r="BC45" s="17">
        <f t="shared" si="11"/>
        <v>4.6085714285714285E-2</v>
      </c>
    </row>
    <row r="46" spans="2:61">
      <c r="B46" s="200"/>
      <c r="C46">
        <v>6591</v>
      </c>
      <c r="D46" s="17">
        <f t="shared" si="6"/>
        <v>2.968918918918919E-2</v>
      </c>
      <c r="L46" s="200"/>
      <c r="N46" s="17">
        <f>M46*100/N$33</f>
        <v>0</v>
      </c>
      <c r="V46" s="200"/>
      <c r="W46">
        <v>21380</v>
      </c>
      <c r="X46" s="17">
        <f t="shared" si="8"/>
        <v>9.6306306306306308E-2</v>
      </c>
      <c r="AG46" s="200"/>
      <c r="AI46" s="17">
        <f t="shared" si="9"/>
        <v>0</v>
      </c>
      <c r="AQ46" s="200"/>
      <c r="AS46" s="17">
        <f>AR46*100/AS$33</f>
        <v>0</v>
      </c>
      <c r="BA46" s="200"/>
      <c r="BC46" s="17">
        <f t="shared" si="11"/>
        <v>0</v>
      </c>
    </row>
    <row r="47" spans="2:61">
      <c r="B47" s="200"/>
      <c r="C47">
        <v>7649</v>
      </c>
      <c r="D47" s="17">
        <f t="shared" si="6"/>
        <v>3.4454954954954958E-2</v>
      </c>
      <c r="L47" s="200"/>
      <c r="M47">
        <v>7200</v>
      </c>
      <c r="N47" s="17">
        <f t="shared" si="7"/>
        <v>3.2432432432432434E-2</v>
      </c>
      <c r="V47" s="200"/>
      <c r="W47">
        <v>7152</v>
      </c>
      <c r="X47" s="17">
        <f t="shared" si="8"/>
        <v>3.2216216216216217E-2</v>
      </c>
      <c r="AG47" s="200"/>
      <c r="AH47">
        <v>20876</v>
      </c>
      <c r="AI47" s="17">
        <f t="shared" si="9"/>
        <v>9.9409523809523809E-2</v>
      </c>
      <c r="AQ47" s="200"/>
      <c r="AR47">
        <v>9117</v>
      </c>
      <c r="AS47" s="17">
        <f t="shared" si="10"/>
        <v>4.3414285714285711E-2</v>
      </c>
      <c r="BA47" s="200"/>
      <c r="BB47">
        <v>15000</v>
      </c>
      <c r="BC47" s="17">
        <f t="shared" si="11"/>
        <v>7.1428571428571425E-2</v>
      </c>
    </row>
    <row r="48" spans="2:61">
      <c r="B48" s="200"/>
      <c r="D48" s="17">
        <f t="shared" si="6"/>
        <v>0</v>
      </c>
      <c r="L48" s="200"/>
      <c r="M48">
        <v>5823</v>
      </c>
      <c r="N48" s="17">
        <f t="shared" si="7"/>
        <v>2.6229729729729728E-2</v>
      </c>
      <c r="V48" s="200"/>
      <c r="W48">
        <v>-24109</v>
      </c>
      <c r="X48" s="17">
        <f t="shared" si="8"/>
        <v>-0.10859909909909909</v>
      </c>
      <c r="AG48" s="200"/>
      <c r="AH48">
        <v>7775</v>
      </c>
      <c r="AI48" s="17">
        <f t="shared" si="9"/>
        <v>3.7023809523809521E-2</v>
      </c>
      <c r="AQ48" s="200"/>
      <c r="AS48" s="17">
        <f t="shared" si="10"/>
        <v>0</v>
      </c>
      <c r="BA48" s="200"/>
      <c r="BC48" s="17">
        <f t="shared" si="11"/>
        <v>0</v>
      </c>
    </row>
    <row r="49" spans="2:58">
      <c r="B49" s="200" t="s">
        <v>20</v>
      </c>
      <c r="D49" s="17">
        <f t="shared" si="6"/>
        <v>0</v>
      </c>
      <c r="E49">
        <f>SUM(C49:C53)</f>
        <v>11476</v>
      </c>
      <c r="F49" s="17">
        <f>E49*100/D33</f>
        <v>5.1693693693693692E-2</v>
      </c>
      <c r="L49" s="200" t="s">
        <v>20</v>
      </c>
      <c r="M49">
        <v>2391</v>
      </c>
      <c r="N49" s="17">
        <f t="shared" si="7"/>
        <v>1.077027027027027E-2</v>
      </c>
      <c r="O49">
        <f>SUM(M49:M53)</f>
        <v>57146</v>
      </c>
      <c r="P49" s="17">
        <f>O49*100/N33</f>
        <v>0.25741441441441443</v>
      </c>
      <c r="V49" s="200" t="s">
        <v>20</v>
      </c>
      <c r="X49" s="17">
        <f t="shared" si="8"/>
        <v>0</v>
      </c>
      <c r="Y49">
        <f>SUM(W49:W53)</f>
        <v>65413</v>
      </c>
      <c r="Z49" s="17">
        <f>Y49*100/X33</f>
        <v>0.29465315315315316</v>
      </c>
      <c r="AG49" s="200" t="s">
        <v>20</v>
      </c>
      <c r="AI49" s="17">
        <f t="shared" si="9"/>
        <v>0</v>
      </c>
      <c r="AJ49">
        <f>SUM(AH49:AH53)</f>
        <v>10385</v>
      </c>
      <c r="AK49" s="17">
        <f>AJ49*100/AI33</f>
        <v>4.9452380952380949E-2</v>
      </c>
      <c r="AQ49" s="200" t="s">
        <v>20</v>
      </c>
      <c r="AS49" s="17">
        <f t="shared" si="10"/>
        <v>0</v>
      </c>
      <c r="AT49">
        <f>SUM(AR49:AR53)</f>
        <v>42823</v>
      </c>
      <c r="AU49" s="17">
        <f>AT49*100/AS33</f>
        <v>0.20391904761904761</v>
      </c>
      <c r="BA49" s="200" t="s">
        <v>20</v>
      </c>
      <c r="BC49" s="17">
        <f t="shared" si="11"/>
        <v>0</v>
      </c>
      <c r="BD49">
        <f>SUM(BB49:BB53)</f>
        <v>33472</v>
      </c>
      <c r="BE49" s="17">
        <f>BD49*100/BC33</f>
        <v>0.15939047619047619</v>
      </c>
    </row>
    <row r="50" spans="2:58">
      <c r="B50" s="200"/>
      <c r="C50">
        <v>-9964</v>
      </c>
      <c r="D50" s="17">
        <f t="shared" si="6"/>
        <v>-4.4882882882882884E-2</v>
      </c>
      <c r="L50" s="200"/>
      <c r="M50">
        <v>11981</v>
      </c>
      <c r="N50" s="17">
        <f t="shared" si="7"/>
        <v>5.3968468468468471E-2</v>
      </c>
      <c r="V50" s="200"/>
      <c r="W50">
        <v>-2194</v>
      </c>
      <c r="X50" s="17">
        <f t="shared" si="8"/>
        <v>-9.8828828828828822E-3</v>
      </c>
      <c r="AG50" s="200"/>
      <c r="AI50" s="17">
        <f t="shared" si="9"/>
        <v>0</v>
      </c>
      <c r="AQ50" s="200"/>
      <c r="AR50">
        <v>-5844</v>
      </c>
      <c r="AS50" s="17">
        <f t="shared" si="10"/>
        <v>-2.7828571428571428E-2</v>
      </c>
      <c r="BA50" s="200"/>
      <c r="BB50">
        <v>7102</v>
      </c>
      <c r="BC50" s="17">
        <f t="shared" si="11"/>
        <v>3.3819047619047617E-2</v>
      </c>
    </row>
    <row r="51" spans="2:58">
      <c r="B51" s="200"/>
      <c r="C51">
        <v>17253</v>
      </c>
      <c r="D51" s="17">
        <f t="shared" si="6"/>
        <v>7.7716216216216216E-2</v>
      </c>
      <c r="L51" s="200"/>
      <c r="M51">
        <v>27753</v>
      </c>
      <c r="N51" s="17">
        <f t="shared" si="7"/>
        <v>0.1250135135135135</v>
      </c>
      <c r="V51" s="200"/>
      <c r="W51">
        <f>44528-1973</f>
        <v>42555</v>
      </c>
      <c r="X51" s="17">
        <f t="shared" si="8"/>
        <v>0.1916891891891892</v>
      </c>
      <c r="AG51" s="200"/>
      <c r="AH51">
        <f>7146+6075</f>
        <v>13221</v>
      </c>
      <c r="AI51" s="17">
        <f t="shared" si="9"/>
        <v>6.295714285714285E-2</v>
      </c>
      <c r="AQ51" s="200"/>
      <c r="AR51">
        <v>17290</v>
      </c>
      <c r="AS51" s="17">
        <f t="shared" si="10"/>
        <v>8.2333333333333328E-2</v>
      </c>
      <c r="BA51" s="200"/>
      <c r="BC51" s="17">
        <f t="shared" si="11"/>
        <v>0</v>
      </c>
    </row>
    <row r="52" spans="2:58">
      <c r="B52" s="200"/>
      <c r="C52">
        <v>4187</v>
      </c>
      <c r="D52" s="17">
        <f t="shared" si="6"/>
        <v>1.8860360360360359E-2</v>
      </c>
      <c r="L52" s="200"/>
      <c r="M52">
        <v>15021</v>
      </c>
      <c r="N52" s="17">
        <f t="shared" si="7"/>
        <v>6.7662162162162157E-2</v>
      </c>
      <c r="V52" s="200"/>
      <c r="W52">
        <v>11270</v>
      </c>
      <c r="X52" s="17">
        <f t="shared" si="8"/>
        <v>5.0765765765765768E-2</v>
      </c>
      <c r="AG52" s="200"/>
      <c r="AH52">
        <f>5871-21771</f>
        <v>-15900</v>
      </c>
      <c r="AI52" s="17">
        <f t="shared" si="9"/>
        <v>-7.571428571428572E-2</v>
      </c>
      <c r="AQ52" s="200"/>
      <c r="AR52">
        <v>16351</v>
      </c>
      <c r="AS52" s="17">
        <f t="shared" si="10"/>
        <v>7.7861904761904757E-2</v>
      </c>
      <c r="BA52" s="200"/>
      <c r="BB52">
        <v>26370</v>
      </c>
      <c r="BC52" s="17">
        <f t="shared" si="11"/>
        <v>0.12557142857142858</v>
      </c>
    </row>
    <row r="53" spans="2:58">
      <c r="B53" s="200"/>
      <c r="D53" s="17">
        <f t="shared" si="6"/>
        <v>0</v>
      </c>
      <c r="L53" s="200"/>
      <c r="N53" s="17">
        <f t="shared" si="7"/>
        <v>0</v>
      </c>
      <c r="V53" s="200"/>
      <c r="W53">
        <v>13782</v>
      </c>
      <c r="X53" s="17">
        <f t="shared" si="8"/>
        <v>6.2081081081081083E-2</v>
      </c>
      <c r="AG53" s="200"/>
      <c r="AH53">
        <v>13064</v>
      </c>
      <c r="AI53" s="17">
        <f t="shared" si="9"/>
        <v>6.2209523809523812E-2</v>
      </c>
      <c r="AQ53" s="200"/>
      <c r="AR53">
        <v>15026</v>
      </c>
      <c r="AS53" s="17">
        <f t="shared" si="10"/>
        <v>7.1552380952380951E-2</v>
      </c>
      <c r="BA53" s="200"/>
      <c r="BC53" s="17">
        <f t="shared" si="11"/>
        <v>0</v>
      </c>
    </row>
    <row r="54" spans="2:58">
      <c r="B54" s="200" t="s">
        <v>21</v>
      </c>
      <c r="D54" s="17">
        <f t="shared" si="6"/>
        <v>0</v>
      </c>
      <c r="E54">
        <f>SUM(C54:C58)</f>
        <v>62976</v>
      </c>
      <c r="F54" s="17">
        <f>E54*100/D33</f>
        <v>0.2836756756756757</v>
      </c>
      <c r="L54" s="200" t="s">
        <v>21</v>
      </c>
      <c r="N54" s="17">
        <f t="shared" si="7"/>
        <v>0</v>
      </c>
      <c r="O54">
        <f>SUM(M54:M58)</f>
        <v>20162</v>
      </c>
      <c r="P54" s="17">
        <f>O54*100/N33</f>
        <v>9.0819819819819819E-2</v>
      </c>
      <c r="V54" s="200" t="s">
        <v>21</v>
      </c>
      <c r="W54">
        <v>-707</v>
      </c>
      <c r="X54" s="17">
        <f t="shared" si="8"/>
        <v>-3.1846846846846845E-3</v>
      </c>
      <c r="Y54">
        <f>SUM(W54:W58)</f>
        <v>-707</v>
      </c>
      <c r="Z54" s="17">
        <f>Y54*100/X33</f>
        <v>-3.1846846846846845E-3</v>
      </c>
      <c r="AG54" s="200" t="s">
        <v>21</v>
      </c>
      <c r="AI54" s="17">
        <f t="shared" si="9"/>
        <v>0</v>
      </c>
      <c r="AJ54">
        <f>SUM(AH54:AH58)</f>
        <v>0</v>
      </c>
      <c r="AK54" s="17">
        <f>AJ54*100/AI33</f>
        <v>0</v>
      </c>
      <c r="AQ54" s="200" t="s">
        <v>21</v>
      </c>
      <c r="AR54">
        <v>4941</v>
      </c>
      <c r="AS54" s="17">
        <f t="shared" si="10"/>
        <v>2.352857142857143E-2</v>
      </c>
      <c r="AT54">
        <f>SUM(AR54:AR58)</f>
        <v>39192</v>
      </c>
      <c r="AU54" s="17">
        <f>AT54*100/AS33</f>
        <v>0.18662857142857142</v>
      </c>
      <c r="BA54" s="200" t="s">
        <v>21</v>
      </c>
      <c r="BC54" s="17">
        <f t="shared" si="11"/>
        <v>0</v>
      </c>
      <c r="BD54">
        <f>SUM(BB54:BB58)</f>
        <v>0</v>
      </c>
      <c r="BE54" s="17">
        <f>BD54*100/BC33</f>
        <v>0</v>
      </c>
    </row>
    <row r="55" spans="2:58">
      <c r="B55" s="200"/>
      <c r="D55" s="17">
        <f t="shared" si="6"/>
        <v>0</v>
      </c>
      <c r="L55" s="200"/>
      <c r="N55" s="17">
        <f t="shared" si="7"/>
        <v>0</v>
      </c>
      <c r="V55" s="200"/>
      <c r="X55" s="17">
        <f t="shared" si="8"/>
        <v>0</v>
      </c>
      <c r="AG55" s="200"/>
      <c r="AI55" s="17">
        <f t="shared" si="9"/>
        <v>0</v>
      </c>
      <c r="AQ55" s="200"/>
      <c r="AR55">
        <v>8533</v>
      </c>
      <c r="AS55" s="17">
        <f t="shared" si="10"/>
        <v>4.0633333333333334E-2</v>
      </c>
      <c r="BA55" s="200"/>
      <c r="BC55" s="17">
        <f t="shared" si="11"/>
        <v>0</v>
      </c>
    </row>
    <row r="56" spans="2:58">
      <c r="B56" s="200"/>
      <c r="C56">
        <v>21350</v>
      </c>
      <c r="D56" s="17">
        <f t="shared" si="6"/>
        <v>9.6171171171171174E-2</v>
      </c>
      <c r="L56" s="200"/>
      <c r="M56">
        <v>20162</v>
      </c>
      <c r="N56" s="17">
        <f t="shared" si="7"/>
        <v>9.0819819819819819E-2</v>
      </c>
      <c r="V56" s="200"/>
      <c r="X56" s="17">
        <f t="shared" si="8"/>
        <v>0</v>
      </c>
      <c r="AG56" s="200"/>
      <c r="AI56" s="17">
        <f t="shared" si="9"/>
        <v>0</v>
      </c>
      <c r="AQ56" s="200"/>
      <c r="AR56">
        <v>6891</v>
      </c>
      <c r="AS56" s="17">
        <f t="shared" si="10"/>
        <v>3.2814285714285713E-2</v>
      </c>
      <c r="BA56" s="200"/>
      <c r="BC56" s="17">
        <f t="shared" si="11"/>
        <v>0</v>
      </c>
    </row>
    <row r="57" spans="2:58">
      <c r="B57" s="200"/>
      <c r="C57">
        <v>41626</v>
      </c>
      <c r="D57" s="17">
        <f t="shared" si="6"/>
        <v>0.18750450450450451</v>
      </c>
      <c r="H57" s="5"/>
      <c r="L57" s="200"/>
      <c r="N57" s="17">
        <f t="shared" si="7"/>
        <v>0</v>
      </c>
      <c r="V57" s="200"/>
      <c r="X57" s="17">
        <f t="shared" si="8"/>
        <v>0</v>
      </c>
      <c r="AG57" s="200"/>
      <c r="AI57" s="17">
        <f t="shared" si="9"/>
        <v>0</v>
      </c>
      <c r="AQ57" s="200"/>
      <c r="AR57">
        <v>18827</v>
      </c>
      <c r="AS57" s="17">
        <f t="shared" si="10"/>
        <v>8.9652380952380956E-2</v>
      </c>
      <c r="BA57" s="200"/>
      <c r="BC57" s="17">
        <f t="shared" si="11"/>
        <v>0</v>
      </c>
    </row>
    <row r="58" spans="2:58">
      <c r="B58" s="200"/>
      <c r="D58" s="17">
        <f t="shared" si="6"/>
        <v>0</v>
      </c>
      <c r="H58" s="11"/>
      <c r="L58" s="200"/>
      <c r="N58" s="17">
        <f t="shared" si="7"/>
        <v>0</v>
      </c>
      <c r="V58" s="200"/>
      <c r="X58" s="17">
        <f t="shared" si="8"/>
        <v>0</v>
      </c>
      <c r="AG58" s="200"/>
      <c r="AI58" s="17">
        <f t="shared" si="9"/>
        <v>0</v>
      </c>
      <c r="AQ58" s="200"/>
      <c r="AS58" s="17">
        <f t="shared" si="10"/>
        <v>0</v>
      </c>
      <c r="BA58" s="200"/>
      <c r="BC58" s="17">
        <f t="shared" si="11"/>
        <v>0</v>
      </c>
    </row>
    <row r="59" spans="2:58">
      <c r="B59" s="18"/>
      <c r="E59" s="11"/>
      <c r="F59" s="11"/>
      <c r="G59" s="11"/>
      <c r="L59" s="18"/>
      <c r="O59" s="11"/>
      <c r="P59" s="11"/>
      <c r="Q59" s="11"/>
      <c r="V59" s="18"/>
      <c r="Y59" s="11"/>
      <c r="Z59" s="11"/>
      <c r="AA59" s="11"/>
      <c r="AG59" s="18"/>
      <c r="AJ59" s="11"/>
      <c r="AK59" s="11"/>
      <c r="AL59" s="11"/>
      <c r="AQ59" s="18"/>
      <c r="AT59" s="11"/>
      <c r="AU59" s="11"/>
      <c r="AV59" s="11"/>
      <c r="BA59" s="18"/>
      <c r="BD59" s="11"/>
      <c r="BE59" s="11"/>
      <c r="BF59" s="11"/>
    </row>
    <row r="61" spans="2:58">
      <c r="C61">
        <f>SUM(C34:C59)</f>
        <v>205902</v>
      </c>
      <c r="M61">
        <f>SUM(M34:M59)</f>
        <v>189738</v>
      </c>
      <c r="W61">
        <f>SUM(W34:W59)</f>
        <v>143322</v>
      </c>
      <c r="AH61">
        <f>SUM(AH34:AH59)</f>
        <v>110459</v>
      </c>
      <c r="AR61">
        <f>SUM(AR34:AR59)</f>
        <v>128348</v>
      </c>
      <c r="BB61">
        <f>SUM(BB34:BB59)</f>
        <v>91521</v>
      </c>
    </row>
    <row r="62" spans="2:58">
      <c r="B62" t="s">
        <v>113</v>
      </c>
      <c r="C62" s="17">
        <f>C61*100/D$33</f>
        <v>0.92748648648648646</v>
      </c>
      <c r="D62" s="17"/>
      <c r="L62" t="s">
        <v>113</v>
      </c>
      <c r="M62" s="17">
        <f>M61*100/N$33</f>
        <v>0.85467567567567571</v>
      </c>
      <c r="N62" s="17"/>
      <c r="V62" t="s">
        <v>113</v>
      </c>
      <c r="W62" s="17">
        <f>W61*100/X$33</f>
        <v>0.64559459459459456</v>
      </c>
      <c r="X62" s="17"/>
      <c r="AG62" t="s">
        <v>113</v>
      </c>
      <c r="AH62" s="17">
        <f>AH61*100/AI$33</f>
        <v>0.52599523809523807</v>
      </c>
      <c r="AI62" s="17"/>
      <c r="AQ62" t="s">
        <v>113</v>
      </c>
      <c r="AR62" s="17">
        <f>AR61*100/AS$33</f>
        <v>0.61118095238095238</v>
      </c>
      <c r="AS62" s="17"/>
      <c r="BA62" t="s">
        <v>113</v>
      </c>
      <c r="BB62" s="17">
        <f>BB61*100/BC$33</f>
        <v>0.43581428571428571</v>
      </c>
      <c r="BC62" s="17"/>
    </row>
    <row r="63" spans="2:58">
      <c r="B63" t="s">
        <v>179</v>
      </c>
      <c r="C63" s="17">
        <f>((C61*100)+(H37*100)+(H38*100))/D$33</f>
        <v>1.3134952585270239</v>
      </c>
      <c r="D63" s="17"/>
      <c r="L63" t="s">
        <v>179</v>
      </c>
      <c r="M63" s="17">
        <f>((M61*100)+(R37*100)+(R38*100))/N$33</f>
        <v>1.9676151759274778</v>
      </c>
      <c r="N63" s="17"/>
      <c r="V63" t="s">
        <v>179</v>
      </c>
      <c r="W63" s="17">
        <f>((W61*100)+(AB37*100)+(AB38*100))/X$33</f>
        <v>2.3025976696774788</v>
      </c>
      <c r="X63" s="17"/>
      <c r="AG63" t="s">
        <v>179</v>
      </c>
      <c r="AH63" s="17">
        <f>((AH61*100)+(AM37*100)+(AM38*100))/AI$33</f>
        <v>0.82511428571428569</v>
      </c>
      <c r="AI63" s="17"/>
      <c r="AQ63" t="s">
        <v>179</v>
      </c>
      <c r="AR63" s="17">
        <f>((AR61*100)+(AW37*100)+(AW38*100))/AS$33</f>
        <v>0.97207142857142859</v>
      </c>
      <c r="AS63" s="17"/>
      <c r="BA63" t="s">
        <v>179</v>
      </c>
      <c r="BB63" s="17">
        <f>((BB61*100)+(BG37*100)+(BG38*100))/BC$33</f>
        <v>0.85423809523809524</v>
      </c>
      <c r="BC63" s="17"/>
    </row>
    <row r="64" spans="2:58">
      <c r="R64" s="6"/>
      <c r="S64" s="5"/>
    </row>
    <row r="65" spans="5:39">
      <c r="R65" s="6"/>
    </row>
    <row r="66" spans="5:39">
      <c r="W66" t="s">
        <v>149</v>
      </c>
      <c r="X66">
        <v>22000000</v>
      </c>
    </row>
    <row r="67" spans="5:39">
      <c r="W67" t="s">
        <v>37</v>
      </c>
      <c r="AA67" t="s">
        <v>115</v>
      </c>
      <c r="AB67">
        <v>24400</v>
      </c>
    </row>
    <row r="68" spans="5:39">
      <c r="W68" s="11">
        <v>1E-3</v>
      </c>
      <c r="X68" s="11">
        <v>2E-3</v>
      </c>
      <c r="Y68" s="11">
        <v>3.0000000000000001E-3</v>
      </c>
      <c r="AA68" t="s">
        <v>116</v>
      </c>
      <c r="AB68">
        <v>25</v>
      </c>
      <c r="AI68" s="3"/>
    </row>
    <row r="69" spans="5:39">
      <c r="Q69" t="s">
        <v>145</v>
      </c>
      <c r="R69" t="s">
        <v>116</v>
      </c>
      <c r="S69" s="22" t="s">
        <v>147</v>
      </c>
      <c r="T69" s="22" t="s">
        <v>146</v>
      </c>
      <c r="U69" s="22" t="s">
        <v>148</v>
      </c>
      <c r="V69" s="22" t="s">
        <v>129</v>
      </c>
      <c r="W69">
        <f>X66*W68</f>
        <v>22000</v>
      </c>
      <c r="X69">
        <f>X66*X68</f>
        <v>44000</v>
      </c>
      <c r="Y69">
        <f>X66*Y68</f>
        <v>66000</v>
      </c>
      <c r="AA69" t="s">
        <v>117</v>
      </c>
      <c r="AB69">
        <f>AB67*AB68</f>
        <v>610000</v>
      </c>
      <c r="AC69" t="s">
        <v>895</v>
      </c>
      <c r="AD69">
        <v>7420337.9670441002</v>
      </c>
      <c r="AE69" t="s">
        <v>896</v>
      </c>
      <c r="AF69">
        <f>AD69/AB69</f>
        <v>12.164488470564098</v>
      </c>
      <c r="AG69" t="s">
        <v>177</v>
      </c>
      <c r="AH69">
        <f>AB68*AF69</f>
        <v>304.11221176410248</v>
      </c>
    </row>
    <row r="70" spans="5:39">
      <c r="Q70">
        <v>4</v>
      </c>
      <c r="R70">
        <v>75</v>
      </c>
      <c r="S70" s="22">
        <f t="shared" ref="S70:S75" si="12">T70/R70</f>
        <v>42</v>
      </c>
      <c r="T70" s="22">
        <f t="shared" ref="T70:T75" si="13">U70/Q70</f>
        <v>3150</v>
      </c>
      <c r="U70" s="22">
        <v>12600</v>
      </c>
      <c r="V70" s="22" t="s">
        <v>31</v>
      </c>
      <c r="W70" s="6">
        <f>W69/U70</f>
        <v>1.746031746031746</v>
      </c>
      <c r="X70" s="6">
        <f>X69/U70</f>
        <v>3.4920634920634921</v>
      </c>
      <c r="Y70" s="6">
        <f>Y69/U70</f>
        <v>5.2380952380952381</v>
      </c>
      <c r="AA70" t="s">
        <v>118</v>
      </c>
      <c r="AB70">
        <v>218.5</v>
      </c>
    </row>
    <row r="71" spans="5:39">
      <c r="Q71">
        <v>4</v>
      </c>
      <c r="R71">
        <v>40</v>
      </c>
      <c r="S71" s="22">
        <f t="shared" si="12"/>
        <v>40</v>
      </c>
      <c r="T71" s="22">
        <f t="shared" si="13"/>
        <v>1600</v>
      </c>
      <c r="U71" s="22">
        <v>6400</v>
      </c>
      <c r="V71" s="22" t="s">
        <v>32</v>
      </c>
      <c r="W71" s="6">
        <f>W69/U71</f>
        <v>3.4375</v>
      </c>
      <c r="X71" s="6">
        <f>X69/U71</f>
        <v>6.875</v>
      </c>
      <c r="Y71" s="6">
        <f>Y69/U71</f>
        <v>10.3125</v>
      </c>
      <c r="AA71" t="s">
        <v>119</v>
      </c>
      <c r="AB71" s="3">
        <f>AB69/AB70</f>
        <v>2791.7620137299773</v>
      </c>
      <c r="AF71" s="3"/>
    </row>
    <row r="72" spans="5:39">
      <c r="Q72">
        <v>4</v>
      </c>
      <c r="R72">
        <v>15</v>
      </c>
      <c r="S72" s="22">
        <f t="shared" si="12"/>
        <v>45</v>
      </c>
      <c r="T72" s="22">
        <f t="shared" si="13"/>
        <v>675</v>
      </c>
      <c r="U72" s="22">
        <v>2700</v>
      </c>
      <c r="V72" s="22" t="s">
        <v>33</v>
      </c>
      <c r="W72" s="6">
        <f>W69/U72</f>
        <v>8.1481481481481488</v>
      </c>
      <c r="X72" s="6">
        <f>X69/U72</f>
        <v>16.296296296296298</v>
      </c>
      <c r="Y72" s="6">
        <f>Y69/U72</f>
        <v>24.444444444444443</v>
      </c>
      <c r="AA72" t="s">
        <v>121</v>
      </c>
      <c r="AB72">
        <f>AB71*AB70</f>
        <v>610000</v>
      </c>
    </row>
    <row r="73" spans="5:39">
      <c r="Q73">
        <v>4</v>
      </c>
      <c r="R73">
        <v>50</v>
      </c>
      <c r="S73" s="22">
        <f t="shared" si="12"/>
        <v>30</v>
      </c>
      <c r="T73" s="22">
        <f t="shared" si="13"/>
        <v>1500</v>
      </c>
      <c r="U73" s="22">
        <v>6000</v>
      </c>
      <c r="V73" s="22" t="s">
        <v>34</v>
      </c>
      <c r="W73" s="6">
        <f>W69/U73</f>
        <v>3.6666666666666665</v>
      </c>
      <c r="X73" s="6">
        <f>X69/U73</f>
        <v>7.333333333333333</v>
      </c>
      <c r="Y73" s="6">
        <f>Y69/U73</f>
        <v>11</v>
      </c>
    </row>
    <row r="74" spans="5:39">
      <c r="Q74">
        <v>4</v>
      </c>
      <c r="R74">
        <v>10</v>
      </c>
      <c r="S74" s="22">
        <f t="shared" si="12"/>
        <v>45</v>
      </c>
      <c r="T74" s="22">
        <f t="shared" si="13"/>
        <v>450</v>
      </c>
      <c r="U74" s="22">
        <v>1800</v>
      </c>
      <c r="V74" s="22" t="s">
        <v>35</v>
      </c>
      <c r="W74" s="6">
        <f>W69/U74</f>
        <v>12.222222222222221</v>
      </c>
      <c r="X74" s="6">
        <f>X69/U74</f>
        <v>24.444444444444443</v>
      </c>
      <c r="Y74" s="6">
        <f>Y69/U74</f>
        <v>36.666666666666664</v>
      </c>
    </row>
    <row r="75" spans="5:39">
      <c r="Q75">
        <v>4</v>
      </c>
      <c r="R75">
        <v>15</v>
      </c>
      <c r="S75" s="22">
        <f t="shared" si="12"/>
        <v>30</v>
      </c>
      <c r="T75" s="22">
        <f t="shared" si="13"/>
        <v>450</v>
      </c>
      <c r="U75" s="22">
        <v>1800</v>
      </c>
      <c r="V75" s="22" t="s">
        <v>111</v>
      </c>
      <c r="W75" s="6">
        <f>W69/U75</f>
        <v>12.222222222222221</v>
      </c>
      <c r="X75" s="6">
        <f>X69/U75</f>
        <v>24.444444444444443</v>
      </c>
      <c r="Y75" s="6">
        <f>Y69/U75</f>
        <v>36.666666666666664</v>
      </c>
      <c r="AA75" t="s">
        <v>120</v>
      </c>
      <c r="AB75" s="5">
        <v>0.08</v>
      </c>
      <c r="AC75">
        <f>AB72*AB75</f>
        <v>48800</v>
      </c>
      <c r="AF75" s="5"/>
    </row>
    <row r="76" spans="5:39">
      <c r="AA76" t="s">
        <v>122</v>
      </c>
      <c r="AB76">
        <f>AB72-AC75</f>
        <v>561200</v>
      </c>
    </row>
    <row r="77" spans="5:39">
      <c r="E77">
        <v>2984000</v>
      </c>
      <c r="F77">
        <v>2640000</v>
      </c>
      <c r="V77" s="5">
        <v>0.35</v>
      </c>
      <c r="W77" s="5">
        <v>0.3</v>
      </c>
      <c r="AA77" t="s">
        <v>125</v>
      </c>
      <c r="AB77" s="21">
        <v>1.2E-2</v>
      </c>
      <c r="AF77" t="s">
        <v>115</v>
      </c>
      <c r="AG77">
        <v>25000</v>
      </c>
    </row>
    <row r="78" spans="5:39">
      <c r="F78">
        <f>E77-F77</f>
        <v>344000</v>
      </c>
      <c r="U78" s="4">
        <v>45352</v>
      </c>
      <c r="V78">
        <v>12000000</v>
      </c>
      <c r="W78">
        <v>12000000</v>
      </c>
      <c r="AA78" t="s">
        <v>123</v>
      </c>
      <c r="AB78" s="3">
        <f>AB76*AB77</f>
        <v>6734.4000000000005</v>
      </c>
      <c r="AF78" t="s">
        <v>116</v>
      </c>
      <c r="AG78">
        <v>25</v>
      </c>
    </row>
    <row r="79" spans="5:39">
      <c r="F79" s="16">
        <f>F78/F77</f>
        <v>0.13030303030303031</v>
      </c>
      <c r="U79" s="4">
        <v>45717</v>
      </c>
      <c r="V79">
        <f>V78+V78*V77</f>
        <v>16200000</v>
      </c>
      <c r="W79">
        <f>W78+W78*W77</f>
        <v>15600000</v>
      </c>
      <c r="AA79" t="s">
        <v>124</v>
      </c>
      <c r="AB79" s="2">
        <f>AB78/AB72</f>
        <v>1.1040000000000001E-2</v>
      </c>
      <c r="AC79">
        <f>AB79*AB72</f>
        <v>6734.4000000000005</v>
      </c>
      <c r="AF79" t="s">
        <v>117</v>
      </c>
      <c r="AG79">
        <f>AG77*AG78</f>
        <v>625000</v>
      </c>
      <c r="AH79" t="s">
        <v>895</v>
      </c>
      <c r="AI79">
        <v>7420337.9670441002</v>
      </c>
      <c r="AJ79" t="s">
        <v>896</v>
      </c>
      <c r="AK79">
        <f>AI79/AG79</f>
        <v>11.872540747270561</v>
      </c>
      <c r="AL79" t="s">
        <v>177</v>
      </c>
      <c r="AM79">
        <f>AG78*AK79</f>
        <v>296.81351868176404</v>
      </c>
    </row>
    <row r="80" spans="5:39">
      <c r="U80" s="4">
        <v>46082</v>
      </c>
      <c r="V80">
        <f>V79+V79*V77</f>
        <v>21870000</v>
      </c>
      <c r="W80">
        <f>W79+W79*W77</f>
        <v>20280000</v>
      </c>
      <c r="AF80" t="s">
        <v>118</v>
      </c>
      <c r="AG80">
        <v>218.5</v>
      </c>
    </row>
    <row r="81" spans="5:50">
      <c r="E81">
        <v>2905431</v>
      </c>
      <c r="F81">
        <v>2568046</v>
      </c>
      <c r="U81" s="4">
        <v>46447</v>
      </c>
      <c r="V81">
        <f>V80+V80*V77</f>
        <v>29524500</v>
      </c>
      <c r="W81">
        <f>W80+W80*W77</f>
        <v>26364000</v>
      </c>
      <c r="AF81" t="s">
        <v>119</v>
      </c>
      <c r="AG81" s="3">
        <f>AG79/AG80</f>
        <v>2860.4118993135012</v>
      </c>
      <c r="AK81" s="3"/>
    </row>
    <row r="82" spans="5:50">
      <c r="F82">
        <f>E81-F81</f>
        <v>337385</v>
      </c>
      <c r="U82" s="4">
        <v>46813</v>
      </c>
      <c r="V82">
        <f>V81+V81*V77</f>
        <v>39858075</v>
      </c>
      <c r="W82">
        <f>W81+W81*W77</f>
        <v>34273200</v>
      </c>
      <c r="AF82" t="s">
        <v>121</v>
      </c>
      <c r="AG82">
        <f>AG81*AG80</f>
        <v>625000</v>
      </c>
    </row>
    <row r="83" spans="5:50">
      <c r="F83" s="16">
        <f>F82/F81</f>
        <v>0.13137809836739683</v>
      </c>
    </row>
    <row r="85" spans="5:50">
      <c r="AH85" s="24"/>
    </row>
    <row r="89" spans="5:50">
      <c r="AR89" s="11"/>
      <c r="AS89" s="11"/>
      <c r="AT89" s="11"/>
      <c r="AV89" s="11"/>
      <c r="AW89" s="11"/>
      <c r="AX89" s="11"/>
    </row>
  </sheetData>
  <mergeCells count="60">
    <mergeCell ref="BA34:BA38"/>
    <mergeCell ref="BA39:BA43"/>
    <mergeCell ref="BA44:BA48"/>
    <mergeCell ref="BA49:BA53"/>
    <mergeCell ref="BA54:BA58"/>
    <mergeCell ref="BA2:BA6"/>
    <mergeCell ref="BA7:BA11"/>
    <mergeCell ref="BA12:BA16"/>
    <mergeCell ref="BA17:BA21"/>
    <mergeCell ref="BA22:BA26"/>
    <mergeCell ref="AQ34:AQ38"/>
    <mergeCell ref="AQ39:AQ43"/>
    <mergeCell ref="AQ44:AQ48"/>
    <mergeCell ref="AQ49:AQ53"/>
    <mergeCell ref="AQ54:AQ58"/>
    <mergeCell ref="AQ2:AQ6"/>
    <mergeCell ref="AQ7:AQ11"/>
    <mergeCell ref="AQ12:AQ16"/>
    <mergeCell ref="AQ17:AQ21"/>
    <mergeCell ref="AQ22:AQ26"/>
    <mergeCell ref="V2:V6"/>
    <mergeCell ref="V7:V11"/>
    <mergeCell ref="V12:V16"/>
    <mergeCell ref="V17:V21"/>
    <mergeCell ref="V22:V26"/>
    <mergeCell ref="V34:V38"/>
    <mergeCell ref="B39:B43"/>
    <mergeCell ref="B44:B48"/>
    <mergeCell ref="B49:B53"/>
    <mergeCell ref="B54:B58"/>
    <mergeCell ref="L34:L38"/>
    <mergeCell ref="B34:B38"/>
    <mergeCell ref="V39:V43"/>
    <mergeCell ref="V44:V48"/>
    <mergeCell ref="V49:V53"/>
    <mergeCell ref="V54:V58"/>
    <mergeCell ref="L39:L43"/>
    <mergeCell ref="L44:L48"/>
    <mergeCell ref="L49:L53"/>
    <mergeCell ref="L54:L58"/>
    <mergeCell ref="L2:L6"/>
    <mergeCell ref="L7:L11"/>
    <mergeCell ref="L12:L16"/>
    <mergeCell ref="L17:L21"/>
    <mergeCell ref="L22:L26"/>
    <mergeCell ref="B2:B6"/>
    <mergeCell ref="B7:B11"/>
    <mergeCell ref="B12:B16"/>
    <mergeCell ref="B17:B21"/>
    <mergeCell ref="B22:B26"/>
    <mergeCell ref="AG44:AG48"/>
    <mergeCell ref="AG49:AG53"/>
    <mergeCell ref="AG54:AG58"/>
    <mergeCell ref="AG34:AG38"/>
    <mergeCell ref="AG39:AG43"/>
    <mergeCell ref="AG12:AG16"/>
    <mergeCell ref="AG17:AG21"/>
    <mergeCell ref="AG22:AG26"/>
    <mergeCell ref="AG2:AG6"/>
    <mergeCell ref="AG7:AG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484"/>
  <sheetViews>
    <sheetView workbookViewId="0">
      <selection activeCell="H20" sqref="H20"/>
    </sheetView>
  </sheetViews>
  <sheetFormatPr defaultColWidth="11" defaultRowHeight="15.75"/>
  <cols>
    <col min="5" max="5" width="10.875" style="135"/>
    <col min="13" max="13" width="10.875" style="134"/>
    <col min="19" max="19" width="10.875" style="135"/>
    <col min="21" max="21" width="10.875" style="136"/>
    <col min="27" max="27" width="10.875" style="136"/>
  </cols>
  <sheetData>
    <row r="1" spans="1:29">
      <c r="A1" t="s">
        <v>14</v>
      </c>
      <c r="B1" t="s">
        <v>1288</v>
      </c>
      <c r="C1" t="s">
        <v>1288</v>
      </c>
      <c r="D1" t="s">
        <v>1289</v>
      </c>
      <c r="E1" s="135" t="s">
        <v>1289</v>
      </c>
      <c r="F1" t="s">
        <v>1290</v>
      </c>
      <c r="G1" t="s">
        <v>1290</v>
      </c>
      <c r="H1" t="s">
        <v>1291</v>
      </c>
      <c r="I1" t="s">
        <v>1291</v>
      </c>
      <c r="J1" t="s">
        <v>1292</v>
      </c>
      <c r="K1" t="s">
        <v>1292</v>
      </c>
      <c r="L1" t="s">
        <v>1293</v>
      </c>
      <c r="M1" s="134" t="s">
        <v>1293</v>
      </c>
      <c r="N1" t="s">
        <v>1294</v>
      </c>
      <c r="O1" t="s">
        <v>1294</v>
      </c>
      <c r="P1" t="s">
        <v>1295</v>
      </c>
      <c r="Q1" t="s">
        <v>1295</v>
      </c>
      <c r="R1" t="s">
        <v>1296</v>
      </c>
      <c r="S1" s="135" t="s">
        <v>1296</v>
      </c>
      <c r="T1" t="s">
        <v>1297</v>
      </c>
      <c r="U1" s="136" t="s">
        <v>1297</v>
      </c>
      <c r="V1" t="s">
        <v>1298</v>
      </c>
      <c r="W1" t="s">
        <v>1298</v>
      </c>
      <c r="X1" t="s">
        <v>1299</v>
      </c>
      <c r="Y1" t="s">
        <v>1299</v>
      </c>
      <c r="Z1" t="s">
        <v>1300</v>
      </c>
      <c r="AA1" s="136" t="s">
        <v>1300</v>
      </c>
      <c r="AB1" t="s">
        <v>1301</v>
      </c>
      <c r="AC1" t="s">
        <v>1301</v>
      </c>
    </row>
    <row r="2" spans="1:29">
      <c r="A2" s="20">
        <v>42037</v>
      </c>
      <c r="B2">
        <v>19729.95</v>
      </c>
      <c r="C2">
        <f>B2/B$2*100</f>
        <v>100</v>
      </c>
      <c r="D2">
        <v>8660.5400000000009</v>
      </c>
      <c r="E2" s="135">
        <f>D2/D$2*100</f>
        <v>100</v>
      </c>
      <c r="F2">
        <v>6950.47</v>
      </c>
      <c r="G2">
        <f t="shared" ref="G2:G65" si="0">F2/F$2*100</f>
        <v>100</v>
      </c>
      <c r="H2">
        <v>6331.77</v>
      </c>
      <c r="I2">
        <f t="shared" ref="I2:I65" si="1">H2/H$2*100</f>
        <v>100</v>
      </c>
      <c r="J2">
        <v>5103.46</v>
      </c>
      <c r="K2">
        <f t="shared" ref="K2:K65" si="2">J2/J$2*100</f>
        <v>100</v>
      </c>
      <c r="L2">
        <v>8512.02</v>
      </c>
      <c r="M2" s="134">
        <f t="shared" ref="M2:M65" si="3">L2/L$2*100</f>
        <v>100</v>
      </c>
      <c r="N2">
        <v>6563.98</v>
      </c>
      <c r="O2">
        <f t="shared" ref="O2:O65" si="4">N2/N$2*100</f>
        <v>100</v>
      </c>
      <c r="P2">
        <v>9685.3799999999992</v>
      </c>
      <c r="Q2">
        <f t="shared" ref="Q2:Q65" si="5">P2/P$2*100</f>
        <v>100</v>
      </c>
      <c r="R2">
        <v>4208.76</v>
      </c>
      <c r="S2" s="135">
        <f t="shared" ref="S2:S65" si="6">R2/R$2*100</f>
        <v>100</v>
      </c>
      <c r="T2">
        <v>6388.77</v>
      </c>
      <c r="U2" s="136">
        <f t="shared" ref="U2:U65" si="7">T2/T$2*100</f>
        <v>100</v>
      </c>
      <c r="V2">
        <v>7314.99</v>
      </c>
      <c r="W2">
        <f t="shared" ref="W2:W65" si="8">V2/V$2*100</f>
        <v>100</v>
      </c>
      <c r="X2">
        <v>4142.6899999999996</v>
      </c>
      <c r="Y2">
        <f t="shared" ref="Y2:Y65" si="9">X2/X$2*100</f>
        <v>100</v>
      </c>
      <c r="Z2">
        <v>9917.6</v>
      </c>
      <c r="AA2" s="136">
        <f t="shared" ref="AA2:AA65" si="10">Z2/Z$2*100</f>
        <v>100</v>
      </c>
      <c r="AB2">
        <v>8797.4</v>
      </c>
      <c r="AC2">
        <f t="shared" ref="AC2:AC65" si="11">AB2/AB$2*100</f>
        <v>100</v>
      </c>
    </row>
    <row r="3" spans="1:29">
      <c r="A3" s="20">
        <v>42038</v>
      </c>
      <c r="B3">
        <v>19552.400000000001</v>
      </c>
      <c r="C3">
        <f t="shared" ref="C3:E66" si="12">B3/B$2*100</f>
        <v>99.100099087934851</v>
      </c>
      <c r="D3">
        <v>8648.33</v>
      </c>
      <c r="E3" s="135">
        <f t="shared" si="12"/>
        <v>99.85901571957406</v>
      </c>
      <c r="F3">
        <v>6907.82</v>
      </c>
      <c r="G3">
        <f t="shared" si="0"/>
        <v>99.386372432367878</v>
      </c>
      <c r="H3">
        <v>6324.37</v>
      </c>
      <c r="I3">
        <f t="shared" si="1"/>
        <v>99.883129046064525</v>
      </c>
      <c r="J3">
        <v>5091.1099999999997</v>
      </c>
      <c r="K3">
        <f t="shared" si="2"/>
        <v>99.758007312685891</v>
      </c>
      <c r="L3">
        <v>8553.2000000000007</v>
      </c>
      <c r="M3" s="134">
        <f t="shared" si="3"/>
        <v>100.48378645726868</v>
      </c>
      <c r="N3">
        <v>6598.72</v>
      </c>
      <c r="O3">
        <f t="shared" si="4"/>
        <v>100.52925206962851</v>
      </c>
      <c r="P3">
        <v>9721.6200000000008</v>
      </c>
      <c r="Q3">
        <f t="shared" si="5"/>
        <v>100.3741722059434</v>
      </c>
      <c r="R3">
        <v>4167.8</v>
      </c>
      <c r="S3" s="135">
        <f t="shared" si="6"/>
        <v>99.026791739134566</v>
      </c>
      <c r="T3">
        <v>6288.73</v>
      </c>
      <c r="U3" s="136">
        <f t="shared" si="7"/>
        <v>98.434127382892157</v>
      </c>
      <c r="V3">
        <v>7314.74</v>
      </c>
      <c r="W3">
        <f t="shared" si="8"/>
        <v>99.996582360331317</v>
      </c>
      <c r="X3">
        <v>4047.11</v>
      </c>
      <c r="Y3">
        <f t="shared" si="9"/>
        <v>97.692803468277873</v>
      </c>
      <c r="Z3">
        <v>9903.3799999999992</v>
      </c>
      <c r="AA3" s="136">
        <f t="shared" si="10"/>
        <v>99.856618536742744</v>
      </c>
      <c r="AB3">
        <v>8756.5499999999993</v>
      </c>
      <c r="AC3">
        <f t="shared" si="11"/>
        <v>99.53565826266852</v>
      </c>
    </row>
    <row r="4" spans="1:29">
      <c r="A4" s="20">
        <v>42039</v>
      </c>
      <c r="B4">
        <v>19414.349999999999</v>
      </c>
      <c r="C4">
        <f t="shared" si="12"/>
        <v>98.400401420175911</v>
      </c>
      <c r="D4">
        <v>8634</v>
      </c>
      <c r="E4" s="135">
        <f t="shared" si="12"/>
        <v>99.693552596027487</v>
      </c>
      <c r="F4">
        <v>6866.95</v>
      </c>
      <c r="G4">
        <f t="shared" si="0"/>
        <v>98.798354643642796</v>
      </c>
      <c r="H4">
        <v>6298.97</v>
      </c>
      <c r="I4">
        <f t="shared" si="1"/>
        <v>99.481977393367089</v>
      </c>
      <c r="J4">
        <v>5075.6499999999996</v>
      </c>
      <c r="K4">
        <f t="shared" si="2"/>
        <v>99.45507557617772</v>
      </c>
      <c r="L4">
        <v>8537.7800000000007</v>
      </c>
      <c r="M4" s="134">
        <f t="shared" si="3"/>
        <v>100.30263086787861</v>
      </c>
      <c r="N4">
        <v>6577.59</v>
      </c>
      <c r="O4">
        <f t="shared" si="4"/>
        <v>100.20734371524594</v>
      </c>
      <c r="P4">
        <v>9708.36</v>
      </c>
      <c r="Q4">
        <f t="shared" si="5"/>
        <v>100.23726482595418</v>
      </c>
      <c r="R4">
        <v>4148.5600000000004</v>
      </c>
      <c r="S4" s="135">
        <f t="shared" si="6"/>
        <v>98.569649968161642</v>
      </c>
      <c r="T4">
        <v>6246.33</v>
      </c>
      <c r="U4" s="136">
        <f t="shared" si="7"/>
        <v>97.770462859047981</v>
      </c>
      <c r="V4">
        <v>7310.83</v>
      </c>
      <c r="W4">
        <f t="shared" si="8"/>
        <v>99.943130475913165</v>
      </c>
      <c r="X4">
        <v>4050.85</v>
      </c>
      <c r="Y4">
        <f t="shared" si="9"/>
        <v>97.783082972657866</v>
      </c>
      <c r="Z4">
        <v>9861.5</v>
      </c>
      <c r="AA4" s="136">
        <f t="shared" si="10"/>
        <v>99.434338952972496</v>
      </c>
      <c r="AB4">
        <v>8723.7000000000007</v>
      </c>
      <c r="AC4">
        <f t="shared" si="11"/>
        <v>99.162252483688377</v>
      </c>
    </row>
    <row r="5" spans="1:29">
      <c r="A5" s="20">
        <v>42040</v>
      </c>
      <c r="B5">
        <v>19196.150000000001</v>
      </c>
      <c r="C5">
        <f t="shared" si="12"/>
        <v>97.294468561755096</v>
      </c>
      <c r="D5">
        <v>8553.69</v>
      </c>
      <c r="E5" s="135">
        <f t="shared" si="12"/>
        <v>98.766243213471668</v>
      </c>
      <c r="F5">
        <v>6848.57</v>
      </c>
      <c r="G5">
        <f t="shared" si="0"/>
        <v>98.533912095153269</v>
      </c>
      <c r="H5">
        <v>6293.07</v>
      </c>
      <c r="I5">
        <f t="shared" si="1"/>
        <v>99.388796497661787</v>
      </c>
      <c r="J5">
        <v>5089.95</v>
      </c>
      <c r="K5">
        <f t="shared" si="2"/>
        <v>99.735277635172991</v>
      </c>
      <c r="L5">
        <v>8431.64</v>
      </c>
      <c r="M5" s="134">
        <f t="shared" si="3"/>
        <v>99.055688309003017</v>
      </c>
      <c r="N5">
        <v>6522.21</v>
      </c>
      <c r="O5">
        <f t="shared" si="4"/>
        <v>99.363648274370135</v>
      </c>
      <c r="P5">
        <v>9611.3700000000008</v>
      </c>
      <c r="Q5">
        <f t="shared" si="5"/>
        <v>99.235858582729861</v>
      </c>
      <c r="R5">
        <v>4109.79</v>
      </c>
      <c r="S5" s="135">
        <f t="shared" si="6"/>
        <v>97.648476035696973</v>
      </c>
      <c r="T5">
        <v>6177.24</v>
      </c>
      <c r="U5" s="136">
        <f t="shared" si="7"/>
        <v>96.689034039416029</v>
      </c>
      <c r="V5">
        <v>7326.01</v>
      </c>
      <c r="W5">
        <f t="shared" si="8"/>
        <v>100.15064955659543</v>
      </c>
      <c r="X5">
        <v>3972.9</v>
      </c>
      <c r="Y5">
        <f t="shared" si="9"/>
        <v>95.901455334577307</v>
      </c>
      <c r="Z5">
        <v>9718.11</v>
      </c>
      <c r="AA5" s="136">
        <f t="shared" si="10"/>
        <v>97.988525449705577</v>
      </c>
      <c r="AB5">
        <v>8711.7000000000007</v>
      </c>
      <c r="AC5">
        <f t="shared" si="11"/>
        <v>99.02584854616137</v>
      </c>
    </row>
    <row r="6" spans="1:29">
      <c r="A6" s="20">
        <v>42041</v>
      </c>
      <c r="B6">
        <v>19081.599999999999</v>
      </c>
      <c r="C6">
        <f t="shared" si="12"/>
        <v>96.713879153266973</v>
      </c>
      <c r="D6">
        <v>8407.83</v>
      </c>
      <c r="E6" s="135">
        <f t="shared" si="12"/>
        <v>97.082052620275391</v>
      </c>
      <c r="F6">
        <v>6793.52</v>
      </c>
      <c r="G6">
        <f t="shared" si="0"/>
        <v>97.741879326146304</v>
      </c>
      <c r="H6">
        <v>6244.53</v>
      </c>
      <c r="I6">
        <f t="shared" si="1"/>
        <v>98.622186213333705</v>
      </c>
      <c r="J6">
        <v>5042.7299999999996</v>
      </c>
      <c r="K6">
        <f t="shared" si="2"/>
        <v>98.810023004001195</v>
      </c>
      <c r="L6">
        <v>8348.92</v>
      </c>
      <c r="M6" s="134">
        <f t="shared" si="3"/>
        <v>98.083886081094732</v>
      </c>
      <c r="N6">
        <v>6451.32</v>
      </c>
      <c r="O6">
        <f t="shared" si="4"/>
        <v>98.283663265275038</v>
      </c>
      <c r="P6">
        <v>9519.07</v>
      </c>
      <c r="Q6">
        <f t="shared" si="5"/>
        <v>98.282875839667625</v>
      </c>
      <c r="R6">
        <v>4052.89</v>
      </c>
      <c r="S6" s="135">
        <f t="shared" si="6"/>
        <v>96.296533895969347</v>
      </c>
      <c r="T6">
        <v>6089.71</v>
      </c>
      <c r="U6" s="136">
        <f t="shared" si="7"/>
        <v>95.318973761772611</v>
      </c>
      <c r="V6">
        <v>7288.74</v>
      </c>
      <c r="W6">
        <f t="shared" si="8"/>
        <v>99.641147834788569</v>
      </c>
      <c r="X6">
        <v>3948</v>
      </c>
      <c r="Y6">
        <f t="shared" si="9"/>
        <v>95.300396602207755</v>
      </c>
      <c r="Z6">
        <v>9546.52</v>
      </c>
      <c r="AA6" s="136">
        <f t="shared" si="10"/>
        <v>96.258368960232303</v>
      </c>
      <c r="AB6">
        <v>8661.0499999999993</v>
      </c>
      <c r="AC6">
        <f t="shared" si="11"/>
        <v>98.450110259849495</v>
      </c>
    </row>
    <row r="7" spans="1:29">
      <c r="A7" s="20">
        <v>42044</v>
      </c>
      <c r="B7">
        <v>18742.349999999999</v>
      </c>
      <c r="C7">
        <f t="shared" si="12"/>
        <v>94.994412048687394</v>
      </c>
      <c r="D7">
        <v>8246.94</v>
      </c>
      <c r="E7" s="135">
        <f t="shared" si="12"/>
        <v>95.224316266653119</v>
      </c>
      <c r="F7">
        <v>6733.53</v>
      </c>
      <c r="G7">
        <f t="shared" si="0"/>
        <v>96.878772226914151</v>
      </c>
      <c r="H7">
        <v>6204.06</v>
      </c>
      <c r="I7">
        <f t="shared" si="1"/>
        <v>97.98302844228391</v>
      </c>
      <c r="J7">
        <v>4974.16</v>
      </c>
      <c r="K7">
        <f t="shared" si="2"/>
        <v>97.46642473929451</v>
      </c>
      <c r="L7">
        <v>8208.41</v>
      </c>
      <c r="M7" s="134">
        <f t="shared" si="3"/>
        <v>96.433161576218097</v>
      </c>
      <c r="N7">
        <v>6350.94</v>
      </c>
      <c r="O7">
        <f t="shared" si="4"/>
        <v>96.75440814871466</v>
      </c>
      <c r="P7">
        <v>9379.0499999999993</v>
      </c>
      <c r="Q7">
        <f t="shared" si="5"/>
        <v>96.837191726086118</v>
      </c>
      <c r="R7">
        <v>3972.41</v>
      </c>
      <c r="S7" s="135">
        <f t="shared" si="6"/>
        <v>94.384331727159534</v>
      </c>
      <c r="T7">
        <v>5952.72</v>
      </c>
      <c r="U7" s="136">
        <f t="shared" si="7"/>
        <v>93.174742556078868</v>
      </c>
      <c r="V7">
        <v>7252.88</v>
      </c>
      <c r="W7">
        <f t="shared" si="8"/>
        <v>99.150921600713062</v>
      </c>
      <c r="X7">
        <v>3841.26</v>
      </c>
      <c r="Y7">
        <f t="shared" si="9"/>
        <v>92.723809891640471</v>
      </c>
      <c r="Z7">
        <v>9332.0400000000009</v>
      </c>
      <c r="AA7" s="136">
        <f t="shared" si="10"/>
        <v>94.095748971525367</v>
      </c>
      <c r="AB7">
        <v>8526.35</v>
      </c>
      <c r="AC7">
        <f t="shared" si="11"/>
        <v>96.918976061108978</v>
      </c>
    </row>
    <row r="8" spans="1:29">
      <c r="A8" s="20">
        <v>42045</v>
      </c>
      <c r="B8">
        <v>18945.5</v>
      </c>
      <c r="C8">
        <f t="shared" si="12"/>
        <v>96.024064936809268</v>
      </c>
      <c r="D8">
        <v>8324.31</v>
      </c>
      <c r="E8" s="135">
        <f t="shared" si="12"/>
        <v>96.117678574315207</v>
      </c>
      <c r="F8">
        <v>6772.62</v>
      </c>
      <c r="G8">
        <f t="shared" si="0"/>
        <v>97.44118023673218</v>
      </c>
      <c r="H8">
        <v>6231.05</v>
      </c>
      <c r="I8">
        <f t="shared" si="1"/>
        <v>98.409291556705313</v>
      </c>
      <c r="J8">
        <v>4971.57</v>
      </c>
      <c r="K8">
        <f t="shared" si="2"/>
        <v>97.415674855882088</v>
      </c>
      <c r="L8">
        <v>8315.86</v>
      </c>
      <c r="M8" s="134">
        <f t="shared" si="3"/>
        <v>97.695494136526946</v>
      </c>
      <c r="N8">
        <v>6411.75</v>
      </c>
      <c r="O8">
        <f t="shared" si="4"/>
        <v>97.680827790456405</v>
      </c>
      <c r="P8">
        <v>9459.6299999999992</v>
      </c>
      <c r="Q8">
        <f t="shared" si="5"/>
        <v>97.669167342943695</v>
      </c>
      <c r="R8">
        <v>4010.09</v>
      </c>
      <c r="S8" s="135">
        <f t="shared" si="6"/>
        <v>95.279607295260362</v>
      </c>
      <c r="T8">
        <v>6013.59</v>
      </c>
      <c r="U8" s="136">
        <f t="shared" si="7"/>
        <v>94.12750811189008</v>
      </c>
      <c r="V8">
        <v>7255.09</v>
      </c>
      <c r="W8">
        <f t="shared" si="8"/>
        <v>99.181133535384191</v>
      </c>
      <c r="X8">
        <v>3860.45</v>
      </c>
      <c r="Y8">
        <f t="shared" si="9"/>
        <v>93.187035476948552</v>
      </c>
      <c r="Z8">
        <v>9450.34</v>
      </c>
      <c r="AA8" s="136">
        <f t="shared" si="10"/>
        <v>95.288577881745582</v>
      </c>
      <c r="AB8">
        <v>8565.5499999999993</v>
      </c>
      <c r="AC8">
        <f t="shared" si="11"/>
        <v>97.364562257030485</v>
      </c>
    </row>
    <row r="9" spans="1:29">
      <c r="A9" s="20">
        <v>42046</v>
      </c>
      <c r="B9">
        <v>19286.7</v>
      </c>
      <c r="C9">
        <f t="shared" si="12"/>
        <v>97.753415492690038</v>
      </c>
      <c r="D9">
        <v>8517.24</v>
      </c>
      <c r="E9" s="135">
        <f t="shared" si="12"/>
        <v>98.3453687645343</v>
      </c>
      <c r="F9">
        <v>6876.74</v>
      </c>
      <c r="G9">
        <f t="shared" si="0"/>
        <v>98.939208427631513</v>
      </c>
      <c r="H9">
        <v>6304.78</v>
      </c>
      <c r="I9">
        <f t="shared" si="1"/>
        <v>99.573736885578583</v>
      </c>
      <c r="J9">
        <v>5019.1899999999996</v>
      </c>
      <c r="K9">
        <f t="shared" si="2"/>
        <v>98.348767306885904</v>
      </c>
      <c r="L9">
        <v>8504.76</v>
      </c>
      <c r="M9" s="134">
        <f t="shared" si="3"/>
        <v>99.914708847018687</v>
      </c>
      <c r="N9">
        <v>6502</v>
      </c>
      <c r="O9">
        <f t="shared" si="4"/>
        <v>99.055755806690456</v>
      </c>
      <c r="P9">
        <v>9594.1</v>
      </c>
      <c r="Q9">
        <f t="shared" si="5"/>
        <v>99.057548593860034</v>
      </c>
      <c r="R9">
        <v>4125.8599999999997</v>
      </c>
      <c r="S9" s="135">
        <f t="shared" si="6"/>
        <v>98.030298710308955</v>
      </c>
      <c r="T9">
        <v>6188.08</v>
      </c>
      <c r="U9" s="136">
        <f t="shared" si="7"/>
        <v>96.85870676202147</v>
      </c>
      <c r="V9">
        <v>7312.74</v>
      </c>
      <c r="W9">
        <f t="shared" si="8"/>
        <v>99.96924124298188</v>
      </c>
      <c r="X9">
        <v>3918.67</v>
      </c>
      <c r="Y9">
        <f t="shared" si="9"/>
        <v>94.592402521067243</v>
      </c>
      <c r="Z9">
        <v>9690.5300000000007</v>
      </c>
      <c r="AA9" s="136">
        <f t="shared" si="10"/>
        <v>97.710433975961934</v>
      </c>
      <c r="AB9">
        <v>8627.4</v>
      </c>
      <c r="AC9">
        <f t="shared" si="11"/>
        <v>98.067610885034213</v>
      </c>
    </row>
    <row r="10" spans="1:29">
      <c r="A10" s="20">
        <v>42047</v>
      </c>
      <c r="B10">
        <v>19571.95</v>
      </c>
      <c r="C10">
        <f t="shared" si="12"/>
        <v>99.199187022775021</v>
      </c>
      <c r="D10">
        <v>8644.66</v>
      </c>
      <c r="E10" s="135">
        <f t="shared" si="12"/>
        <v>99.816639609077484</v>
      </c>
      <c r="F10">
        <v>6983.2</v>
      </c>
      <c r="G10">
        <f t="shared" si="0"/>
        <v>100.47090340653222</v>
      </c>
      <c r="H10">
        <v>6391.92</v>
      </c>
      <c r="I10">
        <f t="shared" si="1"/>
        <v>100.94997133502955</v>
      </c>
      <c r="J10">
        <v>5083.59</v>
      </c>
      <c r="K10">
        <f t="shared" si="2"/>
        <v>99.61065629984364</v>
      </c>
      <c r="L10">
        <v>8616.7999999999993</v>
      </c>
      <c r="M10" s="134">
        <f t="shared" si="3"/>
        <v>101.23096515280743</v>
      </c>
      <c r="N10">
        <v>6567.34</v>
      </c>
      <c r="O10">
        <f t="shared" si="4"/>
        <v>100.05118845578447</v>
      </c>
      <c r="P10">
        <v>9715.02</v>
      </c>
      <c r="Q10">
        <f t="shared" si="5"/>
        <v>100.30602826115238</v>
      </c>
      <c r="R10">
        <v>4211.92</v>
      </c>
      <c r="S10" s="135">
        <f t="shared" si="6"/>
        <v>100.07508149668787</v>
      </c>
      <c r="T10">
        <v>6282.25</v>
      </c>
      <c r="U10" s="136">
        <f t="shared" si="7"/>
        <v>98.332699408493326</v>
      </c>
      <c r="V10">
        <v>7357.14</v>
      </c>
      <c r="W10">
        <f t="shared" si="8"/>
        <v>100.57621404813952</v>
      </c>
      <c r="X10">
        <v>3915.21</v>
      </c>
      <c r="Y10">
        <f t="shared" si="9"/>
        <v>94.50888191006328</v>
      </c>
      <c r="Z10">
        <v>9836.51</v>
      </c>
      <c r="AA10" s="136">
        <f t="shared" si="10"/>
        <v>99.182362668387512</v>
      </c>
      <c r="AB10">
        <v>8711.5499999999993</v>
      </c>
      <c r="AC10">
        <f t="shared" si="11"/>
        <v>99.024143496942273</v>
      </c>
    </row>
    <row r="11" spans="1:29">
      <c r="A11" s="20">
        <v>42048</v>
      </c>
      <c r="B11">
        <v>19661.3</v>
      </c>
      <c r="C11">
        <f t="shared" si="12"/>
        <v>99.652051829832303</v>
      </c>
      <c r="D11">
        <v>8726.27</v>
      </c>
      <c r="E11" s="135">
        <f t="shared" si="12"/>
        <v>100.75895960298087</v>
      </c>
      <c r="F11">
        <v>7047.29</v>
      </c>
      <c r="G11">
        <f t="shared" si="0"/>
        <v>101.39299932234798</v>
      </c>
      <c r="H11">
        <v>6449.08</v>
      </c>
      <c r="I11">
        <f t="shared" si="1"/>
        <v>101.85272048732028</v>
      </c>
      <c r="J11">
        <v>5120.0600000000004</v>
      </c>
      <c r="K11">
        <f t="shared" si="2"/>
        <v>100.32526952302949</v>
      </c>
      <c r="L11">
        <v>8665.9</v>
      </c>
      <c r="M11" s="134">
        <f t="shared" si="3"/>
        <v>101.80779650423753</v>
      </c>
      <c r="N11">
        <v>6635.92</v>
      </c>
      <c r="O11">
        <f t="shared" si="4"/>
        <v>101.09598140152774</v>
      </c>
      <c r="P11">
        <v>9784.09</v>
      </c>
      <c r="Q11">
        <f t="shared" si="5"/>
        <v>101.01916496823047</v>
      </c>
      <c r="R11">
        <v>4244.8500000000004</v>
      </c>
      <c r="S11" s="135">
        <f t="shared" si="6"/>
        <v>100.85749722008384</v>
      </c>
      <c r="T11">
        <v>6331.37</v>
      </c>
      <c r="U11" s="136">
        <f t="shared" si="7"/>
        <v>99.101548498380737</v>
      </c>
      <c r="V11">
        <v>7418.69</v>
      </c>
      <c r="W11">
        <f t="shared" si="8"/>
        <v>101.41763693456861</v>
      </c>
      <c r="X11">
        <v>3986.73</v>
      </c>
      <c r="Y11">
        <f t="shared" si="9"/>
        <v>96.235296389544004</v>
      </c>
      <c r="Z11">
        <v>9910.76</v>
      </c>
      <c r="AA11" s="136">
        <f t="shared" si="10"/>
        <v>99.931031701218032</v>
      </c>
      <c r="AB11">
        <v>8805.5</v>
      </c>
      <c r="AC11">
        <f t="shared" si="11"/>
        <v>100.09207265783073</v>
      </c>
    </row>
    <row r="12" spans="1:29">
      <c r="A12" s="20">
        <v>42051</v>
      </c>
      <c r="B12">
        <v>19559.5</v>
      </c>
      <c r="C12">
        <f t="shared" si="12"/>
        <v>99.136084987544308</v>
      </c>
      <c r="D12">
        <v>8732.1299999999992</v>
      </c>
      <c r="E12" s="135">
        <f t="shared" si="12"/>
        <v>100.826622820286</v>
      </c>
      <c r="F12">
        <v>7038.49</v>
      </c>
      <c r="G12">
        <f t="shared" si="0"/>
        <v>101.26638917943677</v>
      </c>
      <c r="H12">
        <v>6457.06</v>
      </c>
      <c r="I12">
        <f t="shared" si="1"/>
        <v>101.97875159710476</v>
      </c>
      <c r="J12">
        <v>5119.9799999999996</v>
      </c>
      <c r="K12">
        <f t="shared" si="2"/>
        <v>100.32370195906306</v>
      </c>
      <c r="L12">
        <v>8653.52</v>
      </c>
      <c r="M12" s="134">
        <f t="shared" si="3"/>
        <v>101.66235511664681</v>
      </c>
      <c r="N12">
        <v>6658.14</v>
      </c>
      <c r="O12">
        <f t="shared" si="4"/>
        <v>101.43449553472132</v>
      </c>
      <c r="P12">
        <v>9793.2999999999993</v>
      </c>
      <c r="Q12">
        <f t="shared" si="5"/>
        <v>101.11425674573428</v>
      </c>
      <c r="R12">
        <v>4218.34</v>
      </c>
      <c r="S12" s="135">
        <f t="shared" si="6"/>
        <v>100.22762048679421</v>
      </c>
      <c r="T12">
        <v>6251.51</v>
      </c>
      <c r="U12" s="136">
        <f t="shared" si="7"/>
        <v>97.851542628706298</v>
      </c>
      <c r="V12">
        <v>7412.64</v>
      </c>
      <c r="W12">
        <f t="shared" si="8"/>
        <v>101.33493005458656</v>
      </c>
      <c r="X12">
        <v>3986.81</v>
      </c>
      <c r="Y12">
        <f t="shared" si="9"/>
        <v>96.237227501937156</v>
      </c>
      <c r="Z12">
        <v>9894.3799999999992</v>
      </c>
      <c r="AA12" s="136">
        <f t="shared" si="10"/>
        <v>99.765870775187537</v>
      </c>
      <c r="AB12">
        <v>8809.35</v>
      </c>
      <c r="AC12">
        <f t="shared" si="11"/>
        <v>100.13583558778731</v>
      </c>
    </row>
    <row r="13" spans="1:29">
      <c r="A13" s="20">
        <v>42053</v>
      </c>
      <c r="B13">
        <v>19667.599999999999</v>
      </c>
      <c r="C13">
        <f t="shared" si="12"/>
        <v>99.683982980189995</v>
      </c>
      <c r="D13">
        <v>8838.64</v>
      </c>
      <c r="E13" s="135">
        <f t="shared" si="12"/>
        <v>102.05645375461575</v>
      </c>
      <c r="F13">
        <v>7123.82</v>
      </c>
      <c r="G13">
        <f t="shared" si="0"/>
        <v>102.4940759401882</v>
      </c>
      <c r="H13">
        <v>6511.81</v>
      </c>
      <c r="I13">
        <f t="shared" si="1"/>
        <v>102.84343872250572</v>
      </c>
      <c r="J13">
        <v>5168.8100000000004</v>
      </c>
      <c r="K13">
        <f t="shared" si="2"/>
        <v>101.28050381505882</v>
      </c>
      <c r="L13">
        <v>8768.19</v>
      </c>
      <c r="M13" s="134">
        <f t="shared" si="3"/>
        <v>103.00950890622906</v>
      </c>
      <c r="N13">
        <v>6698.13</v>
      </c>
      <c r="O13">
        <f t="shared" si="4"/>
        <v>102.04372956651299</v>
      </c>
      <c r="P13">
        <v>9883.4500000000007</v>
      </c>
      <c r="Q13">
        <f t="shared" si="5"/>
        <v>102.04504108253884</v>
      </c>
      <c r="R13">
        <v>4263.99</v>
      </c>
      <c r="S13" s="135">
        <f t="shared" si="6"/>
        <v>101.31226299432612</v>
      </c>
      <c r="T13">
        <v>6302.65</v>
      </c>
      <c r="U13" s="136">
        <f t="shared" si="7"/>
        <v>98.65200969826742</v>
      </c>
      <c r="V13">
        <v>7429.78</v>
      </c>
      <c r="W13">
        <f t="shared" si="8"/>
        <v>101.56924343027127</v>
      </c>
      <c r="X13">
        <v>3970.56</v>
      </c>
      <c r="Y13">
        <f t="shared" si="9"/>
        <v>95.844970297077509</v>
      </c>
      <c r="Z13">
        <v>10000.44</v>
      </c>
      <c r="AA13" s="136">
        <f t="shared" si="10"/>
        <v>100.83528272969266</v>
      </c>
      <c r="AB13">
        <v>8869.1</v>
      </c>
      <c r="AC13">
        <f t="shared" si="11"/>
        <v>100.81501352672382</v>
      </c>
    </row>
    <row r="14" spans="1:29">
      <c r="A14" s="20">
        <v>42054</v>
      </c>
      <c r="B14">
        <v>19645.3</v>
      </c>
      <c r="C14">
        <f t="shared" si="12"/>
        <v>99.570956844796868</v>
      </c>
      <c r="D14">
        <v>8815.4599999999991</v>
      </c>
      <c r="E14" s="135">
        <f t="shared" si="12"/>
        <v>101.78880300766463</v>
      </c>
      <c r="F14">
        <v>7115.75</v>
      </c>
      <c r="G14">
        <f t="shared" si="0"/>
        <v>102.37796868413216</v>
      </c>
      <c r="H14">
        <v>6508.96</v>
      </c>
      <c r="I14">
        <f t="shared" si="1"/>
        <v>102.79842761186839</v>
      </c>
      <c r="J14">
        <v>5147.72</v>
      </c>
      <c r="K14">
        <f t="shared" si="2"/>
        <v>100.86725476441474</v>
      </c>
      <c r="L14">
        <v>8782.7000000000007</v>
      </c>
      <c r="M14" s="134">
        <f t="shared" si="3"/>
        <v>103.17997373126472</v>
      </c>
      <c r="N14">
        <v>6678.25</v>
      </c>
      <c r="O14">
        <f t="shared" si="4"/>
        <v>101.74086453645504</v>
      </c>
      <c r="P14">
        <v>9874.27</v>
      </c>
      <c r="Q14">
        <f t="shared" si="5"/>
        <v>101.95025905023863</v>
      </c>
      <c r="R14">
        <v>4265.03</v>
      </c>
      <c r="S14" s="135">
        <f t="shared" si="6"/>
        <v>101.33697336032466</v>
      </c>
      <c r="T14">
        <v>6346.45</v>
      </c>
      <c r="U14" s="136">
        <f t="shared" si="7"/>
        <v>99.337587673370606</v>
      </c>
      <c r="V14">
        <v>7438.33</v>
      </c>
      <c r="W14">
        <f t="shared" si="8"/>
        <v>101.68612670694013</v>
      </c>
      <c r="X14">
        <v>3986.07</v>
      </c>
      <c r="Y14">
        <f t="shared" si="9"/>
        <v>96.219364712300475</v>
      </c>
      <c r="Z14">
        <v>9976.7800000000007</v>
      </c>
      <c r="AA14" s="136">
        <f t="shared" si="10"/>
        <v>100.59671694764862</v>
      </c>
      <c r="AB14">
        <v>8895.2999999999993</v>
      </c>
      <c r="AC14">
        <f t="shared" si="11"/>
        <v>101.11282879032441</v>
      </c>
    </row>
    <row r="15" spans="1:29">
      <c r="A15" s="20">
        <v>42055</v>
      </c>
      <c r="B15">
        <v>19696.400000000001</v>
      </c>
      <c r="C15">
        <f t="shared" si="12"/>
        <v>99.82995395325382</v>
      </c>
      <c r="D15">
        <v>8793.6</v>
      </c>
      <c r="E15" s="135">
        <f t="shared" si="12"/>
        <v>101.53639380454335</v>
      </c>
      <c r="F15">
        <v>7119.43</v>
      </c>
      <c r="G15">
        <f t="shared" si="0"/>
        <v>102.430914743895</v>
      </c>
      <c r="H15">
        <v>6494.1</v>
      </c>
      <c r="I15">
        <f t="shared" si="1"/>
        <v>102.56373810166825</v>
      </c>
      <c r="J15">
        <v>5162.88</v>
      </c>
      <c r="K15">
        <f t="shared" si="2"/>
        <v>101.16430813604889</v>
      </c>
      <c r="L15">
        <v>8766.5</v>
      </c>
      <c r="M15" s="134">
        <f t="shared" si="3"/>
        <v>102.98965462957088</v>
      </c>
      <c r="N15">
        <v>6667.36</v>
      </c>
      <c r="O15">
        <f t="shared" si="4"/>
        <v>101.57495909493935</v>
      </c>
      <c r="P15">
        <v>9888.19</v>
      </c>
      <c r="Q15">
        <f t="shared" si="5"/>
        <v>102.09398082470696</v>
      </c>
      <c r="R15">
        <v>4250.67</v>
      </c>
      <c r="S15" s="135">
        <f t="shared" si="6"/>
        <v>100.9957802298064</v>
      </c>
      <c r="T15">
        <v>6332</v>
      </c>
      <c r="U15" s="136">
        <f t="shared" si="7"/>
        <v>99.111409551447295</v>
      </c>
      <c r="V15">
        <v>7415</v>
      </c>
      <c r="W15">
        <f t="shared" si="8"/>
        <v>101.36719257305889</v>
      </c>
      <c r="X15">
        <v>4012.43</v>
      </c>
      <c r="Y15">
        <f t="shared" si="9"/>
        <v>96.8556662458451</v>
      </c>
      <c r="Z15">
        <v>9978.3700000000008</v>
      </c>
      <c r="AA15" s="136">
        <f t="shared" si="10"/>
        <v>100.61274905219004</v>
      </c>
      <c r="AB15">
        <v>8833.6</v>
      </c>
      <c r="AC15">
        <f t="shared" si="11"/>
        <v>100.41148521153977</v>
      </c>
    </row>
    <row r="16" spans="1:29">
      <c r="A16" s="20">
        <v>42058</v>
      </c>
      <c r="B16">
        <v>19541.45</v>
      </c>
      <c r="C16">
        <f t="shared" si="12"/>
        <v>99.0445997075512</v>
      </c>
      <c r="D16">
        <v>8721.26</v>
      </c>
      <c r="E16" s="135">
        <f t="shared" si="12"/>
        <v>100.70111101617218</v>
      </c>
      <c r="F16">
        <v>7063.7</v>
      </c>
      <c r="G16">
        <f t="shared" si="0"/>
        <v>101.6290984638449</v>
      </c>
      <c r="H16">
        <v>6435.77</v>
      </c>
      <c r="I16">
        <f t="shared" si="1"/>
        <v>101.64251070395798</v>
      </c>
      <c r="J16">
        <v>5127.72</v>
      </c>
      <c r="K16">
        <f t="shared" si="2"/>
        <v>100.47536377281297</v>
      </c>
      <c r="L16">
        <v>8662.19</v>
      </c>
      <c r="M16" s="134">
        <f t="shared" si="3"/>
        <v>101.76421108033111</v>
      </c>
      <c r="N16">
        <v>6604.59</v>
      </c>
      <c r="O16">
        <f t="shared" si="4"/>
        <v>100.61867952065668</v>
      </c>
      <c r="P16">
        <v>9815.48</v>
      </c>
      <c r="Q16">
        <f t="shared" si="5"/>
        <v>101.34326169959257</v>
      </c>
      <c r="R16">
        <v>4203.7700000000004</v>
      </c>
      <c r="S16" s="135">
        <f t="shared" si="6"/>
        <v>99.881437763141648</v>
      </c>
      <c r="T16">
        <v>6248.57</v>
      </c>
      <c r="U16" s="136">
        <f t="shared" si="7"/>
        <v>97.805524381062384</v>
      </c>
      <c r="V16">
        <v>7341.39</v>
      </c>
      <c r="W16">
        <f t="shared" si="8"/>
        <v>100.36090274901267</v>
      </c>
      <c r="X16">
        <v>3963.23</v>
      </c>
      <c r="Y16">
        <f t="shared" si="9"/>
        <v>95.668032124054676</v>
      </c>
      <c r="Z16">
        <v>9888.42</v>
      </c>
      <c r="AA16" s="136">
        <f t="shared" si="10"/>
        <v>99.705775590868754</v>
      </c>
      <c r="AB16">
        <v>8754.9500000000007</v>
      </c>
      <c r="AC16">
        <f t="shared" si="11"/>
        <v>99.517471070998269</v>
      </c>
    </row>
    <row r="17" spans="1:29">
      <c r="A17" s="20">
        <v>42059</v>
      </c>
      <c r="B17">
        <v>19527.2</v>
      </c>
      <c r="C17">
        <f t="shared" si="12"/>
        <v>98.972374486504023</v>
      </c>
      <c r="D17">
        <v>8706.57</v>
      </c>
      <c r="E17" s="135">
        <f t="shared" si="12"/>
        <v>100.53149110794475</v>
      </c>
      <c r="F17">
        <v>7077.97</v>
      </c>
      <c r="G17">
        <f t="shared" si="0"/>
        <v>101.83440832058838</v>
      </c>
      <c r="H17">
        <v>6451.41</v>
      </c>
      <c r="I17">
        <f t="shared" si="1"/>
        <v>101.88951904443779</v>
      </c>
      <c r="J17">
        <v>5148.72</v>
      </c>
      <c r="K17">
        <f t="shared" si="2"/>
        <v>100.88684931399483</v>
      </c>
      <c r="L17">
        <v>8610.57</v>
      </c>
      <c r="M17" s="134">
        <f t="shared" si="3"/>
        <v>101.15777453530418</v>
      </c>
      <c r="N17">
        <v>6595.13</v>
      </c>
      <c r="O17">
        <f t="shared" si="4"/>
        <v>100.47455964216834</v>
      </c>
      <c r="P17">
        <v>9787.64</v>
      </c>
      <c r="Q17">
        <f t="shared" si="5"/>
        <v>101.05581815065594</v>
      </c>
      <c r="R17">
        <v>4206.49</v>
      </c>
      <c r="S17" s="135">
        <f t="shared" si="6"/>
        <v>99.946064874214727</v>
      </c>
      <c r="T17">
        <v>6267.3</v>
      </c>
      <c r="U17" s="136">
        <f t="shared" si="7"/>
        <v>98.098695053977522</v>
      </c>
      <c r="V17">
        <v>7364.53</v>
      </c>
      <c r="W17">
        <f t="shared" si="8"/>
        <v>100.6772394767457</v>
      </c>
      <c r="X17">
        <v>3944.58</v>
      </c>
      <c r="Y17">
        <f t="shared" si="9"/>
        <v>95.217841547400369</v>
      </c>
      <c r="Z17">
        <v>9825.2800000000007</v>
      </c>
      <c r="AA17" s="136">
        <f t="shared" si="10"/>
        <v>99.06912962813584</v>
      </c>
      <c r="AB17">
        <v>8762.1</v>
      </c>
      <c r="AC17">
        <f t="shared" si="11"/>
        <v>99.598745083774759</v>
      </c>
    </row>
    <row r="18" spans="1:29">
      <c r="A18" s="20">
        <v>42060</v>
      </c>
      <c r="B18">
        <v>19490.25</v>
      </c>
      <c r="C18">
        <f t="shared" si="12"/>
        <v>98.785095755437794</v>
      </c>
      <c r="D18">
        <v>8693.44</v>
      </c>
      <c r="E18" s="135">
        <f t="shared" si="12"/>
        <v>100.37988393333441</v>
      </c>
      <c r="F18">
        <v>7051.17</v>
      </c>
      <c r="G18">
        <f t="shared" si="0"/>
        <v>101.44882288535884</v>
      </c>
      <c r="H18">
        <v>6433.42</v>
      </c>
      <c r="I18">
        <f t="shared" si="1"/>
        <v>101.60539627939738</v>
      </c>
      <c r="J18">
        <v>5134.32</v>
      </c>
      <c r="K18">
        <f t="shared" si="2"/>
        <v>100.60468780004153</v>
      </c>
      <c r="L18">
        <v>8603.49</v>
      </c>
      <c r="M18" s="134">
        <f t="shared" si="3"/>
        <v>101.07459803900835</v>
      </c>
      <c r="N18">
        <v>6574.99</v>
      </c>
      <c r="O18">
        <f t="shared" si="4"/>
        <v>100.16773360065083</v>
      </c>
      <c r="P18">
        <v>9790.82</v>
      </c>
      <c r="Q18">
        <f t="shared" si="5"/>
        <v>101.08865114223707</v>
      </c>
      <c r="R18">
        <v>4198.01</v>
      </c>
      <c r="S18" s="135">
        <f t="shared" si="6"/>
        <v>99.744580351457429</v>
      </c>
      <c r="T18">
        <v>6234.46</v>
      </c>
      <c r="U18" s="136">
        <f t="shared" si="7"/>
        <v>97.584668097301972</v>
      </c>
      <c r="V18">
        <v>7344.43</v>
      </c>
      <c r="W18">
        <f t="shared" si="8"/>
        <v>100.40246124738381</v>
      </c>
      <c r="X18">
        <v>3935.74</v>
      </c>
      <c r="Y18">
        <f t="shared" si="9"/>
        <v>95.004453627956721</v>
      </c>
      <c r="Z18">
        <v>9888.76</v>
      </c>
      <c r="AA18" s="136">
        <f t="shared" si="10"/>
        <v>99.709203839638619</v>
      </c>
      <c r="AB18">
        <v>8767.25</v>
      </c>
      <c r="AC18">
        <f t="shared" si="11"/>
        <v>99.657285106963428</v>
      </c>
    </row>
    <row r="19" spans="1:29">
      <c r="A19" s="20">
        <v>42061</v>
      </c>
      <c r="B19">
        <v>19280</v>
      </c>
      <c r="C19">
        <f t="shared" si="12"/>
        <v>97.719456967706449</v>
      </c>
      <c r="D19">
        <v>8568.7800000000007</v>
      </c>
      <c r="E19" s="135">
        <f t="shared" si="12"/>
        <v>98.940481771344508</v>
      </c>
      <c r="F19">
        <v>6947.11</v>
      </c>
      <c r="G19">
        <f t="shared" si="0"/>
        <v>99.951657945433908</v>
      </c>
      <c r="H19">
        <v>6350.27</v>
      </c>
      <c r="I19">
        <f t="shared" si="1"/>
        <v>100.29217738483868</v>
      </c>
      <c r="J19">
        <v>5077.68</v>
      </c>
      <c r="K19">
        <f t="shared" si="2"/>
        <v>99.494852511825314</v>
      </c>
      <c r="L19">
        <v>8515.93</v>
      </c>
      <c r="M19" s="134">
        <f t="shared" si="3"/>
        <v>100.04593504244585</v>
      </c>
      <c r="N19">
        <v>6513.82</v>
      </c>
      <c r="O19">
        <f t="shared" si="4"/>
        <v>99.2358294815036</v>
      </c>
      <c r="P19">
        <v>9677.44</v>
      </c>
      <c r="Q19">
        <f t="shared" si="5"/>
        <v>99.918020769448404</v>
      </c>
      <c r="R19">
        <v>4143.62</v>
      </c>
      <c r="S19" s="135">
        <f t="shared" si="6"/>
        <v>98.4522757296686</v>
      </c>
      <c r="T19">
        <v>6163.69</v>
      </c>
      <c r="U19" s="136">
        <f t="shared" si="7"/>
        <v>96.476943136159221</v>
      </c>
      <c r="V19">
        <v>7273.72</v>
      </c>
      <c r="W19">
        <f t="shared" si="8"/>
        <v>99.435816043494256</v>
      </c>
      <c r="X19">
        <v>3900.78</v>
      </c>
      <c r="Y19">
        <f t="shared" si="9"/>
        <v>94.160557512147918</v>
      </c>
      <c r="Z19">
        <v>9769.68</v>
      </c>
      <c r="AA19" s="136">
        <f t="shared" si="10"/>
        <v>98.508510123416954</v>
      </c>
      <c r="AB19">
        <v>8683.85</v>
      </c>
      <c r="AC19">
        <f t="shared" si="11"/>
        <v>98.7092777411508</v>
      </c>
    </row>
    <row r="20" spans="1:29">
      <c r="A20" s="20">
        <v>42062</v>
      </c>
      <c r="B20">
        <v>19706.5</v>
      </c>
      <c r="C20">
        <f t="shared" si="12"/>
        <v>99.881145162557431</v>
      </c>
      <c r="D20">
        <v>8715.14</v>
      </c>
      <c r="E20" s="135">
        <f t="shared" si="12"/>
        <v>100.63044567659752</v>
      </c>
      <c r="F20">
        <v>7052.49</v>
      </c>
      <c r="G20">
        <f t="shared" si="0"/>
        <v>101.46781440679551</v>
      </c>
      <c r="H20">
        <v>6435.97</v>
      </c>
      <c r="I20">
        <f t="shared" si="1"/>
        <v>101.64566937838866</v>
      </c>
      <c r="J20">
        <v>5149.71</v>
      </c>
      <c r="K20">
        <f t="shared" si="2"/>
        <v>100.90624791807912</v>
      </c>
      <c r="L20">
        <v>8666.2099999999991</v>
      </c>
      <c r="M20" s="134">
        <f t="shared" si="3"/>
        <v>101.81143841297364</v>
      </c>
      <c r="N20">
        <v>6616.15</v>
      </c>
      <c r="O20">
        <f t="shared" si="4"/>
        <v>100.7947921840103</v>
      </c>
      <c r="P20">
        <v>9860.1200000000008</v>
      </c>
      <c r="Q20">
        <f t="shared" si="5"/>
        <v>101.80416256254274</v>
      </c>
      <c r="R20">
        <v>4228.71</v>
      </c>
      <c r="S20" s="135">
        <f t="shared" si="6"/>
        <v>100.47401134776037</v>
      </c>
      <c r="T20">
        <v>6325.26</v>
      </c>
      <c r="U20" s="136">
        <f t="shared" si="7"/>
        <v>99.005911936100375</v>
      </c>
      <c r="V20">
        <v>7363.69</v>
      </c>
      <c r="W20">
        <f t="shared" si="8"/>
        <v>100.66575620745893</v>
      </c>
      <c r="X20">
        <v>4033.82</v>
      </c>
      <c r="Y20">
        <f t="shared" si="9"/>
        <v>97.371997421964977</v>
      </c>
      <c r="Z20">
        <v>9955.1200000000008</v>
      </c>
      <c r="AA20" s="136">
        <f t="shared" si="10"/>
        <v>100.37831733483908</v>
      </c>
      <c r="AB20">
        <v>8844.6</v>
      </c>
      <c r="AC20">
        <f t="shared" si="11"/>
        <v>100.53652215427287</v>
      </c>
    </row>
    <row r="21" spans="1:29">
      <c r="A21" s="20">
        <v>42063</v>
      </c>
      <c r="B21">
        <v>19704.349999999999</v>
      </c>
      <c r="C21">
        <f t="shared" si="12"/>
        <v>99.87024802394329</v>
      </c>
      <c r="D21">
        <v>8721.86</v>
      </c>
      <c r="E21" s="135">
        <f t="shared" si="12"/>
        <v>100.70803899064032</v>
      </c>
      <c r="F21">
        <v>7084.67</v>
      </c>
      <c r="G21">
        <f t="shared" si="0"/>
        <v>101.93080467939578</v>
      </c>
      <c r="H21">
        <v>6462.89</v>
      </c>
      <c r="I21">
        <f t="shared" si="1"/>
        <v>102.07082695675933</v>
      </c>
      <c r="J21">
        <v>5170.75</v>
      </c>
      <c r="K21">
        <f t="shared" si="2"/>
        <v>101.31851724124417</v>
      </c>
      <c r="L21">
        <v>8691.77</v>
      </c>
      <c r="M21" s="134">
        <f t="shared" si="3"/>
        <v>102.11171966231282</v>
      </c>
      <c r="N21">
        <v>6627.28</v>
      </c>
      <c r="O21">
        <f t="shared" si="4"/>
        <v>100.9643539437963</v>
      </c>
      <c r="P21">
        <v>9850.3799999999992</v>
      </c>
      <c r="Q21">
        <f t="shared" si="5"/>
        <v>101.70359861977538</v>
      </c>
      <c r="R21">
        <v>4253.3</v>
      </c>
      <c r="S21" s="135">
        <f t="shared" si="6"/>
        <v>101.05826894382193</v>
      </c>
      <c r="T21">
        <v>6405.13</v>
      </c>
      <c r="U21" s="136">
        <f t="shared" si="7"/>
        <v>100.25607433042667</v>
      </c>
      <c r="V21">
        <v>7395.61</v>
      </c>
      <c r="W21">
        <f t="shared" si="8"/>
        <v>101.10212044035603</v>
      </c>
      <c r="X21">
        <v>4029.88</v>
      </c>
      <c r="Y21">
        <f t="shared" si="9"/>
        <v>97.276890136602077</v>
      </c>
      <c r="Z21">
        <v>9959.15</v>
      </c>
      <c r="AA21" s="136">
        <f t="shared" si="10"/>
        <v>100.41895216584658</v>
      </c>
      <c r="AB21">
        <v>8901.85</v>
      </c>
      <c r="AC21">
        <f t="shared" si="11"/>
        <v>101.18728260622458</v>
      </c>
    </row>
    <row r="22" spans="1:29">
      <c r="A22" s="20">
        <v>42065</v>
      </c>
      <c r="B22">
        <v>19958.099999999999</v>
      </c>
      <c r="C22">
        <f t="shared" si="12"/>
        <v>101.15636380223974</v>
      </c>
      <c r="D22">
        <v>8890.3799999999992</v>
      </c>
      <c r="E22" s="135">
        <f t="shared" si="12"/>
        <v>102.65387608624866</v>
      </c>
      <c r="F22">
        <v>7195.5</v>
      </c>
      <c r="G22">
        <f t="shared" si="0"/>
        <v>103.52537310426489</v>
      </c>
      <c r="H22">
        <v>6544.76</v>
      </c>
      <c r="I22">
        <f t="shared" si="1"/>
        <v>103.36383033496163</v>
      </c>
      <c r="J22">
        <v>5209.1099999999997</v>
      </c>
      <c r="K22">
        <f t="shared" si="2"/>
        <v>102.07016416313637</v>
      </c>
      <c r="L22">
        <v>8808.17</v>
      </c>
      <c r="M22" s="134">
        <f t="shared" si="3"/>
        <v>103.47919765226115</v>
      </c>
      <c r="N22">
        <v>6704.51</v>
      </c>
      <c r="O22">
        <f t="shared" si="4"/>
        <v>102.14092669386562</v>
      </c>
      <c r="P22">
        <v>9982.51</v>
      </c>
      <c r="Q22">
        <f t="shared" si="5"/>
        <v>103.06781974481127</v>
      </c>
      <c r="R22">
        <v>4348.58</v>
      </c>
      <c r="S22" s="135">
        <f t="shared" si="6"/>
        <v>103.32211862876477</v>
      </c>
      <c r="T22">
        <v>6557.13</v>
      </c>
      <c r="U22" s="136">
        <f t="shared" si="7"/>
        <v>102.63524903854733</v>
      </c>
      <c r="V22">
        <v>7432.77</v>
      </c>
      <c r="W22">
        <f t="shared" si="8"/>
        <v>101.61011840070869</v>
      </c>
      <c r="X22">
        <v>4105.7299999999996</v>
      </c>
      <c r="Y22">
        <f t="shared" si="9"/>
        <v>99.107826074362308</v>
      </c>
      <c r="Z22">
        <v>10220</v>
      </c>
      <c r="AA22" s="136">
        <f t="shared" si="10"/>
        <v>103.04912478825521</v>
      </c>
      <c r="AB22">
        <v>8956.75</v>
      </c>
      <c r="AC22">
        <f t="shared" si="11"/>
        <v>101.81133062041059</v>
      </c>
    </row>
    <row r="23" spans="1:29">
      <c r="A23" s="20">
        <v>42066</v>
      </c>
      <c r="B23">
        <v>20095.349999999999</v>
      </c>
      <c r="C23">
        <f t="shared" si="12"/>
        <v>101.85200672074689</v>
      </c>
      <c r="D23">
        <v>9021.1200000000008</v>
      </c>
      <c r="E23" s="135">
        <f t="shared" si="12"/>
        <v>104.16348172284869</v>
      </c>
      <c r="F23">
        <v>7231.22</v>
      </c>
      <c r="G23">
        <f t="shared" si="0"/>
        <v>104.03929518435444</v>
      </c>
      <c r="H23">
        <v>6594.2</v>
      </c>
      <c r="I23">
        <f t="shared" si="1"/>
        <v>104.14465465422779</v>
      </c>
      <c r="J23">
        <v>5227.8</v>
      </c>
      <c r="K23">
        <f t="shared" si="2"/>
        <v>102.43638629478824</v>
      </c>
      <c r="L23">
        <v>8926.2000000000007</v>
      </c>
      <c r="M23" s="134">
        <f t="shared" si="3"/>
        <v>104.86582503330584</v>
      </c>
      <c r="N23">
        <v>6794.35</v>
      </c>
      <c r="O23">
        <f t="shared" si="4"/>
        <v>103.50960849972122</v>
      </c>
      <c r="P23">
        <v>10137.4</v>
      </c>
      <c r="Q23">
        <f t="shared" si="5"/>
        <v>104.66703423097495</v>
      </c>
      <c r="R23">
        <v>4378.5</v>
      </c>
      <c r="S23" s="135">
        <f t="shared" si="6"/>
        <v>104.0330168505688</v>
      </c>
      <c r="T23">
        <v>6571.13</v>
      </c>
      <c r="U23" s="136">
        <f t="shared" si="7"/>
        <v>102.85438355113739</v>
      </c>
      <c r="V23">
        <v>7493.53</v>
      </c>
      <c r="W23">
        <f t="shared" si="8"/>
        <v>102.44074154578475</v>
      </c>
      <c r="X23">
        <v>4135.84</v>
      </c>
      <c r="Y23">
        <f t="shared" si="9"/>
        <v>99.834648501336105</v>
      </c>
      <c r="Z23">
        <v>10391.4</v>
      </c>
      <c r="AA23" s="136">
        <f t="shared" si="10"/>
        <v>104.7773654916512</v>
      </c>
      <c r="AB23">
        <v>8996.25</v>
      </c>
      <c r="AC23">
        <f t="shared" si="11"/>
        <v>102.26032691477027</v>
      </c>
    </row>
    <row r="24" spans="1:29">
      <c r="A24" s="20">
        <v>42067</v>
      </c>
      <c r="B24">
        <v>19861.2</v>
      </c>
      <c r="C24">
        <f t="shared" si="12"/>
        <v>100.66523229911886</v>
      </c>
      <c r="D24">
        <v>8923.06</v>
      </c>
      <c r="E24" s="135">
        <f t="shared" si="12"/>
        <v>103.0312197622781</v>
      </c>
      <c r="F24">
        <v>7200.14</v>
      </c>
      <c r="G24">
        <f t="shared" si="0"/>
        <v>103.59213117961808</v>
      </c>
      <c r="H24">
        <v>6562.09</v>
      </c>
      <c r="I24">
        <f t="shared" si="1"/>
        <v>103.63752947438078</v>
      </c>
      <c r="J24">
        <v>5181.71</v>
      </c>
      <c r="K24">
        <f t="shared" si="2"/>
        <v>101.53327350464194</v>
      </c>
      <c r="L24">
        <v>8861.14</v>
      </c>
      <c r="M24" s="134">
        <f t="shared" si="3"/>
        <v>104.10149412242922</v>
      </c>
      <c r="N24">
        <v>6756.71</v>
      </c>
      <c r="O24">
        <f t="shared" si="4"/>
        <v>102.93617591765971</v>
      </c>
      <c r="P24">
        <v>10052.280000000001</v>
      </c>
      <c r="Q24">
        <f t="shared" si="5"/>
        <v>103.78818383997326</v>
      </c>
      <c r="R24">
        <v>4319.96</v>
      </c>
      <c r="S24" s="135">
        <f t="shared" si="6"/>
        <v>102.64210836445888</v>
      </c>
      <c r="T24">
        <v>6487.81</v>
      </c>
      <c r="U24" s="136">
        <f t="shared" si="7"/>
        <v>101.55022015192283</v>
      </c>
      <c r="V24">
        <v>7453.95</v>
      </c>
      <c r="W24">
        <f t="shared" si="8"/>
        <v>101.89966083343928</v>
      </c>
      <c r="X24">
        <v>4014.65</v>
      </c>
      <c r="Y24">
        <f t="shared" si="9"/>
        <v>96.909254614755156</v>
      </c>
      <c r="Z24">
        <v>10272.879999999999</v>
      </c>
      <c r="AA24" s="136">
        <f t="shared" si="10"/>
        <v>103.5823183028152</v>
      </c>
      <c r="AB24">
        <v>8922.65</v>
      </c>
      <c r="AC24">
        <f t="shared" si="11"/>
        <v>101.42371609793803</v>
      </c>
    </row>
    <row r="25" spans="1:29">
      <c r="A25" s="20">
        <v>42068</v>
      </c>
      <c r="B25">
        <v>19974.75</v>
      </c>
      <c r="C25">
        <f t="shared" si="12"/>
        <v>101.24075327104225</v>
      </c>
      <c r="D25">
        <v>9047.26</v>
      </c>
      <c r="E25" s="135">
        <f t="shared" si="12"/>
        <v>104.46531047717578</v>
      </c>
      <c r="F25">
        <v>7285.11</v>
      </c>
      <c r="G25">
        <f t="shared" si="0"/>
        <v>104.81463843452312</v>
      </c>
      <c r="H25">
        <v>6645.1</v>
      </c>
      <c r="I25">
        <f t="shared" si="1"/>
        <v>104.94853729683801</v>
      </c>
      <c r="J25">
        <v>5218.82</v>
      </c>
      <c r="K25">
        <f t="shared" si="2"/>
        <v>102.26042723955904</v>
      </c>
      <c r="L25">
        <v>8937.61</v>
      </c>
      <c r="M25" s="134">
        <f t="shared" si="3"/>
        <v>104.99987077098034</v>
      </c>
      <c r="N25">
        <v>6816.89</v>
      </c>
      <c r="O25">
        <f t="shared" si="4"/>
        <v>103.8529977239419</v>
      </c>
      <c r="P25">
        <v>10138.620000000001</v>
      </c>
      <c r="Q25">
        <f t="shared" si="5"/>
        <v>104.67963053592118</v>
      </c>
      <c r="R25">
        <v>4380.75</v>
      </c>
      <c r="S25" s="135">
        <f t="shared" si="6"/>
        <v>104.08647677700796</v>
      </c>
      <c r="T25">
        <v>6557.05</v>
      </c>
      <c r="U25" s="136">
        <f t="shared" si="7"/>
        <v>102.63399684133252</v>
      </c>
      <c r="V25">
        <v>7509.63</v>
      </c>
      <c r="W25">
        <f t="shared" si="8"/>
        <v>102.66083754044777</v>
      </c>
      <c r="X25">
        <v>4010.62</v>
      </c>
      <c r="Y25">
        <f t="shared" si="9"/>
        <v>96.811974827949967</v>
      </c>
      <c r="Z25">
        <v>10390.450000000001</v>
      </c>
      <c r="AA25" s="136">
        <f t="shared" si="10"/>
        <v>104.76778656126481</v>
      </c>
      <c r="AB25">
        <v>8937.75</v>
      </c>
      <c r="AC25">
        <f t="shared" si="11"/>
        <v>101.59535771932617</v>
      </c>
    </row>
    <row r="26" spans="1:29">
      <c r="A26" s="20">
        <v>42072</v>
      </c>
      <c r="B26">
        <v>19722.25</v>
      </c>
      <c r="C26">
        <f t="shared" si="12"/>
        <v>99.960973038451698</v>
      </c>
      <c r="D26">
        <v>8945.56</v>
      </c>
      <c r="E26" s="135">
        <f t="shared" si="12"/>
        <v>103.29101880483202</v>
      </c>
      <c r="F26">
        <v>7261.05</v>
      </c>
      <c r="G26">
        <f t="shared" si="0"/>
        <v>104.46847479379093</v>
      </c>
      <c r="H26">
        <v>6605.08</v>
      </c>
      <c r="I26">
        <f t="shared" si="1"/>
        <v>104.31648654325724</v>
      </c>
      <c r="J26">
        <v>5200.2</v>
      </c>
      <c r="K26">
        <f t="shared" si="2"/>
        <v>101.89557672637778</v>
      </c>
      <c r="L26">
        <v>8840.51</v>
      </c>
      <c r="M26" s="134">
        <f t="shared" si="3"/>
        <v>103.85913097008701</v>
      </c>
      <c r="N26">
        <v>6789.32</v>
      </c>
      <c r="O26">
        <f t="shared" si="4"/>
        <v>103.43297816263912</v>
      </c>
      <c r="P26">
        <v>10028.959999999999</v>
      </c>
      <c r="Q26">
        <f t="shared" si="5"/>
        <v>103.54740856837832</v>
      </c>
      <c r="R26">
        <v>4330.8999999999996</v>
      </c>
      <c r="S26" s="135">
        <f t="shared" si="6"/>
        <v>102.90204240678963</v>
      </c>
      <c r="T26">
        <v>6449.2</v>
      </c>
      <c r="U26" s="136">
        <f t="shared" si="7"/>
        <v>100.94587847112979</v>
      </c>
      <c r="V26">
        <v>7473.08</v>
      </c>
      <c r="W26">
        <f t="shared" si="8"/>
        <v>102.16117862088669</v>
      </c>
      <c r="X26">
        <v>3921.84</v>
      </c>
      <c r="Y26">
        <f t="shared" si="9"/>
        <v>94.668922849646023</v>
      </c>
      <c r="Z26">
        <v>10243.280000000001</v>
      </c>
      <c r="AA26" s="136">
        <f t="shared" si="10"/>
        <v>103.28385899814472</v>
      </c>
      <c r="AB26">
        <v>8756.75</v>
      </c>
      <c r="AC26">
        <f t="shared" si="11"/>
        <v>99.537931661627297</v>
      </c>
    </row>
    <row r="27" spans="1:29">
      <c r="A27" s="20">
        <v>42073</v>
      </c>
      <c r="B27">
        <v>19751.25</v>
      </c>
      <c r="C27">
        <f t="shared" si="12"/>
        <v>100.10795769882843</v>
      </c>
      <c r="D27">
        <v>8963.69</v>
      </c>
      <c r="E27" s="135">
        <f t="shared" si="12"/>
        <v>103.50035910000992</v>
      </c>
      <c r="F27">
        <v>7258.27</v>
      </c>
      <c r="G27">
        <f t="shared" si="0"/>
        <v>104.42847749864399</v>
      </c>
      <c r="H27">
        <v>6585.32</v>
      </c>
      <c r="I27">
        <f t="shared" si="1"/>
        <v>104.00440950950522</v>
      </c>
      <c r="J27">
        <v>5212.38</v>
      </c>
      <c r="K27">
        <f t="shared" si="2"/>
        <v>102.13423834026327</v>
      </c>
      <c r="L27">
        <v>8834.15</v>
      </c>
      <c r="M27" s="134">
        <f t="shared" si="3"/>
        <v>103.78441310053313</v>
      </c>
      <c r="N27">
        <v>6771.58</v>
      </c>
      <c r="O27">
        <f t="shared" si="4"/>
        <v>103.16271530382481</v>
      </c>
      <c r="P27">
        <v>9994.51</v>
      </c>
      <c r="Q27">
        <f t="shared" si="5"/>
        <v>103.19171782624947</v>
      </c>
      <c r="R27">
        <v>4364.66</v>
      </c>
      <c r="S27" s="135">
        <f t="shared" si="6"/>
        <v>103.70417890304981</v>
      </c>
      <c r="T27">
        <v>6468.31</v>
      </c>
      <c r="U27" s="136">
        <f t="shared" si="7"/>
        <v>101.24499708081525</v>
      </c>
      <c r="V27">
        <v>7456.93</v>
      </c>
      <c r="W27">
        <f t="shared" si="8"/>
        <v>101.94039909828996</v>
      </c>
      <c r="X27">
        <v>3913.2</v>
      </c>
      <c r="Y27">
        <f t="shared" si="9"/>
        <v>94.460362711185255</v>
      </c>
      <c r="Z27">
        <v>10281.99</v>
      </c>
      <c r="AA27" s="136">
        <f t="shared" si="10"/>
        <v>103.6741752036783</v>
      </c>
      <c r="AB27">
        <v>8712.0499999999993</v>
      </c>
      <c r="AC27">
        <f t="shared" si="11"/>
        <v>99.029826994339231</v>
      </c>
    </row>
    <row r="28" spans="1:29">
      <c r="A28" s="20">
        <v>42074</v>
      </c>
      <c r="B28">
        <v>19699.55</v>
      </c>
      <c r="C28">
        <f t="shared" si="12"/>
        <v>99.84591952843266</v>
      </c>
      <c r="D28">
        <v>8966.51</v>
      </c>
      <c r="E28" s="135">
        <f t="shared" si="12"/>
        <v>103.53292058001003</v>
      </c>
      <c r="F28">
        <v>7255.38</v>
      </c>
      <c r="G28">
        <f t="shared" si="0"/>
        <v>104.38689757671065</v>
      </c>
      <c r="H28">
        <v>6596.23</v>
      </c>
      <c r="I28">
        <f t="shared" si="1"/>
        <v>104.17671519969929</v>
      </c>
      <c r="J28">
        <v>5204.58</v>
      </c>
      <c r="K28">
        <f t="shared" si="2"/>
        <v>101.98140085353857</v>
      </c>
      <c r="L28">
        <v>8820.3700000000008</v>
      </c>
      <c r="M28" s="134">
        <f t="shared" si="3"/>
        <v>103.62252438316639</v>
      </c>
      <c r="N28">
        <v>6752.78</v>
      </c>
      <c r="O28">
        <f t="shared" si="4"/>
        <v>102.87630370598326</v>
      </c>
      <c r="P28">
        <v>9960.91</v>
      </c>
      <c r="Q28">
        <f t="shared" si="5"/>
        <v>102.84480319822249</v>
      </c>
      <c r="R28">
        <v>4351.99</v>
      </c>
      <c r="S28" s="135">
        <f t="shared" si="6"/>
        <v>103.40314011727918</v>
      </c>
      <c r="T28">
        <v>6444.97</v>
      </c>
      <c r="U28" s="136">
        <f t="shared" si="7"/>
        <v>100.87966854339724</v>
      </c>
      <c r="V28">
        <v>7444.24</v>
      </c>
      <c r="W28">
        <f t="shared" si="8"/>
        <v>101.76691970870773</v>
      </c>
      <c r="X28">
        <v>3883.16</v>
      </c>
      <c r="Y28">
        <f t="shared" si="9"/>
        <v>93.735230007555487</v>
      </c>
      <c r="Z28">
        <v>10226.719999999999</v>
      </c>
      <c r="AA28" s="136">
        <f t="shared" si="10"/>
        <v>103.1168831168831</v>
      </c>
      <c r="AB28">
        <v>8699.9500000000007</v>
      </c>
      <c r="AC28">
        <f t="shared" si="11"/>
        <v>98.892286357332864</v>
      </c>
    </row>
    <row r="29" spans="1:29">
      <c r="A29" s="20">
        <v>42075</v>
      </c>
      <c r="B29">
        <v>20056</v>
      </c>
      <c r="C29">
        <f t="shared" si="12"/>
        <v>101.65256374192535</v>
      </c>
      <c r="D29">
        <v>9111.5499999999993</v>
      </c>
      <c r="E29" s="135">
        <f t="shared" si="12"/>
        <v>105.20764294143319</v>
      </c>
      <c r="F29">
        <v>7312.08</v>
      </c>
      <c r="G29">
        <f t="shared" si="0"/>
        <v>105.20266974751347</v>
      </c>
      <c r="H29">
        <v>6663.62</v>
      </c>
      <c r="I29">
        <f t="shared" si="1"/>
        <v>105.24103054911976</v>
      </c>
      <c r="J29">
        <v>5236.74</v>
      </c>
      <c r="K29">
        <f t="shared" si="2"/>
        <v>102.61156156803423</v>
      </c>
      <c r="L29">
        <v>8952.84</v>
      </c>
      <c r="M29" s="134">
        <f t="shared" si="3"/>
        <v>105.17879422275793</v>
      </c>
      <c r="N29">
        <v>6846.44</v>
      </c>
      <c r="O29">
        <f t="shared" si="4"/>
        <v>104.30318191097474</v>
      </c>
      <c r="P29">
        <v>10109.030000000001</v>
      </c>
      <c r="Q29">
        <f t="shared" si="5"/>
        <v>104.37411851677479</v>
      </c>
      <c r="R29">
        <v>4405.72</v>
      </c>
      <c r="S29" s="135">
        <f t="shared" si="6"/>
        <v>104.67976316064589</v>
      </c>
      <c r="T29">
        <v>6530.21</v>
      </c>
      <c r="U29" s="136">
        <f t="shared" si="7"/>
        <v>102.21388467576699</v>
      </c>
      <c r="V29">
        <v>7495.07</v>
      </c>
      <c r="W29">
        <f t="shared" si="8"/>
        <v>102.46179420614384</v>
      </c>
      <c r="X29">
        <v>3947.24</v>
      </c>
      <c r="Y29">
        <f t="shared" si="9"/>
        <v>95.282051034472772</v>
      </c>
      <c r="Z29">
        <v>10442.26</v>
      </c>
      <c r="AA29" s="136">
        <f t="shared" si="10"/>
        <v>105.29019117528433</v>
      </c>
      <c r="AB29">
        <v>8776</v>
      </c>
      <c r="AC29">
        <f t="shared" si="11"/>
        <v>99.756746311410197</v>
      </c>
    </row>
    <row r="30" spans="1:29">
      <c r="A30" s="20">
        <v>42076</v>
      </c>
      <c r="B30">
        <v>19759.45</v>
      </c>
      <c r="C30">
        <f t="shared" si="12"/>
        <v>100.14951887865911</v>
      </c>
      <c r="D30">
        <v>9007.67</v>
      </c>
      <c r="E30" s="135">
        <f t="shared" si="12"/>
        <v>104.008179628522</v>
      </c>
      <c r="F30">
        <v>7210.8</v>
      </c>
      <c r="G30">
        <f t="shared" si="0"/>
        <v>103.7455021027355</v>
      </c>
      <c r="H30">
        <v>6561.81</v>
      </c>
      <c r="I30">
        <f t="shared" si="1"/>
        <v>103.63310733017781</v>
      </c>
      <c r="J30">
        <v>5149.71</v>
      </c>
      <c r="K30">
        <f t="shared" si="2"/>
        <v>100.90624791807912</v>
      </c>
      <c r="L30">
        <v>8797.4599999999991</v>
      </c>
      <c r="M30" s="134">
        <f t="shared" si="3"/>
        <v>103.35337557947466</v>
      </c>
      <c r="N30">
        <v>6767.19</v>
      </c>
      <c r="O30">
        <f t="shared" si="4"/>
        <v>103.09583514879692</v>
      </c>
      <c r="P30">
        <v>9947.1</v>
      </c>
      <c r="Q30">
        <f t="shared" si="5"/>
        <v>102.70221715616734</v>
      </c>
      <c r="R30">
        <v>4325.3999999999996</v>
      </c>
      <c r="S30" s="135">
        <f t="shared" si="6"/>
        <v>102.77136258660506</v>
      </c>
      <c r="T30">
        <v>6400.51</v>
      </c>
      <c r="U30" s="136">
        <f t="shared" si="7"/>
        <v>100.18375994127196</v>
      </c>
      <c r="V30">
        <v>7390.94</v>
      </c>
      <c r="W30">
        <f t="shared" si="8"/>
        <v>101.03827893134509</v>
      </c>
      <c r="X30">
        <v>3865.25</v>
      </c>
      <c r="Y30">
        <f t="shared" si="9"/>
        <v>93.302902220537874</v>
      </c>
      <c r="Z30">
        <v>10275.709999999999</v>
      </c>
      <c r="AA30" s="136">
        <f t="shared" si="10"/>
        <v>103.610853432282</v>
      </c>
      <c r="AB30">
        <v>8647.75</v>
      </c>
      <c r="AC30">
        <f t="shared" si="11"/>
        <v>98.298929229090419</v>
      </c>
    </row>
    <row r="31" spans="1:29">
      <c r="A31" s="20">
        <v>42079</v>
      </c>
      <c r="B31">
        <v>19608.75</v>
      </c>
      <c r="C31">
        <f t="shared" si="12"/>
        <v>99.385705488356535</v>
      </c>
      <c r="D31">
        <v>9057.69</v>
      </c>
      <c r="E31" s="135">
        <f t="shared" si="12"/>
        <v>104.58574176667967</v>
      </c>
      <c r="F31">
        <v>7211.24</v>
      </c>
      <c r="G31">
        <f t="shared" si="0"/>
        <v>103.75183260988106</v>
      </c>
      <c r="H31">
        <v>6551.67</v>
      </c>
      <c r="I31">
        <f t="shared" si="1"/>
        <v>103.4729625365419</v>
      </c>
      <c r="J31">
        <v>5134.8500000000004</v>
      </c>
      <c r="K31">
        <f t="shared" si="2"/>
        <v>100.61507291131899</v>
      </c>
      <c r="L31">
        <v>8780.23</v>
      </c>
      <c r="M31" s="134">
        <f t="shared" si="3"/>
        <v>103.15095594230274</v>
      </c>
      <c r="N31">
        <v>6756.43</v>
      </c>
      <c r="O31">
        <f t="shared" si="4"/>
        <v>102.93191021301102</v>
      </c>
      <c r="P31">
        <v>9941.0499999999993</v>
      </c>
      <c r="Q31">
        <f t="shared" si="5"/>
        <v>102.63975187344224</v>
      </c>
      <c r="R31">
        <v>4330.55</v>
      </c>
      <c r="S31" s="135">
        <f t="shared" si="6"/>
        <v>102.89372641823245</v>
      </c>
      <c r="T31">
        <v>6413.18</v>
      </c>
      <c r="U31" s="136">
        <f t="shared" si="7"/>
        <v>100.38207667516595</v>
      </c>
      <c r="V31">
        <v>7399.28</v>
      </c>
      <c r="W31">
        <f t="shared" si="8"/>
        <v>101.15229139069226</v>
      </c>
      <c r="X31">
        <v>3850.51</v>
      </c>
      <c r="Y31">
        <f t="shared" si="9"/>
        <v>92.947094762099042</v>
      </c>
      <c r="Z31">
        <v>10305.75</v>
      </c>
      <c r="AA31" s="136">
        <f t="shared" si="10"/>
        <v>103.91374929418407</v>
      </c>
      <c r="AB31">
        <v>8633.15</v>
      </c>
      <c r="AC31">
        <f t="shared" si="11"/>
        <v>98.13297110509923</v>
      </c>
    </row>
    <row r="32" spans="1:29">
      <c r="A32" s="20">
        <v>42080</v>
      </c>
      <c r="B32">
        <v>19909.349999999999</v>
      </c>
      <c r="C32">
        <f t="shared" si="12"/>
        <v>100.90927751970986</v>
      </c>
      <c r="D32">
        <v>9182.58</v>
      </c>
      <c r="E32" s="135">
        <f t="shared" si="12"/>
        <v>106.02779965221568</v>
      </c>
      <c r="F32">
        <v>7307.18</v>
      </c>
      <c r="G32">
        <f t="shared" si="0"/>
        <v>105.13217091793791</v>
      </c>
      <c r="H32">
        <v>6645.5</v>
      </c>
      <c r="I32">
        <f t="shared" si="1"/>
        <v>104.95485464569938</v>
      </c>
      <c r="J32">
        <v>5180.18</v>
      </c>
      <c r="K32">
        <f t="shared" si="2"/>
        <v>101.50329384378442</v>
      </c>
      <c r="L32">
        <v>8843.11</v>
      </c>
      <c r="M32" s="134">
        <f t="shared" si="3"/>
        <v>103.8896760110996</v>
      </c>
      <c r="N32">
        <v>6801.4</v>
      </c>
      <c r="O32">
        <f t="shared" si="4"/>
        <v>103.61701284891178</v>
      </c>
      <c r="P32">
        <v>10050.120000000001</v>
      </c>
      <c r="Q32">
        <f t="shared" si="5"/>
        <v>103.76588218531437</v>
      </c>
      <c r="R32">
        <v>4369.54</v>
      </c>
      <c r="S32" s="135">
        <f t="shared" si="6"/>
        <v>103.8201275435045</v>
      </c>
      <c r="T32">
        <v>6491.85</v>
      </c>
      <c r="U32" s="136">
        <f t="shared" si="7"/>
        <v>101.61345611127024</v>
      </c>
      <c r="V32">
        <v>7466.76</v>
      </c>
      <c r="W32">
        <f t="shared" si="8"/>
        <v>102.07478069006245</v>
      </c>
      <c r="X32">
        <v>3902.25</v>
      </c>
      <c r="Y32">
        <f t="shared" si="9"/>
        <v>94.196041702372142</v>
      </c>
      <c r="Z32">
        <v>10411.69</v>
      </c>
      <c r="AA32" s="136">
        <f t="shared" si="10"/>
        <v>104.98195127853513</v>
      </c>
      <c r="AB32">
        <v>8723.2999999999993</v>
      </c>
      <c r="AC32">
        <f t="shared" si="11"/>
        <v>99.157705685770793</v>
      </c>
    </row>
    <row r="33" spans="1:29">
      <c r="A33" s="20">
        <v>42081</v>
      </c>
      <c r="B33">
        <v>19955.7</v>
      </c>
      <c r="C33">
        <f t="shared" si="12"/>
        <v>101.14419955448442</v>
      </c>
      <c r="D33">
        <v>9181.81</v>
      </c>
      <c r="E33" s="135">
        <f t="shared" si="12"/>
        <v>106.01890875164825</v>
      </c>
      <c r="F33">
        <v>7273.9</v>
      </c>
      <c r="G33">
        <f t="shared" si="0"/>
        <v>104.65335437747373</v>
      </c>
      <c r="H33">
        <v>6601.75</v>
      </c>
      <c r="I33">
        <f t="shared" si="1"/>
        <v>104.26389461398628</v>
      </c>
      <c r="J33">
        <v>5176.08</v>
      </c>
      <c r="K33">
        <f t="shared" si="2"/>
        <v>101.42295619050606</v>
      </c>
      <c r="L33">
        <v>8821.2099999999991</v>
      </c>
      <c r="M33" s="134">
        <f t="shared" si="3"/>
        <v>103.63239278103198</v>
      </c>
      <c r="N33">
        <v>6807.9</v>
      </c>
      <c r="O33">
        <f t="shared" si="4"/>
        <v>103.71603813539956</v>
      </c>
      <c r="P33">
        <v>10030.370000000001</v>
      </c>
      <c r="Q33">
        <f t="shared" si="5"/>
        <v>103.56196659294731</v>
      </c>
      <c r="R33">
        <v>4376.12</v>
      </c>
      <c r="S33" s="135">
        <f t="shared" si="6"/>
        <v>103.97646812837984</v>
      </c>
      <c r="T33">
        <v>6507.93</v>
      </c>
      <c r="U33" s="136">
        <f t="shared" si="7"/>
        <v>101.86514775144511</v>
      </c>
      <c r="V33">
        <v>7425.45</v>
      </c>
      <c r="W33">
        <f t="shared" si="8"/>
        <v>101.51004991120973</v>
      </c>
      <c r="X33">
        <v>3930.18</v>
      </c>
      <c r="Y33">
        <f t="shared" si="9"/>
        <v>94.870241316632431</v>
      </c>
      <c r="Z33">
        <v>10409.41</v>
      </c>
      <c r="AA33" s="136">
        <f t="shared" si="10"/>
        <v>104.9589618456078</v>
      </c>
      <c r="AB33">
        <v>8685.9</v>
      </c>
      <c r="AC33">
        <f t="shared" si="11"/>
        <v>98.732580080478328</v>
      </c>
    </row>
    <row r="34" spans="1:29">
      <c r="A34" s="20">
        <v>42082</v>
      </c>
      <c r="B34">
        <v>19880.900000000001</v>
      </c>
      <c r="C34">
        <f t="shared" si="12"/>
        <v>100.76508049944376</v>
      </c>
      <c r="D34">
        <v>9142.57</v>
      </c>
      <c r="E34" s="135">
        <f t="shared" si="12"/>
        <v>105.56581922143423</v>
      </c>
      <c r="F34">
        <v>7275.34</v>
      </c>
      <c r="G34">
        <f t="shared" si="0"/>
        <v>104.67407240085922</v>
      </c>
      <c r="H34">
        <v>6607.18</v>
      </c>
      <c r="I34">
        <f t="shared" si="1"/>
        <v>104.34965262477948</v>
      </c>
      <c r="J34">
        <v>5157.42</v>
      </c>
      <c r="K34">
        <f t="shared" si="2"/>
        <v>101.0573218953416</v>
      </c>
      <c r="L34">
        <v>8819.2099999999991</v>
      </c>
      <c r="M34" s="134">
        <f t="shared" si="3"/>
        <v>103.60889659563767</v>
      </c>
      <c r="N34">
        <v>6799.72</v>
      </c>
      <c r="O34">
        <f t="shared" si="4"/>
        <v>103.59141862101957</v>
      </c>
      <c r="P34">
        <v>9978.27</v>
      </c>
      <c r="Q34">
        <f t="shared" si="5"/>
        <v>103.02404242270309</v>
      </c>
      <c r="R34">
        <v>4370.29</v>
      </c>
      <c r="S34" s="135">
        <f t="shared" si="6"/>
        <v>103.83794751898421</v>
      </c>
      <c r="T34">
        <v>6461.03</v>
      </c>
      <c r="U34" s="136">
        <f t="shared" si="7"/>
        <v>101.13104713426839</v>
      </c>
      <c r="V34">
        <v>7421.73</v>
      </c>
      <c r="W34">
        <f t="shared" si="8"/>
        <v>101.45919543293975</v>
      </c>
      <c r="X34">
        <v>3877.5</v>
      </c>
      <c r="Y34">
        <f t="shared" si="9"/>
        <v>93.598603805739756</v>
      </c>
      <c r="Z34">
        <v>10337.14</v>
      </c>
      <c r="AA34" s="136">
        <f t="shared" si="10"/>
        <v>104.23025732031942</v>
      </c>
      <c r="AB34">
        <v>8634.65</v>
      </c>
      <c r="AC34">
        <f t="shared" si="11"/>
        <v>98.150021597290106</v>
      </c>
    </row>
    <row r="35" spans="1:29">
      <c r="A35" s="20">
        <v>42083</v>
      </c>
      <c r="B35">
        <v>19576.849999999999</v>
      </c>
      <c r="C35">
        <f t="shared" si="12"/>
        <v>99.224022361942104</v>
      </c>
      <c r="D35">
        <v>8992.27</v>
      </c>
      <c r="E35" s="135">
        <f t="shared" si="12"/>
        <v>103.83036161717398</v>
      </c>
      <c r="F35">
        <v>7210.11</v>
      </c>
      <c r="G35">
        <f t="shared" si="0"/>
        <v>103.73557471652994</v>
      </c>
      <c r="H35">
        <v>6539.35</v>
      </c>
      <c r="I35">
        <f t="shared" si="1"/>
        <v>103.2783881916115</v>
      </c>
      <c r="J35">
        <v>5103.6899999999996</v>
      </c>
      <c r="K35">
        <f t="shared" si="2"/>
        <v>100.00450674640342</v>
      </c>
      <c r="L35">
        <v>8744.44</v>
      </c>
      <c r="M35" s="134">
        <f t="shared" si="3"/>
        <v>102.73049170467175</v>
      </c>
      <c r="N35">
        <v>6754.24</v>
      </c>
      <c r="O35">
        <f t="shared" si="4"/>
        <v>102.89854630879435</v>
      </c>
      <c r="P35">
        <v>9848.5300000000007</v>
      </c>
      <c r="Q35">
        <f t="shared" si="5"/>
        <v>101.68449766555368</v>
      </c>
      <c r="R35">
        <v>4300.75</v>
      </c>
      <c r="S35" s="135">
        <f t="shared" si="6"/>
        <v>102.18567939250516</v>
      </c>
      <c r="T35">
        <v>6350.51</v>
      </c>
      <c r="U35" s="136">
        <f t="shared" si="7"/>
        <v>99.401136682021729</v>
      </c>
      <c r="V35">
        <v>7345.68</v>
      </c>
      <c r="W35">
        <f t="shared" si="8"/>
        <v>100.4195494457272</v>
      </c>
      <c r="X35">
        <v>3810.51</v>
      </c>
      <c r="Y35">
        <f t="shared" si="9"/>
        <v>91.981538565521447</v>
      </c>
      <c r="Z35">
        <v>10147.19</v>
      </c>
      <c r="AA35" s="136">
        <f t="shared" si="10"/>
        <v>102.31497539727354</v>
      </c>
      <c r="AB35">
        <v>8570.9</v>
      </c>
      <c r="AC35">
        <f t="shared" si="11"/>
        <v>97.425375679177932</v>
      </c>
    </row>
    <row r="36" spans="1:29">
      <c r="A36" s="20">
        <v>42086</v>
      </c>
      <c r="B36">
        <v>19404.849999999999</v>
      </c>
      <c r="C36">
        <f t="shared" si="12"/>
        <v>98.352251272811117</v>
      </c>
      <c r="D36">
        <v>8924.24</v>
      </c>
      <c r="E36" s="135">
        <f t="shared" si="12"/>
        <v>103.04484477873204</v>
      </c>
      <c r="F36">
        <v>7188.79</v>
      </c>
      <c r="G36">
        <f t="shared" si="0"/>
        <v>103.4288328702951</v>
      </c>
      <c r="H36">
        <v>6520.66</v>
      </c>
      <c r="I36">
        <f t="shared" si="1"/>
        <v>102.98321006606366</v>
      </c>
      <c r="J36">
        <v>5071.4399999999996</v>
      </c>
      <c r="K36">
        <f t="shared" si="2"/>
        <v>99.372582522445555</v>
      </c>
      <c r="L36">
        <v>8716.8700000000008</v>
      </c>
      <c r="M36" s="134">
        <f t="shared" si="3"/>
        <v>102.40659678901132</v>
      </c>
      <c r="N36">
        <v>6698.97</v>
      </c>
      <c r="O36">
        <f t="shared" si="4"/>
        <v>102.05652668045913</v>
      </c>
      <c r="P36">
        <v>9810.5400000000009</v>
      </c>
      <c r="Q36">
        <f t="shared" si="5"/>
        <v>101.29225698940054</v>
      </c>
      <c r="R36">
        <v>4281.08</v>
      </c>
      <c r="S36" s="135">
        <f t="shared" si="6"/>
        <v>101.71832083559052</v>
      </c>
      <c r="T36">
        <v>6335.22</v>
      </c>
      <c r="U36" s="136">
        <f t="shared" si="7"/>
        <v>99.161810489343011</v>
      </c>
      <c r="V36">
        <v>7332.1</v>
      </c>
      <c r="W36">
        <f t="shared" si="8"/>
        <v>100.2339032589245</v>
      </c>
      <c r="X36">
        <v>3792.48</v>
      </c>
      <c r="Y36">
        <f t="shared" si="9"/>
        <v>91.546314109914093</v>
      </c>
      <c r="Z36">
        <v>10102.1</v>
      </c>
      <c r="AA36" s="136">
        <f t="shared" si="10"/>
        <v>101.8603291118819</v>
      </c>
      <c r="AB36">
        <v>8550.9</v>
      </c>
      <c r="AC36">
        <f t="shared" si="11"/>
        <v>97.198035783299602</v>
      </c>
    </row>
    <row r="37" spans="1:29">
      <c r="A37" s="20">
        <v>42087</v>
      </c>
      <c r="B37">
        <v>19336.45</v>
      </c>
      <c r="C37">
        <f t="shared" si="12"/>
        <v>98.005570211784615</v>
      </c>
      <c r="D37">
        <v>8867.24</v>
      </c>
      <c r="E37" s="135">
        <f t="shared" si="12"/>
        <v>102.38668720426207</v>
      </c>
      <c r="F37">
        <v>7183.37</v>
      </c>
      <c r="G37">
        <f t="shared" si="0"/>
        <v>103.35085253227479</v>
      </c>
      <c r="H37">
        <v>6526.85</v>
      </c>
      <c r="I37">
        <f t="shared" si="1"/>
        <v>103.08097103969349</v>
      </c>
      <c r="J37">
        <v>5096.8599999999997</v>
      </c>
      <c r="K37">
        <f t="shared" si="2"/>
        <v>99.870675972771409</v>
      </c>
      <c r="L37">
        <v>8649.76</v>
      </c>
      <c r="M37" s="134">
        <f t="shared" si="3"/>
        <v>101.61818228810553</v>
      </c>
      <c r="N37">
        <v>6668.23</v>
      </c>
      <c r="O37">
        <f t="shared" si="4"/>
        <v>101.58821324866925</v>
      </c>
      <c r="P37">
        <v>9737.17</v>
      </c>
      <c r="Q37">
        <f t="shared" si="5"/>
        <v>100.53472346980708</v>
      </c>
      <c r="R37">
        <v>4273.6400000000003</v>
      </c>
      <c r="S37" s="135">
        <f t="shared" si="6"/>
        <v>101.54154667883178</v>
      </c>
      <c r="T37">
        <v>6343.68</v>
      </c>
      <c r="U37" s="136">
        <f t="shared" si="7"/>
        <v>99.294230344808156</v>
      </c>
      <c r="V37">
        <v>7359.03</v>
      </c>
      <c r="W37">
        <f t="shared" si="8"/>
        <v>100.60205140403473</v>
      </c>
      <c r="X37">
        <v>3795.56</v>
      </c>
      <c r="Y37">
        <f t="shared" si="9"/>
        <v>91.620661937050571</v>
      </c>
      <c r="Z37">
        <v>10076.530000000001</v>
      </c>
      <c r="AA37" s="136">
        <f t="shared" si="10"/>
        <v>101.60250463821893</v>
      </c>
      <c r="AB37">
        <v>8542.9500000000007</v>
      </c>
      <c r="AC37">
        <f t="shared" si="11"/>
        <v>97.107668174687987</v>
      </c>
    </row>
    <row r="38" spans="1:29">
      <c r="A38" s="20">
        <v>42088</v>
      </c>
      <c r="B38">
        <v>19344.05</v>
      </c>
      <c r="C38">
        <f t="shared" si="12"/>
        <v>98.04409032967645</v>
      </c>
      <c r="D38">
        <v>8833.07</v>
      </c>
      <c r="E38" s="135">
        <f t="shared" si="12"/>
        <v>101.99213905830351</v>
      </c>
      <c r="F38">
        <v>7188.25</v>
      </c>
      <c r="G38">
        <f t="shared" si="0"/>
        <v>103.42106361152554</v>
      </c>
      <c r="H38">
        <v>6509.7</v>
      </c>
      <c r="I38">
        <f t="shared" si="1"/>
        <v>102.81011470726193</v>
      </c>
      <c r="J38">
        <v>5105.87</v>
      </c>
      <c r="K38">
        <f t="shared" si="2"/>
        <v>100.04722286448802</v>
      </c>
      <c r="L38">
        <v>8621.64</v>
      </c>
      <c r="M38" s="134">
        <f t="shared" si="3"/>
        <v>101.28782592146163</v>
      </c>
      <c r="N38">
        <v>6642.89</v>
      </c>
      <c r="O38">
        <f t="shared" si="4"/>
        <v>101.20216697796155</v>
      </c>
      <c r="P38">
        <v>9715.2199999999993</v>
      </c>
      <c r="Q38">
        <f t="shared" si="5"/>
        <v>100.30809322917635</v>
      </c>
      <c r="R38">
        <v>4275.43</v>
      </c>
      <c r="S38" s="135">
        <f t="shared" si="6"/>
        <v>101.58407702031002</v>
      </c>
      <c r="T38">
        <v>6349.59</v>
      </c>
      <c r="U38" s="136">
        <f t="shared" si="7"/>
        <v>99.386736414051526</v>
      </c>
      <c r="V38">
        <v>7362.83</v>
      </c>
      <c r="W38">
        <f t="shared" si="8"/>
        <v>100.65399952699867</v>
      </c>
      <c r="X38">
        <v>3765.63</v>
      </c>
      <c r="Y38">
        <f t="shared" si="9"/>
        <v>90.898184512961393</v>
      </c>
      <c r="Z38">
        <v>10004.200000000001</v>
      </c>
      <c r="AA38" s="136">
        <f t="shared" si="10"/>
        <v>100.87319512785351</v>
      </c>
      <c r="AB38">
        <v>8530.7999999999993</v>
      </c>
      <c r="AC38">
        <f t="shared" si="11"/>
        <v>96.969559187941883</v>
      </c>
    </row>
    <row r="39" spans="1:29">
      <c r="A39" s="20">
        <v>42089</v>
      </c>
      <c r="B39">
        <v>19112.05</v>
      </c>
      <c r="C39">
        <f t="shared" si="12"/>
        <v>96.868213046662561</v>
      </c>
      <c r="D39">
        <v>8751.6</v>
      </c>
      <c r="E39" s="135">
        <f t="shared" si="12"/>
        <v>101.05143559177603</v>
      </c>
      <c r="F39">
        <v>7100</v>
      </c>
      <c r="G39">
        <f t="shared" si="0"/>
        <v>102.15136530335359</v>
      </c>
      <c r="H39">
        <v>6416.21</v>
      </c>
      <c r="I39">
        <f t="shared" si="1"/>
        <v>101.33359234463664</v>
      </c>
      <c r="J39">
        <v>5024.63</v>
      </c>
      <c r="K39">
        <f t="shared" si="2"/>
        <v>98.45536165660161</v>
      </c>
      <c r="L39">
        <v>8597.0499999999993</v>
      </c>
      <c r="M39" s="134">
        <f t="shared" si="3"/>
        <v>100.99894032203871</v>
      </c>
      <c r="N39">
        <v>6625.74</v>
      </c>
      <c r="O39">
        <f t="shared" si="4"/>
        <v>100.94089256822842</v>
      </c>
      <c r="P39">
        <v>9646.6200000000008</v>
      </c>
      <c r="Q39">
        <f t="shared" si="5"/>
        <v>99.59980919695461</v>
      </c>
      <c r="R39">
        <v>4233.75</v>
      </c>
      <c r="S39" s="135">
        <f t="shared" si="6"/>
        <v>100.59376158298406</v>
      </c>
      <c r="T39">
        <v>6266.78</v>
      </c>
      <c r="U39" s="136">
        <f t="shared" si="7"/>
        <v>98.090555772081316</v>
      </c>
      <c r="V39">
        <v>7249.15</v>
      </c>
      <c r="W39">
        <f t="shared" si="8"/>
        <v>99.099930416856338</v>
      </c>
      <c r="X39">
        <v>3698.85</v>
      </c>
      <c r="Y39">
        <f t="shared" si="9"/>
        <v>89.286188442775114</v>
      </c>
      <c r="Z39">
        <v>9874.9699999999993</v>
      </c>
      <c r="AA39" s="136">
        <f t="shared" si="10"/>
        <v>99.570158102766797</v>
      </c>
      <c r="AB39">
        <v>8342.15</v>
      </c>
      <c r="AC39">
        <f t="shared" si="11"/>
        <v>94.825175620069572</v>
      </c>
    </row>
    <row r="40" spans="1:29">
      <c r="A40" s="20">
        <v>42090</v>
      </c>
      <c r="B40">
        <v>19109.2</v>
      </c>
      <c r="C40">
        <f t="shared" si="12"/>
        <v>96.853768002453123</v>
      </c>
      <c r="D40">
        <v>8784.83</v>
      </c>
      <c r="E40" s="135">
        <f t="shared" si="12"/>
        <v>101.43512991106789</v>
      </c>
      <c r="F40">
        <v>7097.95</v>
      </c>
      <c r="G40">
        <f t="shared" si="0"/>
        <v>102.12187089506178</v>
      </c>
      <c r="H40">
        <v>6400.64</v>
      </c>
      <c r="I40">
        <f t="shared" si="1"/>
        <v>101.08768954020755</v>
      </c>
      <c r="J40">
        <v>5031.95</v>
      </c>
      <c r="K40">
        <f t="shared" si="2"/>
        <v>98.598793759527851</v>
      </c>
      <c r="L40">
        <v>8609.9500000000007</v>
      </c>
      <c r="M40" s="134">
        <f t="shared" si="3"/>
        <v>101.15049071783196</v>
      </c>
      <c r="N40">
        <v>6614.77</v>
      </c>
      <c r="O40">
        <f t="shared" si="4"/>
        <v>100.773768353956</v>
      </c>
      <c r="P40">
        <v>9640.9</v>
      </c>
      <c r="Q40">
        <f t="shared" si="5"/>
        <v>99.540751111469035</v>
      </c>
      <c r="R40">
        <v>4257.91</v>
      </c>
      <c r="S40" s="135">
        <f t="shared" si="6"/>
        <v>101.1678023931039</v>
      </c>
      <c r="T40">
        <v>6295.99</v>
      </c>
      <c r="U40" s="136">
        <f t="shared" si="7"/>
        <v>98.547764280135283</v>
      </c>
      <c r="V40">
        <v>7211.37</v>
      </c>
      <c r="W40">
        <f t="shared" si="8"/>
        <v>98.583456710125375</v>
      </c>
      <c r="X40">
        <v>3694.62</v>
      </c>
      <c r="Y40">
        <f t="shared" si="9"/>
        <v>89.184080874987032</v>
      </c>
      <c r="Z40">
        <v>9886.57</v>
      </c>
      <c r="AA40" s="136">
        <f t="shared" si="10"/>
        <v>99.687121884326842</v>
      </c>
      <c r="AB40">
        <v>8341.4</v>
      </c>
      <c r="AC40">
        <f t="shared" si="11"/>
        <v>94.816650373974127</v>
      </c>
    </row>
    <row r="41" spans="1:29">
      <c r="A41" s="20">
        <v>42093</v>
      </c>
      <c r="B41">
        <v>19407.75</v>
      </c>
      <c r="C41">
        <f t="shared" si="12"/>
        <v>98.366949738848803</v>
      </c>
      <c r="D41">
        <v>8956.58</v>
      </c>
      <c r="E41" s="135">
        <f t="shared" si="12"/>
        <v>103.41826260256288</v>
      </c>
      <c r="F41">
        <v>7154.06</v>
      </c>
      <c r="G41">
        <f t="shared" si="0"/>
        <v>102.92915443128308</v>
      </c>
      <c r="H41">
        <v>6477.74</v>
      </c>
      <c r="I41">
        <f t="shared" si="1"/>
        <v>102.30535853323792</v>
      </c>
      <c r="J41">
        <v>5087.49</v>
      </c>
      <c r="K41">
        <f t="shared" si="2"/>
        <v>99.687075043205979</v>
      </c>
      <c r="L41">
        <v>8764.18</v>
      </c>
      <c r="M41" s="134">
        <f t="shared" si="3"/>
        <v>102.9623990545135</v>
      </c>
      <c r="N41">
        <v>6679.89</v>
      </c>
      <c r="O41">
        <f t="shared" si="4"/>
        <v>101.76584937796886</v>
      </c>
      <c r="P41">
        <v>9777.89</v>
      </c>
      <c r="Q41">
        <f t="shared" si="5"/>
        <v>100.9551509594874</v>
      </c>
      <c r="R41">
        <v>4338.79</v>
      </c>
      <c r="S41" s="135">
        <f t="shared" si="6"/>
        <v>103.08950854883622</v>
      </c>
      <c r="T41">
        <v>6427.63</v>
      </c>
      <c r="U41" s="136">
        <f t="shared" si="7"/>
        <v>100.60825479708926</v>
      </c>
      <c r="V41">
        <v>7304.81</v>
      </c>
      <c r="W41">
        <f t="shared" si="8"/>
        <v>99.860833712691345</v>
      </c>
      <c r="X41">
        <v>3752.57</v>
      </c>
      <c r="Y41">
        <f t="shared" si="9"/>
        <v>90.582930414778815</v>
      </c>
      <c r="Z41">
        <v>10159.540000000001</v>
      </c>
      <c r="AA41" s="136">
        <f t="shared" si="10"/>
        <v>102.43950149229653</v>
      </c>
      <c r="AB41">
        <v>8492.2999999999993</v>
      </c>
      <c r="AC41">
        <f t="shared" si="11"/>
        <v>96.531929888376112</v>
      </c>
    </row>
    <row r="42" spans="1:29">
      <c r="A42" s="20">
        <v>42094</v>
      </c>
      <c r="B42">
        <v>19441.7</v>
      </c>
      <c r="C42">
        <f t="shared" si="12"/>
        <v>98.539023160220879</v>
      </c>
      <c r="D42">
        <v>9041.8700000000008</v>
      </c>
      <c r="E42" s="135">
        <f t="shared" si="12"/>
        <v>104.40307417320398</v>
      </c>
      <c r="F42">
        <v>7199.31</v>
      </c>
      <c r="G42">
        <f t="shared" si="0"/>
        <v>103.58018954113895</v>
      </c>
      <c r="H42">
        <v>6506.66</v>
      </c>
      <c r="I42">
        <f t="shared" si="1"/>
        <v>102.76210285591547</v>
      </c>
      <c r="J42">
        <v>5121.9399999999996</v>
      </c>
      <c r="K42">
        <f t="shared" si="2"/>
        <v>100.36210727624004</v>
      </c>
      <c r="L42">
        <v>8761.82</v>
      </c>
      <c r="M42" s="134">
        <f t="shared" si="3"/>
        <v>102.93467355574822</v>
      </c>
      <c r="N42">
        <v>6679.07</v>
      </c>
      <c r="O42">
        <f t="shared" si="4"/>
        <v>101.75335695721192</v>
      </c>
      <c r="P42">
        <v>9805.42</v>
      </c>
      <c r="Q42">
        <f t="shared" si="5"/>
        <v>101.2393938079869</v>
      </c>
      <c r="R42">
        <v>4356.2700000000004</v>
      </c>
      <c r="S42" s="135">
        <f t="shared" si="6"/>
        <v>103.5048327773501</v>
      </c>
      <c r="T42">
        <v>6441.12</v>
      </c>
      <c r="U42" s="136">
        <f t="shared" si="7"/>
        <v>100.81940655243497</v>
      </c>
      <c r="V42">
        <v>7311.34</v>
      </c>
      <c r="W42">
        <f t="shared" si="8"/>
        <v>99.950102460837272</v>
      </c>
      <c r="X42">
        <v>3758.23</v>
      </c>
      <c r="Y42">
        <f t="shared" si="9"/>
        <v>90.719556616594545</v>
      </c>
      <c r="Z42">
        <v>10217.870000000001</v>
      </c>
      <c r="AA42" s="136">
        <f t="shared" si="10"/>
        <v>103.0276478180205</v>
      </c>
      <c r="AB42">
        <v>8491</v>
      </c>
      <c r="AC42">
        <f t="shared" si="11"/>
        <v>96.517152795144028</v>
      </c>
    </row>
    <row r="43" spans="1:29">
      <c r="A43" s="20">
        <v>42095</v>
      </c>
      <c r="B43">
        <v>19634.3</v>
      </c>
      <c r="C43">
        <f t="shared" si="12"/>
        <v>99.515204042584998</v>
      </c>
      <c r="D43">
        <v>9184.5499999999993</v>
      </c>
      <c r="E43" s="135">
        <f t="shared" si="12"/>
        <v>106.05054650171928</v>
      </c>
      <c r="F43">
        <v>7268.1</v>
      </c>
      <c r="G43">
        <f t="shared" si="0"/>
        <v>104.56990678328228</v>
      </c>
      <c r="H43">
        <v>6555.1</v>
      </c>
      <c r="I43">
        <f t="shared" si="1"/>
        <v>103.52713380302822</v>
      </c>
      <c r="J43">
        <v>5155.6499999999996</v>
      </c>
      <c r="K43">
        <f t="shared" si="2"/>
        <v>101.02263954258484</v>
      </c>
      <c r="L43">
        <v>8872.4</v>
      </c>
      <c r="M43" s="134">
        <f t="shared" si="3"/>
        <v>104.23377764619912</v>
      </c>
      <c r="N43">
        <v>6753.82</v>
      </c>
      <c r="O43">
        <f t="shared" si="4"/>
        <v>102.89214775182131</v>
      </c>
      <c r="P43">
        <v>9966.34</v>
      </c>
      <c r="Q43">
        <f t="shared" si="5"/>
        <v>102.90086708007327</v>
      </c>
      <c r="R43">
        <v>4408.3900000000003</v>
      </c>
      <c r="S43" s="135">
        <f t="shared" si="6"/>
        <v>104.74320227335367</v>
      </c>
      <c r="T43">
        <v>6536.91</v>
      </c>
      <c r="U43" s="136">
        <f t="shared" si="7"/>
        <v>102.31875619250653</v>
      </c>
      <c r="V43">
        <v>7351.87</v>
      </c>
      <c r="W43">
        <f t="shared" si="8"/>
        <v>100.50417020392372</v>
      </c>
      <c r="X43">
        <v>3829.12</v>
      </c>
      <c r="Y43">
        <f t="shared" si="9"/>
        <v>92.430763585979165</v>
      </c>
      <c r="Z43">
        <v>10423.959999999999</v>
      </c>
      <c r="AA43" s="136">
        <f t="shared" si="10"/>
        <v>105.10567072678873</v>
      </c>
      <c r="AB43">
        <v>8586.25</v>
      </c>
      <c r="AC43">
        <f t="shared" si="11"/>
        <v>97.599859049264552</v>
      </c>
    </row>
    <row r="44" spans="1:29">
      <c r="A44" s="20">
        <v>42100</v>
      </c>
      <c r="B44">
        <v>19819.75</v>
      </c>
      <c r="C44">
        <f t="shared" si="12"/>
        <v>100.45514560351141</v>
      </c>
      <c r="D44">
        <v>9294.73</v>
      </c>
      <c r="E44" s="135">
        <f t="shared" si="12"/>
        <v>107.32275354654558</v>
      </c>
      <c r="F44">
        <v>7354.37</v>
      </c>
      <c r="G44">
        <f t="shared" si="0"/>
        <v>105.81111780929922</v>
      </c>
      <c r="H44">
        <v>6655.54</v>
      </c>
      <c r="I44">
        <f t="shared" si="1"/>
        <v>105.11342010211993</v>
      </c>
      <c r="J44">
        <v>5231.08</v>
      </c>
      <c r="K44">
        <f t="shared" si="2"/>
        <v>102.50065641741092</v>
      </c>
      <c r="L44">
        <v>8978.43</v>
      </c>
      <c r="M44" s="134">
        <f t="shared" si="3"/>
        <v>105.47942791487802</v>
      </c>
      <c r="N44">
        <v>6790.97</v>
      </c>
      <c r="O44">
        <f t="shared" si="4"/>
        <v>103.45811535074758</v>
      </c>
      <c r="P44">
        <v>10087.67</v>
      </c>
      <c r="Q44">
        <f t="shared" si="5"/>
        <v>104.15357993181476</v>
      </c>
      <c r="R44">
        <v>4460.66</v>
      </c>
      <c r="S44" s="135">
        <f t="shared" si="6"/>
        <v>105.98513576445319</v>
      </c>
      <c r="T44">
        <v>6595.12</v>
      </c>
      <c r="U44" s="136">
        <f t="shared" si="7"/>
        <v>103.22988619092564</v>
      </c>
      <c r="V44">
        <v>7466.29</v>
      </c>
      <c r="W44">
        <f t="shared" si="8"/>
        <v>102.06835552748534</v>
      </c>
      <c r="X44">
        <v>3833.2</v>
      </c>
      <c r="Y44">
        <f t="shared" si="9"/>
        <v>92.52925031803008</v>
      </c>
      <c r="Z44">
        <v>10542.68</v>
      </c>
      <c r="AA44" s="136">
        <f t="shared" si="10"/>
        <v>106.30273453254819</v>
      </c>
      <c r="AB44">
        <v>8659.9</v>
      </c>
      <c r="AC44">
        <f t="shared" si="11"/>
        <v>98.437038215836495</v>
      </c>
    </row>
    <row r="45" spans="1:29">
      <c r="A45" s="20">
        <v>42101</v>
      </c>
      <c r="B45">
        <v>20027.75</v>
      </c>
      <c r="C45">
        <f t="shared" si="12"/>
        <v>101.50938040897215</v>
      </c>
      <c r="D45">
        <v>9361.73</v>
      </c>
      <c r="E45" s="135">
        <f t="shared" si="12"/>
        <v>108.0963773621506</v>
      </c>
      <c r="F45">
        <v>7394.53</v>
      </c>
      <c r="G45">
        <f t="shared" si="0"/>
        <v>106.38892046149397</v>
      </c>
      <c r="H45">
        <v>6696.58</v>
      </c>
      <c r="I45">
        <f t="shared" si="1"/>
        <v>105.76158009529719</v>
      </c>
      <c r="J45">
        <v>5256.8</v>
      </c>
      <c r="K45">
        <f t="shared" si="2"/>
        <v>103.00462823261083</v>
      </c>
      <c r="L45">
        <v>9030.51</v>
      </c>
      <c r="M45" s="134">
        <f t="shared" si="3"/>
        <v>106.09126858254562</v>
      </c>
      <c r="N45">
        <v>6802.63</v>
      </c>
      <c r="O45">
        <f t="shared" si="4"/>
        <v>103.63575148004718</v>
      </c>
      <c r="P45">
        <v>10155.879999999999</v>
      </c>
      <c r="Q45">
        <f t="shared" si="5"/>
        <v>104.85783727638977</v>
      </c>
      <c r="R45">
        <v>4472.0600000000004</v>
      </c>
      <c r="S45" s="135">
        <f t="shared" si="6"/>
        <v>106.25599939174484</v>
      </c>
      <c r="T45">
        <v>6595.01</v>
      </c>
      <c r="U45" s="136">
        <f t="shared" si="7"/>
        <v>103.22816441975529</v>
      </c>
      <c r="V45">
        <v>7508.32</v>
      </c>
      <c r="W45">
        <f t="shared" si="8"/>
        <v>102.64292910858389</v>
      </c>
      <c r="X45">
        <v>3856</v>
      </c>
      <c r="Y45">
        <f t="shared" si="9"/>
        <v>93.079617350079303</v>
      </c>
      <c r="Z45">
        <v>10541.4</v>
      </c>
      <c r="AA45" s="136">
        <f t="shared" si="10"/>
        <v>106.2898281842381</v>
      </c>
      <c r="AB45">
        <v>8660.2999999999993</v>
      </c>
      <c r="AC45">
        <f t="shared" si="11"/>
        <v>98.441585013754064</v>
      </c>
    </row>
    <row r="46" spans="1:29">
      <c r="A46" s="20">
        <v>42102</v>
      </c>
      <c r="B46">
        <v>20180.650000000001</v>
      </c>
      <c r="C46">
        <f t="shared" si="12"/>
        <v>102.2843443597171</v>
      </c>
      <c r="D46">
        <v>9418.3799999999992</v>
      </c>
      <c r="E46" s="135">
        <f t="shared" si="12"/>
        <v>108.75049361818083</v>
      </c>
      <c r="F46">
        <v>7455.59</v>
      </c>
      <c r="G46">
        <f t="shared" si="0"/>
        <v>107.26742220310281</v>
      </c>
      <c r="H46">
        <v>6760.3</v>
      </c>
      <c r="I46">
        <f t="shared" si="1"/>
        <v>106.76793376891453</v>
      </c>
      <c r="J46">
        <v>5318.62</v>
      </c>
      <c r="K46">
        <f t="shared" si="2"/>
        <v>104.2159632876519</v>
      </c>
      <c r="L46">
        <v>9112.5499999999993</v>
      </c>
      <c r="M46" s="134">
        <f t="shared" si="3"/>
        <v>107.05508210741985</v>
      </c>
      <c r="N46">
        <v>6841.23</v>
      </c>
      <c r="O46">
        <f t="shared" si="4"/>
        <v>104.22380933518993</v>
      </c>
      <c r="P46">
        <v>10251.27</v>
      </c>
      <c r="Q46">
        <f t="shared" si="5"/>
        <v>105.84272377542234</v>
      </c>
      <c r="R46">
        <v>4493.49</v>
      </c>
      <c r="S46" s="135">
        <f t="shared" si="6"/>
        <v>106.7651754911185</v>
      </c>
      <c r="T46">
        <v>6618.04</v>
      </c>
      <c r="U46" s="136">
        <f t="shared" si="7"/>
        <v>103.58864069296594</v>
      </c>
      <c r="V46">
        <v>7548.27</v>
      </c>
      <c r="W46">
        <f t="shared" si="8"/>
        <v>103.189067927639</v>
      </c>
      <c r="X46">
        <v>3885.5</v>
      </c>
      <c r="Y46">
        <f t="shared" si="9"/>
        <v>93.791715045055284</v>
      </c>
      <c r="Z46">
        <v>10704.21</v>
      </c>
      <c r="AA46" s="136">
        <f t="shared" si="10"/>
        <v>107.93145519077194</v>
      </c>
      <c r="AB46">
        <v>8714.4</v>
      </c>
      <c r="AC46">
        <f t="shared" si="11"/>
        <v>99.056539432104941</v>
      </c>
    </row>
    <row r="47" spans="1:29">
      <c r="A47" s="20">
        <v>42103</v>
      </c>
      <c r="B47">
        <v>20207.150000000001</v>
      </c>
      <c r="C47">
        <f t="shared" si="12"/>
        <v>102.41865792868204</v>
      </c>
      <c r="D47">
        <v>9407.8700000000008</v>
      </c>
      <c r="E47" s="135">
        <f t="shared" si="12"/>
        <v>108.62913859874787</v>
      </c>
      <c r="F47">
        <v>7470.6</v>
      </c>
      <c r="G47">
        <f t="shared" si="0"/>
        <v>107.48337882186385</v>
      </c>
      <c r="H47">
        <v>6760.61</v>
      </c>
      <c r="I47">
        <f t="shared" si="1"/>
        <v>106.7728297142821</v>
      </c>
      <c r="J47">
        <v>5318.12</v>
      </c>
      <c r="K47">
        <f t="shared" si="2"/>
        <v>104.20616601286186</v>
      </c>
      <c r="L47">
        <v>9140.59</v>
      </c>
      <c r="M47" s="134">
        <f t="shared" si="3"/>
        <v>107.38449862664797</v>
      </c>
      <c r="N47">
        <v>6858.27</v>
      </c>
      <c r="O47">
        <f t="shared" si="4"/>
        <v>104.48340793238251</v>
      </c>
      <c r="P47">
        <v>10226.14</v>
      </c>
      <c r="Q47">
        <f t="shared" si="5"/>
        <v>105.5832605432105</v>
      </c>
      <c r="R47">
        <v>4505.8100000000004</v>
      </c>
      <c r="S47" s="135">
        <f t="shared" si="6"/>
        <v>107.05789828833197</v>
      </c>
      <c r="T47">
        <v>6667.96</v>
      </c>
      <c r="U47" s="136">
        <f t="shared" si="7"/>
        <v>104.37001175500136</v>
      </c>
      <c r="V47">
        <v>7545.7</v>
      </c>
      <c r="W47">
        <f t="shared" si="8"/>
        <v>103.15393459184496</v>
      </c>
      <c r="X47">
        <v>3937.85</v>
      </c>
      <c r="Y47">
        <f t="shared" si="9"/>
        <v>95.055386717326186</v>
      </c>
      <c r="Z47">
        <v>10695.18</v>
      </c>
      <c r="AA47" s="136">
        <f t="shared" si="10"/>
        <v>107.84040493667824</v>
      </c>
      <c r="AB47">
        <v>8778.2999999999993</v>
      </c>
      <c r="AC47">
        <f t="shared" si="11"/>
        <v>99.782890399436198</v>
      </c>
    </row>
    <row r="48" spans="1:29">
      <c r="A48" s="20">
        <v>42104</v>
      </c>
      <c r="B48">
        <v>20342.849999999999</v>
      </c>
      <c r="C48">
        <f t="shared" si="12"/>
        <v>103.10644477051385</v>
      </c>
      <c r="D48">
        <v>9413.5400000000009</v>
      </c>
      <c r="E48" s="135">
        <f t="shared" si="12"/>
        <v>108.69460795747148</v>
      </c>
      <c r="F48">
        <v>7452.07</v>
      </c>
      <c r="G48">
        <f t="shared" si="0"/>
        <v>107.21677814593833</v>
      </c>
      <c r="H48">
        <v>6744.21</v>
      </c>
      <c r="I48">
        <f t="shared" si="1"/>
        <v>106.51381841096565</v>
      </c>
      <c r="J48">
        <v>5320.14</v>
      </c>
      <c r="K48">
        <f t="shared" si="2"/>
        <v>104.24574700301366</v>
      </c>
      <c r="L48">
        <v>9160.9500000000007</v>
      </c>
      <c r="M48" s="134">
        <f t="shared" si="3"/>
        <v>107.62368979396196</v>
      </c>
      <c r="N48">
        <v>6896.05</v>
      </c>
      <c r="O48">
        <f t="shared" si="4"/>
        <v>105.05897336676836</v>
      </c>
      <c r="P48">
        <v>10255.73</v>
      </c>
      <c r="Q48">
        <f t="shared" si="5"/>
        <v>105.88877256235688</v>
      </c>
      <c r="R48">
        <v>4513.67</v>
      </c>
      <c r="S48" s="135">
        <f t="shared" si="6"/>
        <v>107.24465163135935</v>
      </c>
      <c r="T48">
        <v>6662.03</v>
      </c>
      <c r="U48" s="136">
        <f t="shared" si="7"/>
        <v>104.27719263645427</v>
      </c>
      <c r="V48">
        <v>7550.83</v>
      </c>
      <c r="W48">
        <f t="shared" si="8"/>
        <v>103.22406455784629</v>
      </c>
      <c r="X48">
        <v>3977.99</v>
      </c>
      <c r="Y48">
        <f t="shared" si="9"/>
        <v>96.024322360591796</v>
      </c>
      <c r="Z48">
        <v>10699.52</v>
      </c>
      <c r="AA48" s="136">
        <f t="shared" si="10"/>
        <v>107.88416552391709</v>
      </c>
      <c r="AB48">
        <v>8780.35</v>
      </c>
      <c r="AC48">
        <f t="shared" si="11"/>
        <v>99.806192738763727</v>
      </c>
    </row>
    <row r="49" spans="1:29">
      <c r="A49" s="20">
        <v>42107</v>
      </c>
      <c r="B49">
        <v>20503.75</v>
      </c>
      <c r="C49">
        <f t="shared" si="12"/>
        <v>103.92195621377651</v>
      </c>
      <c r="D49">
        <v>9424.59</v>
      </c>
      <c r="E49" s="135">
        <f t="shared" si="12"/>
        <v>108.82219815392573</v>
      </c>
      <c r="F49">
        <v>7473.35</v>
      </c>
      <c r="G49">
        <f t="shared" si="0"/>
        <v>107.5229444915236</v>
      </c>
      <c r="H49">
        <v>6769.68</v>
      </c>
      <c r="I49">
        <f t="shared" si="1"/>
        <v>106.91607559971381</v>
      </c>
      <c r="J49">
        <v>5340.69</v>
      </c>
      <c r="K49">
        <f t="shared" si="2"/>
        <v>104.64841499688447</v>
      </c>
      <c r="L49">
        <v>9133.11</v>
      </c>
      <c r="M49" s="134">
        <f t="shared" si="3"/>
        <v>107.29662289327328</v>
      </c>
      <c r="N49">
        <v>6917.88</v>
      </c>
      <c r="O49">
        <f t="shared" si="4"/>
        <v>105.39154598277266</v>
      </c>
      <c r="P49">
        <v>10255.799999999999</v>
      </c>
      <c r="Q49">
        <f t="shared" si="5"/>
        <v>105.88949530116527</v>
      </c>
      <c r="R49">
        <v>4523.0600000000004</v>
      </c>
      <c r="S49" s="135">
        <f t="shared" si="6"/>
        <v>107.46775772436537</v>
      </c>
      <c r="T49">
        <v>6678.69</v>
      </c>
      <c r="U49" s="136">
        <f t="shared" si="7"/>
        <v>104.53796270643643</v>
      </c>
      <c r="V49">
        <v>7607.91</v>
      </c>
      <c r="W49">
        <f t="shared" si="8"/>
        <v>104.00438004699939</v>
      </c>
      <c r="X49">
        <v>3991.61</v>
      </c>
      <c r="Y49">
        <f t="shared" si="9"/>
        <v>96.353094245526478</v>
      </c>
      <c r="Z49">
        <v>10649.88</v>
      </c>
      <c r="AA49" s="136">
        <f t="shared" si="10"/>
        <v>107.38364120351697</v>
      </c>
      <c r="AB49">
        <v>8834</v>
      </c>
      <c r="AC49">
        <f t="shared" si="11"/>
        <v>100.41603200945734</v>
      </c>
    </row>
    <row r="50" spans="1:29">
      <c r="A50" s="20">
        <v>42109</v>
      </c>
      <c r="B50">
        <v>20336.05</v>
      </c>
      <c r="C50">
        <f t="shared" si="12"/>
        <v>103.0719794018738</v>
      </c>
      <c r="D50">
        <v>9385.23</v>
      </c>
      <c r="E50" s="135">
        <f t="shared" si="12"/>
        <v>108.36772302881805</v>
      </c>
      <c r="F50">
        <v>7427.72</v>
      </c>
      <c r="G50">
        <f t="shared" si="0"/>
        <v>106.86644212549655</v>
      </c>
      <c r="H50">
        <v>6711.93</v>
      </c>
      <c r="I50">
        <f t="shared" si="1"/>
        <v>106.00400835785253</v>
      </c>
      <c r="J50">
        <v>5277.19</v>
      </c>
      <c r="K50">
        <f t="shared" si="2"/>
        <v>103.40416109854883</v>
      </c>
      <c r="L50">
        <v>9047.7099999999991</v>
      </c>
      <c r="M50" s="134">
        <f t="shared" si="3"/>
        <v>106.2933357769366</v>
      </c>
      <c r="N50">
        <v>6889.76</v>
      </c>
      <c r="O50">
        <f t="shared" si="4"/>
        <v>104.9631473587671</v>
      </c>
      <c r="P50">
        <v>10168.540000000001</v>
      </c>
      <c r="Q50">
        <f t="shared" si="5"/>
        <v>104.98854975230711</v>
      </c>
      <c r="R50">
        <v>4472.8500000000004</v>
      </c>
      <c r="S50" s="135">
        <f t="shared" si="6"/>
        <v>106.27476976591682</v>
      </c>
      <c r="T50">
        <v>6607.76</v>
      </c>
      <c r="U50" s="136">
        <f t="shared" si="7"/>
        <v>103.42773335086409</v>
      </c>
      <c r="V50">
        <v>7509.41</v>
      </c>
      <c r="W50">
        <f t="shared" si="8"/>
        <v>102.65783001753933</v>
      </c>
      <c r="X50">
        <v>3988.8</v>
      </c>
      <c r="Y50">
        <f t="shared" si="9"/>
        <v>96.285263922716894</v>
      </c>
      <c r="Z50">
        <v>10545.29</v>
      </c>
      <c r="AA50" s="136">
        <f t="shared" si="10"/>
        <v>106.3290513833992</v>
      </c>
      <c r="AB50">
        <v>8750.2000000000007</v>
      </c>
      <c r="AC50">
        <f t="shared" si="11"/>
        <v>99.463477845727155</v>
      </c>
    </row>
    <row r="51" spans="1:29">
      <c r="A51" s="20">
        <v>42110</v>
      </c>
      <c r="B51">
        <v>20202.45</v>
      </c>
      <c r="C51">
        <f t="shared" si="12"/>
        <v>102.39483627682786</v>
      </c>
      <c r="D51">
        <v>9314.1</v>
      </c>
      <c r="E51" s="135">
        <f t="shared" si="12"/>
        <v>107.54641165562424</v>
      </c>
      <c r="F51">
        <v>7382.95</v>
      </c>
      <c r="G51">
        <f t="shared" si="0"/>
        <v>106.22231302343582</v>
      </c>
      <c r="H51">
        <v>6663.06</v>
      </c>
      <c r="I51">
        <f t="shared" si="1"/>
        <v>105.23218626071382</v>
      </c>
      <c r="J51">
        <v>5246.99</v>
      </c>
      <c r="K51">
        <f t="shared" si="2"/>
        <v>102.81240570123013</v>
      </c>
      <c r="L51">
        <v>8995.02</v>
      </c>
      <c r="M51" s="134">
        <f t="shared" si="3"/>
        <v>105.67432877272375</v>
      </c>
      <c r="N51">
        <v>6848.71</v>
      </c>
      <c r="O51">
        <f t="shared" si="4"/>
        <v>104.33776458794817</v>
      </c>
      <c r="P51">
        <v>10116.299999999999</v>
      </c>
      <c r="Q51">
        <f t="shared" si="5"/>
        <v>104.44918010444609</v>
      </c>
      <c r="R51">
        <v>4435.6099999999997</v>
      </c>
      <c r="S51" s="135">
        <f t="shared" si="6"/>
        <v>105.38994858343074</v>
      </c>
      <c r="T51">
        <v>6549.94</v>
      </c>
      <c r="U51" s="136">
        <f t="shared" si="7"/>
        <v>102.52270781386714</v>
      </c>
      <c r="V51">
        <v>7441.83</v>
      </c>
      <c r="W51">
        <f t="shared" si="8"/>
        <v>101.73397366230165</v>
      </c>
      <c r="X51">
        <v>3965.45</v>
      </c>
      <c r="Y51">
        <f t="shared" si="9"/>
        <v>95.721620492964718</v>
      </c>
      <c r="Z51">
        <v>10453.34</v>
      </c>
      <c r="AA51" s="136">
        <f t="shared" si="10"/>
        <v>105.40191175284343</v>
      </c>
      <c r="AB51">
        <v>8706.7000000000007</v>
      </c>
      <c r="AC51">
        <f t="shared" si="11"/>
        <v>98.969013572191798</v>
      </c>
    </row>
    <row r="52" spans="1:29">
      <c r="A52" s="20">
        <v>42111</v>
      </c>
      <c r="B52">
        <v>19898.900000000001</v>
      </c>
      <c r="C52">
        <f t="shared" si="12"/>
        <v>100.85631235760862</v>
      </c>
      <c r="D52">
        <v>9175.8799999999992</v>
      </c>
      <c r="E52" s="135">
        <f t="shared" si="12"/>
        <v>105.95043727065516</v>
      </c>
      <c r="F52">
        <v>7227.82</v>
      </c>
      <c r="G52">
        <f t="shared" si="0"/>
        <v>103.99037762913875</v>
      </c>
      <c r="H52">
        <v>6538.42</v>
      </c>
      <c r="I52">
        <f t="shared" si="1"/>
        <v>103.2637003555088</v>
      </c>
      <c r="J52">
        <v>5144.34</v>
      </c>
      <c r="K52">
        <f t="shared" si="2"/>
        <v>100.80102518683402</v>
      </c>
      <c r="L52">
        <v>8828.2199999999993</v>
      </c>
      <c r="M52" s="134">
        <f t="shared" si="3"/>
        <v>103.71474691083901</v>
      </c>
      <c r="N52">
        <v>6735.35</v>
      </c>
      <c r="O52">
        <f t="shared" si="4"/>
        <v>102.61076359160144</v>
      </c>
      <c r="P52">
        <v>9929.01</v>
      </c>
      <c r="Q52">
        <f t="shared" si="5"/>
        <v>102.51544079839925</v>
      </c>
      <c r="R52">
        <v>4306.55</v>
      </c>
      <c r="S52" s="135">
        <f t="shared" si="6"/>
        <v>102.32348720288161</v>
      </c>
      <c r="T52">
        <v>6359.52</v>
      </c>
      <c r="U52" s="136">
        <f t="shared" si="7"/>
        <v>99.542165393338621</v>
      </c>
      <c r="V52">
        <v>7317.07</v>
      </c>
      <c r="W52">
        <f t="shared" si="8"/>
        <v>100.02843476204342</v>
      </c>
      <c r="X52">
        <v>3978.28</v>
      </c>
      <c r="Y52">
        <f t="shared" si="9"/>
        <v>96.031322643016992</v>
      </c>
      <c r="Z52">
        <v>10211.18</v>
      </c>
      <c r="AA52" s="136">
        <f t="shared" si="10"/>
        <v>102.96019198193112</v>
      </c>
      <c r="AB52">
        <v>8606</v>
      </c>
      <c r="AC52">
        <f t="shared" si="11"/>
        <v>97.82435719644441</v>
      </c>
    </row>
    <row r="53" spans="1:29">
      <c r="A53" s="20">
        <v>42114</v>
      </c>
      <c r="B53">
        <v>19500.05</v>
      </c>
      <c r="C53">
        <f t="shared" si="12"/>
        <v>98.834766433772003</v>
      </c>
      <c r="D53">
        <v>9011.4699999999993</v>
      </c>
      <c r="E53" s="135">
        <f t="shared" si="12"/>
        <v>104.05205680015332</v>
      </c>
      <c r="F53">
        <v>7085</v>
      </c>
      <c r="G53">
        <f t="shared" si="0"/>
        <v>101.93555255975495</v>
      </c>
      <c r="H53">
        <v>6404.21</v>
      </c>
      <c r="I53">
        <f t="shared" si="1"/>
        <v>101.14407187879533</v>
      </c>
      <c r="J53">
        <v>5050.45</v>
      </c>
      <c r="K53">
        <f t="shared" si="2"/>
        <v>98.961292926759498</v>
      </c>
      <c r="L53">
        <v>8643.34</v>
      </c>
      <c r="M53" s="134">
        <f t="shared" si="3"/>
        <v>101.54275953298981</v>
      </c>
      <c r="N53">
        <v>6607.66</v>
      </c>
      <c r="O53">
        <f t="shared" si="4"/>
        <v>100.66544992519783</v>
      </c>
      <c r="P53">
        <v>9723.84</v>
      </c>
      <c r="Q53">
        <f t="shared" si="5"/>
        <v>100.39709335100946</v>
      </c>
      <c r="R53">
        <v>4224.34</v>
      </c>
      <c r="S53" s="135">
        <f t="shared" si="6"/>
        <v>100.37018029063192</v>
      </c>
      <c r="T53">
        <v>6235.72</v>
      </c>
      <c r="U53" s="136">
        <f t="shared" si="7"/>
        <v>97.604390203435088</v>
      </c>
      <c r="V53">
        <v>7178.8</v>
      </c>
      <c r="W53">
        <f t="shared" si="8"/>
        <v>98.138206614089711</v>
      </c>
      <c r="X53">
        <v>3905.51</v>
      </c>
      <c r="Y53">
        <f t="shared" si="9"/>
        <v>94.274734532393225</v>
      </c>
      <c r="Z53">
        <v>10001</v>
      </c>
      <c r="AA53" s="136">
        <f t="shared" si="10"/>
        <v>100.84092925707833</v>
      </c>
      <c r="AB53">
        <v>8448.1</v>
      </c>
      <c r="AC53">
        <f t="shared" si="11"/>
        <v>96.029508718485019</v>
      </c>
    </row>
    <row r="54" spans="1:29">
      <c r="A54" s="20">
        <v>42115</v>
      </c>
      <c r="B54">
        <v>19372.900000000001</v>
      </c>
      <c r="C54">
        <f t="shared" si="12"/>
        <v>98.190314724568495</v>
      </c>
      <c r="D54">
        <v>8975.7999999999993</v>
      </c>
      <c r="E54" s="135">
        <f t="shared" si="12"/>
        <v>103.64018871802449</v>
      </c>
      <c r="F54">
        <v>6989.33</v>
      </c>
      <c r="G54">
        <f t="shared" si="0"/>
        <v>100.55909888108286</v>
      </c>
      <c r="H54">
        <v>6309.48</v>
      </c>
      <c r="I54">
        <f t="shared" si="1"/>
        <v>99.647965734699767</v>
      </c>
      <c r="J54">
        <v>5010.22</v>
      </c>
      <c r="K54">
        <f t="shared" si="2"/>
        <v>98.173004197152522</v>
      </c>
      <c r="L54">
        <v>8612.27</v>
      </c>
      <c r="M54" s="134">
        <f t="shared" si="3"/>
        <v>101.17774629288935</v>
      </c>
      <c r="N54">
        <v>6568.41</v>
      </c>
      <c r="O54">
        <f t="shared" si="4"/>
        <v>100.0674895414063</v>
      </c>
      <c r="P54">
        <v>9666.42</v>
      </c>
      <c r="Q54">
        <f t="shared" si="5"/>
        <v>99.804241031327635</v>
      </c>
      <c r="R54">
        <v>4200.05</v>
      </c>
      <c r="S54" s="135">
        <f t="shared" si="6"/>
        <v>99.79305068476225</v>
      </c>
      <c r="T54">
        <v>6177.47</v>
      </c>
      <c r="U54" s="136">
        <f t="shared" si="7"/>
        <v>96.692634106408576</v>
      </c>
      <c r="V54">
        <v>7081.89</v>
      </c>
      <c r="W54">
        <f t="shared" si="8"/>
        <v>96.813392772922455</v>
      </c>
      <c r="X54">
        <v>3896.55</v>
      </c>
      <c r="Y54">
        <f t="shared" si="9"/>
        <v>94.058449944359836</v>
      </c>
      <c r="Z54">
        <v>9996.2000000000007</v>
      </c>
      <c r="AA54" s="136">
        <f t="shared" si="10"/>
        <v>100.79253045091554</v>
      </c>
      <c r="AB54">
        <v>8377.75</v>
      </c>
      <c r="AC54">
        <f t="shared" si="11"/>
        <v>95.229840634732994</v>
      </c>
    </row>
    <row r="55" spans="1:29">
      <c r="A55" s="20">
        <v>42116</v>
      </c>
      <c r="B55">
        <v>19384.349999999999</v>
      </c>
      <c r="C55">
        <f t="shared" si="12"/>
        <v>98.248348323234453</v>
      </c>
      <c r="D55">
        <v>8926.6200000000008</v>
      </c>
      <c r="E55" s="135">
        <f t="shared" si="12"/>
        <v>103.0723257441222</v>
      </c>
      <c r="F55">
        <v>6989.96</v>
      </c>
      <c r="G55">
        <f t="shared" si="0"/>
        <v>100.56816301631399</v>
      </c>
      <c r="H55">
        <v>6311.23</v>
      </c>
      <c r="I55">
        <f t="shared" si="1"/>
        <v>99.675604135968285</v>
      </c>
      <c r="J55">
        <v>5022.78</v>
      </c>
      <c r="K55">
        <f t="shared" si="2"/>
        <v>98.419111739878431</v>
      </c>
      <c r="L55">
        <v>8558.7800000000007</v>
      </c>
      <c r="M55" s="134">
        <f t="shared" si="3"/>
        <v>100.54934081451876</v>
      </c>
      <c r="N55">
        <v>6570.14</v>
      </c>
      <c r="O55">
        <f t="shared" si="4"/>
        <v>100.09384550227149</v>
      </c>
      <c r="P55">
        <v>9636.6299999999992</v>
      </c>
      <c r="Q55">
        <f t="shared" si="5"/>
        <v>99.496664044157285</v>
      </c>
      <c r="R55">
        <v>4223.8599999999997</v>
      </c>
      <c r="S55" s="135">
        <f t="shared" si="6"/>
        <v>100.35877550632489</v>
      </c>
      <c r="T55">
        <v>6208.54</v>
      </c>
      <c r="U55" s="136">
        <f t="shared" si="7"/>
        <v>97.178956199706661</v>
      </c>
      <c r="V55">
        <v>7082.31</v>
      </c>
      <c r="W55">
        <f t="shared" si="8"/>
        <v>96.819134407565841</v>
      </c>
      <c r="X55">
        <v>3904.59</v>
      </c>
      <c r="Y55">
        <f t="shared" si="9"/>
        <v>94.252526739871939</v>
      </c>
      <c r="Z55">
        <v>9929.33</v>
      </c>
      <c r="AA55" s="136">
        <f t="shared" si="10"/>
        <v>100.11827458256029</v>
      </c>
      <c r="AB55">
        <v>8429.7000000000007</v>
      </c>
      <c r="AC55">
        <f t="shared" si="11"/>
        <v>95.820356014276953</v>
      </c>
    </row>
    <row r="56" spans="1:29">
      <c r="A56" s="20">
        <v>42117</v>
      </c>
      <c r="B56">
        <v>19446.849999999999</v>
      </c>
      <c r="C56">
        <f t="shared" si="12"/>
        <v>98.565125608529158</v>
      </c>
      <c r="D56">
        <v>8893.42</v>
      </c>
      <c r="E56" s="135">
        <f t="shared" si="12"/>
        <v>102.68897782355373</v>
      </c>
      <c r="F56">
        <v>7028.52</v>
      </c>
      <c r="G56">
        <f t="shared" si="0"/>
        <v>101.12294564252488</v>
      </c>
      <c r="H56">
        <v>6326.23</v>
      </c>
      <c r="I56">
        <f t="shared" si="1"/>
        <v>99.912504718269915</v>
      </c>
      <c r="J56">
        <v>5017.4399999999996</v>
      </c>
      <c r="K56">
        <f t="shared" si="2"/>
        <v>98.314476845120751</v>
      </c>
      <c r="L56">
        <v>8555.16</v>
      </c>
      <c r="M56" s="134">
        <f t="shared" si="3"/>
        <v>100.50681271895508</v>
      </c>
      <c r="N56">
        <v>6561.87</v>
      </c>
      <c r="O56">
        <f t="shared" si="4"/>
        <v>99.96785486854013</v>
      </c>
      <c r="P56">
        <v>9622.25</v>
      </c>
      <c r="Q56">
        <f t="shared" si="5"/>
        <v>99.348192843233832</v>
      </c>
      <c r="R56">
        <v>4233.5600000000004</v>
      </c>
      <c r="S56" s="135">
        <f t="shared" si="6"/>
        <v>100.58924718919586</v>
      </c>
      <c r="T56">
        <v>6243.69</v>
      </c>
      <c r="U56" s="136">
        <f t="shared" si="7"/>
        <v>97.729140350959568</v>
      </c>
      <c r="V56">
        <v>7086.61</v>
      </c>
      <c r="W56">
        <f t="shared" si="8"/>
        <v>96.877917809867128</v>
      </c>
      <c r="X56">
        <v>3885.6</v>
      </c>
      <c r="Y56">
        <f t="shared" si="9"/>
        <v>93.794128935546723</v>
      </c>
      <c r="Z56">
        <v>9888.92</v>
      </c>
      <c r="AA56" s="136">
        <f t="shared" si="10"/>
        <v>99.710817133177372</v>
      </c>
      <c r="AB56">
        <v>8398.2999999999993</v>
      </c>
      <c r="AC56">
        <f t="shared" si="11"/>
        <v>95.463432377747964</v>
      </c>
    </row>
    <row r="57" spans="1:29">
      <c r="A57" s="20">
        <v>42118</v>
      </c>
      <c r="B57">
        <v>19161.150000000001</v>
      </c>
      <c r="C57">
        <f t="shared" si="12"/>
        <v>97.117073281990073</v>
      </c>
      <c r="D57">
        <v>8650.7999999999993</v>
      </c>
      <c r="E57" s="135">
        <f t="shared" si="12"/>
        <v>99.887535881134411</v>
      </c>
      <c r="F57">
        <v>6942.84</v>
      </c>
      <c r="G57">
        <f t="shared" si="0"/>
        <v>99.890223251089495</v>
      </c>
      <c r="H57">
        <v>6272.1</v>
      </c>
      <c r="I57">
        <f t="shared" si="1"/>
        <v>99.057609483604111</v>
      </c>
      <c r="J57">
        <v>4956.57</v>
      </c>
      <c r="K57">
        <f t="shared" si="2"/>
        <v>97.121756612180761</v>
      </c>
      <c r="L57">
        <v>8343.68</v>
      </c>
      <c r="M57" s="134">
        <f t="shared" si="3"/>
        <v>98.022326075361661</v>
      </c>
      <c r="N57">
        <v>6459.43</v>
      </c>
      <c r="O57">
        <f t="shared" si="4"/>
        <v>98.407216353492871</v>
      </c>
      <c r="P57">
        <v>9397.02</v>
      </c>
      <c r="Q57">
        <f t="shared" si="5"/>
        <v>97.02272910303985</v>
      </c>
      <c r="R57">
        <v>4139.43</v>
      </c>
      <c r="S57" s="135">
        <f t="shared" si="6"/>
        <v>98.352721466655268</v>
      </c>
      <c r="T57">
        <v>6128.23</v>
      </c>
      <c r="U57" s="136">
        <f t="shared" si="7"/>
        <v>95.921906720698971</v>
      </c>
      <c r="V57">
        <v>7021.16</v>
      </c>
      <c r="W57">
        <f t="shared" si="8"/>
        <v>95.98317974460663</v>
      </c>
      <c r="X57">
        <v>3821.09</v>
      </c>
      <c r="Y57">
        <f t="shared" si="9"/>
        <v>92.236928179516227</v>
      </c>
      <c r="Z57">
        <v>9557.94</v>
      </c>
      <c r="AA57" s="136">
        <f t="shared" si="10"/>
        <v>96.373517786561266</v>
      </c>
      <c r="AB57">
        <v>8305.25</v>
      </c>
      <c r="AC57">
        <f t="shared" si="11"/>
        <v>94.405733512174052</v>
      </c>
    </row>
    <row r="58" spans="1:29">
      <c r="A58" s="20">
        <v>42121</v>
      </c>
      <c r="B58">
        <v>18805.3</v>
      </c>
      <c r="C58">
        <f t="shared" si="12"/>
        <v>95.313470130436201</v>
      </c>
      <c r="D58">
        <v>8332.5400000000009</v>
      </c>
      <c r="E58" s="135">
        <f t="shared" si="12"/>
        <v>96.212707290769401</v>
      </c>
      <c r="F58">
        <v>6850.48</v>
      </c>
      <c r="G58">
        <f t="shared" si="0"/>
        <v>98.561392251171497</v>
      </c>
      <c r="H58">
        <v>6184.14</v>
      </c>
      <c r="I58">
        <f t="shared" si="1"/>
        <v>97.668424468987354</v>
      </c>
      <c r="J58">
        <v>4877.16</v>
      </c>
      <c r="K58">
        <f t="shared" si="2"/>
        <v>95.565753430025907</v>
      </c>
      <c r="L58">
        <v>8098.41</v>
      </c>
      <c r="M58" s="134">
        <f t="shared" si="3"/>
        <v>95.140871379531518</v>
      </c>
      <c r="N58">
        <v>6332.58</v>
      </c>
      <c r="O58">
        <f t="shared" si="4"/>
        <v>96.474699801035356</v>
      </c>
      <c r="P58">
        <v>9117.4500000000007</v>
      </c>
      <c r="Q58">
        <f t="shared" si="5"/>
        <v>94.136213550733189</v>
      </c>
      <c r="R58">
        <v>4026.97</v>
      </c>
      <c r="S58" s="135">
        <f t="shared" si="6"/>
        <v>95.68067554339045</v>
      </c>
      <c r="T58">
        <v>6007.98</v>
      </c>
      <c r="U58" s="136">
        <f t="shared" si="7"/>
        <v>94.039697782202197</v>
      </c>
      <c r="V58">
        <v>6908.72</v>
      </c>
      <c r="W58">
        <f t="shared" si="8"/>
        <v>94.446062127220969</v>
      </c>
      <c r="X58">
        <v>3740.96</v>
      </c>
      <c r="Y58">
        <f t="shared" si="9"/>
        <v>90.302677728722173</v>
      </c>
      <c r="Z58">
        <v>9215.18</v>
      </c>
      <c r="AA58" s="136">
        <f t="shared" si="10"/>
        <v>92.917439703153988</v>
      </c>
      <c r="AB58">
        <v>8213.7999999999993</v>
      </c>
      <c r="AC58">
        <f t="shared" si="11"/>
        <v>93.366221838270391</v>
      </c>
    </row>
    <row r="59" spans="1:29">
      <c r="A59" s="20">
        <v>42122</v>
      </c>
      <c r="B59">
        <v>19120.25</v>
      </c>
      <c r="C59">
        <f t="shared" si="12"/>
        <v>96.909774226493212</v>
      </c>
      <c r="D59">
        <v>8459.6299999999992</v>
      </c>
      <c r="E59" s="135">
        <f t="shared" si="12"/>
        <v>97.680167749355107</v>
      </c>
      <c r="F59">
        <v>6931.06</v>
      </c>
      <c r="G59">
        <f t="shared" si="0"/>
        <v>99.720738309783371</v>
      </c>
      <c r="H59">
        <v>6236.4</v>
      </c>
      <c r="I59">
        <f t="shared" si="1"/>
        <v>98.493786097726215</v>
      </c>
      <c r="J59">
        <v>4926.51</v>
      </c>
      <c r="K59">
        <f t="shared" si="2"/>
        <v>96.532744451803282</v>
      </c>
      <c r="L59">
        <v>8207.7099999999991</v>
      </c>
      <c r="M59" s="134">
        <f t="shared" si="3"/>
        <v>96.424937911330076</v>
      </c>
      <c r="N59">
        <v>6377.33</v>
      </c>
      <c r="O59">
        <f t="shared" si="4"/>
        <v>97.156450811855009</v>
      </c>
      <c r="P59">
        <v>9244.9500000000007</v>
      </c>
      <c r="Q59">
        <f t="shared" si="5"/>
        <v>95.452630666014144</v>
      </c>
      <c r="R59">
        <v>4120.9399999999996</v>
      </c>
      <c r="S59" s="135">
        <f t="shared" si="6"/>
        <v>97.91339967116204</v>
      </c>
      <c r="T59">
        <v>6133.42</v>
      </c>
      <c r="U59" s="136">
        <f t="shared" si="7"/>
        <v>96.003143015009144</v>
      </c>
      <c r="V59">
        <v>6937.36</v>
      </c>
      <c r="W59">
        <f t="shared" si="8"/>
        <v>94.837586927664972</v>
      </c>
      <c r="X59">
        <v>3802.81</v>
      </c>
      <c r="Y59">
        <f t="shared" si="9"/>
        <v>91.795668997680252</v>
      </c>
      <c r="Z59">
        <v>9403.98</v>
      </c>
      <c r="AA59" s="136">
        <f t="shared" si="10"/>
        <v>94.821126078890046</v>
      </c>
      <c r="AB59">
        <v>8285.6</v>
      </c>
      <c r="AC59">
        <f t="shared" si="11"/>
        <v>94.182372064473611</v>
      </c>
    </row>
    <row r="60" spans="1:29">
      <c r="A60" s="20">
        <v>42123</v>
      </c>
      <c r="B60">
        <v>19163.849999999999</v>
      </c>
      <c r="C60">
        <f t="shared" si="12"/>
        <v>97.130758060714797</v>
      </c>
      <c r="D60">
        <v>8619.4699999999993</v>
      </c>
      <c r="E60" s="135">
        <f t="shared" si="12"/>
        <v>99.52578014765821</v>
      </c>
      <c r="F60">
        <v>6928.07</v>
      </c>
      <c r="G60">
        <f t="shared" si="0"/>
        <v>99.67771963622603</v>
      </c>
      <c r="H60">
        <v>6240.89</v>
      </c>
      <c r="I60">
        <f t="shared" si="1"/>
        <v>98.56469833869518</v>
      </c>
      <c r="J60">
        <v>4923.3900000000003</v>
      </c>
      <c r="K60">
        <f t="shared" si="2"/>
        <v>96.471609457113416</v>
      </c>
      <c r="L60">
        <v>8332.48</v>
      </c>
      <c r="M60" s="134">
        <f t="shared" si="3"/>
        <v>97.890747437153564</v>
      </c>
      <c r="N60">
        <v>6476.48</v>
      </c>
      <c r="O60">
        <f t="shared" si="4"/>
        <v>98.66696729728001</v>
      </c>
      <c r="P60">
        <v>9365.2999999999993</v>
      </c>
      <c r="Q60">
        <f t="shared" si="5"/>
        <v>96.695225174438164</v>
      </c>
      <c r="R60">
        <v>4152.96</v>
      </c>
      <c r="S60" s="135">
        <f t="shared" si="6"/>
        <v>98.674193824309299</v>
      </c>
      <c r="T60">
        <v>6159.22</v>
      </c>
      <c r="U60" s="136">
        <f t="shared" si="7"/>
        <v>96.406976616782259</v>
      </c>
      <c r="V60">
        <v>6944.25</v>
      </c>
      <c r="W60">
        <f t="shared" si="8"/>
        <v>94.931777076933813</v>
      </c>
      <c r="X60">
        <v>3778.39</v>
      </c>
      <c r="Y60">
        <f t="shared" si="9"/>
        <v>91.206196939669638</v>
      </c>
      <c r="Z60">
        <v>9546.41</v>
      </c>
      <c r="AA60" s="136">
        <f t="shared" si="10"/>
        <v>96.257259820924418</v>
      </c>
      <c r="AB60">
        <v>8239.75</v>
      </c>
      <c r="AC60">
        <f t="shared" si="11"/>
        <v>93.661195353172531</v>
      </c>
    </row>
    <row r="61" spans="1:29">
      <c r="A61" s="20">
        <v>42124</v>
      </c>
      <c r="B61">
        <v>19188.95</v>
      </c>
      <c r="C61">
        <f t="shared" si="12"/>
        <v>97.257975818489157</v>
      </c>
      <c r="D61">
        <v>8627.15</v>
      </c>
      <c r="E61" s="135">
        <f t="shared" si="12"/>
        <v>99.614458220849954</v>
      </c>
      <c r="F61">
        <v>6933.02</v>
      </c>
      <c r="G61">
        <f t="shared" si="0"/>
        <v>99.748937841613596</v>
      </c>
      <c r="H61">
        <v>6254.46</v>
      </c>
      <c r="I61">
        <f t="shared" si="1"/>
        <v>98.779014398817395</v>
      </c>
      <c r="J61">
        <v>4884.68</v>
      </c>
      <c r="K61">
        <f t="shared" si="2"/>
        <v>95.713104442868186</v>
      </c>
      <c r="L61">
        <v>8334.5499999999993</v>
      </c>
      <c r="M61" s="134">
        <f t="shared" si="3"/>
        <v>97.915065989036663</v>
      </c>
      <c r="N61">
        <v>6454.12</v>
      </c>
      <c r="O61">
        <f t="shared" si="4"/>
        <v>98.326320311762075</v>
      </c>
      <c r="P61">
        <v>9344.41</v>
      </c>
      <c r="Q61">
        <f t="shared" si="5"/>
        <v>96.479539264334505</v>
      </c>
      <c r="R61">
        <v>4192.8999999999996</v>
      </c>
      <c r="S61" s="135">
        <f t="shared" si="6"/>
        <v>99.623166918522315</v>
      </c>
      <c r="T61">
        <v>6207.59</v>
      </c>
      <c r="U61" s="136">
        <f t="shared" si="7"/>
        <v>97.164086357780917</v>
      </c>
      <c r="V61">
        <v>6896.18</v>
      </c>
      <c r="W61">
        <f t="shared" si="8"/>
        <v>94.27463332143995</v>
      </c>
      <c r="X61">
        <v>3777.11</v>
      </c>
      <c r="Y61">
        <f t="shared" si="9"/>
        <v>91.175299141379156</v>
      </c>
      <c r="Z61">
        <v>9576.0300000000007</v>
      </c>
      <c r="AA61" s="136">
        <f t="shared" si="10"/>
        <v>96.555920787287249</v>
      </c>
      <c r="AB61">
        <v>8181.5</v>
      </c>
      <c r="AC61">
        <f t="shared" si="11"/>
        <v>92.999067906426902</v>
      </c>
    </row>
    <row r="62" spans="1:29">
      <c r="A62" s="20">
        <v>42128</v>
      </c>
      <c r="B62">
        <v>19523.849999999999</v>
      </c>
      <c r="C62">
        <f t="shared" si="12"/>
        <v>98.955395224012207</v>
      </c>
      <c r="D62">
        <v>8805.2999999999993</v>
      </c>
      <c r="E62" s="135">
        <f t="shared" si="12"/>
        <v>101.67148930667138</v>
      </c>
      <c r="F62">
        <v>7053.69</v>
      </c>
      <c r="G62">
        <f t="shared" si="0"/>
        <v>101.48507942628339</v>
      </c>
      <c r="H62">
        <v>6361.98</v>
      </c>
      <c r="I62">
        <f t="shared" si="1"/>
        <v>100.47711777275548</v>
      </c>
      <c r="J62">
        <v>4966.13</v>
      </c>
      <c r="K62">
        <f t="shared" si="2"/>
        <v>97.309080506166396</v>
      </c>
      <c r="L62">
        <v>8498.1</v>
      </c>
      <c r="M62" s="134">
        <f t="shared" si="3"/>
        <v>99.836466549655668</v>
      </c>
      <c r="N62">
        <v>6523.16</v>
      </c>
      <c r="O62">
        <f t="shared" si="4"/>
        <v>99.37812120085681</v>
      </c>
      <c r="P62">
        <v>9523.42</v>
      </c>
      <c r="Q62">
        <f t="shared" si="5"/>
        <v>98.327788894188984</v>
      </c>
      <c r="R62">
        <v>4269.97</v>
      </c>
      <c r="S62" s="135">
        <f t="shared" si="6"/>
        <v>101.45434759881771</v>
      </c>
      <c r="T62">
        <v>6311.4</v>
      </c>
      <c r="U62" s="136">
        <f t="shared" si="7"/>
        <v>98.788968768636209</v>
      </c>
      <c r="V62">
        <v>7058.79</v>
      </c>
      <c r="W62">
        <f t="shared" si="8"/>
        <v>96.497602867536386</v>
      </c>
      <c r="X62">
        <v>3867.51</v>
      </c>
      <c r="Y62">
        <f t="shared" si="9"/>
        <v>93.35745614564452</v>
      </c>
      <c r="Z62">
        <v>9814.83</v>
      </c>
      <c r="AA62" s="136">
        <f t="shared" si="10"/>
        <v>98.963761393885619</v>
      </c>
      <c r="AB62">
        <v>8331.9500000000007</v>
      </c>
      <c r="AC62">
        <f t="shared" si="11"/>
        <v>94.709232273171622</v>
      </c>
    </row>
    <row r="63" spans="1:29">
      <c r="A63" s="20">
        <v>42129</v>
      </c>
      <c r="B63">
        <v>19669.349999999999</v>
      </c>
      <c r="C63">
        <f t="shared" si="12"/>
        <v>99.692852744178253</v>
      </c>
      <c r="D63">
        <v>8872.2999999999993</v>
      </c>
      <c r="E63" s="135">
        <f t="shared" si="12"/>
        <v>102.44511312227642</v>
      </c>
      <c r="F63">
        <v>7103.81</v>
      </c>
      <c r="G63">
        <f t="shared" si="0"/>
        <v>102.20618174022763</v>
      </c>
      <c r="H63">
        <v>6387.93</v>
      </c>
      <c r="I63">
        <f t="shared" si="1"/>
        <v>100.88695578013731</v>
      </c>
      <c r="J63">
        <v>4971.88</v>
      </c>
      <c r="K63">
        <f t="shared" si="2"/>
        <v>97.421749166251914</v>
      </c>
      <c r="L63">
        <v>8504.68</v>
      </c>
      <c r="M63" s="134">
        <f t="shared" si="3"/>
        <v>99.913768999602908</v>
      </c>
      <c r="N63">
        <v>6534.97</v>
      </c>
      <c r="O63">
        <f t="shared" si="4"/>
        <v>99.558042529075365</v>
      </c>
      <c r="P63">
        <v>9545.18</v>
      </c>
      <c r="Q63">
        <f t="shared" si="5"/>
        <v>98.55245741519694</v>
      </c>
      <c r="R63">
        <v>4296.57</v>
      </c>
      <c r="S63" s="135">
        <f t="shared" si="6"/>
        <v>102.08636272916488</v>
      </c>
      <c r="T63">
        <v>6346.85</v>
      </c>
      <c r="U63" s="136">
        <f t="shared" si="7"/>
        <v>99.343848659444618</v>
      </c>
      <c r="V63">
        <v>7086.26</v>
      </c>
      <c r="W63">
        <f t="shared" si="8"/>
        <v>96.873133114330983</v>
      </c>
      <c r="X63">
        <v>3897.15</v>
      </c>
      <c r="Y63">
        <f t="shared" si="9"/>
        <v>94.072933287308501</v>
      </c>
      <c r="Z63">
        <v>9838.31</v>
      </c>
      <c r="AA63" s="136">
        <f t="shared" si="10"/>
        <v>99.200512220698542</v>
      </c>
      <c r="AB63">
        <v>8324.7999999999993</v>
      </c>
      <c r="AC63">
        <f t="shared" si="11"/>
        <v>94.627958260395118</v>
      </c>
    </row>
    <row r="64" spans="1:29">
      <c r="A64" s="20">
        <v>42130</v>
      </c>
      <c r="B64">
        <v>19024.849999999999</v>
      </c>
      <c r="C64">
        <f t="shared" si="12"/>
        <v>96.426245378219406</v>
      </c>
      <c r="D64">
        <v>8536.61</v>
      </c>
      <c r="E64" s="135">
        <f t="shared" si="12"/>
        <v>98.56902687361297</v>
      </c>
      <c r="F64">
        <v>6926.28</v>
      </c>
      <c r="G64">
        <f t="shared" si="0"/>
        <v>99.651965982156597</v>
      </c>
      <c r="H64">
        <v>6234.89</v>
      </c>
      <c r="I64">
        <f t="shared" si="1"/>
        <v>98.469938105774517</v>
      </c>
      <c r="J64">
        <v>4832.72</v>
      </c>
      <c r="K64">
        <f t="shared" si="2"/>
        <v>94.694971646686767</v>
      </c>
      <c r="L64">
        <v>8269.2999999999993</v>
      </c>
      <c r="M64" s="134">
        <f t="shared" si="3"/>
        <v>97.148502940547587</v>
      </c>
      <c r="N64">
        <v>6416.09</v>
      </c>
      <c r="O64">
        <f t="shared" si="4"/>
        <v>97.746946212511318</v>
      </c>
      <c r="P64">
        <v>9274.59</v>
      </c>
      <c r="Q64">
        <f t="shared" si="5"/>
        <v>95.758658927166522</v>
      </c>
      <c r="R64">
        <v>4102.25</v>
      </c>
      <c r="S64" s="135">
        <f t="shared" si="6"/>
        <v>97.469325882207585</v>
      </c>
      <c r="T64">
        <v>6083.97</v>
      </c>
      <c r="U64" s="136">
        <f t="shared" si="7"/>
        <v>95.229128611610676</v>
      </c>
      <c r="V64">
        <v>6916.86</v>
      </c>
      <c r="W64">
        <f t="shared" si="8"/>
        <v>94.557340474833182</v>
      </c>
      <c r="X64">
        <v>3732.98</v>
      </c>
      <c r="Y64">
        <f t="shared" si="9"/>
        <v>90.110049267504948</v>
      </c>
      <c r="Z64">
        <v>9456.68</v>
      </c>
      <c r="AA64" s="136">
        <f t="shared" si="10"/>
        <v>95.352504638218932</v>
      </c>
      <c r="AB64">
        <v>8097</v>
      </c>
      <c r="AC64">
        <f t="shared" si="11"/>
        <v>92.038556846340967</v>
      </c>
    </row>
    <row r="65" spans="1:29">
      <c r="A65" s="20">
        <v>42131</v>
      </c>
      <c r="B65">
        <v>18522.75</v>
      </c>
      <c r="C65">
        <f t="shared" si="12"/>
        <v>93.88138337907597</v>
      </c>
      <c r="D65">
        <v>8331.8799999999992</v>
      </c>
      <c r="E65" s="135">
        <f t="shared" si="12"/>
        <v>96.205086518854472</v>
      </c>
      <c r="F65">
        <v>6852.19</v>
      </c>
      <c r="G65">
        <f t="shared" si="0"/>
        <v>98.585994903941739</v>
      </c>
      <c r="H65">
        <v>6185.76</v>
      </c>
      <c r="I65">
        <f t="shared" si="1"/>
        <v>97.694009731875923</v>
      </c>
      <c r="J65">
        <v>4805.3599999999997</v>
      </c>
      <c r="K65">
        <f t="shared" si="2"/>
        <v>94.158864770175526</v>
      </c>
      <c r="L65">
        <v>8136.96</v>
      </c>
      <c r="M65" s="134">
        <f t="shared" si="3"/>
        <v>95.593760353006687</v>
      </c>
      <c r="N65">
        <v>6364.62</v>
      </c>
      <c r="O65">
        <f t="shared" si="4"/>
        <v>96.962818290122769</v>
      </c>
      <c r="P65">
        <v>9123.6</v>
      </c>
      <c r="Q65">
        <f t="shared" si="5"/>
        <v>94.19971131747026</v>
      </c>
      <c r="R65">
        <v>4008.41</v>
      </c>
      <c r="S65" s="135">
        <f t="shared" si="6"/>
        <v>95.239690550185799</v>
      </c>
      <c r="T65">
        <v>5953.51</v>
      </c>
      <c r="U65" s="136">
        <f t="shared" si="7"/>
        <v>93.18710800357502</v>
      </c>
      <c r="V65">
        <v>6913.2</v>
      </c>
      <c r="W65">
        <f t="shared" si="8"/>
        <v>94.507306230083714</v>
      </c>
      <c r="X65">
        <v>3625.64</v>
      </c>
      <c r="Y65">
        <f t="shared" si="9"/>
        <v>87.518979213988985</v>
      </c>
      <c r="Z65">
        <v>9165.83</v>
      </c>
      <c r="AA65" s="136">
        <f t="shared" si="10"/>
        <v>92.419839477292882</v>
      </c>
      <c r="AB65">
        <v>8057.3</v>
      </c>
      <c r="AC65">
        <f t="shared" si="11"/>
        <v>91.587287153022487</v>
      </c>
    </row>
    <row r="66" spans="1:29">
      <c r="A66" s="20">
        <v>42132</v>
      </c>
      <c r="B66">
        <v>18920.349999999999</v>
      </c>
      <c r="C66">
        <f t="shared" si="12"/>
        <v>95.896593757206674</v>
      </c>
      <c r="D66">
        <v>8458.1299999999992</v>
      </c>
      <c r="E66" s="135">
        <f t="shared" si="12"/>
        <v>97.66284781318484</v>
      </c>
      <c r="F66">
        <v>6953.5</v>
      </c>
      <c r="G66">
        <f t="shared" ref="G66:G129" si="13">F66/F$2*100</f>
        <v>100.04359417420692</v>
      </c>
      <c r="H66">
        <v>6279.13</v>
      </c>
      <c r="I66">
        <f t="shared" ref="I66:I129" si="14">H66/H$2*100</f>
        <v>99.168636889842801</v>
      </c>
      <c r="J66">
        <v>4878.5</v>
      </c>
      <c r="K66">
        <f t="shared" ref="K66:K129" si="15">J66/J$2*100</f>
        <v>95.592010126463222</v>
      </c>
      <c r="L66">
        <v>8272.09</v>
      </c>
      <c r="M66" s="134">
        <f t="shared" ref="M66:M129" si="16">L66/L$2*100</f>
        <v>97.181280119172655</v>
      </c>
      <c r="N66">
        <v>6408.01</v>
      </c>
      <c r="O66">
        <f t="shared" ref="O66:O129" si="17">N66/N$2*100</f>
        <v>97.623850164077297</v>
      </c>
      <c r="P66">
        <v>9263.86</v>
      </c>
      <c r="Q66">
        <f t="shared" ref="Q66:Q129" si="18">P66/P$2*100</f>
        <v>95.647873392680523</v>
      </c>
      <c r="R66">
        <v>4128.79</v>
      </c>
      <c r="S66" s="135">
        <f t="shared" ref="S66:S129" si="19">R66/R$2*100</f>
        <v>98.099915414516374</v>
      </c>
      <c r="T66">
        <v>6128.98</v>
      </c>
      <c r="U66" s="136">
        <f t="shared" ref="U66:U129" si="20">T66/T$2*100</f>
        <v>95.933646069587724</v>
      </c>
      <c r="V66">
        <v>6983.34</v>
      </c>
      <c r="W66">
        <f t="shared" ref="W66:W129" si="21">V66/V$2*100</f>
        <v>95.466159215528663</v>
      </c>
      <c r="X66">
        <v>3641.97</v>
      </c>
      <c r="Y66">
        <f t="shared" ref="Y66:Y129" si="22">X66/X$2*100</f>
        <v>87.913167531241783</v>
      </c>
      <c r="Z66">
        <v>9405.9</v>
      </c>
      <c r="AA66" s="136">
        <f t="shared" ref="AA66:AA129" si="23">Z66/Z$2*100</f>
        <v>94.840485601355169</v>
      </c>
      <c r="AB66">
        <v>8191.5</v>
      </c>
      <c r="AC66">
        <f t="shared" ref="AC66:AC129" si="24">AB66/AB$2*100</f>
        <v>93.112737854366074</v>
      </c>
    </row>
    <row r="67" spans="1:29">
      <c r="A67" s="20">
        <v>42135</v>
      </c>
      <c r="B67">
        <v>19342.75</v>
      </c>
      <c r="C67">
        <f t="shared" ref="C67:E130" si="25">B67/B$2*100</f>
        <v>98.037501362142322</v>
      </c>
      <c r="D67">
        <v>8622.61</v>
      </c>
      <c r="E67" s="135">
        <f t="shared" si="25"/>
        <v>99.562036547374646</v>
      </c>
      <c r="F67">
        <v>7035.73</v>
      </c>
      <c r="G67">
        <f t="shared" si="13"/>
        <v>101.22667963461463</v>
      </c>
      <c r="H67">
        <v>6354.04</v>
      </c>
      <c r="I67">
        <f t="shared" si="14"/>
        <v>100.35171839785716</v>
      </c>
      <c r="J67">
        <v>4924.6000000000004</v>
      </c>
      <c r="K67">
        <f t="shared" si="15"/>
        <v>96.495318862105322</v>
      </c>
      <c r="L67">
        <v>8387.99</v>
      </c>
      <c r="M67" s="134">
        <f t="shared" si="16"/>
        <v>98.542884062772401</v>
      </c>
      <c r="N67">
        <v>6480.54</v>
      </c>
      <c r="O67">
        <f t="shared" si="17"/>
        <v>98.728820014686221</v>
      </c>
      <c r="P67">
        <v>9380.11</v>
      </c>
      <c r="Q67">
        <f t="shared" si="18"/>
        <v>96.848136056613171</v>
      </c>
      <c r="R67">
        <v>4224.22</v>
      </c>
      <c r="S67" s="135">
        <f t="shared" si="19"/>
        <v>100.36732909455517</v>
      </c>
      <c r="T67">
        <v>6245.72</v>
      </c>
      <c r="U67" s="136">
        <f t="shared" si="20"/>
        <v>97.760914855285137</v>
      </c>
      <c r="V67">
        <v>7057.86</v>
      </c>
      <c r="W67">
        <f t="shared" si="21"/>
        <v>96.484889247968894</v>
      </c>
      <c r="X67">
        <v>3764.69</v>
      </c>
      <c r="Y67">
        <f t="shared" si="22"/>
        <v>90.875493942341819</v>
      </c>
      <c r="Z67">
        <v>9609.11</v>
      </c>
      <c r="AA67" s="136">
        <f t="shared" si="23"/>
        <v>96.889469226425746</v>
      </c>
      <c r="AB67">
        <v>8325.25</v>
      </c>
      <c r="AC67">
        <f t="shared" si="24"/>
        <v>94.633073408052383</v>
      </c>
    </row>
    <row r="68" spans="1:29">
      <c r="A68" s="20">
        <v>42136</v>
      </c>
      <c r="B68">
        <v>18980</v>
      </c>
      <c r="C68">
        <f t="shared" si="25"/>
        <v>96.198925998291926</v>
      </c>
      <c r="D68">
        <v>8433.2199999999993</v>
      </c>
      <c r="E68" s="135">
        <f t="shared" si="25"/>
        <v>97.375221406517355</v>
      </c>
      <c r="F68">
        <v>6965.36</v>
      </c>
      <c r="G68">
        <f t="shared" si="13"/>
        <v>100.21423011681223</v>
      </c>
      <c r="H68">
        <v>6286.55</v>
      </c>
      <c r="I68">
        <f t="shared" si="14"/>
        <v>99.28582371122134</v>
      </c>
      <c r="J68">
        <v>4861.16</v>
      </c>
      <c r="K68">
        <f t="shared" si="15"/>
        <v>95.252240636744475</v>
      </c>
      <c r="L68">
        <v>8264.34</v>
      </c>
      <c r="M68" s="134">
        <f t="shared" si="16"/>
        <v>97.090232400769722</v>
      </c>
      <c r="N68">
        <v>6423.61</v>
      </c>
      <c r="O68">
        <f t="shared" si="17"/>
        <v>97.861510851647935</v>
      </c>
      <c r="P68">
        <v>9226.06</v>
      </c>
      <c r="Q68">
        <f t="shared" si="18"/>
        <v>95.257594436150157</v>
      </c>
      <c r="R68">
        <v>4131.8100000000004</v>
      </c>
      <c r="S68" s="135">
        <f t="shared" si="19"/>
        <v>98.171670515781372</v>
      </c>
      <c r="T68">
        <v>6110.69</v>
      </c>
      <c r="U68" s="136">
        <f t="shared" si="20"/>
        <v>95.647362481353994</v>
      </c>
      <c r="V68">
        <v>6977.72</v>
      </c>
      <c r="W68">
        <f t="shared" si="21"/>
        <v>95.389330675776733</v>
      </c>
      <c r="X68">
        <v>3623.91</v>
      </c>
      <c r="Y68">
        <f t="shared" si="22"/>
        <v>87.477218908487004</v>
      </c>
      <c r="Z68">
        <v>9386.9699999999993</v>
      </c>
      <c r="AA68" s="136">
        <f t="shared" si="23"/>
        <v>94.649612809550689</v>
      </c>
      <c r="AB68">
        <v>8126.95</v>
      </c>
      <c r="AC68">
        <f t="shared" si="24"/>
        <v>92.378998340418761</v>
      </c>
    </row>
    <row r="69" spans="1:29">
      <c r="A69" s="20">
        <v>42137</v>
      </c>
      <c r="B69">
        <v>19384.25</v>
      </c>
      <c r="C69">
        <f t="shared" si="25"/>
        <v>98.247841479578</v>
      </c>
      <c r="D69">
        <v>8568.75</v>
      </c>
      <c r="E69" s="135">
        <f t="shared" si="25"/>
        <v>98.9401353726211</v>
      </c>
      <c r="F69">
        <v>7065.28</v>
      </c>
      <c r="G69">
        <f t="shared" si="13"/>
        <v>101.65183073950395</v>
      </c>
      <c r="H69">
        <v>6338.18</v>
      </c>
      <c r="I69">
        <f t="shared" si="14"/>
        <v>100.10123551550356</v>
      </c>
      <c r="J69">
        <v>4899.22</v>
      </c>
      <c r="K69">
        <f t="shared" si="15"/>
        <v>95.99800919376267</v>
      </c>
      <c r="L69">
        <v>8340.4</v>
      </c>
      <c r="M69" s="134">
        <f t="shared" si="16"/>
        <v>97.983792331315001</v>
      </c>
      <c r="N69">
        <v>6460.65</v>
      </c>
      <c r="O69">
        <f t="shared" si="17"/>
        <v>98.42580263803363</v>
      </c>
      <c r="P69">
        <v>9338.3799999999992</v>
      </c>
      <c r="Q69">
        <f t="shared" si="18"/>
        <v>96.417280478411797</v>
      </c>
      <c r="R69">
        <v>4197.67</v>
      </c>
      <c r="S69" s="135">
        <f t="shared" si="19"/>
        <v>99.7365019625733</v>
      </c>
      <c r="T69">
        <v>6214.64</v>
      </c>
      <c r="U69" s="136">
        <f t="shared" si="20"/>
        <v>97.274436237335195</v>
      </c>
      <c r="V69">
        <v>7009.77</v>
      </c>
      <c r="W69">
        <f t="shared" si="21"/>
        <v>95.827472081301551</v>
      </c>
      <c r="X69">
        <v>3676.84</v>
      </c>
      <c r="Y69">
        <f t="shared" si="22"/>
        <v>88.754891145608312</v>
      </c>
      <c r="Z69">
        <v>9534.67</v>
      </c>
      <c r="AA69" s="136">
        <f t="shared" si="23"/>
        <v>96.138884407517949</v>
      </c>
      <c r="AB69">
        <v>8235.4500000000007</v>
      </c>
      <c r="AC69">
        <f t="shared" si="24"/>
        <v>93.612317275558695</v>
      </c>
    </row>
    <row r="70" spans="1:29">
      <c r="A70" s="20">
        <v>42138</v>
      </c>
      <c r="B70">
        <v>19626.849999999999</v>
      </c>
      <c r="C70">
        <f t="shared" si="25"/>
        <v>99.477444190177863</v>
      </c>
      <c r="D70">
        <v>8679.94</v>
      </c>
      <c r="E70" s="135">
        <f t="shared" si="25"/>
        <v>100.22400450780205</v>
      </c>
      <c r="F70">
        <v>7106.22</v>
      </c>
      <c r="G70">
        <f t="shared" si="13"/>
        <v>102.24085565436583</v>
      </c>
      <c r="H70">
        <v>6383.15</v>
      </c>
      <c r="I70">
        <f t="shared" si="14"/>
        <v>100.81146346124383</v>
      </c>
      <c r="J70">
        <v>4915.6499999999996</v>
      </c>
      <c r="K70">
        <f t="shared" si="15"/>
        <v>96.31994764336352</v>
      </c>
      <c r="L70">
        <v>8446.59</v>
      </c>
      <c r="M70" s="134">
        <f t="shared" si="16"/>
        <v>99.231322294825432</v>
      </c>
      <c r="N70">
        <v>6526.84</v>
      </c>
      <c r="O70">
        <f t="shared" si="17"/>
        <v>99.43418474766834</v>
      </c>
      <c r="P70">
        <v>9447.41</v>
      </c>
      <c r="Q70">
        <f t="shared" si="18"/>
        <v>97.542997796679117</v>
      </c>
      <c r="R70">
        <v>4238.8599999999997</v>
      </c>
      <c r="S70" s="135">
        <f t="shared" si="19"/>
        <v>100.71517501591916</v>
      </c>
      <c r="T70">
        <v>6266.91</v>
      </c>
      <c r="U70" s="136">
        <f t="shared" si="20"/>
        <v>98.092590592555368</v>
      </c>
      <c r="V70">
        <v>7023.06</v>
      </c>
      <c r="W70">
        <f t="shared" si="21"/>
        <v>96.009153806088605</v>
      </c>
      <c r="X70">
        <v>3751.65</v>
      </c>
      <c r="Y70">
        <f t="shared" si="22"/>
        <v>90.560722622257529</v>
      </c>
      <c r="Z70">
        <v>9662.7999999999993</v>
      </c>
      <c r="AA70" s="136">
        <f t="shared" si="23"/>
        <v>97.430830039525688</v>
      </c>
      <c r="AB70">
        <v>8224.2000000000007</v>
      </c>
      <c r="AC70">
        <f t="shared" si="24"/>
        <v>93.484438584127133</v>
      </c>
    </row>
    <row r="71" spans="1:29">
      <c r="A71" s="20">
        <v>42139</v>
      </c>
      <c r="B71">
        <v>19696.25</v>
      </c>
      <c r="C71">
        <f t="shared" si="25"/>
        <v>99.829193687769106</v>
      </c>
      <c r="D71">
        <v>8764.98</v>
      </c>
      <c r="E71" s="135">
        <f t="shared" si="25"/>
        <v>101.20592942241475</v>
      </c>
      <c r="F71">
        <v>7155.19</v>
      </c>
      <c r="G71">
        <f t="shared" si="13"/>
        <v>102.94541232463415</v>
      </c>
      <c r="H71">
        <v>6411.58</v>
      </c>
      <c r="I71">
        <f t="shared" si="14"/>
        <v>101.2604690315662</v>
      </c>
      <c r="J71">
        <v>4954.09</v>
      </c>
      <c r="K71">
        <f t="shared" si="15"/>
        <v>97.07316212922214</v>
      </c>
      <c r="L71">
        <v>8499.9699999999993</v>
      </c>
      <c r="M71" s="134">
        <f t="shared" si="16"/>
        <v>99.858435482999326</v>
      </c>
      <c r="N71">
        <v>6545.23</v>
      </c>
      <c r="O71">
        <f t="shared" si="17"/>
        <v>99.714350135131426</v>
      </c>
      <c r="P71">
        <v>9548.01</v>
      </c>
      <c r="Q71">
        <f t="shared" si="18"/>
        <v>98.581676712736112</v>
      </c>
      <c r="R71">
        <v>4262.17</v>
      </c>
      <c r="S71" s="135">
        <f t="shared" si="19"/>
        <v>101.26901985382868</v>
      </c>
      <c r="T71">
        <v>6303.78</v>
      </c>
      <c r="U71" s="136">
        <f t="shared" si="20"/>
        <v>98.669696983926471</v>
      </c>
      <c r="V71">
        <v>7054.46</v>
      </c>
      <c r="W71">
        <f t="shared" si="21"/>
        <v>96.438409348474849</v>
      </c>
      <c r="X71">
        <v>3738.45</v>
      </c>
      <c r="Y71">
        <f t="shared" si="22"/>
        <v>90.242089077386922</v>
      </c>
      <c r="Z71">
        <v>9700.18</v>
      </c>
      <c r="AA71" s="136">
        <f t="shared" si="23"/>
        <v>97.807735742518361</v>
      </c>
      <c r="AB71">
        <v>8262.35</v>
      </c>
      <c r="AC71">
        <f t="shared" si="24"/>
        <v>93.918089435515057</v>
      </c>
    </row>
    <row r="72" spans="1:29">
      <c r="A72" s="20">
        <v>42142</v>
      </c>
      <c r="B72">
        <v>19930.3</v>
      </c>
      <c r="C72">
        <f t="shared" si="25"/>
        <v>101.01546126574065</v>
      </c>
      <c r="D72">
        <v>8858.92</v>
      </c>
      <c r="E72" s="135">
        <f t="shared" si="25"/>
        <v>102.2906192916377</v>
      </c>
      <c r="F72">
        <v>7208.29</v>
      </c>
      <c r="G72">
        <f t="shared" si="13"/>
        <v>103.70938943697332</v>
      </c>
      <c r="H72">
        <v>6472.09</v>
      </c>
      <c r="I72">
        <f t="shared" si="14"/>
        <v>102.21612598057099</v>
      </c>
      <c r="J72">
        <v>5011.78</v>
      </c>
      <c r="K72">
        <f t="shared" si="15"/>
        <v>98.203571694497455</v>
      </c>
      <c r="L72">
        <v>8576.82</v>
      </c>
      <c r="M72" s="134">
        <f t="shared" si="16"/>
        <v>100.76127640677535</v>
      </c>
      <c r="N72">
        <v>6592.62</v>
      </c>
      <c r="O72">
        <f t="shared" si="17"/>
        <v>100.43632064692459</v>
      </c>
      <c r="P72">
        <v>9658.48</v>
      </c>
      <c r="Q72">
        <f t="shared" si="18"/>
        <v>99.722261800776025</v>
      </c>
      <c r="R72">
        <v>4311.1099999999997</v>
      </c>
      <c r="S72" s="135">
        <f t="shared" si="19"/>
        <v>102.43183265379825</v>
      </c>
      <c r="T72">
        <v>6368.94</v>
      </c>
      <c r="U72" s="136">
        <f t="shared" si="20"/>
        <v>99.689611615381352</v>
      </c>
      <c r="V72">
        <v>7123.03</v>
      </c>
      <c r="W72">
        <f t="shared" si="21"/>
        <v>97.375799556800487</v>
      </c>
      <c r="X72">
        <v>3769.4</v>
      </c>
      <c r="Y72">
        <f t="shared" si="22"/>
        <v>90.989188184488839</v>
      </c>
      <c r="Z72">
        <v>9818.56</v>
      </c>
      <c r="AA72" s="136">
        <f t="shared" si="23"/>
        <v>99.001371299507937</v>
      </c>
      <c r="AB72">
        <v>8373.65</v>
      </c>
      <c r="AC72">
        <f t="shared" si="24"/>
        <v>95.183235956077922</v>
      </c>
    </row>
    <row r="73" spans="1:29">
      <c r="A73" s="20">
        <v>42143</v>
      </c>
      <c r="B73">
        <v>19922.8</v>
      </c>
      <c r="C73">
        <f t="shared" si="25"/>
        <v>100.9774479915053</v>
      </c>
      <c r="D73">
        <v>8902.56</v>
      </c>
      <c r="E73" s="135">
        <f t="shared" si="25"/>
        <v>102.79451396795119</v>
      </c>
      <c r="F73">
        <v>7195.05</v>
      </c>
      <c r="G73">
        <f t="shared" si="13"/>
        <v>103.51889872195694</v>
      </c>
      <c r="H73">
        <v>6475.99</v>
      </c>
      <c r="I73">
        <f t="shared" si="14"/>
        <v>102.2777201319694</v>
      </c>
      <c r="J73">
        <v>5007.3100000000004</v>
      </c>
      <c r="K73">
        <f t="shared" si="15"/>
        <v>98.115984057874471</v>
      </c>
      <c r="L73">
        <v>8577.06</v>
      </c>
      <c r="M73" s="134">
        <f t="shared" si="16"/>
        <v>100.76409594902267</v>
      </c>
      <c r="N73">
        <v>6597.39</v>
      </c>
      <c r="O73">
        <f t="shared" si="17"/>
        <v>100.50898997254716</v>
      </c>
      <c r="P73">
        <v>9676.1</v>
      </c>
      <c r="Q73">
        <f t="shared" si="18"/>
        <v>99.904185483687797</v>
      </c>
      <c r="R73">
        <v>4300.62</v>
      </c>
      <c r="S73" s="135">
        <f t="shared" si="19"/>
        <v>102.18259059675535</v>
      </c>
      <c r="T73">
        <v>6350.11</v>
      </c>
      <c r="U73" s="136">
        <f t="shared" si="20"/>
        <v>99.394875695947732</v>
      </c>
      <c r="V73">
        <v>7134.5</v>
      </c>
      <c r="W73">
        <f t="shared" si="21"/>
        <v>97.532600864799548</v>
      </c>
      <c r="X73">
        <v>3777.72</v>
      </c>
      <c r="Y73">
        <f t="shared" si="22"/>
        <v>91.190023873376973</v>
      </c>
      <c r="Z73">
        <v>9816.09</v>
      </c>
      <c r="AA73" s="136">
        <f t="shared" si="23"/>
        <v>98.976466080503343</v>
      </c>
      <c r="AB73">
        <v>8365.65</v>
      </c>
      <c r="AC73">
        <f t="shared" si="24"/>
        <v>95.092299997726599</v>
      </c>
    </row>
    <row r="74" spans="1:29">
      <c r="A74" s="20">
        <v>42144</v>
      </c>
      <c r="B74">
        <v>19948.55</v>
      </c>
      <c r="C74">
        <f t="shared" si="25"/>
        <v>101.10796023304671</v>
      </c>
      <c r="D74">
        <v>8897.7999999999993</v>
      </c>
      <c r="E74" s="135">
        <f t="shared" si="25"/>
        <v>102.73955203717087</v>
      </c>
      <c r="F74">
        <v>7194.41</v>
      </c>
      <c r="G74">
        <f t="shared" si="13"/>
        <v>103.50969071156339</v>
      </c>
      <c r="H74">
        <v>6482.46</v>
      </c>
      <c r="I74">
        <f t="shared" si="14"/>
        <v>102.37990324980217</v>
      </c>
      <c r="J74">
        <v>5020.5200000000004</v>
      </c>
      <c r="K74">
        <f t="shared" si="15"/>
        <v>98.374828057827443</v>
      </c>
      <c r="L74">
        <v>8596.08</v>
      </c>
      <c r="M74" s="134">
        <f t="shared" si="16"/>
        <v>100.98754467212248</v>
      </c>
      <c r="N74">
        <v>6612.75</v>
      </c>
      <c r="O74">
        <f t="shared" si="17"/>
        <v>100.74299434184748</v>
      </c>
      <c r="P74">
        <v>9688.58</v>
      </c>
      <c r="Q74">
        <f t="shared" si="18"/>
        <v>100.03303948838354</v>
      </c>
      <c r="R74">
        <v>4308.92</v>
      </c>
      <c r="S74" s="135">
        <f t="shared" si="19"/>
        <v>102.3797983253975</v>
      </c>
      <c r="T74">
        <v>6366.75</v>
      </c>
      <c r="U74" s="136">
        <f t="shared" si="20"/>
        <v>99.655332716626205</v>
      </c>
      <c r="V74">
        <v>7158.15</v>
      </c>
      <c r="W74">
        <f t="shared" si="21"/>
        <v>97.8559095774567</v>
      </c>
      <c r="X74">
        <v>3773.7</v>
      </c>
      <c r="Y74">
        <f t="shared" si="22"/>
        <v>91.092985475620907</v>
      </c>
      <c r="Z74">
        <v>9843.52</v>
      </c>
      <c r="AA74" s="136">
        <f t="shared" si="23"/>
        <v>99.253045091554398</v>
      </c>
      <c r="AB74">
        <v>8423.25</v>
      </c>
      <c r="AC74">
        <f t="shared" si="24"/>
        <v>95.747038897856186</v>
      </c>
    </row>
    <row r="75" spans="1:29">
      <c r="A75" s="20">
        <v>42145</v>
      </c>
      <c r="B75">
        <v>19881.400000000001</v>
      </c>
      <c r="C75">
        <f t="shared" si="25"/>
        <v>100.7676147177261</v>
      </c>
      <c r="D75">
        <v>8879.99</v>
      </c>
      <c r="E75" s="135">
        <f t="shared" si="25"/>
        <v>102.5339066617093</v>
      </c>
      <c r="F75">
        <v>7200.77</v>
      </c>
      <c r="G75">
        <f t="shared" si="13"/>
        <v>103.60119531484922</v>
      </c>
      <c r="H75">
        <v>6487.85</v>
      </c>
      <c r="I75">
        <f t="shared" si="14"/>
        <v>102.46502952570924</v>
      </c>
      <c r="J75">
        <v>5074.05</v>
      </c>
      <c r="K75">
        <f t="shared" si="15"/>
        <v>99.423724296849585</v>
      </c>
      <c r="L75">
        <v>8614.51</v>
      </c>
      <c r="M75" s="134">
        <f t="shared" si="16"/>
        <v>101.20406202053096</v>
      </c>
      <c r="N75">
        <v>6618.07</v>
      </c>
      <c r="O75">
        <f t="shared" si="17"/>
        <v>100.82404273017285</v>
      </c>
      <c r="P75">
        <v>9701.06</v>
      </c>
      <c r="Q75">
        <f t="shared" si="18"/>
        <v>100.16189349307926</v>
      </c>
      <c r="R75">
        <v>4326.9799999999996</v>
      </c>
      <c r="S75" s="135">
        <f t="shared" si="19"/>
        <v>102.80890333494898</v>
      </c>
      <c r="T75">
        <v>6374.75</v>
      </c>
      <c r="U75" s="136">
        <f t="shared" si="20"/>
        <v>99.780552438106227</v>
      </c>
      <c r="V75">
        <v>7192.8</v>
      </c>
      <c r="W75">
        <f t="shared" si="21"/>
        <v>98.32959443553581</v>
      </c>
      <c r="X75">
        <v>3753.98</v>
      </c>
      <c r="Y75">
        <f t="shared" si="22"/>
        <v>90.616966270708176</v>
      </c>
      <c r="Z75">
        <v>9838.8700000000008</v>
      </c>
      <c r="AA75" s="136">
        <f t="shared" si="23"/>
        <v>99.206158748084221</v>
      </c>
      <c r="AB75">
        <v>8421</v>
      </c>
      <c r="AC75">
        <f t="shared" si="24"/>
        <v>95.721463159569879</v>
      </c>
    </row>
    <row r="76" spans="1:29">
      <c r="A76" s="20">
        <v>42146</v>
      </c>
      <c r="B76">
        <v>19901.650000000001</v>
      </c>
      <c r="C76">
        <f t="shared" si="25"/>
        <v>100.87025055816159</v>
      </c>
      <c r="D76">
        <v>8897.11</v>
      </c>
      <c r="E76" s="135">
        <f t="shared" si="25"/>
        <v>102.73158486653257</v>
      </c>
      <c r="F76">
        <v>7240.81</v>
      </c>
      <c r="G76">
        <f t="shared" si="13"/>
        <v>104.17727146509517</v>
      </c>
      <c r="H76">
        <v>6535.85</v>
      </c>
      <c r="I76">
        <f t="shared" si="14"/>
        <v>103.22311138907445</v>
      </c>
      <c r="J76">
        <v>5113.68</v>
      </c>
      <c r="K76">
        <f t="shared" si="15"/>
        <v>100.20025629670852</v>
      </c>
      <c r="L76">
        <v>8651.56</v>
      </c>
      <c r="M76" s="134">
        <f t="shared" si="16"/>
        <v>101.63932885496038</v>
      </c>
      <c r="N76">
        <v>6655.91</v>
      </c>
      <c r="O76">
        <f t="shared" si="17"/>
        <v>101.40052224412628</v>
      </c>
      <c r="P76">
        <v>9762.42</v>
      </c>
      <c r="Q76">
        <f t="shared" si="18"/>
        <v>100.79542568283331</v>
      </c>
      <c r="R76">
        <v>4337.58</v>
      </c>
      <c r="S76" s="135">
        <f t="shared" si="19"/>
        <v>103.06075898839562</v>
      </c>
      <c r="T76">
        <v>6379.46</v>
      </c>
      <c r="U76" s="136">
        <f t="shared" si="20"/>
        <v>99.854275549127607</v>
      </c>
      <c r="V76">
        <v>7247.96</v>
      </c>
      <c r="W76">
        <f t="shared" si="21"/>
        <v>99.083662452033423</v>
      </c>
      <c r="X76">
        <v>3740.34</v>
      </c>
      <c r="Y76">
        <f t="shared" si="22"/>
        <v>90.28771160767522</v>
      </c>
      <c r="Z76">
        <v>9884.15</v>
      </c>
      <c r="AA76" s="136">
        <f t="shared" si="23"/>
        <v>99.662720819553101</v>
      </c>
      <c r="AB76">
        <v>8458.9500000000007</v>
      </c>
      <c r="AC76">
        <f t="shared" si="24"/>
        <v>96.152840611999011</v>
      </c>
    </row>
    <row r="77" spans="1:29">
      <c r="A77" s="20">
        <v>42149</v>
      </c>
      <c r="B77">
        <v>19899.7</v>
      </c>
      <c r="C77">
        <f t="shared" si="25"/>
        <v>100.86036710686037</v>
      </c>
      <c r="D77">
        <v>8915.52</v>
      </c>
      <c r="E77" s="135">
        <f t="shared" si="25"/>
        <v>102.94415821646226</v>
      </c>
      <c r="F77">
        <v>7240.74</v>
      </c>
      <c r="G77">
        <f t="shared" si="13"/>
        <v>104.17626433895836</v>
      </c>
      <c r="H77">
        <v>6521.28</v>
      </c>
      <c r="I77">
        <f t="shared" si="14"/>
        <v>102.99300195679879</v>
      </c>
      <c r="J77">
        <v>5079.47</v>
      </c>
      <c r="K77">
        <f t="shared" si="15"/>
        <v>99.529926755573669</v>
      </c>
      <c r="L77">
        <v>8657.5499999999993</v>
      </c>
      <c r="M77" s="134">
        <f t="shared" si="16"/>
        <v>101.70969993021632</v>
      </c>
      <c r="N77">
        <v>6656.48</v>
      </c>
      <c r="O77">
        <f t="shared" si="17"/>
        <v>101.40920600001829</v>
      </c>
      <c r="P77">
        <v>9759.1299999999992</v>
      </c>
      <c r="Q77">
        <f t="shared" si="18"/>
        <v>100.76145695883901</v>
      </c>
      <c r="R77">
        <v>4333.42</v>
      </c>
      <c r="S77" s="135">
        <f t="shared" si="19"/>
        <v>102.96191752440149</v>
      </c>
      <c r="T77">
        <v>6371.13</v>
      </c>
      <c r="U77" s="136">
        <f t="shared" si="20"/>
        <v>99.723890514136514</v>
      </c>
      <c r="V77">
        <v>7205.36</v>
      </c>
      <c r="W77">
        <f t="shared" si="21"/>
        <v>98.501296652490296</v>
      </c>
      <c r="X77">
        <v>3715.13</v>
      </c>
      <c r="Y77">
        <f t="shared" si="22"/>
        <v>89.679169814782185</v>
      </c>
      <c r="Z77">
        <v>9896.91</v>
      </c>
      <c r="AA77" s="136">
        <f t="shared" si="23"/>
        <v>99.791380979269178</v>
      </c>
      <c r="AB77">
        <v>8370.25</v>
      </c>
      <c r="AC77">
        <f t="shared" si="24"/>
        <v>95.144588173778615</v>
      </c>
    </row>
    <row r="78" spans="1:29">
      <c r="A78" s="20">
        <v>42150</v>
      </c>
      <c r="B78">
        <v>19873.8</v>
      </c>
      <c r="C78">
        <f t="shared" si="25"/>
        <v>100.72909459983426</v>
      </c>
      <c r="D78">
        <v>8926.08</v>
      </c>
      <c r="E78" s="135">
        <f t="shared" si="25"/>
        <v>103.06609056710087</v>
      </c>
      <c r="F78">
        <v>7255.91</v>
      </c>
      <c r="G78">
        <f t="shared" si="13"/>
        <v>104.39452296031779</v>
      </c>
      <c r="H78">
        <v>6532.5</v>
      </c>
      <c r="I78">
        <f t="shared" si="14"/>
        <v>103.17020359236042</v>
      </c>
      <c r="J78">
        <v>5089.38</v>
      </c>
      <c r="K78">
        <f t="shared" si="15"/>
        <v>99.72410874191236</v>
      </c>
      <c r="L78">
        <v>8660.1200000000008</v>
      </c>
      <c r="M78" s="134">
        <f t="shared" si="16"/>
        <v>101.73989252844802</v>
      </c>
      <c r="N78">
        <v>6660.99</v>
      </c>
      <c r="O78">
        <f t="shared" si="17"/>
        <v>101.47791431418133</v>
      </c>
      <c r="P78">
        <v>9744.51</v>
      </c>
      <c r="Q78">
        <f t="shared" si="18"/>
        <v>100.61050779628677</v>
      </c>
      <c r="R78">
        <v>4344.4399999999996</v>
      </c>
      <c r="S78" s="135">
        <f t="shared" si="19"/>
        <v>103.22375236411673</v>
      </c>
      <c r="T78">
        <v>6386.53</v>
      </c>
      <c r="U78" s="136">
        <f t="shared" si="20"/>
        <v>99.964938477985584</v>
      </c>
      <c r="V78">
        <v>7194.88</v>
      </c>
      <c r="W78">
        <f t="shared" si="21"/>
        <v>98.358029197579228</v>
      </c>
      <c r="X78">
        <v>3701.18</v>
      </c>
      <c r="Y78">
        <f t="shared" si="22"/>
        <v>89.34243209122576</v>
      </c>
      <c r="Z78">
        <v>9876.76</v>
      </c>
      <c r="AA78" s="136">
        <f t="shared" si="23"/>
        <v>99.588206824231662</v>
      </c>
      <c r="AB78">
        <v>8339.35</v>
      </c>
      <c r="AC78">
        <f t="shared" si="24"/>
        <v>94.793348034646613</v>
      </c>
    </row>
    <row r="79" spans="1:29">
      <c r="A79" s="20">
        <v>42151</v>
      </c>
      <c r="B79">
        <v>19738.400000000001</v>
      </c>
      <c r="C79">
        <f t="shared" si="25"/>
        <v>100.04282828897185</v>
      </c>
      <c r="D79">
        <v>8940.25</v>
      </c>
      <c r="E79" s="135">
        <f t="shared" si="25"/>
        <v>103.22970623078929</v>
      </c>
      <c r="F79">
        <v>7198.18</v>
      </c>
      <c r="G79">
        <f t="shared" si="13"/>
        <v>103.56393164778785</v>
      </c>
      <c r="H79">
        <v>6484.99</v>
      </c>
      <c r="I79">
        <f t="shared" si="14"/>
        <v>102.41986048135038</v>
      </c>
      <c r="J79">
        <v>5053.47</v>
      </c>
      <c r="K79">
        <f t="shared" si="15"/>
        <v>99.020468466491366</v>
      </c>
      <c r="L79">
        <v>8708.31</v>
      </c>
      <c r="M79" s="134">
        <f t="shared" si="16"/>
        <v>102.30603311552369</v>
      </c>
      <c r="N79">
        <v>6660.69</v>
      </c>
      <c r="O79">
        <f t="shared" si="17"/>
        <v>101.47334391634344</v>
      </c>
      <c r="P79">
        <v>9732.17</v>
      </c>
      <c r="Q79">
        <f t="shared" si="18"/>
        <v>100.48309926920783</v>
      </c>
      <c r="R79">
        <v>4343.07</v>
      </c>
      <c r="S79" s="135">
        <f t="shared" si="19"/>
        <v>103.19120120890713</v>
      </c>
      <c r="T79">
        <v>6399.25</v>
      </c>
      <c r="U79" s="136">
        <f t="shared" si="20"/>
        <v>100.16403783513883</v>
      </c>
      <c r="V79">
        <v>7140.85</v>
      </c>
      <c r="W79">
        <f t="shared" si="21"/>
        <v>97.619408912384031</v>
      </c>
      <c r="X79">
        <v>3738.19</v>
      </c>
      <c r="Y79">
        <f t="shared" si="22"/>
        <v>90.235812962109179</v>
      </c>
      <c r="Z79">
        <v>9883.99</v>
      </c>
      <c r="AA79" s="136">
        <f t="shared" si="23"/>
        <v>99.661107526014348</v>
      </c>
      <c r="AB79">
        <v>8334.6</v>
      </c>
      <c r="AC79">
        <f t="shared" si="24"/>
        <v>94.739354809375513</v>
      </c>
    </row>
    <row r="80" spans="1:29">
      <c r="A80" s="20">
        <v>42152</v>
      </c>
      <c r="B80">
        <v>19592.099999999999</v>
      </c>
      <c r="C80">
        <f t="shared" si="25"/>
        <v>99.301316019554022</v>
      </c>
      <c r="D80">
        <v>8896.07</v>
      </c>
      <c r="E80" s="135">
        <f t="shared" si="25"/>
        <v>102.7195763774545</v>
      </c>
      <c r="F80">
        <v>7156.21</v>
      </c>
      <c r="G80">
        <f t="shared" si="13"/>
        <v>102.96008759119886</v>
      </c>
      <c r="H80">
        <v>6477.32</v>
      </c>
      <c r="I80">
        <f t="shared" si="14"/>
        <v>102.29872531693348</v>
      </c>
      <c r="J80">
        <v>5049.58</v>
      </c>
      <c r="K80">
        <f t="shared" si="15"/>
        <v>98.944245668624802</v>
      </c>
      <c r="L80">
        <v>8656.94</v>
      </c>
      <c r="M80" s="134">
        <f t="shared" si="16"/>
        <v>101.70253359367108</v>
      </c>
      <c r="N80">
        <v>6665.56</v>
      </c>
      <c r="O80">
        <f t="shared" si="17"/>
        <v>101.54753670791199</v>
      </c>
      <c r="P80">
        <v>9687.73</v>
      </c>
      <c r="Q80">
        <f t="shared" si="18"/>
        <v>100.02426337428165</v>
      </c>
      <c r="R80">
        <v>4297.43</v>
      </c>
      <c r="S80" s="135">
        <f t="shared" si="19"/>
        <v>102.10679630104829</v>
      </c>
      <c r="T80">
        <v>6342.15</v>
      </c>
      <c r="U80" s="136">
        <f t="shared" si="20"/>
        <v>99.270282073075094</v>
      </c>
      <c r="V80">
        <v>7130.31</v>
      </c>
      <c r="W80">
        <f t="shared" si="21"/>
        <v>97.475321223952477</v>
      </c>
      <c r="X80">
        <v>3747.15</v>
      </c>
      <c r="Y80">
        <f t="shared" si="22"/>
        <v>90.452097550142554</v>
      </c>
      <c r="Z80">
        <v>9830.32</v>
      </c>
      <c r="AA80" s="136">
        <f t="shared" si="23"/>
        <v>99.11994837460675</v>
      </c>
      <c r="AB80">
        <v>8319</v>
      </c>
      <c r="AC80">
        <f t="shared" si="24"/>
        <v>94.562029690590407</v>
      </c>
    </row>
    <row r="81" spans="1:29">
      <c r="A81" s="20">
        <v>42153</v>
      </c>
      <c r="B81">
        <v>19875.349999999999</v>
      </c>
      <c r="C81">
        <f t="shared" si="25"/>
        <v>100.73695067650957</v>
      </c>
      <c r="D81">
        <v>9101.99</v>
      </c>
      <c r="E81" s="135">
        <f t="shared" si="25"/>
        <v>105.09725721490805</v>
      </c>
      <c r="F81">
        <v>7289.38</v>
      </c>
      <c r="G81">
        <f t="shared" si="13"/>
        <v>104.87607312886755</v>
      </c>
      <c r="H81">
        <v>6585.72</v>
      </c>
      <c r="I81">
        <f t="shared" si="14"/>
        <v>104.01072685836661</v>
      </c>
      <c r="J81">
        <v>5133.13</v>
      </c>
      <c r="K81">
        <f t="shared" si="15"/>
        <v>100.58137028604123</v>
      </c>
      <c r="L81">
        <v>8767.7000000000007</v>
      </c>
      <c r="M81" s="134">
        <f t="shared" si="16"/>
        <v>103.00375234080748</v>
      </c>
      <c r="N81">
        <v>6763.24</v>
      </c>
      <c r="O81">
        <f t="shared" si="17"/>
        <v>103.03565824393128</v>
      </c>
      <c r="P81">
        <v>9862.17</v>
      </c>
      <c r="Q81">
        <f t="shared" si="18"/>
        <v>101.82532848478843</v>
      </c>
      <c r="R81">
        <v>4404.8</v>
      </c>
      <c r="S81" s="135">
        <f t="shared" si="19"/>
        <v>104.65790399072409</v>
      </c>
      <c r="T81">
        <v>6493.35</v>
      </c>
      <c r="U81" s="136">
        <f t="shared" si="20"/>
        <v>101.63693480904774</v>
      </c>
      <c r="V81">
        <v>7210.58</v>
      </c>
      <c r="W81">
        <f t="shared" si="21"/>
        <v>98.57265696877235</v>
      </c>
      <c r="X81">
        <v>3773.08</v>
      </c>
      <c r="Y81">
        <f t="shared" si="22"/>
        <v>91.078019354573968</v>
      </c>
      <c r="Z81">
        <v>10028.31</v>
      </c>
      <c r="AA81" s="136">
        <f t="shared" si="23"/>
        <v>101.11629829797531</v>
      </c>
      <c r="AB81">
        <v>8433.65</v>
      </c>
      <c r="AC81">
        <f t="shared" si="24"/>
        <v>95.865255643712914</v>
      </c>
    </row>
    <row r="82" spans="1:29">
      <c r="A82" s="20">
        <v>42156</v>
      </c>
      <c r="B82">
        <v>19812.650000000001</v>
      </c>
      <c r="C82">
        <f t="shared" si="25"/>
        <v>100.41915970390194</v>
      </c>
      <c r="D82">
        <v>9127.6299999999992</v>
      </c>
      <c r="E82" s="135">
        <f t="shared" si="25"/>
        <v>105.3933126571784</v>
      </c>
      <c r="F82">
        <v>7285.38</v>
      </c>
      <c r="G82">
        <f t="shared" si="13"/>
        <v>104.8185230639079</v>
      </c>
      <c r="H82">
        <v>6569.94</v>
      </c>
      <c r="I82">
        <f t="shared" si="14"/>
        <v>103.7615074457853</v>
      </c>
      <c r="J82">
        <v>5124.54</v>
      </c>
      <c r="K82">
        <f t="shared" si="15"/>
        <v>100.41305310514828</v>
      </c>
      <c r="L82">
        <v>8811.74</v>
      </c>
      <c r="M82" s="134">
        <f t="shared" si="16"/>
        <v>103.52113834318996</v>
      </c>
      <c r="N82">
        <v>6780.65</v>
      </c>
      <c r="O82">
        <f t="shared" si="17"/>
        <v>103.30089366512389</v>
      </c>
      <c r="P82">
        <v>9864.93</v>
      </c>
      <c r="Q82">
        <f t="shared" si="18"/>
        <v>101.85382504351921</v>
      </c>
      <c r="R82">
        <v>4400.17</v>
      </c>
      <c r="S82" s="135">
        <f t="shared" si="19"/>
        <v>104.54789534209601</v>
      </c>
      <c r="T82">
        <v>6494.33</v>
      </c>
      <c r="U82" s="136">
        <f t="shared" si="20"/>
        <v>101.65227422492904</v>
      </c>
      <c r="V82">
        <v>7175.61</v>
      </c>
      <c r="W82">
        <f t="shared" si="21"/>
        <v>98.094597531917344</v>
      </c>
      <c r="X82">
        <v>3780.81</v>
      </c>
      <c r="Y82">
        <f t="shared" si="22"/>
        <v>91.264613089562587</v>
      </c>
      <c r="Z82">
        <v>10052.43</v>
      </c>
      <c r="AA82" s="136">
        <f t="shared" si="23"/>
        <v>101.35950229894328</v>
      </c>
      <c r="AB82">
        <v>8433.4</v>
      </c>
      <c r="AC82">
        <f t="shared" si="24"/>
        <v>95.862413895014427</v>
      </c>
    </row>
    <row r="83" spans="1:29">
      <c r="A83" s="20">
        <v>42157</v>
      </c>
      <c r="B83">
        <v>19407.349999999999</v>
      </c>
      <c r="C83">
        <f t="shared" si="25"/>
        <v>98.364922364222906</v>
      </c>
      <c r="D83">
        <v>8909.06</v>
      </c>
      <c r="E83" s="135">
        <f t="shared" si="25"/>
        <v>102.86956702468896</v>
      </c>
      <c r="F83">
        <v>7145.29</v>
      </c>
      <c r="G83">
        <f t="shared" si="13"/>
        <v>102.80297591385906</v>
      </c>
      <c r="H83">
        <v>6432.93</v>
      </c>
      <c r="I83">
        <f t="shared" si="14"/>
        <v>101.5976575270422</v>
      </c>
      <c r="J83">
        <v>5025.2</v>
      </c>
      <c r="K83">
        <f t="shared" si="15"/>
        <v>98.466530549862242</v>
      </c>
      <c r="L83">
        <v>8596.1299999999992</v>
      </c>
      <c r="M83" s="134">
        <f t="shared" si="16"/>
        <v>100.98813207675732</v>
      </c>
      <c r="N83">
        <v>6633.49</v>
      </c>
      <c r="O83">
        <f t="shared" si="17"/>
        <v>101.05896117904076</v>
      </c>
      <c r="P83">
        <v>9621.0300000000007</v>
      </c>
      <c r="Q83">
        <f t="shared" si="18"/>
        <v>99.335596538287618</v>
      </c>
      <c r="R83">
        <v>4288.54</v>
      </c>
      <c r="S83" s="135">
        <f t="shared" si="19"/>
        <v>101.89557019169541</v>
      </c>
      <c r="T83">
        <v>6313.29</v>
      </c>
      <c r="U83" s="136">
        <f t="shared" si="20"/>
        <v>98.81855192783587</v>
      </c>
      <c r="V83">
        <v>7023.74</v>
      </c>
      <c r="W83">
        <f t="shared" si="21"/>
        <v>96.0184497859874</v>
      </c>
      <c r="X83">
        <v>3682.79</v>
      </c>
      <c r="Y83">
        <f t="shared" si="22"/>
        <v>88.898517629849209</v>
      </c>
      <c r="Z83">
        <v>9767.58</v>
      </c>
      <c r="AA83" s="136">
        <f t="shared" si="23"/>
        <v>98.487335645720734</v>
      </c>
      <c r="AB83">
        <v>8236.4500000000007</v>
      </c>
      <c r="AC83">
        <f t="shared" si="24"/>
        <v>93.623684270352612</v>
      </c>
    </row>
    <row r="84" spans="1:29">
      <c r="A84" s="20">
        <v>42158</v>
      </c>
      <c r="B84">
        <v>19155.3</v>
      </c>
      <c r="C84">
        <f t="shared" si="25"/>
        <v>97.087422928086482</v>
      </c>
      <c r="D84">
        <v>8703.39</v>
      </c>
      <c r="E84" s="135">
        <f t="shared" si="25"/>
        <v>100.4947728432638</v>
      </c>
      <c r="F84">
        <v>7065.6</v>
      </c>
      <c r="G84">
        <f t="shared" si="13"/>
        <v>101.65643474470072</v>
      </c>
      <c r="H84">
        <v>6347.12</v>
      </c>
      <c r="I84">
        <f t="shared" si="14"/>
        <v>100.24242826255532</v>
      </c>
      <c r="J84">
        <v>4973.09</v>
      </c>
      <c r="K84">
        <f t="shared" si="15"/>
        <v>97.445458571243819</v>
      </c>
      <c r="L84">
        <v>8539.6</v>
      </c>
      <c r="M84" s="134">
        <f t="shared" si="16"/>
        <v>100.32401239658742</v>
      </c>
      <c r="N84">
        <v>6570.92</v>
      </c>
      <c r="O84">
        <f t="shared" si="17"/>
        <v>100.10572853665003</v>
      </c>
      <c r="P84">
        <v>9523.31</v>
      </c>
      <c r="Q84">
        <f t="shared" si="18"/>
        <v>98.326653161775795</v>
      </c>
      <c r="R84">
        <v>4246.1400000000003</v>
      </c>
      <c r="S84" s="135">
        <f t="shared" si="19"/>
        <v>100.88814757790894</v>
      </c>
      <c r="T84">
        <v>6253.69</v>
      </c>
      <c r="U84" s="136">
        <f t="shared" si="20"/>
        <v>97.885665002809603</v>
      </c>
      <c r="V84">
        <v>6934.8</v>
      </c>
      <c r="W84">
        <f t="shared" si="21"/>
        <v>94.802590297457684</v>
      </c>
      <c r="X84">
        <v>3612.82</v>
      </c>
      <c r="Y84">
        <f t="shared" si="22"/>
        <v>87.209518452985876</v>
      </c>
      <c r="Z84">
        <v>9590.36</v>
      </c>
      <c r="AA84" s="136">
        <f t="shared" si="23"/>
        <v>96.700411389852377</v>
      </c>
      <c r="AB84">
        <v>8135.1</v>
      </c>
      <c r="AC84">
        <f t="shared" si="24"/>
        <v>92.471639347989182</v>
      </c>
    </row>
    <row r="85" spans="1:29">
      <c r="A85" s="20">
        <v>42159</v>
      </c>
      <c r="B85">
        <v>19193.099999999999</v>
      </c>
      <c r="C85">
        <f t="shared" si="25"/>
        <v>97.27900983023271</v>
      </c>
      <c r="D85">
        <v>8736.4</v>
      </c>
      <c r="E85" s="135">
        <f t="shared" si="25"/>
        <v>100.87592690525069</v>
      </c>
      <c r="F85">
        <v>7074.09</v>
      </c>
      <c r="G85">
        <f t="shared" si="13"/>
        <v>101.77858475757755</v>
      </c>
      <c r="H85">
        <v>6353.26</v>
      </c>
      <c r="I85">
        <f t="shared" si="14"/>
        <v>100.33939956757747</v>
      </c>
      <c r="J85">
        <v>4963.92</v>
      </c>
      <c r="K85">
        <f t="shared" si="15"/>
        <v>97.265776551594413</v>
      </c>
      <c r="L85">
        <v>8566.6</v>
      </c>
      <c r="M85" s="134">
        <f t="shared" si="16"/>
        <v>100.64121089941047</v>
      </c>
      <c r="N85">
        <v>6600.24</v>
      </c>
      <c r="O85">
        <f t="shared" si="17"/>
        <v>100.55240875200717</v>
      </c>
      <c r="P85">
        <v>9549.35</v>
      </c>
      <c r="Q85">
        <f t="shared" si="18"/>
        <v>98.595511998496704</v>
      </c>
      <c r="R85">
        <v>4247.47</v>
      </c>
      <c r="S85" s="135">
        <f t="shared" si="19"/>
        <v>100.9197483344263</v>
      </c>
      <c r="T85">
        <v>6246.83</v>
      </c>
      <c r="U85" s="136">
        <f t="shared" si="20"/>
        <v>97.778289091640474</v>
      </c>
      <c r="V85">
        <v>6898.06</v>
      </c>
      <c r="W85">
        <f t="shared" si="21"/>
        <v>94.300333971748429</v>
      </c>
      <c r="X85">
        <v>3576.86</v>
      </c>
      <c r="Y85">
        <f t="shared" si="22"/>
        <v>86.341483432262621</v>
      </c>
      <c r="Z85">
        <v>9588.0499999999993</v>
      </c>
      <c r="AA85" s="136">
        <f t="shared" si="23"/>
        <v>96.677119464386536</v>
      </c>
      <c r="AB85">
        <v>8130.65</v>
      </c>
      <c r="AC85">
        <f t="shared" si="24"/>
        <v>92.421056221156249</v>
      </c>
    </row>
    <row r="86" spans="1:29">
      <c r="A86" s="20">
        <v>42160</v>
      </c>
      <c r="B86">
        <v>19243.849999999999</v>
      </c>
      <c r="C86">
        <f t="shared" si="25"/>
        <v>97.536232985891985</v>
      </c>
      <c r="D86">
        <v>8753.41</v>
      </c>
      <c r="E86" s="135">
        <f t="shared" si="25"/>
        <v>101.07233498142148</v>
      </c>
      <c r="F86">
        <v>7084.57</v>
      </c>
      <c r="G86">
        <f t="shared" si="13"/>
        <v>101.92936592777177</v>
      </c>
      <c r="H86">
        <v>6366</v>
      </c>
      <c r="I86">
        <f t="shared" si="14"/>
        <v>100.54060712881233</v>
      </c>
      <c r="J86">
        <v>4966.1499999999996</v>
      </c>
      <c r="K86">
        <f t="shared" si="15"/>
        <v>97.309472397158004</v>
      </c>
      <c r="L86">
        <v>8566.94</v>
      </c>
      <c r="M86" s="134">
        <f t="shared" si="16"/>
        <v>100.6452052509275</v>
      </c>
      <c r="N86">
        <v>6611.49</v>
      </c>
      <c r="O86">
        <f t="shared" si="17"/>
        <v>100.72379867092832</v>
      </c>
      <c r="P86">
        <v>9550.86</v>
      </c>
      <c r="Q86">
        <f t="shared" si="18"/>
        <v>98.611102507077703</v>
      </c>
      <c r="R86">
        <v>4227.43</v>
      </c>
      <c r="S86" s="135">
        <f t="shared" si="19"/>
        <v>100.44359858960834</v>
      </c>
      <c r="T86">
        <v>6225.54</v>
      </c>
      <c r="U86" s="136">
        <f t="shared" si="20"/>
        <v>97.445048107851733</v>
      </c>
      <c r="V86">
        <v>6903.16</v>
      </c>
      <c r="W86">
        <f t="shared" si="21"/>
        <v>94.370053820989511</v>
      </c>
      <c r="X86">
        <v>3584.92</v>
      </c>
      <c r="Y86">
        <f t="shared" si="22"/>
        <v>86.536043005873012</v>
      </c>
      <c r="Z86">
        <v>9615.67</v>
      </c>
      <c r="AA86" s="136">
        <f t="shared" si="23"/>
        <v>96.955614261514881</v>
      </c>
      <c r="AB86">
        <v>8114.7</v>
      </c>
      <c r="AC86">
        <f t="shared" si="24"/>
        <v>92.239752654193282</v>
      </c>
    </row>
    <row r="87" spans="1:29">
      <c r="A87" s="20">
        <v>42163</v>
      </c>
      <c r="B87">
        <v>18983.95</v>
      </c>
      <c r="C87">
        <f t="shared" si="25"/>
        <v>96.218946322722559</v>
      </c>
      <c r="D87">
        <v>8606.86</v>
      </c>
      <c r="E87" s="135">
        <f t="shared" si="25"/>
        <v>99.38017721758689</v>
      </c>
      <c r="F87">
        <v>6999.41</v>
      </c>
      <c r="G87">
        <f t="shared" si="13"/>
        <v>100.70412504478115</v>
      </c>
      <c r="H87">
        <v>6292.1</v>
      </c>
      <c r="I87">
        <f t="shared" si="14"/>
        <v>99.37347692667295</v>
      </c>
      <c r="J87">
        <v>4917.5600000000004</v>
      </c>
      <c r="K87">
        <f t="shared" si="15"/>
        <v>96.357373233061494</v>
      </c>
      <c r="L87">
        <v>8453.2900000000009</v>
      </c>
      <c r="M87" s="134">
        <f t="shared" si="16"/>
        <v>99.310034515896348</v>
      </c>
      <c r="N87">
        <v>6480.66</v>
      </c>
      <c r="O87">
        <f t="shared" si="17"/>
        <v>98.730648173821379</v>
      </c>
      <c r="P87">
        <v>9414.0400000000009</v>
      </c>
      <c r="Q87">
        <f t="shared" si="18"/>
        <v>97.198457881879719</v>
      </c>
      <c r="R87">
        <v>4168.49</v>
      </c>
      <c r="S87" s="135">
        <f t="shared" si="19"/>
        <v>99.043186116575896</v>
      </c>
      <c r="T87">
        <v>6148.17</v>
      </c>
      <c r="U87" s="136">
        <f t="shared" si="20"/>
        <v>96.234016876487956</v>
      </c>
      <c r="V87">
        <v>6824.26</v>
      </c>
      <c r="W87">
        <f t="shared" si="21"/>
        <v>93.291446741553997</v>
      </c>
      <c r="X87">
        <v>3506.35</v>
      </c>
      <c r="Y87">
        <f t="shared" si="22"/>
        <v>84.639449246745485</v>
      </c>
      <c r="Z87">
        <v>9447.27</v>
      </c>
      <c r="AA87" s="136">
        <f t="shared" si="23"/>
        <v>95.257622811970649</v>
      </c>
      <c r="AB87">
        <v>8044.15</v>
      </c>
      <c r="AC87">
        <f t="shared" si="24"/>
        <v>91.43781117148248</v>
      </c>
    </row>
    <row r="88" spans="1:29">
      <c r="A88" s="20">
        <v>42164</v>
      </c>
      <c r="B88">
        <v>18941.5</v>
      </c>
      <c r="C88">
        <f t="shared" si="25"/>
        <v>96.003791190550402</v>
      </c>
      <c r="D88">
        <v>8526.9</v>
      </c>
      <c r="E88" s="135">
        <f t="shared" si="25"/>
        <v>98.456909153470789</v>
      </c>
      <c r="F88">
        <v>6931.61</v>
      </c>
      <c r="G88">
        <f t="shared" si="13"/>
        <v>99.728651443715307</v>
      </c>
      <c r="H88">
        <v>6233.17</v>
      </c>
      <c r="I88">
        <f t="shared" si="14"/>
        <v>98.442773505670601</v>
      </c>
      <c r="J88">
        <v>4874.05</v>
      </c>
      <c r="K88">
        <f t="shared" si="15"/>
        <v>95.504814380831831</v>
      </c>
      <c r="L88">
        <v>8403.82</v>
      </c>
      <c r="M88" s="134">
        <f t="shared" si="16"/>
        <v>98.728856370168288</v>
      </c>
      <c r="N88">
        <v>6475.94</v>
      </c>
      <c r="O88">
        <f t="shared" si="17"/>
        <v>98.658740581171784</v>
      </c>
      <c r="P88">
        <v>9357.31</v>
      </c>
      <c r="Q88">
        <f t="shared" si="18"/>
        <v>96.612729701880568</v>
      </c>
      <c r="R88">
        <v>4124.26</v>
      </c>
      <c r="S88" s="135">
        <f t="shared" si="19"/>
        <v>97.992282762618927</v>
      </c>
      <c r="T88">
        <v>6083.03</v>
      </c>
      <c r="U88" s="136">
        <f t="shared" si="20"/>
        <v>95.214415294336774</v>
      </c>
      <c r="V88">
        <v>6777.81</v>
      </c>
      <c r="W88">
        <f t="shared" si="21"/>
        <v>92.656449291113191</v>
      </c>
      <c r="X88">
        <v>3515.62</v>
      </c>
      <c r="Y88">
        <f t="shared" si="22"/>
        <v>84.86321689530233</v>
      </c>
      <c r="Z88">
        <v>9333.83</v>
      </c>
      <c r="AA88" s="136">
        <f t="shared" si="23"/>
        <v>94.113797692990232</v>
      </c>
      <c r="AB88">
        <v>8022.4</v>
      </c>
      <c r="AC88">
        <f t="shared" si="24"/>
        <v>91.190579034714801</v>
      </c>
    </row>
    <row r="89" spans="1:29">
      <c r="A89" s="20">
        <v>42165</v>
      </c>
      <c r="B89">
        <v>19130.45</v>
      </c>
      <c r="C89">
        <f t="shared" si="25"/>
        <v>96.961472279453318</v>
      </c>
      <c r="D89">
        <v>8644.3700000000008</v>
      </c>
      <c r="E89" s="135">
        <f t="shared" si="25"/>
        <v>99.813291088084583</v>
      </c>
      <c r="F89">
        <v>6990.8</v>
      </c>
      <c r="G89">
        <f t="shared" si="13"/>
        <v>100.58024852995553</v>
      </c>
      <c r="H89">
        <v>6303.22</v>
      </c>
      <c r="I89">
        <f t="shared" si="14"/>
        <v>99.549099225019219</v>
      </c>
      <c r="J89">
        <v>4937.0600000000004</v>
      </c>
      <c r="K89">
        <f t="shared" si="15"/>
        <v>96.739466949873233</v>
      </c>
      <c r="L89">
        <v>8508.77</v>
      </c>
      <c r="M89" s="134">
        <f t="shared" si="16"/>
        <v>99.961818698734263</v>
      </c>
      <c r="N89">
        <v>6527.43</v>
      </c>
      <c r="O89">
        <f t="shared" si="17"/>
        <v>99.443173196749541</v>
      </c>
      <c r="P89">
        <v>9467.6200000000008</v>
      </c>
      <c r="Q89">
        <f t="shared" si="18"/>
        <v>97.751662815501319</v>
      </c>
      <c r="R89">
        <v>4192.3999999999996</v>
      </c>
      <c r="S89" s="135">
        <f t="shared" si="19"/>
        <v>99.611286934869156</v>
      </c>
      <c r="T89">
        <v>6170.8</v>
      </c>
      <c r="U89" s="136">
        <f t="shared" si="20"/>
        <v>96.58823216362461</v>
      </c>
      <c r="V89">
        <v>6857.52</v>
      </c>
      <c r="W89">
        <f t="shared" si="21"/>
        <v>93.746129523075226</v>
      </c>
      <c r="X89">
        <v>3540.77</v>
      </c>
      <c r="Y89">
        <f t="shared" si="22"/>
        <v>85.470310353900487</v>
      </c>
      <c r="Z89">
        <v>9508.09</v>
      </c>
      <c r="AA89" s="136">
        <f t="shared" si="23"/>
        <v>95.870876018391556</v>
      </c>
      <c r="AB89">
        <v>8124.45</v>
      </c>
      <c r="AC89">
        <f t="shared" si="24"/>
        <v>92.350580853433968</v>
      </c>
    </row>
    <row r="90" spans="1:29">
      <c r="A90" s="20">
        <v>42166</v>
      </c>
      <c r="B90">
        <v>18840.599999999999</v>
      </c>
      <c r="C90">
        <f t="shared" si="25"/>
        <v>95.492385941170639</v>
      </c>
      <c r="D90">
        <v>8512.69</v>
      </c>
      <c r="E90" s="135">
        <f t="shared" si="25"/>
        <v>98.29283162481785</v>
      </c>
      <c r="F90">
        <v>6870.37</v>
      </c>
      <c r="G90">
        <f t="shared" si="13"/>
        <v>98.847559949183278</v>
      </c>
      <c r="H90">
        <v>6198.89</v>
      </c>
      <c r="I90">
        <f t="shared" si="14"/>
        <v>97.901376708250609</v>
      </c>
      <c r="J90">
        <v>4850.6400000000003</v>
      </c>
      <c r="K90">
        <f t="shared" si="15"/>
        <v>95.04610597516195</v>
      </c>
      <c r="L90">
        <v>8380.43</v>
      </c>
      <c r="M90" s="134">
        <f t="shared" si="16"/>
        <v>98.454068481981949</v>
      </c>
      <c r="N90">
        <v>6430.61</v>
      </c>
      <c r="O90">
        <f t="shared" si="17"/>
        <v>97.968153467865534</v>
      </c>
      <c r="P90">
        <v>9290.94</v>
      </c>
      <c r="Q90">
        <f t="shared" si="18"/>
        <v>95.92747006312608</v>
      </c>
      <c r="R90">
        <v>4096.32</v>
      </c>
      <c r="S90" s="135">
        <f t="shared" si="19"/>
        <v>97.328429276081309</v>
      </c>
      <c r="T90">
        <v>6014.1</v>
      </c>
      <c r="U90" s="136">
        <f t="shared" si="20"/>
        <v>94.135490869134429</v>
      </c>
      <c r="V90">
        <v>6740.73</v>
      </c>
      <c r="W90">
        <f t="shared" si="21"/>
        <v>92.149544975454518</v>
      </c>
      <c r="X90">
        <v>3461.25</v>
      </c>
      <c r="Y90">
        <f t="shared" si="22"/>
        <v>83.55078463510425</v>
      </c>
      <c r="Z90">
        <v>9319.27</v>
      </c>
      <c r="AA90" s="136">
        <f t="shared" si="23"/>
        <v>93.96698798096314</v>
      </c>
      <c r="AB90">
        <v>7965.35</v>
      </c>
      <c r="AC90">
        <f t="shared" si="24"/>
        <v>90.542091981721882</v>
      </c>
    </row>
    <row r="91" spans="1:29">
      <c r="A91" s="20">
        <v>42167</v>
      </c>
      <c r="B91">
        <v>18880.2</v>
      </c>
      <c r="C91">
        <f t="shared" si="25"/>
        <v>95.693096029133372</v>
      </c>
      <c r="D91">
        <v>8481.09</v>
      </c>
      <c r="E91" s="135">
        <f t="shared" si="25"/>
        <v>97.927958302831001</v>
      </c>
      <c r="F91">
        <v>6904.74</v>
      </c>
      <c r="G91">
        <f t="shared" si="13"/>
        <v>99.342058882348965</v>
      </c>
      <c r="H91">
        <v>6194.66</v>
      </c>
      <c r="I91">
        <f t="shared" si="14"/>
        <v>97.834570744041542</v>
      </c>
      <c r="J91">
        <v>4848.37</v>
      </c>
      <c r="K91">
        <f t="shared" si="15"/>
        <v>95.001626347615144</v>
      </c>
      <c r="L91">
        <v>8331.0300000000007</v>
      </c>
      <c r="M91" s="134">
        <f t="shared" si="16"/>
        <v>97.873712702742708</v>
      </c>
      <c r="N91">
        <v>6403.49</v>
      </c>
      <c r="O91">
        <f t="shared" si="17"/>
        <v>97.554989503319632</v>
      </c>
      <c r="P91">
        <v>9236.99</v>
      </c>
      <c r="Q91">
        <f t="shared" si="18"/>
        <v>95.370444938660128</v>
      </c>
      <c r="R91">
        <v>4111.88</v>
      </c>
      <c r="S91" s="135">
        <f t="shared" si="19"/>
        <v>97.698134367367103</v>
      </c>
      <c r="T91">
        <v>6047.3</v>
      </c>
      <c r="U91" s="136">
        <f t="shared" si="20"/>
        <v>94.655152713276564</v>
      </c>
      <c r="V91">
        <v>6725.22</v>
      </c>
      <c r="W91">
        <f t="shared" si="21"/>
        <v>91.937514610409593</v>
      </c>
      <c r="X91">
        <v>3458.23</v>
      </c>
      <c r="Y91">
        <f t="shared" si="22"/>
        <v>83.477885142262636</v>
      </c>
      <c r="Z91">
        <v>9259.86</v>
      </c>
      <c r="AA91" s="136">
        <f t="shared" si="23"/>
        <v>93.367951923852544</v>
      </c>
      <c r="AB91">
        <v>7982.9</v>
      </c>
      <c r="AC91">
        <f t="shared" si="24"/>
        <v>90.741582740355113</v>
      </c>
    </row>
    <row r="92" spans="1:29">
      <c r="A92" s="20">
        <v>42170</v>
      </c>
      <c r="B92">
        <v>18908.5</v>
      </c>
      <c r="C92">
        <f t="shared" si="25"/>
        <v>95.836532783914805</v>
      </c>
      <c r="D92">
        <v>8514.07</v>
      </c>
      <c r="E92" s="135">
        <f t="shared" si="25"/>
        <v>98.308765966094484</v>
      </c>
      <c r="F92">
        <v>6914.52</v>
      </c>
      <c r="G92">
        <f t="shared" si="13"/>
        <v>99.482768791175275</v>
      </c>
      <c r="H92">
        <v>6227.31</v>
      </c>
      <c r="I92">
        <f t="shared" si="14"/>
        <v>98.350224344851441</v>
      </c>
      <c r="J92">
        <v>4859.3900000000003</v>
      </c>
      <c r="K92">
        <f t="shared" si="15"/>
        <v>95.217558283987742</v>
      </c>
      <c r="L92">
        <v>8316.2000000000007</v>
      </c>
      <c r="M92" s="134">
        <f t="shared" si="16"/>
        <v>97.699488488043968</v>
      </c>
      <c r="N92">
        <v>6414.11</v>
      </c>
      <c r="O92">
        <f t="shared" si="17"/>
        <v>97.716781586781181</v>
      </c>
      <c r="P92">
        <v>9255.27</v>
      </c>
      <c r="Q92">
        <f t="shared" si="18"/>
        <v>95.559183016051009</v>
      </c>
      <c r="R92">
        <v>4111.2</v>
      </c>
      <c r="S92" s="135">
        <f t="shared" si="19"/>
        <v>97.68197758959883</v>
      </c>
      <c r="T92">
        <v>6037.47</v>
      </c>
      <c r="U92" s="136">
        <f t="shared" si="20"/>
        <v>94.501288980507979</v>
      </c>
      <c r="V92">
        <v>6761.37</v>
      </c>
      <c r="W92">
        <f t="shared" si="21"/>
        <v>92.43170530650076</v>
      </c>
      <c r="X92">
        <v>3445.34</v>
      </c>
      <c r="Y92">
        <f t="shared" si="22"/>
        <v>83.166734657915526</v>
      </c>
      <c r="Z92">
        <v>9309.14</v>
      </c>
      <c r="AA92" s="136">
        <f t="shared" si="23"/>
        <v>93.864846333790425</v>
      </c>
      <c r="AB92">
        <v>8013.9</v>
      </c>
      <c r="AC92">
        <f t="shared" si="24"/>
        <v>91.093959578966505</v>
      </c>
    </row>
    <row r="93" spans="1:29">
      <c r="A93" s="20">
        <v>42171</v>
      </c>
      <c r="B93">
        <v>19027.05</v>
      </c>
      <c r="C93">
        <f t="shared" si="25"/>
        <v>96.43739593866178</v>
      </c>
      <c r="D93">
        <v>8576.94</v>
      </c>
      <c r="E93" s="135">
        <f t="shared" si="25"/>
        <v>99.034702224110731</v>
      </c>
      <c r="F93">
        <v>6928.32</v>
      </c>
      <c r="G93">
        <f t="shared" si="13"/>
        <v>99.681316515286014</v>
      </c>
      <c r="H93">
        <v>6242.71</v>
      </c>
      <c r="I93">
        <f t="shared" si="14"/>
        <v>98.593442276014443</v>
      </c>
      <c r="J93">
        <v>4869.18</v>
      </c>
      <c r="K93">
        <f t="shared" si="15"/>
        <v>95.409388924376799</v>
      </c>
      <c r="L93">
        <v>8321.89</v>
      </c>
      <c r="M93" s="134">
        <f t="shared" si="16"/>
        <v>97.766335135490749</v>
      </c>
      <c r="N93">
        <v>6425.52</v>
      </c>
      <c r="O93">
        <f t="shared" si="17"/>
        <v>97.89060905121589</v>
      </c>
      <c r="P93">
        <v>9277.35</v>
      </c>
      <c r="Q93">
        <f t="shared" si="18"/>
        <v>95.787155485897316</v>
      </c>
      <c r="R93">
        <v>4146.96</v>
      </c>
      <c r="S93" s="135">
        <f t="shared" si="19"/>
        <v>98.531634020471586</v>
      </c>
      <c r="T93">
        <v>6087.79</v>
      </c>
      <c r="U93" s="136">
        <f t="shared" si="20"/>
        <v>95.288921028617395</v>
      </c>
      <c r="V93">
        <v>6800.73</v>
      </c>
      <c r="W93">
        <f t="shared" si="21"/>
        <v>92.969778495937788</v>
      </c>
      <c r="X93">
        <v>3463.38</v>
      </c>
      <c r="Y93">
        <f t="shared" si="22"/>
        <v>83.602200502572003</v>
      </c>
      <c r="Z93">
        <v>9383.59</v>
      </c>
      <c r="AA93" s="136">
        <f t="shared" si="23"/>
        <v>94.6155319835444</v>
      </c>
      <c r="AB93">
        <v>8047.3</v>
      </c>
      <c r="AC93">
        <f t="shared" si="24"/>
        <v>91.473617205083329</v>
      </c>
    </row>
    <row r="94" spans="1:29">
      <c r="A94" s="20">
        <v>42172</v>
      </c>
      <c r="B94">
        <v>19331.150000000001</v>
      </c>
      <c r="C94">
        <f t="shared" si="25"/>
        <v>97.978707497991635</v>
      </c>
      <c r="D94">
        <v>8752.5400000000009</v>
      </c>
      <c r="E94" s="135">
        <f t="shared" si="25"/>
        <v>101.06228941844273</v>
      </c>
      <c r="F94">
        <v>7038.2</v>
      </c>
      <c r="G94">
        <f t="shared" si="13"/>
        <v>101.2622167997272</v>
      </c>
      <c r="H94">
        <v>6337.28</v>
      </c>
      <c r="I94">
        <f t="shared" si="14"/>
        <v>100.08702148056545</v>
      </c>
      <c r="J94">
        <v>4921.1099999999997</v>
      </c>
      <c r="K94">
        <f t="shared" si="15"/>
        <v>96.426933884070792</v>
      </c>
      <c r="L94">
        <v>8485.1299999999992</v>
      </c>
      <c r="M94" s="134">
        <f t="shared" si="16"/>
        <v>99.684093787373612</v>
      </c>
      <c r="N94">
        <v>6518.83</v>
      </c>
      <c r="O94">
        <f t="shared" si="17"/>
        <v>99.312155125396487</v>
      </c>
      <c r="P94">
        <v>9433.02</v>
      </c>
      <c r="Q94">
        <f t="shared" si="18"/>
        <v>97.394423347354476</v>
      </c>
      <c r="R94">
        <v>4217.29</v>
      </c>
      <c r="S94" s="135">
        <f t="shared" si="19"/>
        <v>100.20267252112261</v>
      </c>
      <c r="T94">
        <v>6185.25</v>
      </c>
      <c r="U94" s="136">
        <f t="shared" si="20"/>
        <v>96.814410285547908</v>
      </c>
      <c r="V94">
        <v>6864.96</v>
      </c>
      <c r="W94">
        <f t="shared" si="21"/>
        <v>93.847838479615149</v>
      </c>
      <c r="X94">
        <v>3465.6</v>
      </c>
      <c r="Y94">
        <f t="shared" si="22"/>
        <v>83.655788871482059</v>
      </c>
      <c r="Z94">
        <v>9580.9</v>
      </c>
      <c r="AA94" s="136">
        <f t="shared" si="23"/>
        <v>96.605025409373226</v>
      </c>
      <c r="AB94">
        <v>8091.55</v>
      </c>
      <c r="AC94">
        <f t="shared" si="24"/>
        <v>91.976606724714131</v>
      </c>
    </row>
    <row r="95" spans="1:29">
      <c r="A95" s="20">
        <v>42173</v>
      </c>
      <c r="B95">
        <v>19415.75</v>
      </c>
      <c r="C95">
        <f t="shared" si="25"/>
        <v>98.40749723136652</v>
      </c>
      <c r="D95">
        <v>8858.61</v>
      </c>
      <c r="E95" s="135">
        <f t="shared" si="25"/>
        <v>102.28703983816251</v>
      </c>
      <c r="F95">
        <v>7076.73</v>
      </c>
      <c r="G95">
        <f t="shared" si="13"/>
        <v>101.8165678004509</v>
      </c>
      <c r="H95">
        <v>6355.39</v>
      </c>
      <c r="I95">
        <f t="shared" si="14"/>
        <v>100.3730394502643</v>
      </c>
      <c r="J95">
        <v>4961.42</v>
      </c>
      <c r="K95">
        <f t="shared" si="15"/>
        <v>97.216790177644185</v>
      </c>
      <c r="L95">
        <v>8619.98</v>
      </c>
      <c r="M95" s="134">
        <f t="shared" si="16"/>
        <v>101.26832408758438</v>
      </c>
      <c r="N95">
        <v>6615.21</v>
      </c>
      <c r="O95">
        <f t="shared" si="17"/>
        <v>100.78047160411825</v>
      </c>
      <c r="P95">
        <v>9546.32</v>
      </c>
      <c r="Q95">
        <f t="shared" si="18"/>
        <v>98.56422773293356</v>
      </c>
      <c r="R95">
        <v>4264.0200000000004</v>
      </c>
      <c r="S95" s="135">
        <f t="shared" si="19"/>
        <v>101.3129757933453</v>
      </c>
      <c r="T95">
        <v>6257.93</v>
      </c>
      <c r="U95" s="136">
        <f t="shared" si="20"/>
        <v>97.952031455194032</v>
      </c>
      <c r="V95">
        <v>6921.98</v>
      </c>
      <c r="W95">
        <f t="shared" si="21"/>
        <v>94.62733373524776</v>
      </c>
      <c r="X95">
        <v>3484.98</v>
      </c>
      <c r="Y95">
        <f t="shared" si="22"/>
        <v>84.123600848723896</v>
      </c>
      <c r="Z95">
        <v>9740.07</v>
      </c>
      <c r="AA95" s="136">
        <f t="shared" si="23"/>
        <v>98.209949987900288</v>
      </c>
      <c r="AB95">
        <v>8174.6</v>
      </c>
      <c r="AC95">
        <f t="shared" si="24"/>
        <v>92.920635642348884</v>
      </c>
    </row>
    <row r="96" spans="1:29">
      <c r="A96" s="20">
        <v>42174</v>
      </c>
      <c r="B96">
        <v>19524.599999999999</v>
      </c>
      <c r="C96">
        <f t="shared" si="25"/>
        <v>98.959196551435753</v>
      </c>
      <c r="D96">
        <v>8866.16</v>
      </c>
      <c r="E96" s="135">
        <f t="shared" si="25"/>
        <v>102.37421685021948</v>
      </c>
      <c r="F96">
        <v>7120.51</v>
      </c>
      <c r="G96">
        <f t="shared" si="13"/>
        <v>102.44645326143412</v>
      </c>
      <c r="H96">
        <v>6401.16</v>
      </c>
      <c r="I96">
        <f t="shared" si="14"/>
        <v>101.09590209372735</v>
      </c>
      <c r="J96">
        <v>4978.37</v>
      </c>
      <c r="K96">
        <f t="shared" si="15"/>
        <v>97.548917793026689</v>
      </c>
      <c r="L96">
        <v>8626.99</v>
      </c>
      <c r="M96" s="134">
        <f t="shared" si="16"/>
        <v>101.35067821739139</v>
      </c>
      <c r="N96">
        <v>6633.19</v>
      </c>
      <c r="O96">
        <f t="shared" si="17"/>
        <v>101.05439078120287</v>
      </c>
      <c r="P96">
        <v>9579.06</v>
      </c>
      <c r="Q96">
        <f t="shared" si="18"/>
        <v>98.902262998457473</v>
      </c>
      <c r="R96">
        <v>4298.1000000000004</v>
      </c>
      <c r="S96" s="135">
        <f t="shared" si="19"/>
        <v>102.12271547914351</v>
      </c>
      <c r="T96">
        <v>6309.36</v>
      </c>
      <c r="U96" s="136">
        <f t="shared" si="20"/>
        <v>98.757037739658799</v>
      </c>
      <c r="V96">
        <v>6957.59</v>
      </c>
      <c r="W96">
        <f t="shared" si="21"/>
        <v>95.114142329654598</v>
      </c>
      <c r="X96">
        <v>3521.8</v>
      </c>
      <c r="Y96">
        <f t="shared" si="22"/>
        <v>85.012395327673573</v>
      </c>
      <c r="Z96">
        <v>9820.31</v>
      </c>
      <c r="AA96" s="136">
        <f t="shared" si="23"/>
        <v>99.019016697588114</v>
      </c>
      <c r="AB96">
        <v>8224.9500000000007</v>
      </c>
      <c r="AC96">
        <f t="shared" si="24"/>
        <v>93.492963830222578</v>
      </c>
    </row>
    <row r="97" spans="1:29">
      <c r="A97" s="20">
        <v>42177</v>
      </c>
      <c r="B97">
        <v>19819.8</v>
      </c>
      <c r="C97">
        <f t="shared" si="25"/>
        <v>100.45539902533964</v>
      </c>
      <c r="D97">
        <v>8999.99</v>
      </c>
      <c r="E97" s="135">
        <f t="shared" si="25"/>
        <v>103.91950155533026</v>
      </c>
      <c r="F97">
        <v>7190.19</v>
      </c>
      <c r="G97">
        <f t="shared" si="13"/>
        <v>103.44897539303098</v>
      </c>
      <c r="H97">
        <v>6475.13</v>
      </c>
      <c r="I97">
        <f t="shared" si="14"/>
        <v>102.26413783191745</v>
      </c>
      <c r="J97">
        <v>5028.91</v>
      </c>
      <c r="K97">
        <f t="shared" si="15"/>
        <v>98.539226328804375</v>
      </c>
      <c r="L97">
        <v>8768.1200000000008</v>
      </c>
      <c r="M97" s="134">
        <f t="shared" si="16"/>
        <v>103.00868653974027</v>
      </c>
      <c r="N97">
        <v>6712.49</v>
      </c>
      <c r="O97">
        <f t="shared" si="17"/>
        <v>102.26249927635367</v>
      </c>
      <c r="P97">
        <v>9727.4699999999993</v>
      </c>
      <c r="Q97">
        <f t="shared" si="18"/>
        <v>100.43457252064452</v>
      </c>
      <c r="R97">
        <v>4364.32</v>
      </c>
      <c r="S97" s="135">
        <f t="shared" si="19"/>
        <v>103.69610051416569</v>
      </c>
      <c r="T97">
        <v>6411.46</v>
      </c>
      <c r="U97" s="136">
        <f t="shared" si="20"/>
        <v>100.35515443504775</v>
      </c>
      <c r="V97">
        <v>7034.6</v>
      </c>
      <c r="W97">
        <f t="shared" si="21"/>
        <v>96.166912053194892</v>
      </c>
      <c r="X97">
        <v>3580.54</v>
      </c>
      <c r="Y97">
        <f t="shared" si="22"/>
        <v>86.430314602347764</v>
      </c>
      <c r="Z97">
        <v>9957.19</v>
      </c>
      <c r="AA97" s="136">
        <f t="shared" si="23"/>
        <v>100.39918931999678</v>
      </c>
      <c r="AB97">
        <v>8353.1</v>
      </c>
      <c r="AC97">
        <f t="shared" si="24"/>
        <v>94.949644213062953</v>
      </c>
    </row>
    <row r="98" spans="1:29">
      <c r="A98" s="20">
        <v>42178</v>
      </c>
      <c r="B98">
        <v>19845.349999999999</v>
      </c>
      <c r="C98">
        <f t="shared" si="25"/>
        <v>100.58489757956809</v>
      </c>
      <c r="D98">
        <v>9025.41</v>
      </c>
      <c r="E98" s="135">
        <f t="shared" si="25"/>
        <v>104.21301674029564</v>
      </c>
      <c r="F98">
        <v>7180.48</v>
      </c>
      <c r="G98">
        <f t="shared" si="13"/>
        <v>103.30927261034144</v>
      </c>
      <c r="H98">
        <v>6476.48</v>
      </c>
      <c r="I98">
        <f t="shared" si="14"/>
        <v>102.28545888432458</v>
      </c>
      <c r="J98">
        <v>5031.6000000000004</v>
      </c>
      <c r="K98">
        <f t="shared" si="15"/>
        <v>98.591935667174823</v>
      </c>
      <c r="L98">
        <v>8801.17</v>
      </c>
      <c r="M98" s="134">
        <f t="shared" si="16"/>
        <v>103.39696100338109</v>
      </c>
      <c r="N98">
        <v>6754.21</v>
      </c>
      <c r="O98">
        <f t="shared" si="17"/>
        <v>102.89808926901058</v>
      </c>
      <c r="P98">
        <v>9769.58</v>
      </c>
      <c r="Q98">
        <f t="shared" si="18"/>
        <v>100.86935153809145</v>
      </c>
      <c r="R98">
        <v>4387.5200000000004</v>
      </c>
      <c r="S98" s="135">
        <f t="shared" si="19"/>
        <v>104.24733175567151</v>
      </c>
      <c r="T98">
        <v>6442.12</v>
      </c>
      <c r="U98" s="136">
        <f t="shared" si="20"/>
        <v>100.83505901761998</v>
      </c>
      <c r="V98">
        <v>7025.84</v>
      </c>
      <c r="W98">
        <f t="shared" si="21"/>
        <v>96.047157959204327</v>
      </c>
      <c r="X98">
        <v>3625.03</v>
      </c>
      <c r="Y98">
        <f t="shared" si="22"/>
        <v>87.504254481991183</v>
      </c>
      <c r="Z98">
        <v>9978.5300000000007</v>
      </c>
      <c r="AA98" s="136">
        <f t="shared" si="23"/>
        <v>100.61436234572881</v>
      </c>
      <c r="AB98">
        <v>8381.5499999999993</v>
      </c>
      <c r="AC98">
        <f t="shared" si="24"/>
        <v>95.273035214949857</v>
      </c>
    </row>
    <row r="99" spans="1:29">
      <c r="A99" s="20">
        <v>42179</v>
      </c>
      <c r="B99">
        <v>19736.3</v>
      </c>
      <c r="C99">
        <f t="shared" si="25"/>
        <v>100.03218457218593</v>
      </c>
      <c r="D99">
        <v>8983.2900000000009</v>
      </c>
      <c r="E99" s="135">
        <f t="shared" si="25"/>
        <v>103.72667293263468</v>
      </c>
      <c r="F99">
        <v>7188.69</v>
      </c>
      <c r="G99">
        <f t="shared" si="13"/>
        <v>103.4273941186711</v>
      </c>
      <c r="H99">
        <v>6483.15</v>
      </c>
      <c r="I99">
        <f t="shared" si="14"/>
        <v>102.39080067658806</v>
      </c>
      <c r="J99">
        <v>5038.26</v>
      </c>
      <c r="K99">
        <f t="shared" si="15"/>
        <v>98.72243536737821</v>
      </c>
      <c r="L99">
        <v>8751.33</v>
      </c>
      <c r="M99" s="134">
        <f t="shared" si="16"/>
        <v>102.8114360633551</v>
      </c>
      <c r="N99">
        <v>6730.64</v>
      </c>
      <c r="O99">
        <f t="shared" si="17"/>
        <v>102.53900834554645</v>
      </c>
      <c r="P99">
        <v>9699.43</v>
      </c>
      <c r="Q99">
        <f t="shared" si="18"/>
        <v>100.1450640036839</v>
      </c>
      <c r="R99">
        <v>4370.7299999999996</v>
      </c>
      <c r="S99" s="135">
        <f t="shared" si="19"/>
        <v>103.84840190459896</v>
      </c>
      <c r="T99">
        <v>6427.42</v>
      </c>
      <c r="U99" s="136">
        <f t="shared" si="20"/>
        <v>100.6049677794004</v>
      </c>
      <c r="V99">
        <v>7024.14</v>
      </c>
      <c r="W99">
        <f t="shared" si="21"/>
        <v>96.023918009457304</v>
      </c>
      <c r="X99">
        <v>3556.99</v>
      </c>
      <c r="Y99">
        <f t="shared" si="22"/>
        <v>85.861843391612709</v>
      </c>
      <c r="Z99">
        <v>9894.69</v>
      </c>
      <c r="AA99" s="136">
        <f t="shared" si="23"/>
        <v>99.768996531418892</v>
      </c>
      <c r="AB99">
        <v>8360.85</v>
      </c>
      <c r="AC99">
        <f t="shared" si="24"/>
        <v>95.037738422715819</v>
      </c>
    </row>
    <row r="100" spans="1:29">
      <c r="A100" s="20">
        <v>42180</v>
      </c>
      <c r="B100">
        <v>19842.2</v>
      </c>
      <c r="C100">
        <f t="shared" si="25"/>
        <v>100.56893200438925</v>
      </c>
      <c r="D100">
        <v>8990.16</v>
      </c>
      <c r="E100" s="135">
        <f t="shared" si="25"/>
        <v>103.80599824029449</v>
      </c>
      <c r="F100">
        <v>7222.73</v>
      </c>
      <c r="G100">
        <f t="shared" si="13"/>
        <v>103.91714517147761</v>
      </c>
      <c r="H100">
        <v>6475.85</v>
      </c>
      <c r="I100">
        <f t="shared" si="14"/>
        <v>102.27550905986793</v>
      </c>
      <c r="J100">
        <v>5035.8500000000004</v>
      </c>
      <c r="K100">
        <f t="shared" si="15"/>
        <v>98.67521250289019</v>
      </c>
      <c r="L100">
        <v>8777.9500000000007</v>
      </c>
      <c r="M100" s="134">
        <f t="shared" si="16"/>
        <v>103.12417029095326</v>
      </c>
      <c r="N100">
        <v>6751.86</v>
      </c>
      <c r="O100">
        <f t="shared" si="17"/>
        <v>102.86228781928037</v>
      </c>
      <c r="P100">
        <v>9726.2800000000007</v>
      </c>
      <c r="Q100">
        <f t="shared" si="18"/>
        <v>100.4222859609019</v>
      </c>
      <c r="R100">
        <v>4380.47</v>
      </c>
      <c r="S100" s="135">
        <f t="shared" si="19"/>
        <v>104.0798239861622</v>
      </c>
      <c r="T100">
        <v>6457.73</v>
      </c>
      <c r="U100" s="136">
        <f t="shared" si="20"/>
        <v>101.07939399915789</v>
      </c>
      <c r="V100">
        <v>7009.94</v>
      </c>
      <c r="W100">
        <f t="shared" si="21"/>
        <v>95.829796076276239</v>
      </c>
      <c r="X100">
        <v>3566.25</v>
      </c>
      <c r="Y100">
        <f t="shared" si="22"/>
        <v>86.085369651120416</v>
      </c>
      <c r="Z100">
        <v>9942.81</v>
      </c>
      <c r="AA100" s="136">
        <f t="shared" si="23"/>
        <v>100.25419456320077</v>
      </c>
      <c r="AB100">
        <v>8398</v>
      </c>
      <c r="AC100">
        <f t="shared" si="24"/>
        <v>95.460022279309797</v>
      </c>
    </row>
    <row r="101" spans="1:29">
      <c r="A101" s="20">
        <v>42181</v>
      </c>
      <c r="B101">
        <v>19814.099999999999</v>
      </c>
      <c r="C101">
        <f t="shared" si="25"/>
        <v>100.42650893692075</v>
      </c>
      <c r="D101">
        <v>9025.7099999999991</v>
      </c>
      <c r="E101" s="135">
        <f t="shared" si="25"/>
        <v>104.21648072752967</v>
      </c>
      <c r="F101">
        <v>7239.85</v>
      </c>
      <c r="G101">
        <f t="shared" si="13"/>
        <v>104.16345944950484</v>
      </c>
      <c r="H101">
        <v>6493.13</v>
      </c>
      <c r="I101">
        <f t="shared" si="14"/>
        <v>102.54841853067941</v>
      </c>
      <c r="J101">
        <v>5056.32</v>
      </c>
      <c r="K101">
        <f t="shared" si="15"/>
        <v>99.076312932794607</v>
      </c>
      <c r="L101">
        <v>8828.85</v>
      </c>
      <c r="M101" s="134">
        <f t="shared" si="16"/>
        <v>103.72214820923821</v>
      </c>
      <c r="N101">
        <v>6770.43</v>
      </c>
      <c r="O101">
        <f t="shared" si="17"/>
        <v>103.14519544544622</v>
      </c>
      <c r="P101">
        <v>9761.1</v>
      </c>
      <c r="Q101">
        <f t="shared" si="18"/>
        <v>100.78179689387512</v>
      </c>
      <c r="R101">
        <v>4390.09</v>
      </c>
      <c r="S101" s="135">
        <f t="shared" si="19"/>
        <v>104.30839487164864</v>
      </c>
      <c r="T101">
        <v>6459.39</v>
      </c>
      <c r="U101" s="136">
        <f t="shared" si="20"/>
        <v>101.105377091365</v>
      </c>
      <c r="V101">
        <v>7052.98</v>
      </c>
      <c r="W101">
        <f t="shared" si="21"/>
        <v>96.41817692163626</v>
      </c>
      <c r="X101">
        <v>3534.99</v>
      </c>
      <c r="Y101">
        <f t="shared" si="22"/>
        <v>85.33078748349503</v>
      </c>
      <c r="Z101">
        <v>9982.11</v>
      </c>
      <c r="AA101" s="136">
        <f t="shared" si="23"/>
        <v>100.65045978865854</v>
      </c>
      <c r="AB101">
        <v>8381.1</v>
      </c>
      <c r="AC101">
        <f t="shared" si="24"/>
        <v>95.267920067292621</v>
      </c>
    </row>
    <row r="102" spans="1:29">
      <c r="A102" s="20">
        <v>42184</v>
      </c>
      <c r="B102">
        <v>19588.2</v>
      </c>
      <c r="C102">
        <f t="shared" si="25"/>
        <v>99.281549116951638</v>
      </c>
      <c r="D102">
        <v>8858.32</v>
      </c>
      <c r="E102" s="135">
        <f t="shared" si="25"/>
        <v>102.28369131716958</v>
      </c>
      <c r="F102">
        <v>7171.28</v>
      </c>
      <c r="G102">
        <f t="shared" si="13"/>
        <v>103.17690746093429</v>
      </c>
      <c r="H102">
        <v>6426.52</v>
      </c>
      <c r="I102">
        <f t="shared" si="14"/>
        <v>101.49642201153864</v>
      </c>
      <c r="J102">
        <v>5004.6400000000003</v>
      </c>
      <c r="K102">
        <f t="shared" si="15"/>
        <v>98.06366661049563</v>
      </c>
      <c r="L102">
        <v>8695.2800000000007</v>
      </c>
      <c r="M102" s="134">
        <f t="shared" si="16"/>
        <v>102.15295546767982</v>
      </c>
      <c r="N102">
        <v>6667.44</v>
      </c>
      <c r="O102">
        <f t="shared" si="17"/>
        <v>101.57617786769613</v>
      </c>
      <c r="P102">
        <v>9607.1</v>
      </c>
      <c r="Q102">
        <f t="shared" si="18"/>
        <v>99.191771515418097</v>
      </c>
      <c r="R102">
        <v>4325.5600000000004</v>
      </c>
      <c r="S102" s="135">
        <f t="shared" si="19"/>
        <v>102.77516418137409</v>
      </c>
      <c r="T102">
        <v>6375.78</v>
      </c>
      <c r="U102" s="136">
        <f t="shared" si="20"/>
        <v>99.796674477246782</v>
      </c>
      <c r="V102">
        <v>6979.78</v>
      </c>
      <c r="W102">
        <f t="shared" si="21"/>
        <v>95.417492026646656</v>
      </c>
      <c r="X102">
        <v>3484.14</v>
      </c>
      <c r="Y102">
        <f t="shared" si="22"/>
        <v>84.103324168595776</v>
      </c>
      <c r="Z102">
        <v>9808.23</v>
      </c>
      <c r="AA102" s="136">
        <f t="shared" si="23"/>
        <v>98.897213035411795</v>
      </c>
      <c r="AB102">
        <v>8318.4</v>
      </c>
      <c r="AC102">
        <f t="shared" si="24"/>
        <v>94.555209493714059</v>
      </c>
    </row>
    <row r="103" spans="1:29">
      <c r="A103" s="20">
        <v>42185</v>
      </c>
      <c r="B103">
        <v>19825.45</v>
      </c>
      <c r="C103">
        <f t="shared" si="25"/>
        <v>100.4840356919303</v>
      </c>
      <c r="D103">
        <v>8975.14</v>
      </c>
      <c r="E103" s="135">
        <f t="shared" si="25"/>
        <v>103.63256794610957</v>
      </c>
      <c r="F103">
        <v>7266.54</v>
      </c>
      <c r="G103">
        <f t="shared" si="13"/>
        <v>104.54746225794803</v>
      </c>
      <c r="H103">
        <v>6506.27</v>
      </c>
      <c r="I103">
        <f t="shared" si="14"/>
        <v>102.75594344077565</v>
      </c>
      <c r="J103">
        <v>5056.7</v>
      </c>
      <c r="K103">
        <f t="shared" si="15"/>
        <v>99.083758861635047</v>
      </c>
      <c r="L103">
        <v>8817.93</v>
      </c>
      <c r="M103" s="134">
        <f t="shared" si="16"/>
        <v>103.59385903698535</v>
      </c>
      <c r="N103">
        <v>6719.31</v>
      </c>
      <c r="O103">
        <f t="shared" si="17"/>
        <v>102.36639965386856</v>
      </c>
      <c r="P103">
        <v>9702.2900000000009</v>
      </c>
      <c r="Q103">
        <f t="shared" si="18"/>
        <v>100.17459304642668</v>
      </c>
      <c r="R103">
        <v>4375.5</v>
      </c>
      <c r="S103" s="135">
        <f t="shared" si="19"/>
        <v>103.96173694864996</v>
      </c>
      <c r="T103">
        <v>6454.93</v>
      </c>
      <c r="U103" s="136">
        <f t="shared" si="20"/>
        <v>101.03556709663988</v>
      </c>
      <c r="V103">
        <v>7026.15</v>
      </c>
      <c r="W103">
        <f t="shared" si="21"/>
        <v>96.051395832393482</v>
      </c>
      <c r="X103">
        <v>3499</v>
      </c>
      <c r="Y103">
        <f t="shared" si="22"/>
        <v>84.46202829562435</v>
      </c>
      <c r="Z103">
        <v>9952.89</v>
      </c>
      <c r="AA103" s="136">
        <f t="shared" si="23"/>
        <v>100.3558320561426</v>
      </c>
      <c r="AB103">
        <v>8368.5</v>
      </c>
      <c r="AC103">
        <f t="shared" si="24"/>
        <v>95.124695932889267</v>
      </c>
    </row>
    <row r="104" spans="1:29">
      <c r="A104" s="20">
        <v>42186</v>
      </c>
      <c r="B104">
        <v>20065.95</v>
      </c>
      <c r="C104">
        <f t="shared" si="25"/>
        <v>101.70299468574426</v>
      </c>
      <c r="D104">
        <v>9111.15</v>
      </c>
      <c r="E104" s="135">
        <f t="shared" si="25"/>
        <v>105.20302429178781</v>
      </c>
      <c r="F104">
        <v>7327.22</v>
      </c>
      <c r="G104">
        <f t="shared" si="13"/>
        <v>105.4204967433857</v>
      </c>
      <c r="H104">
        <v>6547.75</v>
      </c>
      <c r="I104">
        <f t="shared" si="14"/>
        <v>103.41105251770043</v>
      </c>
      <c r="J104">
        <v>5109.1499999999996</v>
      </c>
      <c r="K104">
        <f t="shared" si="15"/>
        <v>100.11149298711071</v>
      </c>
      <c r="L104">
        <v>8908.2000000000007</v>
      </c>
      <c r="M104" s="134">
        <f t="shared" si="16"/>
        <v>104.65435936475713</v>
      </c>
      <c r="N104">
        <v>6787.89</v>
      </c>
      <c r="O104">
        <f t="shared" si="17"/>
        <v>103.41119259961182</v>
      </c>
      <c r="P104">
        <v>9826.34</v>
      </c>
      <c r="Q104">
        <f t="shared" si="18"/>
        <v>101.45538946329418</v>
      </c>
      <c r="R104">
        <v>4434.2299999999996</v>
      </c>
      <c r="S104" s="135">
        <f t="shared" si="19"/>
        <v>105.35715982854805</v>
      </c>
      <c r="T104">
        <v>6555.15</v>
      </c>
      <c r="U104" s="136">
        <f t="shared" si="20"/>
        <v>102.604257157481</v>
      </c>
      <c r="V104">
        <v>7085.45</v>
      </c>
      <c r="W104">
        <f t="shared" si="21"/>
        <v>96.862059961804462</v>
      </c>
      <c r="X104">
        <v>3566.25</v>
      </c>
      <c r="Y104">
        <f t="shared" si="22"/>
        <v>86.085369651120416</v>
      </c>
      <c r="Z104">
        <v>10123.74</v>
      </c>
      <c r="AA104" s="136">
        <f t="shared" si="23"/>
        <v>102.07852706299911</v>
      </c>
      <c r="AB104">
        <v>8453.0499999999993</v>
      </c>
      <c r="AC104">
        <f t="shared" si="24"/>
        <v>96.085775342714882</v>
      </c>
    </row>
    <row r="105" spans="1:29">
      <c r="A105" s="20">
        <v>42187</v>
      </c>
      <c r="B105">
        <v>20285.400000000001</v>
      </c>
      <c r="C105">
        <f t="shared" si="25"/>
        <v>102.815263089871</v>
      </c>
      <c r="D105">
        <v>9224.89</v>
      </c>
      <c r="E105" s="135">
        <f t="shared" si="25"/>
        <v>106.51633731845817</v>
      </c>
      <c r="F105">
        <v>7333.27</v>
      </c>
      <c r="G105">
        <f t="shared" si="13"/>
        <v>105.50754121663715</v>
      </c>
      <c r="H105">
        <v>6560.62</v>
      </c>
      <c r="I105">
        <f t="shared" si="14"/>
        <v>103.61431321731523</v>
      </c>
      <c r="J105">
        <v>5112.1499999999996</v>
      </c>
      <c r="K105">
        <f t="shared" si="15"/>
        <v>100.17027663585097</v>
      </c>
      <c r="L105">
        <v>8969.33</v>
      </c>
      <c r="M105" s="134">
        <f t="shared" si="16"/>
        <v>105.37252027133394</v>
      </c>
      <c r="N105">
        <v>6822.45</v>
      </c>
      <c r="O105">
        <f t="shared" si="17"/>
        <v>103.93770243053757</v>
      </c>
      <c r="P105">
        <v>9874.8799999999992</v>
      </c>
      <c r="Q105">
        <f t="shared" si="18"/>
        <v>101.95655720271171</v>
      </c>
      <c r="R105">
        <v>4466.66</v>
      </c>
      <c r="S105" s="135">
        <f t="shared" si="19"/>
        <v>106.12769556829089</v>
      </c>
      <c r="T105">
        <v>6614.59</v>
      </c>
      <c r="U105" s="136">
        <f t="shared" si="20"/>
        <v>103.53463968807768</v>
      </c>
      <c r="V105">
        <v>7069.47</v>
      </c>
      <c r="W105">
        <f t="shared" si="21"/>
        <v>96.643604434182421</v>
      </c>
      <c r="X105">
        <v>3582.58</v>
      </c>
      <c r="Y105">
        <f t="shared" si="22"/>
        <v>86.479557968373214</v>
      </c>
      <c r="Z105">
        <v>10247.41</v>
      </c>
      <c r="AA105" s="136">
        <f t="shared" si="23"/>
        <v>103.32550213761394</v>
      </c>
      <c r="AB105">
        <v>8444.9</v>
      </c>
      <c r="AC105">
        <f t="shared" si="24"/>
        <v>95.993134335144475</v>
      </c>
    </row>
    <row r="106" spans="1:29">
      <c r="A106" s="20">
        <v>42188</v>
      </c>
      <c r="B106">
        <v>20263.75</v>
      </c>
      <c r="C106">
        <f t="shared" si="25"/>
        <v>102.7055314382449</v>
      </c>
      <c r="D106">
        <v>9181.5</v>
      </c>
      <c r="E106" s="135">
        <f t="shared" si="25"/>
        <v>106.01532929817307</v>
      </c>
      <c r="F106">
        <v>7333.36</v>
      </c>
      <c r="G106">
        <f t="shared" si="13"/>
        <v>105.50883609309874</v>
      </c>
      <c r="H106">
        <v>6574.62</v>
      </c>
      <c r="I106">
        <f t="shared" si="14"/>
        <v>103.8354204274634</v>
      </c>
      <c r="J106">
        <v>5114.8999999999996</v>
      </c>
      <c r="K106">
        <f t="shared" si="15"/>
        <v>100.22416164719621</v>
      </c>
      <c r="L106">
        <v>8971.34</v>
      </c>
      <c r="M106" s="134">
        <f t="shared" si="16"/>
        <v>105.39613393765521</v>
      </c>
      <c r="N106">
        <v>6813.65</v>
      </c>
      <c r="O106">
        <f t="shared" si="17"/>
        <v>103.8036374272926</v>
      </c>
      <c r="P106">
        <v>9884.2199999999993</v>
      </c>
      <c r="Q106">
        <f t="shared" si="18"/>
        <v>102.05299120943113</v>
      </c>
      <c r="R106">
        <v>4457.37</v>
      </c>
      <c r="S106" s="135">
        <f t="shared" si="19"/>
        <v>105.9069654720155</v>
      </c>
      <c r="T106">
        <v>6595.14</v>
      </c>
      <c r="U106" s="136">
        <f t="shared" si="20"/>
        <v>103.23019924022934</v>
      </c>
      <c r="V106">
        <v>7099.59</v>
      </c>
      <c r="W106">
        <f t="shared" si="21"/>
        <v>97.055361661465028</v>
      </c>
      <c r="X106">
        <v>3588.25</v>
      </c>
      <c r="Y106">
        <f t="shared" si="22"/>
        <v>86.616425559238081</v>
      </c>
      <c r="Z106">
        <v>10187.11</v>
      </c>
      <c r="AA106" s="136">
        <f t="shared" si="23"/>
        <v>102.71749213519401</v>
      </c>
      <c r="AB106">
        <v>8484.9</v>
      </c>
      <c r="AC106">
        <f t="shared" si="24"/>
        <v>96.447814126901136</v>
      </c>
    </row>
    <row r="107" spans="1:29">
      <c r="A107" s="20">
        <v>42191</v>
      </c>
      <c r="B107">
        <v>20400.3</v>
      </c>
      <c r="C107">
        <f t="shared" si="25"/>
        <v>103.39762645115673</v>
      </c>
      <c r="D107">
        <v>9258.77</v>
      </c>
      <c r="E107" s="135">
        <f t="shared" si="25"/>
        <v>106.90753694342385</v>
      </c>
      <c r="F107">
        <v>7383.8</v>
      </c>
      <c r="G107">
        <f t="shared" si="13"/>
        <v>106.23454241223975</v>
      </c>
      <c r="H107">
        <v>6606.36</v>
      </c>
      <c r="I107">
        <f t="shared" si="14"/>
        <v>104.33670205961366</v>
      </c>
      <c r="J107">
        <v>5161.26</v>
      </c>
      <c r="K107">
        <f t="shared" si="15"/>
        <v>101.13256496572913</v>
      </c>
      <c r="L107">
        <v>9027.5400000000009</v>
      </c>
      <c r="M107" s="134">
        <f t="shared" si="16"/>
        <v>106.05637674723509</v>
      </c>
      <c r="N107">
        <v>6835.91</v>
      </c>
      <c r="O107">
        <f t="shared" si="17"/>
        <v>104.14276094686457</v>
      </c>
      <c r="P107">
        <v>9959.8799999999992</v>
      </c>
      <c r="Q107">
        <f t="shared" si="18"/>
        <v>102.83416861289902</v>
      </c>
      <c r="R107">
        <v>4501.91</v>
      </c>
      <c r="S107" s="135">
        <f t="shared" si="19"/>
        <v>106.96523441583743</v>
      </c>
      <c r="T107">
        <v>6655.38</v>
      </c>
      <c r="U107" s="136">
        <f t="shared" si="20"/>
        <v>104.17310374297399</v>
      </c>
      <c r="V107">
        <v>7150.48</v>
      </c>
      <c r="W107">
        <f t="shared" si="21"/>
        <v>97.751056392421589</v>
      </c>
      <c r="X107">
        <v>3624.09</v>
      </c>
      <c r="Y107">
        <f t="shared" si="22"/>
        <v>87.481563911371609</v>
      </c>
      <c r="Z107">
        <v>10281.549999999999</v>
      </c>
      <c r="AA107" s="136">
        <f t="shared" si="23"/>
        <v>103.6697386464467</v>
      </c>
      <c r="AB107">
        <v>8522.15</v>
      </c>
      <c r="AC107">
        <f t="shared" si="24"/>
        <v>96.871234682974517</v>
      </c>
    </row>
    <row r="108" spans="1:29">
      <c r="A108" s="20">
        <v>42192</v>
      </c>
      <c r="B108">
        <v>20493.75</v>
      </c>
      <c r="C108">
        <f t="shared" si="25"/>
        <v>103.87127184812937</v>
      </c>
      <c r="D108">
        <v>9327.0300000000007</v>
      </c>
      <c r="E108" s="135">
        <f t="shared" si="25"/>
        <v>107.6957095054119</v>
      </c>
      <c r="F108">
        <v>7411.47</v>
      </c>
      <c r="G108">
        <f t="shared" si="13"/>
        <v>106.63264498659804</v>
      </c>
      <c r="H108">
        <v>6616.36</v>
      </c>
      <c r="I108">
        <f t="shared" si="14"/>
        <v>104.49463578114808</v>
      </c>
      <c r="J108">
        <v>5165.46</v>
      </c>
      <c r="K108">
        <f t="shared" si="15"/>
        <v>101.21486207396551</v>
      </c>
      <c r="L108">
        <v>9070.1</v>
      </c>
      <c r="M108" s="134">
        <f t="shared" si="16"/>
        <v>106.55637557242581</v>
      </c>
      <c r="N108">
        <v>6888.35</v>
      </c>
      <c r="O108">
        <f t="shared" si="17"/>
        <v>104.94166648892897</v>
      </c>
      <c r="P108">
        <v>10019.56</v>
      </c>
      <c r="Q108">
        <f t="shared" si="18"/>
        <v>103.45035507125174</v>
      </c>
      <c r="R108">
        <v>4503.09</v>
      </c>
      <c r="S108" s="135">
        <f t="shared" si="19"/>
        <v>106.99327117725885</v>
      </c>
      <c r="T108">
        <v>6653.87</v>
      </c>
      <c r="U108" s="136">
        <f t="shared" si="20"/>
        <v>104.14946852054463</v>
      </c>
      <c r="V108">
        <v>7157.05</v>
      </c>
      <c r="W108">
        <f t="shared" si="21"/>
        <v>97.840871962914505</v>
      </c>
      <c r="X108">
        <v>3623.11</v>
      </c>
      <c r="Y108">
        <f t="shared" si="22"/>
        <v>87.457907784555459</v>
      </c>
      <c r="Z108">
        <v>10312.530000000001</v>
      </c>
      <c r="AA108" s="136">
        <f t="shared" si="23"/>
        <v>103.98211260788901</v>
      </c>
      <c r="AB108">
        <v>8510.7999999999993</v>
      </c>
      <c r="AC108">
        <f t="shared" si="24"/>
        <v>96.742219292063552</v>
      </c>
    </row>
    <row r="109" spans="1:29">
      <c r="A109" s="20">
        <v>42193</v>
      </c>
      <c r="B109">
        <v>20264.3</v>
      </c>
      <c r="C109">
        <f t="shared" si="25"/>
        <v>102.70831907835549</v>
      </c>
      <c r="D109">
        <v>9181.93</v>
      </c>
      <c r="E109" s="135">
        <f t="shared" si="25"/>
        <v>106.0202943465419</v>
      </c>
      <c r="F109">
        <v>7375.72</v>
      </c>
      <c r="G109">
        <f t="shared" si="13"/>
        <v>106.11829128102129</v>
      </c>
      <c r="H109">
        <v>6571.36</v>
      </c>
      <c r="I109">
        <f t="shared" si="14"/>
        <v>103.78393403424317</v>
      </c>
      <c r="J109">
        <v>5094.63</v>
      </c>
      <c r="K109">
        <f t="shared" si="15"/>
        <v>99.826980127207818</v>
      </c>
      <c r="L109">
        <v>8908.4699999999993</v>
      </c>
      <c r="M109" s="134">
        <f t="shared" si="16"/>
        <v>104.65753134978534</v>
      </c>
      <c r="N109">
        <v>6806.32</v>
      </c>
      <c r="O109">
        <f t="shared" si="17"/>
        <v>103.69196737345329</v>
      </c>
      <c r="P109">
        <v>9851.27</v>
      </c>
      <c r="Q109">
        <f t="shared" si="18"/>
        <v>101.71278772748205</v>
      </c>
      <c r="R109">
        <v>4431.97</v>
      </c>
      <c r="S109" s="135">
        <f t="shared" si="19"/>
        <v>105.30346230243588</v>
      </c>
      <c r="T109">
        <v>6546.74</v>
      </c>
      <c r="U109" s="136">
        <f t="shared" si="20"/>
        <v>102.47261992527513</v>
      </c>
      <c r="V109">
        <v>7073.72</v>
      </c>
      <c r="W109">
        <f t="shared" si="21"/>
        <v>96.701704308549978</v>
      </c>
      <c r="X109">
        <v>3534.62</v>
      </c>
      <c r="Y109">
        <f t="shared" si="22"/>
        <v>85.321856088676682</v>
      </c>
      <c r="Z109">
        <v>10112.14</v>
      </c>
      <c r="AA109" s="136">
        <f t="shared" si="23"/>
        <v>101.96156328143904</v>
      </c>
      <c r="AB109">
        <v>8363.0499999999993</v>
      </c>
      <c r="AC109">
        <f t="shared" si="24"/>
        <v>95.062745811262417</v>
      </c>
    </row>
    <row r="110" spans="1:29">
      <c r="A110" s="20">
        <v>42194</v>
      </c>
      <c r="B110">
        <v>20235.8</v>
      </c>
      <c r="C110">
        <f t="shared" si="25"/>
        <v>102.56386863626111</v>
      </c>
      <c r="D110">
        <v>9165.11</v>
      </c>
      <c r="E110" s="135">
        <f t="shared" si="25"/>
        <v>105.8260801289527</v>
      </c>
      <c r="F110">
        <v>7351.61</v>
      </c>
      <c r="G110">
        <f t="shared" si="13"/>
        <v>105.77140826447706</v>
      </c>
      <c r="H110">
        <v>6539.72</v>
      </c>
      <c r="I110">
        <f t="shared" si="14"/>
        <v>103.28423173930827</v>
      </c>
      <c r="J110">
        <v>5056.8500000000004</v>
      </c>
      <c r="K110">
        <f t="shared" si="15"/>
        <v>99.086698044072065</v>
      </c>
      <c r="L110">
        <v>8822.44</v>
      </c>
      <c r="M110" s="134">
        <f t="shared" si="16"/>
        <v>103.64684293504949</v>
      </c>
      <c r="N110">
        <v>6766.54</v>
      </c>
      <c r="O110">
        <f t="shared" si="17"/>
        <v>103.08593262014816</v>
      </c>
      <c r="P110">
        <v>9763.83</v>
      </c>
      <c r="Q110">
        <f t="shared" si="18"/>
        <v>100.80998370740231</v>
      </c>
      <c r="R110">
        <v>4416.8500000000004</v>
      </c>
      <c r="S110" s="135">
        <f t="shared" si="19"/>
        <v>104.94421159676483</v>
      </c>
      <c r="T110">
        <v>6542.17</v>
      </c>
      <c r="U110" s="136">
        <f t="shared" si="20"/>
        <v>102.40108815937965</v>
      </c>
      <c r="V110">
        <v>7034.01</v>
      </c>
      <c r="W110">
        <f t="shared" si="21"/>
        <v>96.15884642357679</v>
      </c>
      <c r="X110">
        <v>3530.74</v>
      </c>
      <c r="Y110">
        <f t="shared" si="22"/>
        <v>85.22819713760866</v>
      </c>
      <c r="Z110">
        <v>10072.299999999999</v>
      </c>
      <c r="AA110" s="136">
        <f t="shared" si="23"/>
        <v>101.55985319028795</v>
      </c>
      <c r="AB110">
        <v>8328.5499999999993</v>
      </c>
      <c r="AC110">
        <f t="shared" si="24"/>
        <v>94.670584490872301</v>
      </c>
    </row>
    <row r="111" spans="1:29">
      <c r="A111" s="20">
        <v>42195</v>
      </c>
      <c r="B111">
        <v>20223.75</v>
      </c>
      <c r="C111">
        <f t="shared" si="25"/>
        <v>102.50279397565629</v>
      </c>
      <c r="D111">
        <v>9193.5300000000007</v>
      </c>
      <c r="E111" s="135">
        <f t="shared" si="25"/>
        <v>106.15423518625859</v>
      </c>
      <c r="F111">
        <v>7329.97</v>
      </c>
      <c r="G111">
        <f t="shared" si="13"/>
        <v>105.46006241304543</v>
      </c>
      <c r="H111">
        <v>6520.18</v>
      </c>
      <c r="I111">
        <f t="shared" si="14"/>
        <v>102.97562924743002</v>
      </c>
      <c r="J111">
        <v>5056</v>
      </c>
      <c r="K111">
        <f t="shared" si="15"/>
        <v>99.070042676928978</v>
      </c>
      <c r="L111">
        <v>8834.34</v>
      </c>
      <c r="M111" s="134">
        <f t="shared" si="16"/>
        <v>103.78664523814558</v>
      </c>
      <c r="N111">
        <v>6744.41</v>
      </c>
      <c r="O111">
        <f t="shared" si="17"/>
        <v>102.74878960630593</v>
      </c>
      <c r="P111">
        <v>9754.2999999999993</v>
      </c>
      <c r="Q111">
        <f t="shared" si="18"/>
        <v>100.71158798106012</v>
      </c>
      <c r="R111">
        <v>4425.58</v>
      </c>
      <c r="S111" s="135">
        <f t="shared" si="19"/>
        <v>105.15163611134869</v>
      </c>
      <c r="T111">
        <v>6564.51</v>
      </c>
      <c r="U111" s="136">
        <f t="shared" si="20"/>
        <v>102.75076423161265</v>
      </c>
      <c r="V111">
        <v>7005.05</v>
      </c>
      <c r="W111">
        <f t="shared" si="21"/>
        <v>95.762947044356878</v>
      </c>
      <c r="X111">
        <v>3556.17</v>
      </c>
      <c r="Y111">
        <f t="shared" si="22"/>
        <v>85.842049489582863</v>
      </c>
      <c r="Z111">
        <v>10118.370000000001</v>
      </c>
      <c r="AA111" s="136">
        <f t="shared" si="23"/>
        <v>102.02438089860451</v>
      </c>
      <c r="AB111">
        <v>8360.5499999999993</v>
      </c>
      <c r="AC111">
        <f t="shared" si="24"/>
        <v>95.034328324277624</v>
      </c>
    </row>
    <row r="112" spans="1:29">
      <c r="A112" s="20">
        <v>42198</v>
      </c>
      <c r="B112">
        <v>20463.3</v>
      </c>
      <c r="C112">
        <f t="shared" si="25"/>
        <v>103.71693795473378</v>
      </c>
      <c r="D112">
        <v>9322.33</v>
      </c>
      <c r="E112" s="135">
        <f t="shared" si="25"/>
        <v>107.64144037207841</v>
      </c>
      <c r="F112">
        <v>7438.12</v>
      </c>
      <c r="G112">
        <f t="shared" si="13"/>
        <v>107.01607229439161</v>
      </c>
      <c r="H112">
        <v>6625.54</v>
      </c>
      <c r="I112">
        <f t="shared" si="14"/>
        <v>104.63961893751667</v>
      </c>
      <c r="J112">
        <v>5123.3900000000003</v>
      </c>
      <c r="K112">
        <f t="shared" si="15"/>
        <v>100.39051937313117</v>
      </c>
      <c r="L112">
        <v>8913.6200000000008</v>
      </c>
      <c r="M112" s="134">
        <f t="shared" si="16"/>
        <v>104.7180340271757</v>
      </c>
      <c r="N112">
        <v>6788.86</v>
      </c>
      <c r="O112">
        <f t="shared" si="17"/>
        <v>103.42597021928771</v>
      </c>
      <c r="P112">
        <v>9858.3799999999992</v>
      </c>
      <c r="Q112">
        <f t="shared" si="18"/>
        <v>101.78619734073418</v>
      </c>
      <c r="R112">
        <v>4505.03</v>
      </c>
      <c r="S112" s="135">
        <f t="shared" si="19"/>
        <v>107.03936551383305</v>
      </c>
      <c r="T112">
        <v>6685.88</v>
      </c>
      <c r="U112" s="136">
        <f t="shared" si="20"/>
        <v>104.65050393111663</v>
      </c>
      <c r="V112">
        <v>7090.36</v>
      </c>
      <c r="W112">
        <f t="shared" si="21"/>
        <v>96.929182404897347</v>
      </c>
      <c r="X112">
        <v>3600.18</v>
      </c>
      <c r="Y112">
        <f t="shared" si="22"/>
        <v>86.904402694867343</v>
      </c>
      <c r="Z112">
        <v>10256.52</v>
      </c>
      <c r="AA112" s="136">
        <f t="shared" si="23"/>
        <v>103.41735903847704</v>
      </c>
      <c r="AB112">
        <v>8459.65</v>
      </c>
      <c r="AC112">
        <f t="shared" si="24"/>
        <v>96.160797508354747</v>
      </c>
    </row>
    <row r="113" spans="1:29">
      <c r="A113" s="20">
        <v>42199</v>
      </c>
      <c r="B113">
        <v>20505.95</v>
      </c>
      <c r="C113">
        <f t="shared" si="25"/>
        <v>103.9331067742189</v>
      </c>
      <c r="D113">
        <v>9382.0300000000007</v>
      </c>
      <c r="E113" s="135">
        <f t="shared" si="25"/>
        <v>108.33077383165484</v>
      </c>
      <c r="F113">
        <v>7447.93</v>
      </c>
      <c r="G113">
        <f t="shared" si="13"/>
        <v>107.15721382870511</v>
      </c>
      <c r="H113">
        <v>6640.86</v>
      </c>
      <c r="I113">
        <f t="shared" si="14"/>
        <v>104.88157339890741</v>
      </c>
      <c r="J113">
        <v>5153.6000000000004</v>
      </c>
      <c r="K113">
        <f t="shared" si="15"/>
        <v>100.98247071594567</v>
      </c>
      <c r="L113">
        <v>8942.06</v>
      </c>
      <c r="M113" s="134">
        <f t="shared" si="16"/>
        <v>105.05214978348265</v>
      </c>
      <c r="N113">
        <v>6801.64</v>
      </c>
      <c r="O113">
        <f t="shared" si="17"/>
        <v>103.62066916718211</v>
      </c>
      <c r="P113">
        <v>9882.11</v>
      </c>
      <c r="Q113">
        <f t="shared" si="18"/>
        <v>102.03120579677825</v>
      </c>
      <c r="R113">
        <v>4517.6099999999997</v>
      </c>
      <c r="S113" s="135">
        <f t="shared" si="19"/>
        <v>107.33826590254611</v>
      </c>
      <c r="T113">
        <v>6701.86</v>
      </c>
      <c r="U113" s="136">
        <f t="shared" si="20"/>
        <v>104.90063032477299</v>
      </c>
      <c r="V113">
        <v>7126.02</v>
      </c>
      <c r="W113">
        <f t="shared" si="21"/>
        <v>97.416674527237916</v>
      </c>
      <c r="X113">
        <v>3605.21</v>
      </c>
      <c r="Y113">
        <f t="shared" si="22"/>
        <v>87.025821386586983</v>
      </c>
      <c r="Z113">
        <v>10259.85</v>
      </c>
      <c r="AA113" s="136">
        <f t="shared" si="23"/>
        <v>103.45093571025248</v>
      </c>
      <c r="AB113">
        <v>8454.1</v>
      </c>
      <c r="AC113">
        <f t="shared" si="24"/>
        <v>96.097710687248522</v>
      </c>
    </row>
    <row r="114" spans="1:29">
      <c r="A114" s="20">
        <v>42200</v>
      </c>
      <c r="B114">
        <v>20506.400000000001</v>
      </c>
      <c r="C114">
        <f t="shared" si="25"/>
        <v>103.93538757067302</v>
      </c>
      <c r="D114">
        <v>9421.2800000000007</v>
      </c>
      <c r="E114" s="135">
        <f t="shared" si="25"/>
        <v>108.78397882811002</v>
      </c>
      <c r="F114">
        <v>7493.44</v>
      </c>
      <c r="G114">
        <f t="shared" si="13"/>
        <v>107.81198969278336</v>
      </c>
      <c r="H114">
        <v>6677.31</v>
      </c>
      <c r="I114">
        <f t="shared" si="14"/>
        <v>105.45724181390037</v>
      </c>
      <c r="J114">
        <v>5180.1899999999996</v>
      </c>
      <c r="K114">
        <f t="shared" si="15"/>
        <v>101.50348978928021</v>
      </c>
      <c r="L114">
        <v>8976.4699999999993</v>
      </c>
      <c r="M114" s="134">
        <f t="shared" si="16"/>
        <v>105.45640165319159</v>
      </c>
      <c r="N114">
        <v>6827.81</v>
      </c>
      <c r="O114">
        <f t="shared" si="17"/>
        <v>104.01936020524134</v>
      </c>
      <c r="P114">
        <v>9946.74</v>
      </c>
      <c r="Q114">
        <f t="shared" si="18"/>
        <v>102.6985002137242</v>
      </c>
      <c r="R114">
        <v>4532.1099999999997</v>
      </c>
      <c r="S114" s="135">
        <f t="shared" si="19"/>
        <v>107.68278542848724</v>
      </c>
      <c r="T114">
        <v>6722.39</v>
      </c>
      <c r="U114" s="136">
        <f t="shared" si="20"/>
        <v>105.22197543502114</v>
      </c>
      <c r="V114">
        <v>7166.44</v>
      </c>
      <c r="W114">
        <f t="shared" si="21"/>
        <v>97.969238508870134</v>
      </c>
      <c r="X114">
        <v>3585.61</v>
      </c>
      <c r="Y114">
        <f t="shared" si="22"/>
        <v>86.552698850263965</v>
      </c>
      <c r="Z114">
        <v>10306.049999999999</v>
      </c>
      <c r="AA114" s="136">
        <f t="shared" si="23"/>
        <v>103.91677421956925</v>
      </c>
      <c r="AB114">
        <v>8523.7999999999993</v>
      </c>
      <c r="AC114">
        <f t="shared" si="24"/>
        <v>96.889990224384476</v>
      </c>
    </row>
    <row r="115" spans="1:29">
      <c r="A115" s="20">
        <v>42201</v>
      </c>
      <c r="B115">
        <v>20761.900000000001</v>
      </c>
      <c r="C115">
        <f t="shared" si="25"/>
        <v>105.23037311295771</v>
      </c>
      <c r="D115">
        <v>9547.56</v>
      </c>
      <c r="E115" s="135">
        <f t="shared" si="25"/>
        <v>110.24208652116378</v>
      </c>
      <c r="F115">
        <v>7587.95</v>
      </c>
      <c r="G115">
        <f t="shared" si="13"/>
        <v>109.17175385261714</v>
      </c>
      <c r="H115">
        <v>6737.18</v>
      </c>
      <c r="I115">
        <f t="shared" si="14"/>
        <v>106.40279100472696</v>
      </c>
      <c r="J115">
        <v>5240.99</v>
      </c>
      <c r="K115">
        <f t="shared" si="15"/>
        <v>102.6948384037496</v>
      </c>
      <c r="L115">
        <v>9085.01</v>
      </c>
      <c r="M115" s="134">
        <f t="shared" si="16"/>
        <v>106.73153963454034</v>
      </c>
      <c r="N115">
        <v>6857.04</v>
      </c>
      <c r="O115">
        <f t="shared" si="17"/>
        <v>104.46466930124711</v>
      </c>
      <c r="P115">
        <v>10038.56</v>
      </c>
      <c r="Q115">
        <f t="shared" si="18"/>
        <v>103.64652703352888</v>
      </c>
      <c r="R115">
        <v>4601.3599999999997</v>
      </c>
      <c r="S115" s="135">
        <f t="shared" si="19"/>
        <v>109.32816316444746</v>
      </c>
      <c r="T115">
        <v>6831.7</v>
      </c>
      <c r="U115" s="136">
        <f t="shared" si="20"/>
        <v>106.93294640439395</v>
      </c>
      <c r="V115">
        <v>7222.57</v>
      </c>
      <c r="W115">
        <f t="shared" si="21"/>
        <v>98.736566967282243</v>
      </c>
      <c r="X115">
        <v>3635.68</v>
      </c>
      <c r="Y115">
        <f t="shared" si="22"/>
        <v>87.761333819329963</v>
      </c>
      <c r="Z115">
        <v>10460.129999999999</v>
      </c>
      <c r="AA115" s="136">
        <f t="shared" si="23"/>
        <v>105.47037589739452</v>
      </c>
      <c r="AB115">
        <v>8608.0499999999993</v>
      </c>
      <c r="AC115">
        <f t="shared" si="24"/>
        <v>97.847659535771925</v>
      </c>
    </row>
    <row r="116" spans="1:29">
      <c r="A116" s="20">
        <v>42202</v>
      </c>
      <c r="B116">
        <v>20880.25</v>
      </c>
      <c r="C116">
        <f t="shared" si="25"/>
        <v>105.83022258039175</v>
      </c>
      <c r="D116">
        <v>9616.26</v>
      </c>
      <c r="E116" s="135">
        <f t="shared" si="25"/>
        <v>111.03533959776179</v>
      </c>
      <c r="F116">
        <v>7602.56</v>
      </c>
      <c r="G116">
        <f t="shared" si="13"/>
        <v>109.38195546488222</v>
      </c>
      <c r="H116">
        <v>6774.43</v>
      </c>
      <c r="I116">
        <f t="shared" si="14"/>
        <v>106.99109411744267</v>
      </c>
      <c r="J116">
        <v>5268.15</v>
      </c>
      <c r="K116">
        <f t="shared" si="15"/>
        <v>103.22702637034482</v>
      </c>
      <c r="L116">
        <v>9126.58</v>
      </c>
      <c r="M116" s="134">
        <f t="shared" si="16"/>
        <v>107.21990784796087</v>
      </c>
      <c r="N116">
        <v>6865.78</v>
      </c>
      <c r="O116">
        <f t="shared" si="17"/>
        <v>104.59782022492452</v>
      </c>
      <c r="P116">
        <v>10068.950000000001</v>
      </c>
      <c r="Q116">
        <f t="shared" si="18"/>
        <v>103.96029892477117</v>
      </c>
      <c r="R116">
        <v>4616.7</v>
      </c>
      <c r="S116" s="135">
        <f t="shared" si="19"/>
        <v>109.69264106292589</v>
      </c>
      <c r="T116">
        <v>6837.42</v>
      </c>
      <c r="U116" s="136">
        <f t="shared" si="20"/>
        <v>107.02247850525217</v>
      </c>
      <c r="V116">
        <v>7237.5</v>
      </c>
      <c r="W116">
        <f t="shared" si="21"/>
        <v>98.940668408295835</v>
      </c>
      <c r="X116">
        <v>3646.71</v>
      </c>
      <c r="Y116">
        <f t="shared" si="22"/>
        <v>88.027585940536241</v>
      </c>
      <c r="Z116">
        <v>10517.37</v>
      </c>
      <c r="AA116" s="136">
        <f t="shared" si="23"/>
        <v>106.0475316608857</v>
      </c>
      <c r="AB116">
        <v>8609.85</v>
      </c>
      <c r="AC116">
        <f t="shared" si="24"/>
        <v>97.868120126400996</v>
      </c>
    </row>
    <row r="117" spans="1:29">
      <c r="A117" s="20">
        <v>42205</v>
      </c>
      <c r="B117">
        <v>20889</v>
      </c>
      <c r="C117">
        <f t="shared" si="25"/>
        <v>105.87457140033298</v>
      </c>
      <c r="D117">
        <v>9659.32</v>
      </c>
      <c r="E117" s="135">
        <f t="shared" si="25"/>
        <v>111.53253723208945</v>
      </c>
      <c r="F117">
        <v>7612.18</v>
      </c>
      <c r="G117">
        <f t="shared" si="13"/>
        <v>109.52036337111015</v>
      </c>
      <c r="H117">
        <v>6792.9</v>
      </c>
      <c r="I117">
        <f t="shared" si="14"/>
        <v>107.28279770111672</v>
      </c>
      <c r="J117">
        <v>5278.16</v>
      </c>
      <c r="K117">
        <f t="shared" si="15"/>
        <v>103.42316781164152</v>
      </c>
      <c r="L117">
        <v>9194.4599999999991</v>
      </c>
      <c r="M117" s="134">
        <f t="shared" si="16"/>
        <v>108.01736838024345</v>
      </c>
      <c r="N117">
        <v>6886.91</v>
      </c>
      <c r="O117">
        <f t="shared" si="17"/>
        <v>104.91972857930708</v>
      </c>
      <c r="P117">
        <v>10114.719999999999</v>
      </c>
      <c r="Q117">
        <f t="shared" si="18"/>
        <v>104.43286685705672</v>
      </c>
      <c r="R117">
        <v>4642.3999999999996</v>
      </c>
      <c r="S117" s="135">
        <f t="shared" si="19"/>
        <v>110.3032722226974</v>
      </c>
      <c r="T117">
        <v>6878.02</v>
      </c>
      <c r="U117" s="136">
        <f t="shared" si="20"/>
        <v>107.65796859176335</v>
      </c>
      <c r="V117">
        <v>7247.21</v>
      </c>
      <c r="W117">
        <f t="shared" si="21"/>
        <v>99.073409533027387</v>
      </c>
      <c r="X117">
        <v>3629.09</v>
      </c>
      <c r="Y117">
        <f t="shared" si="22"/>
        <v>87.60225843594381</v>
      </c>
      <c r="Z117">
        <v>10589.97</v>
      </c>
      <c r="AA117" s="136">
        <f t="shared" si="23"/>
        <v>106.77956360409775</v>
      </c>
      <c r="AB117">
        <v>8603.4500000000007</v>
      </c>
      <c r="AC117">
        <f t="shared" si="24"/>
        <v>97.795371359719923</v>
      </c>
    </row>
    <row r="118" spans="1:29">
      <c r="A118" s="20">
        <v>42206</v>
      </c>
      <c r="B118">
        <v>20556.55</v>
      </c>
      <c r="C118">
        <f t="shared" si="25"/>
        <v>104.18956966439346</v>
      </c>
      <c r="D118">
        <v>9436.9699999999993</v>
      </c>
      <c r="E118" s="135">
        <f t="shared" si="25"/>
        <v>108.96514536045095</v>
      </c>
      <c r="F118">
        <v>7486.5</v>
      </c>
      <c r="G118">
        <f t="shared" si="13"/>
        <v>107.71214033007838</v>
      </c>
      <c r="H118">
        <v>6679.76</v>
      </c>
      <c r="I118">
        <f t="shared" si="14"/>
        <v>105.49593557567631</v>
      </c>
      <c r="J118">
        <v>5226.7299999999996</v>
      </c>
      <c r="K118">
        <f t="shared" si="15"/>
        <v>102.41542012673754</v>
      </c>
      <c r="L118">
        <v>9069.5499999999993</v>
      </c>
      <c r="M118" s="134">
        <f t="shared" si="16"/>
        <v>106.54991412144237</v>
      </c>
      <c r="N118">
        <v>6805.7</v>
      </c>
      <c r="O118">
        <f t="shared" si="17"/>
        <v>103.68252188458831</v>
      </c>
      <c r="P118">
        <v>9971.4500000000007</v>
      </c>
      <c r="Q118">
        <f t="shared" si="18"/>
        <v>102.95362701308572</v>
      </c>
      <c r="R118">
        <v>4568.24</v>
      </c>
      <c r="S118" s="135">
        <f t="shared" si="19"/>
        <v>108.5412330472633</v>
      </c>
      <c r="T118">
        <v>6753.4</v>
      </c>
      <c r="U118" s="136">
        <f t="shared" si="20"/>
        <v>105.7073583804081</v>
      </c>
      <c r="V118">
        <v>7167.93</v>
      </c>
      <c r="W118">
        <f t="shared" si="21"/>
        <v>97.989607641295478</v>
      </c>
      <c r="X118">
        <v>3555.96</v>
      </c>
      <c r="Y118">
        <f t="shared" si="22"/>
        <v>85.836980319550833</v>
      </c>
      <c r="Z118">
        <v>10426.379999999999</v>
      </c>
      <c r="AA118" s="136">
        <f t="shared" si="23"/>
        <v>105.13007179156246</v>
      </c>
      <c r="AB118">
        <v>8529.4500000000007</v>
      </c>
      <c r="AC118">
        <f t="shared" si="24"/>
        <v>96.954213744970119</v>
      </c>
    </row>
    <row r="119" spans="1:29">
      <c r="A119" s="20">
        <v>42207</v>
      </c>
      <c r="B119">
        <v>20774.599999999999</v>
      </c>
      <c r="C119">
        <f t="shared" si="25"/>
        <v>105.29474225732957</v>
      </c>
      <c r="D119">
        <v>9485.51</v>
      </c>
      <c r="E119" s="135">
        <f t="shared" si="25"/>
        <v>109.52561849492064</v>
      </c>
      <c r="F119">
        <v>7529.75</v>
      </c>
      <c r="G119">
        <f t="shared" si="13"/>
        <v>108.33440040745445</v>
      </c>
      <c r="H119">
        <v>6735.44</v>
      </c>
      <c r="I119">
        <f t="shared" si="14"/>
        <v>106.37531053717994</v>
      </c>
      <c r="J119">
        <v>5291.38</v>
      </c>
      <c r="K119">
        <f t="shared" si="15"/>
        <v>103.6822077570903</v>
      </c>
      <c r="L119">
        <v>9163.94</v>
      </c>
      <c r="M119" s="134">
        <f t="shared" si="16"/>
        <v>107.65881659112644</v>
      </c>
      <c r="N119">
        <v>6821.58</v>
      </c>
      <c r="O119">
        <f t="shared" si="17"/>
        <v>103.92444827680767</v>
      </c>
      <c r="P119">
        <v>10020.81</v>
      </c>
      <c r="Q119">
        <f t="shared" si="18"/>
        <v>103.46326112140154</v>
      </c>
      <c r="R119">
        <v>4613.29</v>
      </c>
      <c r="S119" s="135">
        <f t="shared" si="19"/>
        <v>109.61161957441146</v>
      </c>
      <c r="T119">
        <v>6862.67</v>
      </c>
      <c r="U119" s="136">
        <f t="shared" si="20"/>
        <v>107.41770325117355</v>
      </c>
      <c r="V119">
        <v>7216.64</v>
      </c>
      <c r="W119">
        <f t="shared" si="21"/>
        <v>98.65550055434116</v>
      </c>
      <c r="X119">
        <v>3619.96</v>
      </c>
      <c r="Y119">
        <f t="shared" si="22"/>
        <v>87.381870234074967</v>
      </c>
      <c r="Z119">
        <v>10538.09</v>
      </c>
      <c r="AA119" s="136">
        <f t="shared" si="23"/>
        <v>106.25645317415504</v>
      </c>
      <c r="AB119">
        <v>8633.5</v>
      </c>
      <c r="AC119">
        <f t="shared" si="24"/>
        <v>98.136949553277105</v>
      </c>
    </row>
    <row r="120" spans="1:29">
      <c r="A120" s="20">
        <v>42208</v>
      </c>
      <c r="B120">
        <v>20789.7</v>
      </c>
      <c r="C120">
        <f t="shared" si="25"/>
        <v>105.37127564945679</v>
      </c>
      <c r="D120">
        <v>9470.8700000000008</v>
      </c>
      <c r="E120" s="135">
        <f t="shared" si="25"/>
        <v>109.35657591789889</v>
      </c>
      <c r="F120">
        <v>7475.81</v>
      </c>
      <c r="G120">
        <f t="shared" si="13"/>
        <v>107.55833778147377</v>
      </c>
      <c r="H120">
        <v>6706.1</v>
      </c>
      <c r="I120">
        <f t="shared" si="14"/>
        <v>105.91193299819797</v>
      </c>
      <c r="J120">
        <v>5282.27</v>
      </c>
      <c r="K120">
        <f t="shared" si="15"/>
        <v>103.50370141041569</v>
      </c>
      <c r="L120">
        <v>9172.5300000000007</v>
      </c>
      <c r="M120" s="134">
        <f t="shared" si="16"/>
        <v>107.75973270739496</v>
      </c>
      <c r="N120">
        <v>6832.31</v>
      </c>
      <c r="O120">
        <f t="shared" si="17"/>
        <v>104.0879161728098</v>
      </c>
      <c r="P120">
        <v>10036.43</v>
      </c>
      <c r="Q120">
        <f t="shared" si="18"/>
        <v>103.62453512407362</v>
      </c>
      <c r="R120">
        <v>4601.83</v>
      </c>
      <c r="S120" s="135">
        <f t="shared" si="19"/>
        <v>109.33933034908144</v>
      </c>
      <c r="T120">
        <v>6833.91</v>
      </c>
      <c r="U120" s="136">
        <f t="shared" si="20"/>
        <v>106.96753835245281</v>
      </c>
      <c r="V120">
        <v>7179.54</v>
      </c>
      <c r="W120">
        <f t="shared" si="21"/>
        <v>98.148322827508991</v>
      </c>
      <c r="X120">
        <v>3626.29</v>
      </c>
      <c r="Y120">
        <f t="shared" si="22"/>
        <v>87.534669502183377</v>
      </c>
      <c r="Z120">
        <v>10571.09</v>
      </c>
      <c r="AA120" s="136">
        <f t="shared" si="23"/>
        <v>106.58919496652415</v>
      </c>
      <c r="AB120">
        <v>8589.7999999999993</v>
      </c>
      <c r="AC120">
        <f t="shared" si="24"/>
        <v>97.640211880782957</v>
      </c>
    </row>
    <row r="121" spans="1:29">
      <c r="A121" s="20">
        <v>42209</v>
      </c>
      <c r="B121">
        <v>20636.7</v>
      </c>
      <c r="C121">
        <f t="shared" si="25"/>
        <v>104.59580485505538</v>
      </c>
      <c r="D121">
        <v>9420.5300000000007</v>
      </c>
      <c r="E121" s="135">
        <f t="shared" si="25"/>
        <v>108.7753188600249</v>
      </c>
      <c r="F121">
        <v>7463.58</v>
      </c>
      <c r="G121">
        <f t="shared" si="13"/>
        <v>107.38237845785967</v>
      </c>
      <c r="H121">
        <v>6669.55</v>
      </c>
      <c r="I121">
        <f t="shared" si="14"/>
        <v>105.33468524598966</v>
      </c>
      <c r="J121">
        <v>5256.34</v>
      </c>
      <c r="K121">
        <f t="shared" si="15"/>
        <v>102.99561473980398</v>
      </c>
      <c r="L121">
        <v>9134.58</v>
      </c>
      <c r="M121" s="134">
        <f t="shared" si="16"/>
        <v>107.31389258953807</v>
      </c>
      <c r="N121">
        <v>6802.48</v>
      </c>
      <c r="O121">
        <f t="shared" si="17"/>
        <v>103.63346628112822</v>
      </c>
      <c r="P121">
        <v>9985.2099999999991</v>
      </c>
      <c r="Q121">
        <f t="shared" si="18"/>
        <v>103.09569681313484</v>
      </c>
      <c r="R121">
        <v>4556.18</v>
      </c>
      <c r="S121" s="135">
        <f t="shared" si="19"/>
        <v>108.25468784154953</v>
      </c>
      <c r="T121">
        <v>6795.11</v>
      </c>
      <c r="U121" s="136">
        <f t="shared" si="20"/>
        <v>106.36022270327463</v>
      </c>
      <c r="V121">
        <v>7148</v>
      </c>
      <c r="W121">
        <f t="shared" si="21"/>
        <v>97.717153406908281</v>
      </c>
      <c r="X121">
        <v>3598.93</v>
      </c>
      <c r="Y121">
        <f t="shared" si="22"/>
        <v>86.8742290637243</v>
      </c>
      <c r="Z121">
        <v>10520.94</v>
      </c>
      <c r="AA121" s="136">
        <f t="shared" si="23"/>
        <v>106.08352827296928</v>
      </c>
      <c r="AB121">
        <v>8521.5499999999993</v>
      </c>
      <c r="AC121">
        <f t="shared" si="24"/>
        <v>96.864414486098156</v>
      </c>
    </row>
    <row r="122" spans="1:29">
      <c r="A122" s="20">
        <v>42212</v>
      </c>
      <c r="B122">
        <v>20378.05</v>
      </c>
      <c r="C122">
        <f t="shared" si="25"/>
        <v>103.28485373759182</v>
      </c>
      <c r="D122">
        <v>9328.75</v>
      </c>
      <c r="E122" s="135">
        <f t="shared" si="25"/>
        <v>107.71556969888711</v>
      </c>
      <c r="F122">
        <v>7396.67</v>
      </c>
      <c r="G122">
        <f t="shared" si="13"/>
        <v>106.41970974624738</v>
      </c>
      <c r="H122">
        <v>6617.8</v>
      </c>
      <c r="I122">
        <f t="shared" si="14"/>
        <v>104.51737823704903</v>
      </c>
      <c r="J122">
        <v>5207.72</v>
      </c>
      <c r="K122">
        <f t="shared" si="15"/>
        <v>102.04292773922006</v>
      </c>
      <c r="L122">
        <v>9092.6200000000008</v>
      </c>
      <c r="M122" s="134">
        <f t="shared" si="16"/>
        <v>106.82094261996565</v>
      </c>
      <c r="N122">
        <v>6719.15</v>
      </c>
      <c r="O122">
        <f t="shared" si="17"/>
        <v>102.36396210835498</v>
      </c>
      <c r="P122">
        <v>9904.1200000000008</v>
      </c>
      <c r="Q122">
        <f t="shared" si="18"/>
        <v>102.25845552781617</v>
      </c>
      <c r="R122">
        <v>4515.7299999999996</v>
      </c>
      <c r="S122" s="135">
        <f t="shared" si="19"/>
        <v>107.29359716401028</v>
      </c>
      <c r="T122">
        <v>6711.99</v>
      </c>
      <c r="U122" s="136">
        <f t="shared" si="20"/>
        <v>105.05918979709708</v>
      </c>
      <c r="V122">
        <v>7053.71</v>
      </c>
      <c r="W122">
        <f t="shared" si="21"/>
        <v>96.4281564294688</v>
      </c>
      <c r="X122">
        <v>3511.31</v>
      </c>
      <c r="Y122">
        <f t="shared" si="22"/>
        <v>84.759178215121096</v>
      </c>
      <c r="Z122">
        <v>10393.58</v>
      </c>
      <c r="AA122" s="136">
        <f t="shared" si="23"/>
        <v>104.79934661611681</v>
      </c>
      <c r="AB122">
        <v>8361</v>
      </c>
      <c r="AC122">
        <f t="shared" si="24"/>
        <v>95.039443471934888</v>
      </c>
    </row>
    <row r="123" spans="1:29">
      <c r="A123" s="20">
        <v>42213</v>
      </c>
      <c r="B123">
        <v>20325.900000000001</v>
      </c>
      <c r="C123">
        <f t="shared" si="25"/>
        <v>103.02053477074196</v>
      </c>
      <c r="D123">
        <v>9339.1299999999992</v>
      </c>
      <c r="E123" s="135">
        <f t="shared" si="25"/>
        <v>107.83542365718533</v>
      </c>
      <c r="F123">
        <v>7396.09</v>
      </c>
      <c r="G123">
        <f t="shared" si="13"/>
        <v>106.41136498682822</v>
      </c>
      <c r="H123">
        <v>6602.12</v>
      </c>
      <c r="I123">
        <f t="shared" si="14"/>
        <v>104.26973816168305</v>
      </c>
      <c r="J123">
        <v>5190.03</v>
      </c>
      <c r="K123">
        <f t="shared" si="15"/>
        <v>101.69630015714827</v>
      </c>
      <c r="L123">
        <v>9131.68</v>
      </c>
      <c r="M123" s="134">
        <f t="shared" si="16"/>
        <v>107.27982312071636</v>
      </c>
      <c r="N123">
        <v>6682.56</v>
      </c>
      <c r="O123">
        <f t="shared" si="17"/>
        <v>101.80652591872614</v>
      </c>
      <c r="P123">
        <v>9895.02</v>
      </c>
      <c r="Q123">
        <f t="shared" si="18"/>
        <v>102.16449948272552</v>
      </c>
      <c r="R123">
        <v>4519.95</v>
      </c>
      <c r="S123" s="135">
        <f t="shared" si="19"/>
        <v>107.39386422604282</v>
      </c>
      <c r="T123">
        <v>6731.77</v>
      </c>
      <c r="U123" s="136">
        <f t="shared" si="20"/>
        <v>105.36879555845648</v>
      </c>
      <c r="V123">
        <v>6998.45</v>
      </c>
      <c r="W123">
        <f t="shared" si="21"/>
        <v>95.672721357103697</v>
      </c>
      <c r="X123">
        <v>3502.18</v>
      </c>
      <c r="Y123">
        <f t="shared" si="22"/>
        <v>84.538790013252267</v>
      </c>
      <c r="Z123">
        <v>10415.51</v>
      </c>
      <c r="AA123" s="136">
        <f t="shared" si="23"/>
        <v>105.02046866177301</v>
      </c>
      <c r="AB123">
        <v>8337</v>
      </c>
      <c r="AC123">
        <f t="shared" si="24"/>
        <v>94.766635596880903</v>
      </c>
    </row>
    <row r="124" spans="1:29">
      <c r="A124" s="20">
        <v>42214</v>
      </c>
      <c r="B124">
        <v>20421.599999999999</v>
      </c>
      <c r="C124">
        <f t="shared" si="25"/>
        <v>103.50558414998517</v>
      </c>
      <c r="D124">
        <v>9406.9500000000007</v>
      </c>
      <c r="E124" s="135">
        <f t="shared" si="25"/>
        <v>108.61851570456345</v>
      </c>
      <c r="F124">
        <v>7456.15</v>
      </c>
      <c r="G124">
        <f t="shared" si="13"/>
        <v>107.27547921219715</v>
      </c>
      <c r="H124">
        <v>6662.71</v>
      </c>
      <c r="I124">
        <f t="shared" si="14"/>
        <v>105.22665858046012</v>
      </c>
      <c r="J124">
        <v>5218.1400000000003</v>
      </c>
      <c r="K124">
        <f t="shared" si="15"/>
        <v>102.24710294584457</v>
      </c>
      <c r="L124">
        <v>9217.2199999999993</v>
      </c>
      <c r="M124" s="134">
        <f t="shared" si="16"/>
        <v>108.2847549700306</v>
      </c>
      <c r="N124">
        <v>6749.91</v>
      </c>
      <c r="O124">
        <f t="shared" si="17"/>
        <v>102.83258023333406</v>
      </c>
      <c r="P124">
        <v>10003.61</v>
      </c>
      <c r="Q124">
        <f t="shared" si="18"/>
        <v>103.28567387134011</v>
      </c>
      <c r="R124">
        <v>4558.6400000000003</v>
      </c>
      <c r="S124" s="135">
        <f t="shared" si="19"/>
        <v>108.313137361123</v>
      </c>
      <c r="T124">
        <v>6788.15</v>
      </c>
      <c r="U124" s="136">
        <f t="shared" si="20"/>
        <v>106.25128154558701</v>
      </c>
      <c r="V124">
        <v>7048.89</v>
      </c>
      <c r="W124">
        <f t="shared" si="21"/>
        <v>96.362264336656651</v>
      </c>
      <c r="X124">
        <v>3481.08</v>
      </c>
      <c r="Y124">
        <f t="shared" si="22"/>
        <v>84.029459119557586</v>
      </c>
      <c r="Z124">
        <v>10549.99</v>
      </c>
      <c r="AA124" s="136">
        <f t="shared" si="23"/>
        <v>106.37644188110028</v>
      </c>
      <c r="AB124">
        <v>8375.0499999999993</v>
      </c>
      <c r="AC124">
        <f t="shared" si="24"/>
        <v>95.199149748789409</v>
      </c>
    </row>
    <row r="125" spans="1:29">
      <c r="A125" s="20">
        <v>42215</v>
      </c>
      <c r="B125">
        <v>20571.7</v>
      </c>
      <c r="C125">
        <f t="shared" si="25"/>
        <v>104.2663564783489</v>
      </c>
      <c r="D125">
        <v>9485.7199999999993</v>
      </c>
      <c r="E125" s="135">
        <f t="shared" si="25"/>
        <v>109.52804328598447</v>
      </c>
      <c r="F125">
        <v>7517.54</v>
      </c>
      <c r="G125">
        <f t="shared" si="13"/>
        <v>108.15872883416517</v>
      </c>
      <c r="H125">
        <v>6715.98</v>
      </c>
      <c r="I125">
        <f t="shared" si="14"/>
        <v>106.06797151507396</v>
      </c>
      <c r="J125">
        <v>5241.28</v>
      </c>
      <c r="K125">
        <f t="shared" si="15"/>
        <v>102.70052082312785</v>
      </c>
      <c r="L125">
        <v>9255.0499999999993</v>
      </c>
      <c r="M125" s="134">
        <f t="shared" si="16"/>
        <v>108.7291853167638</v>
      </c>
      <c r="N125">
        <v>6803.94</v>
      </c>
      <c r="O125">
        <f t="shared" si="17"/>
        <v>103.65570888393931</v>
      </c>
      <c r="P125">
        <v>10089.450000000001</v>
      </c>
      <c r="Q125">
        <f t="shared" si="18"/>
        <v>104.17195814722811</v>
      </c>
      <c r="R125">
        <v>4563.6099999999997</v>
      </c>
      <c r="S125" s="135">
        <f t="shared" si="19"/>
        <v>108.43122439863522</v>
      </c>
      <c r="T125">
        <v>6800.5</v>
      </c>
      <c r="U125" s="136">
        <f t="shared" si="20"/>
        <v>106.44458949062181</v>
      </c>
      <c r="V125">
        <v>7104.52</v>
      </c>
      <c r="W125">
        <f t="shared" si="21"/>
        <v>97.122757515731408</v>
      </c>
      <c r="X125">
        <v>3545.93</v>
      </c>
      <c r="Y125">
        <f t="shared" si="22"/>
        <v>85.594867103258991</v>
      </c>
      <c r="Z125">
        <v>10607.58</v>
      </c>
      <c r="AA125" s="136">
        <f t="shared" si="23"/>
        <v>106.95712672420747</v>
      </c>
      <c r="AB125">
        <v>8421.7999999999993</v>
      </c>
      <c r="AC125">
        <f t="shared" si="24"/>
        <v>95.730556755405004</v>
      </c>
    </row>
    <row r="126" spans="1:29">
      <c r="A126" s="20">
        <v>42216</v>
      </c>
      <c r="B126">
        <v>20813.349999999999</v>
      </c>
      <c r="C126">
        <f t="shared" si="25"/>
        <v>105.49114417421228</v>
      </c>
      <c r="D126">
        <v>9591.69</v>
      </c>
      <c r="E126" s="135">
        <f t="shared" si="25"/>
        <v>110.7516390432929</v>
      </c>
      <c r="F126">
        <v>7583.12</v>
      </c>
      <c r="G126">
        <f t="shared" si="13"/>
        <v>109.1022621491784</v>
      </c>
      <c r="H126">
        <v>6807.69</v>
      </c>
      <c r="I126">
        <f t="shared" si="14"/>
        <v>107.51638167526613</v>
      </c>
      <c r="J126">
        <v>5311.7</v>
      </c>
      <c r="K126">
        <f t="shared" si="15"/>
        <v>104.08036900455768</v>
      </c>
      <c r="L126">
        <v>9355.0499999999993</v>
      </c>
      <c r="M126" s="134">
        <f t="shared" si="16"/>
        <v>109.90399458647889</v>
      </c>
      <c r="N126">
        <v>6869.91</v>
      </c>
      <c r="O126">
        <f t="shared" si="17"/>
        <v>104.6607393684929</v>
      </c>
      <c r="P126">
        <v>10182.36</v>
      </c>
      <c r="Q126">
        <f t="shared" si="18"/>
        <v>105.13123904276344</v>
      </c>
      <c r="R126">
        <v>4640.41</v>
      </c>
      <c r="S126" s="135">
        <f t="shared" si="19"/>
        <v>110.25598988775791</v>
      </c>
      <c r="T126">
        <v>6890.03</v>
      </c>
      <c r="U126" s="136">
        <f t="shared" si="20"/>
        <v>107.84595469863525</v>
      </c>
      <c r="V126">
        <v>7203.78</v>
      </c>
      <c r="W126">
        <f t="shared" si="21"/>
        <v>98.479697169784245</v>
      </c>
      <c r="X126">
        <v>3576.99</v>
      </c>
      <c r="Y126">
        <f t="shared" si="22"/>
        <v>86.344621489901499</v>
      </c>
      <c r="Z126">
        <v>10720.14</v>
      </c>
      <c r="AA126" s="136">
        <f t="shared" si="23"/>
        <v>108.09207872872469</v>
      </c>
      <c r="AB126">
        <v>8532.85</v>
      </c>
      <c r="AC126">
        <f t="shared" si="24"/>
        <v>96.992861527269426</v>
      </c>
    </row>
    <row r="127" spans="1:29">
      <c r="A127" s="20">
        <v>42219</v>
      </c>
      <c r="B127">
        <v>20989.1</v>
      </c>
      <c r="C127">
        <f t="shared" si="25"/>
        <v>106.38192190046097</v>
      </c>
      <c r="D127">
        <v>9670.6200000000008</v>
      </c>
      <c r="E127" s="135">
        <f t="shared" si="25"/>
        <v>111.66301408457208</v>
      </c>
      <c r="F127">
        <v>7585.74</v>
      </c>
      <c r="G127">
        <f t="shared" si="13"/>
        <v>109.13995744172695</v>
      </c>
      <c r="H127">
        <v>6814.35</v>
      </c>
      <c r="I127">
        <f t="shared" si="14"/>
        <v>107.62156553380808</v>
      </c>
      <c r="J127">
        <v>5296.38</v>
      </c>
      <c r="K127">
        <f t="shared" si="15"/>
        <v>103.78018050499074</v>
      </c>
      <c r="L127">
        <v>9426.09</v>
      </c>
      <c r="M127" s="134">
        <f t="shared" si="16"/>
        <v>110.73857909168446</v>
      </c>
      <c r="N127">
        <v>6929.46</v>
      </c>
      <c r="O127">
        <f t="shared" si="17"/>
        <v>105.56796333931548</v>
      </c>
      <c r="P127">
        <v>10261.93</v>
      </c>
      <c r="Q127">
        <f t="shared" si="18"/>
        <v>105.95278657109996</v>
      </c>
      <c r="R127">
        <v>4671.45</v>
      </c>
      <c r="S127" s="135">
        <f t="shared" si="19"/>
        <v>110.993499272945</v>
      </c>
      <c r="T127">
        <v>6918.22</v>
      </c>
      <c r="U127" s="136">
        <f t="shared" si="20"/>
        <v>108.28719769220052</v>
      </c>
      <c r="V127">
        <v>7192.86</v>
      </c>
      <c r="W127">
        <f t="shared" si="21"/>
        <v>98.330414669056282</v>
      </c>
      <c r="X127">
        <v>3601.37</v>
      </c>
      <c r="Y127">
        <f t="shared" si="22"/>
        <v>86.933127991715537</v>
      </c>
      <c r="Z127">
        <v>10810.73</v>
      </c>
      <c r="AA127" s="136">
        <f t="shared" si="23"/>
        <v>109.00550536420101</v>
      </c>
      <c r="AB127">
        <v>8543.0499999999993</v>
      </c>
      <c r="AC127">
        <f t="shared" si="24"/>
        <v>97.108804874167362</v>
      </c>
    </row>
    <row r="128" spans="1:29">
      <c r="A128" s="20">
        <v>42220</v>
      </c>
      <c r="B128">
        <v>21305.8</v>
      </c>
      <c r="C128">
        <f t="shared" si="25"/>
        <v>107.98709576050622</v>
      </c>
      <c r="D128">
        <v>9762.59</v>
      </c>
      <c r="E128" s="135">
        <f t="shared" si="25"/>
        <v>112.72495710429141</v>
      </c>
      <c r="F128">
        <v>7665.75</v>
      </c>
      <c r="G128">
        <f t="shared" si="13"/>
        <v>110.29110261608209</v>
      </c>
      <c r="H128">
        <v>6882.43</v>
      </c>
      <c r="I128">
        <f t="shared" si="14"/>
        <v>108.69677831001441</v>
      </c>
      <c r="J128">
        <v>5323.36</v>
      </c>
      <c r="K128">
        <f t="shared" si="15"/>
        <v>104.30884145266153</v>
      </c>
      <c r="L128">
        <v>9569.69</v>
      </c>
      <c r="M128" s="134">
        <f t="shared" si="16"/>
        <v>112.4256052029953</v>
      </c>
      <c r="N128">
        <v>6974.99</v>
      </c>
      <c r="O128">
        <f t="shared" si="17"/>
        <v>106.26159738451366</v>
      </c>
      <c r="P128">
        <v>10399.59</v>
      </c>
      <c r="Q128">
        <f t="shared" si="18"/>
        <v>107.37410406199861</v>
      </c>
      <c r="R128">
        <v>4745.84</v>
      </c>
      <c r="S128" s="135">
        <f t="shared" si="19"/>
        <v>112.76100324085954</v>
      </c>
      <c r="T128">
        <v>7013.26</v>
      </c>
      <c r="U128" s="136">
        <f t="shared" si="20"/>
        <v>109.77480798338335</v>
      </c>
      <c r="V128">
        <v>7183.29</v>
      </c>
      <c r="W128">
        <f t="shared" si="21"/>
        <v>98.199587422539196</v>
      </c>
      <c r="X128">
        <v>3667.2</v>
      </c>
      <c r="Y128">
        <f t="shared" si="22"/>
        <v>88.522192102233106</v>
      </c>
      <c r="Z128">
        <v>11008.76</v>
      </c>
      <c r="AA128" s="136">
        <f t="shared" si="23"/>
        <v>111.00225861095426</v>
      </c>
      <c r="AB128">
        <v>8516.9</v>
      </c>
      <c r="AC128">
        <f t="shared" si="24"/>
        <v>96.811557960306445</v>
      </c>
    </row>
    <row r="129" spans="1:29">
      <c r="A129" s="20">
        <v>42221</v>
      </c>
      <c r="B129">
        <v>21499.9</v>
      </c>
      <c r="C129">
        <f t="shared" si="25"/>
        <v>108.97087929771743</v>
      </c>
      <c r="D129">
        <v>9808.84</v>
      </c>
      <c r="E129" s="135">
        <f t="shared" si="25"/>
        <v>113.25898846954115</v>
      </c>
      <c r="F129">
        <v>7755.97</v>
      </c>
      <c r="G129">
        <f t="shared" si="13"/>
        <v>111.58914433124667</v>
      </c>
      <c r="H129">
        <v>6970.69</v>
      </c>
      <c r="I129">
        <f t="shared" si="14"/>
        <v>110.09070133627721</v>
      </c>
      <c r="J129">
        <v>5373.67</v>
      </c>
      <c r="K129">
        <f t="shared" si="15"/>
        <v>105.29464324203579</v>
      </c>
      <c r="L129">
        <v>9649.4599999999991</v>
      </c>
      <c r="M129" s="134">
        <f t="shared" si="16"/>
        <v>113.36275055744697</v>
      </c>
      <c r="N129">
        <v>7027.53</v>
      </c>
      <c r="O129">
        <f t="shared" si="17"/>
        <v>107.06202639252405</v>
      </c>
      <c r="P129">
        <v>10473.049999999999</v>
      </c>
      <c r="Q129">
        <f t="shared" si="18"/>
        <v>108.13256681720284</v>
      </c>
      <c r="R129">
        <v>4791.5600000000004</v>
      </c>
      <c r="S129" s="135">
        <f t="shared" si="19"/>
        <v>113.84730894610288</v>
      </c>
      <c r="T129">
        <v>7077.45</v>
      </c>
      <c r="U129" s="136">
        <f t="shared" si="20"/>
        <v>110.77953972360876</v>
      </c>
      <c r="V129">
        <v>7273.48</v>
      </c>
      <c r="W129">
        <f t="shared" si="21"/>
        <v>99.432535109412314</v>
      </c>
      <c r="X129">
        <v>3667.04</v>
      </c>
      <c r="Y129">
        <f t="shared" si="22"/>
        <v>88.518329877446789</v>
      </c>
      <c r="Z129">
        <v>11109.33</v>
      </c>
      <c r="AA129" s="136">
        <f t="shared" si="23"/>
        <v>112.0163144309107</v>
      </c>
      <c r="AB129">
        <v>8567.9500000000007</v>
      </c>
      <c r="AC129">
        <f t="shared" si="24"/>
        <v>97.391843044535904</v>
      </c>
    </row>
    <row r="130" spans="1:29">
      <c r="A130" s="20">
        <v>42222</v>
      </c>
      <c r="B130">
        <v>21594.05</v>
      </c>
      <c r="C130">
        <f t="shared" si="25"/>
        <v>109.44807260028536</v>
      </c>
      <c r="D130">
        <v>9802.35</v>
      </c>
      <c r="E130" s="135">
        <f t="shared" si="25"/>
        <v>113.18405087904449</v>
      </c>
      <c r="F130">
        <v>7798.05</v>
      </c>
      <c r="G130">
        <f t="shared" ref="G130:G193" si="26">F130/F$2*100</f>
        <v>112.19457101462203</v>
      </c>
      <c r="H130">
        <v>6979.23</v>
      </c>
      <c r="I130">
        <f t="shared" ref="I130:I193" si="27">H130/H$2*100</f>
        <v>110.22557673446759</v>
      </c>
      <c r="J130">
        <v>5421.44</v>
      </c>
      <c r="K130">
        <f t="shared" ref="K130:K193" si="28">J130/J$2*100</f>
        <v>106.23067487547664</v>
      </c>
      <c r="L130">
        <v>9628.0400000000009</v>
      </c>
      <c r="M130" s="134">
        <f t="shared" ref="M130:M193" si="29">L130/L$2*100</f>
        <v>113.11110641187403</v>
      </c>
      <c r="N130">
        <v>7035.52</v>
      </c>
      <c r="O130">
        <f t="shared" ref="O130:O193" si="30">N130/N$2*100</f>
        <v>107.18375132160671</v>
      </c>
      <c r="P130">
        <v>10446.77</v>
      </c>
      <c r="Q130">
        <f t="shared" ref="Q130:Q193" si="31">P130/P$2*100</f>
        <v>107.86123001885318</v>
      </c>
      <c r="R130">
        <v>4788.17</v>
      </c>
      <c r="S130" s="135">
        <f t="shared" ref="S130:S193" si="32">R130/R$2*100</f>
        <v>113.76676265693457</v>
      </c>
      <c r="T130">
        <v>7097.12</v>
      </c>
      <c r="U130" s="136">
        <f t="shared" ref="U130:U193" si="33">T130/T$2*100</f>
        <v>111.0874237137978</v>
      </c>
      <c r="V130">
        <v>7284.31</v>
      </c>
      <c r="W130">
        <f t="shared" ref="W130:W193" si="34">V130/V$2*100</f>
        <v>99.580587259859556</v>
      </c>
      <c r="X130">
        <v>3691.24</v>
      </c>
      <c r="Y130">
        <f t="shared" ref="Y130:Y193" si="35">X130/X$2*100</f>
        <v>89.102491376376221</v>
      </c>
      <c r="Z130">
        <v>11052.35</v>
      </c>
      <c r="AA130" s="136">
        <f t="shared" ref="AA130:AA193" si="36">Z130/Z$2*100</f>
        <v>111.44178026942002</v>
      </c>
      <c r="AB130">
        <v>8588.65</v>
      </c>
      <c r="AC130">
        <f t="shared" ref="AC130:AC193" si="37">AB130/AB$2*100</f>
        <v>97.627139836769956</v>
      </c>
    </row>
    <row r="131" spans="1:29">
      <c r="A131" s="20">
        <v>42223</v>
      </c>
      <c r="B131">
        <v>21520.3</v>
      </c>
      <c r="C131">
        <f t="shared" ref="C131:E194" si="38">B131/B$2*100</f>
        <v>109.07427540363761</v>
      </c>
      <c r="D131">
        <v>9797.7999999999993</v>
      </c>
      <c r="E131" s="135">
        <f t="shared" si="38"/>
        <v>113.13151373932801</v>
      </c>
      <c r="F131">
        <v>7767.73</v>
      </c>
      <c r="G131">
        <f t="shared" si="26"/>
        <v>111.75834152222799</v>
      </c>
      <c r="H131">
        <v>6946.61</v>
      </c>
      <c r="I131">
        <f t="shared" si="27"/>
        <v>109.71039693482231</v>
      </c>
      <c r="J131">
        <v>5415.67</v>
      </c>
      <c r="K131">
        <f t="shared" si="28"/>
        <v>106.11761432439953</v>
      </c>
      <c r="L131">
        <v>9614.92</v>
      </c>
      <c r="M131" s="134">
        <f t="shared" si="29"/>
        <v>112.95697143568742</v>
      </c>
      <c r="N131">
        <v>7023.21</v>
      </c>
      <c r="O131">
        <f t="shared" si="30"/>
        <v>106.99621266365833</v>
      </c>
      <c r="P131">
        <v>10434.959999999999</v>
      </c>
      <c r="Q131">
        <f t="shared" si="31"/>
        <v>107.73929365703772</v>
      </c>
      <c r="R131">
        <v>4787.49</v>
      </c>
      <c r="S131" s="135">
        <f t="shared" si="32"/>
        <v>113.7506058791663</v>
      </c>
      <c r="T131">
        <v>7054.21</v>
      </c>
      <c r="U131" s="136">
        <f t="shared" si="33"/>
        <v>110.41577643270925</v>
      </c>
      <c r="V131">
        <v>7275.42</v>
      </c>
      <c r="W131">
        <f t="shared" si="34"/>
        <v>99.459055993241279</v>
      </c>
      <c r="X131">
        <v>3695.47</v>
      </c>
      <c r="Y131">
        <f t="shared" si="35"/>
        <v>89.204598944164303</v>
      </c>
      <c r="Z131">
        <v>11018.61</v>
      </c>
      <c r="AA131" s="136">
        <f t="shared" si="36"/>
        <v>111.10157699443415</v>
      </c>
      <c r="AB131">
        <v>8564.6</v>
      </c>
      <c r="AC131">
        <f t="shared" si="37"/>
        <v>97.353763611976277</v>
      </c>
    </row>
    <row r="132" spans="1:29">
      <c r="A132" s="20">
        <v>42226</v>
      </c>
      <c r="B132">
        <v>21524.5</v>
      </c>
      <c r="C132">
        <f t="shared" si="38"/>
        <v>109.09556283720943</v>
      </c>
      <c r="D132">
        <v>9787.27</v>
      </c>
      <c r="E132" s="135">
        <f t="shared" si="38"/>
        <v>113.00992778741279</v>
      </c>
      <c r="F132">
        <v>7775.79</v>
      </c>
      <c r="G132">
        <f t="shared" si="26"/>
        <v>111.87430490312164</v>
      </c>
      <c r="H132">
        <v>6972.25</v>
      </c>
      <c r="I132">
        <f t="shared" si="27"/>
        <v>110.11533899683658</v>
      </c>
      <c r="J132">
        <v>5420.56</v>
      </c>
      <c r="K132">
        <f t="shared" si="28"/>
        <v>106.21343167184617</v>
      </c>
      <c r="L132">
        <v>9633.64</v>
      </c>
      <c r="M132" s="134">
        <f t="shared" si="29"/>
        <v>113.17689573097806</v>
      </c>
      <c r="N132">
        <v>6995.97</v>
      </c>
      <c r="O132">
        <f t="shared" si="30"/>
        <v>106.58122053997727</v>
      </c>
      <c r="P132">
        <v>10454.17</v>
      </c>
      <c r="Q132">
        <f t="shared" si="31"/>
        <v>107.93763383574006</v>
      </c>
      <c r="R132">
        <v>4800.9399999999996</v>
      </c>
      <c r="S132" s="135">
        <f t="shared" si="32"/>
        <v>114.07017743943584</v>
      </c>
      <c r="T132">
        <v>7055.91</v>
      </c>
      <c r="U132" s="136">
        <f t="shared" si="33"/>
        <v>110.44238562352378</v>
      </c>
      <c r="V132">
        <v>7263.8</v>
      </c>
      <c r="W132">
        <f t="shared" si="34"/>
        <v>99.300204101441011</v>
      </c>
      <c r="X132">
        <v>3661.7</v>
      </c>
      <c r="Y132">
        <f t="shared" si="35"/>
        <v>88.389428125203679</v>
      </c>
      <c r="Z132">
        <v>10999.02</v>
      </c>
      <c r="AA132" s="136">
        <f t="shared" si="36"/>
        <v>110.90404936678229</v>
      </c>
      <c r="AB132">
        <v>8525.6</v>
      </c>
      <c r="AC132">
        <f t="shared" si="37"/>
        <v>96.910450815013533</v>
      </c>
    </row>
    <row r="133" spans="1:29">
      <c r="A133" s="20">
        <v>42227</v>
      </c>
      <c r="B133">
        <v>21393.599999999999</v>
      </c>
      <c r="C133">
        <f t="shared" si="38"/>
        <v>108.43210449088821</v>
      </c>
      <c r="D133">
        <v>9711.69</v>
      </c>
      <c r="E133" s="135">
        <f t="shared" si="38"/>
        <v>112.13723393691386</v>
      </c>
      <c r="F133">
        <v>7762.29</v>
      </c>
      <c r="G133">
        <f t="shared" si="26"/>
        <v>111.68007343388288</v>
      </c>
      <c r="H133">
        <v>6961.82</v>
      </c>
      <c r="I133">
        <f t="shared" si="27"/>
        <v>109.95061412527618</v>
      </c>
      <c r="J133">
        <v>5388.02</v>
      </c>
      <c r="K133">
        <f t="shared" si="28"/>
        <v>105.57582502851008</v>
      </c>
      <c r="L133">
        <v>9571.59</v>
      </c>
      <c r="M133" s="134">
        <f t="shared" si="29"/>
        <v>112.44792657911988</v>
      </c>
      <c r="N133">
        <v>6958.79</v>
      </c>
      <c r="O133">
        <f t="shared" si="30"/>
        <v>106.01479590126723</v>
      </c>
      <c r="P133">
        <v>10350.59</v>
      </c>
      <c r="Q133">
        <f t="shared" si="31"/>
        <v>106.86818689612592</v>
      </c>
      <c r="R133">
        <v>4781.7299999999996</v>
      </c>
      <c r="S133" s="135">
        <f t="shared" si="32"/>
        <v>113.61374846748208</v>
      </c>
      <c r="T133">
        <v>7006.15</v>
      </c>
      <c r="U133" s="136">
        <f t="shared" si="33"/>
        <v>109.66351895591795</v>
      </c>
      <c r="V133">
        <v>7243.26</v>
      </c>
      <c r="W133">
        <f t="shared" si="34"/>
        <v>99.019410826262245</v>
      </c>
      <c r="X133">
        <v>3590.48</v>
      </c>
      <c r="Y133">
        <f t="shared" si="35"/>
        <v>86.670255317197288</v>
      </c>
      <c r="Z133">
        <v>10868.33</v>
      </c>
      <c r="AA133" s="136">
        <f t="shared" si="36"/>
        <v>109.58629103815439</v>
      </c>
      <c r="AB133">
        <v>8462.35</v>
      </c>
      <c r="AC133">
        <f t="shared" si="37"/>
        <v>96.191488394298318</v>
      </c>
    </row>
    <row r="134" spans="1:29">
      <c r="A134" s="20">
        <v>42228</v>
      </c>
      <c r="B134">
        <v>20877.2</v>
      </c>
      <c r="C134">
        <f t="shared" si="38"/>
        <v>105.81476384886936</v>
      </c>
      <c r="D134">
        <v>9534.11</v>
      </c>
      <c r="E134" s="135">
        <f t="shared" si="38"/>
        <v>110.08678442683713</v>
      </c>
      <c r="F134">
        <v>7675.16</v>
      </c>
      <c r="G134">
        <f t="shared" si="26"/>
        <v>110.4264891438996</v>
      </c>
      <c r="H134">
        <v>6911.03</v>
      </c>
      <c r="I134">
        <f t="shared" si="27"/>
        <v>109.14846875360284</v>
      </c>
      <c r="J134">
        <v>5326.6</v>
      </c>
      <c r="K134">
        <f t="shared" si="28"/>
        <v>104.37232779330101</v>
      </c>
      <c r="L134">
        <v>9393.1200000000008</v>
      </c>
      <c r="M134" s="134">
        <f t="shared" si="29"/>
        <v>110.35124447545941</v>
      </c>
      <c r="N134">
        <v>6831.78</v>
      </c>
      <c r="O134">
        <f t="shared" si="30"/>
        <v>104.07984180329618</v>
      </c>
      <c r="P134">
        <v>10154.89</v>
      </c>
      <c r="Q134">
        <f t="shared" si="31"/>
        <v>104.84761568467114</v>
      </c>
      <c r="R134">
        <v>4683.22</v>
      </c>
      <c r="S134" s="135">
        <f t="shared" si="32"/>
        <v>111.27315408813998</v>
      </c>
      <c r="T134">
        <v>6834.12</v>
      </c>
      <c r="U134" s="136">
        <f t="shared" si="33"/>
        <v>106.97082537014167</v>
      </c>
      <c r="V134">
        <v>7235.3</v>
      </c>
      <c r="W134">
        <f t="shared" si="34"/>
        <v>98.91059317921146</v>
      </c>
      <c r="X134">
        <v>3443.35</v>
      </c>
      <c r="Y134">
        <f t="shared" si="35"/>
        <v>83.118698237135774</v>
      </c>
      <c r="Z134">
        <v>10595.86</v>
      </c>
      <c r="AA134" s="136">
        <f t="shared" si="36"/>
        <v>106.83895297249335</v>
      </c>
      <c r="AB134">
        <v>8349.4500000000007</v>
      </c>
      <c r="AC134">
        <f t="shared" si="37"/>
        <v>94.908154682065174</v>
      </c>
    </row>
    <row r="135" spans="1:29">
      <c r="A135" s="20">
        <v>42229</v>
      </c>
      <c r="B135">
        <v>20806.55</v>
      </c>
      <c r="C135">
        <f t="shared" si="38"/>
        <v>105.45667880557224</v>
      </c>
      <c r="D135">
        <v>9498.15</v>
      </c>
      <c r="E135" s="135">
        <f t="shared" si="38"/>
        <v>109.67156782371536</v>
      </c>
      <c r="F135">
        <v>7697.03</v>
      </c>
      <c r="G135">
        <f t="shared" si="26"/>
        <v>110.74114412406641</v>
      </c>
      <c r="H135">
        <v>6913.85</v>
      </c>
      <c r="I135">
        <f t="shared" si="27"/>
        <v>109.19300606307556</v>
      </c>
      <c r="J135">
        <v>5337.38</v>
      </c>
      <c r="K135">
        <f t="shared" si="28"/>
        <v>104.58355703777438</v>
      </c>
      <c r="L135">
        <v>9385.48</v>
      </c>
      <c r="M135" s="134">
        <f t="shared" si="29"/>
        <v>110.26148904725316</v>
      </c>
      <c r="N135">
        <v>6809.07</v>
      </c>
      <c r="O135">
        <f t="shared" si="30"/>
        <v>103.73386268696736</v>
      </c>
      <c r="P135">
        <v>10114.75</v>
      </c>
      <c r="Q135">
        <f t="shared" si="31"/>
        <v>104.43317660226032</v>
      </c>
      <c r="R135">
        <v>4703.57</v>
      </c>
      <c r="S135" s="135">
        <f t="shared" si="32"/>
        <v>111.75666942282285</v>
      </c>
      <c r="T135">
        <v>6860.88</v>
      </c>
      <c r="U135" s="136">
        <f t="shared" si="33"/>
        <v>107.38968533849238</v>
      </c>
      <c r="V135">
        <v>7241.21</v>
      </c>
      <c r="W135">
        <f t="shared" si="34"/>
        <v>98.991386180979063</v>
      </c>
      <c r="X135">
        <v>3406.12</v>
      </c>
      <c r="Y135">
        <f t="shared" si="35"/>
        <v>82.220006807171188</v>
      </c>
      <c r="Z135">
        <v>10520.37</v>
      </c>
      <c r="AA135" s="136">
        <f t="shared" si="36"/>
        <v>106.07778091473745</v>
      </c>
      <c r="AB135">
        <v>8355.85</v>
      </c>
      <c r="AC135">
        <f t="shared" si="37"/>
        <v>94.980903448746218</v>
      </c>
    </row>
    <row r="136" spans="1:29">
      <c r="A136" s="20">
        <v>42230</v>
      </c>
      <c r="B136">
        <v>21250.799999999999</v>
      </c>
      <c r="C136">
        <f t="shared" si="38"/>
        <v>107.7083317494469</v>
      </c>
      <c r="D136">
        <v>9592.35</v>
      </c>
      <c r="E136" s="135">
        <f t="shared" si="38"/>
        <v>110.75925981520783</v>
      </c>
      <c r="F136">
        <v>7806.84</v>
      </c>
      <c r="G136">
        <f t="shared" si="26"/>
        <v>112.32103728237084</v>
      </c>
      <c r="H136">
        <v>6980.76</v>
      </c>
      <c r="I136">
        <f t="shared" si="27"/>
        <v>110.24974059386237</v>
      </c>
      <c r="J136">
        <v>5403.25</v>
      </c>
      <c r="K136">
        <f t="shared" si="28"/>
        <v>105.87425001861482</v>
      </c>
      <c r="L136">
        <v>9538.66</v>
      </c>
      <c r="M136" s="134">
        <f t="shared" si="29"/>
        <v>112.0610618866027</v>
      </c>
      <c r="N136">
        <v>6923.84</v>
      </c>
      <c r="O136">
        <f t="shared" si="30"/>
        <v>105.48234455315222</v>
      </c>
      <c r="P136">
        <v>10263.35</v>
      </c>
      <c r="Q136">
        <f t="shared" si="31"/>
        <v>105.96744784407015</v>
      </c>
      <c r="R136">
        <v>4797.26</v>
      </c>
      <c r="S136" s="135">
        <f t="shared" si="32"/>
        <v>113.98274075974872</v>
      </c>
      <c r="T136">
        <v>7029.55</v>
      </c>
      <c r="U136" s="136">
        <f t="shared" si="33"/>
        <v>110.02978664124706</v>
      </c>
      <c r="V136">
        <v>7331.9</v>
      </c>
      <c r="W136">
        <f t="shared" si="34"/>
        <v>100.23116914718955</v>
      </c>
      <c r="X136">
        <v>3496.96</v>
      </c>
      <c r="Y136">
        <f t="shared" si="35"/>
        <v>84.412784929598899</v>
      </c>
      <c r="Z136">
        <v>10750.77</v>
      </c>
      <c r="AA136" s="136">
        <f t="shared" si="36"/>
        <v>108.40092361055093</v>
      </c>
      <c r="AB136">
        <v>8518.5499999999993</v>
      </c>
      <c r="AC136">
        <f t="shared" si="37"/>
        <v>96.830313501716418</v>
      </c>
    </row>
    <row r="137" spans="1:29">
      <c r="A137" s="20">
        <v>42233</v>
      </c>
      <c r="B137">
        <v>21364.5</v>
      </c>
      <c r="C137">
        <f t="shared" si="38"/>
        <v>108.28461298685501</v>
      </c>
      <c r="D137">
        <v>9656</v>
      </c>
      <c r="E137" s="135">
        <f t="shared" si="38"/>
        <v>111.49420244003258</v>
      </c>
      <c r="F137">
        <v>7791.21</v>
      </c>
      <c r="G137">
        <f t="shared" si="26"/>
        <v>112.09616040354105</v>
      </c>
      <c r="H137">
        <v>6969.28</v>
      </c>
      <c r="I137">
        <f t="shared" si="27"/>
        <v>110.06843268154086</v>
      </c>
      <c r="J137">
        <v>5398.88</v>
      </c>
      <c r="K137">
        <f t="shared" si="28"/>
        <v>105.78862183694983</v>
      </c>
      <c r="L137">
        <v>9600.59</v>
      </c>
      <c r="M137" s="134">
        <f t="shared" si="29"/>
        <v>112.78862126733725</v>
      </c>
      <c r="N137">
        <v>6963.31</v>
      </c>
      <c r="O137">
        <f t="shared" si="30"/>
        <v>106.08365656202487</v>
      </c>
      <c r="P137">
        <v>10297.959999999999</v>
      </c>
      <c r="Q137">
        <f t="shared" si="31"/>
        <v>106.32479056061817</v>
      </c>
      <c r="R137">
        <v>4817.6899999999996</v>
      </c>
      <c r="S137" s="135">
        <f t="shared" si="32"/>
        <v>114.46815689181611</v>
      </c>
      <c r="T137">
        <v>7024.51</v>
      </c>
      <c r="U137" s="136">
        <f t="shared" si="33"/>
        <v>109.95089821671465</v>
      </c>
      <c r="V137">
        <v>7308.07</v>
      </c>
      <c r="W137">
        <f t="shared" si="34"/>
        <v>99.905399733970924</v>
      </c>
      <c r="X137">
        <v>3585.81</v>
      </c>
      <c r="Y137">
        <f t="shared" si="35"/>
        <v>86.557526631246844</v>
      </c>
      <c r="Z137">
        <v>10767.13</v>
      </c>
      <c r="AA137" s="136">
        <f t="shared" si="36"/>
        <v>108.56588287488907</v>
      </c>
      <c r="AB137">
        <v>8477.2999999999993</v>
      </c>
      <c r="AC137">
        <f t="shared" si="37"/>
        <v>96.361424966467354</v>
      </c>
    </row>
    <row r="138" spans="1:29">
      <c r="A138" s="20">
        <v>42234</v>
      </c>
      <c r="B138">
        <v>21465.599999999999</v>
      </c>
      <c r="C138">
        <f t="shared" si="38"/>
        <v>108.79703192354768</v>
      </c>
      <c r="D138">
        <v>9817.11</v>
      </c>
      <c r="E138" s="135">
        <f t="shared" si="38"/>
        <v>113.35447905095985</v>
      </c>
      <c r="F138">
        <v>7818.73</v>
      </c>
      <c r="G138">
        <f t="shared" si="26"/>
        <v>112.49210485046335</v>
      </c>
      <c r="H138">
        <v>6994.79</v>
      </c>
      <c r="I138">
        <f t="shared" si="27"/>
        <v>110.47132160517516</v>
      </c>
      <c r="J138">
        <v>5418.39</v>
      </c>
      <c r="K138">
        <f t="shared" si="28"/>
        <v>106.17091149925737</v>
      </c>
      <c r="L138">
        <v>9680.35</v>
      </c>
      <c r="M138" s="134">
        <f t="shared" si="29"/>
        <v>113.72564914086199</v>
      </c>
      <c r="N138">
        <v>6972.32</v>
      </c>
      <c r="O138">
        <f t="shared" si="30"/>
        <v>106.22092084375639</v>
      </c>
      <c r="P138">
        <v>10425.17</v>
      </c>
      <c r="Q138">
        <f t="shared" si="31"/>
        <v>107.63821347226438</v>
      </c>
      <c r="R138">
        <v>4844.62</v>
      </c>
      <c r="S138" s="135">
        <f t="shared" si="32"/>
        <v>115.10801281137437</v>
      </c>
      <c r="T138">
        <v>7055.86</v>
      </c>
      <c r="U138" s="136">
        <f t="shared" si="33"/>
        <v>110.44160300026451</v>
      </c>
      <c r="V138">
        <v>7305.4</v>
      </c>
      <c r="W138">
        <f t="shared" si="34"/>
        <v>99.868899342309419</v>
      </c>
      <c r="X138">
        <v>3592.74</v>
      </c>
      <c r="Y138">
        <f t="shared" si="35"/>
        <v>86.72480924230392</v>
      </c>
      <c r="Z138">
        <v>10965.69</v>
      </c>
      <c r="AA138" s="136">
        <f t="shared" si="36"/>
        <v>110.56798015648948</v>
      </c>
      <c r="AB138">
        <v>8466.5499999999993</v>
      </c>
      <c r="AC138">
        <f t="shared" si="37"/>
        <v>96.239229772432751</v>
      </c>
    </row>
    <row r="139" spans="1:29">
      <c r="A139" s="20">
        <v>42235</v>
      </c>
      <c r="B139">
        <v>21485.05</v>
      </c>
      <c r="C139">
        <f t="shared" si="38"/>
        <v>108.89561301473141</v>
      </c>
      <c r="D139">
        <v>9921.89</v>
      </c>
      <c r="E139" s="135">
        <f t="shared" si="38"/>
        <v>114.56433432557323</v>
      </c>
      <c r="F139">
        <v>7863.07</v>
      </c>
      <c r="G139">
        <f t="shared" si="26"/>
        <v>113.13004732054091</v>
      </c>
      <c r="H139">
        <v>7035.24</v>
      </c>
      <c r="I139">
        <f t="shared" si="27"/>
        <v>111.11016350878189</v>
      </c>
      <c r="J139">
        <v>5458.4</v>
      </c>
      <c r="K139">
        <f t="shared" si="28"/>
        <v>106.9548894279567</v>
      </c>
      <c r="L139">
        <v>9737.01</v>
      </c>
      <c r="M139" s="134">
        <f t="shared" si="29"/>
        <v>114.39129607308254</v>
      </c>
      <c r="N139">
        <v>6970.99</v>
      </c>
      <c r="O139">
        <f t="shared" si="30"/>
        <v>106.20065874667503</v>
      </c>
      <c r="P139">
        <v>10464.98</v>
      </c>
      <c r="Q139">
        <f t="shared" si="31"/>
        <v>108.04924535743565</v>
      </c>
      <c r="R139">
        <v>4875.41</v>
      </c>
      <c r="S139" s="135">
        <f t="shared" si="32"/>
        <v>115.83958220473487</v>
      </c>
      <c r="T139">
        <v>7081.03</v>
      </c>
      <c r="U139" s="136">
        <f t="shared" si="33"/>
        <v>110.83557554897108</v>
      </c>
      <c r="V139">
        <v>7359.65</v>
      </c>
      <c r="W139">
        <f t="shared" si="34"/>
        <v>100.61052715041305</v>
      </c>
      <c r="X139">
        <v>3549.99</v>
      </c>
      <c r="Y139">
        <f t="shared" si="35"/>
        <v>85.692871057211619</v>
      </c>
      <c r="Z139">
        <v>11017.06</v>
      </c>
      <c r="AA139" s="136">
        <f t="shared" si="36"/>
        <v>111.08594821327739</v>
      </c>
      <c r="AB139">
        <v>8495.15</v>
      </c>
      <c r="AC139">
        <f t="shared" si="37"/>
        <v>96.56432582353878</v>
      </c>
    </row>
    <row r="140" spans="1:29">
      <c r="A140" s="20">
        <v>42236</v>
      </c>
      <c r="B140">
        <v>21207.3</v>
      </c>
      <c r="C140">
        <f t="shared" si="38"/>
        <v>107.48785475888178</v>
      </c>
      <c r="D140">
        <v>9763.25</v>
      </c>
      <c r="E140" s="135">
        <f t="shared" si="38"/>
        <v>112.73257787620632</v>
      </c>
      <c r="F140">
        <v>7785.4</v>
      </c>
      <c r="G140">
        <f t="shared" si="26"/>
        <v>112.01256893418719</v>
      </c>
      <c r="H140">
        <v>6963.03</v>
      </c>
      <c r="I140">
        <f t="shared" si="27"/>
        <v>109.96972410558183</v>
      </c>
      <c r="J140">
        <v>5404.09</v>
      </c>
      <c r="K140">
        <f t="shared" si="28"/>
        <v>105.89070944026211</v>
      </c>
      <c r="L140">
        <v>9607.92</v>
      </c>
      <c r="M140" s="134">
        <f t="shared" si="29"/>
        <v>112.87473478680737</v>
      </c>
      <c r="N140">
        <v>6895.79</v>
      </c>
      <c r="O140">
        <f t="shared" si="30"/>
        <v>105.05501235530883</v>
      </c>
      <c r="P140">
        <v>10295.459999999999</v>
      </c>
      <c r="Q140">
        <f t="shared" si="31"/>
        <v>106.29897846031855</v>
      </c>
      <c r="R140">
        <v>4816.7</v>
      </c>
      <c r="S140" s="135">
        <f t="shared" si="32"/>
        <v>114.44463452418287</v>
      </c>
      <c r="T140">
        <v>6960.93</v>
      </c>
      <c r="U140" s="136">
        <f t="shared" si="33"/>
        <v>108.95571448025207</v>
      </c>
      <c r="V140">
        <v>7300.98</v>
      </c>
      <c r="W140">
        <f t="shared" si="34"/>
        <v>99.808475472967146</v>
      </c>
      <c r="X140">
        <v>3458.79</v>
      </c>
      <c r="Y140">
        <f t="shared" si="35"/>
        <v>83.491402929014725</v>
      </c>
      <c r="Z140">
        <v>10841.46</v>
      </c>
      <c r="AA140" s="136">
        <f t="shared" si="36"/>
        <v>109.31535855448897</v>
      </c>
      <c r="AB140">
        <v>8372.75</v>
      </c>
      <c r="AC140">
        <f t="shared" si="37"/>
        <v>95.173005660763408</v>
      </c>
    </row>
    <row r="141" spans="1:29">
      <c r="A141" s="20">
        <v>42237</v>
      </c>
      <c r="B141">
        <v>21046.15</v>
      </c>
      <c r="C141">
        <f t="shared" si="38"/>
        <v>106.67107620647798</v>
      </c>
      <c r="D141">
        <v>9686.02</v>
      </c>
      <c r="E141" s="135">
        <f t="shared" si="38"/>
        <v>111.84083209592011</v>
      </c>
      <c r="F141">
        <v>7734.24</v>
      </c>
      <c r="G141">
        <f t="shared" si="26"/>
        <v>111.27650360335343</v>
      </c>
      <c r="H141">
        <v>6937.89</v>
      </c>
      <c r="I141">
        <f t="shared" si="27"/>
        <v>109.57267872964431</v>
      </c>
      <c r="J141">
        <v>5394.93</v>
      </c>
      <c r="K141">
        <f t="shared" si="28"/>
        <v>105.7112233661085</v>
      </c>
      <c r="L141">
        <v>9547.27</v>
      </c>
      <c r="M141" s="134">
        <f t="shared" si="29"/>
        <v>112.16221296472517</v>
      </c>
      <c r="N141">
        <v>6848.46</v>
      </c>
      <c r="O141">
        <f t="shared" si="30"/>
        <v>104.33395592308325</v>
      </c>
      <c r="P141">
        <v>10231.14</v>
      </c>
      <c r="Q141">
        <f t="shared" si="31"/>
        <v>105.63488474380975</v>
      </c>
      <c r="R141">
        <v>4785.57</v>
      </c>
      <c r="S141" s="135">
        <f t="shared" si="32"/>
        <v>113.70498674193823</v>
      </c>
      <c r="T141">
        <v>6870.48</v>
      </c>
      <c r="U141" s="136">
        <f t="shared" si="33"/>
        <v>107.53994900426842</v>
      </c>
      <c r="V141">
        <v>7277.02</v>
      </c>
      <c r="W141">
        <f t="shared" si="34"/>
        <v>99.480928887120839</v>
      </c>
      <c r="X141">
        <v>3437.66</v>
      </c>
      <c r="Y141">
        <f t="shared" si="35"/>
        <v>82.98134786817262</v>
      </c>
      <c r="Z141">
        <v>10701.46</v>
      </c>
      <c r="AA141" s="136">
        <f t="shared" si="36"/>
        <v>107.90372670807453</v>
      </c>
      <c r="AB141">
        <v>8299.9500000000007</v>
      </c>
      <c r="AC141">
        <f t="shared" si="37"/>
        <v>94.345488439766314</v>
      </c>
    </row>
    <row r="142" spans="1:29">
      <c r="A142" s="20">
        <v>42240</v>
      </c>
      <c r="B142">
        <v>19314.2</v>
      </c>
      <c r="C142">
        <f t="shared" si="38"/>
        <v>97.892797498219707</v>
      </c>
      <c r="D142">
        <v>8751.84</v>
      </c>
      <c r="E142" s="135">
        <f t="shared" si="38"/>
        <v>101.05420678156327</v>
      </c>
      <c r="F142">
        <v>7266.78</v>
      </c>
      <c r="G142">
        <f t="shared" si="26"/>
        <v>104.55091526184559</v>
      </c>
      <c r="H142">
        <v>6515.45</v>
      </c>
      <c r="I142">
        <f t="shared" si="27"/>
        <v>102.90092659714422</v>
      </c>
      <c r="J142">
        <v>5033.6000000000004</v>
      </c>
      <c r="K142">
        <f t="shared" si="28"/>
        <v>98.631124766335006</v>
      </c>
      <c r="L142">
        <v>8774.16</v>
      </c>
      <c r="M142" s="134">
        <f t="shared" si="29"/>
        <v>103.07964501963104</v>
      </c>
      <c r="N142">
        <v>6355.77</v>
      </c>
      <c r="O142">
        <f t="shared" si="30"/>
        <v>96.827991553904809</v>
      </c>
      <c r="P142">
        <v>9372.65</v>
      </c>
      <c r="Q142">
        <f t="shared" si="31"/>
        <v>96.771112749319073</v>
      </c>
      <c r="R142">
        <v>4352.3599999999997</v>
      </c>
      <c r="S142" s="135">
        <f t="shared" si="32"/>
        <v>103.41193130518252</v>
      </c>
      <c r="T142">
        <v>6325.98</v>
      </c>
      <c r="U142" s="136">
        <f t="shared" si="33"/>
        <v>99.017181711033558</v>
      </c>
      <c r="V142">
        <v>6858.63</v>
      </c>
      <c r="W142">
        <f t="shared" si="34"/>
        <v>93.761303843204175</v>
      </c>
      <c r="X142">
        <v>3084.2</v>
      </c>
      <c r="Y142">
        <f t="shared" si="35"/>
        <v>74.44921053711478</v>
      </c>
      <c r="Z142">
        <v>9693.19</v>
      </c>
      <c r="AA142" s="136">
        <f t="shared" si="36"/>
        <v>97.737254981043804</v>
      </c>
      <c r="AB142">
        <v>7809</v>
      </c>
      <c r="AC142">
        <f t="shared" si="37"/>
        <v>88.764862345693047</v>
      </c>
    </row>
    <row r="143" spans="1:29">
      <c r="A143" s="20">
        <v>42241</v>
      </c>
      <c r="B143">
        <v>19742.599999999999</v>
      </c>
      <c r="C143">
        <f t="shared" si="38"/>
        <v>100.06411572254363</v>
      </c>
      <c r="D143">
        <v>8929.74</v>
      </c>
      <c r="E143" s="135">
        <f t="shared" si="38"/>
        <v>103.10835121135634</v>
      </c>
      <c r="F143">
        <v>7298.77</v>
      </c>
      <c r="G143">
        <f t="shared" si="26"/>
        <v>105.01117190636029</v>
      </c>
      <c r="H143">
        <v>6564.22</v>
      </c>
      <c r="I143">
        <f t="shared" si="27"/>
        <v>103.67116935706761</v>
      </c>
      <c r="J143">
        <v>5078.1400000000003</v>
      </c>
      <c r="K143">
        <f t="shared" si="28"/>
        <v>99.503866004632158</v>
      </c>
      <c r="L143">
        <v>8929.68</v>
      </c>
      <c r="M143" s="134">
        <f t="shared" si="29"/>
        <v>104.90670839589194</v>
      </c>
      <c r="N143">
        <v>6476.9</v>
      </c>
      <c r="O143">
        <f t="shared" si="30"/>
        <v>98.673365854253063</v>
      </c>
      <c r="P143">
        <v>9532.35</v>
      </c>
      <c r="Q143">
        <f t="shared" si="31"/>
        <v>98.419989716459256</v>
      </c>
      <c r="R143">
        <v>4447.57</v>
      </c>
      <c r="S143" s="135">
        <f t="shared" si="32"/>
        <v>105.67411779241391</v>
      </c>
      <c r="T143">
        <v>6449.99</v>
      </c>
      <c r="U143" s="136">
        <f t="shared" si="33"/>
        <v>100.95824391862595</v>
      </c>
      <c r="V143">
        <v>6899.76</v>
      </c>
      <c r="W143">
        <f t="shared" si="34"/>
        <v>94.323573921495452</v>
      </c>
      <c r="X143">
        <v>3162.4</v>
      </c>
      <c r="Y143">
        <f t="shared" si="35"/>
        <v>76.336872901423973</v>
      </c>
      <c r="Z143">
        <v>9848.8700000000008</v>
      </c>
      <c r="AA143" s="136">
        <f t="shared" si="36"/>
        <v>99.306989594256677</v>
      </c>
      <c r="AB143">
        <v>7880.7</v>
      </c>
      <c r="AC143">
        <f t="shared" si="37"/>
        <v>89.579875872416849</v>
      </c>
    </row>
    <row r="144" spans="1:29">
      <c r="A144" s="20">
        <v>42242</v>
      </c>
      <c r="B144">
        <v>19585.849999999999</v>
      </c>
      <c r="C144">
        <f t="shared" si="38"/>
        <v>99.269638291024549</v>
      </c>
      <c r="D144">
        <v>8937.83</v>
      </c>
      <c r="E144" s="135">
        <f t="shared" si="38"/>
        <v>103.20176340043461</v>
      </c>
      <c r="F144">
        <v>7242.16</v>
      </c>
      <c r="G144">
        <f t="shared" si="26"/>
        <v>104.19669461201903</v>
      </c>
      <c r="H144">
        <v>6510.02</v>
      </c>
      <c r="I144">
        <f t="shared" si="27"/>
        <v>102.81516858635105</v>
      </c>
      <c r="J144">
        <v>5057.1899999999996</v>
      </c>
      <c r="K144">
        <f t="shared" si="28"/>
        <v>99.093360190929275</v>
      </c>
      <c r="L144">
        <v>8947.32</v>
      </c>
      <c r="M144" s="134">
        <f t="shared" si="29"/>
        <v>105.11394475106965</v>
      </c>
      <c r="N144">
        <v>6456.68</v>
      </c>
      <c r="O144">
        <f t="shared" si="30"/>
        <v>98.365321039978809</v>
      </c>
      <c r="P144">
        <v>9558.32</v>
      </c>
      <c r="Q144">
        <f t="shared" si="31"/>
        <v>98.688125814371773</v>
      </c>
      <c r="R144">
        <v>4411.38</v>
      </c>
      <c r="S144" s="135">
        <f t="shared" si="32"/>
        <v>104.81424457559947</v>
      </c>
      <c r="T144">
        <v>6405.48</v>
      </c>
      <c r="U144" s="136">
        <f t="shared" si="33"/>
        <v>100.26155269324141</v>
      </c>
      <c r="V144">
        <v>6853.57</v>
      </c>
      <c r="W144">
        <f t="shared" si="34"/>
        <v>93.692130816310069</v>
      </c>
      <c r="X144">
        <v>3132.52</v>
      </c>
      <c r="Y144">
        <f t="shared" si="35"/>
        <v>75.615602422580508</v>
      </c>
      <c r="Z144">
        <v>9863.98</v>
      </c>
      <c r="AA144" s="136">
        <f t="shared" si="36"/>
        <v>99.459345002823255</v>
      </c>
      <c r="AB144">
        <v>7791.85</v>
      </c>
      <c r="AC144">
        <f t="shared" si="37"/>
        <v>88.569918384977385</v>
      </c>
    </row>
    <row r="145" spans="1:29">
      <c r="A145" s="20">
        <v>42243</v>
      </c>
      <c r="B145">
        <v>20120.75</v>
      </c>
      <c r="C145">
        <f t="shared" si="38"/>
        <v>101.98074500949063</v>
      </c>
      <c r="D145">
        <v>9186.77</v>
      </c>
      <c r="E145" s="135">
        <f t="shared" si="38"/>
        <v>106.07618000725128</v>
      </c>
      <c r="F145">
        <v>7380.88</v>
      </c>
      <c r="G145">
        <f t="shared" si="26"/>
        <v>106.19253086481922</v>
      </c>
      <c r="H145">
        <v>6629.96</v>
      </c>
      <c r="I145">
        <f t="shared" si="27"/>
        <v>104.70942564243488</v>
      </c>
      <c r="J145">
        <v>5140.8999999999996</v>
      </c>
      <c r="K145">
        <f t="shared" si="28"/>
        <v>100.73361993627852</v>
      </c>
      <c r="L145">
        <v>9129.02</v>
      </c>
      <c r="M145" s="134">
        <f t="shared" si="29"/>
        <v>107.24857319414194</v>
      </c>
      <c r="N145">
        <v>6578.64</v>
      </c>
      <c r="O145">
        <f t="shared" si="30"/>
        <v>100.2233401076786</v>
      </c>
      <c r="P145">
        <v>9761.49</v>
      </c>
      <c r="Q145">
        <f t="shared" si="31"/>
        <v>100.78582358152184</v>
      </c>
      <c r="R145">
        <v>4526.1400000000003</v>
      </c>
      <c r="S145" s="135">
        <f t="shared" si="32"/>
        <v>107.54093842366873</v>
      </c>
      <c r="T145">
        <v>6560.51</v>
      </c>
      <c r="U145" s="136">
        <f t="shared" si="33"/>
        <v>102.68815437087264</v>
      </c>
      <c r="V145">
        <v>6980.49</v>
      </c>
      <c r="W145">
        <f t="shared" si="34"/>
        <v>95.427198123305701</v>
      </c>
      <c r="X145">
        <v>3247.9</v>
      </c>
      <c r="Y145">
        <f t="shared" si="35"/>
        <v>78.400749271608547</v>
      </c>
      <c r="Z145">
        <v>10125.43</v>
      </c>
      <c r="AA145" s="136">
        <f t="shared" si="36"/>
        <v>102.09556747600226</v>
      </c>
      <c r="AB145">
        <v>7948.95</v>
      </c>
      <c r="AC145">
        <f t="shared" si="37"/>
        <v>90.35567326710165</v>
      </c>
    </row>
    <row r="146" spans="1:29">
      <c r="A146" s="20">
        <v>42244</v>
      </c>
      <c r="B146">
        <v>20215.349999999999</v>
      </c>
      <c r="C146">
        <f t="shared" si="38"/>
        <v>102.46021910851269</v>
      </c>
      <c r="D146">
        <v>9212.7199999999993</v>
      </c>
      <c r="E146" s="135">
        <f t="shared" si="38"/>
        <v>106.37581490299679</v>
      </c>
      <c r="F146">
        <v>7409.67</v>
      </c>
      <c r="G146">
        <f t="shared" si="26"/>
        <v>106.60674745736618</v>
      </c>
      <c r="H146">
        <v>6681.28</v>
      </c>
      <c r="I146">
        <f t="shared" si="27"/>
        <v>105.51994150134954</v>
      </c>
      <c r="J146">
        <v>5190.7700000000004</v>
      </c>
      <c r="K146">
        <f t="shared" si="28"/>
        <v>101.71080012383756</v>
      </c>
      <c r="L146">
        <v>9123.3799999999992</v>
      </c>
      <c r="M146" s="134">
        <f t="shared" si="29"/>
        <v>107.18231395132997</v>
      </c>
      <c r="N146">
        <v>6572.78</v>
      </c>
      <c r="O146">
        <f t="shared" si="30"/>
        <v>100.13406500324497</v>
      </c>
      <c r="P146">
        <v>9768.68</v>
      </c>
      <c r="Q146">
        <f t="shared" si="31"/>
        <v>100.86005918198357</v>
      </c>
      <c r="R146">
        <v>4532.53</v>
      </c>
      <c r="S146" s="135">
        <f t="shared" si="32"/>
        <v>107.69276461475587</v>
      </c>
      <c r="T146">
        <v>6570.74</v>
      </c>
      <c r="U146" s="136">
        <f t="shared" si="33"/>
        <v>102.84827908971523</v>
      </c>
      <c r="V146">
        <v>7027.26</v>
      </c>
      <c r="W146">
        <f t="shared" si="34"/>
        <v>96.066570152522416</v>
      </c>
      <c r="X146">
        <v>3247.55</v>
      </c>
      <c r="Y146">
        <f t="shared" si="35"/>
        <v>78.392300654888501</v>
      </c>
      <c r="Z146">
        <v>10171.799999999999</v>
      </c>
      <c r="AA146" s="136">
        <f t="shared" si="36"/>
        <v>102.56312010970395</v>
      </c>
      <c r="AB146">
        <v>8001.95</v>
      </c>
      <c r="AC146">
        <f t="shared" si="37"/>
        <v>90.958123991179221</v>
      </c>
    </row>
    <row r="147" spans="1:29">
      <c r="A147" s="20">
        <v>42247</v>
      </c>
      <c r="B147">
        <v>20095.75</v>
      </c>
      <c r="C147">
        <f t="shared" si="38"/>
        <v>101.85403409537277</v>
      </c>
      <c r="D147">
        <v>9185.35</v>
      </c>
      <c r="E147" s="135">
        <f t="shared" si="38"/>
        <v>106.05978380101008</v>
      </c>
      <c r="F147">
        <v>7396.8</v>
      </c>
      <c r="G147">
        <f t="shared" si="26"/>
        <v>106.42158012335857</v>
      </c>
      <c r="H147">
        <v>6672.53</v>
      </c>
      <c r="I147">
        <f t="shared" si="27"/>
        <v>105.38174949500691</v>
      </c>
      <c r="J147">
        <v>5208.66</v>
      </c>
      <c r="K147">
        <f t="shared" si="28"/>
        <v>102.06134661582533</v>
      </c>
      <c r="L147">
        <v>9073.02</v>
      </c>
      <c r="M147" s="134">
        <f t="shared" si="29"/>
        <v>106.5906800031015</v>
      </c>
      <c r="N147">
        <v>6562.87</v>
      </c>
      <c r="O147">
        <f t="shared" si="30"/>
        <v>99.983089527999795</v>
      </c>
      <c r="P147">
        <v>9710.01</v>
      </c>
      <c r="Q147">
        <f t="shared" si="31"/>
        <v>100.25430081215194</v>
      </c>
      <c r="R147">
        <v>4520.13</v>
      </c>
      <c r="S147" s="135">
        <f t="shared" si="32"/>
        <v>107.39814102015795</v>
      </c>
      <c r="T147">
        <v>6562.2</v>
      </c>
      <c r="U147" s="136">
        <f t="shared" si="33"/>
        <v>102.71460703703528</v>
      </c>
      <c r="V147">
        <v>7058.12</v>
      </c>
      <c r="W147">
        <f t="shared" si="34"/>
        <v>96.488443593224332</v>
      </c>
      <c r="X147">
        <v>3276.41</v>
      </c>
      <c r="Y147">
        <f t="shared" si="35"/>
        <v>79.088949450719227</v>
      </c>
      <c r="Z147">
        <v>10085.77</v>
      </c>
      <c r="AA147" s="136">
        <f t="shared" si="36"/>
        <v>101.69567234008228</v>
      </c>
      <c r="AB147">
        <v>7971.3</v>
      </c>
      <c r="AC147">
        <f t="shared" si="37"/>
        <v>90.609725600745676</v>
      </c>
    </row>
    <row r="148" spans="1:29">
      <c r="A148" s="20">
        <v>42248</v>
      </c>
      <c r="B148">
        <v>19752.650000000001</v>
      </c>
      <c r="C148">
        <f t="shared" si="38"/>
        <v>100.11505351001904</v>
      </c>
      <c r="D148">
        <v>8999.9699999999993</v>
      </c>
      <c r="E148" s="135">
        <f t="shared" si="38"/>
        <v>103.91927062284798</v>
      </c>
      <c r="F148">
        <v>7278.93</v>
      </c>
      <c r="G148">
        <f t="shared" si="26"/>
        <v>104.72572358416051</v>
      </c>
      <c r="H148">
        <v>6565.71</v>
      </c>
      <c r="I148">
        <f t="shared" si="27"/>
        <v>103.69470148157625</v>
      </c>
      <c r="J148">
        <v>5116.5600000000004</v>
      </c>
      <c r="K148">
        <f t="shared" si="28"/>
        <v>100.25668859949917</v>
      </c>
      <c r="L148">
        <v>8939.7099999999991</v>
      </c>
      <c r="M148" s="134">
        <f t="shared" si="29"/>
        <v>105.02454176564433</v>
      </c>
      <c r="N148">
        <v>6495.12</v>
      </c>
      <c r="O148">
        <f t="shared" si="30"/>
        <v>98.950941349608016</v>
      </c>
      <c r="P148">
        <v>9583.7099999999991</v>
      </c>
      <c r="Q148">
        <f t="shared" si="31"/>
        <v>98.950273505014778</v>
      </c>
      <c r="R148">
        <v>4410.3999999999996</v>
      </c>
      <c r="S148" s="135">
        <f t="shared" si="32"/>
        <v>104.79095980763928</v>
      </c>
      <c r="T148">
        <v>6362.36</v>
      </c>
      <c r="U148" s="136">
        <f t="shared" si="33"/>
        <v>99.586618394464026</v>
      </c>
      <c r="V148">
        <v>6944.72</v>
      </c>
      <c r="W148">
        <f t="shared" si="34"/>
        <v>94.938202239510929</v>
      </c>
      <c r="X148">
        <v>3158.54</v>
      </c>
      <c r="Y148">
        <f t="shared" si="35"/>
        <v>76.243696728454225</v>
      </c>
      <c r="Z148">
        <v>9824.7199999999993</v>
      </c>
      <c r="AA148" s="136">
        <f t="shared" si="36"/>
        <v>99.063483100750176</v>
      </c>
      <c r="AB148">
        <v>7785.85</v>
      </c>
      <c r="AC148">
        <f t="shared" si="37"/>
        <v>88.501716416213895</v>
      </c>
    </row>
    <row r="149" spans="1:29">
      <c r="A149" s="20">
        <v>42249</v>
      </c>
      <c r="B149">
        <v>19588.55</v>
      </c>
      <c r="C149">
        <f t="shared" si="38"/>
        <v>99.283323069749287</v>
      </c>
      <c r="D149">
        <v>9003.83</v>
      </c>
      <c r="E149" s="135">
        <f t="shared" si="38"/>
        <v>103.96384059192614</v>
      </c>
      <c r="F149">
        <v>7258.37</v>
      </c>
      <c r="G149">
        <f t="shared" si="26"/>
        <v>104.42991625026796</v>
      </c>
      <c r="H149">
        <v>6561.8</v>
      </c>
      <c r="I149">
        <f t="shared" si="27"/>
        <v>103.63294939645628</v>
      </c>
      <c r="J149">
        <v>5098.28</v>
      </c>
      <c r="K149">
        <f t="shared" si="28"/>
        <v>99.898500233175142</v>
      </c>
      <c r="L149">
        <v>8970.39</v>
      </c>
      <c r="M149" s="134">
        <f t="shared" si="29"/>
        <v>105.3849732495929</v>
      </c>
      <c r="N149">
        <v>6524.19</v>
      </c>
      <c r="O149">
        <f t="shared" si="30"/>
        <v>99.393812900100244</v>
      </c>
      <c r="P149">
        <v>9618.49</v>
      </c>
      <c r="Q149">
        <f t="shared" si="31"/>
        <v>99.309371444383189</v>
      </c>
      <c r="R149">
        <v>4398.8599999999997</v>
      </c>
      <c r="S149" s="135">
        <f t="shared" si="32"/>
        <v>104.51676978492476</v>
      </c>
      <c r="T149">
        <v>6290.53</v>
      </c>
      <c r="U149" s="136">
        <f t="shared" si="33"/>
        <v>98.462301820225164</v>
      </c>
      <c r="V149">
        <v>6924.88</v>
      </c>
      <c r="W149">
        <f t="shared" si="34"/>
        <v>94.666978355404453</v>
      </c>
      <c r="X149">
        <v>3098.7</v>
      </c>
      <c r="Y149">
        <f t="shared" si="35"/>
        <v>74.799224658374158</v>
      </c>
      <c r="Z149">
        <v>9790.66</v>
      </c>
      <c r="AA149" s="136">
        <f t="shared" si="36"/>
        <v>98.720053238686774</v>
      </c>
      <c r="AB149">
        <v>7717</v>
      </c>
      <c r="AC149">
        <f t="shared" si="37"/>
        <v>87.719098824652747</v>
      </c>
    </row>
    <row r="150" spans="1:29">
      <c r="A150" s="20">
        <v>42250</v>
      </c>
      <c r="B150">
        <v>19795.75</v>
      </c>
      <c r="C150">
        <f t="shared" si="38"/>
        <v>100.33350312595826</v>
      </c>
      <c r="D150">
        <v>9135.25</v>
      </c>
      <c r="E150" s="135">
        <f t="shared" si="38"/>
        <v>105.48129793292334</v>
      </c>
      <c r="F150">
        <v>7301.35</v>
      </c>
      <c r="G150">
        <f t="shared" si="26"/>
        <v>105.04829169825926</v>
      </c>
      <c r="H150">
        <v>6608.15</v>
      </c>
      <c r="I150">
        <f t="shared" si="27"/>
        <v>104.3649721957683</v>
      </c>
      <c r="J150">
        <v>5129.57</v>
      </c>
      <c r="K150">
        <f t="shared" si="28"/>
        <v>100.51161368953612</v>
      </c>
      <c r="L150">
        <v>9070.4</v>
      </c>
      <c r="M150" s="134">
        <f t="shared" si="29"/>
        <v>106.55990000023495</v>
      </c>
      <c r="N150">
        <v>6569.12</v>
      </c>
      <c r="O150">
        <f t="shared" si="30"/>
        <v>100.07830614962265</v>
      </c>
      <c r="P150">
        <v>9721.68</v>
      </c>
      <c r="Q150">
        <f t="shared" si="31"/>
        <v>100.3747916963506</v>
      </c>
      <c r="R150">
        <v>4439.01</v>
      </c>
      <c r="S150" s="135">
        <f t="shared" si="32"/>
        <v>105.47073247227212</v>
      </c>
      <c r="T150">
        <v>6386.86</v>
      </c>
      <c r="U150" s="136">
        <f t="shared" si="33"/>
        <v>99.970103791496641</v>
      </c>
      <c r="V150">
        <v>6966.51</v>
      </c>
      <c r="W150">
        <f t="shared" si="34"/>
        <v>95.236083713033111</v>
      </c>
      <c r="X150">
        <v>3163.55</v>
      </c>
      <c r="Y150">
        <f t="shared" si="35"/>
        <v>76.364632642075563</v>
      </c>
      <c r="Z150">
        <v>9898.2900000000009</v>
      </c>
      <c r="AA150" s="136">
        <f t="shared" si="36"/>
        <v>99.805295636040981</v>
      </c>
      <c r="AB150">
        <v>7823</v>
      </c>
      <c r="AC150">
        <f t="shared" si="37"/>
        <v>88.924000272807874</v>
      </c>
    </row>
    <row r="151" spans="1:29">
      <c r="A151" s="20">
        <v>42251</v>
      </c>
      <c r="B151">
        <v>19407.599999999999</v>
      </c>
      <c r="C151">
        <f t="shared" si="38"/>
        <v>98.366189473364088</v>
      </c>
      <c r="D151">
        <v>8913.36</v>
      </c>
      <c r="E151" s="135">
        <f t="shared" si="38"/>
        <v>102.91921750837707</v>
      </c>
      <c r="F151">
        <v>7187.7</v>
      </c>
      <c r="G151">
        <f t="shared" si="26"/>
        <v>103.41315047759359</v>
      </c>
      <c r="H151">
        <v>6507.03</v>
      </c>
      <c r="I151">
        <f t="shared" si="27"/>
        <v>102.76794640361224</v>
      </c>
      <c r="J151">
        <v>5051.6000000000004</v>
      </c>
      <c r="K151">
        <f t="shared" si="28"/>
        <v>98.983826658776593</v>
      </c>
      <c r="L151">
        <v>8923.86</v>
      </c>
      <c r="M151" s="134">
        <f t="shared" si="29"/>
        <v>104.83833449639451</v>
      </c>
      <c r="N151">
        <v>6467.69</v>
      </c>
      <c r="O151">
        <f t="shared" si="30"/>
        <v>98.533054640629615</v>
      </c>
      <c r="P151">
        <v>9529.5</v>
      </c>
      <c r="Q151">
        <f t="shared" si="31"/>
        <v>98.390563922117664</v>
      </c>
      <c r="R151">
        <v>4343.96</v>
      </c>
      <c r="S151" s="135">
        <f t="shared" si="32"/>
        <v>103.21234757980973</v>
      </c>
      <c r="T151">
        <v>6259.68</v>
      </c>
      <c r="U151" s="136">
        <f t="shared" si="33"/>
        <v>97.979423269267798</v>
      </c>
      <c r="V151">
        <v>6851.02</v>
      </c>
      <c r="W151">
        <f t="shared" si="34"/>
        <v>93.657270891689535</v>
      </c>
      <c r="X151">
        <v>3078.05</v>
      </c>
      <c r="Y151">
        <f t="shared" si="35"/>
        <v>74.300756271890975</v>
      </c>
      <c r="Z151">
        <v>9653.49</v>
      </c>
      <c r="AA151" s="136">
        <f t="shared" si="36"/>
        <v>97.336956521739125</v>
      </c>
      <c r="AB151">
        <v>7655.05</v>
      </c>
      <c r="AC151">
        <f t="shared" si="37"/>
        <v>87.014913497169616</v>
      </c>
    </row>
    <row r="152" spans="1:29">
      <c r="A152" s="20">
        <v>42254</v>
      </c>
      <c r="B152">
        <v>18946.8</v>
      </c>
      <c r="C152">
        <f t="shared" si="38"/>
        <v>96.030653904343382</v>
      </c>
      <c r="D152">
        <v>8679.7800000000007</v>
      </c>
      <c r="E152" s="135">
        <f t="shared" si="38"/>
        <v>100.22215704794388</v>
      </c>
      <c r="F152">
        <v>7057.46</v>
      </c>
      <c r="G152">
        <f t="shared" si="26"/>
        <v>101.53932036250785</v>
      </c>
      <c r="H152">
        <v>6385.1</v>
      </c>
      <c r="I152">
        <f t="shared" si="27"/>
        <v>100.84226053694307</v>
      </c>
      <c r="J152">
        <v>4967.33</v>
      </c>
      <c r="K152">
        <f t="shared" si="28"/>
        <v>97.332593965662511</v>
      </c>
      <c r="L152">
        <v>8746.7000000000007</v>
      </c>
      <c r="M152" s="134">
        <f t="shared" si="29"/>
        <v>102.75704239416731</v>
      </c>
      <c r="N152">
        <v>6368.08</v>
      </c>
      <c r="O152">
        <f t="shared" si="30"/>
        <v>97.015530211853189</v>
      </c>
      <c r="P152">
        <v>9347.73</v>
      </c>
      <c r="Q152">
        <f t="shared" si="31"/>
        <v>96.513817733532406</v>
      </c>
      <c r="R152">
        <v>4215.7</v>
      </c>
      <c r="S152" s="135">
        <f t="shared" si="32"/>
        <v>100.16489417310561</v>
      </c>
      <c r="T152">
        <v>6117.9</v>
      </c>
      <c r="U152" s="136">
        <f t="shared" si="33"/>
        <v>95.760216755337865</v>
      </c>
      <c r="V152">
        <v>6754.61</v>
      </c>
      <c r="W152">
        <f t="shared" si="34"/>
        <v>92.339292329859646</v>
      </c>
      <c r="X152">
        <v>3017.66</v>
      </c>
      <c r="Y152">
        <f t="shared" si="35"/>
        <v>72.843007804107955</v>
      </c>
      <c r="Z152">
        <v>9409.4</v>
      </c>
      <c r="AA152" s="136">
        <f t="shared" si="36"/>
        <v>94.875776397515523</v>
      </c>
      <c r="AB152">
        <v>7558.8</v>
      </c>
      <c r="AC152">
        <f t="shared" si="37"/>
        <v>85.920840248255175</v>
      </c>
    </row>
    <row r="153" spans="1:29">
      <c r="A153" s="20">
        <v>42255</v>
      </c>
      <c r="B153">
        <v>19018.75</v>
      </c>
      <c r="C153">
        <f t="shared" si="38"/>
        <v>96.395327915174647</v>
      </c>
      <c r="D153">
        <v>8711.36</v>
      </c>
      <c r="E153" s="135">
        <f t="shared" si="38"/>
        <v>100.58679943744846</v>
      </c>
      <c r="F153">
        <v>7063</v>
      </c>
      <c r="G153">
        <f t="shared" si="26"/>
        <v>101.61902720247696</v>
      </c>
      <c r="H153">
        <v>6383.84</v>
      </c>
      <c r="I153">
        <f t="shared" si="27"/>
        <v>100.82236088802972</v>
      </c>
      <c r="J153">
        <v>4974.3900000000003</v>
      </c>
      <c r="K153">
        <f t="shared" si="28"/>
        <v>97.470931485697946</v>
      </c>
      <c r="L153">
        <v>8762.61</v>
      </c>
      <c r="M153" s="134">
        <f t="shared" si="29"/>
        <v>102.94395454897898</v>
      </c>
      <c r="N153">
        <v>6372.25</v>
      </c>
      <c r="O153">
        <f t="shared" si="30"/>
        <v>97.079058741799955</v>
      </c>
      <c r="P153">
        <v>9386.41</v>
      </c>
      <c r="Q153">
        <f t="shared" si="31"/>
        <v>96.91318254936823</v>
      </c>
      <c r="R153">
        <v>4235.32</v>
      </c>
      <c r="S153" s="135">
        <f t="shared" si="32"/>
        <v>100.6310647316549</v>
      </c>
      <c r="T153">
        <v>6211.33</v>
      </c>
      <c r="U153" s="136">
        <f t="shared" si="33"/>
        <v>97.222626577572825</v>
      </c>
      <c r="V153">
        <v>6784.29</v>
      </c>
      <c r="W153">
        <f t="shared" si="34"/>
        <v>92.745034511325372</v>
      </c>
      <c r="X153">
        <v>3075.37</v>
      </c>
      <c r="Y153">
        <f t="shared" si="35"/>
        <v>74.23606400672027</v>
      </c>
      <c r="Z153">
        <v>9476.6</v>
      </c>
      <c r="AA153" s="136">
        <f t="shared" si="36"/>
        <v>95.553359683794469</v>
      </c>
      <c r="AB153">
        <v>7688.25</v>
      </c>
      <c r="AC153">
        <f t="shared" si="37"/>
        <v>87.392297724327648</v>
      </c>
    </row>
    <row r="154" spans="1:29">
      <c r="A154" s="20">
        <v>42256</v>
      </c>
      <c r="B154">
        <v>19402.5</v>
      </c>
      <c r="C154">
        <f t="shared" si="38"/>
        <v>98.340340446884042</v>
      </c>
      <c r="D154">
        <v>8852.92</v>
      </c>
      <c r="E154" s="135">
        <f t="shared" si="38"/>
        <v>102.22133954695664</v>
      </c>
      <c r="F154">
        <v>7176.99</v>
      </c>
      <c r="G154">
        <f t="shared" si="26"/>
        <v>103.25906017866417</v>
      </c>
      <c r="H154">
        <v>6474.98</v>
      </c>
      <c r="I154">
        <f t="shared" si="27"/>
        <v>102.26176882609444</v>
      </c>
      <c r="J154">
        <v>5024.07</v>
      </c>
      <c r="K154">
        <f t="shared" si="28"/>
        <v>98.44438870883674</v>
      </c>
      <c r="L154">
        <v>8909.01</v>
      </c>
      <c r="M154" s="134">
        <f t="shared" si="29"/>
        <v>104.66387531984182</v>
      </c>
      <c r="N154">
        <v>6454.37</v>
      </c>
      <c r="O154">
        <f t="shared" si="30"/>
        <v>98.33012897662698</v>
      </c>
      <c r="P154">
        <v>9534.36</v>
      </c>
      <c r="Q154">
        <f t="shared" si="31"/>
        <v>98.440742645100158</v>
      </c>
      <c r="R154">
        <v>4321.72</v>
      </c>
      <c r="S154" s="135">
        <f t="shared" si="32"/>
        <v>102.68392590691795</v>
      </c>
      <c r="T154">
        <v>6339.27</v>
      </c>
      <c r="U154" s="136">
        <f t="shared" si="33"/>
        <v>99.225202973342292</v>
      </c>
      <c r="V154">
        <v>6867.6</v>
      </c>
      <c r="W154">
        <f t="shared" si="34"/>
        <v>93.883928754516418</v>
      </c>
      <c r="X154">
        <v>3169.14</v>
      </c>
      <c r="Y154">
        <f t="shared" si="35"/>
        <v>76.499569120547278</v>
      </c>
      <c r="Z154">
        <v>9683.34</v>
      </c>
      <c r="AA154" s="136">
        <f t="shared" si="36"/>
        <v>97.637936597563922</v>
      </c>
      <c r="AB154">
        <v>7818.6</v>
      </c>
      <c r="AC154">
        <f t="shared" si="37"/>
        <v>88.873985495714649</v>
      </c>
    </row>
    <row r="155" spans="1:29">
      <c r="A155" s="20">
        <v>42257</v>
      </c>
      <c r="B155">
        <v>19501.75</v>
      </c>
      <c r="C155">
        <f t="shared" si="38"/>
        <v>98.843382775932014</v>
      </c>
      <c r="D155">
        <v>8821.25</v>
      </c>
      <c r="E155" s="135">
        <f t="shared" si="38"/>
        <v>101.85565796128185</v>
      </c>
      <c r="F155">
        <v>7222.72</v>
      </c>
      <c r="G155">
        <f t="shared" si="26"/>
        <v>103.91700129631521</v>
      </c>
      <c r="H155">
        <v>6464.22</v>
      </c>
      <c r="I155">
        <f t="shared" si="27"/>
        <v>102.09183214172339</v>
      </c>
      <c r="J155">
        <v>5050.5</v>
      </c>
      <c r="K155">
        <f t="shared" si="28"/>
        <v>98.96227265423849</v>
      </c>
      <c r="L155">
        <v>8878.7000000000007</v>
      </c>
      <c r="M155" s="134">
        <f t="shared" si="29"/>
        <v>104.30779063019119</v>
      </c>
      <c r="N155">
        <v>6370.83</v>
      </c>
      <c r="O155">
        <f t="shared" si="30"/>
        <v>97.057425525367236</v>
      </c>
      <c r="P155">
        <v>9495.1299999999992</v>
      </c>
      <c r="Q155">
        <f t="shared" si="31"/>
        <v>98.035699167198402</v>
      </c>
      <c r="R155">
        <v>4332.51</v>
      </c>
      <c r="S155" s="135">
        <f t="shared" si="32"/>
        <v>102.94029595415277</v>
      </c>
      <c r="T155">
        <v>6343.02</v>
      </c>
      <c r="U155" s="136">
        <f t="shared" si="33"/>
        <v>99.283899717786056</v>
      </c>
      <c r="V155">
        <v>6821.56</v>
      </c>
      <c r="W155">
        <f t="shared" si="34"/>
        <v>93.254536233132242</v>
      </c>
      <c r="X155">
        <v>3150.74</v>
      </c>
      <c r="Y155">
        <f t="shared" si="35"/>
        <v>76.055413270121591</v>
      </c>
      <c r="Z155">
        <v>9694.81</v>
      </c>
      <c r="AA155" s="136">
        <f t="shared" si="36"/>
        <v>97.753589578123737</v>
      </c>
      <c r="AB155">
        <v>7788.1</v>
      </c>
      <c r="AC155">
        <f t="shared" si="37"/>
        <v>88.527292154500202</v>
      </c>
    </row>
    <row r="156" spans="1:29">
      <c r="A156" s="20">
        <v>42258</v>
      </c>
      <c r="B156">
        <v>19504.599999999999</v>
      </c>
      <c r="C156">
        <f t="shared" si="38"/>
        <v>98.857827820141452</v>
      </c>
      <c r="D156">
        <v>8882.6</v>
      </c>
      <c r="E156" s="135">
        <f t="shared" si="38"/>
        <v>102.56404335064558</v>
      </c>
      <c r="F156">
        <v>7259.88</v>
      </c>
      <c r="G156">
        <f t="shared" si="26"/>
        <v>104.45164139979022</v>
      </c>
      <c r="H156">
        <v>6482.74</v>
      </c>
      <c r="I156">
        <f t="shared" si="27"/>
        <v>102.38432539400515</v>
      </c>
      <c r="J156">
        <v>5063.22</v>
      </c>
      <c r="K156">
        <f t="shared" si="28"/>
        <v>99.211515324897221</v>
      </c>
      <c r="L156">
        <v>8914.48</v>
      </c>
      <c r="M156" s="134">
        <f t="shared" si="29"/>
        <v>104.72813738689524</v>
      </c>
      <c r="N156">
        <v>6384.27</v>
      </c>
      <c r="O156">
        <f t="shared" si="30"/>
        <v>97.262179348505043</v>
      </c>
      <c r="P156">
        <v>9554.85</v>
      </c>
      <c r="Q156">
        <f t="shared" si="31"/>
        <v>98.6522986191559</v>
      </c>
      <c r="R156">
        <v>4356.22</v>
      </c>
      <c r="S156" s="135">
        <f t="shared" si="32"/>
        <v>103.50364477898479</v>
      </c>
      <c r="T156">
        <v>6371.21</v>
      </c>
      <c r="U156" s="136">
        <f t="shared" si="33"/>
        <v>99.725142711351324</v>
      </c>
      <c r="V156">
        <v>6841.03</v>
      </c>
      <c r="W156">
        <f t="shared" si="34"/>
        <v>93.520702010529064</v>
      </c>
      <c r="X156">
        <v>3142.19</v>
      </c>
      <c r="Y156">
        <f t="shared" si="35"/>
        <v>75.849025633103139</v>
      </c>
      <c r="Z156">
        <v>9793.7099999999991</v>
      </c>
      <c r="AA156" s="136">
        <f t="shared" si="36"/>
        <v>98.750806646769362</v>
      </c>
      <c r="AB156">
        <v>7789.3</v>
      </c>
      <c r="AC156">
        <f t="shared" si="37"/>
        <v>88.540932548252897</v>
      </c>
    </row>
    <row r="157" spans="1:29">
      <c r="A157" s="20">
        <v>42261</v>
      </c>
      <c r="B157">
        <v>19810.5</v>
      </c>
      <c r="C157">
        <f t="shared" si="38"/>
        <v>100.40826256528779</v>
      </c>
      <c r="D157">
        <v>8941.35</v>
      </c>
      <c r="E157" s="135">
        <f t="shared" si="38"/>
        <v>103.24240751731415</v>
      </c>
      <c r="F157">
        <v>7324.11</v>
      </c>
      <c r="G157">
        <f t="shared" si="26"/>
        <v>105.37575156787958</v>
      </c>
      <c r="H157">
        <v>6547</v>
      </c>
      <c r="I157">
        <f t="shared" si="27"/>
        <v>103.39920748858533</v>
      </c>
      <c r="J157">
        <v>5135.3999999999996</v>
      </c>
      <c r="K157">
        <f t="shared" si="28"/>
        <v>100.62584991358803</v>
      </c>
      <c r="L157">
        <v>9005.2800000000007</v>
      </c>
      <c r="M157" s="134">
        <f t="shared" si="29"/>
        <v>105.79486420379651</v>
      </c>
      <c r="N157">
        <v>6435.65</v>
      </c>
      <c r="O157">
        <f t="shared" si="30"/>
        <v>98.044936151542203</v>
      </c>
      <c r="P157">
        <v>9618.8700000000008</v>
      </c>
      <c r="Q157">
        <f t="shared" si="31"/>
        <v>99.313294883628743</v>
      </c>
      <c r="R157">
        <v>4407.59</v>
      </c>
      <c r="S157" s="135">
        <f t="shared" si="32"/>
        <v>104.72419429950864</v>
      </c>
      <c r="T157">
        <v>6467.92</v>
      </c>
      <c r="U157" s="136">
        <f t="shared" si="33"/>
        <v>101.2388926193931</v>
      </c>
      <c r="V157">
        <v>6915.15</v>
      </c>
      <c r="W157">
        <f t="shared" si="34"/>
        <v>94.533963819499405</v>
      </c>
      <c r="X157">
        <v>3232.83</v>
      </c>
      <c r="Y157">
        <f t="shared" si="35"/>
        <v>78.036975974547943</v>
      </c>
      <c r="Z157">
        <v>9863.56</v>
      </c>
      <c r="AA157" s="136">
        <f t="shared" si="36"/>
        <v>99.455110107284</v>
      </c>
      <c r="AB157">
        <v>7872.25</v>
      </c>
      <c r="AC157">
        <f t="shared" si="37"/>
        <v>89.483824766408262</v>
      </c>
    </row>
    <row r="158" spans="1:29">
      <c r="A158" s="20">
        <v>42262</v>
      </c>
      <c r="B158">
        <v>19638.3</v>
      </c>
      <c r="C158">
        <f t="shared" si="38"/>
        <v>99.535477788843863</v>
      </c>
      <c r="D158">
        <v>8915.7900000000009</v>
      </c>
      <c r="E158" s="135">
        <f t="shared" si="38"/>
        <v>102.94727580497289</v>
      </c>
      <c r="F158">
        <v>7305.46</v>
      </c>
      <c r="G158">
        <f t="shared" si="26"/>
        <v>105.10742439000526</v>
      </c>
      <c r="H158">
        <v>6538.33</v>
      </c>
      <c r="I158">
        <f t="shared" si="27"/>
        <v>103.26227895201498</v>
      </c>
      <c r="J158">
        <v>5115.76</v>
      </c>
      <c r="K158">
        <f t="shared" si="28"/>
        <v>100.2410129598351</v>
      </c>
      <c r="L158">
        <v>8952.0300000000007</v>
      </c>
      <c r="M158" s="134">
        <f t="shared" si="29"/>
        <v>105.16927826767323</v>
      </c>
      <c r="N158">
        <v>6416.3</v>
      </c>
      <c r="O158">
        <f t="shared" si="30"/>
        <v>97.750145490997852</v>
      </c>
      <c r="P158">
        <v>9595.7199999999993</v>
      </c>
      <c r="Q158">
        <f t="shared" si="31"/>
        <v>99.07427483485418</v>
      </c>
      <c r="R158">
        <v>4383.45</v>
      </c>
      <c r="S158" s="135">
        <f t="shared" si="32"/>
        <v>104.15062868873493</v>
      </c>
      <c r="T158">
        <v>6399.1</v>
      </c>
      <c r="U158" s="136">
        <f t="shared" si="33"/>
        <v>100.16168996536111</v>
      </c>
      <c r="V158">
        <v>6918.35</v>
      </c>
      <c r="W158">
        <f t="shared" si="34"/>
        <v>94.577709607258527</v>
      </c>
      <c r="X158">
        <v>3189.27</v>
      </c>
      <c r="Y158">
        <f t="shared" si="35"/>
        <v>76.985485276474947</v>
      </c>
      <c r="Z158">
        <v>9785.83</v>
      </c>
      <c r="AA158" s="136">
        <f t="shared" si="36"/>
        <v>98.67135193998547</v>
      </c>
      <c r="AB158">
        <v>7829.1</v>
      </c>
      <c r="AC158">
        <f t="shared" si="37"/>
        <v>88.993338941050766</v>
      </c>
    </row>
    <row r="159" spans="1:29">
      <c r="A159" s="20">
        <v>42263</v>
      </c>
      <c r="B159">
        <v>19485.099999999999</v>
      </c>
      <c r="C159">
        <f t="shared" si="38"/>
        <v>98.758993307129501</v>
      </c>
      <c r="D159">
        <v>8833.99</v>
      </c>
      <c r="E159" s="135">
        <f t="shared" si="38"/>
        <v>102.00276195248794</v>
      </c>
      <c r="F159">
        <v>7307.01</v>
      </c>
      <c r="G159">
        <f t="shared" si="26"/>
        <v>105.12972504017715</v>
      </c>
      <c r="H159">
        <v>6549.15</v>
      </c>
      <c r="I159">
        <f t="shared" si="27"/>
        <v>103.43316323871522</v>
      </c>
      <c r="J159">
        <v>5122.51</v>
      </c>
      <c r="K159">
        <f t="shared" si="28"/>
        <v>100.37327616950068</v>
      </c>
      <c r="L159">
        <v>8875.18</v>
      </c>
      <c r="M159" s="134">
        <f t="shared" si="29"/>
        <v>104.26643734389722</v>
      </c>
      <c r="N159">
        <v>6353.9</v>
      </c>
      <c r="O159">
        <f t="shared" si="30"/>
        <v>96.799502740715241</v>
      </c>
      <c r="P159">
        <v>9517.2900000000009</v>
      </c>
      <c r="Q159">
        <f t="shared" si="31"/>
        <v>98.264497624254304</v>
      </c>
      <c r="R159">
        <v>4338.37</v>
      </c>
      <c r="S159" s="135">
        <f t="shared" si="32"/>
        <v>103.07952936256758</v>
      </c>
      <c r="T159">
        <v>6383.87</v>
      </c>
      <c r="U159" s="136">
        <f t="shared" si="33"/>
        <v>99.923302920593471</v>
      </c>
      <c r="V159">
        <v>6965.26</v>
      </c>
      <c r="W159">
        <f t="shared" si="34"/>
        <v>95.218995514689709</v>
      </c>
      <c r="X159">
        <v>3189.7</v>
      </c>
      <c r="Y159">
        <f t="shared" si="35"/>
        <v>76.995865005588158</v>
      </c>
      <c r="Z159">
        <v>9688.35</v>
      </c>
      <c r="AA159" s="136">
        <f t="shared" si="36"/>
        <v>97.688452851496336</v>
      </c>
      <c r="AB159">
        <v>7899.15</v>
      </c>
      <c r="AC159">
        <f t="shared" si="37"/>
        <v>89.789596926364609</v>
      </c>
    </row>
    <row r="160" spans="1:29">
      <c r="A160" s="20">
        <v>42265</v>
      </c>
      <c r="B160">
        <v>19642.45</v>
      </c>
      <c r="C160">
        <f t="shared" si="38"/>
        <v>99.55651180058743</v>
      </c>
      <c r="D160">
        <v>8854.9</v>
      </c>
      <c r="E160" s="135">
        <f t="shared" si="38"/>
        <v>102.24420186270137</v>
      </c>
      <c r="F160">
        <v>7368.53</v>
      </c>
      <c r="G160">
        <f t="shared" si="26"/>
        <v>106.01484503925633</v>
      </c>
      <c r="H160">
        <v>6585.71</v>
      </c>
      <c r="I160">
        <f t="shared" si="27"/>
        <v>104.01056892464509</v>
      </c>
      <c r="J160">
        <v>5151.33</v>
      </c>
      <c r="K160">
        <f t="shared" si="28"/>
        <v>100.93799108839885</v>
      </c>
      <c r="L160">
        <v>8915.77</v>
      </c>
      <c r="M160" s="134">
        <f t="shared" si="29"/>
        <v>104.74329242647455</v>
      </c>
      <c r="N160">
        <v>6421.71</v>
      </c>
      <c r="O160">
        <f t="shared" si="30"/>
        <v>97.832564998674584</v>
      </c>
      <c r="P160">
        <v>9592.1</v>
      </c>
      <c r="Q160">
        <f t="shared" si="31"/>
        <v>99.036898913620334</v>
      </c>
      <c r="R160">
        <v>4372.1000000000004</v>
      </c>
      <c r="S160" s="135">
        <f t="shared" si="32"/>
        <v>103.8809530598086</v>
      </c>
      <c r="T160">
        <v>6448.38</v>
      </c>
      <c r="U160" s="136">
        <f t="shared" si="33"/>
        <v>100.93304344967811</v>
      </c>
      <c r="V160">
        <v>7007.01</v>
      </c>
      <c r="W160">
        <f t="shared" si="34"/>
        <v>95.789741339359324</v>
      </c>
      <c r="X160">
        <v>3223.65</v>
      </c>
      <c r="Y160">
        <f t="shared" si="35"/>
        <v>77.815380827433387</v>
      </c>
      <c r="Z160">
        <v>9739.2000000000007</v>
      </c>
      <c r="AA160" s="136">
        <f t="shared" si="36"/>
        <v>98.201177704283296</v>
      </c>
      <c r="AB160">
        <v>7981.9</v>
      </c>
      <c r="AC160">
        <f t="shared" si="37"/>
        <v>90.730215745561196</v>
      </c>
    </row>
    <row r="161" spans="1:29">
      <c r="A161" s="20">
        <v>42268</v>
      </c>
      <c r="B161">
        <v>19669.55</v>
      </c>
      <c r="C161">
        <f t="shared" si="38"/>
        <v>99.693866431491202</v>
      </c>
      <c r="D161">
        <v>8898.91</v>
      </c>
      <c r="E161" s="135">
        <f t="shared" si="38"/>
        <v>102.75236878993688</v>
      </c>
      <c r="F161">
        <v>7388.04</v>
      </c>
      <c r="G161">
        <f t="shared" si="26"/>
        <v>106.29554548109697</v>
      </c>
      <c r="H161">
        <v>6586.38</v>
      </c>
      <c r="I161">
        <f t="shared" si="27"/>
        <v>104.02115048398788</v>
      </c>
      <c r="J161">
        <v>5179.1499999999996</v>
      </c>
      <c r="K161">
        <f t="shared" si="28"/>
        <v>101.48311145771692</v>
      </c>
      <c r="L161">
        <v>8964.98</v>
      </c>
      <c r="M161" s="134">
        <f t="shared" si="29"/>
        <v>105.32141606810133</v>
      </c>
      <c r="N161">
        <v>6449.58</v>
      </c>
      <c r="O161">
        <f t="shared" si="30"/>
        <v>98.257154957815231</v>
      </c>
      <c r="P161">
        <v>9653</v>
      </c>
      <c r="Q161">
        <f t="shared" si="31"/>
        <v>99.665681676919235</v>
      </c>
      <c r="R161">
        <v>4384.2299999999996</v>
      </c>
      <c r="S161" s="135">
        <f t="shared" si="32"/>
        <v>104.16916146323381</v>
      </c>
      <c r="T161">
        <v>6461.47</v>
      </c>
      <c r="U161" s="136">
        <f t="shared" si="33"/>
        <v>101.13793421894981</v>
      </c>
      <c r="V161">
        <v>7002.65</v>
      </c>
      <c r="W161">
        <f t="shared" si="34"/>
        <v>95.730137703537537</v>
      </c>
      <c r="X161">
        <v>3274.77</v>
      </c>
      <c r="Y161">
        <f t="shared" si="35"/>
        <v>79.049361646659548</v>
      </c>
      <c r="Z161">
        <v>9790.83</v>
      </c>
      <c r="AA161" s="136">
        <f t="shared" si="36"/>
        <v>98.721767363071706</v>
      </c>
      <c r="AB161">
        <v>7977.1</v>
      </c>
      <c r="AC161">
        <f t="shared" si="37"/>
        <v>90.675654170550402</v>
      </c>
    </row>
    <row r="162" spans="1:29">
      <c r="A162" s="20">
        <v>42269</v>
      </c>
      <c r="B162">
        <v>19398.8</v>
      </c>
      <c r="C162">
        <f t="shared" si="38"/>
        <v>98.321587231594592</v>
      </c>
      <c r="D162">
        <v>8836.1</v>
      </c>
      <c r="E162" s="135">
        <f t="shared" si="38"/>
        <v>102.02712532936744</v>
      </c>
      <c r="F162">
        <v>7279.18</v>
      </c>
      <c r="G162">
        <f t="shared" si="26"/>
        <v>104.72932046322047</v>
      </c>
      <c r="H162">
        <v>6503.54</v>
      </c>
      <c r="I162">
        <f t="shared" si="27"/>
        <v>102.71282753479673</v>
      </c>
      <c r="J162">
        <v>5131.91</v>
      </c>
      <c r="K162">
        <f t="shared" si="28"/>
        <v>100.55746493555353</v>
      </c>
      <c r="L162">
        <v>8903.07</v>
      </c>
      <c r="M162" s="134">
        <f t="shared" si="29"/>
        <v>104.59409164922073</v>
      </c>
      <c r="N162">
        <v>6384.24</v>
      </c>
      <c r="O162">
        <f t="shared" si="30"/>
        <v>97.261722308721232</v>
      </c>
      <c r="P162">
        <v>9548.2099999999991</v>
      </c>
      <c r="Q162">
        <f t="shared" si="31"/>
        <v>98.58374168076007</v>
      </c>
      <c r="R162">
        <v>4337.1099999999997</v>
      </c>
      <c r="S162" s="135">
        <f t="shared" si="32"/>
        <v>103.04959180376167</v>
      </c>
      <c r="T162">
        <v>6353.65</v>
      </c>
      <c r="U162" s="136">
        <f t="shared" si="33"/>
        <v>99.450285422702635</v>
      </c>
      <c r="V162">
        <v>6938.3</v>
      </c>
      <c r="W162">
        <f t="shared" si="34"/>
        <v>94.850437252819219</v>
      </c>
      <c r="X162">
        <v>3194.7</v>
      </c>
      <c r="Y162">
        <f t="shared" si="35"/>
        <v>77.116559530160359</v>
      </c>
      <c r="Z162">
        <v>9692.64</v>
      </c>
      <c r="AA162" s="136">
        <f t="shared" si="36"/>
        <v>97.731709284504305</v>
      </c>
      <c r="AB162">
        <v>7812</v>
      </c>
      <c r="AC162">
        <f t="shared" si="37"/>
        <v>88.798963330074798</v>
      </c>
    </row>
    <row r="163" spans="1:29">
      <c r="A163" s="20">
        <v>42270</v>
      </c>
      <c r="B163">
        <v>19356.349999999999</v>
      </c>
      <c r="C163">
        <f t="shared" si="38"/>
        <v>98.106432099422435</v>
      </c>
      <c r="D163">
        <v>8907.8700000000008</v>
      </c>
      <c r="E163" s="135">
        <f t="shared" si="38"/>
        <v>102.85582654199392</v>
      </c>
      <c r="F163">
        <v>7268.26</v>
      </c>
      <c r="G163">
        <f t="shared" si="26"/>
        <v>104.57220878588068</v>
      </c>
      <c r="H163">
        <v>6494.01</v>
      </c>
      <c r="I163">
        <f t="shared" si="27"/>
        <v>102.56231669817444</v>
      </c>
      <c r="J163">
        <v>5151.6899999999996</v>
      </c>
      <c r="K163">
        <f t="shared" si="28"/>
        <v>100.94504512624766</v>
      </c>
      <c r="L163">
        <v>8963.24</v>
      </c>
      <c r="M163" s="134">
        <f t="shared" si="29"/>
        <v>105.30097438680829</v>
      </c>
      <c r="N163">
        <v>6381.71</v>
      </c>
      <c r="O163">
        <f t="shared" si="30"/>
        <v>97.223178620288309</v>
      </c>
      <c r="P163">
        <v>9586.81</v>
      </c>
      <c r="Q163">
        <f t="shared" si="31"/>
        <v>98.982280509386314</v>
      </c>
      <c r="R163">
        <v>4376.3500000000004</v>
      </c>
      <c r="S163" s="135">
        <f t="shared" si="32"/>
        <v>103.98193292086032</v>
      </c>
      <c r="T163">
        <v>6412.21</v>
      </c>
      <c r="U163" s="136">
        <f t="shared" si="33"/>
        <v>100.36689378393649</v>
      </c>
      <c r="V163">
        <v>6928.73</v>
      </c>
      <c r="W163">
        <f t="shared" si="34"/>
        <v>94.719610006302119</v>
      </c>
      <c r="X163">
        <v>3235.36</v>
      </c>
      <c r="Y163">
        <f t="shared" si="35"/>
        <v>78.098047403981482</v>
      </c>
      <c r="Z163">
        <v>9776.4</v>
      </c>
      <c r="AA163" s="136">
        <f t="shared" si="36"/>
        <v>98.576268452044843</v>
      </c>
      <c r="AB163">
        <v>7845.95</v>
      </c>
      <c r="AC163">
        <f t="shared" si="37"/>
        <v>89.184872803328247</v>
      </c>
    </row>
    <row r="164" spans="1:29">
      <c r="A164" s="20">
        <v>42271</v>
      </c>
      <c r="B164">
        <v>19358.95</v>
      </c>
      <c r="C164">
        <f t="shared" si="38"/>
        <v>98.119610034490705</v>
      </c>
      <c r="D164">
        <v>8954.23</v>
      </c>
      <c r="E164" s="135">
        <f t="shared" si="38"/>
        <v>103.39112803589614</v>
      </c>
      <c r="F164">
        <v>7302.76</v>
      </c>
      <c r="G164">
        <f t="shared" si="26"/>
        <v>105.06857809615752</v>
      </c>
      <c r="H164">
        <v>6565.29</v>
      </c>
      <c r="I164">
        <f t="shared" si="27"/>
        <v>103.6880682652718</v>
      </c>
      <c r="J164">
        <v>5201.99</v>
      </c>
      <c r="K164">
        <f t="shared" si="28"/>
        <v>101.93065097012615</v>
      </c>
      <c r="L164">
        <v>9012.8799999999992</v>
      </c>
      <c r="M164" s="134">
        <f t="shared" si="29"/>
        <v>105.88414970829486</v>
      </c>
      <c r="N164">
        <v>6435.32</v>
      </c>
      <c r="O164">
        <f t="shared" si="30"/>
        <v>98.039908713920525</v>
      </c>
      <c r="P164">
        <v>9649.41</v>
      </c>
      <c r="Q164">
        <f t="shared" si="31"/>
        <v>99.628615500888969</v>
      </c>
      <c r="R164">
        <v>4408.74</v>
      </c>
      <c r="S164" s="135">
        <f t="shared" si="32"/>
        <v>104.75151826191087</v>
      </c>
      <c r="T164">
        <v>6424.33</v>
      </c>
      <c r="U164" s="136">
        <f t="shared" si="33"/>
        <v>100.55660166197875</v>
      </c>
      <c r="V164">
        <v>6996.12</v>
      </c>
      <c r="W164">
        <f t="shared" si="34"/>
        <v>95.640868955391596</v>
      </c>
      <c r="X164">
        <v>3230.94</v>
      </c>
      <c r="Y164">
        <f t="shared" si="35"/>
        <v>77.991353444259659</v>
      </c>
      <c r="Z164">
        <v>9794.93</v>
      </c>
      <c r="AA164" s="136">
        <f t="shared" si="36"/>
        <v>98.763108010002426</v>
      </c>
      <c r="AB164">
        <v>7868.5</v>
      </c>
      <c r="AC164">
        <f t="shared" si="37"/>
        <v>89.441198535931079</v>
      </c>
    </row>
    <row r="165" spans="1:29">
      <c r="A165" s="20">
        <v>42275</v>
      </c>
      <c r="B165">
        <v>19206.349999999999</v>
      </c>
      <c r="C165">
        <f t="shared" si="38"/>
        <v>97.346166614715173</v>
      </c>
      <c r="D165">
        <v>8971.51</v>
      </c>
      <c r="E165" s="135">
        <f t="shared" si="38"/>
        <v>103.59065370057756</v>
      </c>
      <c r="F165">
        <v>7291.42</v>
      </c>
      <c r="G165">
        <f t="shared" si="26"/>
        <v>104.90542366199695</v>
      </c>
      <c r="H165">
        <v>6555.71</v>
      </c>
      <c r="I165">
        <f t="shared" si="27"/>
        <v>103.53676776004181</v>
      </c>
      <c r="J165">
        <v>5186.25</v>
      </c>
      <c r="K165">
        <f t="shared" si="28"/>
        <v>101.62223275973554</v>
      </c>
      <c r="L165">
        <v>9048.34</v>
      </c>
      <c r="M165" s="134">
        <f t="shared" si="29"/>
        <v>106.3007370753358</v>
      </c>
      <c r="N165">
        <v>6420.37</v>
      </c>
      <c r="O165">
        <f t="shared" si="30"/>
        <v>97.812150554998638</v>
      </c>
      <c r="P165">
        <v>9677.35</v>
      </c>
      <c r="Q165">
        <f t="shared" si="31"/>
        <v>99.917091533837606</v>
      </c>
      <c r="R165">
        <v>4392.3500000000004</v>
      </c>
      <c r="S165" s="135">
        <f t="shared" si="32"/>
        <v>104.36209239776086</v>
      </c>
      <c r="T165">
        <v>6418.75</v>
      </c>
      <c r="U165" s="136">
        <f t="shared" si="33"/>
        <v>100.46926090624642</v>
      </c>
      <c r="V165">
        <v>6979.04</v>
      </c>
      <c r="W165">
        <f t="shared" si="34"/>
        <v>95.407375813227361</v>
      </c>
      <c r="X165">
        <v>3210.62</v>
      </c>
      <c r="Y165">
        <f t="shared" si="35"/>
        <v>77.500850896398248</v>
      </c>
      <c r="Z165">
        <v>9855.15</v>
      </c>
      <c r="AA165" s="136">
        <f t="shared" si="36"/>
        <v>99.370311365652981</v>
      </c>
      <c r="AB165">
        <v>7795.7</v>
      </c>
      <c r="AC165">
        <f t="shared" si="37"/>
        <v>88.613681314933956</v>
      </c>
    </row>
    <row r="166" spans="1:29">
      <c r="A166" s="20">
        <v>42276</v>
      </c>
      <c r="B166">
        <v>19235.150000000001</v>
      </c>
      <c r="C166">
        <f t="shared" si="38"/>
        <v>97.492137587778998</v>
      </c>
      <c r="D166">
        <v>8983.7199999999993</v>
      </c>
      <c r="E166" s="135">
        <f t="shared" si="38"/>
        <v>103.73163798100347</v>
      </c>
      <c r="F166">
        <v>7307.85</v>
      </c>
      <c r="G166">
        <f t="shared" si="26"/>
        <v>105.14181055381866</v>
      </c>
      <c r="H166">
        <v>6540.63</v>
      </c>
      <c r="I166">
        <f t="shared" si="27"/>
        <v>103.29860370796791</v>
      </c>
      <c r="J166">
        <v>5174.59</v>
      </c>
      <c r="K166">
        <f t="shared" si="28"/>
        <v>101.39376031163172</v>
      </c>
      <c r="L166">
        <v>9031.51</v>
      </c>
      <c r="M166" s="134">
        <f t="shared" si="29"/>
        <v>106.10301667524278</v>
      </c>
      <c r="N166">
        <v>6403.89</v>
      </c>
      <c r="O166">
        <f t="shared" si="30"/>
        <v>97.561083367103507</v>
      </c>
      <c r="P166">
        <v>9674.83</v>
      </c>
      <c r="Q166">
        <f t="shared" si="31"/>
        <v>99.891072936735583</v>
      </c>
      <c r="R166">
        <v>4407.0200000000004</v>
      </c>
      <c r="S166" s="135">
        <f t="shared" si="32"/>
        <v>104.71065111814406</v>
      </c>
      <c r="T166">
        <v>6451.93</v>
      </c>
      <c r="U166" s="136">
        <f t="shared" si="33"/>
        <v>100.98860970108487</v>
      </c>
      <c r="V166">
        <v>6948.36</v>
      </c>
      <c r="W166">
        <f t="shared" si="34"/>
        <v>94.987963073086902</v>
      </c>
      <c r="X166">
        <v>3193.26</v>
      </c>
      <c r="Y166">
        <f t="shared" si="35"/>
        <v>77.081799507083574</v>
      </c>
      <c r="Z166">
        <v>9846</v>
      </c>
      <c r="AA166" s="136">
        <f t="shared" si="36"/>
        <v>99.278051141405172</v>
      </c>
      <c r="AB166">
        <v>7843.3</v>
      </c>
      <c r="AC166">
        <f t="shared" si="37"/>
        <v>89.154750267124385</v>
      </c>
    </row>
    <row r="167" spans="1:29">
      <c r="A167" s="20">
        <v>42277</v>
      </c>
      <c r="B167">
        <v>19609.75</v>
      </c>
      <c r="C167">
        <f t="shared" si="38"/>
        <v>99.390773924921248</v>
      </c>
      <c r="D167">
        <v>9153.48</v>
      </c>
      <c r="E167" s="135">
        <f t="shared" si="38"/>
        <v>105.69179289051259</v>
      </c>
      <c r="F167">
        <v>7429.36</v>
      </c>
      <c r="G167">
        <f t="shared" si="26"/>
        <v>106.89003765212999</v>
      </c>
      <c r="H167">
        <v>6655.68</v>
      </c>
      <c r="I167">
        <f t="shared" si="27"/>
        <v>105.11563117422142</v>
      </c>
      <c r="J167">
        <v>5267.27</v>
      </c>
      <c r="K167">
        <f t="shared" si="28"/>
        <v>103.20978316671436</v>
      </c>
      <c r="L167">
        <v>9169.2800000000007</v>
      </c>
      <c r="M167" s="134">
        <f t="shared" si="29"/>
        <v>107.72155140612922</v>
      </c>
      <c r="N167">
        <v>6480.49</v>
      </c>
      <c r="O167">
        <f t="shared" si="30"/>
        <v>98.728058281713231</v>
      </c>
      <c r="P167">
        <v>9829.02</v>
      </c>
      <c r="Q167">
        <f t="shared" si="31"/>
        <v>101.48306003481538</v>
      </c>
      <c r="R167">
        <v>4485.38</v>
      </c>
      <c r="S167" s="135">
        <f t="shared" si="32"/>
        <v>106.57248215626456</v>
      </c>
      <c r="T167">
        <v>6579.23</v>
      </c>
      <c r="U167" s="136">
        <f t="shared" si="33"/>
        <v>102.98116851913591</v>
      </c>
      <c r="V167">
        <v>7086.11</v>
      </c>
      <c r="W167">
        <f t="shared" si="34"/>
        <v>96.871082530529776</v>
      </c>
      <c r="X167">
        <v>3227.98</v>
      </c>
      <c r="Y167">
        <f t="shared" si="35"/>
        <v>77.919902285712922</v>
      </c>
      <c r="Z167">
        <v>10072.91</v>
      </c>
      <c r="AA167" s="136">
        <f t="shared" si="36"/>
        <v>101.56600387190448</v>
      </c>
      <c r="AB167">
        <v>7948.9</v>
      </c>
      <c r="AC167">
        <f t="shared" si="37"/>
        <v>90.355104917361956</v>
      </c>
    </row>
    <row r="168" spans="1:29">
      <c r="A168" s="20">
        <v>42278</v>
      </c>
      <c r="B168">
        <v>19752.400000000001</v>
      </c>
      <c r="C168">
        <f t="shared" si="38"/>
        <v>100.11378640087784</v>
      </c>
      <c r="D168">
        <v>9222.2000000000007</v>
      </c>
      <c r="E168" s="135">
        <f t="shared" si="38"/>
        <v>106.48527689959286</v>
      </c>
      <c r="F168">
        <v>7466.94</v>
      </c>
      <c r="G168">
        <f t="shared" si="26"/>
        <v>107.43072051242576</v>
      </c>
      <c r="H168">
        <v>6674.74</v>
      </c>
      <c r="I168">
        <f t="shared" si="27"/>
        <v>105.41665284746603</v>
      </c>
      <c r="J168">
        <v>5261.48</v>
      </c>
      <c r="K168">
        <f t="shared" si="28"/>
        <v>103.09633072464561</v>
      </c>
      <c r="L168">
        <v>9179.14</v>
      </c>
      <c r="M168" s="134">
        <f t="shared" si="29"/>
        <v>107.83738760012311</v>
      </c>
      <c r="N168">
        <v>6495.24</v>
      </c>
      <c r="O168">
        <f t="shared" si="30"/>
        <v>98.952769508743174</v>
      </c>
      <c r="P168">
        <v>9834.39</v>
      </c>
      <c r="Q168">
        <f t="shared" si="31"/>
        <v>101.53850442625895</v>
      </c>
      <c r="R168">
        <v>4511.7299999999996</v>
      </c>
      <c r="S168" s="135">
        <f t="shared" si="32"/>
        <v>107.19855729478516</v>
      </c>
      <c r="T168">
        <v>6616.89</v>
      </c>
      <c r="U168" s="136">
        <f t="shared" si="33"/>
        <v>103.57064035800319</v>
      </c>
      <c r="V168">
        <v>7097.26</v>
      </c>
      <c r="W168">
        <f t="shared" si="34"/>
        <v>97.023509259752927</v>
      </c>
      <c r="X168">
        <v>3217.36</v>
      </c>
      <c r="Y168">
        <f t="shared" si="35"/>
        <v>77.663547115521567</v>
      </c>
      <c r="Z168">
        <v>10112.18</v>
      </c>
      <c r="AA168" s="136">
        <f t="shared" si="36"/>
        <v>101.96196660482374</v>
      </c>
      <c r="AB168">
        <v>7950.9</v>
      </c>
      <c r="AC168">
        <f t="shared" si="37"/>
        <v>90.377838906949776</v>
      </c>
    </row>
    <row r="169" spans="1:29">
      <c r="A169" s="20">
        <v>42282</v>
      </c>
      <c r="B169">
        <v>20147.599999999999</v>
      </c>
      <c r="C169">
        <f t="shared" si="38"/>
        <v>102.11683253125324</v>
      </c>
      <c r="D169">
        <v>9394.74</v>
      </c>
      <c r="E169" s="135">
        <f t="shared" si="38"/>
        <v>108.47753142413752</v>
      </c>
      <c r="F169">
        <v>7532.2</v>
      </c>
      <c r="G169">
        <f t="shared" si="26"/>
        <v>108.36964982224222</v>
      </c>
      <c r="H169">
        <v>6746.97</v>
      </c>
      <c r="I169">
        <f t="shared" si="27"/>
        <v>106.55740811810914</v>
      </c>
      <c r="J169">
        <v>5309.29</v>
      </c>
      <c r="K169">
        <f t="shared" si="28"/>
        <v>104.03314614006969</v>
      </c>
      <c r="L169">
        <v>9324.07</v>
      </c>
      <c r="M169" s="134">
        <f t="shared" si="29"/>
        <v>109.54003867472115</v>
      </c>
      <c r="N169">
        <v>6568.89</v>
      </c>
      <c r="O169">
        <f t="shared" si="30"/>
        <v>100.07480217794694</v>
      </c>
      <c r="P169">
        <v>10019.719999999999</v>
      </c>
      <c r="Q169">
        <f t="shared" si="31"/>
        <v>103.4520070456709</v>
      </c>
      <c r="R169">
        <v>4575.5</v>
      </c>
      <c r="S169" s="135">
        <f t="shared" si="32"/>
        <v>108.71373040990694</v>
      </c>
      <c r="T169">
        <v>6668.97</v>
      </c>
      <c r="U169" s="136">
        <f t="shared" si="33"/>
        <v>104.3858207448382</v>
      </c>
      <c r="V169">
        <v>7160.86</v>
      </c>
      <c r="W169">
        <f t="shared" si="34"/>
        <v>97.892956791465195</v>
      </c>
      <c r="X169">
        <v>3319.85</v>
      </c>
      <c r="Y169">
        <f t="shared" si="35"/>
        <v>80.137543480202481</v>
      </c>
      <c r="Z169">
        <v>10272.81</v>
      </c>
      <c r="AA169" s="136">
        <f t="shared" si="36"/>
        <v>103.58161248689197</v>
      </c>
      <c r="AB169">
        <v>8119.3</v>
      </c>
      <c r="AC169">
        <f t="shared" si="37"/>
        <v>92.292040830245298</v>
      </c>
    </row>
    <row r="170" spans="1:29">
      <c r="A170" s="20">
        <v>42283</v>
      </c>
      <c r="B170">
        <v>20198.5</v>
      </c>
      <c r="C170">
        <f t="shared" si="38"/>
        <v>102.37481595239724</v>
      </c>
      <c r="D170">
        <v>9471.44</v>
      </c>
      <c r="E170" s="135">
        <f t="shared" si="38"/>
        <v>109.36315749364358</v>
      </c>
      <c r="F170">
        <v>7532.43</v>
      </c>
      <c r="G170">
        <f t="shared" si="26"/>
        <v>108.37295895097742</v>
      </c>
      <c r="H170">
        <v>6755.82</v>
      </c>
      <c r="I170">
        <f t="shared" si="27"/>
        <v>106.6971794616671</v>
      </c>
      <c r="J170">
        <v>5328.28</v>
      </c>
      <c r="K170">
        <f t="shared" si="28"/>
        <v>104.40524663659556</v>
      </c>
      <c r="L170">
        <v>9400.57</v>
      </c>
      <c r="M170" s="134">
        <f t="shared" si="29"/>
        <v>110.43876776605318</v>
      </c>
      <c r="N170">
        <v>6600.04</v>
      </c>
      <c r="O170">
        <f t="shared" si="30"/>
        <v>100.54936182011525</v>
      </c>
      <c r="P170">
        <v>10123.89</v>
      </c>
      <c r="Q170">
        <f t="shared" si="31"/>
        <v>104.52754564095574</v>
      </c>
      <c r="R170">
        <v>4599.9799999999996</v>
      </c>
      <c r="S170" s="135">
        <f t="shared" si="32"/>
        <v>109.2953744095648</v>
      </c>
      <c r="T170">
        <v>6700.69</v>
      </c>
      <c r="U170" s="136">
        <f t="shared" si="33"/>
        <v>104.88231694050654</v>
      </c>
      <c r="V170">
        <v>7201.66</v>
      </c>
      <c r="W170">
        <f t="shared" si="34"/>
        <v>98.450715585393837</v>
      </c>
      <c r="X170">
        <v>3331.68</v>
      </c>
      <c r="Y170">
        <f t="shared" si="35"/>
        <v>80.423106725340304</v>
      </c>
      <c r="Z170">
        <v>10397.44</v>
      </c>
      <c r="AA170" s="136">
        <f t="shared" si="36"/>
        <v>104.83826732273937</v>
      </c>
      <c r="AB170">
        <v>8152.9</v>
      </c>
      <c r="AC170">
        <f t="shared" si="37"/>
        <v>92.673971855320886</v>
      </c>
    </row>
    <row r="171" spans="1:29">
      <c r="A171" s="20">
        <v>42284</v>
      </c>
      <c r="B171">
        <v>20202.349999999999</v>
      </c>
      <c r="C171">
        <f t="shared" si="38"/>
        <v>102.39432943317139</v>
      </c>
      <c r="D171">
        <v>9459.01</v>
      </c>
      <c r="E171" s="135">
        <f t="shared" si="38"/>
        <v>109.21963295591269</v>
      </c>
      <c r="F171">
        <v>7532.47</v>
      </c>
      <c r="G171">
        <f t="shared" si="26"/>
        <v>108.37353445162701</v>
      </c>
      <c r="H171">
        <v>6738.42</v>
      </c>
      <c r="I171">
        <f t="shared" si="27"/>
        <v>106.42237478619722</v>
      </c>
      <c r="J171">
        <v>5296.74</v>
      </c>
      <c r="K171">
        <f t="shared" si="28"/>
        <v>103.78723454283956</v>
      </c>
      <c r="L171">
        <v>9416.91</v>
      </c>
      <c r="M171" s="134">
        <f t="shared" si="29"/>
        <v>110.6307316007246</v>
      </c>
      <c r="N171">
        <v>6596.13</v>
      </c>
      <c r="O171">
        <f t="shared" si="30"/>
        <v>100.489794301628</v>
      </c>
      <c r="P171">
        <v>10089.67</v>
      </c>
      <c r="Q171">
        <f t="shared" si="31"/>
        <v>104.17422961205448</v>
      </c>
      <c r="R171">
        <v>4586.6499999999996</v>
      </c>
      <c r="S171" s="135">
        <f t="shared" si="32"/>
        <v>108.97865404537201</v>
      </c>
      <c r="T171">
        <v>6684.06</v>
      </c>
      <c r="U171" s="136">
        <f t="shared" si="33"/>
        <v>104.62201644447993</v>
      </c>
      <c r="V171">
        <v>7188.37</v>
      </c>
      <c r="W171">
        <f t="shared" si="34"/>
        <v>98.269033860606783</v>
      </c>
      <c r="X171">
        <v>3371.64</v>
      </c>
      <c r="Y171">
        <f t="shared" si="35"/>
        <v>81.387697365721309</v>
      </c>
      <c r="Z171">
        <v>10340.82</v>
      </c>
      <c r="AA171" s="136">
        <f t="shared" si="36"/>
        <v>104.26736307171089</v>
      </c>
      <c r="AB171">
        <v>8177.4</v>
      </c>
      <c r="AC171">
        <f t="shared" si="37"/>
        <v>92.952463227771844</v>
      </c>
    </row>
    <row r="172" spans="1:29">
      <c r="A172" s="20">
        <v>42285</v>
      </c>
      <c r="B172">
        <v>19955.75</v>
      </c>
      <c r="C172">
        <f t="shared" si="38"/>
        <v>101.14445297631265</v>
      </c>
      <c r="D172">
        <v>9391.5499999999993</v>
      </c>
      <c r="E172" s="135">
        <f t="shared" si="38"/>
        <v>108.4406976932154</v>
      </c>
      <c r="F172">
        <v>7487.95</v>
      </c>
      <c r="G172">
        <f t="shared" si="26"/>
        <v>107.73300222862625</v>
      </c>
      <c r="H172">
        <v>6677.72</v>
      </c>
      <c r="I172">
        <f t="shared" si="27"/>
        <v>105.46371709648328</v>
      </c>
      <c r="J172">
        <v>5255.11</v>
      </c>
      <c r="K172">
        <f t="shared" si="28"/>
        <v>102.97151344382046</v>
      </c>
      <c r="L172">
        <v>9369.08</v>
      </c>
      <c r="M172" s="134">
        <f t="shared" si="29"/>
        <v>110.06882032701991</v>
      </c>
      <c r="N172">
        <v>6565.53</v>
      </c>
      <c r="O172">
        <f t="shared" si="30"/>
        <v>100.02361372216247</v>
      </c>
      <c r="P172">
        <v>10047.26</v>
      </c>
      <c r="Q172">
        <f t="shared" si="31"/>
        <v>103.73635314257159</v>
      </c>
      <c r="R172">
        <v>4547.84</v>
      </c>
      <c r="S172" s="135">
        <f t="shared" si="32"/>
        <v>108.05652971421512</v>
      </c>
      <c r="T172">
        <v>6615.27</v>
      </c>
      <c r="U172" s="136">
        <f t="shared" si="33"/>
        <v>103.54528336440347</v>
      </c>
      <c r="V172">
        <v>7154.16</v>
      </c>
      <c r="W172">
        <f t="shared" si="34"/>
        <v>97.801364048344567</v>
      </c>
      <c r="X172">
        <v>3366.03</v>
      </c>
      <c r="Y172">
        <f t="shared" si="35"/>
        <v>81.252278109151305</v>
      </c>
      <c r="Z172">
        <v>10246.06</v>
      </c>
      <c r="AA172" s="136">
        <f t="shared" si="36"/>
        <v>103.31188997338066</v>
      </c>
      <c r="AB172">
        <v>8129.35</v>
      </c>
      <c r="AC172">
        <f t="shared" si="37"/>
        <v>92.406279127924165</v>
      </c>
    </row>
    <row r="173" spans="1:29">
      <c r="A173" s="20">
        <v>42286</v>
      </c>
      <c r="B173">
        <v>19944.3</v>
      </c>
      <c r="C173">
        <f t="shared" si="38"/>
        <v>101.08641937764666</v>
      </c>
      <c r="D173">
        <v>9371.5499999999993</v>
      </c>
      <c r="E173" s="135">
        <f t="shared" si="38"/>
        <v>108.20976521094525</v>
      </c>
      <c r="F173">
        <v>7484.24</v>
      </c>
      <c r="G173">
        <f t="shared" si="26"/>
        <v>107.67962454337621</v>
      </c>
      <c r="H173">
        <v>6684.04</v>
      </c>
      <c r="I173">
        <f t="shared" si="27"/>
        <v>105.56353120849305</v>
      </c>
      <c r="J173">
        <v>5255.97</v>
      </c>
      <c r="K173">
        <f t="shared" si="28"/>
        <v>102.98836475645933</v>
      </c>
      <c r="L173">
        <v>9359.7800000000007</v>
      </c>
      <c r="M173" s="134">
        <f t="shared" si="29"/>
        <v>109.95956306493642</v>
      </c>
      <c r="N173">
        <v>6578.81</v>
      </c>
      <c r="O173">
        <f t="shared" si="30"/>
        <v>100.22592999978673</v>
      </c>
      <c r="P173">
        <v>10019.42</v>
      </c>
      <c r="Q173">
        <f t="shared" si="31"/>
        <v>103.44890959363495</v>
      </c>
      <c r="R173">
        <v>4536.29</v>
      </c>
      <c r="S173" s="135">
        <f t="shared" si="32"/>
        <v>107.78210209182753</v>
      </c>
      <c r="T173">
        <v>6610.9</v>
      </c>
      <c r="U173" s="136">
        <f t="shared" si="33"/>
        <v>103.47688209154499</v>
      </c>
      <c r="V173">
        <v>7177.24</v>
      </c>
      <c r="W173">
        <f t="shared" si="34"/>
        <v>98.116880542557126</v>
      </c>
      <c r="X173">
        <v>3362.8</v>
      </c>
      <c r="Y173">
        <f t="shared" si="35"/>
        <v>81.174309446277675</v>
      </c>
      <c r="Z173">
        <v>10219.76</v>
      </c>
      <c r="AA173" s="136">
        <f t="shared" si="36"/>
        <v>103.0467048479471</v>
      </c>
      <c r="AB173">
        <v>8189.7</v>
      </c>
      <c r="AC173">
        <f t="shared" si="37"/>
        <v>93.092277263737017</v>
      </c>
    </row>
    <row r="174" spans="1:29">
      <c r="A174" s="20">
        <v>42289</v>
      </c>
      <c r="B174">
        <v>19938.849999999999</v>
      </c>
      <c r="C174">
        <f t="shared" si="38"/>
        <v>101.05879639836897</v>
      </c>
      <c r="D174">
        <v>9341.7999999999993</v>
      </c>
      <c r="E174" s="135">
        <f t="shared" si="38"/>
        <v>107.86625314356839</v>
      </c>
      <c r="F174">
        <v>7424.13</v>
      </c>
      <c r="G174">
        <f t="shared" si="26"/>
        <v>106.81479094219529</v>
      </c>
      <c r="H174">
        <v>6645.14</v>
      </c>
      <c r="I174">
        <f t="shared" si="27"/>
        <v>104.94916903172415</v>
      </c>
      <c r="J174">
        <v>5214.49</v>
      </c>
      <c r="K174">
        <f t="shared" si="28"/>
        <v>102.17558283987725</v>
      </c>
      <c r="L174">
        <v>9369.98</v>
      </c>
      <c r="M174" s="134">
        <f t="shared" si="29"/>
        <v>110.07939361044734</v>
      </c>
      <c r="N174">
        <v>6582.05</v>
      </c>
      <c r="O174">
        <f t="shared" si="30"/>
        <v>100.275290296436</v>
      </c>
      <c r="P174">
        <v>10033.459999999999</v>
      </c>
      <c r="Q174">
        <f t="shared" si="31"/>
        <v>103.59387034891765</v>
      </c>
      <c r="R174">
        <v>4536.05</v>
      </c>
      <c r="S174" s="135">
        <f t="shared" si="32"/>
        <v>107.776399699674</v>
      </c>
      <c r="T174">
        <v>6600.48</v>
      </c>
      <c r="U174" s="136">
        <f t="shared" si="33"/>
        <v>103.31378340431725</v>
      </c>
      <c r="V174">
        <v>7124.37</v>
      </c>
      <c r="W174">
        <f t="shared" si="34"/>
        <v>97.394118105424624</v>
      </c>
      <c r="X174">
        <v>3375.65</v>
      </c>
      <c r="Y174">
        <f t="shared" si="35"/>
        <v>81.484494374428223</v>
      </c>
      <c r="Z174">
        <v>10204.56</v>
      </c>
      <c r="AA174" s="136">
        <f t="shared" si="36"/>
        <v>102.89344196176494</v>
      </c>
      <c r="AB174">
        <v>8143.6</v>
      </c>
      <c r="AC174">
        <f t="shared" si="37"/>
        <v>92.568258803737479</v>
      </c>
    </row>
    <row r="175" spans="1:29">
      <c r="A175" s="20">
        <v>42290</v>
      </c>
      <c r="B175">
        <v>19899.7</v>
      </c>
      <c r="C175">
        <f t="shared" si="38"/>
        <v>100.86036710686037</v>
      </c>
      <c r="D175">
        <v>9333.35</v>
      </c>
      <c r="E175" s="135">
        <f t="shared" si="38"/>
        <v>107.76868416980928</v>
      </c>
      <c r="F175">
        <v>7408.2</v>
      </c>
      <c r="G175">
        <f t="shared" si="26"/>
        <v>106.58559780849353</v>
      </c>
      <c r="H175">
        <v>6627.46</v>
      </c>
      <c r="I175">
        <f t="shared" si="27"/>
        <v>104.66994221205128</v>
      </c>
      <c r="J175">
        <v>5201.24</v>
      </c>
      <c r="K175">
        <f t="shared" si="28"/>
        <v>101.91595505794109</v>
      </c>
      <c r="L175">
        <v>9334.23</v>
      </c>
      <c r="M175" s="134">
        <f t="shared" si="29"/>
        <v>109.6593992965242</v>
      </c>
      <c r="N175">
        <v>6584.77</v>
      </c>
      <c r="O175">
        <f t="shared" si="30"/>
        <v>100.31672857016629</v>
      </c>
      <c r="P175">
        <v>9999.2099999999991</v>
      </c>
      <c r="Q175">
        <f t="shared" si="31"/>
        <v>103.24024457481275</v>
      </c>
      <c r="R175">
        <v>4521.01</v>
      </c>
      <c r="S175" s="135">
        <f t="shared" si="32"/>
        <v>107.41904979138748</v>
      </c>
      <c r="T175">
        <v>6600.33</v>
      </c>
      <c r="U175" s="136">
        <f t="shared" si="33"/>
        <v>103.3114355345395</v>
      </c>
      <c r="V175">
        <v>7110.92</v>
      </c>
      <c r="W175">
        <f t="shared" si="34"/>
        <v>97.210249091249608</v>
      </c>
      <c r="X175">
        <v>3376.95</v>
      </c>
      <c r="Y175">
        <f t="shared" si="35"/>
        <v>81.515874950816979</v>
      </c>
      <c r="Z175">
        <v>10156.15</v>
      </c>
      <c r="AA175" s="136">
        <f t="shared" si="36"/>
        <v>102.40531983544405</v>
      </c>
      <c r="AB175">
        <v>8131.7</v>
      </c>
      <c r="AC175">
        <f t="shared" si="37"/>
        <v>92.432991565689861</v>
      </c>
    </row>
    <row r="176" spans="1:29">
      <c r="A176" s="20">
        <v>42291</v>
      </c>
      <c r="B176">
        <v>19918.45</v>
      </c>
      <c r="C176">
        <f t="shared" si="38"/>
        <v>100.95540029244879</v>
      </c>
      <c r="D176">
        <v>9399.6299999999992</v>
      </c>
      <c r="E176" s="135">
        <f t="shared" si="38"/>
        <v>108.53399441605256</v>
      </c>
      <c r="F176">
        <v>7390.64</v>
      </c>
      <c r="G176">
        <f t="shared" si="26"/>
        <v>106.33295302332073</v>
      </c>
      <c r="H176">
        <v>6595.77</v>
      </c>
      <c r="I176">
        <f t="shared" si="27"/>
        <v>104.16945024850872</v>
      </c>
      <c r="J176">
        <v>5184.5600000000004</v>
      </c>
      <c r="K176">
        <f t="shared" si="28"/>
        <v>101.58911797094521</v>
      </c>
      <c r="L176">
        <v>9383.9699999999993</v>
      </c>
      <c r="M176" s="134">
        <f t="shared" si="29"/>
        <v>110.24374942728046</v>
      </c>
      <c r="N176">
        <v>6606.23</v>
      </c>
      <c r="O176">
        <f t="shared" si="30"/>
        <v>100.64366436217051</v>
      </c>
      <c r="P176">
        <v>10051.59</v>
      </c>
      <c r="Q176">
        <f t="shared" si="31"/>
        <v>103.78105970029054</v>
      </c>
      <c r="R176">
        <v>4544.7</v>
      </c>
      <c r="S176" s="135">
        <f t="shared" si="32"/>
        <v>107.98192341687336</v>
      </c>
      <c r="T176">
        <v>6620.39</v>
      </c>
      <c r="U176" s="136">
        <f t="shared" si="33"/>
        <v>103.62542398615069</v>
      </c>
      <c r="V176">
        <v>7076.83</v>
      </c>
      <c r="W176">
        <f t="shared" si="34"/>
        <v>96.744219746028364</v>
      </c>
      <c r="X176">
        <v>3359.08</v>
      </c>
      <c r="Y176">
        <f t="shared" si="35"/>
        <v>81.084512719995956</v>
      </c>
      <c r="Z176">
        <v>10231.19</v>
      </c>
      <c r="AA176" s="136">
        <f t="shared" si="36"/>
        <v>103.1619545051222</v>
      </c>
      <c r="AB176">
        <v>8107.9</v>
      </c>
      <c r="AC176">
        <f t="shared" si="37"/>
        <v>92.162457089594653</v>
      </c>
    </row>
    <row r="177" spans="1:29">
      <c r="A177" s="20">
        <v>42292</v>
      </c>
      <c r="B177">
        <v>19961.349999999999</v>
      </c>
      <c r="C177">
        <f t="shared" si="38"/>
        <v>101.17283622107504</v>
      </c>
      <c r="D177">
        <v>9416.07</v>
      </c>
      <c r="E177" s="135">
        <f t="shared" si="38"/>
        <v>108.72382091647863</v>
      </c>
      <c r="F177">
        <v>7427.37</v>
      </c>
      <c r="G177">
        <f t="shared" si="26"/>
        <v>106.86140649481257</v>
      </c>
      <c r="H177">
        <v>6613.42</v>
      </c>
      <c r="I177">
        <f t="shared" si="27"/>
        <v>104.44820326701696</v>
      </c>
      <c r="J177">
        <v>5218.09</v>
      </c>
      <c r="K177">
        <f t="shared" si="28"/>
        <v>102.2461232183656</v>
      </c>
      <c r="L177">
        <v>9400.41</v>
      </c>
      <c r="M177" s="134">
        <f t="shared" si="29"/>
        <v>110.43688807122163</v>
      </c>
      <c r="N177">
        <v>6619.08</v>
      </c>
      <c r="O177">
        <f t="shared" si="30"/>
        <v>100.8394297362271</v>
      </c>
      <c r="P177">
        <v>10053.25</v>
      </c>
      <c r="Q177">
        <f t="shared" si="31"/>
        <v>103.79819893488951</v>
      </c>
      <c r="R177">
        <v>4566.78</v>
      </c>
      <c r="S177" s="135">
        <f t="shared" si="32"/>
        <v>108.50654349499614</v>
      </c>
      <c r="T177">
        <v>6645.8</v>
      </c>
      <c r="U177" s="136">
        <f t="shared" si="33"/>
        <v>104.02315312650165</v>
      </c>
      <c r="V177">
        <v>7093.85</v>
      </c>
      <c r="W177">
        <f t="shared" si="34"/>
        <v>96.976892654672127</v>
      </c>
      <c r="X177">
        <v>3407.78</v>
      </c>
      <c r="Y177">
        <f t="shared" si="35"/>
        <v>82.260077389329169</v>
      </c>
      <c r="Z177">
        <v>10200.86</v>
      </c>
      <c r="AA177" s="136">
        <f t="shared" si="36"/>
        <v>102.85613454868114</v>
      </c>
      <c r="AB177">
        <v>8179.5</v>
      </c>
      <c r="AC177">
        <f t="shared" si="37"/>
        <v>92.976333916839067</v>
      </c>
    </row>
    <row r="178" spans="1:29">
      <c r="A178" s="20">
        <v>42293</v>
      </c>
      <c r="B178">
        <v>19999.8</v>
      </c>
      <c r="C178">
        <f t="shared" si="38"/>
        <v>101.36771760698835</v>
      </c>
      <c r="D178">
        <v>9434.2800000000007</v>
      </c>
      <c r="E178" s="135">
        <f t="shared" si="38"/>
        <v>108.93408494158562</v>
      </c>
      <c r="F178">
        <v>7463.38</v>
      </c>
      <c r="G178">
        <f t="shared" si="26"/>
        <v>107.3795009546117</v>
      </c>
      <c r="H178">
        <v>6646.58</v>
      </c>
      <c r="I178">
        <f t="shared" si="27"/>
        <v>104.97191148762511</v>
      </c>
      <c r="J178">
        <v>5245.49</v>
      </c>
      <c r="K178">
        <f t="shared" si="28"/>
        <v>102.78301387686</v>
      </c>
      <c r="L178">
        <v>9391.5400000000009</v>
      </c>
      <c r="M178" s="134">
        <f t="shared" si="29"/>
        <v>110.33268248899792</v>
      </c>
      <c r="N178">
        <v>6608.25</v>
      </c>
      <c r="O178">
        <f t="shared" si="30"/>
        <v>100.67443837427903</v>
      </c>
      <c r="P178">
        <v>10026.950000000001</v>
      </c>
      <c r="Q178">
        <f t="shared" si="31"/>
        <v>103.52665563973744</v>
      </c>
      <c r="R178">
        <v>4598.7700000000004</v>
      </c>
      <c r="S178" s="135">
        <f t="shared" si="32"/>
        <v>109.26662484912421</v>
      </c>
      <c r="T178">
        <v>6684.67</v>
      </c>
      <c r="U178" s="136">
        <f t="shared" si="33"/>
        <v>104.63156444824277</v>
      </c>
      <c r="V178">
        <v>7123.25</v>
      </c>
      <c r="W178">
        <f t="shared" si="34"/>
        <v>97.378807079708935</v>
      </c>
      <c r="X178">
        <v>3428.92</v>
      </c>
      <c r="Y178">
        <f t="shared" si="35"/>
        <v>82.770373839220426</v>
      </c>
      <c r="Z178">
        <v>10225.32</v>
      </c>
      <c r="AA178" s="136">
        <f t="shared" si="36"/>
        <v>103.10276679841897</v>
      </c>
      <c r="AB178">
        <v>8238.15</v>
      </c>
      <c r="AC178">
        <f t="shared" si="37"/>
        <v>93.643008161502266</v>
      </c>
    </row>
    <row r="179" spans="1:29">
      <c r="A179" s="20">
        <v>42296</v>
      </c>
      <c r="B179">
        <v>20133</v>
      </c>
      <c r="C179">
        <f t="shared" si="38"/>
        <v>102.0428333574084</v>
      </c>
      <c r="D179">
        <v>9517.23</v>
      </c>
      <c r="E179" s="135">
        <f t="shared" si="38"/>
        <v>109.89187741180109</v>
      </c>
      <c r="F179">
        <v>7519.06</v>
      </c>
      <c r="G179">
        <f t="shared" si="26"/>
        <v>108.18059785884984</v>
      </c>
      <c r="H179">
        <v>6712.28</v>
      </c>
      <c r="I179">
        <f t="shared" si="27"/>
        <v>106.00953603810623</v>
      </c>
      <c r="J179">
        <v>5292.36</v>
      </c>
      <c r="K179">
        <f t="shared" si="28"/>
        <v>103.70141041567878</v>
      </c>
      <c r="L179">
        <v>9452.86</v>
      </c>
      <c r="M179" s="134">
        <f t="shared" si="29"/>
        <v>111.0530755331872</v>
      </c>
      <c r="N179">
        <v>6654.5</v>
      </c>
      <c r="O179">
        <f t="shared" si="30"/>
        <v>101.37904137428816</v>
      </c>
      <c r="P179">
        <v>10087.09</v>
      </c>
      <c r="Q179">
        <f t="shared" si="31"/>
        <v>104.14759152454525</v>
      </c>
      <c r="R179">
        <v>4633.93</v>
      </c>
      <c r="S179" s="135">
        <f t="shared" si="32"/>
        <v>110.10202529961319</v>
      </c>
      <c r="T179">
        <v>6748.74</v>
      </c>
      <c r="U179" s="136">
        <f t="shared" si="33"/>
        <v>105.63441789264598</v>
      </c>
      <c r="V179">
        <v>7191.43</v>
      </c>
      <c r="W179">
        <f t="shared" si="34"/>
        <v>98.310865770151437</v>
      </c>
      <c r="X179">
        <v>3434.18</v>
      </c>
      <c r="Y179">
        <f t="shared" si="35"/>
        <v>82.89734447907037</v>
      </c>
      <c r="Z179">
        <v>10325.879999999999</v>
      </c>
      <c r="AA179" s="136">
        <f t="shared" si="36"/>
        <v>104.11672178752922</v>
      </c>
      <c r="AB179">
        <v>8275.0499999999993</v>
      </c>
      <c r="AC179">
        <f t="shared" si="37"/>
        <v>94.062450269397772</v>
      </c>
    </row>
    <row r="180" spans="1:29">
      <c r="A180" s="20">
        <v>42297</v>
      </c>
      <c r="B180">
        <v>20139.5</v>
      </c>
      <c r="C180">
        <f t="shared" si="38"/>
        <v>102.07577819507905</v>
      </c>
      <c r="D180">
        <v>9565.6200000000008</v>
      </c>
      <c r="E180" s="135">
        <f t="shared" si="38"/>
        <v>110.45061855265376</v>
      </c>
      <c r="F180">
        <v>7531.77</v>
      </c>
      <c r="G180">
        <f t="shared" si="26"/>
        <v>108.36346319025907</v>
      </c>
      <c r="H180">
        <v>6732.61</v>
      </c>
      <c r="I180">
        <f t="shared" si="27"/>
        <v>106.33061529398572</v>
      </c>
      <c r="J180">
        <v>5295.93</v>
      </c>
      <c r="K180">
        <f t="shared" si="28"/>
        <v>103.7713629576797</v>
      </c>
      <c r="L180">
        <v>9494.92</v>
      </c>
      <c r="M180" s="134">
        <f t="shared" si="29"/>
        <v>111.54720031202933</v>
      </c>
      <c r="N180">
        <v>6666.17</v>
      </c>
      <c r="O180">
        <f t="shared" si="30"/>
        <v>101.55682985018237</v>
      </c>
      <c r="P180">
        <v>10129.24</v>
      </c>
      <c r="Q180">
        <f t="shared" si="31"/>
        <v>104.58278353559696</v>
      </c>
      <c r="R180">
        <v>4660.24</v>
      </c>
      <c r="S180" s="135">
        <f t="shared" si="32"/>
        <v>110.72715003944154</v>
      </c>
      <c r="T180">
        <v>6752.09</v>
      </c>
      <c r="U180" s="136">
        <f t="shared" si="33"/>
        <v>105.68685365101575</v>
      </c>
      <c r="V180">
        <v>7192.81</v>
      </c>
      <c r="W180">
        <f t="shared" si="34"/>
        <v>98.329731141122551</v>
      </c>
      <c r="X180">
        <v>3417.39</v>
      </c>
      <c r="Y180">
        <f t="shared" si="35"/>
        <v>82.492052265556921</v>
      </c>
      <c r="Z180">
        <v>10343.94</v>
      </c>
      <c r="AA180" s="136">
        <f t="shared" si="36"/>
        <v>104.2988222957167</v>
      </c>
      <c r="AB180">
        <v>8261.65</v>
      </c>
      <c r="AC180">
        <f t="shared" si="37"/>
        <v>93.910132539159292</v>
      </c>
    </row>
    <row r="181" spans="1:29">
      <c r="A181" s="20">
        <v>42298</v>
      </c>
      <c r="B181">
        <v>20043.25</v>
      </c>
      <c r="C181">
        <f t="shared" si="38"/>
        <v>101.58794117572523</v>
      </c>
      <c r="D181">
        <v>9550.5400000000009</v>
      </c>
      <c r="E181" s="135">
        <f t="shared" si="38"/>
        <v>110.27649546102205</v>
      </c>
      <c r="F181">
        <v>7534.61</v>
      </c>
      <c r="G181">
        <f t="shared" si="26"/>
        <v>108.40432373638041</v>
      </c>
      <c r="H181">
        <v>6722.35</v>
      </c>
      <c r="I181">
        <f t="shared" si="27"/>
        <v>106.16857529569141</v>
      </c>
      <c r="J181">
        <v>5286.8</v>
      </c>
      <c r="K181">
        <f t="shared" si="28"/>
        <v>103.59246472001348</v>
      </c>
      <c r="L181">
        <v>9512.6299999999992</v>
      </c>
      <c r="M181" s="134">
        <f t="shared" si="29"/>
        <v>111.75525903369588</v>
      </c>
      <c r="N181">
        <v>6678.57</v>
      </c>
      <c r="O181">
        <f t="shared" si="30"/>
        <v>101.7457396274821</v>
      </c>
      <c r="P181">
        <v>10104.92</v>
      </c>
      <c r="Q181">
        <f t="shared" si="31"/>
        <v>104.3316834238822</v>
      </c>
      <c r="R181">
        <v>4643.54</v>
      </c>
      <c r="S181" s="135">
        <f t="shared" si="32"/>
        <v>110.33035858542657</v>
      </c>
      <c r="T181">
        <v>6721.88</v>
      </c>
      <c r="U181" s="136">
        <f t="shared" si="33"/>
        <v>105.21399267777679</v>
      </c>
      <c r="V181">
        <v>7203.62</v>
      </c>
      <c r="W181">
        <f t="shared" si="34"/>
        <v>98.477509880396283</v>
      </c>
      <c r="X181">
        <v>3402.73</v>
      </c>
      <c r="Y181">
        <f t="shared" si="35"/>
        <v>82.138175919511241</v>
      </c>
      <c r="Z181">
        <v>10347.129999999999</v>
      </c>
      <c r="AA181" s="136">
        <f t="shared" si="36"/>
        <v>104.33098733564572</v>
      </c>
      <c r="AB181">
        <v>8251.7000000000007</v>
      </c>
      <c r="AC181">
        <f t="shared" si="37"/>
        <v>93.797030940959843</v>
      </c>
    </row>
    <row r="182" spans="1:29">
      <c r="A182" s="20">
        <v>42300</v>
      </c>
      <c r="B182">
        <v>19943.05</v>
      </c>
      <c r="C182">
        <f t="shared" si="38"/>
        <v>101.08008383194078</v>
      </c>
      <c r="D182">
        <v>9496.42</v>
      </c>
      <c r="E182" s="135">
        <f t="shared" si="38"/>
        <v>109.651592163999</v>
      </c>
      <c r="F182">
        <v>7534.71</v>
      </c>
      <c r="G182">
        <f t="shared" si="26"/>
        <v>108.4057624880044</v>
      </c>
      <c r="H182">
        <v>6701.47</v>
      </c>
      <c r="I182">
        <f t="shared" si="27"/>
        <v>105.83880968512753</v>
      </c>
      <c r="J182">
        <v>5295.52</v>
      </c>
      <c r="K182">
        <f t="shared" si="28"/>
        <v>103.76332919235188</v>
      </c>
      <c r="L182">
        <v>9532.5499999999993</v>
      </c>
      <c r="M182" s="134">
        <f t="shared" si="29"/>
        <v>111.9892810402231</v>
      </c>
      <c r="N182">
        <v>6658.56</v>
      </c>
      <c r="O182">
        <f t="shared" si="30"/>
        <v>101.44089409169439</v>
      </c>
      <c r="P182">
        <v>10086.23</v>
      </c>
      <c r="Q182">
        <f t="shared" si="31"/>
        <v>104.13871216204218</v>
      </c>
      <c r="R182">
        <v>4638.88</v>
      </c>
      <c r="S182" s="135">
        <f t="shared" si="32"/>
        <v>110.21963713777929</v>
      </c>
      <c r="T182">
        <v>6723.07</v>
      </c>
      <c r="U182" s="136">
        <f t="shared" si="33"/>
        <v>105.23261911134693</v>
      </c>
      <c r="V182">
        <v>7192.25</v>
      </c>
      <c r="W182">
        <f t="shared" si="34"/>
        <v>98.322075628264699</v>
      </c>
      <c r="X182">
        <v>3417.08</v>
      </c>
      <c r="Y182">
        <f t="shared" si="35"/>
        <v>82.484569205033452</v>
      </c>
      <c r="Z182">
        <v>10326.18</v>
      </c>
      <c r="AA182" s="136">
        <f t="shared" si="36"/>
        <v>104.11974671291442</v>
      </c>
      <c r="AB182">
        <v>8295.4500000000007</v>
      </c>
      <c r="AC182">
        <f t="shared" si="37"/>
        <v>94.294336963193686</v>
      </c>
    </row>
    <row r="183" spans="1:29">
      <c r="A183" s="20">
        <v>42303</v>
      </c>
      <c r="B183">
        <v>19859.45</v>
      </c>
      <c r="C183">
        <f t="shared" si="38"/>
        <v>100.6563625351306</v>
      </c>
      <c r="D183">
        <v>9463.31</v>
      </c>
      <c r="E183" s="135">
        <f t="shared" si="38"/>
        <v>109.26928343960074</v>
      </c>
      <c r="F183">
        <v>7505.25</v>
      </c>
      <c r="G183">
        <f t="shared" si="26"/>
        <v>107.98190625957669</v>
      </c>
      <c r="H183">
        <v>6683.99</v>
      </c>
      <c r="I183">
        <f t="shared" si="27"/>
        <v>105.56274153988537</v>
      </c>
      <c r="J183">
        <v>5283.9</v>
      </c>
      <c r="K183">
        <f t="shared" si="28"/>
        <v>103.53564052623121</v>
      </c>
      <c r="L183">
        <v>9491.51</v>
      </c>
      <c r="M183" s="134">
        <f t="shared" si="29"/>
        <v>111.50713931593205</v>
      </c>
      <c r="N183">
        <v>6655.14</v>
      </c>
      <c r="O183">
        <f t="shared" si="30"/>
        <v>101.38879155634235</v>
      </c>
      <c r="P183">
        <v>10034.76</v>
      </c>
      <c r="Q183">
        <f t="shared" si="31"/>
        <v>103.60729264107347</v>
      </c>
      <c r="R183">
        <v>4601.97</v>
      </c>
      <c r="S183" s="135">
        <f t="shared" si="32"/>
        <v>109.34265674450432</v>
      </c>
      <c r="T183">
        <v>6657.53</v>
      </c>
      <c r="U183" s="136">
        <f t="shared" si="33"/>
        <v>104.20675654312174</v>
      </c>
      <c r="V183">
        <v>7189.48</v>
      </c>
      <c r="W183">
        <f t="shared" si="34"/>
        <v>98.284208180735718</v>
      </c>
      <c r="X183">
        <v>3382.72</v>
      </c>
      <c r="Y183">
        <f t="shared" si="35"/>
        <v>81.6551564321733</v>
      </c>
      <c r="Z183">
        <v>10240.07</v>
      </c>
      <c r="AA183" s="136">
        <f t="shared" si="36"/>
        <v>103.25149229652335</v>
      </c>
      <c r="AB183">
        <v>8260.5499999999993</v>
      </c>
      <c r="AC183">
        <f t="shared" si="37"/>
        <v>93.897628844885986</v>
      </c>
    </row>
    <row r="184" spans="1:29">
      <c r="A184" s="20">
        <v>42304</v>
      </c>
      <c r="B184">
        <v>19915</v>
      </c>
      <c r="C184">
        <f t="shared" si="38"/>
        <v>100.93791418630052</v>
      </c>
      <c r="D184">
        <v>9444.2800000000007</v>
      </c>
      <c r="E184" s="135">
        <f t="shared" si="38"/>
        <v>109.04955118272071</v>
      </c>
      <c r="F184">
        <v>7488.29</v>
      </c>
      <c r="G184">
        <f t="shared" si="26"/>
        <v>107.73789398414783</v>
      </c>
      <c r="H184">
        <v>6681.4</v>
      </c>
      <c r="I184">
        <f t="shared" si="27"/>
        <v>105.52183670600795</v>
      </c>
      <c r="J184">
        <v>5284.4</v>
      </c>
      <c r="K184">
        <f t="shared" si="28"/>
        <v>103.54543780102125</v>
      </c>
      <c r="L184">
        <v>9452.15</v>
      </c>
      <c r="M184" s="134">
        <f t="shared" si="29"/>
        <v>111.04473438737219</v>
      </c>
      <c r="N184">
        <v>6660.01</v>
      </c>
      <c r="O184">
        <f t="shared" si="30"/>
        <v>101.46298434791088</v>
      </c>
      <c r="P184">
        <v>10014.43</v>
      </c>
      <c r="Q184">
        <f t="shared" si="31"/>
        <v>103.3973886414369</v>
      </c>
      <c r="R184">
        <v>4597.0600000000004</v>
      </c>
      <c r="S184" s="135">
        <f t="shared" si="32"/>
        <v>109.22599530503045</v>
      </c>
      <c r="T184">
        <v>6660.05</v>
      </c>
      <c r="U184" s="136">
        <f t="shared" si="33"/>
        <v>104.24620075538797</v>
      </c>
      <c r="V184">
        <v>7184.41</v>
      </c>
      <c r="W184">
        <f t="shared" si="34"/>
        <v>98.214898448254885</v>
      </c>
      <c r="X184">
        <v>3382.75</v>
      </c>
      <c r="Y184">
        <f t="shared" si="35"/>
        <v>81.655880599320739</v>
      </c>
      <c r="Z184">
        <v>10233.700000000001</v>
      </c>
      <c r="AA184" s="136">
        <f t="shared" si="36"/>
        <v>103.18726304751149</v>
      </c>
      <c r="AB184">
        <v>8232.9</v>
      </c>
      <c r="AC184">
        <f t="shared" si="37"/>
        <v>93.583331438834207</v>
      </c>
    </row>
    <row r="185" spans="1:29">
      <c r="A185" s="20">
        <v>42305</v>
      </c>
      <c r="B185">
        <v>19859.25</v>
      </c>
      <c r="C185">
        <f t="shared" si="38"/>
        <v>100.65534884781766</v>
      </c>
      <c r="D185">
        <v>9422.84</v>
      </c>
      <c r="E185" s="135">
        <f t="shared" si="38"/>
        <v>108.80199156172709</v>
      </c>
      <c r="F185">
        <v>7470.21</v>
      </c>
      <c r="G185">
        <f t="shared" si="26"/>
        <v>107.47776769053029</v>
      </c>
      <c r="H185">
        <v>6674.74</v>
      </c>
      <c r="I185">
        <f t="shared" si="27"/>
        <v>105.41665284746603</v>
      </c>
      <c r="J185">
        <v>5290.64</v>
      </c>
      <c r="K185">
        <f t="shared" si="28"/>
        <v>103.66770779040102</v>
      </c>
      <c r="L185">
        <v>9422.7099999999991</v>
      </c>
      <c r="M185" s="134">
        <f t="shared" si="29"/>
        <v>110.69887053836808</v>
      </c>
      <c r="N185">
        <v>6605.26</v>
      </c>
      <c r="O185">
        <f t="shared" si="30"/>
        <v>100.62888674249466</v>
      </c>
      <c r="P185">
        <v>9980.4699999999993</v>
      </c>
      <c r="Q185">
        <f t="shared" si="31"/>
        <v>103.04675707096675</v>
      </c>
      <c r="R185">
        <v>4561.51</v>
      </c>
      <c r="S185" s="135">
        <f t="shared" si="32"/>
        <v>108.38132846729202</v>
      </c>
      <c r="T185">
        <v>6603.27</v>
      </c>
      <c r="U185" s="136">
        <f t="shared" si="33"/>
        <v>103.35745378218341</v>
      </c>
      <c r="V185">
        <v>7202.25</v>
      </c>
      <c r="W185">
        <f t="shared" si="34"/>
        <v>98.458781215011911</v>
      </c>
      <c r="X185">
        <v>3353.32</v>
      </c>
      <c r="Y185">
        <f t="shared" si="35"/>
        <v>80.945472627688787</v>
      </c>
      <c r="Z185">
        <v>10204.6</v>
      </c>
      <c r="AA185" s="136">
        <f t="shared" si="36"/>
        <v>102.89384528514964</v>
      </c>
      <c r="AB185">
        <v>8171.2</v>
      </c>
      <c r="AC185">
        <f t="shared" si="37"/>
        <v>92.881987860049563</v>
      </c>
    </row>
    <row r="186" spans="1:29">
      <c r="A186" s="20">
        <v>42306</v>
      </c>
      <c r="B186">
        <v>19744.55</v>
      </c>
      <c r="C186">
        <f t="shared" si="38"/>
        <v>100.07399917384483</v>
      </c>
      <c r="D186">
        <v>9396.8799999999992</v>
      </c>
      <c r="E186" s="135">
        <f t="shared" si="38"/>
        <v>108.50224119974041</v>
      </c>
      <c r="F186">
        <v>7451.9</v>
      </c>
      <c r="G186">
        <f t="shared" si="26"/>
        <v>107.21433226817754</v>
      </c>
      <c r="H186">
        <v>6657.53</v>
      </c>
      <c r="I186">
        <f t="shared" si="27"/>
        <v>105.14484891270529</v>
      </c>
      <c r="J186">
        <v>5255.01</v>
      </c>
      <c r="K186">
        <f t="shared" si="28"/>
        <v>102.96955398886247</v>
      </c>
      <c r="L186">
        <v>9425.07</v>
      </c>
      <c r="M186" s="134">
        <f t="shared" si="29"/>
        <v>110.72659603713335</v>
      </c>
      <c r="N186">
        <v>6613.77</v>
      </c>
      <c r="O186">
        <f t="shared" si="30"/>
        <v>100.75853369449635</v>
      </c>
      <c r="P186">
        <v>9910.58</v>
      </c>
      <c r="Q186">
        <f t="shared" si="31"/>
        <v>102.3251539949904</v>
      </c>
      <c r="R186">
        <v>4535.1099999999997</v>
      </c>
      <c r="S186" s="135">
        <f t="shared" si="32"/>
        <v>107.75406533040611</v>
      </c>
      <c r="T186">
        <v>6573.4</v>
      </c>
      <c r="U186" s="136">
        <f t="shared" si="33"/>
        <v>102.88991464710733</v>
      </c>
      <c r="V186">
        <v>7184.42</v>
      </c>
      <c r="W186">
        <f t="shared" si="34"/>
        <v>98.21503515384164</v>
      </c>
      <c r="X186">
        <v>3315.53</v>
      </c>
      <c r="Y186">
        <f t="shared" si="35"/>
        <v>80.033263410972111</v>
      </c>
      <c r="Z186">
        <v>10174.81</v>
      </c>
      <c r="AA186" s="136">
        <f t="shared" si="36"/>
        <v>102.59347019440186</v>
      </c>
      <c r="AB186">
        <v>8111.75</v>
      </c>
      <c r="AC186">
        <f t="shared" si="37"/>
        <v>92.206220019551239</v>
      </c>
    </row>
    <row r="187" spans="1:29">
      <c r="A187" s="20">
        <v>42307</v>
      </c>
      <c r="B187">
        <v>19733.599999999999</v>
      </c>
      <c r="C187">
        <f t="shared" si="38"/>
        <v>100.0184997934612</v>
      </c>
      <c r="D187">
        <v>9341.23</v>
      </c>
      <c r="E187" s="135">
        <f t="shared" si="38"/>
        <v>107.8596715678237</v>
      </c>
      <c r="F187">
        <v>7443.18</v>
      </c>
      <c r="G187">
        <f t="shared" si="26"/>
        <v>107.08887312656555</v>
      </c>
      <c r="H187">
        <v>6647.56</v>
      </c>
      <c r="I187">
        <f t="shared" si="27"/>
        <v>104.98738899233548</v>
      </c>
      <c r="J187">
        <v>5240.97</v>
      </c>
      <c r="K187">
        <f t="shared" si="28"/>
        <v>102.69444651275801</v>
      </c>
      <c r="L187">
        <v>9372.94</v>
      </c>
      <c r="M187" s="134">
        <f t="shared" si="29"/>
        <v>110.11416796483091</v>
      </c>
      <c r="N187">
        <v>6565.49</v>
      </c>
      <c r="O187">
        <f t="shared" si="30"/>
        <v>100.02300433578408</v>
      </c>
      <c r="P187">
        <v>9813.39</v>
      </c>
      <c r="Q187">
        <f t="shared" si="31"/>
        <v>101.32168278374209</v>
      </c>
      <c r="R187">
        <v>4519.7700000000004</v>
      </c>
      <c r="S187" s="135">
        <f t="shared" si="32"/>
        <v>107.38958743192771</v>
      </c>
      <c r="T187">
        <v>6586.36</v>
      </c>
      <c r="U187" s="136">
        <f t="shared" si="33"/>
        <v>103.09277059590498</v>
      </c>
      <c r="V187">
        <v>7142.56</v>
      </c>
      <c r="W187">
        <f t="shared" si="34"/>
        <v>97.642785567717809</v>
      </c>
      <c r="X187">
        <v>3323.76</v>
      </c>
      <c r="Y187">
        <f t="shared" si="35"/>
        <v>80.231926598417942</v>
      </c>
      <c r="Z187">
        <v>10169.370000000001</v>
      </c>
      <c r="AA187" s="136">
        <f t="shared" si="36"/>
        <v>102.53861821408405</v>
      </c>
      <c r="AB187">
        <v>8065.8</v>
      </c>
      <c r="AC187">
        <f t="shared" si="37"/>
        <v>91.683906608770783</v>
      </c>
    </row>
    <row r="188" spans="1:29">
      <c r="A188" s="20">
        <v>42310</v>
      </c>
      <c r="B188">
        <v>19768</v>
      </c>
      <c r="C188">
        <f t="shared" si="38"/>
        <v>100.19285401128741</v>
      </c>
      <c r="D188">
        <v>9316.99</v>
      </c>
      <c r="E188" s="135">
        <f t="shared" si="38"/>
        <v>107.57978139931228</v>
      </c>
      <c r="F188">
        <v>7414.51</v>
      </c>
      <c r="G188">
        <f t="shared" si="26"/>
        <v>106.67638303596736</v>
      </c>
      <c r="H188">
        <v>6619.32</v>
      </c>
      <c r="I188">
        <f t="shared" si="27"/>
        <v>104.54138416272225</v>
      </c>
      <c r="J188">
        <v>5228.68</v>
      </c>
      <c r="K188">
        <f t="shared" si="28"/>
        <v>102.45362949841872</v>
      </c>
      <c r="L188">
        <v>9340.57</v>
      </c>
      <c r="M188" s="134">
        <f t="shared" si="29"/>
        <v>109.73388220422413</v>
      </c>
      <c r="N188">
        <v>6511.94</v>
      </c>
      <c r="O188">
        <f t="shared" si="30"/>
        <v>99.207188321719443</v>
      </c>
      <c r="P188">
        <v>9764.7800000000007</v>
      </c>
      <c r="Q188">
        <f t="shared" si="31"/>
        <v>100.81979230551616</v>
      </c>
      <c r="R188">
        <v>4510.1899999999996</v>
      </c>
      <c r="S188" s="135">
        <f t="shared" si="32"/>
        <v>107.16196694513347</v>
      </c>
      <c r="T188">
        <v>6566.91</v>
      </c>
      <c r="U188" s="136">
        <f t="shared" si="33"/>
        <v>102.78833014805666</v>
      </c>
      <c r="V188">
        <v>7107.35</v>
      </c>
      <c r="W188">
        <f t="shared" si="34"/>
        <v>97.161445196780861</v>
      </c>
      <c r="X188">
        <v>3311.98</v>
      </c>
      <c r="Y188">
        <f t="shared" si="35"/>
        <v>79.947570298525847</v>
      </c>
      <c r="Z188">
        <v>10156.26</v>
      </c>
      <c r="AA188" s="136">
        <f t="shared" si="36"/>
        <v>102.40642897475196</v>
      </c>
      <c r="AB188">
        <v>8050.8</v>
      </c>
      <c r="AC188">
        <f t="shared" si="37"/>
        <v>91.513401686862025</v>
      </c>
    </row>
    <row r="189" spans="1:29">
      <c r="A189" s="20">
        <v>42311</v>
      </c>
      <c r="B189">
        <v>19879.650000000001</v>
      </c>
      <c r="C189">
        <f t="shared" si="38"/>
        <v>100.75874495373785</v>
      </c>
      <c r="D189">
        <v>9326.2000000000007</v>
      </c>
      <c r="E189" s="135">
        <f t="shared" si="38"/>
        <v>107.68612580739769</v>
      </c>
      <c r="F189">
        <v>7454.81</v>
      </c>
      <c r="G189">
        <f t="shared" si="26"/>
        <v>107.25619994043569</v>
      </c>
      <c r="H189">
        <v>6650.9</v>
      </c>
      <c r="I189">
        <f t="shared" si="27"/>
        <v>105.04013885532797</v>
      </c>
      <c r="J189">
        <v>5250.43</v>
      </c>
      <c r="K189">
        <f t="shared" si="28"/>
        <v>102.87981095178567</v>
      </c>
      <c r="L189">
        <v>9383.4599999999991</v>
      </c>
      <c r="M189" s="134">
        <f t="shared" si="29"/>
        <v>110.23775790000492</v>
      </c>
      <c r="N189">
        <v>6506.89</v>
      </c>
      <c r="O189">
        <f t="shared" si="30"/>
        <v>99.130253291448184</v>
      </c>
      <c r="P189">
        <v>9797.7900000000009</v>
      </c>
      <c r="Q189">
        <f t="shared" si="31"/>
        <v>101.16061527787244</v>
      </c>
      <c r="R189">
        <v>4515.5200000000004</v>
      </c>
      <c r="S189" s="135">
        <f t="shared" si="32"/>
        <v>107.288607570876</v>
      </c>
      <c r="T189">
        <v>6571.7</v>
      </c>
      <c r="U189" s="136">
        <f t="shared" si="33"/>
        <v>102.86330545629284</v>
      </c>
      <c r="V189">
        <v>7111.24</v>
      </c>
      <c r="W189">
        <f t="shared" si="34"/>
        <v>97.214623670025517</v>
      </c>
      <c r="X189">
        <v>3332.11</v>
      </c>
      <c r="Y189">
        <f t="shared" si="35"/>
        <v>80.433486454453515</v>
      </c>
      <c r="Z189">
        <v>10215.64</v>
      </c>
      <c r="AA189" s="136">
        <f t="shared" si="36"/>
        <v>103.00516253932402</v>
      </c>
      <c r="AB189">
        <v>8060.7</v>
      </c>
      <c r="AC189">
        <f t="shared" si="37"/>
        <v>91.625934935321808</v>
      </c>
    </row>
    <row r="190" spans="1:29">
      <c r="A190" s="20">
        <v>42312</v>
      </c>
      <c r="B190">
        <v>19893.3</v>
      </c>
      <c r="C190">
        <f t="shared" si="38"/>
        <v>100.82792911284619</v>
      </c>
      <c r="D190">
        <v>9292.8700000000008</v>
      </c>
      <c r="E190" s="135">
        <f t="shared" si="38"/>
        <v>107.30127682569449</v>
      </c>
      <c r="F190">
        <v>7428.7</v>
      </c>
      <c r="G190">
        <f t="shared" si="26"/>
        <v>106.88054189141165</v>
      </c>
      <c r="H190">
        <v>6636.74</v>
      </c>
      <c r="I190">
        <f t="shared" si="27"/>
        <v>104.81650470563521</v>
      </c>
      <c r="J190">
        <v>5251.7</v>
      </c>
      <c r="K190">
        <f t="shared" si="28"/>
        <v>102.90469602975236</v>
      </c>
      <c r="L190">
        <v>9370.66</v>
      </c>
      <c r="M190" s="134">
        <f t="shared" si="29"/>
        <v>110.08738231348141</v>
      </c>
      <c r="N190">
        <v>6478.88</v>
      </c>
      <c r="O190">
        <f t="shared" si="30"/>
        <v>98.703530479983186</v>
      </c>
      <c r="P190">
        <v>9759.52</v>
      </c>
      <c r="Q190">
        <f t="shared" si="31"/>
        <v>100.76548364648575</v>
      </c>
      <c r="R190">
        <v>4501.71</v>
      </c>
      <c r="S190" s="135">
        <f t="shared" si="32"/>
        <v>106.96048242237619</v>
      </c>
      <c r="T190">
        <v>6552.15</v>
      </c>
      <c r="U190" s="136">
        <f t="shared" si="33"/>
        <v>102.557299761926</v>
      </c>
      <c r="V190">
        <v>7087.43</v>
      </c>
      <c r="W190">
        <f t="shared" si="34"/>
        <v>96.889127667980418</v>
      </c>
      <c r="X190">
        <v>3340.65</v>
      </c>
      <c r="Y190">
        <f t="shared" si="35"/>
        <v>80.63963270242283</v>
      </c>
      <c r="Z190">
        <v>10175.299999999999</v>
      </c>
      <c r="AA190" s="136">
        <f t="shared" si="36"/>
        <v>102.5984109058643</v>
      </c>
      <c r="AB190">
        <v>8040.2</v>
      </c>
      <c r="AC190">
        <f t="shared" si="37"/>
        <v>91.392911542046519</v>
      </c>
    </row>
    <row r="191" spans="1:29">
      <c r="A191" s="20">
        <v>42313</v>
      </c>
      <c r="B191">
        <v>19629.3</v>
      </c>
      <c r="C191">
        <f t="shared" si="38"/>
        <v>99.489861859761419</v>
      </c>
      <c r="D191">
        <v>9118.52</v>
      </c>
      <c r="E191" s="135">
        <f t="shared" si="38"/>
        <v>105.28812291150436</v>
      </c>
      <c r="F191">
        <v>7346.69</v>
      </c>
      <c r="G191">
        <f t="shared" si="26"/>
        <v>105.70062168457672</v>
      </c>
      <c r="H191">
        <v>6578.86</v>
      </c>
      <c r="I191">
        <f t="shared" si="27"/>
        <v>103.90238432539401</v>
      </c>
      <c r="J191">
        <v>5213.01</v>
      </c>
      <c r="K191">
        <f t="shared" si="28"/>
        <v>102.14658290649874</v>
      </c>
      <c r="L191">
        <v>9226.2099999999991</v>
      </c>
      <c r="M191" s="134">
        <f t="shared" si="29"/>
        <v>108.39037032337799</v>
      </c>
      <c r="N191">
        <v>6404.14</v>
      </c>
      <c r="O191">
        <f t="shared" si="30"/>
        <v>97.564892031968427</v>
      </c>
      <c r="P191">
        <v>9632.7999999999993</v>
      </c>
      <c r="Q191">
        <f t="shared" si="31"/>
        <v>99.457119906498249</v>
      </c>
      <c r="R191">
        <v>4433.99</v>
      </c>
      <c r="S191" s="135">
        <f t="shared" si="32"/>
        <v>105.35145743639455</v>
      </c>
      <c r="T191">
        <v>6462.46</v>
      </c>
      <c r="U191" s="136">
        <f t="shared" si="33"/>
        <v>101.15343015948297</v>
      </c>
      <c r="V191">
        <v>7033.59</v>
      </c>
      <c r="W191">
        <f t="shared" si="34"/>
        <v>96.153104788933419</v>
      </c>
      <c r="X191">
        <v>3303.69</v>
      </c>
      <c r="Y191">
        <f t="shared" si="35"/>
        <v>79.747458776785138</v>
      </c>
      <c r="Z191">
        <v>10011.64</v>
      </c>
      <c r="AA191" s="136">
        <f t="shared" si="36"/>
        <v>100.94821327740581</v>
      </c>
      <c r="AB191">
        <v>7955.45</v>
      </c>
      <c r="AC191">
        <f t="shared" si="37"/>
        <v>90.429558733262098</v>
      </c>
    </row>
    <row r="192" spans="1:29">
      <c r="A192" s="20">
        <v>42314</v>
      </c>
      <c r="B192">
        <v>19561.75</v>
      </c>
      <c r="C192">
        <f t="shared" si="38"/>
        <v>99.14748896981493</v>
      </c>
      <c r="D192">
        <v>9090.59</v>
      </c>
      <c r="E192" s="135">
        <f t="shared" si="38"/>
        <v>104.96562570001409</v>
      </c>
      <c r="F192">
        <v>7260.1</v>
      </c>
      <c r="G192">
        <f t="shared" si="26"/>
        <v>104.45480665336302</v>
      </c>
      <c r="H192">
        <v>6530.76</v>
      </c>
      <c r="I192">
        <f t="shared" si="27"/>
        <v>103.14272312481343</v>
      </c>
      <c r="J192">
        <v>5189.43</v>
      </c>
      <c r="K192">
        <f t="shared" si="28"/>
        <v>101.68454342740023</v>
      </c>
      <c r="L192">
        <v>9204.48</v>
      </c>
      <c r="M192" s="134">
        <f t="shared" si="29"/>
        <v>108.1350842690689</v>
      </c>
      <c r="N192">
        <v>6356.28</v>
      </c>
      <c r="O192">
        <f t="shared" si="30"/>
        <v>96.835761230229224</v>
      </c>
      <c r="P192">
        <v>9605.49</v>
      </c>
      <c r="Q192">
        <f t="shared" si="31"/>
        <v>99.175148522825125</v>
      </c>
      <c r="R192">
        <v>4416.58</v>
      </c>
      <c r="S192" s="135">
        <f t="shared" si="32"/>
        <v>104.93779640559214</v>
      </c>
      <c r="T192">
        <v>6371.53</v>
      </c>
      <c r="U192" s="136">
        <f t="shared" si="33"/>
        <v>99.730151500210525</v>
      </c>
      <c r="V192">
        <v>6966.26</v>
      </c>
      <c r="W192">
        <f t="shared" si="34"/>
        <v>95.232666073364427</v>
      </c>
      <c r="X192">
        <v>3278.85</v>
      </c>
      <c r="Y192">
        <f t="shared" si="35"/>
        <v>79.147848378710464</v>
      </c>
      <c r="Z192">
        <v>9866.7000000000007</v>
      </c>
      <c r="AA192" s="136">
        <f t="shared" si="36"/>
        <v>99.486770992982173</v>
      </c>
      <c r="AB192">
        <v>7954.3</v>
      </c>
      <c r="AC192">
        <f t="shared" si="37"/>
        <v>90.416486689249098</v>
      </c>
    </row>
    <row r="193" spans="1:29">
      <c r="A193" s="20">
        <v>42317</v>
      </c>
      <c r="B193">
        <v>19679.95</v>
      </c>
      <c r="C193">
        <f t="shared" si="38"/>
        <v>99.746578171764241</v>
      </c>
      <c r="D193">
        <v>9200.4599999999991</v>
      </c>
      <c r="E193" s="135">
        <f t="shared" si="38"/>
        <v>106.23425329136518</v>
      </c>
      <c r="F193">
        <v>7238.41</v>
      </c>
      <c r="G193">
        <f t="shared" si="26"/>
        <v>104.14274142611939</v>
      </c>
      <c r="H193">
        <v>6545.46</v>
      </c>
      <c r="I193">
        <f t="shared" si="27"/>
        <v>103.37488569546905</v>
      </c>
      <c r="J193">
        <v>5190.26</v>
      </c>
      <c r="K193">
        <f t="shared" si="28"/>
        <v>101.70080690355172</v>
      </c>
      <c r="L193">
        <v>9249.6299999999992</v>
      </c>
      <c r="M193" s="134">
        <f t="shared" si="29"/>
        <v>108.66551065434524</v>
      </c>
      <c r="N193">
        <v>6385.95</v>
      </c>
      <c r="O193">
        <f t="shared" si="30"/>
        <v>97.287773576397257</v>
      </c>
      <c r="P193">
        <v>9668.4</v>
      </c>
      <c r="Q193">
        <f t="shared" si="31"/>
        <v>99.824684214764943</v>
      </c>
      <c r="R193">
        <v>4440.1099999999997</v>
      </c>
      <c r="S193" s="135">
        <f t="shared" si="32"/>
        <v>105.49686843630901</v>
      </c>
      <c r="T193">
        <v>6392.64</v>
      </c>
      <c r="U193" s="136">
        <f t="shared" si="33"/>
        <v>100.06057504026597</v>
      </c>
      <c r="V193">
        <v>6966.33</v>
      </c>
      <c r="W193">
        <f t="shared" si="34"/>
        <v>95.233623012471654</v>
      </c>
      <c r="X193">
        <v>3285.44</v>
      </c>
      <c r="Y193">
        <f t="shared" si="35"/>
        <v>79.306923762096616</v>
      </c>
      <c r="Z193">
        <v>9919.48</v>
      </c>
      <c r="AA193" s="136">
        <f t="shared" si="36"/>
        <v>100.01895619908041</v>
      </c>
      <c r="AB193">
        <v>7915.2</v>
      </c>
      <c r="AC193">
        <f t="shared" si="37"/>
        <v>89.972037192806965</v>
      </c>
    </row>
    <row r="194" spans="1:29">
      <c r="A194" s="20">
        <v>42318</v>
      </c>
      <c r="B194">
        <v>19311.3</v>
      </c>
      <c r="C194">
        <f t="shared" si="38"/>
        <v>97.878099032182035</v>
      </c>
      <c r="D194">
        <v>9078.75</v>
      </c>
      <c r="E194" s="135">
        <f t="shared" si="38"/>
        <v>104.82891367051015</v>
      </c>
      <c r="F194">
        <v>7144.16</v>
      </c>
      <c r="G194">
        <f t="shared" ref="G194:G257" si="39">F194/F$2*100</f>
        <v>102.78671802050796</v>
      </c>
      <c r="H194">
        <v>6465.27</v>
      </c>
      <c r="I194">
        <f t="shared" ref="I194:I257" si="40">H194/H$2*100</f>
        <v>102.10841518248452</v>
      </c>
      <c r="J194">
        <v>5122.7</v>
      </c>
      <c r="K194">
        <f t="shared" ref="K194:K257" si="41">J194/J$2*100</f>
        <v>100.3769991339209</v>
      </c>
      <c r="L194">
        <v>9177.85</v>
      </c>
      <c r="M194" s="134">
        <f t="shared" ref="M194:M257" si="42">L194/L$2*100</f>
        <v>107.8222325605438</v>
      </c>
      <c r="N194">
        <v>6341.41</v>
      </c>
      <c r="O194">
        <f t="shared" ref="O194:O257" si="43">N194/N$2*100</f>
        <v>96.609221844064123</v>
      </c>
      <c r="P194">
        <v>9579.74</v>
      </c>
      <c r="Q194">
        <f t="shared" ref="Q194:Q257" si="44">P194/P$2*100</f>
        <v>98.909283889738973</v>
      </c>
      <c r="R194">
        <v>4373.21</v>
      </c>
      <c r="S194" s="135">
        <f t="shared" ref="S194:S257" si="45">R194/R$2*100</f>
        <v>103.90732662351856</v>
      </c>
      <c r="T194">
        <v>6278.11</v>
      </c>
      <c r="U194" s="136">
        <f t="shared" ref="U194:U257" si="46">T194/T$2*100</f>
        <v>98.267898202627407</v>
      </c>
      <c r="V194">
        <v>6875.46</v>
      </c>
      <c r="W194">
        <f t="shared" ref="W194:W257" si="47">V194/V$2*100</f>
        <v>93.991379345699727</v>
      </c>
      <c r="X194">
        <v>3225.21</v>
      </c>
      <c r="Y194">
        <f t="shared" ref="Y194:Y257" si="48">X194/X$2*100</f>
        <v>77.853037519099928</v>
      </c>
      <c r="Z194">
        <v>9773.48</v>
      </c>
      <c r="AA194" s="136">
        <f t="shared" ref="AA194:AA257" si="49">Z194/Z$2*100</f>
        <v>98.546825844962484</v>
      </c>
      <c r="AB194">
        <v>7783.35</v>
      </c>
      <c r="AC194">
        <f t="shared" ref="AC194:AC257" si="50">AB194/AB$2*100</f>
        <v>88.473298929229088</v>
      </c>
    </row>
    <row r="195" spans="1:29">
      <c r="A195" s="20">
        <v>42319</v>
      </c>
      <c r="B195">
        <v>19509.900000000001</v>
      </c>
      <c r="C195">
        <f t="shared" ref="C195:E258" si="51">B195/B$2*100</f>
        <v>98.884690533934446</v>
      </c>
      <c r="D195">
        <v>9158.08</v>
      </c>
      <c r="E195" s="135">
        <f t="shared" si="51"/>
        <v>105.74490736143474</v>
      </c>
      <c r="F195">
        <v>7198.52</v>
      </c>
      <c r="G195">
        <f t="shared" si="39"/>
        <v>103.56882340330942</v>
      </c>
      <c r="H195">
        <v>6507.46</v>
      </c>
      <c r="I195">
        <f t="shared" si="40"/>
        <v>102.77473755363825</v>
      </c>
      <c r="J195">
        <v>5147.83</v>
      </c>
      <c r="K195">
        <f t="shared" si="41"/>
        <v>100.86941016486854</v>
      </c>
      <c r="L195">
        <v>9269.1299999999992</v>
      </c>
      <c r="M195" s="134">
        <f t="shared" si="42"/>
        <v>108.89459846193969</v>
      </c>
      <c r="N195">
        <v>6397.36</v>
      </c>
      <c r="O195">
        <f t="shared" si="43"/>
        <v>97.461601040831937</v>
      </c>
      <c r="P195">
        <v>9676.2000000000007</v>
      </c>
      <c r="Q195">
        <f t="shared" si="44"/>
        <v>99.905217967699784</v>
      </c>
      <c r="R195">
        <v>4406.76</v>
      </c>
      <c r="S195" s="135">
        <f t="shared" si="45"/>
        <v>104.70447352664442</v>
      </c>
      <c r="T195">
        <v>6329.17</v>
      </c>
      <c r="U195" s="136">
        <f t="shared" si="46"/>
        <v>99.067113074973733</v>
      </c>
      <c r="V195">
        <v>6898.44</v>
      </c>
      <c r="W195">
        <f t="shared" si="47"/>
        <v>94.30552878404481</v>
      </c>
      <c r="X195">
        <v>3255.52</v>
      </c>
      <c r="Y195">
        <f t="shared" si="48"/>
        <v>78.584687727056576</v>
      </c>
      <c r="Z195">
        <v>9866.5300000000007</v>
      </c>
      <c r="AA195" s="136">
        <f t="shared" si="49"/>
        <v>99.485056868597241</v>
      </c>
      <c r="AB195">
        <v>7825</v>
      </c>
      <c r="AC195">
        <f t="shared" si="50"/>
        <v>88.946734262395708</v>
      </c>
    </row>
    <row r="196" spans="1:29">
      <c r="A196" s="20">
        <v>42321</v>
      </c>
      <c r="B196">
        <v>19268.900000000001</v>
      </c>
      <c r="C196">
        <f t="shared" si="51"/>
        <v>97.663197321838126</v>
      </c>
      <c r="D196">
        <v>9029.85</v>
      </c>
      <c r="E196" s="135">
        <f t="shared" si="51"/>
        <v>104.26428375135961</v>
      </c>
      <c r="F196">
        <v>7107.12</v>
      </c>
      <c r="G196">
        <f t="shared" si="39"/>
        <v>102.25380441898173</v>
      </c>
      <c r="H196">
        <v>6427.86</v>
      </c>
      <c r="I196">
        <f t="shared" si="40"/>
        <v>101.51758513022425</v>
      </c>
      <c r="J196">
        <v>5115.8599999999997</v>
      </c>
      <c r="K196">
        <f t="shared" si="41"/>
        <v>100.2429724147931</v>
      </c>
      <c r="L196">
        <v>9165.91</v>
      </c>
      <c r="M196" s="134">
        <f t="shared" si="42"/>
        <v>107.6819603337398</v>
      </c>
      <c r="N196">
        <v>6320.69</v>
      </c>
      <c r="O196">
        <f t="shared" si="43"/>
        <v>96.29355970006003</v>
      </c>
      <c r="P196">
        <v>9566.19</v>
      </c>
      <c r="Q196">
        <f t="shared" si="44"/>
        <v>98.769382306115006</v>
      </c>
      <c r="R196">
        <v>4338.97</v>
      </c>
      <c r="S196" s="135">
        <f t="shared" si="45"/>
        <v>103.09378534295138</v>
      </c>
      <c r="T196">
        <v>6229.29</v>
      </c>
      <c r="U196" s="136">
        <f t="shared" si="46"/>
        <v>97.503744852295497</v>
      </c>
      <c r="V196">
        <v>6812.89</v>
      </c>
      <c r="W196">
        <f t="shared" si="47"/>
        <v>93.136012489422413</v>
      </c>
      <c r="X196">
        <v>3242.22</v>
      </c>
      <c r="Y196">
        <f t="shared" si="48"/>
        <v>78.263640291694529</v>
      </c>
      <c r="Z196">
        <v>9731.2800000000007</v>
      </c>
      <c r="AA196" s="136">
        <f t="shared" si="49"/>
        <v>98.121319674114702</v>
      </c>
      <c r="AB196">
        <v>7762.25</v>
      </c>
      <c r="AC196">
        <f t="shared" si="50"/>
        <v>88.233455339077466</v>
      </c>
    </row>
    <row r="197" spans="1:29">
      <c r="A197" s="20">
        <v>42324</v>
      </c>
      <c r="B197">
        <v>19163.400000000001</v>
      </c>
      <c r="C197">
        <f t="shared" si="51"/>
        <v>97.128477264260681</v>
      </c>
      <c r="D197">
        <v>9016.7999999999993</v>
      </c>
      <c r="E197" s="135">
        <f t="shared" si="51"/>
        <v>104.11360030667831</v>
      </c>
      <c r="F197">
        <v>7076.82</v>
      </c>
      <c r="G197">
        <f t="shared" si="39"/>
        <v>101.81786267691248</v>
      </c>
      <c r="H197">
        <v>6394.34</v>
      </c>
      <c r="I197">
        <f t="shared" si="40"/>
        <v>100.98819129564087</v>
      </c>
      <c r="J197">
        <v>5099.78</v>
      </c>
      <c r="K197">
        <f t="shared" si="41"/>
        <v>99.927892057545264</v>
      </c>
      <c r="L197">
        <v>9119.5499999999993</v>
      </c>
      <c r="M197" s="134">
        <f t="shared" si="42"/>
        <v>107.1373187562999</v>
      </c>
      <c r="N197">
        <v>6339.95</v>
      </c>
      <c r="O197">
        <f t="shared" si="43"/>
        <v>96.586979241253019</v>
      </c>
      <c r="P197">
        <v>9593.07</v>
      </c>
      <c r="Q197">
        <f t="shared" si="44"/>
        <v>99.046914008536575</v>
      </c>
      <c r="R197">
        <v>4344.68</v>
      </c>
      <c r="S197" s="135">
        <f t="shared" si="45"/>
        <v>103.22945475627026</v>
      </c>
      <c r="T197">
        <v>6239.15</v>
      </c>
      <c r="U197" s="136">
        <f t="shared" si="46"/>
        <v>97.658078159019652</v>
      </c>
      <c r="V197">
        <v>6800.71</v>
      </c>
      <c r="W197">
        <f t="shared" si="47"/>
        <v>92.969505084764307</v>
      </c>
      <c r="X197">
        <v>3286.48</v>
      </c>
      <c r="Y197">
        <f t="shared" si="48"/>
        <v>79.332028223207629</v>
      </c>
      <c r="Z197">
        <v>9722.42</v>
      </c>
      <c r="AA197" s="136">
        <f t="shared" si="49"/>
        <v>98.031983544405904</v>
      </c>
      <c r="AB197">
        <v>7806.6</v>
      </c>
      <c r="AC197">
        <f t="shared" si="50"/>
        <v>88.737581558187657</v>
      </c>
    </row>
    <row r="198" spans="1:29">
      <c r="A198" s="20">
        <v>42325</v>
      </c>
      <c r="B198">
        <v>19275.900000000001</v>
      </c>
      <c r="C198">
        <f t="shared" si="51"/>
        <v>97.698676377791131</v>
      </c>
      <c r="D198">
        <v>9072.51</v>
      </c>
      <c r="E198" s="135">
        <f t="shared" si="51"/>
        <v>104.75686273604185</v>
      </c>
      <c r="F198">
        <v>7114.62</v>
      </c>
      <c r="G198">
        <f t="shared" si="39"/>
        <v>102.36171079078105</v>
      </c>
      <c r="H198">
        <v>6446.25</v>
      </c>
      <c r="I198">
        <f t="shared" si="40"/>
        <v>101.80802524412604</v>
      </c>
      <c r="J198">
        <v>5125.45</v>
      </c>
      <c r="K198">
        <f t="shared" si="41"/>
        <v>100.43088414526615</v>
      </c>
      <c r="L198">
        <v>9175.61</v>
      </c>
      <c r="M198" s="134">
        <f t="shared" si="42"/>
        <v>107.79591683290218</v>
      </c>
      <c r="N198">
        <v>6380.2</v>
      </c>
      <c r="O198">
        <f t="shared" si="43"/>
        <v>97.200174284504229</v>
      </c>
      <c r="P198">
        <v>9652.2099999999991</v>
      </c>
      <c r="Q198">
        <f t="shared" si="44"/>
        <v>99.657525053224546</v>
      </c>
      <c r="R198">
        <v>4374.55</v>
      </c>
      <c r="S198" s="135">
        <f t="shared" si="45"/>
        <v>103.93916497970899</v>
      </c>
      <c r="T198">
        <v>6272.54</v>
      </c>
      <c r="U198" s="136">
        <f t="shared" si="46"/>
        <v>98.180713971546936</v>
      </c>
      <c r="V198">
        <v>6836.25</v>
      </c>
      <c r="W198">
        <f t="shared" si="47"/>
        <v>93.455356740063905</v>
      </c>
      <c r="X198">
        <v>3291.31</v>
      </c>
      <c r="Y198">
        <f t="shared" si="48"/>
        <v>79.448619133944376</v>
      </c>
      <c r="Z198">
        <v>9723.93</v>
      </c>
      <c r="AA198" s="136">
        <f t="shared" si="49"/>
        <v>98.047209002177951</v>
      </c>
      <c r="AB198">
        <v>7837.55</v>
      </c>
      <c r="AC198">
        <f t="shared" si="50"/>
        <v>89.089390047059368</v>
      </c>
    </row>
    <row r="199" spans="1:29">
      <c r="A199" s="20">
        <v>42326</v>
      </c>
      <c r="B199">
        <v>19182.75</v>
      </c>
      <c r="C199">
        <f t="shared" si="51"/>
        <v>97.226551511787918</v>
      </c>
      <c r="D199">
        <v>9007.31</v>
      </c>
      <c r="E199" s="135">
        <f t="shared" si="51"/>
        <v>104.00402284384114</v>
      </c>
      <c r="F199">
        <v>7084.42</v>
      </c>
      <c r="G199">
        <f t="shared" si="39"/>
        <v>101.92720780033579</v>
      </c>
      <c r="H199">
        <v>6420.32</v>
      </c>
      <c r="I199">
        <f t="shared" si="40"/>
        <v>101.39850310418727</v>
      </c>
      <c r="J199">
        <v>5087.33</v>
      </c>
      <c r="K199">
        <f t="shared" si="41"/>
        <v>99.683939915273172</v>
      </c>
      <c r="L199">
        <v>9143.26</v>
      </c>
      <c r="M199" s="134">
        <f t="shared" si="42"/>
        <v>107.41586603414935</v>
      </c>
      <c r="N199">
        <v>6365.64</v>
      </c>
      <c r="O199">
        <f t="shared" si="43"/>
        <v>96.978357642771613</v>
      </c>
      <c r="P199">
        <v>9605.77</v>
      </c>
      <c r="Q199">
        <f t="shared" si="44"/>
        <v>99.178039478058693</v>
      </c>
      <c r="R199">
        <v>4338.4799999999996</v>
      </c>
      <c r="S199" s="135">
        <f t="shared" si="45"/>
        <v>103.08214295897127</v>
      </c>
      <c r="T199">
        <v>6233.66</v>
      </c>
      <c r="U199" s="136">
        <f t="shared" si="46"/>
        <v>97.572146125153964</v>
      </c>
      <c r="V199">
        <v>6794.42</v>
      </c>
      <c r="W199">
        <f t="shared" si="47"/>
        <v>92.88351727070031</v>
      </c>
      <c r="X199">
        <v>3219.75</v>
      </c>
      <c r="Y199">
        <f t="shared" si="48"/>
        <v>77.721239098267077</v>
      </c>
      <c r="Z199">
        <v>9679.6200000000008</v>
      </c>
      <c r="AA199" s="136">
        <f t="shared" si="49"/>
        <v>97.600427522787783</v>
      </c>
      <c r="AB199">
        <v>7731.8</v>
      </c>
      <c r="AC199">
        <f t="shared" si="50"/>
        <v>87.887330347602713</v>
      </c>
    </row>
    <row r="200" spans="1:29">
      <c r="A200" s="20">
        <v>42327</v>
      </c>
      <c r="B200">
        <v>19397.95</v>
      </c>
      <c r="C200">
        <f t="shared" si="51"/>
        <v>98.317279060514593</v>
      </c>
      <c r="D200">
        <v>9125.75</v>
      </c>
      <c r="E200" s="135">
        <f t="shared" si="51"/>
        <v>105.37160500384502</v>
      </c>
      <c r="F200">
        <v>7170.33</v>
      </c>
      <c r="G200">
        <f t="shared" si="39"/>
        <v>103.16323932050638</v>
      </c>
      <c r="H200">
        <v>6493.65</v>
      </c>
      <c r="I200">
        <f t="shared" si="40"/>
        <v>102.5566310841992</v>
      </c>
      <c r="J200">
        <v>5156.37</v>
      </c>
      <c r="K200">
        <f t="shared" si="41"/>
        <v>101.03674761828249</v>
      </c>
      <c r="L200">
        <v>9232.5499999999993</v>
      </c>
      <c r="M200" s="134">
        <f t="shared" si="42"/>
        <v>108.46485323107792</v>
      </c>
      <c r="N200">
        <v>6445.87</v>
      </c>
      <c r="O200">
        <f t="shared" si="43"/>
        <v>98.200634371219905</v>
      </c>
      <c r="P200">
        <v>9730.64</v>
      </c>
      <c r="Q200">
        <f t="shared" si="44"/>
        <v>100.46730226382445</v>
      </c>
      <c r="R200">
        <v>4409.78</v>
      </c>
      <c r="S200" s="135">
        <f t="shared" si="45"/>
        <v>104.7762286279094</v>
      </c>
      <c r="T200">
        <v>6313.1</v>
      </c>
      <c r="U200" s="136">
        <f t="shared" si="46"/>
        <v>98.815577959450721</v>
      </c>
      <c r="V200">
        <v>6892.8</v>
      </c>
      <c r="W200">
        <f t="shared" si="47"/>
        <v>94.2284268331194</v>
      </c>
      <c r="X200">
        <v>3260.44</v>
      </c>
      <c r="Y200">
        <f t="shared" si="48"/>
        <v>78.703451139235625</v>
      </c>
      <c r="Z200">
        <v>9798.2900000000009</v>
      </c>
      <c r="AA200" s="136">
        <f t="shared" si="49"/>
        <v>98.796987174316371</v>
      </c>
      <c r="AB200">
        <v>7842.75</v>
      </c>
      <c r="AC200">
        <f t="shared" si="50"/>
        <v>89.148498419987732</v>
      </c>
    </row>
    <row r="201" spans="1:29">
      <c r="A201" s="20">
        <v>42328</v>
      </c>
      <c r="B201">
        <v>19534.75</v>
      </c>
      <c r="C201">
        <f t="shared" si="51"/>
        <v>99.01064118256761</v>
      </c>
      <c r="D201">
        <v>9187.31</v>
      </c>
      <c r="E201" s="135">
        <f t="shared" si="51"/>
        <v>106.08241518427255</v>
      </c>
      <c r="F201">
        <v>7219.96</v>
      </c>
      <c r="G201">
        <f t="shared" si="39"/>
        <v>103.87729175149305</v>
      </c>
      <c r="H201">
        <v>6516.64</v>
      </c>
      <c r="I201">
        <f t="shared" si="40"/>
        <v>102.91972071000683</v>
      </c>
      <c r="J201">
        <v>5178.78</v>
      </c>
      <c r="K201">
        <f t="shared" si="41"/>
        <v>101.47586147437228</v>
      </c>
      <c r="L201">
        <v>9273.26</v>
      </c>
      <c r="M201" s="134">
        <f t="shared" si="42"/>
        <v>108.94311808477892</v>
      </c>
      <c r="N201">
        <v>6493.74</v>
      </c>
      <c r="O201">
        <f t="shared" si="43"/>
        <v>98.929917519553683</v>
      </c>
      <c r="P201">
        <v>9810.35</v>
      </c>
      <c r="Q201">
        <f t="shared" si="44"/>
        <v>101.29029526977776</v>
      </c>
      <c r="R201">
        <v>4438.25</v>
      </c>
      <c r="S201" s="135">
        <f t="shared" si="45"/>
        <v>105.45267489711934</v>
      </c>
      <c r="T201">
        <v>6376.71</v>
      </c>
      <c r="U201" s="136">
        <f t="shared" si="46"/>
        <v>99.811231269868841</v>
      </c>
      <c r="V201">
        <v>6928.45</v>
      </c>
      <c r="W201">
        <f t="shared" si="47"/>
        <v>94.7157822498732</v>
      </c>
      <c r="X201">
        <v>3270.04</v>
      </c>
      <c r="Y201">
        <f t="shared" si="48"/>
        <v>78.935184626414241</v>
      </c>
      <c r="Z201">
        <v>9886.7800000000007</v>
      </c>
      <c r="AA201" s="136">
        <f t="shared" si="49"/>
        <v>99.689239332096477</v>
      </c>
      <c r="AB201">
        <v>7856.55</v>
      </c>
      <c r="AC201">
        <f t="shared" si="50"/>
        <v>89.305362948143767</v>
      </c>
    </row>
    <row r="202" spans="1:29">
      <c r="A202" s="20">
        <v>42331</v>
      </c>
      <c r="B202">
        <v>19577.2</v>
      </c>
      <c r="C202">
        <f t="shared" si="51"/>
        <v>99.225796314739782</v>
      </c>
      <c r="D202">
        <v>9232.64</v>
      </c>
      <c r="E202" s="135">
        <f t="shared" si="51"/>
        <v>106.60582365533786</v>
      </c>
      <c r="F202">
        <v>7247.42</v>
      </c>
      <c r="G202">
        <f t="shared" si="39"/>
        <v>104.27237294744096</v>
      </c>
      <c r="H202">
        <v>6534.67</v>
      </c>
      <c r="I202">
        <f t="shared" si="40"/>
        <v>103.20447520993339</v>
      </c>
      <c r="J202">
        <v>5188.93</v>
      </c>
      <c r="K202">
        <f t="shared" si="41"/>
        <v>101.67474615261018</v>
      </c>
      <c r="L202">
        <v>9265.32</v>
      </c>
      <c r="M202" s="134">
        <f t="shared" si="42"/>
        <v>108.84983822876355</v>
      </c>
      <c r="N202">
        <v>6510.3</v>
      </c>
      <c r="O202">
        <f t="shared" si="43"/>
        <v>99.182203480205615</v>
      </c>
      <c r="P202">
        <v>9833.6200000000008</v>
      </c>
      <c r="Q202">
        <f t="shared" si="44"/>
        <v>101.53055429936668</v>
      </c>
      <c r="R202">
        <v>4446.33</v>
      </c>
      <c r="S202" s="135">
        <f t="shared" si="45"/>
        <v>105.64465543295411</v>
      </c>
      <c r="T202">
        <v>6412.92</v>
      </c>
      <c r="U202" s="136">
        <f t="shared" si="46"/>
        <v>100.37800703421784</v>
      </c>
      <c r="V202">
        <v>6956.59</v>
      </c>
      <c r="W202">
        <f t="shared" si="47"/>
        <v>95.100471770979865</v>
      </c>
      <c r="X202">
        <v>3246.14</v>
      </c>
      <c r="Y202">
        <f t="shared" si="48"/>
        <v>78.358264798959127</v>
      </c>
      <c r="Z202">
        <v>9979.7199999999993</v>
      </c>
      <c r="AA202" s="136">
        <f t="shared" si="49"/>
        <v>100.62636121642332</v>
      </c>
      <c r="AB202">
        <v>7849.25</v>
      </c>
      <c r="AC202">
        <f t="shared" si="50"/>
        <v>89.222383886148179</v>
      </c>
    </row>
    <row r="203" spans="1:29">
      <c r="A203" s="20">
        <v>42332</v>
      </c>
      <c r="B203">
        <v>19607.900000000001</v>
      </c>
      <c r="C203">
        <f t="shared" si="51"/>
        <v>99.381397317276537</v>
      </c>
      <c r="D203">
        <v>9255.81</v>
      </c>
      <c r="E203" s="135">
        <f t="shared" si="51"/>
        <v>106.87335893604785</v>
      </c>
      <c r="F203">
        <v>7216.33</v>
      </c>
      <c r="G203">
        <f t="shared" si="39"/>
        <v>103.82506506754218</v>
      </c>
      <c r="H203">
        <v>6522.3</v>
      </c>
      <c r="I203">
        <f t="shared" si="40"/>
        <v>103.00911119639531</v>
      </c>
      <c r="J203">
        <v>5177.47</v>
      </c>
      <c r="K203">
        <f t="shared" si="41"/>
        <v>101.45019261442239</v>
      </c>
      <c r="L203">
        <v>9254.32</v>
      </c>
      <c r="M203" s="134">
        <f t="shared" si="42"/>
        <v>108.7206092090949</v>
      </c>
      <c r="N203">
        <v>6506.72</v>
      </c>
      <c r="O203">
        <f t="shared" si="43"/>
        <v>99.127663399340051</v>
      </c>
      <c r="P203">
        <v>9836.6299999999992</v>
      </c>
      <c r="Q203">
        <f t="shared" si="44"/>
        <v>101.56163206812742</v>
      </c>
      <c r="R203">
        <v>4436.78</v>
      </c>
      <c r="S203" s="135">
        <f t="shared" si="45"/>
        <v>105.41774774517908</v>
      </c>
      <c r="T203">
        <v>6389.45</v>
      </c>
      <c r="U203" s="136">
        <f t="shared" si="46"/>
        <v>100.0106436763258</v>
      </c>
      <c r="V203">
        <v>6935.04</v>
      </c>
      <c r="W203">
        <f t="shared" si="47"/>
        <v>94.805871231539612</v>
      </c>
      <c r="X203">
        <v>3241.99</v>
      </c>
      <c r="Y203">
        <f t="shared" si="48"/>
        <v>78.258088343564197</v>
      </c>
      <c r="Z203">
        <v>9987.01</v>
      </c>
      <c r="AA203" s="136">
        <f t="shared" si="49"/>
        <v>100.69986690328305</v>
      </c>
      <c r="AB203">
        <v>7831.6</v>
      </c>
      <c r="AC203">
        <f t="shared" si="50"/>
        <v>89.021756428035559</v>
      </c>
    </row>
    <row r="204" spans="1:29">
      <c r="A204" s="20">
        <v>42334</v>
      </c>
      <c r="B204">
        <v>19627.75</v>
      </c>
      <c r="C204">
        <f t="shared" si="51"/>
        <v>99.482005783086109</v>
      </c>
      <c r="D204">
        <v>9235.14</v>
      </c>
      <c r="E204" s="135">
        <f t="shared" si="51"/>
        <v>106.63469021562165</v>
      </c>
      <c r="F204">
        <v>7193.06</v>
      </c>
      <c r="G204">
        <f t="shared" si="39"/>
        <v>103.49026756463952</v>
      </c>
      <c r="H204">
        <v>6499.16</v>
      </c>
      <c r="I204">
        <f t="shared" si="40"/>
        <v>102.64365256476466</v>
      </c>
      <c r="J204">
        <v>5154.8900000000003</v>
      </c>
      <c r="K204">
        <f t="shared" si="41"/>
        <v>101.00774768490398</v>
      </c>
      <c r="L204">
        <v>9233.0300000000007</v>
      </c>
      <c r="M204" s="134">
        <f t="shared" si="42"/>
        <v>108.47049231557257</v>
      </c>
      <c r="N204">
        <v>6510.62</v>
      </c>
      <c r="O204">
        <f t="shared" si="43"/>
        <v>99.187078571232703</v>
      </c>
      <c r="P204">
        <v>9844.85</v>
      </c>
      <c r="Q204">
        <f t="shared" si="44"/>
        <v>101.6465022539126</v>
      </c>
      <c r="R204">
        <v>4410.6899999999996</v>
      </c>
      <c r="S204" s="135">
        <f t="shared" si="45"/>
        <v>104.7978501981581</v>
      </c>
      <c r="T204">
        <v>6317.28</v>
      </c>
      <c r="U204" s="136">
        <f t="shared" si="46"/>
        <v>98.881005263924024</v>
      </c>
      <c r="V204">
        <v>6931.73</v>
      </c>
      <c r="W204">
        <f t="shared" si="47"/>
        <v>94.760621682326288</v>
      </c>
      <c r="X204">
        <v>3256.61</v>
      </c>
      <c r="Y204">
        <f t="shared" si="48"/>
        <v>78.61099913341333</v>
      </c>
      <c r="Z204">
        <v>9912.59</v>
      </c>
      <c r="AA204" s="136">
        <f t="shared" si="49"/>
        <v>99.949483746067585</v>
      </c>
      <c r="AB204">
        <v>7883.8</v>
      </c>
      <c r="AC204">
        <f t="shared" si="50"/>
        <v>89.61511355627799</v>
      </c>
    </row>
    <row r="205" spans="1:29">
      <c r="A205" s="20">
        <v>42335</v>
      </c>
      <c r="B205">
        <v>19681.95</v>
      </c>
      <c r="C205">
        <f t="shared" si="51"/>
        <v>99.756715044893667</v>
      </c>
      <c r="D205">
        <v>9278.51</v>
      </c>
      <c r="E205" s="135">
        <f t="shared" si="51"/>
        <v>107.13546730342449</v>
      </c>
      <c r="F205">
        <v>7231.01</v>
      </c>
      <c r="G205">
        <f t="shared" si="39"/>
        <v>104.03627380594406</v>
      </c>
      <c r="H205">
        <v>6519.06</v>
      </c>
      <c r="I205">
        <f t="shared" si="40"/>
        <v>102.95794067061817</v>
      </c>
      <c r="J205">
        <v>5168.16</v>
      </c>
      <c r="K205">
        <f t="shared" si="41"/>
        <v>101.26776735783174</v>
      </c>
      <c r="L205">
        <v>9291.84</v>
      </c>
      <c r="M205" s="134">
        <f t="shared" si="42"/>
        <v>109.16139764709199</v>
      </c>
      <c r="N205">
        <v>6551.46</v>
      </c>
      <c r="O205">
        <f t="shared" si="43"/>
        <v>99.8092620635651</v>
      </c>
      <c r="P205">
        <v>9875.9699999999993</v>
      </c>
      <c r="Q205">
        <f t="shared" si="44"/>
        <v>101.96781127844234</v>
      </c>
      <c r="R205">
        <v>4448.71</v>
      </c>
      <c r="S205" s="135">
        <f t="shared" si="45"/>
        <v>105.70120415514307</v>
      </c>
      <c r="T205">
        <v>6354.67</v>
      </c>
      <c r="U205" s="136">
        <f t="shared" si="46"/>
        <v>99.466250937191347</v>
      </c>
      <c r="V205">
        <v>6945.64</v>
      </c>
      <c r="W205">
        <f t="shared" si="47"/>
        <v>94.950779153491666</v>
      </c>
      <c r="X205">
        <v>3314.48</v>
      </c>
      <c r="Y205">
        <f t="shared" si="48"/>
        <v>80.007917560811947</v>
      </c>
      <c r="Z205">
        <v>9969.02</v>
      </c>
      <c r="AA205" s="136">
        <f t="shared" si="49"/>
        <v>100.51847221101879</v>
      </c>
      <c r="AB205">
        <v>7942.7</v>
      </c>
      <c r="AC205">
        <f t="shared" si="50"/>
        <v>90.284629549639675</v>
      </c>
    </row>
    <row r="206" spans="1:29">
      <c r="A206" s="20">
        <v>42338</v>
      </c>
      <c r="B206">
        <v>19616.7</v>
      </c>
      <c r="C206">
        <f t="shared" si="51"/>
        <v>99.425999559046019</v>
      </c>
      <c r="D206">
        <v>9333.6200000000008</v>
      </c>
      <c r="E206" s="135">
        <f t="shared" si="51"/>
        <v>107.77180175831992</v>
      </c>
      <c r="F206">
        <v>7226.63</v>
      </c>
      <c r="G206">
        <f t="shared" si="39"/>
        <v>103.97325648481326</v>
      </c>
      <c r="H206">
        <v>6498.22</v>
      </c>
      <c r="I206">
        <f t="shared" si="40"/>
        <v>102.62880679494045</v>
      </c>
      <c r="J206">
        <v>5176.2700000000004</v>
      </c>
      <c r="K206">
        <f t="shared" si="41"/>
        <v>101.42667915492626</v>
      </c>
      <c r="L206">
        <v>9252.16</v>
      </c>
      <c r="M206" s="134">
        <f t="shared" si="42"/>
        <v>108.69523332886905</v>
      </c>
      <c r="N206">
        <v>6542.22</v>
      </c>
      <c r="O206">
        <f t="shared" si="43"/>
        <v>99.668493810157884</v>
      </c>
      <c r="P206">
        <v>9899.67</v>
      </c>
      <c r="Q206">
        <f t="shared" si="44"/>
        <v>102.21250998928282</v>
      </c>
      <c r="R206">
        <v>4451.8</v>
      </c>
      <c r="S206" s="135">
        <f t="shared" si="45"/>
        <v>105.77462245411951</v>
      </c>
      <c r="T206">
        <v>6348.9</v>
      </c>
      <c r="U206" s="136">
        <f t="shared" si="46"/>
        <v>99.375936213073871</v>
      </c>
      <c r="V206">
        <v>6945.08</v>
      </c>
      <c r="W206">
        <f t="shared" si="47"/>
        <v>94.943123640633814</v>
      </c>
      <c r="X206">
        <v>3340.03</v>
      </c>
      <c r="Y206">
        <f t="shared" si="48"/>
        <v>80.624666581375877</v>
      </c>
      <c r="Z206">
        <v>10011.36</v>
      </c>
      <c r="AA206" s="136">
        <f t="shared" si="49"/>
        <v>100.94539001371299</v>
      </c>
      <c r="AB206">
        <v>7935.25</v>
      </c>
      <c r="AC206">
        <f t="shared" si="50"/>
        <v>90.19994543842499</v>
      </c>
    </row>
    <row r="207" spans="1:29">
      <c r="A207" s="20">
        <v>42339</v>
      </c>
      <c r="B207">
        <v>19819.150000000001</v>
      </c>
      <c r="C207">
        <f t="shared" si="51"/>
        <v>100.45210454157258</v>
      </c>
      <c r="D207">
        <v>9426.83</v>
      </c>
      <c r="E207" s="135">
        <f t="shared" si="51"/>
        <v>108.84806259193998</v>
      </c>
      <c r="F207">
        <v>7261.36</v>
      </c>
      <c r="G207">
        <f t="shared" si="39"/>
        <v>104.47293492382528</v>
      </c>
      <c r="H207">
        <v>6552.31</v>
      </c>
      <c r="I207">
        <f t="shared" si="40"/>
        <v>103.48307029472012</v>
      </c>
      <c r="J207">
        <v>5232.8599999999997</v>
      </c>
      <c r="K207">
        <f t="shared" si="41"/>
        <v>102.53553471566347</v>
      </c>
      <c r="L207">
        <v>9294.01</v>
      </c>
      <c r="M207" s="134">
        <f t="shared" si="42"/>
        <v>109.18689100824481</v>
      </c>
      <c r="N207">
        <v>6556.25</v>
      </c>
      <c r="O207">
        <f t="shared" si="43"/>
        <v>99.882236082376849</v>
      </c>
      <c r="P207">
        <v>9938.0400000000009</v>
      </c>
      <c r="Q207">
        <f t="shared" si="44"/>
        <v>102.60867410468151</v>
      </c>
      <c r="R207">
        <v>4473.83</v>
      </c>
      <c r="S207" s="135">
        <f t="shared" si="45"/>
        <v>106.29805453387695</v>
      </c>
      <c r="T207">
        <v>6386.63</v>
      </c>
      <c r="U207" s="136">
        <f t="shared" si="46"/>
        <v>99.966503724504079</v>
      </c>
      <c r="V207">
        <v>6995.53</v>
      </c>
      <c r="W207">
        <f t="shared" si="47"/>
        <v>95.632803325773523</v>
      </c>
      <c r="X207">
        <v>3372.62</v>
      </c>
      <c r="Y207">
        <f t="shared" si="48"/>
        <v>81.411353492537458</v>
      </c>
      <c r="Z207">
        <v>10080.49</v>
      </c>
      <c r="AA207" s="136">
        <f t="shared" si="49"/>
        <v>101.64243365330321</v>
      </c>
      <c r="AB207">
        <v>7954.9</v>
      </c>
      <c r="AC207">
        <f t="shared" si="50"/>
        <v>90.423306886125445</v>
      </c>
    </row>
    <row r="208" spans="1:29">
      <c r="A208" s="20">
        <v>42340</v>
      </c>
      <c r="B208">
        <v>19842.150000000001</v>
      </c>
      <c r="C208">
        <f t="shared" si="51"/>
        <v>100.56867858256105</v>
      </c>
      <c r="D208">
        <v>9411.11</v>
      </c>
      <c r="E208" s="135">
        <f t="shared" si="51"/>
        <v>108.66654966087566</v>
      </c>
      <c r="F208">
        <v>7277.57</v>
      </c>
      <c r="G208">
        <f t="shared" si="39"/>
        <v>104.7061565620742</v>
      </c>
      <c r="H208">
        <v>6562.87</v>
      </c>
      <c r="I208">
        <f t="shared" si="40"/>
        <v>103.64984830466047</v>
      </c>
      <c r="J208">
        <v>5235.1499999999996</v>
      </c>
      <c r="K208">
        <f t="shared" si="41"/>
        <v>102.58040623420189</v>
      </c>
      <c r="L208">
        <v>9293.31</v>
      </c>
      <c r="M208" s="134">
        <f t="shared" si="42"/>
        <v>109.17866734335679</v>
      </c>
      <c r="N208">
        <v>6549.97</v>
      </c>
      <c r="O208">
        <f t="shared" si="43"/>
        <v>99.786562420970213</v>
      </c>
      <c r="P208">
        <v>9930.8700000000008</v>
      </c>
      <c r="Q208">
        <f t="shared" si="44"/>
        <v>102.53464500102218</v>
      </c>
      <c r="R208">
        <v>4471.32</v>
      </c>
      <c r="S208" s="135">
        <f t="shared" si="45"/>
        <v>106.23841701593817</v>
      </c>
      <c r="T208">
        <v>6404.15</v>
      </c>
      <c r="U208" s="136">
        <f t="shared" si="46"/>
        <v>100.24073491454534</v>
      </c>
      <c r="V208">
        <v>7000.67</v>
      </c>
      <c r="W208">
        <f t="shared" si="47"/>
        <v>95.703069997361595</v>
      </c>
      <c r="X208">
        <v>3349.5</v>
      </c>
      <c r="Y208">
        <f t="shared" si="48"/>
        <v>80.853262010915614</v>
      </c>
      <c r="Z208">
        <v>10072.280000000001</v>
      </c>
      <c r="AA208" s="136">
        <f t="shared" si="49"/>
        <v>101.55965152859562</v>
      </c>
      <c r="AB208">
        <v>7931.35</v>
      </c>
      <c r="AC208">
        <f t="shared" si="50"/>
        <v>90.155614158728724</v>
      </c>
    </row>
    <row r="209" spans="1:29">
      <c r="A209" s="20">
        <v>42341</v>
      </c>
      <c r="B209">
        <v>19698.05</v>
      </c>
      <c r="C209">
        <f t="shared" si="51"/>
        <v>99.838316873585583</v>
      </c>
      <c r="D209">
        <v>9342.9699999999993</v>
      </c>
      <c r="E209" s="135">
        <f t="shared" si="51"/>
        <v>107.87976269378122</v>
      </c>
      <c r="F209">
        <v>7231.08</v>
      </c>
      <c r="G209">
        <f t="shared" si="39"/>
        <v>104.03728093208085</v>
      </c>
      <c r="H209">
        <v>6511.57</v>
      </c>
      <c r="I209">
        <f t="shared" si="40"/>
        <v>102.83964831318887</v>
      </c>
      <c r="J209">
        <v>5185.1499999999996</v>
      </c>
      <c r="K209">
        <f t="shared" si="41"/>
        <v>101.60067875519745</v>
      </c>
      <c r="L209">
        <v>9216.34</v>
      </c>
      <c r="M209" s="134">
        <f t="shared" si="42"/>
        <v>108.27441664845712</v>
      </c>
      <c r="N209">
        <v>6514.76</v>
      </c>
      <c r="O209">
        <f t="shared" si="43"/>
        <v>99.250150061395686</v>
      </c>
      <c r="P209">
        <v>9854.73</v>
      </c>
      <c r="Q209">
        <f t="shared" si="44"/>
        <v>101.74851167429672</v>
      </c>
      <c r="R209">
        <v>4446.53</v>
      </c>
      <c r="S209" s="135">
        <f t="shared" si="45"/>
        <v>105.64940742641538</v>
      </c>
      <c r="T209">
        <v>6360.46</v>
      </c>
      <c r="U209" s="136">
        <f t="shared" si="46"/>
        <v>99.556878710612523</v>
      </c>
      <c r="V209">
        <v>6938.32</v>
      </c>
      <c r="W209">
        <f t="shared" si="47"/>
        <v>94.8507106639927</v>
      </c>
      <c r="X209">
        <v>3323</v>
      </c>
      <c r="Y209">
        <f t="shared" si="48"/>
        <v>80.213581030682974</v>
      </c>
      <c r="Z209">
        <v>9991.8700000000008</v>
      </c>
      <c r="AA209" s="136">
        <f t="shared" si="49"/>
        <v>100.74887069452288</v>
      </c>
      <c r="AB209">
        <v>7864.15</v>
      </c>
      <c r="AC209">
        <f t="shared" si="50"/>
        <v>89.391752108577535</v>
      </c>
    </row>
    <row r="210" spans="1:29">
      <c r="A210" s="20">
        <v>42342</v>
      </c>
      <c r="B210">
        <v>19540</v>
      </c>
      <c r="C210">
        <f t="shared" si="51"/>
        <v>99.037250474532371</v>
      </c>
      <c r="D210">
        <v>9280.06</v>
      </c>
      <c r="E210" s="135">
        <f t="shared" si="51"/>
        <v>107.15336457080042</v>
      </c>
      <c r="F210">
        <v>7170.32</v>
      </c>
      <c r="G210">
        <f t="shared" si="39"/>
        <v>103.16309544534397</v>
      </c>
      <c r="H210">
        <v>6463.54</v>
      </c>
      <c r="I210">
        <f t="shared" si="40"/>
        <v>102.08109264865905</v>
      </c>
      <c r="J210">
        <v>5154.04</v>
      </c>
      <c r="K210">
        <f t="shared" si="41"/>
        <v>100.99109231776089</v>
      </c>
      <c r="L210">
        <v>9199.14</v>
      </c>
      <c r="M210" s="134">
        <f t="shared" si="42"/>
        <v>108.07234945406611</v>
      </c>
      <c r="N210">
        <v>6481.77</v>
      </c>
      <c r="O210">
        <f t="shared" si="43"/>
        <v>98.747558645821599</v>
      </c>
      <c r="P210">
        <v>9814.56</v>
      </c>
      <c r="Q210">
        <f t="shared" si="44"/>
        <v>101.33376284668232</v>
      </c>
      <c r="R210">
        <v>4407.29</v>
      </c>
      <c r="S210" s="135">
        <f t="shared" si="45"/>
        <v>104.71706630931675</v>
      </c>
      <c r="T210">
        <v>6299.69</v>
      </c>
      <c r="U210" s="136">
        <f t="shared" si="46"/>
        <v>98.605678401319807</v>
      </c>
      <c r="V210">
        <v>6886.52</v>
      </c>
      <c r="W210">
        <f t="shared" si="47"/>
        <v>94.142575724642157</v>
      </c>
      <c r="X210">
        <v>3287.81</v>
      </c>
      <c r="Y210">
        <f t="shared" si="48"/>
        <v>79.364132966743838</v>
      </c>
      <c r="Z210">
        <v>9921.4599999999991</v>
      </c>
      <c r="AA210" s="136">
        <f t="shared" si="49"/>
        <v>100.03892070662255</v>
      </c>
      <c r="AB210">
        <v>7781.9</v>
      </c>
      <c r="AC210">
        <f t="shared" si="50"/>
        <v>88.456816786777921</v>
      </c>
    </row>
    <row r="211" spans="1:29">
      <c r="A211" s="20">
        <v>42345</v>
      </c>
      <c r="B211">
        <v>19552.25</v>
      </c>
      <c r="C211">
        <f t="shared" si="51"/>
        <v>99.099338822450136</v>
      </c>
      <c r="D211">
        <v>9260.0400000000009</v>
      </c>
      <c r="E211" s="135">
        <f t="shared" si="51"/>
        <v>106.922201156048</v>
      </c>
      <c r="F211">
        <v>7204.18</v>
      </c>
      <c r="G211">
        <f t="shared" si="39"/>
        <v>103.6502567452273</v>
      </c>
      <c r="H211">
        <v>6484.86</v>
      </c>
      <c r="I211">
        <f t="shared" si="40"/>
        <v>102.41780734297043</v>
      </c>
      <c r="J211">
        <v>5154.1499999999996</v>
      </c>
      <c r="K211">
        <f t="shared" si="41"/>
        <v>100.99324771821469</v>
      </c>
      <c r="L211">
        <v>9193.01</v>
      </c>
      <c r="M211" s="134">
        <f t="shared" si="42"/>
        <v>108.0003336458326</v>
      </c>
      <c r="N211">
        <v>6478.01</v>
      </c>
      <c r="O211">
        <f t="shared" si="43"/>
        <v>98.690276326253297</v>
      </c>
      <c r="P211">
        <v>9829.0300000000007</v>
      </c>
      <c r="Q211">
        <f t="shared" si="44"/>
        <v>101.48316328321658</v>
      </c>
      <c r="R211">
        <v>4397.07</v>
      </c>
      <c r="S211" s="135">
        <f t="shared" si="45"/>
        <v>104.47423944344652</v>
      </c>
      <c r="T211">
        <v>6302.74</v>
      </c>
      <c r="U211" s="136">
        <f t="shared" si="46"/>
        <v>98.653418420134059</v>
      </c>
      <c r="V211">
        <v>6886.47</v>
      </c>
      <c r="W211">
        <f t="shared" si="47"/>
        <v>94.141892196708412</v>
      </c>
      <c r="X211">
        <v>3276.73</v>
      </c>
      <c r="Y211">
        <f t="shared" si="48"/>
        <v>79.096673900291847</v>
      </c>
      <c r="Z211">
        <v>9902.14</v>
      </c>
      <c r="AA211" s="136">
        <f t="shared" si="49"/>
        <v>99.844115511817364</v>
      </c>
      <c r="AB211">
        <v>7765.4</v>
      </c>
      <c r="AC211">
        <f t="shared" si="50"/>
        <v>88.269261372678287</v>
      </c>
    </row>
    <row r="212" spans="1:29">
      <c r="A212" s="20">
        <v>42346</v>
      </c>
      <c r="B212">
        <v>19365.2</v>
      </c>
      <c r="C212">
        <f t="shared" si="51"/>
        <v>98.151287763020179</v>
      </c>
      <c r="D212">
        <v>9170.39</v>
      </c>
      <c r="E212" s="135">
        <f t="shared" si="51"/>
        <v>105.88704630427199</v>
      </c>
      <c r="F212">
        <v>7167.36</v>
      </c>
      <c r="G212">
        <f t="shared" si="39"/>
        <v>103.12050839727385</v>
      </c>
      <c r="H212">
        <v>6439.81</v>
      </c>
      <c r="I212">
        <f t="shared" si="40"/>
        <v>101.70631592745789</v>
      </c>
      <c r="J212">
        <v>5126.09</v>
      </c>
      <c r="K212">
        <f t="shared" si="41"/>
        <v>100.44342465699741</v>
      </c>
      <c r="L212">
        <v>9130.69</v>
      </c>
      <c r="M212" s="134">
        <f t="shared" si="42"/>
        <v>107.26819250894617</v>
      </c>
      <c r="N212">
        <v>6436.6</v>
      </c>
      <c r="O212">
        <f t="shared" si="43"/>
        <v>98.059409078028892</v>
      </c>
      <c r="P212">
        <v>9749.0300000000007</v>
      </c>
      <c r="Q212">
        <f t="shared" si="44"/>
        <v>100.65717607362852</v>
      </c>
      <c r="R212">
        <v>4373.95</v>
      </c>
      <c r="S212" s="135">
        <f t="shared" si="45"/>
        <v>103.92490899932521</v>
      </c>
      <c r="T212">
        <v>6256.04</v>
      </c>
      <c r="U212" s="136">
        <f t="shared" si="46"/>
        <v>97.922448295994371</v>
      </c>
      <c r="V212">
        <v>6839.34</v>
      </c>
      <c r="W212">
        <f t="shared" si="47"/>
        <v>93.497598766368796</v>
      </c>
      <c r="X212">
        <v>3199</v>
      </c>
      <c r="Y212">
        <f t="shared" si="48"/>
        <v>77.220356821292455</v>
      </c>
      <c r="Z212">
        <v>9803.52</v>
      </c>
      <c r="AA212" s="136">
        <f t="shared" si="49"/>
        <v>98.849721706864571</v>
      </c>
      <c r="AB212">
        <v>7701.7</v>
      </c>
      <c r="AC212">
        <f t="shared" si="50"/>
        <v>87.545183804305822</v>
      </c>
    </row>
    <row r="213" spans="1:29">
      <c r="A213" s="20">
        <v>42347</v>
      </c>
      <c r="B213">
        <v>19009.2</v>
      </c>
      <c r="C213">
        <f t="shared" si="51"/>
        <v>96.34692434598162</v>
      </c>
      <c r="D213">
        <v>8960.85</v>
      </c>
      <c r="E213" s="135">
        <f t="shared" si="51"/>
        <v>103.46756668752757</v>
      </c>
      <c r="F213">
        <v>7068.32</v>
      </c>
      <c r="G213">
        <f t="shared" si="39"/>
        <v>101.69556878887327</v>
      </c>
      <c r="H213">
        <v>6340.4</v>
      </c>
      <c r="I213">
        <f t="shared" si="40"/>
        <v>100.13629680168418</v>
      </c>
      <c r="J213">
        <v>5049.37</v>
      </c>
      <c r="K213">
        <f t="shared" si="41"/>
        <v>98.940130813212988</v>
      </c>
      <c r="L213">
        <v>9015.8799999999992</v>
      </c>
      <c r="M213" s="134">
        <f t="shared" si="42"/>
        <v>105.9193939863863</v>
      </c>
      <c r="N213">
        <v>6345.51</v>
      </c>
      <c r="O213">
        <f t="shared" si="43"/>
        <v>96.67168394784872</v>
      </c>
      <c r="P213">
        <v>9595.01</v>
      </c>
      <c r="Q213">
        <f t="shared" si="44"/>
        <v>99.0669441983691</v>
      </c>
      <c r="R213">
        <v>4278.33</v>
      </c>
      <c r="S213" s="135">
        <f t="shared" si="45"/>
        <v>101.65298092549824</v>
      </c>
      <c r="T213">
        <v>6117</v>
      </c>
      <c r="U213" s="136">
        <f t="shared" si="46"/>
        <v>95.746129536671376</v>
      </c>
      <c r="V213">
        <v>6728.82</v>
      </c>
      <c r="W213">
        <f t="shared" si="47"/>
        <v>91.986728621638576</v>
      </c>
      <c r="X213">
        <v>3143.72</v>
      </c>
      <c r="Y213">
        <f t="shared" si="48"/>
        <v>75.885958157622227</v>
      </c>
      <c r="Z213">
        <v>9593.2099999999991</v>
      </c>
      <c r="AA213" s="136">
        <f t="shared" si="49"/>
        <v>96.729148181011524</v>
      </c>
      <c r="AB213">
        <v>7612.5</v>
      </c>
      <c r="AC213">
        <f t="shared" si="50"/>
        <v>86.531247868688482</v>
      </c>
    </row>
    <row r="214" spans="1:29">
      <c r="A214" s="20">
        <v>42348</v>
      </c>
      <c r="B214">
        <v>19159.75</v>
      </c>
      <c r="C214">
        <f t="shared" si="51"/>
        <v>97.109977470799464</v>
      </c>
      <c r="D214">
        <v>9071.76</v>
      </c>
      <c r="E214" s="135">
        <f t="shared" si="51"/>
        <v>104.74820276795673</v>
      </c>
      <c r="F214">
        <v>7120.08</v>
      </c>
      <c r="G214">
        <f t="shared" si="39"/>
        <v>102.44026662945096</v>
      </c>
      <c r="H214">
        <v>6384.3</v>
      </c>
      <c r="I214">
        <f t="shared" si="40"/>
        <v>100.8296258392203</v>
      </c>
      <c r="J214">
        <v>5090.82</v>
      </c>
      <c r="K214">
        <f t="shared" si="41"/>
        <v>99.752324893307673</v>
      </c>
      <c r="L214">
        <v>9062.14</v>
      </c>
      <c r="M214" s="134">
        <f t="shared" si="42"/>
        <v>106.46286075455649</v>
      </c>
      <c r="N214">
        <v>6391.34</v>
      </c>
      <c r="O214">
        <f t="shared" si="43"/>
        <v>97.36988839088481</v>
      </c>
      <c r="P214">
        <v>9689.07</v>
      </c>
      <c r="Q214">
        <f t="shared" si="44"/>
        <v>100.03809866004225</v>
      </c>
      <c r="R214">
        <v>4325.05</v>
      </c>
      <c r="S214" s="135">
        <f t="shared" si="45"/>
        <v>102.76304659804786</v>
      </c>
      <c r="T214">
        <v>6179.52</v>
      </c>
      <c r="U214" s="136">
        <f t="shared" si="46"/>
        <v>96.724721660037844</v>
      </c>
      <c r="V214">
        <v>6793.94</v>
      </c>
      <c r="W214">
        <f t="shared" si="47"/>
        <v>92.876955402536439</v>
      </c>
      <c r="X214">
        <v>3164.3</v>
      </c>
      <c r="Y214">
        <f t="shared" si="48"/>
        <v>76.382736820761394</v>
      </c>
      <c r="Z214">
        <v>9688.4</v>
      </c>
      <c r="AA214" s="136">
        <f t="shared" si="49"/>
        <v>97.68895700572719</v>
      </c>
      <c r="AB214">
        <v>7683.3</v>
      </c>
      <c r="AC214">
        <f t="shared" si="50"/>
        <v>87.33603110009777</v>
      </c>
    </row>
    <row r="215" spans="1:29">
      <c r="A215" s="20">
        <v>42349</v>
      </c>
      <c r="B215">
        <v>19003.349999999999</v>
      </c>
      <c r="C215">
        <f t="shared" si="51"/>
        <v>96.317273992078029</v>
      </c>
      <c r="D215">
        <v>9002.84</v>
      </c>
      <c r="E215" s="135">
        <f t="shared" si="51"/>
        <v>103.95240943405375</v>
      </c>
      <c r="F215">
        <v>7082.79</v>
      </c>
      <c r="G215">
        <f t="shared" si="39"/>
        <v>101.90375614886476</v>
      </c>
      <c r="H215">
        <v>6355.73</v>
      </c>
      <c r="I215">
        <f t="shared" si="40"/>
        <v>100.37840919679645</v>
      </c>
      <c r="J215">
        <v>5074.51</v>
      </c>
      <c r="K215">
        <f t="shared" si="41"/>
        <v>99.432737789656429</v>
      </c>
      <c r="L215">
        <v>8999.2000000000007</v>
      </c>
      <c r="M215" s="134">
        <f t="shared" si="42"/>
        <v>105.72343580019785</v>
      </c>
      <c r="N215">
        <v>6350.27</v>
      </c>
      <c r="O215">
        <f t="shared" si="43"/>
        <v>96.744200926876701</v>
      </c>
      <c r="P215">
        <v>9640.1299999999992</v>
      </c>
      <c r="Q215">
        <f t="shared" si="44"/>
        <v>99.532800984576753</v>
      </c>
      <c r="R215">
        <v>4272.47</v>
      </c>
      <c r="S215" s="135">
        <f t="shared" si="45"/>
        <v>101.51374751708342</v>
      </c>
      <c r="T215">
        <v>6128.21</v>
      </c>
      <c r="U215" s="136">
        <f t="shared" si="46"/>
        <v>95.921593671395271</v>
      </c>
      <c r="V215">
        <v>6761.7</v>
      </c>
      <c r="W215">
        <f t="shared" si="47"/>
        <v>92.436216590863424</v>
      </c>
      <c r="X215">
        <v>3132.12</v>
      </c>
      <c r="Y215">
        <f t="shared" si="48"/>
        <v>75.605946860614722</v>
      </c>
      <c r="Z215">
        <v>9624.27</v>
      </c>
      <c r="AA215" s="136">
        <f t="shared" si="49"/>
        <v>97.042328789223191</v>
      </c>
      <c r="AB215">
        <v>7610.45</v>
      </c>
      <c r="AC215">
        <f t="shared" si="50"/>
        <v>86.507945529360953</v>
      </c>
    </row>
    <row r="216" spans="1:29">
      <c r="A216" s="20">
        <v>42352</v>
      </c>
      <c r="B216">
        <v>19098.400000000001</v>
      </c>
      <c r="C216">
        <f t="shared" si="51"/>
        <v>96.799028887554201</v>
      </c>
      <c r="D216">
        <v>9037.76</v>
      </c>
      <c r="E216" s="135">
        <f t="shared" si="51"/>
        <v>104.35561754809746</v>
      </c>
      <c r="F216">
        <v>7142.75</v>
      </c>
      <c r="G216">
        <f t="shared" si="39"/>
        <v>102.7664316226097</v>
      </c>
      <c r="H216">
        <v>6405.14</v>
      </c>
      <c r="I216">
        <f t="shared" si="40"/>
        <v>101.15875971489805</v>
      </c>
      <c r="J216">
        <v>5085.04</v>
      </c>
      <c r="K216">
        <f t="shared" si="41"/>
        <v>99.639068396734771</v>
      </c>
      <c r="L216">
        <v>8954.4699999999993</v>
      </c>
      <c r="M216" s="134">
        <f t="shared" si="42"/>
        <v>105.19794361385428</v>
      </c>
      <c r="N216">
        <v>6362.53</v>
      </c>
      <c r="O216">
        <f t="shared" si="43"/>
        <v>96.930977851852091</v>
      </c>
      <c r="P216">
        <v>9644.77</v>
      </c>
      <c r="Q216">
        <f t="shared" si="44"/>
        <v>99.580708242732868</v>
      </c>
      <c r="R216">
        <v>4258.66</v>
      </c>
      <c r="S216" s="135">
        <f t="shared" si="45"/>
        <v>101.18562236858362</v>
      </c>
      <c r="T216">
        <v>6145.43</v>
      </c>
      <c r="U216" s="136">
        <f t="shared" si="46"/>
        <v>96.191129121881048</v>
      </c>
      <c r="V216">
        <v>6804.48</v>
      </c>
      <c r="W216">
        <f t="shared" si="47"/>
        <v>93.021043090967993</v>
      </c>
      <c r="X216">
        <v>3145.63</v>
      </c>
      <c r="Y216">
        <f t="shared" si="48"/>
        <v>75.932063466008813</v>
      </c>
      <c r="Z216">
        <v>9643.75</v>
      </c>
      <c r="AA216" s="136">
        <f t="shared" si="49"/>
        <v>97.238747277567157</v>
      </c>
      <c r="AB216">
        <v>7650.05</v>
      </c>
      <c r="AC216">
        <f t="shared" si="50"/>
        <v>86.958078523200044</v>
      </c>
    </row>
    <row r="217" spans="1:29">
      <c r="A217" s="20">
        <v>42353</v>
      </c>
      <c r="B217">
        <v>19227.25</v>
      </c>
      <c r="C217">
        <f t="shared" si="51"/>
        <v>97.452096938917734</v>
      </c>
      <c r="D217">
        <v>9104.5300000000007</v>
      </c>
      <c r="E217" s="135">
        <f t="shared" si="51"/>
        <v>105.12658564015638</v>
      </c>
      <c r="F217">
        <v>7208.56</v>
      </c>
      <c r="G217">
        <f t="shared" si="39"/>
        <v>103.71327406635811</v>
      </c>
      <c r="H217">
        <v>6452.32</v>
      </c>
      <c r="I217">
        <f t="shared" si="40"/>
        <v>101.90389101309742</v>
      </c>
      <c r="J217">
        <v>5106.26</v>
      </c>
      <c r="K217">
        <f t="shared" si="41"/>
        <v>100.05486473882425</v>
      </c>
      <c r="L217">
        <v>9026.7000000000007</v>
      </c>
      <c r="M217" s="134">
        <f t="shared" si="42"/>
        <v>106.04650834936949</v>
      </c>
      <c r="N217">
        <v>6402.87</v>
      </c>
      <c r="O217">
        <f t="shared" si="43"/>
        <v>97.545544014454649</v>
      </c>
      <c r="P217">
        <v>9726.99</v>
      </c>
      <c r="Q217">
        <f t="shared" si="44"/>
        <v>100.42961659738701</v>
      </c>
      <c r="R217">
        <v>4310.08</v>
      </c>
      <c r="S217" s="135">
        <f t="shared" si="45"/>
        <v>102.40735988747278</v>
      </c>
      <c r="T217">
        <v>6204.67</v>
      </c>
      <c r="U217" s="136">
        <f t="shared" si="46"/>
        <v>97.118381159440702</v>
      </c>
      <c r="V217">
        <v>6861.43</v>
      </c>
      <c r="W217">
        <f t="shared" si="47"/>
        <v>93.799581407493378</v>
      </c>
      <c r="X217">
        <v>3144.03</v>
      </c>
      <c r="Y217">
        <f t="shared" si="48"/>
        <v>75.893441218145711</v>
      </c>
      <c r="Z217">
        <v>9719.64</v>
      </c>
      <c r="AA217" s="136">
        <f t="shared" si="49"/>
        <v>98.003952569169954</v>
      </c>
      <c r="AB217">
        <v>7700.9</v>
      </c>
      <c r="AC217">
        <f t="shared" si="50"/>
        <v>87.536090208470682</v>
      </c>
    </row>
    <row r="218" spans="1:29">
      <c r="A218" s="20">
        <v>42354</v>
      </c>
      <c r="B218">
        <v>19302.900000000001</v>
      </c>
      <c r="C218">
        <f t="shared" si="51"/>
        <v>97.835524165038436</v>
      </c>
      <c r="D218">
        <v>9121.77</v>
      </c>
      <c r="E218" s="135">
        <f t="shared" si="51"/>
        <v>105.32564943987326</v>
      </c>
      <c r="F218">
        <v>7234.1</v>
      </c>
      <c r="G218">
        <f t="shared" si="39"/>
        <v>104.08073123112538</v>
      </c>
      <c r="H218">
        <v>6462.92</v>
      </c>
      <c r="I218">
        <f t="shared" si="40"/>
        <v>102.07130075792392</v>
      </c>
      <c r="J218">
        <v>5129.1000000000004</v>
      </c>
      <c r="K218">
        <f t="shared" si="41"/>
        <v>100.50240425123349</v>
      </c>
      <c r="L218">
        <v>9031.43</v>
      </c>
      <c r="M218" s="134">
        <f t="shared" si="42"/>
        <v>106.10207682782699</v>
      </c>
      <c r="N218">
        <v>6420.38</v>
      </c>
      <c r="O218">
        <f t="shared" si="43"/>
        <v>97.812302901593256</v>
      </c>
      <c r="P218">
        <v>9743.64</v>
      </c>
      <c r="Q218">
        <f t="shared" si="44"/>
        <v>100.6015251853825</v>
      </c>
      <c r="R218">
        <v>4335.9399999999996</v>
      </c>
      <c r="S218" s="135">
        <f t="shared" si="45"/>
        <v>103.0217926420133</v>
      </c>
      <c r="T218">
        <v>6231.42</v>
      </c>
      <c r="U218" s="136">
        <f t="shared" si="46"/>
        <v>97.537084603139562</v>
      </c>
      <c r="V218">
        <v>6862.99</v>
      </c>
      <c r="W218">
        <f t="shared" si="47"/>
        <v>93.820907479025948</v>
      </c>
      <c r="X218">
        <v>3169.09</v>
      </c>
      <c r="Y218">
        <f t="shared" si="48"/>
        <v>76.498362175301565</v>
      </c>
      <c r="Z218">
        <v>9756.4599999999991</v>
      </c>
      <c r="AA218" s="136">
        <f t="shared" si="49"/>
        <v>98.375211744776948</v>
      </c>
      <c r="AB218">
        <v>7750.9</v>
      </c>
      <c r="AC218">
        <f t="shared" si="50"/>
        <v>88.104439948166501</v>
      </c>
    </row>
    <row r="219" spans="1:29">
      <c r="A219" s="20">
        <v>42355</v>
      </c>
      <c r="B219">
        <v>19588.75</v>
      </c>
      <c r="C219">
        <f t="shared" si="51"/>
        <v>99.284336757062235</v>
      </c>
      <c r="D219">
        <v>9323.14</v>
      </c>
      <c r="E219" s="135">
        <f t="shared" si="51"/>
        <v>107.65079313761035</v>
      </c>
      <c r="F219">
        <v>7310.09</v>
      </c>
      <c r="G219">
        <f t="shared" si="39"/>
        <v>105.17403859019605</v>
      </c>
      <c r="H219">
        <v>6547.53</v>
      </c>
      <c r="I219">
        <f t="shared" si="40"/>
        <v>103.40757797582665</v>
      </c>
      <c r="J219">
        <v>5195.17</v>
      </c>
      <c r="K219">
        <f t="shared" si="41"/>
        <v>101.79701614198994</v>
      </c>
      <c r="L219">
        <v>9151.2900000000009</v>
      </c>
      <c r="M219" s="134">
        <f t="shared" si="42"/>
        <v>107.51020321850748</v>
      </c>
      <c r="N219">
        <v>6530.49</v>
      </c>
      <c r="O219">
        <f t="shared" si="43"/>
        <v>99.489791254696087</v>
      </c>
      <c r="P219">
        <v>9906.0300000000007</v>
      </c>
      <c r="Q219">
        <f t="shared" si="44"/>
        <v>102.27817597244508</v>
      </c>
      <c r="R219">
        <v>4400.26</v>
      </c>
      <c r="S219" s="135">
        <f t="shared" si="45"/>
        <v>104.55003373915358</v>
      </c>
      <c r="T219">
        <v>6309.25</v>
      </c>
      <c r="U219" s="136">
        <f t="shared" si="46"/>
        <v>98.75531596848846</v>
      </c>
      <c r="V219">
        <v>6949.59</v>
      </c>
      <c r="W219">
        <f t="shared" si="47"/>
        <v>95.004777860256823</v>
      </c>
      <c r="X219">
        <v>3234.69</v>
      </c>
      <c r="Y219">
        <f t="shared" si="48"/>
        <v>78.081874337688802</v>
      </c>
      <c r="Z219">
        <v>9946.2999999999993</v>
      </c>
      <c r="AA219" s="136">
        <f t="shared" si="49"/>
        <v>100.28938452851494</v>
      </c>
      <c r="AB219">
        <v>7844.35</v>
      </c>
      <c r="AC219">
        <f t="shared" si="50"/>
        <v>89.166685611657996</v>
      </c>
    </row>
    <row r="220" spans="1:29">
      <c r="A220" s="20">
        <v>42356</v>
      </c>
      <c r="B220">
        <v>19593.849999999999</v>
      </c>
      <c r="C220">
        <f t="shared" si="51"/>
        <v>99.310185783542266</v>
      </c>
      <c r="D220">
        <v>9304.39</v>
      </c>
      <c r="E220" s="135">
        <f t="shared" si="51"/>
        <v>107.43429393548207</v>
      </c>
      <c r="F220">
        <v>7268.87</v>
      </c>
      <c r="G220">
        <f t="shared" si="39"/>
        <v>104.580985170787</v>
      </c>
      <c r="H220">
        <v>6514.52</v>
      </c>
      <c r="I220">
        <f t="shared" si="40"/>
        <v>102.88623876104155</v>
      </c>
      <c r="J220">
        <v>5170.18</v>
      </c>
      <c r="K220">
        <f t="shared" si="41"/>
        <v>101.30734834798353</v>
      </c>
      <c r="L220">
        <v>9134.43</v>
      </c>
      <c r="M220" s="134">
        <f t="shared" si="42"/>
        <v>107.31213037563352</v>
      </c>
      <c r="N220">
        <v>6499.98</v>
      </c>
      <c r="O220">
        <f t="shared" si="43"/>
        <v>99.024981794581947</v>
      </c>
      <c r="P220">
        <v>9879.85</v>
      </c>
      <c r="Q220">
        <f t="shared" si="44"/>
        <v>102.00787165810739</v>
      </c>
      <c r="R220">
        <v>4392.8500000000004</v>
      </c>
      <c r="S220" s="135">
        <f t="shared" si="45"/>
        <v>104.37397238141402</v>
      </c>
      <c r="T220">
        <v>6290.82</v>
      </c>
      <c r="U220" s="136">
        <f t="shared" si="46"/>
        <v>98.466841035128823</v>
      </c>
      <c r="V220">
        <v>6889.07</v>
      </c>
      <c r="W220">
        <f t="shared" si="47"/>
        <v>94.177435649262677</v>
      </c>
      <c r="X220">
        <v>3225.34</v>
      </c>
      <c r="Y220">
        <f t="shared" si="48"/>
        <v>77.856175576738792</v>
      </c>
      <c r="Z220">
        <v>9930.17</v>
      </c>
      <c r="AA220" s="136">
        <f t="shared" si="49"/>
        <v>100.12674437363877</v>
      </c>
      <c r="AB220">
        <v>7761.95</v>
      </c>
      <c r="AC220">
        <f t="shared" si="50"/>
        <v>88.230045240639271</v>
      </c>
    </row>
    <row r="221" spans="1:29">
      <c r="A221" s="20">
        <v>42359</v>
      </c>
      <c r="B221">
        <v>19724.75</v>
      </c>
      <c r="C221">
        <f t="shared" si="51"/>
        <v>99.973644129863487</v>
      </c>
      <c r="D221">
        <v>9373.17</v>
      </c>
      <c r="E221" s="135">
        <f t="shared" si="51"/>
        <v>108.22847074200914</v>
      </c>
      <c r="F221">
        <v>7319.03</v>
      </c>
      <c r="G221">
        <f t="shared" si="39"/>
        <v>105.30266298538085</v>
      </c>
      <c r="H221">
        <v>6559.83</v>
      </c>
      <c r="I221">
        <f t="shared" si="40"/>
        <v>103.60183645331401</v>
      </c>
      <c r="J221">
        <v>5215.07</v>
      </c>
      <c r="K221">
        <f t="shared" si="41"/>
        <v>102.1869476786337</v>
      </c>
      <c r="L221">
        <v>9157.06</v>
      </c>
      <c r="M221" s="134">
        <f t="shared" si="42"/>
        <v>107.57798971337003</v>
      </c>
      <c r="N221">
        <v>6510.87</v>
      </c>
      <c r="O221">
        <f t="shared" si="43"/>
        <v>99.190887236097609</v>
      </c>
      <c r="P221">
        <v>9903.1299999999992</v>
      </c>
      <c r="Q221">
        <f t="shared" si="44"/>
        <v>102.24823393609751</v>
      </c>
      <c r="R221">
        <v>4423.1400000000003</v>
      </c>
      <c r="S221" s="135">
        <f t="shared" si="45"/>
        <v>105.09366179112138</v>
      </c>
      <c r="T221">
        <v>6326.72</v>
      </c>
      <c r="U221" s="136">
        <f t="shared" si="46"/>
        <v>99.028764535270469</v>
      </c>
      <c r="V221">
        <v>6943.13</v>
      </c>
      <c r="W221">
        <f t="shared" si="47"/>
        <v>94.916466051218123</v>
      </c>
      <c r="X221">
        <v>3262.62</v>
      </c>
      <c r="Y221">
        <f t="shared" si="48"/>
        <v>78.756073951949105</v>
      </c>
      <c r="Z221">
        <v>9993.08</v>
      </c>
      <c r="AA221" s="136">
        <f t="shared" si="49"/>
        <v>100.76107122690973</v>
      </c>
      <c r="AB221">
        <v>7834.45</v>
      </c>
      <c r="AC221">
        <f t="shared" si="50"/>
        <v>89.054152363198227</v>
      </c>
    </row>
    <row r="222" spans="1:29">
      <c r="A222" s="20">
        <v>42360</v>
      </c>
      <c r="B222">
        <v>19668.3</v>
      </c>
      <c r="C222">
        <f t="shared" si="51"/>
        <v>99.687530885785307</v>
      </c>
      <c r="D222">
        <v>9374.23</v>
      </c>
      <c r="E222" s="135">
        <f t="shared" si="51"/>
        <v>108.24071016356946</v>
      </c>
      <c r="F222">
        <v>7280.25</v>
      </c>
      <c r="G222">
        <f t="shared" si="39"/>
        <v>104.74471510559718</v>
      </c>
      <c r="H222">
        <v>6534.36</v>
      </c>
      <c r="I222">
        <f t="shared" si="40"/>
        <v>103.19957926456583</v>
      </c>
      <c r="J222">
        <v>5181.88</v>
      </c>
      <c r="K222">
        <f t="shared" si="41"/>
        <v>101.53660457807057</v>
      </c>
      <c r="L222">
        <v>9139.39</v>
      </c>
      <c r="M222" s="134">
        <f t="shared" si="42"/>
        <v>107.37040091541137</v>
      </c>
      <c r="N222">
        <v>6504.87</v>
      </c>
      <c r="O222">
        <f t="shared" si="43"/>
        <v>99.099479279339675</v>
      </c>
      <c r="P222">
        <v>9898.48</v>
      </c>
      <c r="Q222">
        <f t="shared" si="44"/>
        <v>102.2002234295402</v>
      </c>
      <c r="R222">
        <v>4409.47</v>
      </c>
      <c r="S222" s="135">
        <f t="shared" si="45"/>
        <v>104.76886303804447</v>
      </c>
      <c r="T222">
        <v>6312.6</v>
      </c>
      <c r="U222" s="136">
        <f t="shared" si="46"/>
        <v>98.807751726858214</v>
      </c>
      <c r="V222">
        <v>6903.37</v>
      </c>
      <c r="W222">
        <f t="shared" si="47"/>
        <v>94.37292463831119</v>
      </c>
      <c r="X222">
        <v>3230.61</v>
      </c>
      <c r="Y222">
        <f t="shared" si="48"/>
        <v>77.983387605637887</v>
      </c>
      <c r="Z222">
        <v>9989.5499999999993</v>
      </c>
      <c r="AA222" s="136">
        <f t="shared" si="49"/>
        <v>100.72547793821084</v>
      </c>
      <c r="AB222">
        <v>7786.1</v>
      </c>
      <c r="AC222">
        <f t="shared" si="50"/>
        <v>88.504558164912368</v>
      </c>
    </row>
    <row r="223" spans="1:29">
      <c r="A223" s="20">
        <v>42361</v>
      </c>
      <c r="B223">
        <v>19769.5</v>
      </c>
      <c r="C223">
        <f t="shared" si="51"/>
        <v>100.20045666613449</v>
      </c>
      <c r="D223">
        <v>9433.77</v>
      </c>
      <c r="E223" s="135">
        <f t="shared" si="51"/>
        <v>108.92819616328772</v>
      </c>
      <c r="F223">
        <v>7318.74</v>
      </c>
      <c r="G223">
        <f t="shared" si="39"/>
        <v>105.29849060567128</v>
      </c>
      <c r="H223">
        <v>6568.15</v>
      </c>
      <c r="I223">
        <f t="shared" si="40"/>
        <v>103.73323730963062</v>
      </c>
      <c r="J223">
        <v>5208.6400000000003</v>
      </c>
      <c r="K223">
        <f t="shared" si="41"/>
        <v>102.06095472483373</v>
      </c>
      <c r="L223">
        <v>9179.91</v>
      </c>
      <c r="M223" s="134">
        <f t="shared" si="42"/>
        <v>107.84643363149993</v>
      </c>
      <c r="N223">
        <v>6539.23</v>
      </c>
      <c r="O223">
        <f t="shared" si="43"/>
        <v>99.622942178373492</v>
      </c>
      <c r="P223">
        <v>9949.33</v>
      </c>
      <c r="Q223">
        <f t="shared" si="44"/>
        <v>102.7252415496346</v>
      </c>
      <c r="R223">
        <v>4432.16</v>
      </c>
      <c r="S223" s="135">
        <f t="shared" si="45"/>
        <v>105.30797669622405</v>
      </c>
      <c r="T223">
        <v>6350.89</v>
      </c>
      <c r="U223" s="136">
        <f t="shared" si="46"/>
        <v>99.407084618792027</v>
      </c>
      <c r="V223">
        <v>6933.29</v>
      </c>
      <c r="W223">
        <f t="shared" si="47"/>
        <v>94.781947753858859</v>
      </c>
      <c r="X223">
        <v>3260.97</v>
      </c>
      <c r="Y223">
        <f t="shared" si="48"/>
        <v>78.716244758840276</v>
      </c>
      <c r="Z223">
        <v>10055.24</v>
      </c>
      <c r="AA223" s="136">
        <f t="shared" si="49"/>
        <v>101.38783576671774</v>
      </c>
      <c r="AB223">
        <v>7865.95</v>
      </c>
      <c r="AC223">
        <f t="shared" si="50"/>
        <v>89.412212699206577</v>
      </c>
    </row>
    <row r="224" spans="1:29">
      <c r="A224" s="20">
        <v>42362</v>
      </c>
      <c r="B224">
        <v>19785.150000000001</v>
      </c>
      <c r="C224">
        <f t="shared" si="51"/>
        <v>100.27977769837229</v>
      </c>
      <c r="D224">
        <v>9446.83</v>
      </c>
      <c r="E224" s="135">
        <f t="shared" si="51"/>
        <v>109.07899507421016</v>
      </c>
      <c r="F224">
        <v>7313.22</v>
      </c>
      <c r="G224">
        <f t="shared" si="39"/>
        <v>105.21907151602696</v>
      </c>
      <c r="H224">
        <v>6565.11</v>
      </c>
      <c r="I224">
        <f t="shared" si="40"/>
        <v>103.68522545828415</v>
      </c>
      <c r="J224">
        <v>5201.8999999999996</v>
      </c>
      <c r="K224">
        <f t="shared" si="41"/>
        <v>101.92888746066393</v>
      </c>
      <c r="L224">
        <v>9178.1200000000008</v>
      </c>
      <c r="M224" s="134">
        <f t="shared" si="42"/>
        <v>107.82540454557204</v>
      </c>
      <c r="N224">
        <v>6577.34</v>
      </c>
      <c r="O224">
        <f t="shared" si="43"/>
        <v>100.20353505038102</v>
      </c>
      <c r="P224">
        <v>9974.65</v>
      </c>
      <c r="Q224">
        <f t="shared" si="44"/>
        <v>102.98666650146924</v>
      </c>
      <c r="R224">
        <v>4439.72</v>
      </c>
      <c r="S224" s="135">
        <f t="shared" si="45"/>
        <v>105.48760204905957</v>
      </c>
      <c r="T224">
        <v>6350.28</v>
      </c>
      <c r="U224" s="136">
        <f t="shared" si="46"/>
        <v>99.397536615029168</v>
      </c>
      <c r="V224">
        <v>6944.73</v>
      </c>
      <c r="W224">
        <f t="shared" si="47"/>
        <v>94.938338945097669</v>
      </c>
      <c r="X224">
        <v>3272.47</v>
      </c>
      <c r="Y224">
        <f t="shared" si="48"/>
        <v>78.993842165356327</v>
      </c>
      <c r="Z224">
        <v>10053.09</v>
      </c>
      <c r="AA224" s="136">
        <f t="shared" si="49"/>
        <v>101.36615713479067</v>
      </c>
      <c r="AB224">
        <v>7861.05</v>
      </c>
      <c r="AC224">
        <f t="shared" si="50"/>
        <v>89.356514424716408</v>
      </c>
    </row>
    <row r="225" spans="1:29">
      <c r="A225" s="20">
        <v>42366</v>
      </c>
      <c r="B225">
        <v>19850.099999999999</v>
      </c>
      <c r="C225">
        <f t="shared" si="51"/>
        <v>100.6089726532505</v>
      </c>
      <c r="D225">
        <v>9466.65</v>
      </c>
      <c r="E225" s="135">
        <f t="shared" si="51"/>
        <v>109.30784916413987</v>
      </c>
      <c r="F225">
        <v>7349.97</v>
      </c>
      <c r="G225">
        <f t="shared" si="39"/>
        <v>105.74781273784365</v>
      </c>
      <c r="H225">
        <v>6592.76</v>
      </c>
      <c r="I225">
        <f t="shared" si="40"/>
        <v>104.12191219832685</v>
      </c>
      <c r="J225">
        <v>5225.12</v>
      </c>
      <c r="K225">
        <f t="shared" si="41"/>
        <v>102.38387290191359</v>
      </c>
      <c r="L225">
        <v>9229.7199999999993</v>
      </c>
      <c r="M225" s="134">
        <f t="shared" si="42"/>
        <v>108.43160612874499</v>
      </c>
      <c r="N225">
        <v>6605.09</v>
      </c>
      <c r="O225">
        <f t="shared" si="43"/>
        <v>100.62629685038651</v>
      </c>
      <c r="P225">
        <v>10003.58</v>
      </c>
      <c r="Q225">
        <f t="shared" si="44"/>
        <v>103.28536412613651</v>
      </c>
      <c r="R225">
        <v>4468.3999999999996</v>
      </c>
      <c r="S225" s="135">
        <f t="shared" si="45"/>
        <v>106.16903791140382</v>
      </c>
      <c r="T225">
        <v>6403.09</v>
      </c>
      <c r="U225" s="136">
        <f t="shared" si="46"/>
        <v>100.22414330144926</v>
      </c>
      <c r="V225">
        <v>6985.8</v>
      </c>
      <c r="W225">
        <f t="shared" si="47"/>
        <v>95.499788789868475</v>
      </c>
      <c r="X225">
        <v>3274.6</v>
      </c>
      <c r="Y225">
        <f t="shared" si="48"/>
        <v>79.04525803282408</v>
      </c>
      <c r="Z225">
        <v>10089.61</v>
      </c>
      <c r="AA225" s="136">
        <f t="shared" si="49"/>
        <v>101.7343913850125</v>
      </c>
      <c r="AB225">
        <v>7925.15</v>
      </c>
      <c r="AC225">
        <f t="shared" si="50"/>
        <v>90.085138791006443</v>
      </c>
    </row>
    <row r="226" spans="1:29">
      <c r="A226" s="20">
        <v>42367</v>
      </c>
      <c r="B226">
        <v>19912.5</v>
      </c>
      <c r="C226">
        <f t="shared" si="51"/>
        <v>100.92524309488873</v>
      </c>
      <c r="D226">
        <v>9500.14</v>
      </c>
      <c r="E226" s="135">
        <f t="shared" si="51"/>
        <v>109.69454560570125</v>
      </c>
      <c r="F226">
        <v>7347.05</v>
      </c>
      <c r="G226">
        <f t="shared" si="39"/>
        <v>105.7058011904231</v>
      </c>
      <c r="H226">
        <v>6588.95</v>
      </c>
      <c r="I226">
        <f t="shared" si="40"/>
        <v>104.06173945042224</v>
      </c>
      <c r="J226">
        <v>5220.4799999999996</v>
      </c>
      <c r="K226">
        <f t="shared" si="41"/>
        <v>102.29295419186198</v>
      </c>
      <c r="L226">
        <v>9238.1</v>
      </c>
      <c r="M226" s="134">
        <f t="shared" si="42"/>
        <v>108.53005514554712</v>
      </c>
      <c r="N226">
        <v>6609.23</v>
      </c>
      <c r="O226">
        <f t="shared" si="43"/>
        <v>100.68936834054949</v>
      </c>
      <c r="P226">
        <v>10007.83</v>
      </c>
      <c r="Q226">
        <f t="shared" si="44"/>
        <v>103.32924469664589</v>
      </c>
      <c r="R226">
        <v>4500.5</v>
      </c>
      <c r="S226" s="135">
        <f t="shared" si="45"/>
        <v>106.93173286193559</v>
      </c>
      <c r="T226">
        <v>6438.43</v>
      </c>
      <c r="U226" s="136">
        <f t="shared" si="46"/>
        <v>100.77730142108732</v>
      </c>
      <c r="V226">
        <v>6987.45</v>
      </c>
      <c r="W226">
        <f t="shared" si="47"/>
        <v>95.522345211681767</v>
      </c>
      <c r="X226">
        <v>3273.21</v>
      </c>
      <c r="Y226">
        <f t="shared" si="48"/>
        <v>79.011704954993021</v>
      </c>
      <c r="Z226">
        <v>10144.01</v>
      </c>
      <c r="AA226" s="136">
        <f t="shared" si="49"/>
        <v>102.28291118819068</v>
      </c>
      <c r="AB226">
        <v>7928.95</v>
      </c>
      <c r="AC226">
        <f t="shared" si="50"/>
        <v>90.128333371223306</v>
      </c>
    </row>
    <row r="227" spans="1:29">
      <c r="A227" s="20">
        <v>42368</v>
      </c>
      <c r="B227">
        <v>19850</v>
      </c>
      <c r="C227">
        <f t="shared" si="51"/>
        <v>100.60846580959404</v>
      </c>
      <c r="D227">
        <v>9497.06</v>
      </c>
      <c r="E227" s="135">
        <f t="shared" si="51"/>
        <v>109.65898200343165</v>
      </c>
      <c r="F227">
        <v>7333.23</v>
      </c>
      <c r="G227">
        <f t="shared" si="39"/>
        <v>105.50696571598755</v>
      </c>
      <c r="H227">
        <v>6568.75</v>
      </c>
      <c r="I227">
        <f t="shared" si="40"/>
        <v>103.7427133329227</v>
      </c>
      <c r="J227">
        <v>5190.41</v>
      </c>
      <c r="K227">
        <f t="shared" si="41"/>
        <v>101.70374608598871</v>
      </c>
      <c r="L227">
        <v>9250.7999999999993</v>
      </c>
      <c r="M227" s="134">
        <f t="shared" si="42"/>
        <v>108.67925592280092</v>
      </c>
      <c r="N227">
        <v>6606.37</v>
      </c>
      <c r="O227">
        <f t="shared" si="43"/>
        <v>100.64579721449488</v>
      </c>
      <c r="P227">
        <v>10012.049999999999</v>
      </c>
      <c r="Q227">
        <f t="shared" si="44"/>
        <v>103.37281552195164</v>
      </c>
      <c r="R227">
        <v>4490.97</v>
      </c>
      <c r="S227" s="135">
        <f t="shared" si="45"/>
        <v>106.7053003735067</v>
      </c>
      <c r="T227">
        <v>6417.74</v>
      </c>
      <c r="U227" s="136">
        <f t="shared" si="46"/>
        <v>100.45345191640958</v>
      </c>
      <c r="V227">
        <v>6957.14</v>
      </c>
      <c r="W227">
        <f t="shared" si="47"/>
        <v>95.107990578250963</v>
      </c>
      <c r="X227">
        <v>3261.69</v>
      </c>
      <c r="Y227">
        <f t="shared" si="48"/>
        <v>78.733624770378668</v>
      </c>
      <c r="Z227">
        <v>10120.83</v>
      </c>
      <c r="AA227" s="136">
        <f t="shared" si="49"/>
        <v>102.04918528676292</v>
      </c>
      <c r="AB227">
        <v>7896.25</v>
      </c>
      <c r="AC227">
        <f t="shared" si="50"/>
        <v>89.756632641462247</v>
      </c>
    </row>
    <row r="228" spans="1:29">
      <c r="A228" s="20">
        <v>42369</v>
      </c>
      <c r="B228">
        <v>19977.05</v>
      </c>
      <c r="C228">
        <f t="shared" si="51"/>
        <v>101.25241067514108</v>
      </c>
      <c r="D228">
        <v>9502.57</v>
      </c>
      <c r="E228" s="135">
        <f t="shared" si="51"/>
        <v>109.72260390229707</v>
      </c>
      <c r="F228">
        <v>7347.8</v>
      </c>
      <c r="G228">
        <f t="shared" si="39"/>
        <v>105.71659182760303</v>
      </c>
      <c r="H228">
        <v>6565.46</v>
      </c>
      <c r="I228">
        <f t="shared" si="40"/>
        <v>103.69075313853789</v>
      </c>
      <c r="J228">
        <v>5211.03</v>
      </c>
      <c r="K228">
        <f t="shared" si="41"/>
        <v>102.10778569833015</v>
      </c>
      <c r="L228">
        <v>9276.17</v>
      </c>
      <c r="M228" s="134">
        <f t="shared" si="42"/>
        <v>108.97730503452765</v>
      </c>
      <c r="N228">
        <v>6646.23</v>
      </c>
      <c r="O228">
        <f t="shared" si="43"/>
        <v>101.25305074055679</v>
      </c>
      <c r="P228">
        <v>10054.379999999999</v>
      </c>
      <c r="Q228">
        <f t="shared" si="44"/>
        <v>103.80986600422493</v>
      </c>
      <c r="R228">
        <v>4502.93</v>
      </c>
      <c r="S228" s="135">
        <f t="shared" si="45"/>
        <v>106.98946958248985</v>
      </c>
      <c r="T228">
        <v>6403.94</v>
      </c>
      <c r="U228" s="136">
        <f t="shared" si="46"/>
        <v>100.23744789685651</v>
      </c>
      <c r="V228">
        <v>6986.17</v>
      </c>
      <c r="W228">
        <f t="shared" si="47"/>
        <v>95.504846896578115</v>
      </c>
      <c r="X228">
        <v>3275.29</v>
      </c>
      <c r="Y228">
        <f t="shared" si="48"/>
        <v>79.061913877215048</v>
      </c>
      <c r="Z228">
        <v>10132.959999999999</v>
      </c>
      <c r="AA228" s="136">
        <f t="shared" si="49"/>
        <v>102.17149310317011</v>
      </c>
      <c r="AB228">
        <v>7946.35</v>
      </c>
      <c r="AC228">
        <f t="shared" si="50"/>
        <v>90.326119080637469</v>
      </c>
    </row>
    <row r="229" spans="1:29">
      <c r="A229" s="20">
        <v>42370</v>
      </c>
      <c r="B229">
        <v>20169.45</v>
      </c>
      <c r="C229">
        <f t="shared" si="51"/>
        <v>102.22757787019228</v>
      </c>
      <c r="D229">
        <v>9568.6200000000008</v>
      </c>
      <c r="E229" s="135">
        <f t="shared" si="51"/>
        <v>110.48525842499429</v>
      </c>
      <c r="F229">
        <v>7368.53</v>
      </c>
      <c r="G229">
        <f t="shared" si="39"/>
        <v>106.01484503925633</v>
      </c>
      <c r="H229">
        <v>6575.36</v>
      </c>
      <c r="I229">
        <f t="shared" si="40"/>
        <v>103.84710752285696</v>
      </c>
      <c r="J229">
        <v>5225.5600000000004</v>
      </c>
      <c r="K229">
        <f t="shared" si="41"/>
        <v>102.39249450372884</v>
      </c>
      <c r="L229">
        <v>9320.48</v>
      </c>
      <c r="M229" s="134">
        <f t="shared" si="42"/>
        <v>109.49786302193839</v>
      </c>
      <c r="N229">
        <v>6688.87</v>
      </c>
      <c r="O229">
        <f t="shared" si="43"/>
        <v>101.90265661991657</v>
      </c>
      <c r="P229">
        <v>10115.719999999999</v>
      </c>
      <c r="Q229">
        <f t="shared" si="44"/>
        <v>104.44319169717657</v>
      </c>
      <c r="R229">
        <v>4544.37</v>
      </c>
      <c r="S229" s="135">
        <f t="shared" si="45"/>
        <v>107.9740826276623</v>
      </c>
      <c r="T229">
        <v>6450.99</v>
      </c>
      <c r="U229" s="136">
        <f t="shared" si="46"/>
        <v>100.97389638381095</v>
      </c>
      <c r="V229">
        <v>6999.09</v>
      </c>
      <c r="W229">
        <f t="shared" si="47"/>
        <v>95.68147051465553</v>
      </c>
      <c r="X229">
        <v>3321.11</v>
      </c>
      <c r="Y229">
        <f t="shared" si="48"/>
        <v>80.16795850039469</v>
      </c>
      <c r="Z229">
        <v>10205.31</v>
      </c>
      <c r="AA229" s="136">
        <f t="shared" si="49"/>
        <v>102.90100427522786</v>
      </c>
      <c r="AB229">
        <v>7963.2</v>
      </c>
      <c r="AC229">
        <f t="shared" si="50"/>
        <v>90.51765294291495</v>
      </c>
    </row>
    <row r="230" spans="1:29">
      <c r="A230" s="20">
        <v>42373</v>
      </c>
      <c r="B230">
        <v>19956.849999999999</v>
      </c>
      <c r="C230">
        <f t="shared" si="51"/>
        <v>101.15002825653383</v>
      </c>
      <c r="D230">
        <v>9477.7999999999993</v>
      </c>
      <c r="E230" s="135">
        <f t="shared" si="51"/>
        <v>109.43659402300547</v>
      </c>
      <c r="F230">
        <v>7287.22</v>
      </c>
      <c r="G230">
        <f t="shared" si="39"/>
        <v>104.84499609378935</v>
      </c>
      <c r="H230">
        <v>6517.91</v>
      </c>
      <c r="I230">
        <f t="shared" si="40"/>
        <v>102.93977829264169</v>
      </c>
      <c r="J230">
        <v>5181.67</v>
      </c>
      <c r="K230">
        <f t="shared" si="41"/>
        <v>101.53248972265874</v>
      </c>
      <c r="L230">
        <v>9271.17</v>
      </c>
      <c r="M230" s="134">
        <f t="shared" si="42"/>
        <v>108.91856457104187</v>
      </c>
      <c r="N230">
        <v>6629.31</v>
      </c>
      <c r="O230">
        <f t="shared" si="43"/>
        <v>100.9952803024994</v>
      </c>
      <c r="P230">
        <v>10022.82</v>
      </c>
      <c r="Q230">
        <f t="shared" si="44"/>
        <v>103.48401405004243</v>
      </c>
      <c r="R230">
        <v>4489.87</v>
      </c>
      <c r="S230" s="135">
        <f t="shared" si="45"/>
        <v>106.67916440946976</v>
      </c>
      <c r="T230">
        <v>6381.03</v>
      </c>
      <c r="U230" s="136">
        <f t="shared" si="46"/>
        <v>99.878849919468067</v>
      </c>
      <c r="V230">
        <v>6927.47</v>
      </c>
      <c r="W230">
        <f t="shared" si="47"/>
        <v>94.702385102371991</v>
      </c>
      <c r="X230">
        <v>3255.05</v>
      </c>
      <c r="Y230">
        <f t="shared" si="48"/>
        <v>78.573342441746803</v>
      </c>
      <c r="Z230">
        <v>10114.01</v>
      </c>
      <c r="AA230" s="136">
        <f t="shared" si="49"/>
        <v>101.98041864967331</v>
      </c>
      <c r="AB230">
        <v>7791.3</v>
      </c>
      <c r="AC230">
        <f t="shared" si="50"/>
        <v>88.563666537840732</v>
      </c>
    </row>
    <row r="231" spans="1:29">
      <c r="A231" s="20">
        <v>42374</v>
      </c>
      <c r="B231">
        <v>20068.75</v>
      </c>
      <c r="C231">
        <f t="shared" si="51"/>
        <v>101.71718630812545</v>
      </c>
      <c r="D231">
        <v>9511.32</v>
      </c>
      <c r="E231" s="135">
        <f t="shared" si="51"/>
        <v>109.82363686329026</v>
      </c>
      <c r="F231">
        <v>7282.53</v>
      </c>
      <c r="G231">
        <f t="shared" si="39"/>
        <v>104.77751864262417</v>
      </c>
      <c r="H231">
        <v>6519.84</v>
      </c>
      <c r="I231">
        <f t="shared" si="40"/>
        <v>102.97025950089784</v>
      </c>
      <c r="J231">
        <v>5197.41</v>
      </c>
      <c r="K231">
        <f t="shared" si="41"/>
        <v>101.84090793304934</v>
      </c>
      <c r="L231">
        <v>9350.7999999999993</v>
      </c>
      <c r="M231" s="134">
        <f t="shared" si="42"/>
        <v>109.85406519251598</v>
      </c>
      <c r="N231">
        <v>6657.97</v>
      </c>
      <c r="O231">
        <f t="shared" si="43"/>
        <v>101.43190564261317</v>
      </c>
      <c r="P231">
        <v>10084.709999999999</v>
      </c>
      <c r="Q231">
        <f t="shared" si="44"/>
        <v>104.12301840505999</v>
      </c>
      <c r="R231">
        <v>4511.46</v>
      </c>
      <c r="S231" s="135">
        <f t="shared" si="45"/>
        <v>107.19214210361245</v>
      </c>
      <c r="T231">
        <v>6395.1</v>
      </c>
      <c r="U231" s="136">
        <f t="shared" si="46"/>
        <v>100.09908010462108</v>
      </c>
      <c r="V231">
        <v>6949.04</v>
      </c>
      <c r="W231">
        <f t="shared" si="47"/>
        <v>94.997259052985711</v>
      </c>
      <c r="X231">
        <v>3298</v>
      </c>
      <c r="Y231">
        <f t="shared" si="48"/>
        <v>79.610108407821983</v>
      </c>
      <c r="Z231">
        <v>10171.99</v>
      </c>
      <c r="AA231" s="136">
        <f t="shared" si="49"/>
        <v>102.56503589578124</v>
      </c>
      <c r="AB231">
        <v>7784.65</v>
      </c>
      <c r="AC231">
        <f t="shared" si="50"/>
        <v>88.488076022461186</v>
      </c>
    </row>
    <row r="232" spans="1:29">
      <c r="A232" s="20">
        <v>42375</v>
      </c>
      <c r="B232">
        <v>20008.7</v>
      </c>
      <c r="C232">
        <f t="shared" si="51"/>
        <v>101.41282669241431</v>
      </c>
      <c r="D232">
        <v>9494.6200000000008</v>
      </c>
      <c r="E232" s="135">
        <f t="shared" si="51"/>
        <v>109.6308082405947</v>
      </c>
      <c r="F232">
        <v>7281.43</v>
      </c>
      <c r="G232">
        <f t="shared" si="39"/>
        <v>104.76169237476027</v>
      </c>
      <c r="H232">
        <v>6486.53</v>
      </c>
      <c r="I232">
        <f t="shared" si="40"/>
        <v>102.44418227446668</v>
      </c>
      <c r="J232">
        <v>5177.74</v>
      </c>
      <c r="K232">
        <f t="shared" si="41"/>
        <v>101.45548314280899</v>
      </c>
      <c r="L232">
        <v>9346.11</v>
      </c>
      <c r="M232" s="134">
        <f t="shared" si="42"/>
        <v>109.79896663776636</v>
      </c>
      <c r="N232">
        <v>6623.76</v>
      </c>
      <c r="O232">
        <f t="shared" si="43"/>
        <v>100.91072794249831</v>
      </c>
      <c r="P232">
        <v>10067.43</v>
      </c>
      <c r="Q232">
        <f t="shared" si="44"/>
        <v>103.94460516778898</v>
      </c>
      <c r="R232">
        <v>4529.3500000000004</v>
      </c>
      <c r="S232" s="135">
        <f t="shared" si="45"/>
        <v>107.61720791872192</v>
      </c>
      <c r="T232">
        <v>6410.04</v>
      </c>
      <c r="U232" s="136">
        <f t="shared" si="46"/>
        <v>100.33292793448503</v>
      </c>
      <c r="V232">
        <v>6893.46</v>
      </c>
      <c r="W232">
        <f t="shared" si="47"/>
        <v>94.237449401844714</v>
      </c>
      <c r="X232">
        <v>3278.55</v>
      </c>
      <c r="Y232">
        <f t="shared" si="48"/>
        <v>79.140606707236131</v>
      </c>
      <c r="Z232">
        <v>10185.58</v>
      </c>
      <c r="AA232" s="136">
        <f t="shared" si="49"/>
        <v>102.7020650157296</v>
      </c>
      <c r="AB232">
        <v>7741</v>
      </c>
      <c r="AC232">
        <f t="shared" si="50"/>
        <v>87.991906699706732</v>
      </c>
    </row>
    <row r="233" spans="1:29">
      <c r="A233" s="20">
        <v>42376</v>
      </c>
      <c r="B233">
        <v>19408.150000000001</v>
      </c>
      <c r="C233">
        <f t="shared" si="51"/>
        <v>98.368977113474699</v>
      </c>
      <c r="D233">
        <v>9267.82</v>
      </c>
      <c r="E233" s="135">
        <f t="shared" si="51"/>
        <v>107.01203389165109</v>
      </c>
      <c r="F233">
        <v>7134.76</v>
      </c>
      <c r="G233">
        <f t="shared" si="39"/>
        <v>102.65147536785281</v>
      </c>
      <c r="H233">
        <v>6329.24</v>
      </c>
      <c r="I233">
        <f t="shared" si="40"/>
        <v>99.960042768451785</v>
      </c>
      <c r="J233">
        <v>5066.3599999999997</v>
      </c>
      <c r="K233">
        <f t="shared" si="41"/>
        <v>99.273042210578694</v>
      </c>
      <c r="L233">
        <v>9197.6</v>
      </c>
      <c r="M233" s="134">
        <f t="shared" si="42"/>
        <v>108.05425739131252</v>
      </c>
      <c r="N233">
        <v>6487.55</v>
      </c>
      <c r="O233">
        <f t="shared" si="43"/>
        <v>98.835614977498423</v>
      </c>
      <c r="P233">
        <v>9856.7199999999993</v>
      </c>
      <c r="Q233">
        <f t="shared" si="44"/>
        <v>101.76905810613523</v>
      </c>
      <c r="R233">
        <v>4401.92</v>
      </c>
      <c r="S233" s="135">
        <f t="shared" si="45"/>
        <v>104.589475284882</v>
      </c>
      <c r="T233">
        <v>6236.01</v>
      </c>
      <c r="U233" s="136">
        <f t="shared" si="46"/>
        <v>97.608929418338747</v>
      </c>
      <c r="V233">
        <v>6750.83</v>
      </c>
      <c r="W233">
        <f t="shared" si="47"/>
        <v>92.287617618069191</v>
      </c>
      <c r="X233">
        <v>3128.78</v>
      </c>
      <c r="Y233">
        <f t="shared" si="48"/>
        <v>75.525322918200516</v>
      </c>
      <c r="Z233">
        <v>9958.75</v>
      </c>
      <c r="AA233" s="136">
        <f t="shared" si="49"/>
        <v>100.41491893199968</v>
      </c>
      <c r="AB233">
        <v>7568.3</v>
      </c>
      <c r="AC233">
        <f t="shared" si="50"/>
        <v>86.028826698797374</v>
      </c>
    </row>
    <row r="234" spans="1:29">
      <c r="A234" s="20">
        <v>42377</v>
      </c>
      <c r="B234">
        <v>19598.75</v>
      </c>
      <c r="C234">
        <f t="shared" si="51"/>
        <v>99.335021122709378</v>
      </c>
      <c r="D234">
        <v>9329.2199999999993</v>
      </c>
      <c r="E234" s="135">
        <f t="shared" si="51"/>
        <v>107.72099661222047</v>
      </c>
      <c r="F234">
        <v>7161.96</v>
      </c>
      <c r="G234">
        <f t="shared" si="39"/>
        <v>103.04281580957834</v>
      </c>
      <c r="H234">
        <v>6341.98</v>
      </c>
      <c r="I234">
        <f t="shared" si="40"/>
        <v>100.16125032968664</v>
      </c>
      <c r="J234">
        <v>5080.7</v>
      </c>
      <c r="K234">
        <f t="shared" si="41"/>
        <v>99.554028051557168</v>
      </c>
      <c r="L234">
        <v>9253.43</v>
      </c>
      <c r="M234" s="134">
        <f t="shared" si="42"/>
        <v>108.71015340659444</v>
      </c>
      <c r="N234">
        <v>6557.77</v>
      </c>
      <c r="O234">
        <f t="shared" si="43"/>
        <v>99.905392764755547</v>
      </c>
      <c r="P234">
        <v>9921.07</v>
      </c>
      <c r="Q234">
        <f t="shared" si="44"/>
        <v>102.43346156784763</v>
      </c>
      <c r="R234">
        <v>4444.87</v>
      </c>
      <c r="S234" s="135">
        <f t="shared" si="45"/>
        <v>105.60996588068694</v>
      </c>
      <c r="T234">
        <v>6272.68</v>
      </c>
      <c r="U234" s="136">
        <f t="shared" si="46"/>
        <v>98.182905316672858</v>
      </c>
      <c r="V234">
        <v>6779.34</v>
      </c>
      <c r="W234">
        <f t="shared" si="47"/>
        <v>92.677365245885511</v>
      </c>
      <c r="X234">
        <v>3163.68</v>
      </c>
      <c r="Y234">
        <f t="shared" si="48"/>
        <v>76.367770699714441</v>
      </c>
      <c r="Z234">
        <v>10010.66</v>
      </c>
      <c r="AA234" s="136">
        <f t="shared" si="49"/>
        <v>100.93833185448091</v>
      </c>
      <c r="AB234">
        <v>7601.35</v>
      </c>
      <c r="AC234">
        <f t="shared" si="50"/>
        <v>86.404505876736309</v>
      </c>
    </row>
    <row r="235" spans="1:29">
      <c r="A235" s="20">
        <v>42380</v>
      </c>
      <c r="B235">
        <v>19379.8</v>
      </c>
      <c r="C235">
        <f t="shared" si="51"/>
        <v>98.225286936865004</v>
      </c>
      <c r="D235">
        <v>9269.19</v>
      </c>
      <c r="E235" s="135">
        <f t="shared" si="51"/>
        <v>107.02785276668661</v>
      </c>
      <c r="F235">
        <v>7102.62</v>
      </c>
      <c r="G235">
        <f t="shared" si="39"/>
        <v>102.18906059590213</v>
      </c>
      <c r="H235">
        <v>6290.94</v>
      </c>
      <c r="I235">
        <f t="shared" si="40"/>
        <v>99.355156614974945</v>
      </c>
      <c r="J235">
        <v>5036.21</v>
      </c>
      <c r="K235">
        <f t="shared" si="41"/>
        <v>98.682266540739022</v>
      </c>
      <c r="L235">
        <v>9207.84</v>
      </c>
      <c r="M235" s="134">
        <f t="shared" si="42"/>
        <v>108.17455786053134</v>
      </c>
      <c r="N235">
        <v>6520.84</v>
      </c>
      <c r="O235">
        <f t="shared" si="43"/>
        <v>99.342776790910406</v>
      </c>
      <c r="P235">
        <v>9864.73</v>
      </c>
      <c r="Q235">
        <f t="shared" si="44"/>
        <v>101.85176007549524</v>
      </c>
      <c r="R235">
        <v>4422.13</v>
      </c>
      <c r="S235" s="135">
        <f t="shared" si="45"/>
        <v>105.06966422414203</v>
      </c>
      <c r="T235">
        <v>6236.34</v>
      </c>
      <c r="U235" s="136">
        <f t="shared" si="46"/>
        <v>97.614094731849789</v>
      </c>
      <c r="V235">
        <v>6715.97</v>
      </c>
      <c r="W235">
        <f t="shared" si="47"/>
        <v>91.811061942668417</v>
      </c>
      <c r="X235">
        <v>3136.59</v>
      </c>
      <c r="Y235">
        <f t="shared" si="48"/>
        <v>75.713847765582273</v>
      </c>
      <c r="Z235">
        <v>9932.84</v>
      </c>
      <c r="AA235" s="136">
        <f t="shared" si="49"/>
        <v>100.15366620956682</v>
      </c>
      <c r="AB235">
        <v>7563.85</v>
      </c>
      <c r="AC235">
        <f t="shared" si="50"/>
        <v>85.978243571964455</v>
      </c>
    </row>
    <row r="236" spans="1:29">
      <c r="A236" s="20">
        <v>42381</v>
      </c>
      <c r="B236">
        <v>19263.849999999999</v>
      </c>
      <c r="C236">
        <f t="shared" si="51"/>
        <v>97.6376017171863</v>
      </c>
      <c r="D236">
        <v>9254.94</v>
      </c>
      <c r="E236" s="135">
        <f t="shared" si="51"/>
        <v>106.86331337306912</v>
      </c>
      <c r="F236">
        <v>7070.89</v>
      </c>
      <c r="G236">
        <f t="shared" si="39"/>
        <v>101.73254470560984</v>
      </c>
      <c r="H236">
        <v>6268.59</v>
      </c>
      <c r="I236">
        <f t="shared" si="40"/>
        <v>99.002174747345535</v>
      </c>
      <c r="J236">
        <v>5019.0200000000004</v>
      </c>
      <c r="K236">
        <f t="shared" si="41"/>
        <v>98.345436233457306</v>
      </c>
      <c r="L236">
        <v>9170.0300000000007</v>
      </c>
      <c r="M236" s="134">
        <f t="shared" si="42"/>
        <v>107.73036247565209</v>
      </c>
      <c r="N236">
        <v>6471.62</v>
      </c>
      <c r="O236">
        <f t="shared" si="43"/>
        <v>98.592926852306078</v>
      </c>
      <c r="P236">
        <v>9795.01</v>
      </c>
      <c r="Q236">
        <f t="shared" si="44"/>
        <v>101.13191222233924</v>
      </c>
      <c r="R236">
        <v>4406.63</v>
      </c>
      <c r="S236" s="135">
        <f t="shared" si="45"/>
        <v>104.7013847308946</v>
      </c>
      <c r="T236">
        <v>6208.25</v>
      </c>
      <c r="U236" s="136">
        <f t="shared" si="46"/>
        <v>97.174416984803017</v>
      </c>
      <c r="V236">
        <v>6700.94</v>
      </c>
      <c r="W236">
        <f t="shared" si="47"/>
        <v>91.605593445787349</v>
      </c>
      <c r="X236">
        <v>3093.02</v>
      </c>
      <c r="Y236">
        <f t="shared" si="48"/>
        <v>74.66211567846014</v>
      </c>
      <c r="Z236">
        <v>9914.76</v>
      </c>
      <c r="AA236" s="136">
        <f t="shared" si="49"/>
        <v>99.971364039687018</v>
      </c>
      <c r="AB236">
        <v>7510.3</v>
      </c>
      <c r="AC236">
        <f t="shared" si="50"/>
        <v>85.369541000750232</v>
      </c>
    </row>
    <row r="237" spans="1:29">
      <c r="A237" s="20">
        <v>42382</v>
      </c>
      <c r="B237">
        <v>19197.2</v>
      </c>
      <c r="C237">
        <f t="shared" si="51"/>
        <v>97.299790420148042</v>
      </c>
      <c r="D237">
        <v>9111.93</v>
      </c>
      <c r="E237" s="135">
        <f t="shared" si="51"/>
        <v>105.21203065859635</v>
      </c>
      <c r="F237">
        <v>7081.4</v>
      </c>
      <c r="G237">
        <f t="shared" si="39"/>
        <v>101.88375750129126</v>
      </c>
      <c r="H237">
        <v>6278.36</v>
      </c>
      <c r="I237">
        <f t="shared" si="40"/>
        <v>99.156475993284644</v>
      </c>
      <c r="J237">
        <v>5025.1099999999997</v>
      </c>
      <c r="K237">
        <f t="shared" si="41"/>
        <v>98.464767040400034</v>
      </c>
      <c r="L237">
        <v>9085.65</v>
      </c>
      <c r="M237" s="134">
        <f t="shared" si="42"/>
        <v>106.7390584138665</v>
      </c>
      <c r="N237">
        <v>6416.8</v>
      </c>
      <c r="O237">
        <f t="shared" si="43"/>
        <v>97.757762820727677</v>
      </c>
      <c r="P237">
        <v>9680.08</v>
      </c>
      <c r="Q237">
        <f t="shared" si="44"/>
        <v>99.945278347364791</v>
      </c>
      <c r="R237">
        <v>4361.92</v>
      </c>
      <c r="S237" s="135">
        <f t="shared" si="45"/>
        <v>103.6390765926306</v>
      </c>
      <c r="T237">
        <v>6174.82</v>
      </c>
      <c r="U237" s="136">
        <f t="shared" si="46"/>
        <v>96.65115507366832</v>
      </c>
      <c r="V237">
        <v>6696.05</v>
      </c>
      <c r="W237">
        <f t="shared" si="47"/>
        <v>91.538744413867974</v>
      </c>
      <c r="X237">
        <v>3061.09</v>
      </c>
      <c r="Y237">
        <f t="shared" si="48"/>
        <v>73.891360444542087</v>
      </c>
      <c r="Z237">
        <v>9781.2999999999993</v>
      </c>
      <c r="AA237" s="136">
        <f t="shared" si="49"/>
        <v>98.625675566669344</v>
      </c>
      <c r="AB237">
        <v>7562.4</v>
      </c>
      <c r="AC237">
        <f t="shared" si="50"/>
        <v>85.96176142951326</v>
      </c>
    </row>
    <row r="238" spans="1:29">
      <c r="A238" s="20">
        <v>42383</v>
      </c>
      <c r="B238">
        <v>19031.099999999999</v>
      </c>
      <c r="C238">
        <f t="shared" si="51"/>
        <v>96.457923106748865</v>
      </c>
      <c r="D238">
        <v>8994.4699999999993</v>
      </c>
      <c r="E238" s="135">
        <f t="shared" si="51"/>
        <v>103.85576419022368</v>
      </c>
      <c r="F238">
        <v>7076.16</v>
      </c>
      <c r="G238">
        <f t="shared" si="39"/>
        <v>101.80836691619415</v>
      </c>
      <c r="H238">
        <v>6268.63</v>
      </c>
      <c r="I238">
        <f t="shared" si="40"/>
        <v>99.002806482231662</v>
      </c>
      <c r="J238">
        <v>5028.28</v>
      </c>
      <c r="K238">
        <f t="shared" si="41"/>
        <v>98.526881762568919</v>
      </c>
      <c r="L238">
        <v>8993.07</v>
      </c>
      <c r="M238" s="134">
        <f t="shared" si="42"/>
        <v>105.6514199919643</v>
      </c>
      <c r="N238">
        <v>6356.38</v>
      </c>
      <c r="O238">
        <f t="shared" si="43"/>
        <v>96.837284696175203</v>
      </c>
      <c r="P238">
        <v>9572.18</v>
      </c>
      <c r="Q238">
        <f t="shared" si="44"/>
        <v>98.831228098432916</v>
      </c>
      <c r="R238">
        <v>4302.2700000000004</v>
      </c>
      <c r="S238" s="135">
        <f t="shared" si="45"/>
        <v>102.22179454281071</v>
      </c>
      <c r="T238">
        <v>6151.04</v>
      </c>
      <c r="U238" s="136">
        <f t="shared" si="46"/>
        <v>96.278939451568917</v>
      </c>
      <c r="V238">
        <v>6720.13</v>
      </c>
      <c r="W238">
        <f t="shared" si="47"/>
        <v>91.867931466755266</v>
      </c>
      <c r="X238">
        <v>3018.29</v>
      </c>
      <c r="Y238">
        <f t="shared" si="48"/>
        <v>72.858215314204074</v>
      </c>
      <c r="Z238">
        <v>9690.52</v>
      </c>
      <c r="AA238" s="136">
        <f t="shared" si="49"/>
        <v>97.710333145115754</v>
      </c>
      <c r="AB238">
        <v>7536.8</v>
      </c>
      <c r="AC238">
        <f t="shared" si="50"/>
        <v>85.67076636278901</v>
      </c>
    </row>
    <row r="239" spans="1:29">
      <c r="A239" s="20">
        <v>42384</v>
      </c>
      <c r="B239">
        <v>18535.45</v>
      </c>
      <c r="C239">
        <f t="shared" si="51"/>
        <v>93.945752523447851</v>
      </c>
      <c r="D239">
        <v>8677.91</v>
      </c>
      <c r="E239" s="135">
        <f t="shared" si="51"/>
        <v>100.20056486085163</v>
      </c>
      <c r="F239">
        <v>6987.32</v>
      </c>
      <c r="G239">
        <f t="shared" si="39"/>
        <v>100.53017997344065</v>
      </c>
      <c r="H239">
        <v>6192.26</v>
      </c>
      <c r="I239">
        <f t="shared" si="40"/>
        <v>97.796666650873291</v>
      </c>
      <c r="J239">
        <v>4974.4399999999996</v>
      </c>
      <c r="K239">
        <f t="shared" si="41"/>
        <v>97.471911213176938</v>
      </c>
      <c r="L239">
        <v>8767.2800000000007</v>
      </c>
      <c r="M239" s="134">
        <f t="shared" si="42"/>
        <v>102.99881814187466</v>
      </c>
      <c r="N239">
        <v>6193.37</v>
      </c>
      <c r="O239">
        <f t="shared" si="43"/>
        <v>94.353882857656487</v>
      </c>
      <c r="P239">
        <v>9331.34</v>
      </c>
      <c r="Q239">
        <f t="shared" si="44"/>
        <v>96.34459360396805</v>
      </c>
      <c r="R239">
        <v>4153.12</v>
      </c>
      <c r="S239" s="135">
        <f t="shared" si="45"/>
        <v>98.677995419078286</v>
      </c>
      <c r="T239">
        <v>6026.83</v>
      </c>
      <c r="U239" s="136">
        <f t="shared" si="46"/>
        <v>94.33474675093953</v>
      </c>
      <c r="V239">
        <v>6635.29</v>
      </c>
      <c r="W239">
        <f t="shared" si="47"/>
        <v>90.708121268791899</v>
      </c>
      <c r="X239">
        <v>2891.85</v>
      </c>
      <c r="Y239">
        <f t="shared" si="48"/>
        <v>69.806092176822304</v>
      </c>
      <c r="Z239">
        <v>9418.6200000000008</v>
      </c>
      <c r="AA239" s="136">
        <f t="shared" si="49"/>
        <v>94.968742437686544</v>
      </c>
      <c r="AB239">
        <v>7437.8</v>
      </c>
      <c r="AC239">
        <f t="shared" si="50"/>
        <v>84.54543387819129</v>
      </c>
    </row>
    <row r="240" spans="1:29">
      <c r="A240" s="20">
        <v>42387</v>
      </c>
      <c r="B240">
        <v>18051.3</v>
      </c>
      <c r="C240">
        <f t="shared" si="51"/>
        <v>91.491868960641057</v>
      </c>
      <c r="D240">
        <v>8258.9500000000007</v>
      </c>
      <c r="E240" s="135">
        <f t="shared" si="51"/>
        <v>95.362991222256341</v>
      </c>
      <c r="F240">
        <v>6862.03</v>
      </c>
      <c r="G240">
        <f t="shared" si="39"/>
        <v>98.727568063742439</v>
      </c>
      <c r="H240">
        <v>6074.77</v>
      </c>
      <c r="I240">
        <f t="shared" si="40"/>
        <v>95.941103356565378</v>
      </c>
      <c r="J240">
        <v>4885.3100000000004</v>
      </c>
      <c r="K240">
        <f t="shared" si="41"/>
        <v>95.725449009103642</v>
      </c>
      <c r="L240">
        <v>8521.5</v>
      </c>
      <c r="M240" s="134">
        <f t="shared" si="42"/>
        <v>100.11137191876898</v>
      </c>
      <c r="N240">
        <v>6032.28</v>
      </c>
      <c r="O240">
        <f t="shared" si="43"/>
        <v>91.899731565300328</v>
      </c>
      <c r="P240">
        <v>9051.61</v>
      </c>
      <c r="Q240">
        <f t="shared" si="44"/>
        <v>93.456426077242199</v>
      </c>
      <c r="R240">
        <v>4008.13</v>
      </c>
      <c r="S240" s="135">
        <f t="shared" si="45"/>
        <v>95.23303775934005</v>
      </c>
      <c r="T240">
        <v>5848.46</v>
      </c>
      <c r="U240" s="136">
        <f t="shared" si="46"/>
        <v>91.54281653589031</v>
      </c>
      <c r="V240">
        <v>6571.16</v>
      </c>
      <c r="W240">
        <f t="shared" si="47"/>
        <v>89.831428340982015</v>
      </c>
      <c r="X240">
        <v>2809.48</v>
      </c>
      <c r="Y240">
        <f t="shared" si="48"/>
        <v>67.817770579019921</v>
      </c>
      <c r="Z240">
        <v>9083.25</v>
      </c>
      <c r="AA240" s="136">
        <f t="shared" si="49"/>
        <v>91.587178349600705</v>
      </c>
      <c r="AB240">
        <v>7351</v>
      </c>
      <c r="AC240">
        <f t="shared" si="50"/>
        <v>83.558778730079339</v>
      </c>
    </row>
    <row r="241" spans="1:29">
      <c r="A241" s="20">
        <v>42388</v>
      </c>
      <c r="B241">
        <v>18281.150000000001</v>
      </c>
      <c r="C241">
        <f t="shared" si="51"/>
        <v>92.65684910504082</v>
      </c>
      <c r="D241">
        <v>8436.4699999999993</v>
      </c>
      <c r="E241" s="135">
        <f t="shared" si="51"/>
        <v>97.412747934886255</v>
      </c>
      <c r="F241">
        <v>6886.96</v>
      </c>
      <c r="G241">
        <f t="shared" si="39"/>
        <v>99.086248843603371</v>
      </c>
      <c r="H241">
        <v>6097.69</v>
      </c>
      <c r="I241">
        <f t="shared" si="40"/>
        <v>96.303087446322266</v>
      </c>
      <c r="J241">
        <v>4895.6499999999996</v>
      </c>
      <c r="K241">
        <f t="shared" si="41"/>
        <v>95.928056651761736</v>
      </c>
      <c r="L241">
        <v>8625.4699999999993</v>
      </c>
      <c r="M241" s="134">
        <f t="shared" si="42"/>
        <v>101.33282111649173</v>
      </c>
      <c r="N241">
        <v>6112.04</v>
      </c>
      <c r="O241">
        <f t="shared" si="43"/>
        <v>93.114848003802578</v>
      </c>
      <c r="P241">
        <v>9148.7099999999991</v>
      </c>
      <c r="Q241">
        <f t="shared" si="44"/>
        <v>94.458968052879698</v>
      </c>
      <c r="R241">
        <v>4082.47</v>
      </c>
      <c r="S241" s="135">
        <f t="shared" si="45"/>
        <v>96.999353728889261</v>
      </c>
      <c r="T241">
        <v>5931.21</v>
      </c>
      <c r="U241" s="136">
        <f t="shared" si="46"/>
        <v>92.838058029949423</v>
      </c>
      <c r="V241">
        <v>6587.31</v>
      </c>
      <c r="W241">
        <f t="shared" si="47"/>
        <v>90.052207863578772</v>
      </c>
      <c r="X241">
        <v>2834.72</v>
      </c>
      <c r="Y241">
        <f t="shared" si="48"/>
        <v>68.427036539060367</v>
      </c>
      <c r="Z241">
        <v>9246.56</v>
      </c>
      <c r="AA241" s="136">
        <f t="shared" si="49"/>
        <v>93.233846898443161</v>
      </c>
      <c r="AB241">
        <v>7435.1</v>
      </c>
      <c r="AC241">
        <f t="shared" si="50"/>
        <v>84.514742992247719</v>
      </c>
    </row>
    <row r="242" spans="1:29">
      <c r="A242" s="20">
        <v>42389</v>
      </c>
      <c r="B242">
        <v>17938.05</v>
      </c>
      <c r="C242">
        <f t="shared" si="51"/>
        <v>90.917868519687076</v>
      </c>
      <c r="D242">
        <v>8283.7999999999993</v>
      </c>
      <c r="E242" s="135">
        <f t="shared" si="51"/>
        <v>95.649924831477009</v>
      </c>
      <c r="F242">
        <v>6789.44</v>
      </c>
      <c r="G242">
        <f t="shared" si="39"/>
        <v>97.683178259887455</v>
      </c>
      <c r="H242">
        <v>6025.09</v>
      </c>
      <c r="I242">
        <f t="shared" si="40"/>
        <v>95.15648862798237</v>
      </c>
      <c r="J242">
        <v>4840.8599999999997</v>
      </c>
      <c r="K242">
        <f t="shared" si="41"/>
        <v>94.854471280268669</v>
      </c>
      <c r="L242">
        <v>8462.24</v>
      </c>
      <c r="M242" s="134">
        <f t="shared" si="42"/>
        <v>99.41517994553584</v>
      </c>
      <c r="N242">
        <v>6022.36</v>
      </c>
      <c r="O242">
        <f t="shared" si="43"/>
        <v>91.748603743460521</v>
      </c>
      <c r="P242">
        <v>8998.17</v>
      </c>
      <c r="Q242">
        <f t="shared" si="44"/>
        <v>92.904666621237368</v>
      </c>
      <c r="R242">
        <v>3986.84</v>
      </c>
      <c r="S242" s="135">
        <f t="shared" si="45"/>
        <v>94.727188055389234</v>
      </c>
      <c r="T242">
        <v>5826.37</v>
      </c>
      <c r="U242" s="136">
        <f t="shared" si="46"/>
        <v>91.197053579953575</v>
      </c>
      <c r="V242">
        <v>6529.11</v>
      </c>
      <c r="W242">
        <f t="shared" si="47"/>
        <v>89.256581348709972</v>
      </c>
      <c r="X242">
        <v>2750.71</v>
      </c>
      <c r="Y242">
        <f t="shared" si="48"/>
        <v>66.399127137198306</v>
      </c>
      <c r="Z242">
        <v>9090.3799999999992</v>
      </c>
      <c r="AA242" s="136">
        <f t="shared" si="49"/>
        <v>91.659070742921671</v>
      </c>
      <c r="AB242">
        <v>7309.3</v>
      </c>
      <c r="AC242">
        <f t="shared" si="50"/>
        <v>83.084775047173025</v>
      </c>
    </row>
    <row r="243" spans="1:29">
      <c r="A243" s="20">
        <v>42390</v>
      </c>
      <c r="B243">
        <v>17715.55</v>
      </c>
      <c r="C243">
        <f t="shared" si="51"/>
        <v>89.790141384037966</v>
      </c>
      <c r="D243">
        <v>8334.1299999999992</v>
      </c>
      <c r="E243" s="135">
        <f t="shared" si="51"/>
        <v>96.231066423109851</v>
      </c>
      <c r="F243">
        <v>6707.22</v>
      </c>
      <c r="G243">
        <f t="shared" si="39"/>
        <v>96.500236674642153</v>
      </c>
      <c r="H243">
        <v>5951.06</v>
      </c>
      <c r="I243">
        <f t="shared" si="40"/>
        <v>93.987305287463059</v>
      </c>
      <c r="J243">
        <v>4789.59</v>
      </c>
      <c r="K243">
        <f t="shared" si="41"/>
        <v>93.84985872329753</v>
      </c>
      <c r="L243">
        <v>8494.67</v>
      </c>
      <c r="M243" s="134">
        <f t="shared" si="42"/>
        <v>99.796170591704438</v>
      </c>
      <c r="N243">
        <v>6035.57</v>
      </c>
      <c r="O243">
        <f t="shared" si="43"/>
        <v>91.949853594922587</v>
      </c>
      <c r="P243">
        <v>9062.5</v>
      </c>
      <c r="Q243">
        <f t="shared" si="44"/>
        <v>93.568863586147373</v>
      </c>
      <c r="R243">
        <v>3968.47</v>
      </c>
      <c r="S243" s="135">
        <f t="shared" si="45"/>
        <v>94.290717455972768</v>
      </c>
      <c r="T243">
        <v>5765.9</v>
      </c>
      <c r="U243" s="136">
        <f t="shared" si="46"/>
        <v>90.250549010216346</v>
      </c>
      <c r="V243">
        <v>6481.21</v>
      </c>
      <c r="W243">
        <f t="shared" si="47"/>
        <v>88.601761588190826</v>
      </c>
      <c r="X243">
        <v>2750.73</v>
      </c>
      <c r="Y243">
        <f t="shared" si="48"/>
        <v>66.399609915296594</v>
      </c>
      <c r="Z243">
        <v>9072.41</v>
      </c>
      <c r="AA243" s="136">
        <f t="shared" si="49"/>
        <v>91.477877712349752</v>
      </c>
      <c r="AB243">
        <v>7276.8</v>
      </c>
      <c r="AC243">
        <f t="shared" si="50"/>
        <v>82.715347716370744</v>
      </c>
    </row>
    <row r="244" spans="1:29">
      <c r="A244" s="20">
        <v>42391</v>
      </c>
      <c r="B244">
        <v>18107.349999999999</v>
      </c>
      <c r="C244">
        <f t="shared" si="51"/>
        <v>91.775954830093326</v>
      </c>
      <c r="D244">
        <v>8505.1299999999992</v>
      </c>
      <c r="E244" s="135">
        <f t="shared" si="51"/>
        <v>98.205539146519712</v>
      </c>
      <c r="F244">
        <v>6824.14</v>
      </c>
      <c r="G244">
        <f t="shared" si="39"/>
        <v>98.182425073412304</v>
      </c>
      <c r="H244">
        <v>6045.78</v>
      </c>
      <c r="I244">
        <f t="shared" si="40"/>
        <v>95.483253497837083</v>
      </c>
      <c r="J244">
        <v>4864.1899999999996</v>
      </c>
      <c r="K244">
        <f t="shared" si="41"/>
        <v>95.311612121972146</v>
      </c>
      <c r="L244">
        <v>8656.81</v>
      </c>
      <c r="M244" s="134">
        <f t="shared" si="42"/>
        <v>101.70100634162043</v>
      </c>
      <c r="N244">
        <v>6135.19</v>
      </c>
      <c r="O244">
        <f t="shared" si="43"/>
        <v>93.46753037029363</v>
      </c>
      <c r="P244">
        <v>9243.08</v>
      </c>
      <c r="Q244">
        <f t="shared" si="44"/>
        <v>95.433323214990011</v>
      </c>
      <c r="R244">
        <v>4077.16</v>
      </c>
      <c r="S244" s="135">
        <f t="shared" si="45"/>
        <v>96.873188302492892</v>
      </c>
      <c r="T244">
        <v>5914.25</v>
      </c>
      <c r="U244" s="136">
        <f t="shared" si="46"/>
        <v>92.572592220411735</v>
      </c>
      <c r="V244">
        <v>6582.15</v>
      </c>
      <c r="W244">
        <f t="shared" si="47"/>
        <v>89.981667780817205</v>
      </c>
      <c r="X244">
        <v>2857.4</v>
      </c>
      <c r="Y244">
        <f t="shared" si="48"/>
        <v>68.974506902519877</v>
      </c>
      <c r="Z244">
        <v>9298.8700000000008</v>
      </c>
      <c r="AA244" s="136">
        <f t="shared" si="49"/>
        <v>93.761293054771329</v>
      </c>
      <c r="AB244">
        <v>7422.45</v>
      </c>
      <c r="AC244">
        <f t="shared" si="50"/>
        <v>84.37095050810467</v>
      </c>
    </row>
    <row r="245" spans="1:29">
      <c r="A245" s="20">
        <v>42394</v>
      </c>
      <c r="B245">
        <v>18124.45</v>
      </c>
      <c r="C245">
        <f t="shared" si="51"/>
        <v>91.862625095349955</v>
      </c>
      <c r="D245">
        <v>8566.7800000000007</v>
      </c>
      <c r="E245" s="135">
        <f t="shared" si="51"/>
        <v>98.917388523117495</v>
      </c>
      <c r="F245">
        <v>6824.12</v>
      </c>
      <c r="G245">
        <f t="shared" si="39"/>
        <v>98.182137323087488</v>
      </c>
      <c r="H245">
        <v>6047.81</v>
      </c>
      <c r="I245">
        <f t="shared" si="40"/>
        <v>95.515314043308592</v>
      </c>
      <c r="J245">
        <v>4867.6099999999997</v>
      </c>
      <c r="K245">
        <f t="shared" si="41"/>
        <v>95.378625481536048</v>
      </c>
      <c r="L245">
        <v>8746.1</v>
      </c>
      <c r="M245" s="134">
        <f t="shared" si="42"/>
        <v>102.74999353854901</v>
      </c>
      <c r="N245">
        <v>6208.34</v>
      </c>
      <c r="O245">
        <f t="shared" si="43"/>
        <v>94.581945709767552</v>
      </c>
      <c r="P245">
        <v>9340.7999999999993</v>
      </c>
      <c r="Q245">
        <f t="shared" si="44"/>
        <v>96.442266591501834</v>
      </c>
      <c r="R245">
        <v>4093.48</v>
      </c>
      <c r="S245" s="135">
        <f t="shared" si="45"/>
        <v>97.260950968931454</v>
      </c>
      <c r="T245">
        <v>5934.56</v>
      </c>
      <c r="U245" s="136">
        <f t="shared" si="46"/>
        <v>92.890493788319191</v>
      </c>
      <c r="V245">
        <v>6597.82</v>
      </c>
      <c r="W245">
        <f t="shared" si="47"/>
        <v>90.195885435250077</v>
      </c>
      <c r="X245">
        <v>2856.74</v>
      </c>
      <c r="Y245">
        <f t="shared" si="48"/>
        <v>68.958575225276334</v>
      </c>
      <c r="Z245">
        <v>9340.2099999999991</v>
      </c>
      <c r="AA245" s="136">
        <f t="shared" si="49"/>
        <v>94.178127772848256</v>
      </c>
      <c r="AB245">
        <v>7436.15</v>
      </c>
      <c r="AC245">
        <f t="shared" si="50"/>
        <v>84.52667833678133</v>
      </c>
    </row>
    <row r="246" spans="1:29">
      <c r="A246" s="20">
        <v>42396</v>
      </c>
      <c r="B246">
        <v>18136.099999999999</v>
      </c>
      <c r="C246">
        <f t="shared" si="51"/>
        <v>91.921672381328875</v>
      </c>
      <c r="D246">
        <v>8634.33</v>
      </c>
      <c r="E246" s="135">
        <f t="shared" si="51"/>
        <v>99.697362981984952</v>
      </c>
      <c r="F246">
        <v>6859.7</v>
      </c>
      <c r="G246">
        <f t="shared" si="39"/>
        <v>98.694045150903449</v>
      </c>
      <c r="H246">
        <v>6069.13</v>
      </c>
      <c r="I246">
        <f t="shared" si="40"/>
        <v>95.85202873761996</v>
      </c>
      <c r="J246">
        <v>4873.95</v>
      </c>
      <c r="K246">
        <f t="shared" si="41"/>
        <v>95.50285492587382</v>
      </c>
      <c r="L246">
        <v>8750.42</v>
      </c>
      <c r="M246" s="134">
        <f t="shared" si="42"/>
        <v>102.8007452990007</v>
      </c>
      <c r="N246">
        <v>6216.71</v>
      </c>
      <c r="O246">
        <f t="shared" si="43"/>
        <v>94.70945980944488</v>
      </c>
      <c r="P246">
        <v>9352.5499999999993</v>
      </c>
      <c r="Q246">
        <f t="shared" si="44"/>
        <v>96.563583462910074</v>
      </c>
      <c r="R246">
        <v>4099.3900000000003</v>
      </c>
      <c r="S246" s="135">
        <f t="shared" si="45"/>
        <v>97.401372375711617</v>
      </c>
      <c r="T246">
        <v>5948.43</v>
      </c>
      <c r="U246" s="136">
        <f t="shared" si="46"/>
        <v>93.107593480435199</v>
      </c>
      <c r="V246">
        <v>6584.31</v>
      </c>
      <c r="W246">
        <f t="shared" si="47"/>
        <v>90.011196187554603</v>
      </c>
      <c r="X246">
        <v>2889.89</v>
      </c>
      <c r="Y246">
        <f t="shared" si="48"/>
        <v>69.758779923190005</v>
      </c>
      <c r="Z246">
        <v>9371.18</v>
      </c>
      <c r="AA246" s="136">
        <f t="shared" si="49"/>
        <v>94.490400903444382</v>
      </c>
      <c r="AB246">
        <v>7437.75</v>
      </c>
      <c r="AC246">
        <f t="shared" si="50"/>
        <v>84.544865528451595</v>
      </c>
    </row>
    <row r="247" spans="1:29">
      <c r="A247" s="20">
        <v>42397</v>
      </c>
      <c r="B247">
        <v>18060.400000000001</v>
      </c>
      <c r="C247">
        <f t="shared" si="51"/>
        <v>91.537991733379968</v>
      </c>
      <c r="D247">
        <v>8696.06</v>
      </c>
      <c r="E247" s="135">
        <f t="shared" si="51"/>
        <v>100.41013608851179</v>
      </c>
      <c r="F247">
        <v>6874.94</v>
      </c>
      <c r="G247">
        <f t="shared" si="39"/>
        <v>98.913310898399658</v>
      </c>
      <c r="H247">
        <v>6073.02</v>
      </c>
      <c r="I247">
        <f t="shared" si="40"/>
        <v>95.91346495529686</v>
      </c>
      <c r="J247">
        <v>4879.6099999999997</v>
      </c>
      <c r="K247">
        <f t="shared" si="41"/>
        <v>95.613760076497115</v>
      </c>
      <c r="L247">
        <v>8745.83</v>
      </c>
      <c r="M247" s="134">
        <f t="shared" si="42"/>
        <v>102.74682155352077</v>
      </c>
      <c r="N247">
        <v>6179.4</v>
      </c>
      <c r="O247">
        <f t="shared" si="43"/>
        <v>94.141054665005072</v>
      </c>
      <c r="P247">
        <v>9329.99</v>
      </c>
      <c r="Q247">
        <f t="shared" si="44"/>
        <v>96.330655069806255</v>
      </c>
      <c r="R247">
        <v>4112.68</v>
      </c>
      <c r="S247" s="135">
        <f t="shared" si="45"/>
        <v>97.717142341212138</v>
      </c>
      <c r="T247">
        <v>5934.36</v>
      </c>
      <c r="U247" s="136">
        <f t="shared" si="46"/>
        <v>92.887363295282171</v>
      </c>
      <c r="V247">
        <v>6575.1</v>
      </c>
      <c r="W247">
        <f t="shared" si="47"/>
        <v>89.885290342160417</v>
      </c>
      <c r="X247">
        <v>2878.86</v>
      </c>
      <c r="Y247">
        <f t="shared" si="48"/>
        <v>69.492527801983755</v>
      </c>
      <c r="Z247">
        <v>9383.85</v>
      </c>
      <c r="AA247" s="136">
        <f t="shared" si="49"/>
        <v>94.618153585544889</v>
      </c>
      <c r="AB247">
        <v>7424.65</v>
      </c>
      <c r="AC247">
        <f t="shared" si="50"/>
        <v>84.395957896651282</v>
      </c>
    </row>
    <row r="248" spans="1:29">
      <c r="A248" s="20">
        <v>42398</v>
      </c>
      <c r="B248">
        <v>18399</v>
      </c>
      <c r="C248">
        <f t="shared" si="51"/>
        <v>93.254164354192483</v>
      </c>
      <c r="D248">
        <v>8835.3700000000008</v>
      </c>
      <c r="E248" s="135">
        <f t="shared" si="51"/>
        <v>102.01869629376459</v>
      </c>
      <c r="F248">
        <v>7004.75</v>
      </c>
      <c r="G248">
        <f t="shared" si="39"/>
        <v>100.78095438150226</v>
      </c>
      <c r="H248">
        <v>6171.87</v>
      </c>
      <c r="I248">
        <f t="shared" si="40"/>
        <v>97.47463979266459</v>
      </c>
      <c r="J248">
        <v>4965.0200000000004</v>
      </c>
      <c r="K248">
        <f t="shared" si="41"/>
        <v>97.287330556132517</v>
      </c>
      <c r="L248">
        <v>8856.07</v>
      </c>
      <c r="M248" s="134">
        <f t="shared" si="42"/>
        <v>104.04193129245468</v>
      </c>
      <c r="N248">
        <v>6260.8</v>
      </c>
      <c r="O248">
        <f t="shared" si="43"/>
        <v>95.381155945021163</v>
      </c>
      <c r="P248">
        <v>9434.56</v>
      </c>
      <c r="Q248">
        <f t="shared" si="44"/>
        <v>97.410323601139041</v>
      </c>
      <c r="R248">
        <v>4182.63</v>
      </c>
      <c r="S248" s="135">
        <f t="shared" si="45"/>
        <v>99.379152054286763</v>
      </c>
      <c r="T248">
        <v>6045.81</v>
      </c>
      <c r="U248" s="136">
        <f t="shared" si="46"/>
        <v>94.631830540150915</v>
      </c>
      <c r="V248">
        <v>6715.49</v>
      </c>
      <c r="W248">
        <f t="shared" si="47"/>
        <v>91.804500074504546</v>
      </c>
      <c r="X248">
        <v>2895.04</v>
      </c>
      <c r="Y248">
        <f t="shared" si="48"/>
        <v>69.883095283499372</v>
      </c>
      <c r="Z248">
        <v>9549.75</v>
      </c>
      <c r="AA248" s="136">
        <f t="shared" si="49"/>
        <v>96.290937323546018</v>
      </c>
      <c r="AB248">
        <v>7563.55</v>
      </c>
      <c r="AC248">
        <f t="shared" si="50"/>
        <v>85.974833473526274</v>
      </c>
    </row>
    <row r="249" spans="1:29">
      <c r="A249" s="20">
        <v>42401</v>
      </c>
      <c r="B249">
        <v>18466.150000000001</v>
      </c>
      <c r="C249">
        <f t="shared" si="51"/>
        <v>93.594509869513104</v>
      </c>
      <c r="D249">
        <v>8948.08</v>
      </c>
      <c r="E249" s="135">
        <f t="shared" si="51"/>
        <v>103.32011629759805</v>
      </c>
      <c r="F249">
        <v>7027.65</v>
      </c>
      <c r="G249">
        <f t="shared" si="39"/>
        <v>101.11042850339615</v>
      </c>
      <c r="H249">
        <v>6200.57</v>
      </c>
      <c r="I249">
        <f t="shared" si="40"/>
        <v>97.927909573468384</v>
      </c>
      <c r="J249">
        <v>4975.47</v>
      </c>
      <c r="K249">
        <f t="shared" si="41"/>
        <v>97.492093599244427</v>
      </c>
      <c r="L249">
        <v>8901.42</v>
      </c>
      <c r="M249" s="134">
        <f t="shared" si="42"/>
        <v>104.57470729627045</v>
      </c>
      <c r="N249">
        <v>6310.73</v>
      </c>
      <c r="O249">
        <f t="shared" si="43"/>
        <v>96.14182249184185</v>
      </c>
      <c r="P249">
        <v>9505.6</v>
      </c>
      <c r="Q249">
        <f t="shared" si="44"/>
        <v>98.143800243253239</v>
      </c>
      <c r="R249">
        <v>4195</v>
      </c>
      <c r="S249" s="135">
        <f t="shared" si="45"/>
        <v>99.673062849865516</v>
      </c>
      <c r="T249">
        <v>6070.94</v>
      </c>
      <c r="U249" s="136">
        <f t="shared" si="46"/>
        <v>95.025176990250074</v>
      </c>
      <c r="V249">
        <v>6740.47</v>
      </c>
      <c r="W249">
        <f t="shared" si="47"/>
        <v>92.145990630199094</v>
      </c>
      <c r="X249">
        <v>2863.79</v>
      </c>
      <c r="Y249">
        <f t="shared" si="48"/>
        <v>69.128754504923137</v>
      </c>
      <c r="Z249">
        <v>9640.06</v>
      </c>
      <c r="AA249" s="136">
        <f t="shared" si="49"/>
        <v>97.201540695329498</v>
      </c>
      <c r="AB249">
        <v>7555.95</v>
      </c>
      <c r="AC249">
        <f t="shared" si="50"/>
        <v>85.888444313092506</v>
      </c>
    </row>
    <row r="250" spans="1:29">
      <c r="A250" s="20">
        <v>42402</v>
      </c>
      <c r="B250">
        <v>18098.599999999999</v>
      </c>
      <c r="C250">
        <f t="shared" si="51"/>
        <v>91.731606010152063</v>
      </c>
      <c r="D250">
        <v>8821.92</v>
      </c>
      <c r="E250" s="135">
        <f t="shared" si="51"/>
        <v>101.86339419943791</v>
      </c>
      <c r="F250">
        <v>6954.18</v>
      </c>
      <c r="G250">
        <f t="shared" si="39"/>
        <v>100.05337768525007</v>
      </c>
      <c r="H250">
        <v>6126.27</v>
      </c>
      <c r="I250">
        <f t="shared" si="40"/>
        <v>96.754462022467649</v>
      </c>
      <c r="J250">
        <v>4921.47</v>
      </c>
      <c r="K250">
        <f t="shared" si="41"/>
        <v>96.433987921919638</v>
      </c>
      <c r="L250">
        <v>8828.6299999999992</v>
      </c>
      <c r="M250" s="134">
        <f t="shared" si="42"/>
        <v>103.71956362884485</v>
      </c>
      <c r="N250">
        <v>6288.28</v>
      </c>
      <c r="O250">
        <f t="shared" si="43"/>
        <v>95.799804386972539</v>
      </c>
      <c r="P250">
        <v>9487.9699999999993</v>
      </c>
      <c r="Q250">
        <f t="shared" si="44"/>
        <v>97.961773311940277</v>
      </c>
      <c r="R250">
        <v>4123.09</v>
      </c>
      <c r="S250" s="135">
        <f t="shared" si="45"/>
        <v>97.964483600870565</v>
      </c>
      <c r="T250">
        <v>5958.51</v>
      </c>
      <c r="U250" s="136">
        <f t="shared" si="46"/>
        <v>93.265370329500044</v>
      </c>
      <c r="V250">
        <v>6693.96</v>
      </c>
      <c r="W250">
        <f t="shared" si="47"/>
        <v>91.510172946237802</v>
      </c>
      <c r="X250">
        <v>2788.07</v>
      </c>
      <c r="Y250">
        <f t="shared" si="48"/>
        <v>67.300956624801771</v>
      </c>
      <c r="Z250">
        <v>9536.1200000000008</v>
      </c>
      <c r="AA250" s="136">
        <f t="shared" si="49"/>
        <v>96.153504880212964</v>
      </c>
      <c r="AB250">
        <v>7455.55</v>
      </c>
      <c r="AC250">
        <f t="shared" si="50"/>
        <v>84.747198035783299</v>
      </c>
    </row>
    <row r="251" spans="1:29">
      <c r="A251" s="20">
        <v>42403</v>
      </c>
      <c r="B251">
        <v>17859.55</v>
      </c>
      <c r="C251">
        <f t="shared" si="51"/>
        <v>90.519996249356936</v>
      </c>
      <c r="D251">
        <v>8674.7199999999993</v>
      </c>
      <c r="E251" s="135">
        <f t="shared" si="51"/>
        <v>100.16373112992953</v>
      </c>
      <c r="F251">
        <v>6894.07</v>
      </c>
      <c r="G251">
        <f t="shared" si="39"/>
        <v>99.188544084069136</v>
      </c>
      <c r="H251">
        <v>6071.46</v>
      </c>
      <c r="I251">
        <f t="shared" si="40"/>
        <v>95.888827294737496</v>
      </c>
      <c r="J251">
        <v>4871.8</v>
      </c>
      <c r="K251">
        <f t="shared" si="41"/>
        <v>95.460726644276633</v>
      </c>
      <c r="L251">
        <v>8692.1</v>
      </c>
      <c r="M251" s="134">
        <f t="shared" si="42"/>
        <v>102.11559653290287</v>
      </c>
      <c r="N251">
        <v>6191.18</v>
      </c>
      <c r="O251">
        <f t="shared" si="43"/>
        <v>94.320518953439844</v>
      </c>
      <c r="P251">
        <v>9337.7800000000007</v>
      </c>
      <c r="Q251">
        <f t="shared" si="44"/>
        <v>96.411085574339893</v>
      </c>
      <c r="R251">
        <v>4066.26</v>
      </c>
      <c r="S251" s="135">
        <f t="shared" si="45"/>
        <v>96.614204658854391</v>
      </c>
      <c r="T251">
        <v>5892.19</v>
      </c>
      <c r="U251" s="136">
        <f t="shared" si="46"/>
        <v>92.227298838430556</v>
      </c>
      <c r="V251">
        <v>6636.94</v>
      </c>
      <c r="W251">
        <f t="shared" si="47"/>
        <v>90.730677690605177</v>
      </c>
      <c r="X251">
        <v>2718.5</v>
      </c>
      <c r="Y251">
        <f t="shared" si="48"/>
        <v>65.621613009904195</v>
      </c>
      <c r="Z251">
        <v>9391.5400000000009</v>
      </c>
      <c r="AA251" s="136">
        <f t="shared" si="49"/>
        <v>94.695692506251518</v>
      </c>
      <c r="AB251">
        <v>7361.8</v>
      </c>
      <c r="AC251">
        <f t="shared" si="50"/>
        <v>83.681542273853651</v>
      </c>
    </row>
    <row r="252" spans="1:29">
      <c r="A252" s="20">
        <v>42404</v>
      </c>
      <c r="B252">
        <v>17858.150000000001</v>
      </c>
      <c r="C252">
        <f t="shared" si="51"/>
        <v>90.512900438166341</v>
      </c>
      <c r="D252">
        <v>8530.3700000000008</v>
      </c>
      <c r="E252" s="135">
        <f t="shared" si="51"/>
        <v>98.496975939144676</v>
      </c>
      <c r="F252">
        <v>6934.77</v>
      </c>
      <c r="G252">
        <f t="shared" si="39"/>
        <v>99.774115995033426</v>
      </c>
      <c r="H252">
        <v>6106.99</v>
      </c>
      <c r="I252">
        <f t="shared" si="40"/>
        <v>96.449965807349287</v>
      </c>
      <c r="J252">
        <v>4874.1899999999996</v>
      </c>
      <c r="K252">
        <f t="shared" si="41"/>
        <v>95.507557617773031</v>
      </c>
      <c r="L252">
        <v>8661.73</v>
      </c>
      <c r="M252" s="134">
        <f t="shared" si="42"/>
        <v>101.75880695769041</v>
      </c>
      <c r="N252">
        <v>6166.92</v>
      </c>
      <c r="O252">
        <f t="shared" si="43"/>
        <v>93.950926114948558</v>
      </c>
      <c r="P252">
        <v>9279.07</v>
      </c>
      <c r="Q252">
        <f t="shared" si="44"/>
        <v>95.804914210903448</v>
      </c>
      <c r="R252">
        <v>4025.64</v>
      </c>
      <c r="S252" s="135">
        <f t="shared" si="45"/>
        <v>95.649074786873086</v>
      </c>
      <c r="T252">
        <v>5843.45</v>
      </c>
      <c r="U252" s="136">
        <f t="shared" si="46"/>
        <v>91.464397685313443</v>
      </c>
      <c r="V252">
        <v>6670.18</v>
      </c>
      <c r="W252">
        <f t="shared" si="47"/>
        <v>91.185087060952924</v>
      </c>
      <c r="X252">
        <v>2717.75</v>
      </c>
      <c r="Y252">
        <f t="shared" si="48"/>
        <v>65.603508831218377</v>
      </c>
      <c r="Z252">
        <v>9281.44</v>
      </c>
      <c r="AA252" s="136">
        <f t="shared" si="49"/>
        <v>93.585544889892716</v>
      </c>
      <c r="AB252">
        <v>7404</v>
      </c>
      <c r="AC252">
        <f t="shared" si="50"/>
        <v>84.16122945415691</v>
      </c>
    </row>
    <row r="253" spans="1:29">
      <c r="A253" s="20">
        <v>42405</v>
      </c>
      <c r="B253">
        <v>18269.55</v>
      </c>
      <c r="C253">
        <f t="shared" si="51"/>
        <v>92.598055240890105</v>
      </c>
      <c r="D253">
        <v>8698.9</v>
      </c>
      <c r="E253" s="135">
        <f t="shared" si="51"/>
        <v>100.44292850099414</v>
      </c>
      <c r="F253">
        <v>7032.93</v>
      </c>
      <c r="G253">
        <f t="shared" si="39"/>
        <v>101.18639458914289</v>
      </c>
      <c r="H253">
        <v>6195.69</v>
      </c>
      <c r="I253">
        <f t="shared" si="40"/>
        <v>97.850837917359584</v>
      </c>
      <c r="J253">
        <v>4950.1099999999997</v>
      </c>
      <c r="K253">
        <f t="shared" si="41"/>
        <v>96.995175821893369</v>
      </c>
      <c r="L253">
        <v>8778.1200000000008</v>
      </c>
      <c r="M253" s="134">
        <f t="shared" si="42"/>
        <v>103.12616746671179</v>
      </c>
      <c r="N253">
        <v>6219.35</v>
      </c>
      <c r="O253">
        <f t="shared" si="43"/>
        <v>94.749679310418387</v>
      </c>
      <c r="P253">
        <v>9380.39</v>
      </c>
      <c r="Q253">
        <f t="shared" si="44"/>
        <v>96.851027011846725</v>
      </c>
      <c r="R253">
        <v>4123.33</v>
      </c>
      <c r="S253" s="135">
        <f t="shared" si="45"/>
        <v>97.97018599302406</v>
      </c>
      <c r="T253">
        <v>5979.72</v>
      </c>
      <c r="U253" s="136">
        <f t="shared" si="46"/>
        <v>93.597359116073989</v>
      </c>
      <c r="V253">
        <v>6785.68</v>
      </c>
      <c r="W253">
        <f t="shared" si="47"/>
        <v>92.764036587883254</v>
      </c>
      <c r="X253">
        <v>2808.4</v>
      </c>
      <c r="Y253">
        <f t="shared" si="48"/>
        <v>67.791700561712332</v>
      </c>
      <c r="Z253">
        <v>9458.99</v>
      </c>
      <c r="AA253" s="136">
        <f t="shared" si="49"/>
        <v>95.375796563684759</v>
      </c>
      <c r="AB253">
        <v>7489.1</v>
      </c>
      <c r="AC253">
        <f t="shared" si="50"/>
        <v>85.128560711119206</v>
      </c>
    </row>
    <row r="254" spans="1:29">
      <c r="A254" s="20">
        <v>42408</v>
      </c>
      <c r="B254">
        <v>18219.150000000001</v>
      </c>
      <c r="C254">
        <f t="shared" si="51"/>
        <v>92.342606038028492</v>
      </c>
      <c r="D254">
        <v>8698.5300000000007</v>
      </c>
      <c r="E254" s="135">
        <f t="shared" si="51"/>
        <v>100.43865625007216</v>
      </c>
      <c r="F254">
        <v>6999.47</v>
      </c>
      <c r="G254">
        <f t="shared" si="39"/>
        <v>100.70498829575554</v>
      </c>
      <c r="H254">
        <v>6181.38</v>
      </c>
      <c r="I254">
        <f t="shared" si="40"/>
        <v>97.624834761843843</v>
      </c>
      <c r="J254">
        <v>4908.45</v>
      </c>
      <c r="K254">
        <f t="shared" si="41"/>
        <v>96.178866886386885</v>
      </c>
      <c r="L254">
        <v>8760.2999999999993</v>
      </c>
      <c r="M254" s="134">
        <f t="shared" si="42"/>
        <v>102.91681645484854</v>
      </c>
      <c r="N254">
        <v>6220.56</v>
      </c>
      <c r="O254">
        <f t="shared" si="43"/>
        <v>94.768113248364571</v>
      </c>
      <c r="P254">
        <v>9352.01</v>
      </c>
      <c r="Q254">
        <f t="shared" si="44"/>
        <v>96.558008049245373</v>
      </c>
      <c r="R254">
        <v>4093.58</v>
      </c>
      <c r="S254" s="135">
        <f t="shared" si="45"/>
        <v>97.263326965662088</v>
      </c>
      <c r="T254">
        <v>5939.61</v>
      </c>
      <c r="U254" s="136">
        <f t="shared" si="46"/>
        <v>92.969538737503456</v>
      </c>
      <c r="V254">
        <v>6719.29</v>
      </c>
      <c r="W254">
        <f t="shared" si="47"/>
        <v>91.856448197468481</v>
      </c>
      <c r="X254">
        <v>2804.12</v>
      </c>
      <c r="Y254">
        <f t="shared" si="48"/>
        <v>67.688386048678524</v>
      </c>
      <c r="Z254">
        <v>9400.61</v>
      </c>
      <c r="AA254" s="136">
        <f t="shared" si="49"/>
        <v>94.787146083729937</v>
      </c>
      <c r="AB254">
        <v>7387.25</v>
      </c>
      <c r="AC254">
        <f t="shared" si="50"/>
        <v>83.970832291358803</v>
      </c>
    </row>
    <row r="255" spans="1:29">
      <c r="A255" s="20">
        <v>42409</v>
      </c>
      <c r="B255">
        <v>17824.95</v>
      </c>
      <c r="C255">
        <f t="shared" si="51"/>
        <v>90.34462834421781</v>
      </c>
      <c r="D255">
        <v>8551.36</v>
      </c>
      <c r="E255" s="135">
        <f t="shared" si="51"/>
        <v>98.739339579287204</v>
      </c>
      <c r="F255">
        <v>6918.84</v>
      </c>
      <c r="G255">
        <f t="shared" si="39"/>
        <v>99.544922861331671</v>
      </c>
      <c r="H255">
        <v>6083.44</v>
      </c>
      <c r="I255">
        <f t="shared" si="40"/>
        <v>96.078031893135716</v>
      </c>
      <c r="J255">
        <v>4819.63</v>
      </c>
      <c r="K255">
        <f t="shared" si="41"/>
        <v>94.4384789926834</v>
      </c>
      <c r="L255">
        <v>8655.59</v>
      </c>
      <c r="M255" s="134">
        <f t="shared" si="42"/>
        <v>101.68667366852991</v>
      </c>
      <c r="N255">
        <v>6143.68</v>
      </c>
      <c r="O255">
        <f t="shared" si="43"/>
        <v>93.59687262910613</v>
      </c>
      <c r="P255">
        <v>9240.25</v>
      </c>
      <c r="Q255">
        <f t="shared" si="44"/>
        <v>95.40410391745084</v>
      </c>
      <c r="R255">
        <v>4020.22</v>
      </c>
      <c r="S255" s="135">
        <f t="shared" si="45"/>
        <v>95.520295764073012</v>
      </c>
      <c r="T255">
        <v>5841.54</v>
      </c>
      <c r="U255" s="136">
        <f t="shared" si="46"/>
        <v>91.434501476810084</v>
      </c>
      <c r="V255">
        <v>6634.05</v>
      </c>
      <c r="W255">
        <f t="shared" si="47"/>
        <v>90.691169776035238</v>
      </c>
      <c r="X255">
        <v>2750.72</v>
      </c>
      <c r="Y255">
        <f t="shared" si="48"/>
        <v>66.399368526247443</v>
      </c>
      <c r="Z255">
        <v>9233.01</v>
      </c>
      <c r="AA255" s="136">
        <f t="shared" si="49"/>
        <v>93.097221101879484</v>
      </c>
      <c r="AB255">
        <v>7298.2</v>
      </c>
      <c r="AC255">
        <f t="shared" si="50"/>
        <v>82.958601404960547</v>
      </c>
    </row>
    <row r="256" spans="1:29">
      <c r="A256" s="20">
        <v>42410</v>
      </c>
      <c r="B256">
        <v>17585.400000000001</v>
      </c>
      <c r="C256">
        <f t="shared" si="51"/>
        <v>89.130484365140305</v>
      </c>
      <c r="D256">
        <v>8430.39</v>
      </c>
      <c r="E256" s="135">
        <f t="shared" si="51"/>
        <v>97.34254446027613</v>
      </c>
      <c r="F256">
        <v>6864.03</v>
      </c>
      <c r="G256">
        <f t="shared" si="39"/>
        <v>98.756343096222267</v>
      </c>
      <c r="H256">
        <v>6039.7</v>
      </c>
      <c r="I256">
        <f t="shared" si="40"/>
        <v>95.387229795144151</v>
      </c>
      <c r="J256">
        <v>4791.88</v>
      </c>
      <c r="K256">
        <f t="shared" si="41"/>
        <v>93.89473024183593</v>
      </c>
      <c r="L256">
        <v>8582.33</v>
      </c>
      <c r="M256" s="134">
        <f t="shared" si="42"/>
        <v>100.82600839753665</v>
      </c>
      <c r="N256">
        <v>6072.49</v>
      </c>
      <c r="O256">
        <f t="shared" si="43"/>
        <v>92.512317222173138</v>
      </c>
      <c r="P256">
        <v>9169.67</v>
      </c>
      <c r="Q256">
        <f t="shared" si="44"/>
        <v>94.675376701791777</v>
      </c>
      <c r="R256">
        <v>3974.26</v>
      </c>
      <c r="S256" s="135">
        <f t="shared" si="45"/>
        <v>94.428287666676169</v>
      </c>
      <c r="T256">
        <v>5756.78</v>
      </c>
      <c r="U256" s="136">
        <f t="shared" si="46"/>
        <v>90.107798527729116</v>
      </c>
      <c r="V256">
        <v>6573.47</v>
      </c>
      <c r="W256">
        <f t="shared" si="47"/>
        <v>89.863007331520635</v>
      </c>
      <c r="X256">
        <v>2671.88</v>
      </c>
      <c r="Y256">
        <f t="shared" si="48"/>
        <v>64.496257262793023</v>
      </c>
      <c r="Z256">
        <v>9088.01</v>
      </c>
      <c r="AA256" s="136">
        <f t="shared" si="49"/>
        <v>91.635173832378797</v>
      </c>
      <c r="AB256">
        <v>7215.7</v>
      </c>
      <c r="AC256">
        <f t="shared" si="50"/>
        <v>82.020824334462461</v>
      </c>
    </row>
    <row r="257" spans="1:29">
      <c r="A257" s="20">
        <v>42411</v>
      </c>
      <c r="B257">
        <v>17028.45</v>
      </c>
      <c r="C257">
        <f t="shared" si="51"/>
        <v>86.307618620422261</v>
      </c>
      <c r="D257">
        <v>7973.47</v>
      </c>
      <c r="E257" s="135">
        <f t="shared" si="51"/>
        <v>92.066660970332094</v>
      </c>
      <c r="F257">
        <v>6712.85</v>
      </c>
      <c r="G257">
        <f t="shared" si="39"/>
        <v>96.58123839107283</v>
      </c>
      <c r="H257">
        <v>5912.28</v>
      </c>
      <c r="I257">
        <f t="shared" si="40"/>
        <v>93.374838315352577</v>
      </c>
      <c r="J257">
        <v>4669.01</v>
      </c>
      <c r="K257">
        <f t="shared" si="41"/>
        <v>91.48714793493042</v>
      </c>
      <c r="L257">
        <v>8278.17</v>
      </c>
      <c r="M257" s="134">
        <f t="shared" si="42"/>
        <v>97.252708522771329</v>
      </c>
      <c r="N257">
        <v>5860.73</v>
      </c>
      <c r="O257">
        <f t="shared" si="43"/>
        <v>89.286225734996151</v>
      </c>
      <c r="P257">
        <v>8810.56</v>
      </c>
      <c r="Q257">
        <f t="shared" si="44"/>
        <v>90.967623366352186</v>
      </c>
      <c r="R257">
        <v>3795.79</v>
      </c>
      <c r="S257" s="135">
        <f t="shared" si="45"/>
        <v>90.187846301523493</v>
      </c>
      <c r="T257">
        <v>5580.06</v>
      </c>
      <c r="U257" s="136">
        <f t="shared" si="46"/>
        <v>87.341694880235167</v>
      </c>
      <c r="V257">
        <v>6395.96</v>
      </c>
      <c r="W257">
        <f t="shared" si="47"/>
        <v>87.436346461170828</v>
      </c>
      <c r="X257">
        <v>2553.96</v>
      </c>
      <c r="Y257">
        <f t="shared" si="48"/>
        <v>61.649797595282294</v>
      </c>
      <c r="Z257">
        <v>8707.35</v>
      </c>
      <c r="AA257" s="136">
        <f t="shared" si="49"/>
        <v>87.796946841977899</v>
      </c>
      <c r="AB257">
        <v>6976.35</v>
      </c>
      <c r="AC257">
        <f t="shared" si="50"/>
        <v>79.300134130538581</v>
      </c>
    </row>
    <row r="258" spans="1:29">
      <c r="A258" s="20">
        <v>42412</v>
      </c>
      <c r="B258">
        <v>17031.95</v>
      </c>
      <c r="C258">
        <f t="shared" si="51"/>
        <v>86.325358148398763</v>
      </c>
      <c r="D258">
        <v>7910.98</v>
      </c>
      <c r="E258" s="135">
        <f t="shared" si="51"/>
        <v>91.345112429478974</v>
      </c>
      <c r="F258">
        <v>6689.37</v>
      </c>
      <c r="G258">
        <f t="shared" ref="G258:G321" si="52">F258/F$2*100</f>
        <v>96.243419509759761</v>
      </c>
      <c r="H258">
        <v>5890.13</v>
      </c>
      <c r="I258">
        <f t="shared" ref="I258:I321" si="53">H258/H$2*100</f>
        <v>93.025015122153832</v>
      </c>
      <c r="J258">
        <v>4628.66</v>
      </c>
      <c r="K258">
        <f t="shared" ref="K258:K321" si="54">J258/J$2*100</f>
        <v>90.696507859373838</v>
      </c>
      <c r="L258">
        <v>8220.99</v>
      </c>
      <c r="M258" s="134">
        <f t="shared" ref="M258:M321" si="55">L258/L$2*100</f>
        <v>96.580952582348246</v>
      </c>
      <c r="N258">
        <v>5825.72</v>
      </c>
      <c r="O258">
        <f t="shared" ref="O258:O321" si="56">N258/N$2*100</f>
        <v>88.752860307313568</v>
      </c>
      <c r="P258">
        <v>8699.07</v>
      </c>
      <c r="Q258">
        <f t="shared" ref="Q258:Q321" si="57">P258/P$2*100</f>
        <v>89.816506941390017</v>
      </c>
      <c r="R258">
        <v>3745.01</v>
      </c>
      <c r="S258" s="135">
        <f t="shared" ref="S258:S321" si="58">R258/R$2*100</f>
        <v>88.981315161710341</v>
      </c>
      <c r="T258">
        <v>5520.06</v>
      </c>
      <c r="U258" s="136">
        <f t="shared" ref="U258:U321" si="59">T258/T$2*100</f>
        <v>86.402546969134903</v>
      </c>
      <c r="V258">
        <v>6376.72</v>
      </c>
      <c r="W258">
        <f t="shared" ref="W258:W321" si="60">V258/V$2*100</f>
        <v>87.173324912269194</v>
      </c>
      <c r="X258">
        <v>2519.92</v>
      </c>
      <c r="Y258">
        <f t="shared" ref="Y258:Y321" si="61">X258/X$2*100</f>
        <v>60.828109271994776</v>
      </c>
      <c r="Z258">
        <v>8646.2800000000007</v>
      </c>
      <c r="AA258" s="136">
        <f t="shared" ref="AA258:AA321" si="62">Z258/Z$2*100</f>
        <v>87.181172864402683</v>
      </c>
      <c r="AB258">
        <v>6980.95</v>
      </c>
      <c r="AC258">
        <f t="shared" ref="AC258:AC321" si="63">AB258/AB$2*100</f>
        <v>79.352422306590583</v>
      </c>
    </row>
    <row r="259" spans="1:29">
      <c r="A259" s="20">
        <v>42415</v>
      </c>
      <c r="B259">
        <v>17607.099999999999</v>
      </c>
      <c r="C259">
        <f t="shared" ref="C259:E322" si="64">B259/B$2*100</f>
        <v>89.240469438594616</v>
      </c>
      <c r="D259">
        <v>8160.47</v>
      </c>
      <c r="E259" s="135">
        <f t="shared" si="64"/>
        <v>94.225879679558076</v>
      </c>
      <c r="F259">
        <v>6788.3</v>
      </c>
      <c r="G259">
        <f t="shared" si="52"/>
        <v>97.666776491373966</v>
      </c>
      <c r="H259">
        <v>5990.74</v>
      </c>
      <c r="I259">
        <f t="shared" si="53"/>
        <v>94.613986294511633</v>
      </c>
      <c r="J259">
        <v>4715.04</v>
      </c>
      <c r="K259">
        <f t="shared" si="54"/>
        <v>92.389085052101905</v>
      </c>
      <c r="L259">
        <v>8460.1</v>
      </c>
      <c r="M259" s="134">
        <f t="shared" si="55"/>
        <v>99.390039027163937</v>
      </c>
      <c r="N259">
        <v>5988.3</v>
      </c>
      <c r="O259">
        <f t="shared" si="56"/>
        <v>91.229711242264614</v>
      </c>
      <c r="P259">
        <v>8970.57</v>
      </c>
      <c r="Q259">
        <f t="shared" si="57"/>
        <v>92.619701033929488</v>
      </c>
      <c r="R259">
        <v>3875.62</v>
      </c>
      <c r="S259" s="135">
        <f t="shared" si="58"/>
        <v>92.084604491584216</v>
      </c>
      <c r="T259">
        <v>5695.62</v>
      </c>
      <c r="U259" s="136">
        <f t="shared" si="59"/>
        <v>89.150493757014246</v>
      </c>
      <c r="V259">
        <v>6498.15</v>
      </c>
      <c r="W259">
        <f t="shared" si="60"/>
        <v>88.833340852140608</v>
      </c>
      <c r="X259">
        <v>2682.19</v>
      </c>
      <c r="Y259">
        <f t="shared" si="61"/>
        <v>64.745129372460895</v>
      </c>
      <c r="Z259">
        <v>8943.73</v>
      </c>
      <c r="AA259" s="136">
        <f t="shared" si="62"/>
        <v>90.180386383802528</v>
      </c>
      <c r="AB259">
        <v>7162.95</v>
      </c>
      <c r="AC259">
        <f t="shared" si="63"/>
        <v>81.421215359083362</v>
      </c>
    </row>
    <row r="260" spans="1:29">
      <c r="A260" s="20">
        <v>42416</v>
      </c>
      <c r="B260">
        <v>17160.8</v>
      </c>
      <c r="C260">
        <f t="shared" si="64"/>
        <v>86.978426199762282</v>
      </c>
      <c r="D260">
        <v>7971.91</v>
      </c>
      <c r="E260" s="135">
        <f t="shared" si="64"/>
        <v>92.048648236715024</v>
      </c>
      <c r="F260">
        <v>6704.22</v>
      </c>
      <c r="G260">
        <f t="shared" si="52"/>
        <v>96.457074125922418</v>
      </c>
      <c r="H260">
        <v>5894.49</v>
      </c>
      <c r="I260">
        <f t="shared" si="53"/>
        <v>93.093874224742834</v>
      </c>
      <c r="J260">
        <v>4626.78</v>
      </c>
      <c r="K260">
        <f t="shared" si="54"/>
        <v>90.659670106163261</v>
      </c>
      <c r="L260">
        <v>8274.26</v>
      </c>
      <c r="M260" s="134">
        <f t="shared" si="55"/>
        <v>97.206773480325467</v>
      </c>
      <c r="N260">
        <v>5880.22</v>
      </c>
      <c r="O260">
        <f t="shared" si="56"/>
        <v>89.583149247864867</v>
      </c>
      <c r="P260">
        <v>8817.52</v>
      </c>
      <c r="Q260">
        <f t="shared" si="57"/>
        <v>91.039484253586352</v>
      </c>
      <c r="R260">
        <v>3761.87</v>
      </c>
      <c r="S260" s="135">
        <f t="shared" si="58"/>
        <v>89.381908210494302</v>
      </c>
      <c r="T260">
        <v>5578.55</v>
      </c>
      <c r="U260" s="136">
        <f t="shared" si="59"/>
        <v>87.318059657805804</v>
      </c>
      <c r="V260">
        <v>6409.79</v>
      </c>
      <c r="W260">
        <f t="shared" si="60"/>
        <v>87.625410287642225</v>
      </c>
      <c r="X260">
        <v>2594.64</v>
      </c>
      <c r="Y260">
        <f t="shared" si="61"/>
        <v>62.631768247201705</v>
      </c>
      <c r="Z260">
        <v>8766.69</v>
      </c>
      <c r="AA260" s="136">
        <f t="shared" si="62"/>
        <v>88.395277083165283</v>
      </c>
      <c r="AB260">
        <v>7048.25</v>
      </c>
      <c r="AC260">
        <f t="shared" si="63"/>
        <v>80.117421056221161</v>
      </c>
    </row>
    <row r="261" spans="1:29">
      <c r="A261" s="20">
        <v>42417</v>
      </c>
      <c r="B261">
        <v>17227.599999999999</v>
      </c>
      <c r="C261">
        <f t="shared" si="64"/>
        <v>87.31699776228524</v>
      </c>
      <c r="D261">
        <v>8054.96</v>
      </c>
      <c r="E261" s="135">
        <f t="shared" si="64"/>
        <v>93.007595369341857</v>
      </c>
      <c r="F261">
        <v>6752.74</v>
      </c>
      <c r="G261">
        <f t="shared" si="52"/>
        <v>97.155156413882793</v>
      </c>
      <c r="H261">
        <v>5931.43</v>
      </c>
      <c r="I261">
        <f t="shared" si="53"/>
        <v>93.67728139209099</v>
      </c>
      <c r="J261">
        <v>4658.3</v>
      </c>
      <c r="K261">
        <f t="shared" si="54"/>
        <v>91.277290308927675</v>
      </c>
      <c r="L261">
        <v>8301.93</v>
      </c>
      <c r="M261" s="134">
        <f t="shared" si="55"/>
        <v>97.531843205255626</v>
      </c>
      <c r="N261">
        <v>5903.17</v>
      </c>
      <c r="O261">
        <f t="shared" si="56"/>
        <v>89.932784682463989</v>
      </c>
      <c r="P261">
        <v>8864.4599999999991</v>
      </c>
      <c r="Q261">
        <f t="shared" si="57"/>
        <v>91.524132248812123</v>
      </c>
      <c r="R261">
        <v>3809.59</v>
      </c>
      <c r="S261" s="135">
        <f t="shared" si="58"/>
        <v>90.515733850350216</v>
      </c>
      <c r="T261">
        <v>5636.21</v>
      </c>
      <c r="U261" s="136">
        <f t="shared" si="59"/>
        <v>88.220580800373156</v>
      </c>
      <c r="V261">
        <v>6429.69</v>
      </c>
      <c r="W261">
        <f t="shared" si="60"/>
        <v>87.897454405269187</v>
      </c>
      <c r="X261">
        <v>2630.37</v>
      </c>
      <c r="Y261">
        <f t="shared" si="61"/>
        <v>63.494251319794628</v>
      </c>
      <c r="Z261">
        <v>8895.11</v>
      </c>
      <c r="AA261" s="136">
        <f t="shared" si="62"/>
        <v>89.690146809712033</v>
      </c>
      <c r="AB261">
        <v>7108.45</v>
      </c>
      <c r="AC261">
        <f t="shared" si="63"/>
        <v>80.80171414281493</v>
      </c>
    </row>
    <row r="262" spans="1:29">
      <c r="A262" s="20">
        <v>42418</v>
      </c>
      <c r="B262">
        <v>17323.95</v>
      </c>
      <c r="C262">
        <f t="shared" si="64"/>
        <v>87.805341625295554</v>
      </c>
      <c r="D262">
        <v>8082.64</v>
      </c>
      <c r="E262" s="135">
        <f t="shared" si="64"/>
        <v>93.327205924803764</v>
      </c>
      <c r="F262">
        <v>6840.46</v>
      </c>
      <c r="G262">
        <f t="shared" si="52"/>
        <v>98.417229338447612</v>
      </c>
      <c r="H262">
        <v>6017.26</v>
      </c>
      <c r="I262">
        <f t="shared" si="53"/>
        <v>95.032826524020933</v>
      </c>
      <c r="J262">
        <v>4729.04</v>
      </c>
      <c r="K262">
        <f t="shared" si="54"/>
        <v>92.663408746223155</v>
      </c>
      <c r="L262">
        <v>8364.42</v>
      </c>
      <c r="M262" s="134">
        <f t="shared" si="55"/>
        <v>98.26598151790057</v>
      </c>
      <c r="N262">
        <v>5952.35</v>
      </c>
      <c r="O262">
        <f t="shared" si="56"/>
        <v>90.682025234689945</v>
      </c>
      <c r="P262">
        <v>8895.52</v>
      </c>
      <c r="Q262">
        <f t="shared" si="57"/>
        <v>91.844821782934702</v>
      </c>
      <c r="R262">
        <v>3836.76</v>
      </c>
      <c r="S262" s="135">
        <f t="shared" si="58"/>
        <v>91.161292162061997</v>
      </c>
      <c r="T262">
        <v>5668.58</v>
      </c>
      <c r="U262" s="136">
        <f t="shared" si="59"/>
        <v>88.727251098411742</v>
      </c>
      <c r="V262">
        <v>6528.43</v>
      </c>
      <c r="W262">
        <f t="shared" si="60"/>
        <v>89.247285368811163</v>
      </c>
      <c r="X262">
        <v>2639.75</v>
      </c>
      <c r="Y262">
        <f t="shared" si="61"/>
        <v>63.72067424789207</v>
      </c>
      <c r="Z262">
        <v>8925.75</v>
      </c>
      <c r="AA262" s="136">
        <f t="shared" si="62"/>
        <v>89.999092522384444</v>
      </c>
      <c r="AB262">
        <v>7191.75</v>
      </c>
      <c r="AC262">
        <f t="shared" si="63"/>
        <v>81.748584809148156</v>
      </c>
    </row>
    <row r="263" spans="1:29">
      <c r="A263" s="20">
        <v>42419</v>
      </c>
      <c r="B263">
        <v>17334.75</v>
      </c>
      <c r="C263">
        <f t="shared" si="64"/>
        <v>87.860080740194462</v>
      </c>
      <c r="D263">
        <v>8106.78</v>
      </c>
      <c r="E263" s="135">
        <f t="shared" si="64"/>
        <v>93.60594143090384</v>
      </c>
      <c r="F263">
        <v>6843.84</v>
      </c>
      <c r="G263">
        <f t="shared" si="52"/>
        <v>98.465859143338506</v>
      </c>
      <c r="H263">
        <v>6035.73</v>
      </c>
      <c r="I263">
        <f t="shared" si="53"/>
        <v>95.324530107694997</v>
      </c>
      <c r="J263">
        <v>4723.8599999999997</v>
      </c>
      <c r="K263">
        <f t="shared" si="54"/>
        <v>92.561908979398282</v>
      </c>
      <c r="L263">
        <v>8365.74</v>
      </c>
      <c r="M263" s="134">
        <f t="shared" si="55"/>
        <v>98.281489000260805</v>
      </c>
      <c r="N263">
        <v>5947.75</v>
      </c>
      <c r="O263">
        <f t="shared" si="56"/>
        <v>90.611945801175509</v>
      </c>
      <c r="P263">
        <v>8901.36</v>
      </c>
      <c r="Q263">
        <f t="shared" si="57"/>
        <v>91.90511884923464</v>
      </c>
      <c r="R263">
        <v>3827.53</v>
      </c>
      <c r="S263" s="135">
        <f t="shared" si="58"/>
        <v>90.941987663824975</v>
      </c>
      <c r="T263">
        <v>5670.38</v>
      </c>
      <c r="U263" s="136">
        <f t="shared" si="59"/>
        <v>88.755425535744749</v>
      </c>
      <c r="V263">
        <v>6561.91</v>
      </c>
      <c r="W263">
        <f t="shared" si="60"/>
        <v>89.704975673240838</v>
      </c>
      <c r="X263">
        <v>2654.1</v>
      </c>
      <c r="Y263">
        <f t="shared" si="61"/>
        <v>64.067067533414274</v>
      </c>
      <c r="Z263">
        <v>8896.34</v>
      </c>
      <c r="AA263" s="136">
        <f t="shared" si="62"/>
        <v>89.702549003791248</v>
      </c>
      <c r="AB263">
        <v>7210.75</v>
      </c>
      <c r="AC263">
        <f t="shared" si="63"/>
        <v>81.964557710232583</v>
      </c>
    </row>
    <row r="264" spans="1:29">
      <c r="A264" s="20">
        <v>42422</v>
      </c>
      <c r="B264">
        <v>17460.099999999999</v>
      </c>
      <c r="C264">
        <f t="shared" si="64"/>
        <v>88.495409263581507</v>
      </c>
      <c r="D264">
        <v>8118.46</v>
      </c>
      <c r="E264" s="135">
        <f t="shared" si="64"/>
        <v>93.740806000549611</v>
      </c>
      <c r="F264">
        <v>6914.26</v>
      </c>
      <c r="G264">
        <f t="shared" si="52"/>
        <v>99.479028036952897</v>
      </c>
      <c r="H264">
        <v>6086.5</v>
      </c>
      <c r="I264">
        <f t="shared" si="53"/>
        <v>96.126359611925253</v>
      </c>
      <c r="J264">
        <v>4755.63</v>
      </c>
      <c r="K264">
        <f t="shared" si="54"/>
        <v>93.184427819557712</v>
      </c>
      <c r="L264">
        <v>8395.68</v>
      </c>
      <c r="M264" s="134">
        <f t="shared" si="55"/>
        <v>98.63322689561349</v>
      </c>
      <c r="N264">
        <v>5964.58</v>
      </c>
      <c r="O264">
        <f t="shared" si="56"/>
        <v>90.868345119881539</v>
      </c>
      <c r="P264">
        <v>8943.49</v>
      </c>
      <c r="Q264">
        <f t="shared" si="57"/>
        <v>92.340104363483931</v>
      </c>
      <c r="R264">
        <v>3851.13</v>
      </c>
      <c r="S264" s="135">
        <f t="shared" si="58"/>
        <v>91.502722892253303</v>
      </c>
      <c r="T264">
        <v>5707.77</v>
      </c>
      <c r="U264" s="136">
        <f t="shared" si="59"/>
        <v>89.340671209012072</v>
      </c>
      <c r="V264">
        <v>6613.63</v>
      </c>
      <c r="W264">
        <f t="shared" si="60"/>
        <v>90.412016967897429</v>
      </c>
      <c r="X264">
        <v>2657</v>
      </c>
      <c r="Y264">
        <f t="shared" si="61"/>
        <v>64.137070357666161</v>
      </c>
      <c r="Z264">
        <v>8948.35</v>
      </c>
      <c r="AA264" s="136">
        <f t="shared" si="62"/>
        <v>90.22697023473421</v>
      </c>
      <c r="AB264">
        <v>7234.55</v>
      </c>
      <c r="AC264">
        <f t="shared" si="63"/>
        <v>82.23509218632779</v>
      </c>
    </row>
    <row r="265" spans="1:29">
      <c r="A265" s="20">
        <v>42423</v>
      </c>
      <c r="B265">
        <v>17258.75</v>
      </c>
      <c r="C265">
        <f t="shared" si="64"/>
        <v>87.474879561276126</v>
      </c>
      <c r="D265">
        <v>8019.52</v>
      </c>
      <c r="E265" s="135">
        <f t="shared" si="64"/>
        <v>92.59838301075915</v>
      </c>
      <c r="F265">
        <v>6825.35</v>
      </c>
      <c r="G265">
        <f t="shared" si="52"/>
        <v>98.199833968062592</v>
      </c>
      <c r="H265">
        <v>6005.11</v>
      </c>
      <c r="I265">
        <f t="shared" si="53"/>
        <v>94.840937052356594</v>
      </c>
      <c r="J265">
        <v>4687.08</v>
      </c>
      <c r="K265">
        <f t="shared" si="54"/>
        <v>91.841221445842621</v>
      </c>
      <c r="L265">
        <v>8295.75</v>
      </c>
      <c r="M265" s="134">
        <f t="shared" si="55"/>
        <v>97.459239992387225</v>
      </c>
      <c r="N265">
        <v>5927.75</v>
      </c>
      <c r="O265">
        <f t="shared" si="56"/>
        <v>90.307252611982364</v>
      </c>
      <c r="P265">
        <v>8847.92</v>
      </c>
      <c r="Q265">
        <f t="shared" si="57"/>
        <v>91.353359393229809</v>
      </c>
      <c r="R265">
        <v>3783.98</v>
      </c>
      <c r="S265" s="135">
        <f t="shared" si="58"/>
        <v>89.907241087636265</v>
      </c>
      <c r="T265">
        <v>5639.3</v>
      </c>
      <c r="U265" s="136">
        <f t="shared" si="59"/>
        <v>88.268946917794807</v>
      </c>
      <c r="V265">
        <v>6523.29</v>
      </c>
      <c r="W265">
        <f t="shared" si="60"/>
        <v>89.177018697223104</v>
      </c>
      <c r="X265">
        <v>2596.8200000000002</v>
      </c>
      <c r="Y265">
        <f t="shared" si="61"/>
        <v>62.684391059915193</v>
      </c>
      <c r="Z265">
        <v>8814.83</v>
      </c>
      <c r="AA265" s="136">
        <f t="shared" si="62"/>
        <v>88.880676776639504</v>
      </c>
      <c r="AB265">
        <v>7109.55</v>
      </c>
      <c r="AC265">
        <f t="shared" si="63"/>
        <v>80.814217837088236</v>
      </c>
    </row>
    <row r="266" spans="1:29">
      <c r="A266" s="20">
        <v>42424</v>
      </c>
      <c r="B266">
        <v>17036.25</v>
      </c>
      <c r="C266">
        <f t="shared" si="64"/>
        <v>86.34715242562703</v>
      </c>
      <c r="D266">
        <v>7915.5</v>
      </c>
      <c r="E266" s="135">
        <f t="shared" si="64"/>
        <v>91.397303170472043</v>
      </c>
      <c r="F266">
        <v>6767.42</v>
      </c>
      <c r="G266">
        <f t="shared" si="52"/>
        <v>97.366365152284658</v>
      </c>
      <c r="H266">
        <v>5933.09</v>
      </c>
      <c r="I266">
        <f t="shared" si="53"/>
        <v>93.7034983898657</v>
      </c>
      <c r="J266">
        <v>4628.5200000000004</v>
      </c>
      <c r="K266">
        <f t="shared" si="54"/>
        <v>90.693764622432624</v>
      </c>
      <c r="L266">
        <v>8213.73</v>
      </c>
      <c r="M266" s="134">
        <f t="shared" si="55"/>
        <v>96.495661429366933</v>
      </c>
      <c r="N266">
        <v>5906.41</v>
      </c>
      <c r="O266">
        <f t="shared" si="56"/>
        <v>89.982144979113286</v>
      </c>
      <c r="P266">
        <v>8753.06</v>
      </c>
      <c r="Q266">
        <f t="shared" si="57"/>
        <v>90.373945059460752</v>
      </c>
      <c r="R266">
        <v>3734.79</v>
      </c>
      <c r="S266" s="135">
        <f t="shared" si="58"/>
        <v>88.738488295840099</v>
      </c>
      <c r="T266">
        <v>5550.69</v>
      </c>
      <c r="U266" s="136">
        <f t="shared" si="59"/>
        <v>86.881981977751579</v>
      </c>
      <c r="V266">
        <v>6446.74</v>
      </c>
      <c r="W266">
        <f t="shared" si="60"/>
        <v>88.130537430673186</v>
      </c>
      <c r="X266">
        <v>2574.35</v>
      </c>
      <c r="Y266">
        <f t="shared" si="61"/>
        <v>62.141989866487727</v>
      </c>
      <c r="Z266">
        <v>8675.8799999999992</v>
      </c>
      <c r="AA266" s="136">
        <f t="shared" si="62"/>
        <v>87.479632169073156</v>
      </c>
      <c r="AB266">
        <v>7018.7</v>
      </c>
      <c r="AC266">
        <f t="shared" si="63"/>
        <v>79.781526360060923</v>
      </c>
    </row>
    <row r="267" spans="1:29">
      <c r="A267" s="20">
        <v>42425</v>
      </c>
      <c r="B267">
        <v>16952.2</v>
      </c>
      <c r="C267">
        <f t="shared" si="64"/>
        <v>85.921150332362728</v>
      </c>
      <c r="D267">
        <v>7825.36</v>
      </c>
      <c r="E267" s="135">
        <f t="shared" si="64"/>
        <v>90.356490472880438</v>
      </c>
      <c r="F267">
        <v>6685.81</v>
      </c>
      <c r="G267">
        <f t="shared" si="52"/>
        <v>96.192199951945696</v>
      </c>
      <c r="H267">
        <v>5888.96</v>
      </c>
      <c r="I267">
        <f t="shared" si="53"/>
        <v>93.006536876734302</v>
      </c>
      <c r="J267">
        <v>4596.84</v>
      </c>
      <c r="K267">
        <f t="shared" si="54"/>
        <v>90.073009291735417</v>
      </c>
      <c r="L267">
        <v>8124.82</v>
      </c>
      <c r="M267" s="134">
        <f t="shared" si="55"/>
        <v>95.451138507663273</v>
      </c>
      <c r="N267">
        <v>5830.72</v>
      </c>
      <c r="O267">
        <f t="shared" si="56"/>
        <v>88.829033604611851</v>
      </c>
      <c r="P267">
        <v>8675.24</v>
      </c>
      <c r="Q267">
        <f t="shared" si="57"/>
        <v>89.570466001333969</v>
      </c>
      <c r="R267">
        <v>3680.64</v>
      </c>
      <c r="S267" s="135">
        <f t="shared" si="58"/>
        <v>87.451886066204764</v>
      </c>
      <c r="T267">
        <v>5482.96</v>
      </c>
      <c r="U267" s="136">
        <f t="shared" si="59"/>
        <v>85.821840510771239</v>
      </c>
      <c r="V267">
        <v>6386.44</v>
      </c>
      <c r="W267">
        <f t="shared" si="60"/>
        <v>87.306202742587473</v>
      </c>
      <c r="X267">
        <v>2554.33</v>
      </c>
      <c r="Y267">
        <f t="shared" si="61"/>
        <v>61.658728990100641</v>
      </c>
      <c r="Z267">
        <v>8584.14</v>
      </c>
      <c r="AA267" s="136">
        <f t="shared" si="62"/>
        <v>86.554609986287005</v>
      </c>
      <c r="AB267">
        <v>6970.6</v>
      </c>
      <c r="AC267">
        <f t="shared" si="63"/>
        <v>79.23477391047355</v>
      </c>
    </row>
    <row r="268" spans="1:29">
      <c r="A268" s="20">
        <v>42426</v>
      </c>
      <c r="B268">
        <v>17074.650000000001</v>
      </c>
      <c r="C268">
        <f t="shared" si="64"/>
        <v>86.541780389712088</v>
      </c>
      <c r="D268">
        <v>7736.91</v>
      </c>
      <c r="E268" s="135">
        <f t="shared" si="64"/>
        <v>89.335191570040664</v>
      </c>
      <c r="F268">
        <v>6686.07</v>
      </c>
      <c r="G268">
        <f t="shared" si="52"/>
        <v>96.195940706168059</v>
      </c>
      <c r="H268">
        <v>5884.78</v>
      </c>
      <c r="I268">
        <f t="shared" si="53"/>
        <v>92.940520581132915</v>
      </c>
      <c r="J268">
        <v>4617.5</v>
      </c>
      <c r="K268">
        <f t="shared" si="54"/>
        <v>90.47783268606004</v>
      </c>
      <c r="L268">
        <v>8088.97</v>
      </c>
      <c r="M268" s="134">
        <f t="shared" si="55"/>
        <v>95.029969384470419</v>
      </c>
      <c r="N268">
        <v>5822.81</v>
      </c>
      <c r="O268">
        <f t="shared" si="56"/>
        <v>88.708527448285963</v>
      </c>
      <c r="P268">
        <v>8649.7999999999993</v>
      </c>
      <c r="Q268">
        <f t="shared" si="57"/>
        <v>89.307802068684978</v>
      </c>
      <c r="R268">
        <v>3685.51</v>
      </c>
      <c r="S268" s="135">
        <f t="shared" si="58"/>
        <v>87.567597106986383</v>
      </c>
      <c r="T268">
        <v>5514.09</v>
      </c>
      <c r="U268" s="136">
        <f t="shared" si="59"/>
        <v>86.309101751980421</v>
      </c>
      <c r="V268">
        <v>6392.94</v>
      </c>
      <c r="W268">
        <f t="shared" si="60"/>
        <v>87.395061373973164</v>
      </c>
      <c r="X268">
        <v>2578</v>
      </c>
      <c r="Y268">
        <f t="shared" si="61"/>
        <v>62.230096869425431</v>
      </c>
      <c r="Z268">
        <v>8565.58</v>
      </c>
      <c r="AA268" s="136">
        <f t="shared" si="62"/>
        <v>86.367467935790913</v>
      </c>
      <c r="AB268">
        <v>7029.75</v>
      </c>
      <c r="AC268">
        <f t="shared" si="63"/>
        <v>79.907131652533707</v>
      </c>
    </row>
    <row r="269" spans="1:29">
      <c r="A269" s="20">
        <v>42429</v>
      </c>
      <c r="B269">
        <v>17118.150000000001</v>
      </c>
      <c r="C269">
        <f t="shared" si="64"/>
        <v>86.762257380277191</v>
      </c>
      <c r="D269">
        <v>7756.04</v>
      </c>
      <c r="E269" s="135">
        <f t="shared" si="64"/>
        <v>89.556078489332066</v>
      </c>
      <c r="F269">
        <v>6635.07</v>
      </c>
      <c r="G269">
        <f t="shared" si="52"/>
        <v>95.462177377932704</v>
      </c>
      <c r="H269">
        <v>5845.06</v>
      </c>
      <c r="I269">
        <f t="shared" si="53"/>
        <v>92.313207839198199</v>
      </c>
      <c r="J269">
        <v>4596.8100000000004</v>
      </c>
      <c r="K269">
        <f t="shared" si="54"/>
        <v>90.072421455248019</v>
      </c>
      <c r="L269">
        <v>8115.76</v>
      </c>
      <c r="M269" s="134">
        <f t="shared" si="55"/>
        <v>95.344700787827094</v>
      </c>
      <c r="N269">
        <v>5833.36</v>
      </c>
      <c r="O269">
        <f t="shared" si="56"/>
        <v>88.869253105585329</v>
      </c>
      <c r="P269">
        <v>8652.9500000000007</v>
      </c>
      <c r="Q269">
        <f t="shared" si="57"/>
        <v>89.340325315062501</v>
      </c>
      <c r="R269">
        <v>3714.01</v>
      </c>
      <c r="S269" s="135">
        <f t="shared" si="58"/>
        <v>88.2447561752155</v>
      </c>
      <c r="T269">
        <v>5552.91</v>
      </c>
      <c r="U269" s="136">
        <f t="shared" si="59"/>
        <v>86.916730450462282</v>
      </c>
      <c r="V269">
        <v>6337.74</v>
      </c>
      <c r="W269">
        <f t="shared" si="60"/>
        <v>86.640446535128547</v>
      </c>
      <c r="X269">
        <v>2578.87</v>
      </c>
      <c r="Y269">
        <f t="shared" si="61"/>
        <v>62.25109771670099</v>
      </c>
      <c r="Z269">
        <v>8649.5400000000009</v>
      </c>
      <c r="AA269" s="136">
        <f t="shared" si="62"/>
        <v>87.214043720254907</v>
      </c>
      <c r="AB269">
        <v>6987.05</v>
      </c>
      <c r="AC269">
        <f t="shared" si="63"/>
        <v>79.421760974833475</v>
      </c>
    </row>
    <row r="270" spans="1:29">
      <c r="A270" s="20">
        <v>42430</v>
      </c>
      <c r="B270">
        <v>17669.25</v>
      </c>
      <c r="C270">
        <f t="shared" si="64"/>
        <v>89.555472771091658</v>
      </c>
      <c r="D270">
        <v>8051.05</v>
      </c>
      <c r="E270" s="135">
        <f t="shared" si="64"/>
        <v>92.962448069058041</v>
      </c>
      <c r="F270">
        <v>6758.89</v>
      </c>
      <c r="G270">
        <f t="shared" si="52"/>
        <v>97.243639638758239</v>
      </c>
      <c r="H270">
        <v>5981.71</v>
      </c>
      <c r="I270">
        <f t="shared" si="53"/>
        <v>94.471372143966065</v>
      </c>
      <c r="J270">
        <v>4727.37</v>
      </c>
      <c r="K270">
        <f t="shared" si="54"/>
        <v>92.630685848424406</v>
      </c>
      <c r="L270">
        <v>8310.42</v>
      </c>
      <c r="M270" s="134">
        <f t="shared" si="55"/>
        <v>97.631584512254435</v>
      </c>
      <c r="N270">
        <v>5968.93</v>
      </c>
      <c r="O270">
        <f t="shared" si="56"/>
        <v>90.934615888531056</v>
      </c>
      <c r="P270">
        <v>8883.7000000000007</v>
      </c>
      <c r="Q270">
        <f t="shared" si="57"/>
        <v>91.72278217271807</v>
      </c>
      <c r="R270">
        <v>3858.22</v>
      </c>
      <c r="S270" s="135">
        <f t="shared" si="58"/>
        <v>91.671181060454856</v>
      </c>
      <c r="T270">
        <v>5736.95</v>
      </c>
      <c r="U270" s="136">
        <f t="shared" si="59"/>
        <v>89.797410143110483</v>
      </c>
      <c r="V270">
        <v>6520.38</v>
      </c>
      <c r="W270">
        <f t="shared" si="60"/>
        <v>89.137237371479657</v>
      </c>
      <c r="X270">
        <v>2661.58</v>
      </c>
      <c r="Y270">
        <f t="shared" si="61"/>
        <v>64.247626542174302</v>
      </c>
      <c r="Z270">
        <v>8916.18</v>
      </c>
      <c r="AA270" s="136">
        <f t="shared" si="62"/>
        <v>89.902597402597408</v>
      </c>
      <c r="AB270">
        <v>7222.3</v>
      </c>
      <c r="AC270">
        <f t="shared" si="63"/>
        <v>82.095846500102311</v>
      </c>
    </row>
    <row r="271" spans="1:29">
      <c r="A271" s="20">
        <v>42431</v>
      </c>
      <c r="B271">
        <v>17901.55</v>
      </c>
      <c r="C271">
        <f t="shared" si="64"/>
        <v>90.732870585074963</v>
      </c>
      <c r="D271">
        <v>8246.27</v>
      </c>
      <c r="E271" s="135">
        <f t="shared" si="64"/>
        <v>95.216580028497063</v>
      </c>
      <c r="F271">
        <v>6864.48</v>
      </c>
      <c r="G271">
        <f t="shared" si="52"/>
        <v>98.762817478530224</v>
      </c>
      <c r="H271">
        <v>6089.44</v>
      </c>
      <c r="I271">
        <f t="shared" si="53"/>
        <v>96.172792126056365</v>
      </c>
      <c r="J271">
        <v>4811.41</v>
      </c>
      <c r="K271">
        <f t="shared" si="54"/>
        <v>94.277411795135052</v>
      </c>
      <c r="L271">
        <v>8429.59</v>
      </c>
      <c r="M271" s="134">
        <f t="shared" si="55"/>
        <v>99.031604718973881</v>
      </c>
      <c r="N271">
        <v>6057.53</v>
      </c>
      <c r="O271">
        <f t="shared" si="56"/>
        <v>92.284406716656662</v>
      </c>
      <c r="P271">
        <v>9038.15</v>
      </c>
      <c r="Q271">
        <f t="shared" si="57"/>
        <v>93.317453729229001</v>
      </c>
      <c r="R271">
        <v>3966.16</v>
      </c>
      <c r="S271" s="135">
        <f t="shared" si="58"/>
        <v>94.235831931495255</v>
      </c>
      <c r="T271">
        <v>5833.73</v>
      </c>
      <c r="U271" s="136">
        <f t="shared" si="59"/>
        <v>91.312255723715197</v>
      </c>
      <c r="V271">
        <v>6609.23</v>
      </c>
      <c r="W271">
        <f t="shared" si="60"/>
        <v>90.351866509728652</v>
      </c>
      <c r="X271">
        <v>2773.01</v>
      </c>
      <c r="Y271">
        <f t="shared" si="61"/>
        <v>66.937424716790304</v>
      </c>
      <c r="Z271">
        <v>9050.76</v>
      </c>
      <c r="AA271" s="136">
        <f t="shared" si="62"/>
        <v>91.259578930386382</v>
      </c>
      <c r="AB271">
        <v>7368.85</v>
      </c>
      <c r="AC271">
        <f t="shared" si="63"/>
        <v>83.761679587150766</v>
      </c>
    </row>
    <row r="272" spans="1:29">
      <c r="A272" s="20">
        <v>42432</v>
      </c>
      <c r="B272">
        <v>18030.8</v>
      </c>
      <c r="C272">
        <f t="shared" si="64"/>
        <v>91.387966011064393</v>
      </c>
      <c r="D272">
        <v>8392.9599999999991</v>
      </c>
      <c r="E272" s="135">
        <f t="shared" si="64"/>
        <v>96.910354319707523</v>
      </c>
      <c r="F272">
        <v>6917.37</v>
      </c>
      <c r="G272">
        <f t="shared" si="52"/>
        <v>99.523773212459005</v>
      </c>
      <c r="H272">
        <v>6156.6</v>
      </c>
      <c r="I272">
        <f t="shared" si="53"/>
        <v>97.233474999881551</v>
      </c>
      <c r="J272">
        <v>4857.8999999999996</v>
      </c>
      <c r="K272">
        <f t="shared" si="54"/>
        <v>95.188362405113381</v>
      </c>
      <c r="L272">
        <v>8504.67</v>
      </c>
      <c r="M272" s="134">
        <f t="shared" si="55"/>
        <v>99.913651518675934</v>
      </c>
      <c r="N272">
        <v>6094.21</v>
      </c>
      <c r="O272">
        <f t="shared" si="56"/>
        <v>92.843214025636883</v>
      </c>
      <c r="P272">
        <v>9119.94</v>
      </c>
      <c r="Q272">
        <f t="shared" si="57"/>
        <v>94.161922402631603</v>
      </c>
      <c r="R272">
        <v>3983.1</v>
      </c>
      <c r="S272" s="135">
        <f t="shared" si="58"/>
        <v>94.638325777663724</v>
      </c>
      <c r="T272">
        <v>5882.58</v>
      </c>
      <c r="U272" s="136">
        <f t="shared" si="59"/>
        <v>92.076878648002662</v>
      </c>
      <c r="V272">
        <v>6675.75</v>
      </c>
      <c r="W272">
        <f t="shared" si="60"/>
        <v>91.261232072771122</v>
      </c>
      <c r="X272">
        <v>2829.51</v>
      </c>
      <c r="Y272">
        <f t="shared" si="61"/>
        <v>68.30127284445615</v>
      </c>
      <c r="Z272">
        <v>9182.83</v>
      </c>
      <c r="AA272" s="136">
        <f t="shared" si="62"/>
        <v>92.591251915786074</v>
      </c>
      <c r="AB272">
        <v>7475.6</v>
      </c>
      <c r="AC272">
        <f t="shared" si="63"/>
        <v>84.975106281401338</v>
      </c>
    </row>
    <row r="273" spans="1:29">
      <c r="A273" s="20">
        <v>42433</v>
      </c>
      <c r="B273">
        <v>18181.2</v>
      </c>
      <c r="C273">
        <f t="shared" si="64"/>
        <v>92.150258870397536</v>
      </c>
      <c r="D273">
        <v>8466.9</v>
      </c>
      <c r="E273" s="135">
        <f t="shared" si="64"/>
        <v>97.764111706660302</v>
      </c>
      <c r="F273">
        <v>6954.22</v>
      </c>
      <c r="G273">
        <f t="shared" si="52"/>
        <v>100.05395318589967</v>
      </c>
      <c r="H273">
        <v>6155.02</v>
      </c>
      <c r="I273">
        <f t="shared" si="53"/>
        <v>97.208521471879124</v>
      </c>
      <c r="J273">
        <v>4887.6099999999997</v>
      </c>
      <c r="K273">
        <f t="shared" si="54"/>
        <v>95.770516473137818</v>
      </c>
      <c r="L273">
        <v>8548.8700000000008</v>
      </c>
      <c r="M273" s="134">
        <f t="shared" si="55"/>
        <v>100.43291721589</v>
      </c>
      <c r="N273">
        <v>6130.27</v>
      </c>
      <c r="O273">
        <f t="shared" si="56"/>
        <v>93.392575845752134</v>
      </c>
      <c r="P273">
        <v>9166.18</v>
      </c>
      <c r="Q273">
        <f t="shared" si="57"/>
        <v>94.639343009773498</v>
      </c>
      <c r="R273">
        <v>4042.1</v>
      </c>
      <c r="S273" s="135">
        <f t="shared" si="58"/>
        <v>96.040163848734537</v>
      </c>
      <c r="T273">
        <v>5943.68</v>
      </c>
      <c r="U273" s="136">
        <f t="shared" si="59"/>
        <v>93.033244270806421</v>
      </c>
      <c r="V273">
        <v>6688.84</v>
      </c>
      <c r="W273">
        <f t="shared" si="60"/>
        <v>91.440179685823225</v>
      </c>
      <c r="X273">
        <v>2879.15</v>
      </c>
      <c r="Y273">
        <f t="shared" si="61"/>
        <v>69.499528084408936</v>
      </c>
      <c r="Z273">
        <v>9284.16</v>
      </c>
      <c r="AA273" s="136">
        <f t="shared" si="62"/>
        <v>93.61297088005162</v>
      </c>
      <c r="AB273">
        <v>7485.35</v>
      </c>
      <c r="AC273">
        <f t="shared" si="63"/>
        <v>85.08593448064201</v>
      </c>
    </row>
    <row r="274" spans="1:29">
      <c r="A274" s="20">
        <v>42437</v>
      </c>
      <c r="B274">
        <v>18208.650000000001</v>
      </c>
      <c r="C274">
        <f t="shared" si="64"/>
        <v>92.289387454098971</v>
      </c>
      <c r="D274">
        <v>8535.76</v>
      </c>
      <c r="E274" s="135">
        <f t="shared" si="64"/>
        <v>98.559212243116463</v>
      </c>
      <c r="F274">
        <v>6947.67</v>
      </c>
      <c r="G274">
        <f t="shared" si="52"/>
        <v>99.959714954528252</v>
      </c>
      <c r="H274">
        <v>6149.47</v>
      </c>
      <c r="I274">
        <f t="shared" si="53"/>
        <v>97.120868256427499</v>
      </c>
      <c r="J274">
        <v>4871.87</v>
      </c>
      <c r="K274">
        <f t="shared" si="54"/>
        <v>95.462098262747233</v>
      </c>
      <c r="L274">
        <v>8559.57</v>
      </c>
      <c r="M274" s="134">
        <f t="shared" si="55"/>
        <v>100.5586218077495</v>
      </c>
      <c r="N274">
        <v>6137.13</v>
      </c>
      <c r="O274">
        <f t="shared" si="56"/>
        <v>93.497085609645382</v>
      </c>
      <c r="P274">
        <v>9175.16</v>
      </c>
      <c r="Q274">
        <f t="shared" si="57"/>
        <v>94.732060074049755</v>
      </c>
      <c r="R274">
        <v>4048.35</v>
      </c>
      <c r="S274" s="135">
        <f t="shared" si="58"/>
        <v>96.188663644398815</v>
      </c>
      <c r="T274">
        <v>5953.02</v>
      </c>
      <c r="U274" s="136">
        <f t="shared" si="59"/>
        <v>93.17943829563437</v>
      </c>
      <c r="V274">
        <v>6688.95</v>
      </c>
      <c r="W274">
        <f t="shared" si="60"/>
        <v>91.441683447277441</v>
      </c>
      <c r="X274">
        <v>2908.52</v>
      </c>
      <c r="Y274">
        <f t="shared" si="61"/>
        <v>70.208487721746025</v>
      </c>
      <c r="Z274">
        <v>9298.7099999999991</v>
      </c>
      <c r="AA274" s="136">
        <f t="shared" si="62"/>
        <v>93.759679761232533</v>
      </c>
      <c r="AB274">
        <v>7485.3</v>
      </c>
      <c r="AC274">
        <f t="shared" si="63"/>
        <v>85.085366130902315</v>
      </c>
    </row>
    <row r="275" spans="1:29">
      <c r="A275" s="20">
        <v>42438</v>
      </c>
      <c r="B275">
        <v>18253.3</v>
      </c>
      <c r="C275">
        <f t="shared" si="64"/>
        <v>92.515693146713502</v>
      </c>
      <c r="D275">
        <v>8566.74</v>
      </c>
      <c r="E275" s="135">
        <f t="shared" si="64"/>
        <v>98.916926658152946</v>
      </c>
      <c r="F275">
        <v>6994.56</v>
      </c>
      <c r="G275">
        <f t="shared" si="52"/>
        <v>100.63434559101758</v>
      </c>
      <c r="H275">
        <v>6159</v>
      </c>
      <c r="I275">
        <f t="shared" si="53"/>
        <v>97.271379093049802</v>
      </c>
      <c r="J275">
        <v>4868.22</v>
      </c>
      <c r="K275">
        <f t="shared" si="54"/>
        <v>95.39057815677991</v>
      </c>
      <c r="L275">
        <v>8563.18</v>
      </c>
      <c r="M275" s="134">
        <f t="shared" si="55"/>
        <v>100.60103242238623</v>
      </c>
      <c r="N275">
        <v>6122.23</v>
      </c>
      <c r="O275">
        <f t="shared" si="56"/>
        <v>93.270089183696484</v>
      </c>
      <c r="P275">
        <v>9167.7900000000009</v>
      </c>
      <c r="Q275">
        <f t="shared" si="57"/>
        <v>94.655966002366469</v>
      </c>
      <c r="R275">
        <v>4089.4</v>
      </c>
      <c r="S275" s="135">
        <f t="shared" si="58"/>
        <v>97.164010302321827</v>
      </c>
      <c r="T275">
        <v>6016.15</v>
      </c>
      <c r="U275" s="136">
        <f t="shared" si="59"/>
        <v>94.167578422763683</v>
      </c>
      <c r="V275">
        <v>6710.33</v>
      </c>
      <c r="W275">
        <f t="shared" si="60"/>
        <v>91.733959991742992</v>
      </c>
      <c r="X275">
        <v>2913.89</v>
      </c>
      <c r="Y275">
        <f t="shared" si="61"/>
        <v>70.338113641136559</v>
      </c>
      <c r="Z275">
        <v>9345.57</v>
      </c>
      <c r="AA275" s="136">
        <f t="shared" si="62"/>
        <v>94.232173106396701</v>
      </c>
      <c r="AB275">
        <v>7531.8</v>
      </c>
      <c r="AC275">
        <f t="shared" si="63"/>
        <v>85.613931388819424</v>
      </c>
    </row>
    <row r="276" spans="1:29">
      <c r="A276" s="20">
        <v>42439</v>
      </c>
      <c r="B276">
        <v>18178.2</v>
      </c>
      <c r="C276">
        <f t="shared" si="64"/>
        <v>92.135053560703398</v>
      </c>
      <c r="D276">
        <v>8509.0499999999993</v>
      </c>
      <c r="E276" s="135">
        <f t="shared" si="64"/>
        <v>98.250801913044654</v>
      </c>
      <c r="F276">
        <v>6977.49</v>
      </c>
      <c r="G276">
        <f t="shared" si="52"/>
        <v>100.38875068880233</v>
      </c>
      <c r="H276">
        <v>6149.88</v>
      </c>
      <c r="I276">
        <f t="shared" si="53"/>
        <v>97.127343539010411</v>
      </c>
      <c r="J276">
        <v>4837.68</v>
      </c>
      <c r="K276">
        <f t="shared" si="54"/>
        <v>94.792160612604007</v>
      </c>
      <c r="L276">
        <v>8556.24</v>
      </c>
      <c r="M276" s="134">
        <f t="shared" si="55"/>
        <v>100.51950065906799</v>
      </c>
      <c r="N276">
        <v>6116</v>
      </c>
      <c r="O276">
        <f t="shared" si="56"/>
        <v>93.175177255262824</v>
      </c>
      <c r="P276">
        <v>9155.64</v>
      </c>
      <c r="Q276">
        <f t="shared" si="57"/>
        <v>94.530519194910269</v>
      </c>
      <c r="R276">
        <v>4070.07</v>
      </c>
      <c r="S276" s="135">
        <f t="shared" si="58"/>
        <v>96.704730134291339</v>
      </c>
      <c r="T276">
        <v>6018.49</v>
      </c>
      <c r="U276" s="136">
        <f t="shared" si="59"/>
        <v>94.204205191296595</v>
      </c>
      <c r="V276">
        <v>6697.19</v>
      </c>
      <c r="W276">
        <f t="shared" si="60"/>
        <v>91.554328850757145</v>
      </c>
      <c r="X276">
        <v>2895.02</v>
      </c>
      <c r="Y276">
        <f t="shared" si="61"/>
        <v>69.882612505401084</v>
      </c>
      <c r="Z276">
        <v>9324.17</v>
      </c>
      <c r="AA276" s="136">
        <f t="shared" si="62"/>
        <v>94.01639509558764</v>
      </c>
      <c r="AB276">
        <v>7486.15</v>
      </c>
      <c r="AC276">
        <f t="shared" si="63"/>
        <v>85.095028076477135</v>
      </c>
    </row>
    <row r="277" spans="1:29">
      <c r="A277" s="20">
        <v>42440</v>
      </c>
      <c r="B277">
        <v>18232.099999999999</v>
      </c>
      <c r="C277">
        <f t="shared" si="64"/>
        <v>92.408242291541526</v>
      </c>
      <c r="D277">
        <v>8529.8799999999992</v>
      </c>
      <c r="E277" s="135">
        <f t="shared" si="64"/>
        <v>98.491318093329042</v>
      </c>
      <c r="F277">
        <v>7006.35</v>
      </c>
      <c r="G277">
        <f t="shared" si="52"/>
        <v>100.80397440748612</v>
      </c>
      <c r="H277">
        <v>6180.19</v>
      </c>
      <c r="I277">
        <f t="shared" si="53"/>
        <v>97.606040648981235</v>
      </c>
      <c r="J277">
        <v>4859.34</v>
      </c>
      <c r="K277">
        <f t="shared" si="54"/>
        <v>95.216578556508722</v>
      </c>
      <c r="L277">
        <v>8541.69</v>
      </c>
      <c r="M277" s="134">
        <f t="shared" si="55"/>
        <v>100.34856591032447</v>
      </c>
      <c r="N277">
        <v>6102.37</v>
      </c>
      <c r="O277">
        <f t="shared" si="56"/>
        <v>92.96752884682769</v>
      </c>
      <c r="P277">
        <v>9158.67</v>
      </c>
      <c r="Q277">
        <f t="shared" si="57"/>
        <v>94.561803460473428</v>
      </c>
      <c r="R277">
        <v>4079.04</v>
      </c>
      <c r="S277" s="135">
        <f t="shared" si="58"/>
        <v>96.917857041028711</v>
      </c>
      <c r="T277">
        <v>6030.4</v>
      </c>
      <c r="U277" s="136">
        <f t="shared" si="59"/>
        <v>94.390626051649988</v>
      </c>
      <c r="V277">
        <v>6724.11</v>
      </c>
      <c r="W277">
        <f t="shared" si="60"/>
        <v>91.922340290280644</v>
      </c>
      <c r="X277">
        <v>2899.98</v>
      </c>
      <c r="Y277">
        <f t="shared" si="61"/>
        <v>70.00234147377671</v>
      </c>
      <c r="Z277">
        <v>9334.23</v>
      </c>
      <c r="AA277" s="136">
        <f t="shared" si="62"/>
        <v>94.117830926837129</v>
      </c>
      <c r="AB277">
        <v>7510.2</v>
      </c>
      <c r="AC277">
        <f t="shared" si="63"/>
        <v>85.368404301270829</v>
      </c>
    </row>
    <row r="278" spans="1:29">
      <c r="A278" s="20">
        <v>42443</v>
      </c>
      <c r="B278">
        <v>18286.55</v>
      </c>
      <c r="C278">
        <f t="shared" si="64"/>
        <v>92.684218662490267</v>
      </c>
      <c r="D278">
        <v>8598.3700000000008</v>
      </c>
      <c r="E278" s="135">
        <f t="shared" si="64"/>
        <v>99.282146378863217</v>
      </c>
      <c r="F278">
        <v>7019.99</v>
      </c>
      <c r="G278">
        <f t="shared" si="52"/>
        <v>101.00022012899848</v>
      </c>
      <c r="H278">
        <v>6208.29</v>
      </c>
      <c r="I278">
        <f t="shared" si="53"/>
        <v>98.049834406492963</v>
      </c>
      <c r="J278">
        <v>4867.6899999999996</v>
      </c>
      <c r="K278">
        <f t="shared" si="54"/>
        <v>95.380193045502466</v>
      </c>
      <c r="L278">
        <v>8571.02</v>
      </c>
      <c r="M278" s="134">
        <f t="shared" si="55"/>
        <v>100.69313746913188</v>
      </c>
      <c r="N278">
        <v>6160.77</v>
      </c>
      <c r="O278">
        <f t="shared" si="56"/>
        <v>93.85723295927167</v>
      </c>
      <c r="P278">
        <v>9229.44</v>
      </c>
      <c r="Q278">
        <f t="shared" si="57"/>
        <v>95.292492395755275</v>
      </c>
      <c r="R278">
        <v>4095.02</v>
      </c>
      <c r="S278" s="135">
        <f t="shared" si="58"/>
        <v>97.297541318583143</v>
      </c>
      <c r="T278">
        <v>6051.76</v>
      </c>
      <c r="U278" s="136">
        <f t="shared" si="59"/>
        <v>94.724962708001698</v>
      </c>
      <c r="V278">
        <v>6771.11</v>
      </c>
      <c r="W278">
        <f t="shared" si="60"/>
        <v>92.564856547992548</v>
      </c>
      <c r="X278">
        <v>2917.98</v>
      </c>
      <c r="Y278">
        <f t="shared" si="61"/>
        <v>70.436841762236625</v>
      </c>
      <c r="Z278">
        <v>9382.1200000000008</v>
      </c>
      <c r="AA278" s="136">
        <f t="shared" si="62"/>
        <v>94.600709849157056</v>
      </c>
      <c r="AB278">
        <v>7538.75</v>
      </c>
      <c r="AC278">
        <f t="shared" si="63"/>
        <v>85.69293200263715</v>
      </c>
    </row>
    <row r="279" spans="1:29">
      <c r="A279" s="20">
        <v>42444</v>
      </c>
      <c r="B279">
        <v>18111.05</v>
      </c>
      <c r="C279">
        <f t="shared" si="64"/>
        <v>91.794708045382777</v>
      </c>
      <c r="D279">
        <v>8482.52</v>
      </c>
      <c r="E279" s="135">
        <f t="shared" si="64"/>
        <v>97.944469975313311</v>
      </c>
      <c r="F279">
        <v>6926.84</v>
      </c>
      <c r="G279">
        <f t="shared" si="52"/>
        <v>99.660022991250955</v>
      </c>
      <c r="H279">
        <v>6100.24</v>
      </c>
      <c r="I279">
        <f t="shared" si="53"/>
        <v>96.343360545313544</v>
      </c>
      <c r="J279">
        <v>4800.3599999999997</v>
      </c>
      <c r="K279">
        <f t="shared" si="54"/>
        <v>94.060892022275084</v>
      </c>
      <c r="L279">
        <v>8471.09</v>
      </c>
      <c r="M279" s="134">
        <f t="shared" si="55"/>
        <v>99.519150565905619</v>
      </c>
      <c r="N279">
        <v>6117.6</v>
      </c>
      <c r="O279">
        <f t="shared" si="56"/>
        <v>93.199552710398279</v>
      </c>
      <c r="P279">
        <v>9144.7199999999993</v>
      </c>
      <c r="Q279">
        <f t="shared" si="57"/>
        <v>94.417771940801501</v>
      </c>
      <c r="R279">
        <v>4049.54</v>
      </c>
      <c r="S279" s="135">
        <f t="shared" si="58"/>
        <v>96.216938005493304</v>
      </c>
      <c r="T279">
        <v>5944.74</v>
      </c>
      <c r="U279" s="136">
        <f t="shared" si="59"/>
        <v>93.049835883902517</v>
      </c>
      <c r="V279">
        <v>6654.99</v>
      </c>
      <c r="W279">
        <f t="shared" si="60"/>
        <v>90.977431274683909</v>
      </c>
      <c r="X279">
        <v>2932.53</v>
      </c>
      <c r="Y279">
        <f t="shared" si="61"/>
        <v>70.78806282874173</v>
      </c>
      <c r="Z279">
        <v>9229.36</v>
      </c>
      <c r="AA279" s="136">
        <f t="shared" si="62"/>
        <v>93.060417843026542</v>
      </c>
      <c r="AB279">
        <v>7460.6</v>
      </c>
      <c r="AC279">
        <f t="shared" si="63"/>
        <v>84.80460135949258</v>
      </c>
    </row>
    <row r="280" spans="1:29">
      <c r="A280" s="20">
        <v>42445</v>
      </c>
      <c r="B280">
        <v>18038.95</v>
      </c>
      <c r="C280">
        <f t="shared" si="64"/>
        <v>91.429273769066825</v>
      </c>
      <c r="D280">
        <v>8394.77</v>
      </c>
      <c r="E280" s="135">
        <f t="shared" si="64"/>
        <v>96.931253709352987</v>
      </c>
      <c r="F280">
        <v>6920.42</v>
      </c>
      <c r="G280">
        <f t="shared" si="52"/>
        <v>99.567655136990723</v>
      </c>
      <c r="H280">
        <v>6098.38</v>
      </c>
      <c r="I280">
        <f t="shared" si="53"/>
        <v>96.313984873108154</v>
      </c>
      <c r="J280">
        <v>4816</v>
      </c>
      <c r="K280">
        <f t="shared" si="54"/>
        <v>94.367350777707671</v>
      </c>
      <c r="L280">
        <v>8363.93</v>
      </c>
      <c r="M280" s="134">
        <f t="shared" si="55"/>
        <v>98.260224952478964</v>
      </c>
      <c r="N280">
        <v>6110.65</v>
      </c>
      <c r="O280">
        <f t="shared" si="56"/>
        <v>93.093671827153642</v>
      </c>
      <c r="P280">
        <v>9033.42</v>
      </c>
      <c r="Q280">
        <f t="shared" si="57"/>
        <v>93.268617235462116</v>
      </c>
      <c r="R280">
        <v>4042.93</v>
      </c>
      <c r="S280" s="135">
        <f t="shared" si="58"/>
        <v>96.059884621598755</v>
      </c>
      <c r="T280">
        <v>5924.85</v>
      </c>
      <c r="U280" s="136">
        <f t="shared" si="59"/>
        <v>92.738508351372801</v>
      </c>
      <c r="V280">
        <v>6654.66</v>
      </c>
      <c r="W280">
        <f t="shared" si="60"/>
        <v>90.972919990321245</v>
      </c>
      <c r="X280">
        <v>2919.03</v>
      </c>
      <c r="Y280">
        <f t="shared" si="61"/>
        <v>70.462187612396789</v>
      </c>
      <c r="Z280">
        <v>9106.2000000000007</v>
      </c>
      <c r="AA280" s="136">
        <f t="shared" si="62"/>
        <v>91.818585141566516</v>
      </c>
      <c r="AB280">
        <v>7498.75</v>
      </c>
      <c r="AC280">
        <f t="shared" si="63"/>
        <v>85.238252210880489</v>
      </c>
    </row>
    <row r="281" spans="1:29">
      <c r="A281" s="20">
        <v>42446</v>
      </c>
      <c r="B281">
        <v>18182.349999999999</v>
      </c>
      <c r="C281">
        <f t="shared" si="64"/>
        <v>92.15608757244695</v>
      </c>
      <c r="D281">
        <v>8406.34</v>
      </c>
      <c r="E281" s="135">
        <f t="shared" si="64"/>
        <v>97.064848150346279</v>
      </c>
      <c r="F281">
        <v>6932.37</v>
      </c>
      <c r="G281">
        <f t="shared" si="52"/>
        <v>99.739585956057638</v>
      </c>
      <c r="H281">
        <v>6131.11</v>
      </c>
      <c r="I281">
        <f t="shared" si="53"/>
        <v>96.830901943690293</v>
      </c>
      <c r="J281">
        <v>4840.38</v>
      </c>
      <c r="K281">
        <f t="shared" si="54"/>
        <v>94.845065896470231</v>
      </c>
      <c r="L281">
        <v>8389.3799999999992</v>
      </c>
      <c r="M281" s="134">
        <f t="shared" si="55"/>
        <v>98.559213911621441</v>
      </c>
      <c r="N281">
        <v>6150.73</v>
      </c>
      <c r="O281">
        <f t="shared" si="56"/>
        <v>93.704276978296704</v>
      </c>
      <c r="P281">
        <v>9063.99</v>
      </c>
      <c r="Q281">
        <f t="shared" si="57"/>
        <v>93.584247597925952</v>
      </c>
      <c r="R281">
        <v>4049.4</v>
      </c>
      <c r="S281" s="135">
        <f t="shared" si="58"/>
        <v>96.21361161007043</v>
      </c>
      <c r="T281">
        <v>5907.07</v>
      </c>
      <c r="U281" s="136">
        <f t="shared" si="59"/>
        <v>92.460207520383406</v>
      </c>
      <c r="V281">
        <v>6678.06</v>
      </c>
      <c r="W281">
        <f t="shared" si="60"/>
        <v>91.292811063309728</v>
      </c>
      <c r="X281">
        <v>2947.54</v>
      </c>
      <c r="Y281">
        <f t="shared" si="61"/>
        <v>71.150387791507455</v>
      </c>
      <c r="Z281">
        <v>9079.41</v>
      </c>
      <c r="AA281" s="136">
        <f t="shared" si="62"/>
        <v>91.548459304670487</v>
      </c>
      <c r="AB281">
        <v>7512.55</v>
      </c>
      <c r="AC281">
        <f t="shared" si="63"/>
        <v>85.395116739036538</v>
      </c>
    </row>
    <row r="282" spans="1:29">
      <c r="A282" s="20">
        <v>42447</v>
      </c>
      <c r="B282">
        <v>18284.900000000001</v>
      </c>
      <c r="C282">
        <f t="shared" si="64"/>
        <v>92.675855742158504</v>
      </c>
      <c r="D282">
        <v>8459.61</v>
      </c>
      <c r="E282" s="135">
        <f t="shared" si="64"/>
        <v>97.679936816872853</v>
      </c>
      <c r="F282">
        <v>6989.95</v>
      </c>
      <c r="G282">
        <f t="shared" si="52"/>
        <v>100.56801914115161</v>
      </c>
      <c r="H282">
        <v>6176.85</v>
      </c>
      <c r="I282">
        <f t="shared" si="53"/>
        <v>97.55329078598875</v>
      </c>
      <c r="J282">
        <v>4864.18</v>
      </c>
      <c r="K282">
        <f t="shared" si="54"/>
        <v>95.311416176476357</v>
      </c>
      <c r="L282">
        <v>8464.81</v>
      </c>
      <c r="M282" s="134">
        <f t="shared" si="55"/>
        <v>99.445372543767505</v>
      </c>
      <c r="N282">
        <v>6204.4</v>
      </c>
      <c r="O282">
        <f t="shared" si="56"/>
        <v>94.5219211514965</v>
      </c>
      <c r="P282">
        <v>9149.64</v>
      </c>
      <c r="Q282">
        <f t="shared" si="57"/>
        <v>94.46857015419117</v>
      </c>
      <c r="R282">
        <v>4067.49</v>
      </c>
      <c r="S282" s="135">
        <f t="shared" si="58"/>
        <v>96.643429418641119</v>
      </c>
      <c r="T282">
        <v>5921.47</v>
      </c>
      <c r="U282" s="136">
        <f t="shared" si="59"/>
        <v>92.685603019047477</v>
      </c>
      <c r="V282">
        <v>6723.12</v>
      </c>
      <c r="W282">
        <f t="shared" si="60"/>
        <v>91.908806437192666</v>
      </c>
      <c r="X282">
        <v>2981.58</v>
      </c>
      <c r="Y282">
        <f t="shared" si="61"/>
        <v>71.972076114794987</v>
      </c>
      <c r="Z282">
        <v>9143.2000000000007</v>
      </c>
      <c r="AA282" s="136">
        <f t="shared" si="62"/>
        <v>92.191659272404607</v>
      </c>
      <c r="AB282">
        <v>7604.35</v>
      </c>
      <c r="AC282">
        <f t="shared" si="63"/>
        <v>86.43860686111806</v>
      </c>
    </row>
    <row r="283" spans="1:29">
      <c r="A283" s="20">
        <v>42450</v>
      </c>
      <c r="B283">
        <v>18549.599999999999</v>
      </c>
      <c r="C283">
        <f t="shared" si="64"/>
        <v>94.017470900838561</v>
      </c>
      <c r="D283">
        <v>8628.94</v>
      </c>
      <c r="E283" s="135">
        <f t="shared" si="64"/>
        <v>99.635126678013137</v>
      </c>
      <c r="F283">
        <v>7043.2</v>
      </c>
      <c r="G283">
        <f t="shared" si="52"/>
        <v>101.33415438092675</v>
      </c>
      <c r="H283">
        <v>6226.76</v>
      </c>
      <c r="I283">
        <f t="shared" si="53"/>
        <v>98.341537990167041</v>
      </c>
      <c r="J283">
        <v>4901.67</v>
      </c>
      <c r="K283">
        <f t="shared" si="54"/>
        <v>96.046015840233878</v>
      </c>
      <c r="L283">
        <v>8582.0400000000009</v>
      </c>
      <c r="M283" s="134">
        <f t="shared" si="55"/>
        <v>100.82260145065449</v>
      </c>
      <c r="N283">
        <v>6258.6</v>
      </c>
      <c r="O283">
        <f t="shared" si="56"/>
        <v>95.347639694209931</v>
      </c>
      <c r="P283">
        <v>9265.59</v>
      </c>
      <c r="Q283">
        <f t="shared" si="57"/>
        <v>95.665735366087873</v>
      </c>
      <c r="R283">
        <v>4150.6899999999996</v>
      </c>
      <c r="S283" s="135">
        <f t="shared" si="58"/>
        <v>98.620258698524026</v>
      </c>
      <c r="T283">
        <v>5999.73</v>
      </c>
      <c r="U283" s="136">
        <f t="shared" si="59"/>
        <v>93.910564944425914</v>
      </c>
      <c r="V283">
        <v>6757.8</v>
      </c>
      <c r="W283">
        <f t="shared" si="60"/>
        <v>92.382901412032012</v>
      </c>
      <c r="X283">
        <v>3018.03</v>
      </c>
      <c r="Y283">
        <f t="shared" si="61"/>
        <v>72.851939198926317</v>
      </c>
      <c r="Z283">
        <v>9329.43</v>
      </c>
      <c r="AA283" s="136">
        <f t="shared" si="62"/>
        <v>94.06943212067435</v>
      </c>
      <c r="AB283">
        <v>7704.25</v>
      </c>
      <c r="AC283">
        <f t="shared" si="63"/>
        <v>87.574169641030309</v>
      </c>
    </row>
    <row r="284" spans="1:29">
      <c r="A284" s="20">
        <v>42451</v>
      </c>
      <c r="B284">
        <v>18621.3</v>
      </c>
      <c r="C284">
        <f t="shared" si="64"/>
        <v>94.380877802528644</v>
      </c>
      <c r="D284">
        <v>8614.2999999999993</v>
      </c>
      <c r="E284" s="135">
        <f t="shared" si="64"/>
        <v>99.466084100991367</v>
      </c>
      <c r="F284">
        <v>7042.24</v>
      </c>
      <c r="G284">
        <f t="shared" si="52"/>
        <v>101.32034236533644</v>
      </c>
      <c r="H284">
        <v>6211.68</v>
      </c>
      <c r="I284">
        <f t="shared" si="53"/>
        <v>98.103373938093142</v>
      </c>
      <c r="J284">
        <v>4904.41</v>
      </c>
      <c r="K284">
        <f t="shared" si="54"/>
        <v>96.099704906083318</v>
      </c>
      <c r="L284">
        <v>8615.7900000000009</v>
      </c>
      <c r="M284" s="134">
        <f t="shared" si="55"/>
        <v>101.21909957918331</v>
      </c>
      <c r="N284">
        <v>6260.12</v>
      </c>
      <c r="O284">
        <f t="shared" si="56"/>
        <v>95.370796376588601</v>
      </c>
      <c r="P284">
        <v>9276.86</v>
      </c>
      <c r="Q284">
        <f t="shared" si="57"/>
        <v>95.782096314238586</v>
      </c>
      <c r="R284">
        <v>4174.6499999999996</v>
      </c>
      <c r="S284" s="135">
        <f t="shared" si="58"/>
        <v>99.18954751518261</v>
      </c>
      <c r="T284">
        <v>5997.43</v>
      </c>
      <c r="U284" s="136">
        <f t="shared" si="59"/>
        <v>93.874564274500415</v>
      </c>
      <c r="V284">
        <v>6759.38</v>
      </c>
      <c r="W284">
        <f t="shared" si="60"/>
        <v>92.404500894738078</v>
      </c>
      <c r="X284">
        <v>3034.84</v>
      </c>
      <c r="Y284">
        <f t="shared" si="61"/>
        <v>73.257714190538053</v>
      </c>
      <c r="Z284">
        <v>9337.83</v>
      </c>
      <c r="AA284" s="136">
        <f t="shared" si="62"/>
        <v>94.154130031459218</v>
      </c>
      <c r="AB284">
        <v>7714.9</v>
      </c>
      <c r="AC284">
        <f t="shared" si="63"/>
        <v>87.695228135585509</v>
      </c>
    </row>
    <row r="285" spans="1:29">
      <c r="A285" s="20">
        <v>42452</v>
      </c>
      <c r="B285">
        <v>18648.400000000001</v>
      </c>
      <c r="C285">
        <f t="shared" si="64"/>
        <v>94.518232433432431</v>
      </c>
      <c r="D285">
        <v>8668.65</v>
      </c>
      <c r="E285" s="135">
        <f t="shared" si="64"/>
        <v>100.09364312156053</v>
      </c>
      <c r="F285">
        <v>7057.34</v>
      </c>
      <c r="G285">
        <f t="shared" si="52"/>
        <v>101.53759386055907</v>
      </c>
      <c r="H285">
        <v>6206.23</v>
      </c>
      <c r="I285">
        <f t="shared" si="53"/>
        <v>98.017300059856865</v>
      </c>
      <c r="J285">
        <v>4903.8599999999997</v>
      </c>
      <c r="K285">
        <f t="shared" si="54"/>
        <v>96.088927903814266</v>
      </c>
      <c r="L285">
        <v>8633.0499999999993</v>
      </c>
      <c r="M285" s="134">
        <f t="shared" si="55"/>
        <v>101.42187165913612</v>
      </c>
      <c r="N285">
        <v>6259.45</v>
      </c>
      <c r="O285">
        <f t="shared" si="56"/>
        <v>95.360589154750627</v>
      </c>
      <c r="P285">
        <v>9273.68</v>
      </c>
      <c r="Q285">
        <f t="shared" si="57"/>
        <v>95.74926332265747</v>
      </c>
      <c r="R285">
        <v>4196.1000000000004</v>
      </c>
      <c r="S285" s="135">
        <f t="shared" si="58"/>
        <v>99.699198813902427</v>
      </c>
      <c r="T285">
        <v>6015.81</v>
      </c>
      <c r="U285" s="136">
        <f t="shared" si="59"/>
        <v>94.162256584600783</v>
      </c>
      <c r="V285">
        <v>6752.49</v>
      </c>
      <c r="W285">
        <f t="shared" si="60"/>
        <v>92.310310745469238</v>
      </c>
      <c r="X285">
        <v>3047.99</v>
      </c>
      <c r="Y285">
        <f t="shared" si="61"/>
        <v>73.575140790162919</v>
      </c>
      <c r="Z285">
        <v>9355.0499999999993</v>
      </c>
      <c r="AA285" s="136">
        <f t="shared" si="62"/>
        <v>94.327760748568195</v>
      </c>
      <c r="AB285">
        <v>7716.5</v>
      </c>
      <c r="AC285">
        <f t="shared" si="63"/>
        <v>87.713415327255788</v>
      </c>
    </row>
    <row r="286" spans="1:29">
      <c r="A286" s="20">
        <v>42457</v>
      </c>
      <c r="B286">
        <v>18376.45</v>
      </c>
      <c r="C286">
        <f t="shared" si="64"/>
        <v>93.139871109658159</v>
      </c>
      <c r="D286">
        <v>8454.9</v>
      </c>
      <c r="E286" s="135">
        <f t="shared" si="64"/>
        <v>97.625552217298221</v>
      </c>
      <c r="F286">
        <v>6999.54</v>
      </c>
      <c r="G286">
        <f t="shared" si="52"/>
        <v>100.70599542189234</v>
      </c>
      <c r="H286">
        <v>6119.61</v>
      </c>
      <c r="I286">
        <f t="shared" si="53"/>
        <v>96.649278163925715</v>
      </c>
      <c r="J286">
        <v>4857.12</v>
      </c>
      <c r="K286">
        <f t="shared" si="54"/>
        <v>95.173078656440921</v>
      </c>
      <c r="L286">
        <v>8527.69</v>
      </c>
      <c r="M286" s="134">
        <f t="shared" si="55"/>
        <v>100.18409261256436</v>
      </c>
      <c r="N286">
        <v>6176.8</v>
      </c>
      <c r="O286">
        <f t="shared" si="56"/>
        <v>94.10144455040998</v>
      </c>
      <c r="P286">
        <v>9142.9699999999993</v>
      </c>
      <c r="Q286">
        <f t="shared" si="57"/>
        <v>94.39970347059176</v>
      </c>
      <c r="R286">
        <v>4136.2</v>
      </c>
      <c r="S286" s="135">
        <f t="shared" si="58"/>
        <v>98.275976772255959</v>
      </c>
      <c r="T286">
        <v>5944.65</v>
      </c>
      <c r="U286" s="136">
        <f t="shared" si="59"/>
        <v>93.048427162035878</v>
      </c>
      <c r="V286">
        <v>6664.07</v>
      </c>
      <c r="W286">
        <f t="shared" si="60"/>
        <v>91.101559947450369</v>
      </c>
      <c r="X286">
        <v>2960.98</v>
      </c>
      <c r="Y286">
        <f t="shared" si="61"/>
        <v>71.474814673557532</v>
      </c>
      <c r="Z286">
        <v>9208.89</v>
      </c>
      <c r="AA286" s="136">
        <f t="shared" si="62"/>
        <v>92.854017100911506</v>
      </c>
      <c r="AB286">
        <v>7615.1</v>
      </c>
      <c r="AC286">
        <f t="shared" si="63"/>
        <v>86.560802055152664</v>
      </c>
    </row>
    <row r="287" spans="1:29">
      <c r="A287" s="20">
        <v>42458</v>
      </c>
      <c r="B287">
        <v>18369.599999999999</v>
      </c>
      <c r="C287">
        <f t="shared" si="64"/>
        <v>93.105152319189855</v>
      </c>
      <c r="D287">
        <v>8352.8700000000008</v>
      </c>
      <c r="E287" s="135">
        <f t="shared" si="64"/>
        <v>96.447450158997015</v>
      </c>
      <c r="F287">
        <v>6991.24</v>
      </c>
      <c r="G287">
        <f t="shared" si="52"/>
        <v>100.58657903710109</v>
      </c>
      <c r="H287">
        <v>6113.69</v>
      </c>
      <c r="I287">
        <f t="shared" si="53"/>
        <v>96.555781400777335</v>
      </c>
      <c r="J287">
        <v>4838.33</v>
      </c>
      <c r="K287">
        <f t="shared" si="54"/>
        <v>94.804897069831057</v>
      </c>
      <c r="L287">
        <v>8516.7199999999993</v>
      </c>
      <c r="M287" s="134">
        <f t="shared" si="55"/>
        <v>100.05521603567659</v>
      </c>
      <c r="N287">
        <v>6168.14</v>
      </c>
      <c r="O287">
        <f t="shared" si="56"/>
        <v>93.969512399489346</v>
      </c>
      <c r="P287">
        <v>9118.7900000000009</v>
      </c>
      <c r="Q287">
        <f t="shared" si="57"/>
        <v>94.150048836493781</v>
      </c>
      <c r="R287">
        <v>4127.41</v>
      </c>
      <c r="S287" s="135">
        <f t="shared" si="58"/>
        <v>98.067126659633715</v>
      </c>
      <c r="T287">
        <v>5920.75</v>
      </c>
      <c r="U287" s="136">
        <f t="shared" si="59"/>
        <v>92.674333244114266</v>
      </c>
      <c r="V287">
        <v>6633.97</v>
      </c>
      <c r="W287">
        <f t="shared" si="60"/>
        <v>90.690076131341272</v>
      </c>
      <c r="X287">
        <v>2965.27</v>
      </c>
      <c r="Y287">
        <f t="shared" si="61"/>
        <v>71.578370575640477</v>
      </c>
      <c r="Z287">
        <v>9124.64</v>
      </c>
      <c r="AA287" s="136">
        <f t="shared" si="62"/>
        <v>92.004517221908515</v>
      </c>
      <c r="AB287">
        <v>7597</v>
      </c>
      <c r="AC287">
        <f t="shared" si="63"/>
        <v>86.355059449382779</v>
      </c>
    </row>
    <row r="288" spans="1:29">
      <c r="A288" s="20">
        <v>42459</v>
      </c>
      <c r="B288">
        <v>18659.150000000001</v>
      </c>
      <c r="C288">
        <f t="shared" si="64"/>
        <v>94.572718126503105</v>
      </c>
      <c r="D288">
        <v>8527.2900000000009</v>
      </c>
      <c r="E288" s="135">
        <f t="shared" si="64"/>
        <v>98.461412336875071</v>
      </c>
      <c r="F288">
        <v>7076.67</v>
      </c>
      <c r="G288">
        <f t="shared" si="52"/>
        <v>101.81570454947651</v>
      </c>
      <c r="H288">
        <v>6194.91</v>
      </c>
      <c r="I288">
        <f t="shared" si="53"/>
        <v>97.838519087079916</v>
      </c>
      <c r="J288">
        <v>4910.28</v>
      </c>
      <c r="K288">
        <f t="shared" si="54"/>
        <v>96.214724912118442</v>
      </c>
      <c r="L288">
        <v>8663.99</v>
      </c>
      <c r="M288" s="134">
        <f t="shared" si="55"/>
        <v>101.78535764718598</v>
      </c>
      <c r="N288">
        <v>6259.68</v>
      </c>
      <c r="O288">
        <f t="shared" si="56"/>
        <v>95.364093126426354</v>
      </c>
      <c r="P288">
        <v>9276.35</v>
      </c>
      <c r="Q288">
        <f t="shared" si="57"/>
        <v>95.776830645777466</v>
      </c>
      <c r="R288">
        <v>4209.53</v>
      </c>
      <c r="S288" s="135">
        <f t="shared" si="58"/>
        <v>100.01829517482584</v>
      </c>
      <c r="T288">
        <v>6027.22</v>
      </c>
      <c r="U288" s="136">
        <f t="shared" si="59"/>
        <v>94.340851212361684</v>
      </c>
      <c r="V288">
        <v>6748.91</v>
      </c>
      <c r="W288">
        <f t="shared" si="60"/>
        <v>92.261370145413736</v>
      </c>
      <c r="X288">
        <v>3058.29</v>
      </c>
      <c r="Y288">
        <f t="shared" si="61"/>
        <v>73.82377151078164</v>
      </c>
      <c r="Z288">
        <v>9276.5</v>
      </c>
      <c r="AA288" s="136">
        <f t="shared" si="62"/>
        <v>93.535734451883513</v>
      </c>
      <c r="AB288">
        <v>7735.2</v>
      </c>
      <c r="AC288">
        <f t="shared" si="63"/>
        <v>87.92597812990202</v>
      </c>
    </row>
    <row r="289" spans="1:29">
      <c r="A289" s="20">
        <v>42460</v>
      </c>
      <c r="B289">
        <v>18756.599999999999</v>
      </c>
      <c r="C289">
        <f t="shared" si="64"/>
        <v>95.066637269734571</v>
      </c>
      <c r="D289">
        <v>8620.5</v>
      </c>
      <c r="E289" s="135">
        <f t="shared" si="64"/>
        <v>99.53767317049514</v>
      </c>
      <c r="F289">
        <v>7111.22</v>
      </c>
      <c r="G289">
        <f t="shared" si="52"/>
        <v>102.31279323556537</v>
      </c>
      <c r="H289">
        <v>6220.29</v>
      </c>
      <c r="I289">
        <f t="shared" si="53"/>
        <v>98.239354872334275</v>
      </c>
      <c r="J289">
        <v>4943.8500000000004</v>
      </c>
      <c r="K289">
        <f t="shared" si="54"/>
        <v>96.87251394152203</v>
      </c>
      <c r="L289">
        <v>8766.3799999999992</v>
      </c>
      <c r="M289" s="134">
        <f t="shared" si="55"/>
        <v>102.98824485844722</v>
      </c>
      <c r="N289">
        <v>6316.15</v>
      </c>
      <c r="O289">
        <f t="shared" si="56"/>
        <v>96.224394346113186</v>
      </c>
      <c r="P289">
        <v>9361.7999999999993</v>
      </c>
      <c r="Q289">
        <f t="shared" si="57"/>
        <v>96.659088234018697</v>
      </c>
      <c r="R289">
        <v>4267.2700000000004</v>
      </c>
      <c r="S289" s="135">
        <f t="shared" si="58"/>
        <v>101.39019568709074</v>
      </c>
      <c r="T289">
        <v>6084.35</v>
      </c>
      <c r="U289" s="136">
        <f t="shared" si="59"/>
        <v>95.235076548380988</v>
      </c>
      <c r="V289">
        <v>6800.72</v>
      </c>
      <c r="W289">
        <f t="shared" si="60"/>
        <v>92.969641790351048</v>
      </c>
      <c r="X289">
        <v>3052.45</v>
      </c>
      <c r="Y289">
        <f t="shared" si="61"/>
        <v>73.682800306081319</v>
      </c>
      <c r="Z289">
        <v>9397.0400000000009</v>
      </c>
      <c r="AA289" s="136">
        <f t="shared" si="62"/>
        <v>94.751149471646372</v>
      </c>
      <c r="AB289">
        <v>7738.4</v>
      </c>
      <c r="AC289">
        <f t="shared" si="63"/>
        <v>87.96235251324255</v>
      </c>
    </row>
    <row r="290" spans="1:29">
      <c r="A290" s="20">
        <v>42461</v>
      </c>
      <c r="B290">
        <v>18761.3</v>
      </c>
      <c r="C290">
        <f t="shared" si="64"/>
        <v>95.090458921588748</v>
      </c>
      <c r="D290">
        <v>8622.2199999999993</v>
      </c>
      <c r="E290" s="135">
        <f t="shared" si="64"/>
        <v>99.557533363970364</v>
      </c>
      <c r="F290">
        <v>7086.13</v>
      </c>
      <c r="G290">
        <f t="shared" si="52"/>
        <v>101.95181045310603</v>
      </c>
      <c r="H290">
        <v>6213.79</v>
      </c>
      <c r="I290">
        <f t="shared" si="53"/>
        <v>98.136697953336892</v>
      </c>
      <c r="J290">
        <v>4930.18</v>
      </c>
      <c r="K290">
        <f t="shared" si="54"/>
        <v>96.604656448762213</v>
      </c>
      <c r="L290">
        <v>8789.1200000000008</v>
      </c>
      <c r="M290" s="134">
        <f t="shared" si="55"/>
        <v>103.25539648638045</v>
      </c>
      <c r="N290">
        <v>6334.99</v>
      </c>
      <c r="O290">
        <f t="shared" si="56"/>
        <v>96.511415330333122</v>
      </c>
      <c r="P290">
        <v>9392.07</v>
      </c>
      <c r="Q290">
        <f t="shared" si="57"/>
        <v>96.971621144446587</v>
      </c>
      <c r="R290">
        <v>4263.1000000000004</v>
      </c>
      <c r="S290" s="135">
        <f t="shared" si="58"/>
        <v>101.29111662342353</v>
      </c>
      <c r="T290">
        <v>6078.14</v>
      </c>
      <c r="U290" s="136">
        <f t="shared" si="59"/>
        <v>95.137874739582102</v>
      </c>
      <c r="V290">
        <v>6789.47</v>
      </c>
      <c r="W290">
        <f t="shared" si="60"/>
        <v>92.815848005260435</v>
      </c>
      <c r="X290">
        <v>3077.48</v>
      </c>
      <c r="Y290">
        <f t="shared" si="61"/>
        <v>74.286997096089749</v>
      </c>
      <c r="Z290">
        <v>9407.17</v>
      </c>
      <c r="AA290" s="136">
        <f t="shared" si="62"/>
        <v>94.853291118819058</v>
      </c>
      <c r="AB290">
        <v>7713.05</v>
      </c>
      <c r="AC290">
        <f t="shared" si="63"/>
        <v>87.674199195216772</v>
      </c>
    </row>
    <row r="291" spans="1:29">
      <c r="A291" s="20">
        <v>42464</v>
      </c>
      <c r="B291">
        <v>18810.400000000001</v>
      </c>
      <c r="C291">
        <f t="shared" si="64"/>
        <v>95.339319156916275</v>
      </c>
      <c r="D291">
        <v>8633.35</v>
      </c>
      <c r="E291" s="135">
        <f t="shared" si="64"/>
        <v>99.686047290353713</v>
      </c>
      <c r="F291">
        <v>7124.34</v>
      </c>
      <c r="G291">
        <f t="shared" si="52"/>
        <v>102.50155744863297</v>
      </c>
      <c r="H291">
        <v>6249.73</v>
      </c>
      <c r="I291">
        <f t="shared" si="53"/>
        <v>98.704311748531595</v>
      </c>
      <c r="J291">
        <v>4935.01</v>
      </c>
      <c r="K291">
        <f t="shared" si="54"/>
        <v>96.699298123234044</v>
      </c>
      <c r="L291">
        <v>8818.2999999999993</v>
      </c>
      <c r="M291" s="134">
        <f t="shared" si="55"/>
        <v>103.59820583128328</v>
      </c>
      <c r="N291">
        <v>6354.13</v>
      </c>
      <c r="O291">
        <f t="shared" si="56"/>
        <v>96.803006712390967</v>
      </c>
      <c r="P291">
        <v>9424.9</v>
      </c>
      <c r="Q291">
        <f t="shared" si="57"/>
        <v>97.310585645581284</v>
      </c>
      <c r="R291">
        <v>4265.18</v>
      </c>
      <c r="S291" s="135">
        <f t="shared" si="58"/>
        <v>101.34053735542059</v>
      </c>
      <c r="T291">
        <v>6103.95</v>
      </c>
      <c r="U291" s="136">
        <f t="shared" si="59"/>
        <v>95.54186486600706</v>
      </c>
      <c r="V291">
        <v>6834.07</v>
      </c>
      <c r="W291">
        <f t="shared" si="60"/>
        <v>93.425554922152998</v>
      </c>
      <c r="X291">
        <v>3084.66</v>
      </c>
      <c r="Y291">
        <f t="shared" si="61"/>
        <v>74.460314433375416</v>
      </c>
      <c r="Z291">
        <v>9426.91</v>
      </c>
      <c r="AA291" s="136">
        <f t="shared" si="62"/>
        <v>95.052331209163498</v>
      </c>
      <c r="AB291">
        <v>7758.8</v>
      </c>
      <c r="AC291">
        <f t="shared" si="63"/>
        <v>88.19423920703845</v>
      </c>
    </row>
    <row r="292" spans="1:29">
      <c r="A292" s="20">
        <v>42465</v>
      </c>
      <c r="B292">
        <v>18530</v>
      </c>
      <c r="C292">
        <f t="shared" si="64"/>
        <v>93.918129544170156</v>
      </c>
      <c r="D292">
        <v>8505.5300000000007</v>
      </c>
      <c r="E292" s="135">
        <f t="shared" si="64"/>
        <v>98.210157796165134</v>
      </c>
      <c r="F292">
        <v>7060.93</v>
      </c>
      <c r="G292">
        <f t="shared" si="52"/>
        <v>101.58924504386036</v>
      </c>
      <c r="H292">
        <v>6221.77</v>
      </c>
      <c r="I292">
        <f t="shared" si="53"/>
        <v>98.26272906312137</v>
      </c>
      <c r="J292">
        <v>4893.92</v>
      </c>
      <c r="K292">
        <f t="shared" si="54"/>
        <v>95.894158080988191</v>
      </c>
      <c r="L292">
        <v>8774.07</v>
      </c>
      <c r="M292" s="134">
        <f t="shared" si="55"/>
        <v>103.07858769128831</v>
      </c>
      <c r="N292">
        <v>6300.18</v>
      </c>
      <c r="O292">
        <f t="shared" si="56"/>
        <v>95.98109683454247</v>
      </c>
      <c r="P292">
        <v>9340.4599999999991</v>
      </c>
      <c r="Q292">
        <f t="shared" si="57"/>
        <v>96.438756145861078</v>
      </c>
      <c r="R292">
        <v>4230.68</v>
      </c>
      <c r="S292" s="135">
        <f t="shared" si="58"/>
        <v>100.52081848335376</v>
      </c>
      <c r="T292">
        <v>6040.17</v>
      </c>
      <c r="U292" s="136">
        <f t="shared" si="59"/>
        <v>94.54355063650749</v>
      </c>
      <c r="V292">
        <v>6774.42</v>
      </c>
      <c r="W292">
        <f t="shared" si="60"/>
        <v>92.610106097205886</v>
      </c>
      <c r="X292">
        <v>3005.65</v>
      </c>
      <c r="Y292">
        <f t="shared" si="61"/>
        <v>72.553099556085542</v>
      </c>
      <c r="Z292">
        <v>9323.76</v>
      </c>
      <c r="AA292" s="136">
        <f t="shared" si="62"/>
        <v>94.012261030894578</v>
      </c>
      <c r="AB292">
        <v>7603.2</v>
      </c>
      <c r="AC292">
        <f t="shared" si="63"/>
        <v>86.42553481710506</v>
      </c>
    </row>
    <row r="293" spans="1:29">
      <c r="A293" s="20">
        <v>42466</v>
      </c>
      <c r="B293">
        <v>18643.349999999999</v>
      </c>
      <c r="C293">
        <f t="shared" si="64"/>
        <v>94.49263682878059</v>
      </c>
      <c r="D293">
        <v>8530.73</v>
      </c>
      <c r="E293" s="135">
        <f t="shared" si="64"/>
        <v>98.501132723825521</v>
      </c>
      <c r="F293">
        <v>7096.4</v>
      </c>
      <c r="G293">
        <f t="shared" si="52"/>
        <v>102.09957024488992</v>
      </c>
      <c r="H293">
        <v>6237.95</v>
      </c>
      <c r="I293">
        <f t="shared" si="53"/>
        <v>98.518265824564054</v>
      </c>
      <c r="J293">
        <v>4906.26</v>
      </c>
      <c r="K293">
        <f t="shared" si="54"/>
        <v>96.135954822806497</v>
      </c>
      <c r="L293">
        <v>8814</v>
      </c>
      <c r="M293" s="134">
        <f t="shared" si="55"/>
        <v>103.54768903268554</v>
      </c>
      <c r="N293">
        <v>6319.14</v>
      </c>
      <c r="O293">
        <f t="shared" si="56"/>
        <v>96.269945977897564</v>
      </c>
      <c r="P293">
        <v>9386.5300000000007</v>
      </c>
      <c r="Q293">
        <f t="shared" si="57"/>
        <v>96.914421530182608</v>
      </c>
      <c r="R293">
        <v>4284.66</v>
      </c>
      <c r="S293" s="135">
        <f t="shared" si="58"/>
        <v>101.80338151854701</v>
      </c>
      <c r="T293">
        <v>6114.15</v>
      </c>
      <c r="U293" s="136">
        <f t="shared" si="59"/>
        <v>95.7015200108941</v>
      </c>
      <c r="V293">
        <v>6788.46</v>
      </c>
      <c r="W293">
        <f t="shared" si="60"/>
        <v>92.802040740998976</v>
      </c>
      <c r="X293">
        <v>3032.87</v>
      </c>
      <c r="Y293">
        <f t="shared" si="61"/>
        <v>73.210160547856589</v>
      </c>
      <c r="Z293">
        <v>9407.6</v>
      </c>
      <c r="AA293" s="136">
        <f t="shared" si="62"/>
        <v>94.857626845204493</v>
      </c>
      <c r="AB293">
        <v>7614.35</v>
      </c>
      <c r="AC293">
        <f t="shared" si="63"/>
        <v>86.552276809057233</v>
      </c>
    </row>
    <row r="294" spans="1:29">
      <c r="A294" s="20">
        <v>42467</v>
      </c>
      <c r="B294">
        <v>18563.900000000001</v>
      </c>
      <c r="C294">
        <f t="shared" si="64"/>
        <v>94.089949543713999</v>
      </c>
      <c r="D294">
        <v>8479.1200000000008</v>
      </c>
      <c r="E294" s="135">
        <f t="shared" si="64"/>
        <v>97.905211453327396</v>
      </c>
      <c r="F294">
        <v>7057.84</v>
      </c>
      <c r="G294">
        <f t="shared" si="52"/>
        <v>101.54478761867902</v>
      </c>
      <c r="H294">
        <v>6214.37</v>
      </c>
      <c r="I294">
        <f t="shared" si="53"/>
        <v>98.145858109185895</v>
      </c>
      <c r="J294">
        <v>4878.7</v>
      </c>
      <c r="K294">
        <f t="shared" si="54"/>
        <v>95.595929036379232</v>
      </c>
      <c r="L294">
        <v>8775.41</v>
      </c>
      <c r="M294" s="134">
        <f t="shared" si="55"/>
        <v>103.09433013550249</v>
      </c>
      <c r="N294">
        <v>6310.06</v>
      </c>
      <c r="O294">
        <f t="shared" si="56"/>
        <v>96.131615270003877</v>
      </c>
      <c r="P294">
        <v>9341.2000000000007</v>
      </c>
      <c r="Q294">
        <f t="shared" si="57"/>
        <v>96.44639652754978</v>
      </c>
      <c r="R294">
        <v>4261.66</v>
      </c>
      <c r="S294" s="135">
        <f t="shared" si="58"/>
        <v>101.25690227050245</v>
      </c>
      <c r="T294">
        <v>6083.72</v>
      </c>
      <c r="U294" s="136">
        <f t="shared" si="59"/>
        <v>95.22521549531443</v>
      </c>
      <c r="V294">
        <v>6745.42</v>
      </c>
      <c r="W294">
        <f t="shared" si="60"/>
        <v>92.213659895638955</v>
      </c>
      <c r="X294">
        <v>3019.92</v>
      </c>
      <c r="Y294">
        <f t="shared" si="61"/>
        <v>72.897561729214601</v>
      </c>
      <c r="Z294">
        <v>9339</v>
      </c>
      <c r="AA294" s="136">
        <f t="shared" si="62"/>
        <v>94.1659272404614</v>
      </c>
      <c r="AB294">
        <v>7546.45</v>
      </c>
      <c r="AC294">
        <f t="shared" si="63"/>
        <v>85.780457862550293</v>
      </c>
    </row>
    <row r="295" spans="1:29">
      <c r="A295" s="20">
        <v>42468</v>
      </c>
      <c r="B295">
        <v>18656.349999999999</v>
      </c>
      <c r="C295">
        <f t="shared" si="64"/>
        <v>94.5585265041219</v>
      </c>
      <c r="D295">
        <v>8497.2000000000007</v>
      </c>
      <c r="E295" s="135">
        <f t="shared" si="64"/>
        <v>98.113974417299616</v>
      </c>
      <c r="F295">
        <v>7081.98</v>
      </c>
      <c r="G295">
        <f t="shared" si="52"/>
        <v>101.89210226071042</v>
      </c>
      <c r="H295">
        <v>6233.2</v>
      </c>
      <c r="I295">
        <f t="shared" si="53"/>
        <v>98.443247306835204</v>
      </c>
      <c r="J295">
        <v>4883.46</v>
      </c>
      <c r="K295">
        <f t="shared" si="54"/>
        <v>95.689199092380463</v>
      </c>
      <c r="L295">
        <v>8845.23</v>
      </c>
      <c r="M295" s="134">
        <f t="shared" si="55"/>
        <v>103.91458196761754</v>
      </c>
      <c r="N295">
        <v>6357.34</v>
      </c>
      <c r="O295">
        <f t="shared" si="56"/>
        <v>96.851909969256468</v>
      </c>
      <c r="P295">
        <v>9410.08</v>
      </c>
      <c r="Q295">
        <f t="shared" si="57"/>
        <v>97.157571515005088</v>
      </c>
      <c r="R295">
        <v>4287.6000000000004</v>
      </c>
      <c r="S295" s="135">
        <f t="shared" si="58"/>
        <v>101.87323582242752</v>
      </c>
      <c r="T295">
        <v>6121.07</v>
      </c>
      <c r="U295" s="136">
        <f t="shared" si="59"/>
        <v>95.809835069974341</v>
      </c>
      <c r="V295">
        <v>6759</v>
      </c>
      <c r="W295">
        <f t="shared" si="60"/>
        <v>92.399306082441683</v>
      </c>
      <c r="X295">
        <v>3036.33</v>
      </c>
      <c r="Y295">
        <f t="shared" si="61"/>
        <v>73.293681158860551</v>
      </c>
      <c r="Z295">
        <v>9399.09</v>
      </c>
      <c r="AA295" s="136">
        <f t="shared" si="62"/>
        <v>94.771819795111725</v>
      </c>
      <c r="AB295">
        <v>7555.2</v>
      </c>
      <c r="AC295">
        <f t="shared" si="63"/>
        <v>85.879919066997061</v>
      </c>
    </row>
    <row r="296" spans="1:29">
      <c r="A296" s="20">
        <v>42471</v>
      </c>
      <c r="B296">
        <v>18820.05</v>
      </c>
      <c r="C296">
        <f t="shared" si="64"/>
        <v>95.388229569765755</v>
      </c>
      <c r="D296">
        <v>8597.75</v>
      </c>
      <c r="E296" s="135">
        <f t="shared" si="64"/>
        <v>99.274987471912823</v>
      </c>
      <c r="F296">
        <v>7155.01</v>
      </c>
      <c r="G296">
        <f t="shared" si="52"/>
        <v>102.94282257171096</v>
      </c>
      <c r="H296">
        <v>6297.74</v>
      </c>
      <c r="I296">
        <f t="shared" si="53"/>
        <v>99.462551545618368</v>
      </c>
      <c r="J296">
        <v>4941.3999999999996</v>
      </c>
      <c r="K296">
        <f t="shared" si="54"/>
        <v>96.824507295050793</v>
      </c>
      <c r="L296">
        <v>8947.2099999999991</v>
      </c>
      <c r="M296" s="134">
        <f t="shared" si="55"/>
        <v>105.11265246087295</v>
      </c>
      <c r="N296">
        <v>6389.83</v>
      </c>
      <c r="O296">
        <f t="shared" si="56"/>
        <v>97.34688405510073</v>
      </c>
      <c r="P296">
        <v>9482.2999999999993</v>
      </c>
      <c r="Q296">
        <f t="shared" si="57"/>
        <v>97.903231468460717</v>
      </c>
      <c r="R296">
        <v>4335.29</v>
      </c>
      <c r="S296" s="135">
        <f t="shared" si="58"/>
        <v>103.00634866326423</v>
      </c>
      <c r="T296">
        <v>6192.72</v>
      </c>
      <c r="U296" s="136">
        <f t="shared" si="59"/>
        <v>96.931334200479895</v>
      </c>
      <c r="V296">
        <v>6838.19</v>
      </c>
      <c r="W296">
        <f t="shared" si="60"/>
        <v>93.481877623892856</v>
      </c>
      <c r="X296">
        <v>3099.55</v>
      </c>
      <c r="Y296">
        <f t="shared" si="61"/>
        <v>74.819742727551429</v>
      </c>
      <c r="Z296">
        <v>9479.25</v>
      </c>
      <c r="AA296" s="136">
        <f t="shared" si="62"/>
        <v>95.58007985803016</v>
      </c>
      <c r="AB296">
        <v>7671.4</v>
      </c>
      <c r="AC296">
        <f t="shared" si="63"/>
        <v>87.200763862050152</v>
      </c>
    </row>
    <row r="297" spans="1:29">
      <c r="A297" s="20">
        <v>42472</v>
      </c>
      <c r="B297">
        <v>18955.400000000001</v>
      </c>
      <c r="C297">
        <f t="shared" si="64"/>
        <v>96.074242458799958</v>
      </c>
      <c r="D297">
        <v>8656.69</v>
      </c>
      <c r="E297" s="135">
        <f t="shared" si="64"/>
        <v>99.955545497162987</v>
      </c>
      <c r="F297">
        <v>7226.28</v>
      </c>
      <c r="G297">
        <f t="shared" si="52"/>
        <v>103.96822085412929</v>
      </c>
      <c r="H297">
        <v>6357.22</v>
      </c>
      <c r="I297">
        <f t="shared" si="53"/>
        <v>100.40194132130509</v>
      </c>
      <c r="J297">
        <v>4977.83</v>
      </c>
      <c r="K297">
        <f t="shared" si="54"/>
        <v>97.538336736253441</v>
      </c>
      <c r="L297">
        <v>9026.16</v>
      </c>
      <c r="M297" s="134">
        <f t="shared" si="55"/>
        <v>106.04016437931301</v>
      </c>
      <c r="N297">
        <v>6426.2</v>
      </c>
      <c r="O297">
        <f t="shared" si="56"/>
        <v>97.900968619648452</v>
      </c>
      <c r="P297">
        <v>9564.52</v>
      </c>
      <c r="Q297">
        <f t="shared" si="57"/>
        <v>98.752139823114845</v>
      </c>
      <c r="R297">
        <v>4397.1400000000003</v>
      </c>
      <c r="S297" s="135">
        <f t="shared" si="58"/>
        <v>104.47590264115796</v>
      </c>
      <c r="T297">
        <v>6260.75</v>
      </c>
      <c r="U297" s="136">
        <f t="shared" si="59"/>
        <v>97.996171407015737</v>
      </c>
      <c r="V297">
        <v>6881.41</v>
      </c>
      <c r="W297">
        <f t="shared" si="60"/>
        <v>94.072719169814306</v>
      </c>
      <c r="X297">
        <v>3099.51</v>
      </c>
      <c r="Y297">
        <f t="shared" si="61"/>
        <v>74.818777171354853</v>
      </c>
      <c r="Z297">
        <v>9562.17</v>
      </c>
      <c r="AA297" s="136">
        <f t="shared" si="62"/>
        <v>96.416169234492216</v>
      </c>
      <c r="AB297">
        <v>7708.95</v>
      </c>
      <c r="AC297">
        <f t="shared" si="63"/>
        <v>87.627594516561714</v>
      </c>
    </row>
    <row r="298" spans="1:29">
      <c r="A298" s="20">
        <v>42473</v>
      </c>
      <c r="B298">
        <v>19170.599999999999</v>
      </c>
      <c r="C298">
        <f t="shared" si="64"/>
        <v>97.16497000752662</v>
      </c>
      <c r="D298">
        <v>8714.67</v>
      </c>
      <c r="E298" s="135">
        <f t="shared" si="64"/>
        <v>100.62501876326418</v>
      </c>
      <c r="F298">
        <v>7324.62</v>
      </c>
      <c r="G298">
        <f t="shared" si="52"/>
        <v>105.38308920116192</v>
      </c>
      <c r="H298">
        <v>6428.28</v>
      </c>
      <c r="I298">
        <f t="shared" si="53"/>
        <v>101.5242183465287</v>
      </c>
      <c r="J298">
        <v>5047.63</v>
      </c>
      <c r="K298">
        <f t="shared" si="54"/>
        <v>98.90603629694364</v>
      </c>
      <c r="L298">
        <v>9092.8700000000008</v>
      </c>
      <c r="M298" s="134">
        <f t="shared" si="55"/>
        <v>106.82387964313993</v>
      </c>
      <c r="N298">
        <v>6479.73</v>
      </c>
      <c r="O298">
        <f t="shared" si="56"/>
        <v>98.716479940523897</v>
      </c>
      <c r="P298">
        <v>9656.93</v>
      </c>
      <c r="Q298">
        <f t="shared" si="57"/>
        <v>99.706258298590257</v>
      </c>
      <c r="R298">
        <v>4433.76</v>
      </c>
      <c r="S298" s="135">
        <f t="shared" si="58"/>
        <v>105.34599264391413</v>
      </c>
      <c r="T298">
        <v>6307.8</v>
      </c>
      <c r="U298" s="136">
        <f t="shared" si="59"/>
        <v>98.732619893970195</v>
      </c>
      <c r="V298">
        <v>6972.04</v>
      </c>
      <c r="W298">
        <f t="shared" si="60"/>
        <v>95.311681902504304</v>
      </c>
      <c r="X298">
        <v>3151.41</v>
      </c>
      <c r="Y298">
        <f t="shared" si="61"/>
        <v>76.071586336414271</v>
      </c>
      <c r="Z298">
        <v>9630.42</v>
      </c>
      <c r="AA298" s="136">
        <f t="shared" si="62"/>
        <v>97.104339759619265</v>
      </c>
      <c r="AB298">
        <v>7850.45</v>
      </c>
      <c r="AC298">
        <f t="shared" si="63"/>
        <v>89.236024279900889</v>
      </c>
    </row>
    <row r="299" spans="1:29">
      <c r="A299" s="20">
        <v>42478</v>
      </c>
      <c r="B299">
        <v>19369.150000000001</v>
      </c>
      <c r="C299">
        <f t="shared" si="64"/>
        <v>98.171308087450797</v>
      </c>
      <c r="D299">
        <v>8798.85</v>
      </c>
      <c r="E299" s="135">
        <f t="shared" si="64"/>
        <v>101.59701358113928</v>
      </c>
      <c r="F299">
        <v>7390.34</v>
      </c>
      <c r="G299">
        <f t="shared" si="52"/>
        <v>106.32863676844875</v>
      </c>
      <c r="H299">
        <v>6494.95</v>
      </c>
      <c r="I299">
        <f t="shared" si="53"/>
        <v>102.57716246799866</v>
      </c>
      <c r="J299">
        <v>5111.9799999999996</v>
      </c>
      <c r="K299">
        <f t="shared" si="54"/>
        <v>100.16694556242234</v>
      </c>
      <c r="L299">
        <v>9232.31</v>
      </c>
      <c r="M299" s="134">
        <f t="shared" si="55"/>
        <v>108.4620336888306</v>
      </c>
      <c r="N299">
        <v>6558.39</v>
      </c>
      <c r="O299">
        <f t="shared" si="56"/>
        <v>99.91483825362053</v>
      </c>
      <c r="P299">
        <v>9788.26</v>
      </c>
      <c r="Q299">
        <f t="shared" si="57"/>
        <v>101.06221955153025</v>
      </c>
      <c r="R299">
        <v>4487.33</v>
      </c>
      <c r="S299" s="135">
        <f t="shared" si="58"/>
        <v>106.6188140925118</v>
      </c>
      <c r="T299">
        <v>6389.95</v>
      </c>
      <c r="U299" s="136">
        <f t="shared" si="59"/>
        <v>100.01846990891829</v>
      </c>
      <c r="V299">
        <v>7032.79</v>
      </c>
      <c r="W299">
        <f t="shared" si="60"/>
        <v>96.142168341993639</v>
      </c>
      <c r="X299">
        <v>3149.93</v>
      </c>
      <c r="Y299">
        <f t="shared" si="61"/>
        <v>76.035860757140895</v>
      </c>
      <c r="Z299">
        <v>9750.56</v>
      </c>
      <c r="AA299" s="136">
        <f t="shared" si="62"/>
        <v>98.315721545535212</v>
      </c>
      <c r="AB299">
        <v>7914.7</v>
      </c>
      <c r="AC299">
        <f t="shared" si="63"/>
        <v>89.966353695410007</v>
      </c>
    </row>
    <row r="300" spans="1:29">
      <c r="A300" s="20">
        <v>42480</v>
      </c>
      <c r="B300">
        <v>19395.099999999999</v>
      </c>
      <c r="C300">
        <f t="shared" si="64"/>
        <v>98.302834016305155</v>
      </c>
      <c r="D300">
        <v>8842.8700000000008</v>
      </c>
      <c r="E300" s="135">
        <f t="shared" si="64"/>
        <v>102.1052959746159</v>
      </c>
      <c r="F300">
        <v>7356.63</v>
      </c>
      <c r="G300">
        <f t="shared" si="52"/>
        <v>105.84363359600142</v>
      </c>
      <c r="H300">
        <v>6461.09</v>
      </c>
      <c r="I300">
        <f t="shared" si="53"/>
        <v>102.04239888688313</v>
      </c>
      <c r="J300">
        <v>5096.82</v>
      </c>
      <c r="K300">
        <f t="shared" si="54"/>
        <v>99.869892190788207</v>
      </c>
      <c r="L300">
        <v>9257.99</v>
      </c>
      <c r="M300" s="134">
        <f t="shared" si="55"/>
        <v>108.76372470929343</v>
      </c>
      <c r="N300">
        <v>6635.07</v>
      </c>
      <c r="O300">
        <f t="shared" si="56"/>
        <v>101.08303194098703</v>
      </c>
      <c r="P300">
        <v>9822.91</v>
      </c>
      <c r="Q300">
        <f t="shared" si="57"/>
        <v>101.41997526168308</v>
      </c>
      <c r="R300">
        <v>4481.99</v>
      </c>
      <c r="S300" s="135">
        <f t="shared" si="58"/>
        <v>106.49193586709625</v>
      </c>
      <c r="T300">
        <v>6373.79</v>
      </c>
      <c r="U300" s="136">
        <f t="shared" si="59"/>
        <v>99.765526071528626</v>
      </c>
      <c r="V300">
        <v>7061.62</v>
      </c>
      <c r="W300">
        <f t="shared" si="60"/>
        <v>96.536290548585839</v>
      </c>
      <c r="X300">
        <v>3187.16</v>
      </c>
      <c r="Y300">
        <f t="shared" si="61"/>
        <v>76.934552187105481</v>
      </c>
      <c r="Z300">
        <v>9719.25</v>
      </c>
      <c r="AA300" s="136">
        <f t="shared" si="62"/>
        <v>98.000020166169236</v>
      </c>
      <c r="AB300">
        <v>7914.75</v>
      </c>
      <c r="AC300">
        <f t="shared" si="63"/>
        <v>89.966922045149715</v>
      </c>
    </row>
    <row r="301" spans="1:29">
      <c r="A301" s="20">
        <v>42481</v>
      </c>
      <c r="B301">
        <v>19388.25</v>
      </c>
      <c r="C301">
        <f t="shared" si="64"/>
        <v>98.268115225836866</v>
      </c>
      <c r="D301">
        <v>8782.17</v>
      </c>
      <c r="E301" s="135">
        <f t="shared" si="64"/>
        <v>101.40441589092597</v>
      </c>
      <c r="F301">
        <v>7320.17</v>
      </c>
      <c r="G301">
        <f t="shared" si="52"/>
        <v>105.31906475389434</v>
      </c>
      <c r="H301">
        <v>6449.69</v>
      </c>
      <c r="I301">
        <f t="shared" si="53"/>
        <v>101.86235444433387</v>
      </c>
      <c r="J301">
        <v>5068.37</v>
      </c>
      <c r="K301">
        <f t="shared" si="54"/>
        <v>99.312427255234681</v>
      </c>
      <c r="L301">
        <v>9178.0300000000007</v>
      </c>
      <c r="M301" s="134">
        <f t="shared" si="55"/>
        <v>107.82434721722929</v>
      </c>
      <c r="N301">
        <v>6579.85</v>
      </c>
      <c r="O301">
        <f t="shared" si="56"/>
        <v>100.24177404562478</v>
      </c>
      <c r="P301">
        <v>9725.65</v>
      </c>
      <c r="Q301">
        <f t="shared" si="57"/>
        <v>100.41578131162639</v>
      </c>
      <c r="R301">
        <v>4450.42</v>
      </c>
      <c r="S301" s="135">
        <f t="shared" si="58"/>
        <v>105.74183369923682</v>
      </c>
      <c r="T301">
        <v>6314.05</v>
      </c>
      <c r="U301" s="136">
        <f t="shared" si="59"/>
        <v>98.830447801376479</v>
      </c>
      <c r="V301">
        <v>6992.93</v>
      </c>
      <c r="W301">
        <f t="shared" si="60"/>
        <v>95.597259873219244</v>
      </c>
      <c r="X301">
        <v>3228.77</v>
      </c>
      <c r="Y301">
        <f t="shared" si="61"/>
        <v>77.938972020595315</v>
      </c>
      <c r="Z301">
        <v>9663.5400000000009</v>
      </c>
      <c r="AA301" s="136">
        <f t="shared" si="62"/>
        <v>97.438291522142464</v>
      </c>
      <c r="AB301">
        <v>7912.05</v>
      </c>
      <c r="AC301">
        <f t="shared" si="63"/>
        <v>89.93623115920613</v>
      </c>
    </row>
    <row r="302" spans="1:29">
      <c r="A302" s="20">
        <v>42482</v>
      </c>
      <c r="B302">
        <v>19417.75</v>
      </c>
      <c r="C302">
        <f t="shared" si="64"/>
        <v>98.41763410449596</v>
      </c>
      <c r="D302">
        <v>8766.0300000000007</v>
      </c>
      <c r="E302" s="135">
        <f t="shared" si="64"/>
        <v>101.21805337773395</v>
      </c>
      <c r="F302">
        <v>7306.06</v>
      </c>
      <c r="G302">
        <f t="shared" si="52"/>
        <v>105.11605689974924</v>
      </c>
      <c r="H302">
        <v>6455.98</v>
      </c>
      <c r="I302">
        <f t="shared" si="53"/>
        <v>101.96169475517902</v>
      </c>
      <c r="J302">
        <v>5064.8999999999996</v>
      </c>
      <c r="K302">
        <f t="shared" si="54"/>
        <v>99.244434168191759</v>
      </c>
      <c r="L302">
        <v>9163.43</v>
      </c>
      <c r="M302" s="134">
        <f t="shared" si="55"/>
        <v>107.65282506385088</v>
      </c>
      <c r="N302">
        <v>6571.01</v>
      </c>
      <c r="O302">
        <f t="shared" si="56"/>
        <v>100.1070996560014</v>
      </c>
      <c r="P302">
        <v>9688.75</v>
      </c>
      <c r="Q302">
        <f t="shared" si="57"/>
        <v>100.03479471120392</v>
      </c>
      <c r="R302">
        <v>4454.3500000000004</v>
      </c>
      <c r="S302" s="135">
        <f t="shared" si="58"/>
        <v>105.83521037075054</v>
      </c>
      <c r="T302">
        <v>6301.62</v>
      </c>
      <c r="U302" s="136">
        <f t="shared" si="59"/>
        <v>98.635887659126865</v>
      </c>
      <c r="V302">
        <v>6981.51</v>
      </c>
      <c r="W302">
        <f t="shared" si="60"/>
        <v>95.441142093153928</v>
      </c>
      <c r="X302">
        <v>3248.4</v>
      </c>
      <c r="Y302">
        <f t="shared" si="61"/>
        <v>78.412818724065772</v>
      </c>
      <c r="Z302">
        <v>9629.9699999999993</v>
      </c>
      <c r="AA302" s="136">
        <f t="shared" si="62"/>
        <v>97.099802371541486</v>
      </c>
      <c r="AB302">
        <v>7899.3</v>
      </c>
      <c r="AC302">
        <f t="shared" si="63"/>
        <v>89.791301975583707</v>
      </c>
    </row>
    <row r="303" spans="1:29">
      <c r="A303" s="20">
        <v>42485</v>
      </c>
      <c r="B303">
        <v>19295.45</v>
      </c>
      <c r="C303">
        <f t="shared" si="64"/>
        <v>97.797764312631301</v>
      </c>
      <c r="D303">
        <v>8727.5</v>
      </c>
      <c r="E303" s="135">
        <f t="shared" si="64"/>
        <v>100.77316195064047</v>
      </c>
      <c r="F303">
        <v>7276.36</v>
      </c>
      <c r="G303">
        <f t="shared" si="52"/>
        <v>104.68874766742393</v>
      </c>
      <c r="H303">
        <v>6428.39</v>
      </c>
      <c r="I303">
        <f t="shared" si="53"/>
        <v>101.52595561746558</v>
      </c>
      <c r="J303">
        <v>5044.79</v>
      </c>
      <c r="K303">
        <f t="shared" si="54"/>
        <v>98.850387776136188</v>
      </c>
      <c r="L303">
        <v>9121.84</v>
      </c>
      <c r="M303" s="134">
        <f t="shared" si="55"/>
        <v>107.16422188857639</v>
      </c>
      <c r="N303">
        <v>6561.48</v>
      </c>
      <c r="O303">
        <f t="shared" si="56"/>
        <v>99.961913351350859</v>
      </c>
      <c r="P303">
        <v>9639.18</v>
      </c>
      <c r="Q303">
        <f t="shared" si="57"/>
        <v>99.522992386462903</v>
      </c>
      <c r="R303">
        <v>4418.28</v>
      </c>
      <c r="S303" s="135">
        <f t="shared" si="58"/>
        <v>104.97818835001283</v>
      </c>
      <c r="T303">
        <v>6253</v>
      </c>
      <c r="U303" s="136">
        <f t="shared" si="59"/>
        <v>97.874864801831961</v>
      </c>
      <c r="V303">
        <v>6953.55</v>
      </c>
      <c r="W303">
        <f t="shared" si="60"/>
        <v>95.05891327260872</v>
      </c>
      <c r="X303">
        <v>3215.9</v>
      </c>
      <c r="Y303">
        <f t="shared" si="61"/>
        <v>77.628304314346479</v>
      </c>
      <c r="Z303">
        <v>9566.81</v>
      </c>
      <c r="AA303" s="136">
        <f t="shared" si="62"/>
        <v>96.462954747116228</v>
      </c>
      <c r="AB303">
        <v>7855.05</v>
      </c>
      <c r="AC303">
        <f t="shared" si="63"/>
        <v>89.288312455952905</v>
      </c>
    </row>
    <row r="304" spans="1:29">
      <c r="A304" s="20">
        <v>42486</v>
      </c>
      <c r="B304">
        <v>19412.8</v>
      </c>
      <c r="C304">
        <f t="shared" si="64"/>
        <v>98.392545343500615</v>
      </c>
      <c r="D304">
        <v>8846.76</v>
      </c>
      <c r="E304" s="135">
        <f t="shared" si="64"/>
        <v>102.15021234241743</v>
      </c>
      <c r="F304">
        <v>7363.44</v>
      </c>
      <c r="G304">
        <f t="shared" si="52"/>
        <v>105.94161258159519</v>
      </c>
      <c r="H304">
        <v>6474.76</v>
      </c>
      <c r="I304">
        <f t="shared" si="53"/>
        <v>102.25829428422068</v>
      </c>
      <c r="J304">
        <v>5075.1400000000003</v>
      </c>
      <c r="K304">
        <f t="shared" si="54"/>
        <v>99.445082355891884</v>
      </c>
      <c r="L304">
        <v>9192.15</v>
      </c>
      <c r="M304" s="134">
        <f t="shared" si="55"/>
        <v>107.99023028611303</v>
      </c>
      <c r="N304">
        <v>6622.74</v>
      </c>
      <c r="O304">
        <f t="shared" si="56"/>
        <v>100.89518858984945</v>
      </c>
      <c r="P304">
        <v>9705.07</v>
      </c>
      <c r="Q304">
        <f t="shared" si="57"/>
        <v>100.20329610195986</v>
      </c>
      <c r="R304">
        <v>4461.05</v>
      </c>
      <c r="S304" s="135">
        <f t="shared" si="58"/>
        <v>105.99440215170264</v>
      </c>
      <c r="T304">
        <v>6321.78</v>
      </c>
      <c r="U304" s="136">
        <f t="shared" si="59"/>
        <v>98.951441357256556</v>
      </c>
      <c r="V304">
        <v>7003.25</v>
      </c>
      <c r="W304">
        <f t="shared" si="60"/>
        <v>95.738340038742365</v>
      </c>
      <c r="X304">
        <v>3270.12</v>
      </c>
      <c r="Y304">
        <f t="shared" si="61"/>
        <v>78.937115738807393</v>
      </c>
      <c r="Z304">
        <v>9588.89</v>
      </c>
      <c r="AA304" s="136">
        <f t="shared" si="62"/>
        <v>96.685589255465018</v>
      </c>
      <c r="AB304">
        <v>7962.65</v>
      </c>
      <c r="AC304">
        <f t="shared" si="63"/>
        <v>90.511401095778297</v>
      </c>
    </row>
    <row r="305" spans="1:29">
      <c r="A305" s="20">
        <v>42487</v>
      </c>
      <c r="B305">
        <v>19470.849999999999</v>
      </c>
      <c r="C305">
        <f t="shared" si="64"/>
        <v>98.68676808608231</v>
      </c>
      <c r="D305">
        <v>8900.35</v>
      </c>
      <c r="E305" s="135">
        <f t="shared" si="64"/>
        <v>102.76899592866033</v>
      </c>
      <c r="F305">
        <v>7381.15</v>
      </c>
      <c r="G305">
        <f t="shared" si="52"/>
        <v>106.19641549420398</v>
      </c>
      <c r="H305">
        <v>6486.22</v>
      </c>
      <c r="I305">
        <f t="shared" si="53"/>
        <v>102.43928632909913</v>
      </c>
      <c r="J305">
        <v>5076.26</v>
      </c>
      <c r="K305">
        <f t="shared" si="54"/>
        <v>99.467028251421581</v>
      </c>
      <c r="L305">
        <v>9218.98</v>
      </c>
      <c r="M305" s="134">
        <f t="shared" si="55"/>
        <v>108.30543161317759</v>
      </c>
      <c r="N305">
        <v>6643.19</v>
      </c>
      <c r="O305">
        <f t="shared" si="56"/>
        <v>101.20673737579943</v>
      </c>
      <c r="P305">
        <v>9725.41</v>
      </c>
      <c r="Q305">
        <f t="shared" si="57"/>
        <v>100.41330334999763</v>
      </c>
      <c r="R305">
        <v>4469.7</v>
      </c>
      <c r="S305" s="135">
        <f t="shared" si="58"/>
        <v>106.19992586890199</v>
      </c>
      <c r="T305">
        <v>6309.13</v>
      </c>
      <c r="U305" s="136">
        <f t="shared" si="59"/>
        <v>98.753437672666252</v>
      </c>
      <c r="V305">
        <v>7035.65</v>
      </c>
      <c r="W305">
        <f t="shared" si="60"/>
        <v>96.181266139803341</v>
      </c>
      <c r="X305">
        <v>3266.36</v>
      </c>
      <c r="Y305">
        <f t="shared" si="61"/>
        <v>78.846353456329112</v>
      </c>
      <c r="Z305">
        <v>9618.31</v>
      </c>
      <c r="AA305" s="136">
        <f t="shared" si="62"/>
        <v>96.982233604904394</v>
      </c>
      <c r="AB305">
        <v>7979.9</v>
      </c>
      <c r="AC305">
        <f t="shared" si="63"/>
        <v>90.707481755973348</v>
      </c>
    </row>
    <row r="306" spans="1:29">
      <c r="A306" s="20">
        <v>42488</v>
      </c>
      <c r="B306">
        <v>19240.400000000001</v>
      </c>
      <c r="C306">
        <f t="shared" si="64"/>
        <v>97.518746879743745</v>
      </c>
      <c r="D306">
        <v>8768.58</v>
      </c>
      <c r="E306" s="135">
        <f t="shared" si="64"/>
        <v>101.2474972692234</v>
      </c>
      <c r="F306">
        <v>7305.82</v>
      </c>
      <c r="G306">
        <f t="shared" si="52"/>
        <v>105.11260389585163</v>
      </c>
      <c r="H306">
        <v>6424.38</v>
      </c>
      <c r="I306">
        <f t="shared" si="53"/>
        <v>101.46262419513026</v>
      </c>
      <c r="J306">
        <v>5015.38</v>
      </c>
      <c r="K306">
        <f t="shared" si="54"/>
        <v>98.274112072985773</v>
      </c>
      <c r="L306">
        <v>9149.6200000000008</v>
      </c>
      <c r="M306" s="134">
        <f t="shared" si="55"/>
        <v>107.49058390370323</v>
      </c>
      <c r="N306">
        <v>6566.09</v>
      </c>
      <c r="O306">
        <f t="shared" si="56"/>
        <v>100.03214513145988</v>
      </c>
      <c r="P306">
        <v>9638.4599999999991</v>
      </c>
      <c r="Q306">
        <f t="shared" si="57"/>
        <v>99.515558501576606</v>
      </c>
      <c r="R306">
        <v>4419.25</v>
      </c>
      <c r="S306" s="135">
        <f t="shared" si="58"/>
        <v>105.00123551829992</v>
      </c>
      <c r="T306">
        <v>6244.95</v>
      </c>
      <c r="U306" s="136">
        <f t="shared" si="59"/>
        <v>97.74886245709267</v>
      </c>
      <c r="V306">
        <v>6941.66</v>
      </c>
      <c r="W306">
        <f t="shared" si="60"/>
        <v>94.896370329966274</v>
      </c>
      <c r="X306">
        <v>3201.56</v>
      </c>
      <c r="Y306">
        <f t="shared" si="61"/>
        <v>77.282152417873419</v>
      </c>
      <c r="Z306">
        <v>9508.49</v>
      </c>
      <c r="AA306" s="136">
        <f t="shared" si="62"/>
        <v>95.874909252238439</v>
      </c>
      <c r="AB306">
        <v>7847.25</v>
      </c>
      <c r="AC306">
        <f t="shared" si="63"/>
        <v>89.199649896560345</v>
      </c>
    </row>
    <row r="307" spans="1:29">
      <c r="A307" s="20">
        <v>42489</v>
      </c>
      <c r="B307">
        <v>19323.2</v>
      </c>
      <c r="C307">
        <f t="shared" si="64"/>
        <v>97.938413427302152</v>
      </c>
      <c r="D307">
        <v>8788.7999999999993</v>
      </c>
      <c r="E307" s="135">
        <f t="shared" si="64"/>
        <v>101.48097000879849</v>
      </c>
      <c r="F307">
        <v>7338.76</v>
      </c>
      <c r="G307">
        <f t="shared" si="52"/>
        <v>105.58652868079426</v>
      </c>
      <c r="H307">
        <v>6449.19</v>
      </c>
      <c r="I307">
        <f t="shared" si="53"/>
        <v>101.85445775825717</v>
      </c>
      <c r="J307">
        <v>5028.13</v>
      </c>
      <c r="K307">
        <f t="shared" si="54"/>
        <v>98.523942580131902</v>
      </c>
      <c r="L307">
        <v>9178.8799999999992</v>
      </c>
      <c r="M307" s="134">
        <f t="shared" si="55"/>
        <v>107.83433309602184</v>
      </c>
      <c r="N307">
        <v>6545.94</v>
      </c>
      <c r="O307">
        <f t="shared" si="56"/>
        <v>99.725166743347785</v>
      </c>
      <c r="P307">
        <v>9641.08</v>
      </c>
      <c r="Q307">
        <f t="shared" si="57"/>
        <v>99.542609582690616</v>
      </c>
      <c r="R307">
        <v>4440.51</v>
      </c>
      <c r="S307" s="135">
        <f t="shared" si="58"/>
        <v>105.50637242323155</v>
      </c>
      <c r="T307">
        <v>6265.79</v>
      </c>
      <c r="U307" s="136">
        <f t="shared" si="59"/>
        <v>98.07505983154816</v>
      </c>
      <c r="V307">
        <v>6930.68</v>
      </c>
      <c r="W307">
        <f t="shared" si="60"/>
        <v>94.746267595717839</v>
      </c>
      <c r="X307">
        <v>3205.27</v>
      </c>
      <c r="Y307">
        <f t="shared" si="61"/>
        <v>77.371707755105987</v>
      </c>
      <c r="Z307">
        <v>9545.1200000000008</v>
      </c>
      <c r="AA307" s="136">
        <f t="shared" si="62"/>
        <v>96.244252641768171</v>
      </c>
      <c r="AB307">
        <v>7849.8</v>
      </c>
      <c r="AC307">
        <f t="shared" si="63"/>
        <v>89.228635733284847</v>
      </c>
    </row>
    <row r="308" spans="1:29">
      <c r="A308" s="20">
        <v>42492</v>
      </c>
      <c r="B308">
        <v>19630.2</v>
      </c>
      <c r="C308">
        <f t="shared" si="64"/>
        <v>99.494423452669665</v>
      </c>
      <c r="D308">
        <v>8837.8700000000008</v>
      </c>
      <c r="E308" s="135">
        <f t="shared" si="64"/>
        <v>102.04756285404837</v>
      </c>
      <c r="F308">
        <v>7381.37</v>
      </c>
      <c r="G308">
        <f t="shared" si="52"/>
        <v>106.19958074777675</v>
      </c>
      <c r="H308">
        <v>6479.41</v>
      </c>
      <c r="I308">
        <f t="shared" si="53"/>
        <v>102.33173346473419</v>
      </c>
      <c r="J308">
        <v>5053.6400000000003</v>
      </c>
      <c r="K308">
        <f t="shared" si="54"/>
        <v>99.023799539919978</v>
      </c>
      <c r="L308">
        <v>9216.85</v>
      </c>
      <c r="M308" s="134">
        <f t="shared" si="55"/>
        <v>108.28040817573267</v>
      </c>
      <c r="N308">
        <v>6568.6</v>
      </c>
      <c r="O308">
        <f t="shared" si="56"/>
        <v>100.07038412670364</v>
      </c>
      <c r="P308">
        <v>9666.58</v>
      </c>
      <c r="Q308">
        <f t="shared" si="57"/>
        <v>99.80589300574681</v>
      </c>
      <c r="R308">
        <v>4467.5</v>
      </c>
      <c r="S308" s="135">
        <f t="shared" si="58"/>
        <v>106.14765394082816</v>
      </c>
      <c r="T308">
        <v>6306.46</v>
      </c>
      <c r="U308" s="136">
        <f t="shared" si="59"/>
        <v>98.711645590622282</v>
      </c>
      <c r="V308">
        <v>6941.1</v>
      </c>
      <c r="W308">
        <f t="shared" si="60"/>
        <v>94.88871481710845</v>
      </c>
      <c r="X308">
        <v>3192.64</v>
      </c>
      <c r="Y308">
        <f t="shared" si="61"/>
        <v>77.06683338603662</v>
      </c>
      <c r="Z308">
        <v>9590.18</v>
      </c>
      <c r="AA308" s="136">
        <f t="shared" si="62"/>
        <v>96.69859643462128</v>
      </c>
      <c r="AB308">
        <v>7805.9</v>
      </c>
      <c r="AC308">
        <f t="shared" si="63"/>
        <v>88.729624661831906</v>
      </c>
    </row>
    <row r="309" spans="1:29">
      <c r="A309" s="20">
        <v>42493</v>
      </c>
      <c r="B309">
        <v>19433.5</v>
      </c>
      <c r="C309">
        <f t="shared" si="64"/>
        <v>98.497461980390213</v>
      </c>
      <c r="D309">
        <v>8779.8799999999992</v>
      </c>
      <c r="E309" s="135">
        <f t="shared" si="64"/>
        <v>101.37797412170602</v>
      </c>
      <c r="F309">
        <v>7326.98</v>
      </c>
      <c r="G309">
        <f t="shared" si="52"/>
        <v>105.41704373948811</v>
      </c>
      <c r="H309">
        <v>6437.9</v>
      </c>
      <c r="I309">
        <f t="shared" si="53"/>
        <v>101.67615058664478</v>
      </c>
      <c r="J309">
        <v>4989.46</v>
      </c>
      <c r="K309">
        <f t="shared" si="54"/>
        <v>97.766221347869873</v>
      </c>
      <c r="L309">
        <v>9183.2800000000007</v>
      </c>
      <c r="M309" s="134">
        <f t="shared" si="55"/>
        <v>107.88602470388933</v>
      </c>
      <c r="N309">
        <v>6538.85</v>
      </c>
      <c r="O309">
        <f t="shared" si="56"/>
        <v>99.617153007778825</v>
      </c>
      <c r="P309">
        <v>9622.4500000000007</v>
      </c>
      <c r="Q309">
        <f t="shared" si="57"/>
        <v>99.350257811257819</v>
      </c>
      <c r="R309">
        <v>4436.71</v>
      </c>
      <c r="S309" s="135">
        <f t="shared" si="58"/>
        <v>105.41608454746765</v>
      </c>
      <c r="T309">
        <v>6255.13</v>
      </c>
      <c r="U309" s="136">
        <f t="shared" si="59"/>
        <v>97.908204552676011</v>
      </c>
      <c r="V309">
        <v>6855.14</v>
      </c>
      <c r="W309">
        <f t="shared" si="60"/>
        <v>93.713593593429394</v>
      </c>
      <c r="X309">
        <v>3154.87</v>
      </c>
      <c r="Y309">
        <f t="shared" si="61"/>
        <v>76.155106947418233</v>
      </c>
      <c r="Z309">
        <v>9530.1</v>
      </c>
      <c r="AA309" s="136">
        <f t="shared" si="62"/>
        <v>96.092804710817134</v>
      </c>
      <c r="AB309">
        <v>7747</v>
      </c>
      <c r="AC309">
        <f t="shared" si="63"/>
        <v>88.060108668470235</v>
      </c>
    </row>
    <row r="310" spans="1:29">
      <c r="A310" s="20">
        <v>42494</v>
      </c>
      <c r="B310">
        <v>19126.55</v>
      </c>
      <c r="C310">
        <f t="shared" si="64"/>
        <v>96.941705376850919</v>
      </c>
      <c r="D310">
        <v>8572.2000000000007</v>
      </c>
      <c r="E310" s="135">
        <f t="shared" si="64"/>
        <v>98.979971225812719</v>
      </c>
      <c r="F310">
        <v>7307.78</v>
      </c>
      <c r="G310">
        <f t="shared" si="52"/>
        <v>105.14080342768186</v>
      </c>
      <c r="H310">
        <v>6407.02</v>
      </c>
      <c r="I310">
        <f t="shared" si="53"/>
        <v>101.18845125454652</v>
      </c>
      <c r="J310">
        <v>4977</v>
      </c>
      <c r="K310">
        <f t="shared" si="54"/>
        <v>97.522073260101976</v>
      </c>
      <c r="L310">
        <v>9158.99</v>
      </c>
      <c r="M310" s="134">
        <f t="shared" si="55"/>
        <v>107.60066353227553</v>
      </c>
      <c r="N310">
        <v>6498.88</v>
      </c>
      <c r="O310">
        <f t="shared" si="56"/>
        <v>99.008223669176331</v>
      </c>
      <c r="P310">
        <v>9565.69</v>
      </c>
      <c r="Q310">
        <f t="shared" si="57"/>
        <v>98.764219886055088</v>
      </c>
      <c r="R310">
        <v>4393.47</v>
      </c>
      <c r="S310" s="135">
        <f t="shared" si="58"/>
        <v>104.3887035611439</v>
      </c>
      <c r="T310">
        <v>6206.25</v>
      </c>
      <c r="U310" s="136">
        <f t="shared" si="59"/>
        <v>97.143112054433018</v>
      </c>
      <c r="V310">
        <v>6818.05</v>
      </c>
      <c r="W310">
        <f t="shared" si="60"/>
        <v>93.20655257218398</v>
      </c>
      <c r="X310">
        <v>3071.58</v>
      </c>
      <c r="Y310">
        <f t="shared" si="61"/>
        <v>74.14457755709455</v>
      </c>
      <c r="Z310">
        <v>9443.15</v>
      </c>
      <c r="AA310" s="136">
        <f t="shared" si="62"/>
        <v>95.216080503347584</v>
      </c>
      <c r="AB310">
        <v>7706.55</v>
      </c>
      <c r="AC310">
        <f t="shared" si="63"/>
        <v>87.600313729056325</v>
      </c>
    </row>
    <row r="311" spans="1:29">
      <c r="A311" s="20">
        <v>42495</v>
      </c>
      <c r="B311">
        <v>19154.150000000001</v>
      </c>
      <c r="C311">
        <f t="shared" si="64"/>
        <v>97.081594226037069</v>
      </c>
      <c r="D311">
        <v>8571.0300000000007</v>
      </c>
      <c r="E311" s="135">
        <f t="shared" si="64"/>
        <v>98.966461675599902</v>
      </c>
      <c r="F311">
        <v>7304.71</v>
      </c>
      <c r="G311">
        <f t="shared" si="52"/>
        <v>105.09663375282534</v>
      </c>
      <c r="H311">
        <v>6409.04</v>
      </c>
      <c r="I311">
        <f t="shared" si="53"/>
        <v>101.22035386629646</v>
      </c>
      <c r="J311">
        <v>4975.87</v>
      </c>
      <c r="K311">
        <f t="shared" si="54"/>
        <v>97.499931419076475</v>
      </c>
      <c r="L311">
        <v>9145.41</v>
      </c>
      <c r="M311" s="134">
        <f t="shared" si="55"/>
        <v>107.44112443344822</v>
      </c>
      <c r="N311">
        <v>6485.98</v>
      </c>
      <c r="O311">
        <f t="shared" si="56"/>
        <v>98.81169656214675</v>
      </c>
      <c r="P311">
        <v>9545.31</v>
      </c>
      <c r="Q311">
        <f t="shared" si="57"/>
        <v>98.553799644412507</v>
      </c>
      <c r="R311">
        <v>4397.92</v>
      </c>
      <c r="S311" s="135">
        <f t="shared" si="58"/>
        <v>104.49443541565687</v>
      </c>
      <c r="T311">
        <v>6217.02</v>
      </c>
      <c r="U311" s="136">
        <f t="shared" si="59"/>
        <v>97.311689104475505</v>
      </c>
      <c r="V311">
        <v>6848.04</v>
      </c>
      <c r="W311">
        <f t="shared" si="60"/>
        <v>93.616532626838861</v>
      </c>
      <c r="X311">
        <v>3056.02</v>
      </c>
      <c r="Y311">
        <f t="shared" si="61"/>
        <v>73.768976196625871</v>
      </c>
      <c r="Z311">
        <v>9429.42</v>
      </c>
      <c r="AA311" s="136">
        <f t="shared" si="62"/>
        <v>95.077639751552795</v>
      </c>
      <c r="AB311">
        <v>7735.5</v>
      </c>
      <c r="AC311">
        <f t="shared" si="63"/>
        <v>87.929388228340201</v>
      </c>
    </row>
    <row r="312" spans="1:29">
      <c r="A312" s="20">
        <v>42496</v>
      </c>
      <c r="B312">
        <v>19256.349999999999</v>
      </c>
      <c r="C312">
        <f t="shared" si="64"/>
        <v>97.599588442950932</v>
      </c>
      <c r="D312">
        <v>8556.93</v>
      </c>
      <c r="E312" s="135">
        <f t="shared" si="64"/>
        <v>98.803654275599442</v>
      </c>
      <c r="F312">
        <v>7311.56</v>
      </c>
      <c r="G312">
        <f t="shared" si="52"/>
        <v>105.19518823906873</v>
      </c>
      <c r="H312">
        <v>6403.89</v>
      </c>
      <c r="I312">
        <f t="shared" si="53"/>
        <v>101.13901799970624</v>
      </c>
      <c r="J312">
        <v>4969.4399999999996</v>
      </c>
      <c r="K312">
        <f t="shared" si="54"/>
        <v>97.373938465276495</v>
      </c>
      <c r="L312">
        <v>9130.8700000000008</v>
      </c>
      <c r="M312" s="134">
        <f t="shared" si="55"/>
        <v>107.27030716563166</v>
      </c>
      <c r="N312">
        <v>6511.44</v>
      </c>
      <c r="O312">
        <f t="shared" si="56"/>
        <v>99.199570991989617</v>
      </c>
      <c r="P312">
        <v>9560.73</v>
      </c>
      <c r="Q312">
        <f t="shared" si="57"/>
        <v>98.713008679060607</v>
      </c>
      <c r="R312">
        <v>4411.88</v>
      </c>
      <c r="S312" s="135">
        <f t="shared" si="58"/>
        <v>104.82612455925261</v>
      </c>
      <c r="T312">
        <v>6253.3</v>
      </c>
      <c r="U312" s="136">
        <f t="shared" si="59"/>
        <v>97.879560541387463</v>
      </c>
      <c r="V312">
        <v>6853.38</v>
      </c>
      <c r="W312">
        <f t="shared" si="60"/>
        <v>93.689533410161872</v>
      </c>
      <c r="X312">
        <v>3083.67</v>
      </c>
      <c r="Y312">
        <f t="shared" si="61"/>
        <v>74.43641691751013</v>
      </c>
      <c r="Z312">
        <v>9439.25</v>
      </c>
      <c r="AA312" s="136">
        <f t="shared" si="62"/>
        <v>95.176756473340319</v>
      </c>
      <c r="AB312">
        <v>7733.45</v>
      </c>
      <c r="AC312">
        <f t="shared" si="63"/>
        <v>87.906085889012658</v>
      </c>
    </row>
    <row r="313" spans="1:29">
      <c r="A313" s="20">
        <v>42499</v>
      </c>
      <c r="B313">
        <v>19405.849999999999</v>
      </c>
      <c r="C313">
        <f t="shared" si="64"/>
        <v>98.35731970937583</v>
      </c>
      <c r="D313">
        <v>8690.9</v>
      </c>
      <c r="E313" s="135">
        <f t="shared" si="64"/>
        <v>100.35055550808609</v>
      </c>
      <c r="F313">
        <v>7384.62</v>
      </c>
      <c r="G313">
        <f t="shared" si="52"/>
        <v>106.24634017555647</v>
      </c>
      <c r="H313">
        <v>6467.72</v>
      </c>
      <c r="I313">
        <f t="shared" si="53"/>
        <v>102.14710894426045</v>
      </c>
      <c r="J313">
        <v>5001.6099999999997</v>
      </c>
      <c r="K313">
        <f t="shared" si="54"/>
        <v>98.004295125267944</v>
      </c>
      <c r="L313">
        <v>9248.6</v>
      </c>
      <c r="M313" s="134">
        <f t="shared" si="55"/>
        <v>108.6534101188672</v>
      </c>
      <c r="N313">
        <v>6566.84</v>
      </c>
      <c r="O313">
        <f t="shared" si="56"/>
        <v>100.04357112605462</v>
      </c>
      <c r="P313">
        <v>9643.4500000000007</v>
      </c>
      <c r="Q313">
        <f t="shared" si="57"/>
        <v>99.567079453774681</v>
      </c>
      <c r="R313">
        <v>4461.2</v>
      </c>
      <c r="S313" s="135">
        <f t="shared" si="58"/>
        <v>105.99796614679857</v>
      </c>
      <c r="T313">
        <v>6317.21</v>
      </c>
      <c r="U313" s="136">
        <f t="shared" si="59"/>
        <v>98.879909591361084</v>
      </c>
      <c r="V313">
        <v>6916.32</v>
      </c>
      <c r="W313">
        <f t="shared" si="60"/>
        <v>94.54995837314884</v>
      </c>
      <c r="X313">
        <v>3132.19</v>
      </c>
      <c r="Y313">
        <f t="shared" si="61"/>
        <v>75.607636583958737</v>
      </c>
      <c r="Z313">
        <v>9553.2999999999993</v>
      </c>
      <c r="AA313" s="136">
        <f t="shared" si="62"/>
        <v>96.326732273937239</v>
      </c>
      <c r="AB313">
        <v>7866.05</v>
      </c>
      <c r="AC313">
        <f t="shared" si="63"/>
        <v>89.41334939868598</v>
      </c>
    </row>
    <row r="314" spans="1:29">
      <c r="A314" s="20">
        <v>42500</v>
      </c>
      <c r="B314">
        <v>19413.2</v>
      </c>
      <c r="C314">
        <f t="shared" si="64"/>
        <v>98.394572718126511</v>
      </c>
      <c r="D314">
        <v>8657.19</v>
      </c>
      <c r="E314" s="135">
        <f t="shared" si="64"/>
        <v>99.961318809219748</v>
      </c>
      <c r="F314">
        <v>7393.21</v>
      </c>
      <c r="G314">
        <f t="shared" si="52"/>
        <v>106.36992894005728</v>
      </c>
      <c r="H314">
        <v>6487.49</v>
      </c>
      <c r="I314">
        <f t="shared" si="53"/>
        <v>102.459343911734</v>
      </c>
      <c r="J314">
        <v>5016.41</v>
      </c>
      <c r="K314">
        <f t="shared" si="54"/>
        <v>98.294294459053262</v>
      </c>
      <c r="L314">
        <v>9249.2900000000009</v>
      </c>
      <c r="M314" s="134">
        <f t="shared" si="55"/>
        <v>108.66151630282823</v>
      </c>
      <c r="N314">
        <v>6567.93</v>
      </c>
      <c r="O314">
        <f t="shared" si="56"/>
        <v>100.06017690486566</v>
      </c>
      <c r="P314">
        <v>9634.2099999999991</v>
      </c>
      <c r="Q314">
        <f t="shared" si="57"/>
        <v>99.471677931067234</v>
      </c>
      <c r="R314">
        <v>4449.57</v>
      </c>
      <c r="S314" s="135">
        <f t="shared" si="58"/>
        <v>105.72163772702648</v>
      </c>
      <c r="T314">
        <v>6294.12</v>
      </c>
      <c r="U314" s="136">
        <f t="shared" si="59"/>
        <v>98.518494170239336</v>
      </c>
      <c r="V314">
        <v>6940.67</v>
      </c>
      <c r="W314">
        <f t="shared" si="60"/>
        <v>94.88283647687831</v>
      </c>
      <c r="X314">
        <v>3111.06</v>
      </c>
      <c r="Y314">
        <f t="shared" si="61"/>
        <v>75.097581523116631</v>
      </c>
      <c r="Z314">
        <v>9528.85</v>
      </c>
      <c r="AA314" s="136">
        <f t="shared" si="62"/>
        <v>96.080200855045575</v>
      </c>
      <c r="AB314">
        <v>7887.8</v>
      </c>
      <c r="AC314">
        <f t="shared" si="63"/>
        <v>89.660581535453659</v>
      </c>
    </row>
    <row r="315" spans="1:29">
      <c r="A315" s="20">
        <v>42501</v>
      </c>
      <c r="B315">
        <v>19430.099999999999</v>
      </c>
      <c r="C315">
        <f t="shared" si="64"/>
        <v>98.480229296070178</v>
      </c>
      <c r="D315">
        <v>8639.07</v>
      </c>
      <c r="E315" s="135">
        <f t="shared" si="64"/>
        <v>99.752093980282979</v>
      </c>
      <c r="F315">
        <v>7423.32</v>
      </c>
      <c r="G315">
        <f t="shared" si="52"/>
        <v>106.80313705404095</v>
      </c>
      <c r="H315">
        <v>6515.87</v>
      </c>
      <c r="I315">
        <f t="shared" si="53"/>
        <v>102.90755981344869</v>
      </c>
      <c r="J315">
        <v>5017.51</v>
      </c>
      <c r="K315">
        <f t="shared" si="54"/>
        <v>98.315848463591365</v>
      </c>
      <c r="L315">
        <v>9202.9</v>
      </c>
      <c r="M315" s="134">
        <f t="shared" si="55"/>
        <v>108.11652228260742</v>
      </c>
      <c r="N315">
        <v>6571.45</v>
      </c>
      <c r="O315">
        <f t="shared" si="56"/>
        <v>100.11380290616366</v>
      </c>
      <c r="P315">
        <v>9616.06</v>
      </c>
      <c r="Q315">
        <f t="shared" si="57"/>
        <v>99.284282082891949</v>
      </c>
      <c r="R315">
        <v>4469.82</v>
      </c>
      <c r="S315" s="135">
        <f t="shared" si="58"/>
        <v>106.20277706497873</v>
      </c>
      <c r="T315">
        <v>6328.9</v>
      </c>
      <c r="U315" s="136">
        <f t="shared" si="59"/>
        <v>99.062886909373788</v>
      </c>
      <c r="V315">
        <v>6911.74</v>
      </c>
      <c r="W315">
        <f t="shared" si="60"/>
        <v>94.48734721441862</v>
      </c>
      <c r="X315">
        <v>3083.58</v>
      </c>
      <c r="Y315">
        <f t="shared" si="61"/>
        <v>74.434244416067827</v>
      </c>
      <c r="Z315">
        <v>9501.24</v>
      </c>
      <c r="AA315" s="136">
        <f t="shared" si="62"/>
        <v>95.801806888763409</v>
      </c>
      <c r="AB315">
        <v>7848.85</v>
      </c>
      <c r="AC315">
        <f t="shared" si="63"/>
        <v>89.217837088230624</v>
      </c>
    </row>
    <row r="316" spans="1:29">
      <c r="A316" s="20">
        <v>42502</v>
      </c>
      <c r="B316">
        <v>19629.2</v>
      </c>
      <c r="C316">
        <f t="shared" si="64"/>
        <v>99.489355016104952</v>
      </c>
      <c r="D316">
        <v>8730.31</v>
      </c>
      <c r="E316" s="135">
        <f t="shared" si="64"/>
        <v>100.80560796439943</v>
      </c>
      <c r="F316">
        <v>7468.37</v>
      </c>
      <c r="G316">
        <f t="shared" si="52"/>
        <v>107.45129466064884</v>
      </c>
      <c r="H316">
        <v>6545.88</v>
      </c>
      <c r="I316">
        <f t="shared" si="53"/>
        <v>103.38151891177347</v>
      </c>
      <c r="J316">
        <v>5043.79</v>
      </c>
      <c r="K316">
        <f t="shared" si="54"/>
        <v>98.830793226556096</v>
      </c>
      <c r="L316">
        <v>9265.82</v>
      </c>
      <c r="M316" s="134">
        <f t="shared" si="55"/>
        <v>108.85571227511213</v>
      </c>
      <c r="N316">
        <v>6618.48</v>
      </c>
      <c r="O316">
        <f t="shared" si="56"/>
        <v>100.8302889405513</v>
      </c>
      <c r="P316">
        <v>9709.56</v>
      </c>
      <c r="Q316">
        <f t="shared" si="57"/>
        <v>100.24965463409798</v>
      </c>
      <c r="R316">
        <v>4494.6400000000003</v>
      </c>
      <c r="S316" s="135">
        <f t="shared" si="58"/>
        <v>106.79249945352076</v>
      </c>
      <c r="T316">
        <v>6364.44</v>
      </c>
      <c r="U316" s="136">
        <f t="shared" si="59"/>
        <v>99.619175522048835</v>
      </c>
      <c r="V316">
        <v>6969.8</v>
      </c>
      <c r="W316">
        <f t="shared" si="60"/>
        <v>95.281059851072939</v>
      </c>
      <c r="X316">
        <v>3097.95</v>
      </c>
      <c r="Y316">
        <f t="shared" si="61"/>
        <v>74.781120479688326</v>
      </c>
      <c r="Z316">
        <v>9596.91</v>
      </c>
      <c r="AA316" s="136">
        <f t="shared" si="62"/>
        <v>96.766455594095333</v>
      </c>
      <c r="AB316">
        <v>7900.4</v>
      </c>
      <c r="AC316">
        <f t="shared" si="63"/>
        <v>89.803805669857013</v>
      </c>
    </row>
    <row r="317" spans="1:29">
      <c r="A317" s="20">
        <v>42503</v>
      </c>
      <c r="B317">
        <v>19447.95</v>
      </c>
      <c r="C317">
        <f t="shared" si="64"/>
        <v>98.570700888750352</v>
      </c>
      <c r="D317">
        <v>8653.3799999999992</v>
      </c>
      <c r="E317" s="135">
        <f t="shared" si="64"/>
        <v>99.91732617134727</v>
      </c>
      <c r="F317">
        <v>7423.87</v>
      </c>
      <c r="G317">
        <f t="shared" si="52"/>
        <v>106.8110501879729</v>
      </c>
      <c r="H317">
        <v>6520.4</v>
      </c>
      <c r="I317">
        <f t="shared" si="53"/>
        <v>102.97910378930378</v>
      </c>
      <c r="J317">
        <v>5027.21</v>
      </c>
      <c r="K317">
        <f t="shared" si="54"/>
        <v>98.505915594518228</v>
      </c>
      <c r="L317">
        <v>9266.5300000000007</v>
      </c>
      <c r="M317" s="134">
        <f t="shared" si="55"/>
        <v>108.86405342092711</v>
      </c>
      <c r="N317">
        <v>6620.22</v>
      </c>
      <c r="O317">
        <f t="shared" si="56"/>
        <v>100.85679724801113</v>
      </c>
      <c r="P317">
        <v>9703.92</v>
      </c>
      <c r="Q317">
        <f t="shared" si="57"/>
        <v>100.19142253582206</v>
      </c>
      <c r="R317">
        <v>4456.34</v>
      </c>
      <c r="S317" s="135">
        <f t="shared" si="58"/>
        <v>105.88249270569004</v>
      </c>
      <c r="T317">
        <v>6322.28</v>
      </c>
      <c r="U317" s="136">
        <f t="shared" si="59"/>
        <v>98.959267589849048</v>
      </c>
      <c r="V317">
        <v>6939.48</v>
      </c>
      <c r="W317">
        <f t="shared" si="60"/>
        <v>94.86656851205538</v>
      </c>
      <c r="X317">
        <v>3072.85</v>
      </c>
      <c r="Y317">
        <f t="shared" si="61"/>
        <v>74.175233966335881</v>
      </c>
      <c r="Z317">
        <v>9554.64</v>
      </c>
      <c r="AA317" s="136">
        <f t="shared" si="62"/>
        <v>96.340243607324339</v>
      </c>
      <c r="AB317">
        <v>7814.9</v>
      </c>
      <c r="AC317">
        <f t="shared" si="63"/>
        <v>88.831927614977147</v>
      </c>
    </row>
    <row r="318" spans="1:29">
      <c r="A318" s="20">
        <v>42506</v>
      </c>
      <c r="B318">
        <v>19433.75</v>
      </c>
      <c r="C318">
        <f t="shared" si="64"/>
        <v>98.498729089531395</v>
      </c>
      <c r="D318">
        <v>8626.27</v>
      </c>
      <c r="E318" s="135">
        <f t="shared" si="64"/>
        <v>99.604297191630081</v>
      </c>
      <c r="F318">
        <v>7434.84</v>
      </c>
      <c r="G318">
        <f t="shared" si="52"/>
        <v>106.96888124112469</v>
      </c>
      <c r="H318">
        <v>6517.87</v>
      </c>
      <c r="I318">
        <f t="shared" si="53"/>
        <v>102.93914655775555</v>
      </c>
      <c r="J318">
        <v>5036.6000000000004</v>
      </c>
      <c r="K318">
        <f t="shared" si="54"/>
        <v>98.689908415075266</v>
      </c>
      <c r="L318">
        <v>9268.07</v>
      </c>
      <c r="M318" s="134">
        <f t="shared" si="55"/>
        <v>108.88214548368072</v>
      </c>
      <c r="N318">
        <v>6623.21</v>
      </c>
      <c r="O318">
        <f t="shared" si="56"/>
        <v>100.9023488797955</v>
      </c>
      <c r="P318">
        <v>9680.7199999999993</v>
      </c>
      <c r="Q318">
        <f t="shared" si="57"/>
        <v>99.951886245041493</v>
      </c>
      <c r="R318">
        <v>4485.17</v>
      </c>
      <c r="S318" s="135">
        <f t="shared" si="58"/>
        <v>106.56749256313023</v>
      </c>
      <c r="T318">
        <v>6351.25</v>
      </c>
      <c r="U318" s="136">
        <f t="shared" si="59"/>
        <v>99.412719506258625</v>
      </c>
      <c r="V318">
        <v>6973.14</v>
      </c>
      <c r="W318">
        <f t="shared" si="60"/>
        <v>95.326719517046513</v>
      </c>
      <c r="X318">
        <v>3036.92</v>
      </c>
      <c r="Y318">
        <f t="shared" si="61"/>
        <v>73.307923112760079</v>
      </c>
      <c r="Z318">
        <v>9536.94</v>
      </c>
      <c r="AA318" s="136">
        <f t="shared" si="62"/>
        <v>96.161773009599088</v>
      </c>
      <c r="AB318">
        <v>7860.75</v>
      </c>
      <c r="AC318">
        <f t="shared" si="63"/>
        <v>89.353104326278228</v>
      </c>
    </row>
    <row r="319" spans="1:29">
      <c r="A319" s="20">
        <v>42507</v>
      </c>
      <c r="B319">
        <v>19445.599999999999</v>
      </c>
      <c r="C319">
        <f t="shared" si="64"/>
        <v>98.558790062823263</v>
      </c>
      <c r="D319">
        <v>8687.0300000000007</v>
      </c>
      <c r="E319" s="135">
        <f t="shared" si="64"/>
        <v>100.30587007276681</v>
      </c>
      <c r="F319">
        <v>7455.89</v>
      </c>
      <c r="G319">
        <f t="shared" si="52"/>
        <v>107.27173845797478</v>
      </c>
      <c r="H319">
        <v>6523.58</v>
      </c>
      <c r="I319">
        <f t="shared" si="53"/>
        <v>103.02932671275171</v>
      </c>
      <c r="J319">
        <v>5050.5200000000004</v>
      </c>
      <c r="K319">
        <f t="shared" si="54"/>
        <v>98.962664545230112</v>
      </c>
      <c r="L319">
        <v>9306.4699999999993</v>
      </c>
      <c r="M319" s="134">
        <f t="shared" si="55"/>
        <v>109.33327224325129</v>
      </c>
      <c r="N319">
        <v>6652.36</v>
      </c>
      <c r="O319">
        <f t="shared" si="56"/>
        <v>101.3464392030445</v>
      </c>
      <c r="P319">
        <v>9730.7999999999993</v>
      </c>
      <c r="Q319">
        <f t="shared" si="57"/>
        <v>100.46895423824363</v>
      </c>
      <c r="R319">
        <v>4480.53</v>
      </c>
      <c r="S319" s="135">
        <f t="shared" si="58"/>
        <v>106.45724631482906</v>
      </c>
      <c r="T319">
        <v>6357.12</v>
      </c>
      <c r="U319" s="136">
        <f t="shared" si="59"/>
        <v>99.504599476894612</v>
      </c>
      <c r="V319">
        <v>7008.74</v>
      </c>
      <c r="W319">
        <f t="shared" si="60"/>
        <v>95.813391405866582</v>
      </c>
      <c r="X319">
        <v>3035.48</v>
      </c>
      <c r="Y319">
        <f t="shared" si="61"/>
        <v>73.27316308968328</v>
      </c>
      <c r="Z319">
        <v>9548.81</v>
      </c>
      <c r="AA319" s="136">
        <f t="shared" si="62"/>
        <v>96.2814592240058</v>
      </c>
      <c r="AB319">
        <v>7890.75</v>
      </c>
      <c r="AC319">
        <f t="shared" si="63"/>
        <v>89.694114170095716</v>
      </c>
    </row>
    <row r="320" spans="1:29">
      <c r="A320" s="20">
        <v>42508</v>
      </c>
      <c r="B320">
        <v>19450.05</v>
      </c>
      <c r="C320">
        <f t="shared" si="64"/>
        <v>98.581344605536245</v>
      </c>
      <c r="D320">
        <v>8728.07</v>
      </c>
      <c r="E320" s="135">
        <f t="shared" si="64"/>
        <v>100.77974352638518</v>
      </c>
      <c r="F320">
        <v>7409.03</v>
      </c>
      <c r="G320">
        <f t="shared" si="52"/>
        <v>106.59753944697263</v>
      </c>
      <c r="H320">
        <v>6490.04</v>
      </c>
      <c r="I320">
        <f t="shared" si="53"/>
        <v>102.49961701072527</v>
      </c>
      <c r="J320">
        <v>5029.6499999999996</v>
      </c>
      <c r="K320">
        <f t="shared" si="54"/>
        <v>98.553726295493632</v>
      </c>
      <c r="L320">
        <v>9321.33</v>
      </c>
      <c r="M320" s="134">
        <f t="shared" si="55"/>
        <v>109.50784890073095</v>
      </c>
      <c r="N320">
        <v>6658.77</v>
      </c>
      <c r="O320">
        <f t="shared" si="56"/>
        <v>101.44409337018089</v>
      </c>
      <c r="P320">
        <v>9727.5499999999993</v>
      </c>
      <c r="Q320">
        <f t="shared" si="57"/>
        <v>100.4353985078541</v>
      </c>
      <c r="R320">
        <v>4471.72</v>
      </c>
      <c r="S320" s="135">
        <f t="shared" si="58"/>
        <v>106.24792100286069</v>
      </c>
      <c r="T320">
        <v>6357.4</v>
      </c>
      <c r="U320" s="136">
        <f t="shared" si="59"/>
        <v>99.508982167146399</v>
      </c>
      <c r="V320">
        <v>6999.14</v>
      </c>
      <c r="W320">
        <f t="shared" si="60"/>
        <v>95.682154042589261</v>
      </c>
      <c r="X320">
        <v>3063.44</v>
      </c>
      <c r="Y320">
        <f t="shared" si="61"/>
        <v>73.948086871091007</v>
      </c>
      <c r="Z320">
        <v>9550.02</v>
      </c>
      <c r="AA320" s="136">
        <f t="shared" si="62"/>
        <v>96.293659756392685</v>
      </c>
      <c r="AB320">
        <v>7870.15</v>
      </c>
      <c r="AC320">
        <f t="shared" si="63"/>
        <v>89.459954077341024</v>
      </c>
    </row>
    <row r="321" spans="1:29">
      <c r="A321" s="20">
        <v>42509</v>
      </c>
      <c r="B321">
        <v>19222.849999999999</v>
      </c>
      <c r="C321">
        <f t="shared" si="64"/>
        <v>97.429795818032986</v>
      </c>
      <c r="D321">
        <v>8576.57</v>
      </c>
      <c r="E321" s="135">
        <f t="shared" si="64"/>
        <v>99.030429973188731</v>
      </c>
      <c r="F321">
        <v>7367.4</v>
      </c>
      <c r="G321">
        <f t="shared" si="52"/>
        <v>105.99858714590522</v>
      </c>
      <c r="H321">
        <v>6468.52</v>
      </c>
      <c r="I321">
        <f t="shared" si="53"/>
        <v>102.15974364198321</v>
      </c>
      <c r="J321">
        <v>5003.0200000000004</v>
      </c>
      <c r="K321">
        <f t="shared" si="54"/>
        <v>98.031923440175888</v>
      </c>
      <c r="L321">
        <v>9205.1200000000008</v>
      </c>
      <c r="M321" s="134">
        <f t="shared" si="55"/>
        <v>108.14260304839509</v>
      </c>
      <c r="N321">
        <v>6577.6</v>
      </c>
      <c r="O321">
        <f t="shared" si="56"/>
        <v>100.20749606184054</v>
      </c>
      <c r="P321">
        <v>9617.3700000000008</v>
      </c>
      <c r="Q321">
        <f t="shared" si="57"/>
        <v>99.297807623448961</v>
      </c>
      <c r="R321">
        <v>4419.76</v>
      </c>
      <c r="S321" s="135">
        <f t="shared" si="58"/>
        <v>105.01335310162614</v>
      </c>
      <c r="T321">
        <v>6306.6</v>
      </c>
      <c r="U321" s="136">
        <f t="shared" si="59"/>
        <v>98.713836935748191</v>
      </c>
      <c r="V321">
        <v>6937.14</v>
      </c>
      <c r="W321">
        <f t="shared" si="60"/>
        <v>94.834579404756539</v>
      </c>
      <c r="X321">
        <v>3005.49</v>
      </c>
      <c r="Y321">
        <f t="shared" si="61"/>
        <v>72.549237331299238</v>
      </c>
      <c r="Z321">
        <v>9415.8799999999992</v>
      </c>
      <c r="AA321" s="136">
        <f t="shared" si="62"/>
        <v>94.941114785835268</v>
      </c>
      <c r="AB321">
        <v>7783.4</v>
      </c>
      <c r="AC321">
        <f t="shared" si="63"/>
        <v>88.473867278968783</v>
      </c>
    </row>
    <row r="322" spans="1:29">
      <c r="A322" s="20">
        <v>42510</v>
      </c>
      <c r="B322">
        <v>19098.2</v>
      </c>
      <c r="C322">
        <f t="shared" si="64"/>
        <v>96.798015200241267</v>
      </c>
      <c r="D322">
        <v>8489.68</v>
      </c>
      <c r="E322" s="135">
        <f t="shared" si="64"/>
        <v>98.027143803966027</v>
      </c>
      <c r="F322">
        <v>7336.59</v>
      </c>
      <c r="G322">
        <f t="shared" ref="G322:G385" si="65">F322/F$2*100</f>
        <v>105.55530777055364</v>
      </c>
      <c r="H322">
        <v>6419.43</v>
      </c>
      <c r="I322">
        <f t="shared" ref="I322:I385" si="66">H322/H$2*100</f>
        <v>101.38444700297073</v>
      </c>
      <c r="J322">
        <v>4950.8599999999997</v>
      </c>
      <c r="K322">
        <f t="shared" ref="K322:K385" si="67">J322/J$2*100</f>
        <v>97.009871734078445</v>
      </c>
      <c r="L322">
        <v>9153.15</v>
      </c>
      <c r="M322" s="134">
        <f t="shared" ref="M322:M385" si="68">L322/L$2*100</f>
        <v>107.53205467092417</v>
      </c>
      <c r="N322">
        <v>6551.54</v>
      </c>
      <c r="O322">
        <f t="shared" ref="O322:O385" si="69">N322/N$2*100</f>
        <v>99.810480836321872</v>
      </c>
      <c r="P322">
        <v>9552.67</v>
      </c>
      <c r="Q322">
        <f t="shared" ref="Q322:Q385" si="70">P322/P$2*100</f>
        <v>98.629790467694605</v>
      </c>
      <c r="R322">
        <v>4366.51</v>
      </c>
      <c r="S322" s="135">
        <f t="shared" ref="S322:S385" si="71">R322/R$2*100</f>
        <v>103.74813484256646</v>
      </c>
      <c r="T322">
        <v>6244.53</v>
      </c>
      <c r="U322" s="136">
        <f t="shared" ref="U322:U385" si="72">T322/T$2*100</f>
        <v>97.74228842171496</v>
      </c>
      <c r="V322">
        <v>6881.36</v>
      </c>
      <c r="W322">
        <f t="shared" ref="W322:W385" si="73">V322/V$2*100</f>
        <v>94.072035641880575</v>
      </c>
      <c r="X322">
        <v>2982.15</v>
      </c>
      <c r="Y322">
        <f t="shared" ref="Y322:Y385" si="74">X322/X$2*100</f>
        <v>71.985835290596214</v>
      </c>
      <c r="Z322">
        <v>9313.0400000000009</v>
      </c>
      <c r="AA322" s="136">
        <f t="shared" ref="AA322:AA385" si="75">Z322/Z$2*100</f>
        <v>93.904170363797704</v>
      </c>
      <c r="AB322">
        <v>7749.7</v>
      </c>
      <c r="AC322">
        <f t="shared" ref="AC322:AC385" si="76">AB322/AB$2*100</f>
        <v>88.090799554413806</v>
      </c>
    </row>
    <row r="323" spans="1:29">
      <c r="A323" s="20">
        <v>42513</v>
      </c>
      <c r="B323">
        <v>19054.400000000001</v>
      </c>
      <c r="C323">
        <f t="shared" ref="C323:E386" si="77">B323/B$2*100</f>
        <v>96.576017678706734</v>
      </c>
      <c r="D323">
        <v>8449.66</v>
      </c>
      <c r="E323" s="135">
        <f t="shared" si="77"/>
        <v>97.565047906943434</v>
      </c>
      <c r="F323">
        <v>7301.63</v>
      </c>
      <c r="G323">
        <f t="shared" si="65"/>
        <v>105.05232020280644</v>
      </c>
      <c r="H323">
        <v>6405.07</v>
      </c>
      <c r="I323">
        <f t="shared" si="66"/>
        <v>101.1576541788473</v>
      </c>
      <c r="J323">
        <v>4936.8599999999997</v>
      </c>
      <c r="K323">
        <f t="shared" si="67"/>
        <v>96.735548039957195</v>
      </c>
      <c r="L323">
        <v>9139.61</v>
      </c>
      <c r="M323" s="134">
        <f t="shared" si="68"/>
        <v>107.37298549580476</v>
      </c>
      <c r="N323">
        <v>6555.56</v>
      </c>
      <c r="O323">
        <f t="shared" si="69"/>
        <v>99.871724167349697</v>
      </c>
      <c r="P323">
        <v>9544.19</v>
      </c>
      <c r="Q323">
        <f t="shared" si="70"/>
        <v>98.542235823478279</v>
      </c>
      <c r="R323">
        <v>4331.87</v>
      </c>
      <c r="S323" s="135">
        <f t="shared" si="71"/>
        <v>102.92508957507674</v>
      </c>
      <c r="T323">
        <v>6202.56</v>
      </c>
      <c r="U323" s="136">
        <f t="shared" si="72"/>
        <v>97.085354457900337</v>
      </c>
      <c r="V323">
        <v>6833.36</v>
      </c>
      <c r="W323">
        <f t="shared" si="73"/>
        <v>93.415848825493953</v>
      </c>
      <c r="X323">
        <v>2949.86</v>
      </c>
      <c r="Y323">
        <f t="shared" si="74"/>
        <v>71.206390050908965</v>
      </c>
      <c r="Z323">
        <v>9256.1</v>
      </c>
      <c r="AA323" s="136">
        <f t="shared" si="75"/>
        <v>93.330039525691703</v>
      </c>
      <c r="AB323">
        <v>7731.05</v>
      </c>
      <c r="AC323">
        <f t="shared" si="76"/>
        <v>87.878805101507268</v>
      </c>
    </row>
    <row r="324" spans="1:29">
      <c r="A324" s="20">
        <v>42514</v>
      </c>
      <c r="B324">
        <v>19008.75</v>
      </c>
      <c r="C324">
        <f t="shared" si="77"/>
        <v>96.34464354952749</v>
      </c>
      <c r="D324">
        <v>8369.2199999999993</v>
      </c>
      <c r="E324" s="135">
        <f t="shared" si="77"/>
        <v>96.636237463252854</v>
      </c>
      <c r="F324">
        <v>7292.45</v>
      </c>
      <c r="G324">
        <f t="shared" si="65"/>
        <v>104.92024280372405</v>
      </c>
      <c r="H324">
        <v>6389.1</v>
      </c>
      <c r="I324">
        <f t="shared" si="66"/>
        <v>100.90543402555683</v>
      </c>
      <c r="J324">
        <v>4920.62</v>
      </c>
      <c r="K324">
        <f t="shared" si="67"/>
        <v>96.417332554776564</v>
      </c>
      <c r="L324">
        <v>9099.86</v>
      </c>
      <c r="M324" s="134">
        <f t="shared" si="68"/>
        <v>106.90599881109301</v>
      </c>
      <c r="N324">
        <v>6545.15</v>
      </c>
      <c r="O324">
        <f t="shared" si="69"/>
        <v>99.713131362374668</v>
      </c>
      <c r="P324">
        <v>9503.2000000000007</v>
      </c>
      <c r="Q324">
        <f t="shared" si="70"/>
        <v>98.119020626965607</v>
      </c>
      <c r="R324">
        <v>4307.28</v>
      </c>
      <c r="S324" s="135">
        <f t="shared" si="71"/>
        <v>102.34083197901518</v>
      </c>
      <c r="T324">
        <v>6182.81</v>
      </c>
      <c r="U324" s="136">
        <f t="shared" si="72"/>
        <v>96.776218270496514</v>
      </c>
      <c r="V324">
        <v>6832</v>
      </c>
      <c r="W324">
        <f t="shared" si="73"/>
        <v>93.397256865696335</v>
      </c>
      <c r="X324">
        <v>2940.02</v>
      </c>
      <c r="Y324">
        <f t="shared" si="74"/>
        <v>70.968863226550866</v>
      </c>
      <c r="Z324">
        <v>9179.8799999999992</v>
      </c>
      <c r="AA324" s="136">
        <f t="shared" si="75"/>
        <v>92.561506816165178</v>
      </c>
      <c r="AB324">
        <v>7748.85</v>
      </c>
      <c r="AC324">
        <f t="shared" si="76"/>
        <v>88.081137608838972</v>
      </c>
    </row>
    <row r="325" spans="1:29">
      <c r="A325" s="20">
        <v>42515</v>
      </c>
      <c r="B325">
        <v>19216.400000000001</v>
      </c>
      <c r="C325">
        <f t="shared" si="77"/>
        <v>97.397104402190578</v>
      </c>
      <c r="D325">
        <v>8419.92</v>
      </c>
      <c r="E325" s="135">
        <f t="shared" si="77"/>
        <v>97.221651305807711</v>
      </c>
      <c r="F325">
        <v>7417.73</v>
      </c>
      <c r="G325">
        <f t="shared" si="65"/>
        <v>106.72271083825984</v>
      </c>
      <c r="H325">
        <v>6489.14</v>
      </c>
      <c r="I325">
        <f t="shared" si="66"/>
        <v>102.48540297578718</v>
      </c>
      <c r="J325">
        <v>5014.7</v>
      </c>
      <c r="K325">
        <f t="shared" si="67"/>
        <v>98.260787779271325</v>
      </c>
      <c r="L325">
        <v>9179.19</v>
      </c>
      <c r="M325" s="134">
        <f t="shared" si="68"/>
        <v>107.83797500475798</v>
      </c>
      <c r="N325">
        <v>6576.78</v>
      </c>
      <c r="O325">
        <f t="shared" si="69"/>
        <v>100.19500364108363</v>
      </c>
      <c r="P325">
        <v>9570.24</v>
      </c>
      <c r="Q325">
        <f t="shared" si="70"/>
        <v>98.811197908600391</v>
      </c>
      <c r="R325">
        <v>4357.18</v>
      </c>
      <c r="S325" s="135">
        <f t="shared" si="71"/>
        <v>103.52645434759881</v>
      </c>
      <c r="T325">
        <v>6251.49</v>
      </c>
      <c r="U325" s="136">
        <f t="shared" si="72"/>
        <v>97.851229579402599</v>
      </c>
      <c r="V325">
        <v>6964.58</v>
      </c>
      <c r="W325">
        <f t="shared" si="73"/>
        <v>95.209699534790886</v>
      </c>
      <c r="X325">
        <v>3004.17</v>
      </c>
      <c r="Y325">
        <f t="shared" si="74"/>
        <v>72.517373976812166</v>
      </c>
      <c r="Z325">
        <v>9230.6299999999992</v>
      </c>
      <c r="AA325" s="136">
        <f t="shared" si="75"/>
        <v>93.073223360490431</v>
      </c>
      <c r="AB325">
        <v>7934.9</v>
      </c>
      <c r="AC325">
        <f t="shared" si="76"/>
        <v>90.195966990247129</v>
      </c>
    </row>
    <row r="326" spans="1:29">
      <c r="A326" s="20">
        <v>42516</v>
      </c>
      <c r="B326">
        <v>19429.150000000001</v>
      </c>
      <c r="C326">
        <f t="shared" si="77"/>
        <v>98.475414281333713</v>
      </c>
      <c r="D326">
        <v>8504.06</v>
      </c>
      <c r="E326" s="135">
        <f t="shared" si="77"/>
        <v>98.193184258718262</v>
      </c>
      <c r="F326">
        <v>7481.53</v>
      </c>
      <c r="G326">
        <f t="shared" si="65"/>
        <v>107.64063437436604</v>
      </c>
      <c r="H326">
        <v>6531.14</v>
      </c>
      <c r="I326">
        <f t="shared" si="66"/>
        <v>103.14872460623175</v>
      </c>
      <c r="J326">
        <v>5077.3999999999996</v>
      </c>
      <c r="K326">
        <f t="shared" si="67"/>
        <v>99.489366037942887</v>
      </c>
      <c r="L326">
        <v>9217.68</v>
      </c>
      <c r="M326" s="134">
        <f t="shared" si="68"/>
        <v>108.2901590926713</v>
      </c>
      <c r="N326">
        <v>6649.15</v>
      </c>
      <c r="O326">
        <f t="shared" si="69"/>
        <v>101.29753594617901</v>
      </c>
      <c r="P326">
        <v>9650.75</v>
      </c>
      <c r="Q326">
        <f t="shared" si="70"/>
        <v>99.642450786649576</v>
      </c>
      <c r="R326">
        <v>4414.41</v>
      </c>
      <c r="S326" s="135">
        <f t="shared" si="71"/>
        <v>104.8862372765375</v>
      </c>
      <c r="T326">
        <v>6309.5</v>
      </c>
      <c r="U326" s="136">
        <f t="shared" si="72"/>
        <v>98.759229084784707</v>
      </c>
      <c r="V326">
        <v>7022.4</v>
      </c>
      <c r="W326">
        <f t="shared" si="73"/>
        <v>96.000131237363277</v>
      </c>
      <c r="X326">
        <v>3043.25</v>
      </c>
      <c r="Y326">
        <f t="shared" si="74"/>
        <v>73.460722380868475</v>
      </c>
      <c r="Z326">
        <v>9313.74</v>
      </c>
      <c r="AA326" s="136">
        <f t="shared" si="75"/>
        <v>93.911228523029749</v>
      </c>
      <c r="AB326">
        <v>8069.65</v>
      </c>
      <c r="AC326">
        <f t="shared" si="76"/>
        <v>91.727669538727355</v>
      </c>
    </row>
    <row r="327" spans="1:29">
      <c r="A327" s="20">
        <v>42517</v>
      </c>
      <c r="B327">
        <v>19716.150000000001</v>
      </c>
      <c r="C327">
        <f t="shared" si="77"/>
        <v>99.930055575406939</v>
      </c>
      <c r="D327">
        <v>8607.81</v>
      </c>
      <c r="E327" s="135">
        <f t="shared" si="77"/>
        <v>99.391146510494707</v>
      </c>
      <c r="F327">
        <v>7588.04</v>
      </c>
      <c r="G327">
        <f t="shared" si="65"/>
        <v>109.17304872907876</v>
      </c>
      <c r="H327">
        <v>6637.08</v>
      </c>
      <c r="I327">
        <f t="shared" si="66"/>
        <v>104.82187445216739</v>
      </c>
      <c r="J327">
        <v>5166.13</v>
      </c>
      <c r="K327">
        <f t="shared" si="67"/>
        <v>101.22799042218418</v>
      </c>
      <c r="L327">
        <v>9271.65</v>
      </c>
      <c r="M327" s="134">
        <f t="shared" si="68"/>
        <v>108.92420365553652</v>
      </c>
      <c r="N327">
        <v>6694.38</v>
      </c>
      <c r="O327">
        <f t="shared" si="69"/>
        <v>101.98659959353928</v>
      </c>
      <c r="P327">
        <v>9709.4</v>
      </c>
      <c r="Q327">
        <f t="shared" si="70"/>
        <v>100.24800265967882</v>
      </c>
      <c r="R327">
        <v>4510.01</v>
      </c>
      <c r="S327" s="135">
        <f t="shared" si="71"/>
        <v>107.15769015101834</v>
      </c>
      <c r="T327">
        <v>6430.43</v>
      </c>
      <c r="U327" s="136">
        <f t="shared" si="72"/>
        <v>100.65208169960729</v>
      </c>
      <c r="V327">
        <v>7078.05</v>
      </c>
      <c r="W327">
        <f t="shared" si="73"/>
        <v>96.760897827611529</v>
      </c>
      <c r="X327">
        <v>3119.06</v>
      </c>
      <c r="Y327">
        <f t="shared" si="74"/>
        <v>75.290692762432144</v>
      </c>
      <c r="Z327">
        <v>9381.1200000000008</v>
      </c>
      <c r="AA327" s="136">
        <f t="shared" si="75"/>
        <v>94.590626764539806</v>
      </c>
      <c r="AB327">
        <v>8156.65</v>
      </c>
      <c r="AC327">
        <f t="shared" si="76"/>
        <v>92.716598085798068</v>
      </c>
    </row>
    <row r="328" spans="1:29">
      <c r="A328" s="20">
        <v>42520</v>
      </c>
      <c r="B328">
        <v>19801.8</v>
      </c>
      <c r="C328">
        <f t="shared" si="77"/>
        <v>100.36416716717478</v>
      </c>
      <c r="D328">
        <v>8627.34</v>
      </c>
      <c r="E328" s="135">
        <f t="shared" si="77"/>
        <v>99.616652079431532</v>
      </c>
      <c r="F328">
        <v>7590.63</v>
      </c>
      <c r="G328">
        <f t="shared" si="65"/>
        <v>109.21031239614013</v>
      </c>
      <c r="H328">
        <v>6640.32</v>
      </c>
      <c r="I328">
        <f t="shared" si="66"/>
        <v>104.87304497794455</v>
      </c>
      <c r="J328">
        <v>5182.2</v>
      </c>
      <c r="K328">
        <f t="shared" si="67"/>
        <v>101.54287483393618</v>
      </c>
      <c r="L328">
        <v>9346.18</v>
      </c>
      <c r="M328" s="134">
        <f t="shared" si="68"/>
        <v>109.79978900425516</v>
      </c>
      <c r="N328">
        <v>6759.83</v>
      </c>
      <c r="O328">
        <f t="shared" si="69"/>
        <v>102.98370805517385</v>
      </c>
      <c r="P328">
        <v>9776.3799999999992</v>
      </c>
      <c r="Q328">
        <f t="shared" si="70"/>
        <v>100.93956045090641</v>
      </c>
      <c r="R328">
        <v>4513.3500000000004</v>
      </c>
      <c r="S328" s="135">
        <f t="shared" si="71"/>
        <v>107.23704844182134</v>
      </c>
      <c r="T328">
        <v>6425.35</v>
      </c>
      <c r="U328" s="136">
        <f t="shared" si="72"/>
        <v>100.57256717646746</v>
      </c>
      <c r="V328">
        <v>7131.06</v>
      </c>
      <c r="W328">
        <f t="shared" si="73"/>
        <v>97.485574142958512</v>
      </c>
      <c r="X328">
        <v>3141.71</v>
      </c>
      <c r="Y328">
        <f t="shared" si="74"/>
        <v>75.837438958744201</v>
      </c>
      <c r="Z328">
        <v>9413.69</v>
      </c>
      <c r="AA328" s="136">
        <f t="shared" si="75"/>
        <v>94.91903283052352</v>
      </c>
      <c r="AB328">
        <v>8178.5</v>
      </c>
      <c r="AC328">
        <f t="shared" si="76"/>
        <v>92.96496692204515</v>
      </c>
    </row>
    <row r="329" spans="1:29">
      <c r="A329" s="20">
        <v>42521</v>
      </c>
      <c r="B329">
        <v>19715.349999999999</v>
      </c>
      <c r="C329">
        <f t="shared" si="77"/>
        <v>99.926000826155146</v>
      </c>
      <c r="D329">
        <v>8640.0300000000007</v>
      </c>
      <c r="E329" s="135">
        <f t="shared" si="77"/>
        <v>99.76317873943195</v>
      </c>
      <c r="F329">
        <v>7566.02</v>
      </c>
      <c r="G329">
        <f t="shared" si="65"/>
        <v>108.85623562147595</v>
      </c>
      <c r="H329">
        <v>6613.28</v>
      </c>
      <c r="I329">
        <f t="shared" si="66"/>
        <v>104.44599219491546</v>
      </c>
      <c r="J329">
        <v>5147.21</v>
      </c>
      <c r="K329">
        <f t="shared" si="67"/>
        <v>100.85726154412889</v>
      </c>
      <c r="L329">
        <v>9336.81</v>
      </c>
      <c r="M329" s="134">
        <f t="shared" si="68"/>
        <v>109.68970937568285</v>
      </c>
      <c r="N329">
        <v>6739.54</v>
      </c>
      <c r="O329">
        <f t="shared" si="69"/>
        <v>102.67459681473741</v>
      </c>
      <c r="P329">
        <v>9749.11</v>
      </c>
      <c r="Q329">
        <f t="shared" si="70"/>
        <v>100.6580020608381</v>
      </c>
      <c r="R329">
        <v>4494.88</v>
      </c>
      <c r="S329" s="135">
        <f t="shared" si="71"/>
        <v>106.79820184567426</v>
      </c>
      <c r="T329">
        <v>6407.14</v>
      </c>
      <c r="U329" s="136">
        <f t="shared" si="72"/>
        <v>100.28753578544854</v>
      </c>
      <c r="V329">
        <v>7077.51</v>
      </c>
      <c r="W329">
        <f t="shared" si="73"/>
        <v>96.753515725927173</v>
      </c>
      <c r="X329">
        <v>3160.83</v>
      </c>
      <c r="Y329">
        <f t="shared" si="74"/>
        <v>76.298974820708281</v>
      </c>
      <c r="Z329">
        <v>9420.41</v>
      </c>
      <c r="AA329" s="136">
        <f t="shared" si="75"/>
        <v>94.986791159151409</v>
      </c>
      <c r="AB329">
        <v>8160.1</v>
      </c>
      <c r="AC329">
        <f t="shared" si="76"/>
        <v>92.755814217837099</v>
      </c>
    </row>
    <row r="330" spans="1:29">
      <c r="A330" s="20">
        <v>42522</v>
      </c>
      <c r="B330">
        <v>19726.8</v>
      </c>
      <c r="C330">
        <f t="shared" si="77"/>
        <v>99.984034424821147</v>
      </c>
      <c r="D330">
        <v>8633.1</v>
      </c>
      <c r="E330" s="135">
        <f t="shared" si="77"/>
        <v>99.683160634325347</v>
      </c>
      <c r="F330">
        <v>7614.06</v>
      </c>
      <c r="G330">
        <f t="shared" si="65"/>
        <v>109.54741190164118</v>
      </c>
      <c r="H330">
        <v>6653.9</v>
      </c>
      <c r="I330">
        <f t="shared" si="66"/>
        <v>105.0875189717883</v>
      </c>
      <c r="J330">
        <v>5172.29</v>
      </c>
      <c r="K330">
        <f t="shared" si="67"/>
        <v>101.3486928475975</v>
      </c>
      <c r="L330">
        <v>9327.52</v>
      </c>
      <c r="M330" s="134">
        <f t="shared" si="68"/>
        <v>109.58056959452634</v>
      </c>
      <c r="N330">
        <v>6735.68</v>
      </c>
      <c r="O330">
        <f t="shared" si="69"/>
        <v>102.61579102922313</v>
      </c>
      <c r="P330">
        <v>9765.82</v>
      </c>
      <c r="Q330">
        <f t="shared" si="70"/>
        <v>100.83053013924079</v>
      </c>
      <c r="R330">
        <v>4498.5200000000004</v>
      </c>
      <c r="S330" s="135">
        <f t="shared" si="71"/>
        <v>106.88468812666913</v>
      </c>
      <c r="T330">
        <v>6433.22</v>
      </c>
      <c r="U330" s="136">
        <f t="shared" si="72"/>
        <v>100.69575207747343</v>
      </c>
      <c r="V330">
        <v>7119.12</v>
      </c>
      <c r="W330">
        <f t="shared" si="73"/>
        <v>97.322347672382321</v>
      </c>
      <c r="X330">
        <v>3134.45</v>
      </c>
      <c r="Y330">
        <f t="shared" si="74"/>
        <v>75.662190509065368</v>
      </c>
      <c r="Z330">
        <v>9451.92</v>
      </c>
      <c r="AA330" s="136">
        <f t="shared" si="75"/>
        <v>95.304509155440826</v>
      </c>
      <c r="AB330">
        <v>8179.95</v>
      </c>
      <c r="AC330">
        <f t="shared" si="76"/>
        <v>92.981449064496331</v>
      </c>
    </row>
    <row r="331" spans="1:29">
      <c r="A331" s="20">
        <v>42523</v>
      </c>
      <c r="B331">
        <v>19858.150000000001</v>
      </c>
      <c r="C331">
        <f t="shared" si="77"/>
        <v>100.64977356759648</v>
      </c>
      <c r="D331">
        <v>8647.52</v>
      </c>
      <c r="E331" s="135">
        <f t="shared" si="77"/>
        <v>99.849662954042117</v>
      </c>
      <c r="F331">
        <v>7663.52</v>
      </c>
      <c r="G331">
        <f t="shared" si="65"/>
        <v>110.25901845486707</v>
      </c>
      <c r="H331">
        <v>6671.16</v>
      </c>
      <c r="I331">
        <f t="shared" si="66"/>
        <v>105.36011257515669</v>
      </c>
      <c r="J331">
        <v>5193.0600000000004</v>
      </c>
      <c r="K331">
        <f t="shared" si="67"/>
        <v>101.75567164237596</v>
      </c>
      <c r="L331">
        <v>9410.65</v>
      </c>
      <c r="M331" s="134">
        <f t="shared" si="68"/>
        <v>110.55718854044045</v>
      </c>
      <c r="N331">
        <v>6777.55</v>
      </c>
      <c r="O331">
        <f t="shared" si="69"/>
        <v>103.25366622079896</v>
      </c>
      <c r="P331">
        <v>9794.11</v>
      </c>
      <c r="Q331">
        <f t="shared" si="70"/>
        <v>101.12261986623139</v>
      </c>
      <c r="R331">
        <v>4529.83</v>
      </c>
      <c r="S331" s="135">
        <f t="shared" si="71"/>
        <v>107.62861270302891</v>
      </c>
      <c r="T331">
        <v>6478.18</v>
      </c>
      <c r="U331" s="136">
        <f t="shared" si="72"/>
        <v>101.39948691219122</v>
      </c>
      <c r="V331">
        <v>7143.49</v>
      </c>
      <c r="W331">
        <f t="shared" si="73"/>
        <v>97.655499187285287</v>
      </c>
      <c r="X331">
        <v>3161.34</v>
      </c>
      <c r="Y331">
        <f t="shared" si="74"/>
        <v>76.311285662214658</v>
      </c>
      <c r="Z331">
        <v>9496.9</v>
      </c>
      <c r="AA331" s="136">
        <f t="shared" si="75"/>
        <v>95.758046301524558</v>
      </c>
      <c r="AB331">
        <v>8218.9500000000007</v>
      </c>
      <c r="AC331">
        <f t="shared" si="76"/>
        <v>93.424761861459089</v>
      </c>
    </row>
    <row r="332" spans="1:29">
      <c r="A332" s="20">
        <v>42524</v>
      </c>
      <c r="B332">
        <v>19864.349999999999</v>
      </c>
      <c r="C332">
        <f t="shared" si="77"/>
        <v>100.68119787429769</v>
      </c>
      <c r="D332">
        <v>8547.3799999999992</v>
      </c>
      <c r="E332" s="135">
        <f t="shared" si="77"/>
        <v>98.693384015315416</v>
      </c>
      <c r="F332">
        <v>7678.88</v>
      </c>
      <c r="G332">
        <f t="shared" si="65"/>
        <v>110.48001070431208</v>
      </c>
      <c r="H332">
        <v>6676.55</v>
      </c>
      <c r="I332">
        <f t="shared" si="66"/>
        <v>105.44523885106376</v>
      </c>
      <c r="J332">
        <v>5200.8500000000004</v>
      </c>
      <c r="K332">
        <f t="shared" si="67"/>
        <v>101.90831318360485</v>
      </c>
      <c r="L332">
        <v>9337.3799999999992</v>
      </c>
      <c r="M332" s="134">
        <f t="shared" si="68"/>
        <v>109.69640578852022</v>
      </c>
      <c r="N332">
        <v>6747.14</v>
      </c>
      <c r="O332">
        <f t="shared" si="69"/>
        <v>102.7903802266308</v>
      </c>
      <c r="P332">
        <v>9722.6299999999992</v>
      </c>
      <c r="Q332">
        <f t="shared" si="70"/>
        <v>100.38460029446443</v>
      </c>
      <c r="R332">
        <v>4521.01</v>
      </c>
      <c r="S332" s="135">
        <f t="shared" si="71"/>
        <v>107.41904979138748</v>
      </c>
      <c r="T332">
        <v>6454.13</v>
      </c>
      <c r="U332" s="136">
        <f t="shared" si="72"/>
        <v>101.02304512449187</v>
      </c>
      <c r="V332">
        <v>7147.15</v>
      </c>
      <c r="W332">
        <f t="shared" si="73"/>
        <v>97.70553343203477</v>
      </c>
      <c r="X332">
        <v>3148.68</v>
      </c>
      <c r="Y332">
        <f t="shared" si="74"/>
        <v>76.005687125997838</v>
      </c>
      <c r="Z332">
        <v>9453.7900000000009</v>
      </c>
      <c r="AA332" s="136">
        <f t="shared" si="75"/>
        <v>95.323364523675096</v>
      </c>
      <c r="AB332">
        <v>8220.7999999999993</v>
      </c>
      <c r="AC332">
        <f t="shared" si="76"/>
        <v>93.445790801827812</v>
      </c>
    </row>
    <row r="333" spans="1:29">
      <c r="A333" s="20">
        <v>42527</v>
      </c>
      <c r="B333">
        <v>19754.55</v>
      </c>
      <c r="C333">
        <f t="shared" si="77"/>
        <v>100.12468353949198</v>
      </c>
      <c r="D333">
        <v>8524.7199999999993</v>
      </c>
      <c r="E333" s="135">
        <f t="shared" si="77"/>
        <v>98.431737512903339</v>
      </c>
      <c r="F333">
        <v>7659.13</v>
      </c>
      <c r="G333">
        <f t="shared" si="65"/>
        <v>110.19585725857388</v>
      </c>
      <c r="H333">
        <v>6661.51</v>
      </c>
      <c r="I333">
        <f t="shared" si="66"/>
        <v>105.20770653387599</v>
      </c>
      <c r="J333">
        <v>5175.12</v>
      </c>
      <c r="K333">
        <f t="shared" si="67"/>
        <v>101.40414542290917</v>
      </c>
      <c r="L333">
        <v>9333.93</v>
      </c>
      <c r="M333" s="134">
        <f t="shared" si="68"/>
        <v>109.65587486871506</v>
      </c>
      <c r="N333">
        <v>6768.12</v>
      </c>
      <c r="O333">
        <f t="shared" si="69"/>
        <v>103.11000338209439</v>
      </c>
      <c r="P333">
        <v>9708.1200000000008</v>
      </c>
      <c r="Q333">
        <f t="shared" si="70"/>
        <v>100.23478686432543</v>
      </c>
      <c r="R333">
        <v>4521.12</v>
      </c>
      <c r="S333" s="135">
        <f t="shared" si="71"/>
        <v>107.42166338779117</v>
      </c>
      <c r="T333">
        <v>6438.69</v>
      </c>
      <c r="U333" s="136">
        <f t="shared" si="72"/>
        <v>100.78137106203539</v>
      </c>
      <c r="V333">
        <v>7120.11</v>
      </c>
      <c r="W333">
        <f t="shared" si="73"/>
        <v>97.335881525470299</v>
      </c>
      <c r="X333">
        <v>3149.16</v>
      </c>
      <c r="Y333">
        <f t="shared" si="74"/>
        <v>76.017273800356776</v>
      </c>
      <c r="Z333">
        <v>9451.75</v>
      </c>
      <c r="AA333" s="136">
        <f t="shared" si="75"/>
        <v>95.302795031055894</v>
      </c>
      <c r="AB333">
        <v>8201.0499999999993</v>
      </c>
      <c r="AC333">
        <f t="shared" si="76"/>
        <v>93.221292654647954</v>
      </c>
    </row>
    <row r="334" spans="1:29">
      <c r="A334" s="20">
        <v>42528</v>
      </c>
      <c r="B334">
        <v>19842.849999999999</v>
      </c>
      <c r="C334">
        <f t="shared" si="77"/>
        <v>100.57222648815632</v>
      </c>
      <c r="D334">
        <v>8578.34</v>
      </c>
      <c r="E334" s="135">
        <f t="shared" si="77"/>
        <v>99.050867497869646</v>
      </c>
      <c r="F334">
        <v>7684.68</v>
      </c>
      <c r="G334">
        <f t="shared" si="65"/>
        <v>110.56345829850356</v>
      </c>
      <c r="H334">
        <v>6682.28</v>
      </c>
      <c r="I334">
        <f t="shared" si="66"/>
        <v>105.53573487350299</v>
      </c>
      <c r="J334">
        <v>5186.59</v>
      </c>
      <c r="K334">
        <f t="shared" si="67"/>
        <v>101.62889490659279</v>
      </c>
      <c r="L334">
        <v>9380.4</v>
      </c>
      <c r="M334" s="134">
        <f t="shared" si="68"/>
        <v>110.20180873635164</v>
      </c>
      <c r="N334">
        <v>6812.05</v>
      </c>
      <c r="O334">
        <f t="shared" si="69"/>
        <v>103.77926197215714</v>
      </c>
      <c r="P334">
        <v>9774.16</v>
      </c>
      <c r="Q334">
        <f t="shared" si="70"/>
        <v>100.91663930584036</v>
      </c>
      <c r="R334">
        <v>4530.25</v>
      </c>
      <c r="S334" s="135">
        <f t="shared" si="71"/>
        <v>107.63859188929756</v>
      </c>
      <c r="T334">
        <v>6449.15</v>
      </c>
      <c r="U334" s="136">
        <f t="shared" si="72"/>
        <v>100.94509584787055</v>
      </c>
      <c r="V334">
        <v>7164.7</v>
      </c>
      <c r="W334">
        <f t="shared" si="73"/>
        <v>97.945451736776121</v>
      </c>
      <c r="X334">
        <v>3179.09</v>
      </c>
      <c r="Y334">
        <f t="shared" si="74"/>
        <v>76.739751224445968</v>
      </c>
      <c r="Z334">
        <v>9485.34</v>
      </c>
      <c r="AA334" s="136">
        <f t="shared" si="75"/>
        <v>95.641485843349187</v>
      </c>
      <c r="AB334">
        <v>8266.4500000000007</v>
      </c>
      <c r="AC334">
        <f t="shared" si="76"/>
        <v>93.964694114170115</v>
      </c>
    </row>
    <row r="335" spans="1:29">
      <c r="A335" s="20">
        <v>42529</v>
      </c>
      <c r="B335">
        <v>19944.099999999999</v>
      </c>
      <c r="C335">
        <f t="shared" si="77"/>
        <v>101.08540569033373</v>
      </c>
      <c r="D335">
        <v>8625.68</v>
      </c>
      <c r="E335" s="135">
        <f t="shared" si="77"/>
        <v>99.59748468340311</v>
      </c>
      <c r="F335">
        <v>7677.29</v>
      </c>
      <c r="G335">
        <f t="shared" si="65"/>
        <v>110.45713455349062</v>
      </c>
      <c r="H335">
        <v>6690.04</v>
      </c>
      <c r="I335">
        <f t="shared" si="66"/>
        <v>105.6582914414137</v>
      </c>
      <c r="J335">
        <v>5190.96</v>
      </c>
      <c r="K335">
        <f t="shared" si="67"/>
        <v>101.71452308825776</v>
      </c>
      <c r="L335">
        <v>9388.99</v>
      </c>
      <c r="M335" s="134">
        <f t="shared" si="68"/>
        <v>110.30272485262016</v>
      </c>
      <c r="N335">
        <v>6833.89</v>
      </c>
      <c r="O335">
        <f t="shared" si="69"/>
        <v>104.11198693475605</v>
      </c>
      <c r="P335">
        <v>9781.57</v>
      </c>
      <c r="Q335">
        <f t="shared" si="70"/>
        <v>100.99314637112843</v>
      </c>
      <c r="R335">
        <v>4551.2299999999996</v>
      </c>
      <c r="S335" s="135">
        <f t="shared" si="71"/>
        <v>108.1370760033834</v>
      </c>
      <c r="T335">
        <v>6452.62</v>
      </c>
      <c r="U335" s="136">
        <f t="shared" si="72"/>
        <v>100.99940990206251</v>
      </c>
      <c r="V335">
        <v>7159.87</v>
      </c>
      <c r="W335">
        <f t="shared" si="73"/>
        <v>97.879422938377232</v>
      </c>
      <c r="X335">
        <v>3193.49</v>
      </c>
      <c r="Y335">
        <f t="shared" si="74"/>
        <v>77.087351455213877</v>
      </c>
      <c r="Z335">
        <v>9480.4500000000007</v>
      </c>
      <c r="AA335" s="136">
        <f t="shared" si="75"/>
        <v>95.592179559570866</v>
      </c>
      <c r="AB335">
        <v>8273.0499999999993</v>
      </c>
      <c r="AC335">
        <f t="shared" si="76"/>
        <v>94.039716279809937</v>
      </c>
    </row>
    <row r="336" spans="1:29">
      <c r="A336" s="20">
        <v>42530</v>
      </c>
      <c r="B336">
        <v>19884.8</v>
      </c>
      <c r="C336">
        <f t="shared" si="77"/>
        <v>100.78484740204613</v>
      </c>
      <c r="D336">
        <v>8594.18</v>
      </c>
      <c r="E336" s="135">
        <f t="shared" si="77"/>
        <v>99.233766023827613</v>
      </c>
      <c r="F336">
        <v>7620.33</v>
      </c>
      <c r="G336">
        <f t="shared" si="65"/>
        <v>109.6376216284654</v>
      </c>
      <c r="H336">
        <v>6626.33</v>
      </c>
      <c r="I336">
        <f t="shared" si="66"/>
        <v>104.65209570151789</v>
      </c>
      <c r="J336">
        <v>5145.24</v>
      </c>
      <c r="K336">
        <f t="shared" si="67"/>
        <v>100.81866028145609</v>
      </c>
      <c r="L336">
        <v>9356.0499999999993</v>
      </c>
      <c r="M336" s="134">
        <f t="shared" si="68"/>
        <v>109.91574267917603</v>
      </c>
      <c r="N336">
        <v>6812.38</v>
      </c>
      <c r="O336">
        <f t="shared" si="69"/>
        <v>103.78428940977884</v>
      </c>
      <c r="P336">
        <v>9748.93</v>
      </c>
      <c r="Q336">
        <f t="shared" si="70"/>
        <v>100.65614358961652</v>
      </c>
      <c r="R336">
        <v>4539.55</v>
      </c>
      <c r="S336" s="135">
        <f t="shared" si="71"/>
        <v>107.859559585246</v>
      </c>
      <c r="T336">
        <v>6443.71</v>
      </c>
      <c r="U336" s="136">
        <f t="shared" si="72"/>
        <v>100.85994643726413</v>
      </c>
      <c r="V336">
        <v>7083.03</v>
      </c>
      <c r="W336">
        <f t="shared" si="73"/>
        <v>96.828977209811626</v>
      </c>
      <c r="X336">
        <v>3219.24</v>
      </c>
      <c r="Y336">
        <f t="shared" si="74"/>
        <v>77.7089282567607</v>
      </c>
      <c r="Z336">
        <v>9460.89</v>
      </c>
      <c r="AA336" s="136">
        <f t="shared" si="75"/>
        <v>95.394954424457524</v>
      </c>
      <c r="AB336">
        <v>8203.6</v>
      </c>
      <c r="AC336">
        <f t="shared" si="76"/>
        <v>93.250278491372455</v>
      </c>
    </row>
    <row r="337" spans="1:29">
      <c r="A337" s="20">
        <v>42531</v>
      </c>
      <c r="B337">
        <v>19779.5</v>
      </c>
      <c r="C337">
        <f t="shared" si="77"/>
        <v>100.25114103178163</v>
      </c>
      <c r="D337">
        <v>8602.65</v>
      </c>
      <c r="E337" s="135">
        <f t="shared" si="77"/>
        <v>99.331565930069004</v>
      </c>
      <c r="F337">
        <v>7609.56</v>
      </c>
      <c r="G337">
        <f t="shared" si="65"/>
        <v>109.4826680785616</v>
      </c>
      <c r="H337">
        <v>6610.16</v>
      </c>
      <c r="I337">
        <f t="shared" si="66"/>
        <v>104.39671687379672</v>
      </c>
      <c r="J337">
        <v>5130.7</v>
      </c>
      <c r="K337">
        <f t="shared" si="67"/>
        <v>100.53375553056161</v>
      </c>
      <c r="L337">
        <v>9335.17</v>
      </c>
      <c r="M337" s="134">
        <f t="shared" si="68"/>
        <v>109.67044250365952</v>
      </c>
      <c r="N337">
        <v>6793.27</v>
      </c>
      <c r="O337">
        <f t="shared" si="69"/>
        <v>103.49315506750479</v>
      </c>
      <c r="P337">
        <v>9738.11</v>
      </c>
      <c r="Q337">
        <f t="shared" si="70"/>
        <v>100.54442881951975</v>
      </c>
      <c r="R337">
        <v>4508.79</v>
      </c>
      <c r="S337" s="135">
        <f t="shared" si="71"/>
        <v>107.12870299090467</v>
      </c>
      <c r="T337">
        <v>6410.62</v>
      </c>
      <c r="U337" s="136">
        <f t="shared" si="72"/>
        <v>100.34200636429233</v>
      </c>
      <c r="V337">
        <v>7064.08</v>
      </c>
      <c r="W337">
        <f t="shared" si="73"/>
        <v>96.569920122925666</v>
      </c>
      <c r="X337">
        <v>3212.81</v>
      </c>
      <c r="Y337">
        <f t="shared" si="74"/>
        <v>77.553715098160865</v>
      </c>
      <c r="Z337">
        <v>9468.76</v>
      </c>
      <c r="AA337" s="136">
        <f t="shared" si="75"/>
        <v>95.474308300395265</v>
      </c>
      <c r="AB337">
        <v>8170.05</v>
      </c>
      <c r="AC337">
        <f t="shared" si="76"/>
        <v>92.868915816036562</v>
      </c>
    </row>
    <row r="338" spans="1:29">
      <c r="A338" s="20">
        <v>42534</v>
      </c>
      <c r="B338">
        <v>19638.95</v>
      </c>
      <c r="C338">
        <f t="shared" si="77"/>
        <v>99.538772272610927</v>
      </c>
      <c r="D338">
        <v>8570.86</v>
      </c>
      <c r="E338" s="135">
        <f t="shared" si="77"/>
        <v>98.964498749500606</v>
      </c>
      <c r="F338">
        <v>7595.49</v>
      </c>
      <c r="G338">
        <f t="shared" si="65"/>
        <v>109.28023572506606</v>
      </c>
      <c r="H338">
        <v>6602.19</v>
      </c>
      <c r="I338">
        <f t="shared" si="66"/>
        <v>104.27084369773381</v>
      </c>
      <c r="J338">
        <v>5126.9399999999996</v>
      </c>
      <c r="K338">
        <f t="shared" si="67"/>
        <v>100.46008002414048</v>
      </c>
      <c r="L338">
        <v>9290.5499999999993</v>
      </c>
      <c r="M338" s="134">
        <f t="shared" si="68"/>
        <v>109.14624260751266</v>
      </c>
      <c r="N338">
        <v>6765.77</v>
      </c>
      <c r="O338">
        <f t="shared" si="69"/>
        <v>103.07420193236423</v>
      </c>
      <c r="P338">
        <v>9704.5400000000009</v>
      </c>
      <c r="Q338">
        <f t="shared" si="70"/>
        <v>100.19782393669637</v>
      </c>
      <c r="R338">
        <v>4495.4399999999996</v>
      </c>
      <c r="S338" s="135">
        <f t="shared" si="71"/>
        <v>106.81150742736575</v>
      </c>
      <c r="T338">
        <v>6395.89</v>
      </c>
      <c r="U338" s="136">
        <f t="shared" si="72"/>
        <v>100.11144555211725</v>
      </c>
      <c r="V338">
        <v>7054.28</v>
      </c>
      <c r="W338">
        <f t="shared" si="73"/>
        <v>96.435948647913392</v>
      </c>
      <c r="X338">
        <v>3176.13</v>
      </c>
      <c r="Y338">
        <f t="shared" si="74"/>
        <v>76.668300065899217</v>
      </c>
      <c r="Z338">
        <v>9417.08</v>
      </c>
      <c r="AA338" s="136">
        <f t="shared" si="75"/>
        <v>94.953214487375973</v>
      </c>
      <c r="AB338">
        <v>8110.6</v>
      </c>
      <c r="AC338">
        <f t="shared" si="76"/>
        <v>92.193147975538238</v>
      </c>
    </row>
    <row r="339" spans="1:29">
      <c r="A339" s="20">
        <v>42535</v>
      </c>
      <c r="B339">
        <v>19682.150000000001</v>
      </c>
      <c r="C339">
        <f t="shared" si="77"/>
        <v>99.757728732206616</v>
      </c>
      <c r="D339">
        <v>8601.65</v>
      </c>
      <c r="E339" s="135">
        <f t="shared" si="77"/>
        <v>99.320019305955498</v>
      </c>
      <c r="F339">
        <v>7595.82</v>
      </c>
      <c r="G339">
        <f t="shared" si="65"/>
        <v>109.28498360542524</v>
      </c>
      <c r="H339">
        <v>6589.98</v>
      </c>
      <c r="I339">
        <f t="shared" si="66"/>
        <v>104.07800662374027</v>
      </c>
      <c r="J339">
        <v>5131.45</v>
      </c>
      <c r="K339">
        <f t="shared" si="67"/>
        <v>100.54845144274668</v>
      </c>
      <c r="L339">
        <v>9350.16</v>
      </c>
      <c r="M339" s="134">
        <f t="shared" si="68"/>
        <v>109.8465464131898</v>
      </c>
      <c r="N339">
        <v>6788.68</v>
      </c>
      <c r="O339">
        <f t="shared" si="69"/>
        <v>103.42322798058497</v>
      </c>
      <c r="P339">
        <v>9735.57</v>
      </c>
      <c r="Q339">
        <f t="shared" si="70"/>
        <v>100.51820372561531</v>
      </c>
      <c r="R339">
        <v>4507.3999999999996</v>
      </c>
      <c r="S339" s="135">
        <f t="shared" si="71"/>
        <v>107.09567663634894</v>
      </c>
      <c r="T339">
        <v>6407.83</v>
      </c>
      <c r="U339" s="136">
        <f t="shared" si="72"/>
        <v>100.29833598642617</v>
      </c>
      <c r="V339">
        <v>7051.77</v>
      </c>
      <c r="W339">
        <f t="shared" si="73"/>
        <v>96.401635545639849</v>
      </c>
      <c r="X339">
        <v>3215.82</v>
      </c>
      <c r="Y339">
        <f t="shared" si="74"/>
        <v>77.626373201953342</v>
      </c>
      <c r="Z339">
        <v>9454.49</v>
      </c>
      <c r="AA339" s="136">
        <f t="shared" si="75"/>
        <v>95.330422682907141</v>
      </c>
      <c r="AB339">
        <v>8108.85</v>
      </c>
      <c r="AC339">
        <f t="shared" si="76"/>
        <v>92.17325573464889</v>
      </c>
    </row>
    <row r="340" spans="1:29">
      <c r="A340" s="20">
        <v>42536</v>
      </c>
      <c r="B340">
        <v>19821.599999999999</v>
      </c>
      <c r="C340">
        <f t="shared" si="77"/>
        <v>100.46452221115612</v>
      </c>
      <c r="D340">
        <v>8605.1</v>
      </c>
      <c r="E340" s="135">
        <f t="shared" si="77"/>
        <v>99.359855159147116</v>
      </c>
      <c r="F340">
        <v>7656.59</v>
      </c>
      <c r="G340">
        <f t="shared" si="65"/>
        <v>110.15931296732451</v>
      </c>
      <c r="H340">
        <v>6629.93</v>
      </c>
      <c r="I340">
        <f t="shared" si="66"/>
        <v>104.70895184127029</v>
      </c>
      <c r="J340">
        <v>5178.37</v>
      </c>
      <c r="K340">
        <f t="shared" si="67"/>
        <v>101.46782770904446</v>
      </c>
      <c r="L340">
        <v>9375.14</v>
      </c>
      <c r="M340" s="134">
        <f t="shared" si="68"/>
        <v>110.14001376876463</v>
      </c>
      <c r="N340">
        <v>6810.35</v>
      </c>
      <c r="O340">
        <f t="shared" si="69"/>
        <v>103.75336305107574</v>
      </c>
      <c r="P340">
        <v>9764.23</v>
      </c>
      <c r="Q340">
        <f t="shared" si="70"/>
        <v>100.81411364345023</v>
      </c>
      <c r="R340">
        <v>4525.59</v>
      </c>
      <c r="S340" s="135">
        <f t="shared" si="71"/>
        <v>107.52787044165026</v>
      </c>
      <c r="T340">
        <v>6423.11</v>
      </c>
      <c r="U340" s="136">
        <f t="shared" si="72"/>
        <v>100.53750565445303</v>
      </c>
      <c r="V340">
        <v>7104.65</v>
      </c>
      <c r="W340">
        <f t="shared" si="73"/>
        <v>97.124534688359105</v>
      </c>
      <c r="X340">
        <v>3260.54</v>
      </c>
      <c r="Y340">
        <f t="shared" si="74"/>
        <v>78.705865029727079</v>
      </c>
      <c r="Z340">
        <v>9473.44</v>
      </c>
      <c r="AA340" s="136">
        <f t="shared" si="75"/>
        <v>95.521497136403966</v>
      </c>
      <c r="AB340">
        <v>8206.6</v>
      </c>
      <c r="AC340">
        <f t="shared" si="76"/>
        <v>93.284379475754207</v>
      </c>
    </row>
    <row r="341" spans="1:29">
      <c r="A341" s="20">
        <v>42537</v>
      </c>
      <c r="B341">
        <v>19801.400000000001</v>
      </c>
      <c r="C341">
        <f t="shared" si="77"/>
        <v>100.36213979254889</v>
      </c>
      <c r="D341">
        <v>8524.5</v>
      </c>
      <c r="E341" s="135">
        <f t="shared" si="77"/>
        <v>98.429197255598368</v>
      </c>
      <c r="F341">
        <v>7642.87</v>
      </c>
      <c r="G341">
        <f t="shared" si="65"/>
        <v>109.96191624451295</v>
      </c>
      <c r="H341">
        <v>6616.11</v>
      </c>
      <c r="I341">
        <f t="shared" si="66"/>
        <v>104.49068743810972</v>
      </c>
      <c r="J341">
        <v>5157.75</v>
      </c>
      <c r="K341">
        <f t="shared" si="67"/>
        <v>101.06378809670302</v>
      </c>
      <c r="L341">
        <v>9345.23</v>
      </c>
      <c r="M341" s="134">
        <f t="shared" si="68"/>
        <v>109.78862831619284</v>
      </c>
      <c r="N341">
        <v>6756.22</v>
      </c>
      <c r="O341">
        <f t="shared" si="69"/>
        <v>102.92871093452449</v>
      </c>
      <c r="P341">
        <v>9706.7900000000009</v>
      </c>
      <c r="Q341">
        <f t="shared" si="70"/>
        <v>100.22105482696601</v>
      </c>
      <c r="R341">
        <v>4500.8900000000003</v>
      </c>
      <c r="S341" s="135">
        <f t="shared" si="71"/>
        <v>106.94099924918503</v>
      </c>
      <c r="T341">
        <v>6407.33</v>
      </c>
      <c r="U341" s="136">
        <f t="shared" si="72"/>
        <v>100.29050975383367</v>
      </c>
      <c r="V341">
        <v>7084.55</v>
      </c>
      <c r="W341">
        <f t="shared" si="73"/>
        <v>96.84975645899722</v>
      </c>
      <c r="X341">
        <v>3269.4</v>
      </c>
      <c r="Y341">
        <f t="shared" si="74"/>
        <v>78.919735727269</v>
      </c>
      <c r="Z341">
        <v>9430.16</v>
      </c>
      <c r="AA341" s="136">
        <f t="shared" si="75"/>
        <v>95.085101234169557</v>
      </c>
      <c r="AB341">
        <v>8140.75</v>
      </c>
      <c r="AC341">
        <f t="shared" si="76"/>
        <v>92.53586286857481</v>
      </c>
    </row>
    <row r="342" spans="1:29">
      <c r="A342" s="20">
        <v>42538</v>
      </c>
      <c r="B342">
        <v>19800.900000000001</v>
      </c>
      <c r="C342">
        <f t="shared" si="77"/>
        <v>100.35960557426652</v>
      </c>
      <c r="D342">
        <v>8564.5300000000007</v>
      </c>
      <c r="E342" s="135">
        <f t="shared" si="77"/>
        <v>98.891408618862101</v>
      </c>
      <c r="F342">
        <v>7654.49</v>
      </c>
      <c r="G342">
        <f t="shared" si="65"/>
        <v>110.12909918322069</v>
      </c>
      <c r="H342">
        <v>6614.74</v>
      </c>
      <c r="I342">
        <f t="shared" si="66"/>
        <v>104.46905051825949</v>
      </c>
      <c r="J342">
        <v>5161.92</v>
      </c>
      <c r="K342">
        <f t="shared" si="67"/>
        <v>101.145497368452</v>
      </c>
      <c r="L342">
        <v>9374.01</v>
      </c>
      <c r="M342" s="134">
        <f t="shared" si="68"/>
        <v>110.12673842401685</v>
      </c>
      <c r="N342">
        <v>6761.84</v>
      </c>
      <c r="O342">
        <f t="shared" si="69"/>
        <v>103.01432972068775</v>
      </c>
      <c r="P342">
        <v>9719.14</v>
      </c>
      <c r="Q342">
        <f t="shared" si="70"/>
        <v>100.34856660244616</v>
      </c>
      <c r="R342">
        <v>4491.25</v>
      </c>
      <c r="S342" s="135">
        <f t="shared" si="71"/>
        <v>106.71195316435245</v>
      </c>
      <c r="T342">
        <v>6392.32</v>
      </c>
      <c r="U342" s="136">
        <f t="shared" si="72"/>
        <v>100.05556625140674</v>
      </c>
      <c r="V342">
        <v>7088.69</v>
      </c>
      <c r="W342">
        <f t="shared" si="73"/>
        <v>96.90635257191056</v>
      </c>
      <c r="X342">
        <v>3266.36</v>
      </c>
      <c r="Y342">
        <f t="shared" si="74"/>
        <v>78.846353456329112</v>
      </c>
      <c r="Z342">
        <v>9427.5300000000007</v>
      </c>
      <c r="AA342" s="136">
        <f t="shared" si="75"/>
        <v>95.058582721626209</v>
      </c>
      <c r="AB342">
        <v>8170.2</v>
      </c>
      <c r="AC342">
        <f t="shared" si="76"/>
        <v>92.870620865255646</v>
      </c>
    </row>
    <row r="343" spans="1:29">
      <c r="A343" s="20">
        <v>42541</v>
      </c>
      <c r="B343">
        <v>19907.2</v>
      </c>
      <c r="C343">
        <f t="shared" si="77"/>
        <v>100.89838038109575</v>
      </c>
      <c r="D343">
        <v>8602.2999999999993</v>
      </c>
      <c r="E343" s="135">
        <f t="shared" si="77"/>
        <v>99.327524611629286</v>
      </c>
      <c r="F343">
        <v>7670.2</v>
      </c>
      <c r="G343">
        <f t="shared" si="65"/>
        <v>110.35512706334967</v>
      </c>
      <c r="H343">
        <v>6638.93</v>
      </c>
      <c r="I343">
        <f t="shared" si="66"/>
        <v>104.85109219065127</v>
      </c>
      <c r="J343">
        <v>5189.38</v>
      </c>
      <c r="K343">
        <f t="shared" si="67"/>
        <v>101.68356369992124</v>
      </c>
      <c r="L343">
        <v>9417.4500000000007</v>
      </c>
      <c r="M343" s="134">
        <f t="shared" si="68"/>
        <v>110.63707557078108</v>
      </c>
      <c r="N343">
        <v>6785.77</v>
      </c>
      <c r="O343">
        <f t="shared" si="69"/>
        <v>103.37889512155736</v>
      </c>
      <c r="P343">
        <v>9768.0300000000007</v>
      </c>
      <c r="Q343">
        <f t="shared" si="70"/>
        <v>100.85334803590568</v>
      </c>
      <c r="R343">
        <v>4521.6099999999997</v>
      </c>
      <c r="S343" s="135">
        <f t="shared" si="71"/>
        <v>107.43330577177123</v>
      </c>
      <c r="T343">
        <v>6420.76</v>
      </c>
      <c r="U343" s="136">
        <f t="shared" si="72"/>
        <v>100.50072236126827</v>
      </c>
      <c r="V343">
        <v>7137.2</v>
      </c>
      <c r="W343">
        <f t="shared" si="73"/>
        <v>97.569511373221289</v>
      </c>
      <c r="X343">
        <v>3298.11</v>
      </c>
      <c r="Y343">
        <f t="shared" si="74"/>
        <v>79.612763687362559</v>
      </c>
      <c r="Z343">
        <v>9439.49</v>
      </c>
      <c r="AA343" s="136">
        <f t="shared" si="75"/>
        <v>95.179176413648463</v>
      </c>
      <c r="AB343">
        <v>8238.5</v>
      </c>
      <c r="AC343">
        <f t="shared" si="76"/>
        <v>93.646986609680141</v>
      </c>
    </row>
    <row r="344" spans="1:29">
      <c r="A344" s="20">
        <v>42542</v>
      </c>
      <c r="B344">
        <v>19951.7</v>
      </c>
      <c r="C344">
        <f t="shared" si="77"/>
        <v>101.12392580822555</v>
      </c>
      <c r="D344">
        <v>8619.6299999999992</v>
      </c>
      <c r="E344" s="135">
        <f t="shared" si="77"/>
        <v>99.527627607516365</v>
      </c>
      <c r="F344">
        <v>7659.49</v>
      </c>
      <c r="G344">
        <f t="shared" si="65"/>
        <v>110.20103676442024</v>
      </c>
      <c r="H344">
        <v>6630.47</v>
      </c>
      <c r="I344">
        <f t="shared" si="66"/>
        <v>104.71748026223315</v>
      </c>
      <c r="J344">
        <v>5191.88</v>
      </c>
      <c r="K344">
        <f t="shared" si="67"/>
        <v>101.73255007387145</v>
      </c>
      <c r="L344">
        <v>9441.61</v>
      </c>
      <c r="M344" s="134">
        <f t="shared" si="68"/>
        <v>110.92090949034423</v>
      </c>
      <c r="N344">
        <v>6803.38</v>
      </c>
      <c r="O344">
        <f t="shared" si="69"/>
        <v>103.64717747464192</v>
      </c>
      <c r="P344">
        <v>9819.39</v>
      </c>
      <c r="Q344">
        <f t="shared" si="70"/>
        <v>101.38363182446119</v>
      </c>
      <c r="R344">
        <v>4521.16</v>
      </c>
      <c r="S344" s="135">
        <f t="shared" si="71"/>
        <v>107.42261378648341</v>
      </c>
      <c r="T344">
        <v>6415.14</v>
      </c>
      <c r="U344" s="136">
        <f t="shared" si="72"/>
        <v>100.41275550692856</v>
      </c>
      <c r="V344">
        <v>7117.94</v>
      </c>
      <c r="W344">
        <f t="shared" si="73"/>
        <v>97.306216413146146</v>
      </c>
      <c r="X344">
        <v>3305.55</v>
      </c>
      <c r="Y344">
        <f t="shared" si="74"/>
        <v>79.792357139926011</v>
      </c>
      <c r="Z344">
        <v>9480.59</v>
      </c>
      <c r="AA344" s="136">
        <f t="shared" si="75"/>
        <v>95.593591191417275</v>
      </c>
      <c r="AB344">
        <v>8219.9</v>
      </c>
      <c r="AC344">
        <f t="shared" si="76"/>
        <v>93.435560506513298</v>
      </c>
    </row>
    <row r="345" spans="1:29">
      <c r="A345" s="20">
        <v>42543</v>
      </c>
      <c r="B345">
        <v>19955.650000000001</v>
      </c>
      <c r="C345">
        <f t="shared" si="77"/>
        <v>101.1439461326562</v>
      </c>
      <c r="D345">
        <v>8545.94</v>
      </c>
      <c r="E345" s="135">
        <f t="shared" si="77"/>
        <v>98.67675687659198</v>
      </c>
      <c r="F345">
        <v>7654.82</v>
      </c>
      <c r="G345">
        <f t="shared" si="65"/>
        <v>110.13384706357986</v>
      </c>
      <c r="H345">
        <v>6636.06</v>
      </c>
      <c r="I345">
        <f t="shared" si="66"/>
        <v>104.8057652125709</v>
      </c>
      <c r="J345">
        <v>5194.4399999999996</v>
      </c>
      <c r="K345">
        <f t="shared" si="67"/>
        <v>101.78271212079648</v>
      </c>
      <c r="L345">
        <v>9436.02</v>
      </c>
      <c r="M345" s="134">
        <f t="shared" si="68"/>
        <v>110.85523765216716</v>
      </c>
      <c r="N345">
        <v>6788.26</v>
      </c>
      <c r="O345">
        <f t="shared" si="69"/>
        <v>103.4168294236119</v>
      </c>
      <c r="P345">
        <v>9807.7800000000007</v>
      </c>
      <c r="Q345">
        <f t="shared" si="70"/>
        <v>101.26376043066973</v>
      </c>
      <c r="R345">
        <v>4501.24</v>
      </c>
      <c r="S345" s="135">
        <f t="shared" si="71"/>
        <v>106.94931523774223</v>
      </c>
      <c r="T345">
        <v>6408.19</v>
      </c>
      <c r="U345" s="136">
        <f t="shared" si="72"/>
        <v>100.30397087389278</v>
      </c>
      <c r="V345">
        <v>7121.8</v>
      </c>
      <c r="W345">
        <f t="shared" si="73"/>
        <v>97.358984769630581</v>
      </c>
      <c r="X345">
        <v>3290.82</v>
      </c>
      <c r="Y345">
        <f t="shared" si="74"/>
        <v>79.436791070536302</v>
      </c>
      <c r="Z345">
        <v>9476.26</v>
      </c>
      <c r="AA345" s="136">
        <f t="shared" si="75"/>
        <v>95.549931435024604</v>
      </c>
      <c r="AB345">
        <v>8203.7000000000007</v>
      </c>
      <c r="AC345">
        <f t="shared" si="76"/>
        <v>93.251415190851844</v>
      </c>
    </row>
    <row r="346" spans="1:29">
      <c r="A346" s="20">
        <v>42544</v>
      </c>
      <c r="B346">
        <v>19980.75</v>
      </c>
      <c r="C346">
        <f t="shared" si="77"/>
        <v>101.27116389043054</v>
      </c>
      <c r="D346">
        <v>8515.51</v>
      </c>
      <c r="E346" s="135">
        <f t="shared" si="77"/>
        <v>98.325393104817934</v>
      </c>
      <c r="F346">
        <v>7678.19</v>
      </c>
      <c r="G346">
        <f t="shared" si="65"/>
        <v>110.47008331810653</v>
      </c>
      <c r="H346">
        <v>6663.64</v>
      </c>
      <c r="I346">
        <f t="shared" si="66"/>
        <v>105.24134641656282</v>
      </c>
      <c r="J346">
        <v>5221.1899999999996</v>
      </c>
      <c r="K346">
        <f t="shared" si="67"/>
        <v>102.30686632206385</v>
      </c>
      <c r="L346">
        <v>9439.83</v>
      </c>
      <c r="M346" s="134">
        <f t="shared" si="68"/>
        <v>110.89999788534331</v>
      </c>
      <c r="N346">
        <v>6807.06</v>
      </c>
      <c r="O346">
        <f t="shared" si="69"/>
        <v>103.70324102145345</v>
      </c>
      <c r="P346">
        <v>9802.39</v>
      </c>
      <c r="Q346">
        <f t="shared" si="70"/>
        <v>101.20810954242374</v>
      </c>
      <c r="R346">
        <v>4516.4399999999996</v>
      </c>
      <c r="S346" s="135">
        <f t="shared" si="71"/>
        <v>107.31046674079774</v>
      </c>
      <c r="T346">
        <v>6425.45</v>
      </c>
      <c r="U346" s="136">
        <f t="shared" si="72"/>
        <v>100.57413242298594</v>
      </c>
      <c r="V346">
        <v>7146.22</v>
      </c>
      <c r="W346">
        <f t="shared" si="73"/>
        <v>97.692819812467278</v>
      </c>
      <c r="X346">
        <v>3314.64</v>
      </c>
      <c r="Y346">
        <f t="shared" si="74"/>
        <v>80.01177978559825</v>
      </c>
      <c r="Z346">
        <v>9451.6</v>
      </c>
      <c r="AA346" s="136">
        <f t="shared" si="75"/>
        <v>95.301282568363305</v>
      </c>
      <c r="AB346">
        <v>8270.4500000000007</v>
      </c>
      <c r="AC346">
        <f t="shared" si="76"/>
        <v>94.01016209334577</v>
      </c>
    </row>
    <row r="347" spans="1:29">
      <c r="A347" s="20">
        <v>42545</v>
      </c>
      <c r="B347">
        <v>19706.7</v>
      </c>
      <c r="C347">
        <f t="shared" si="77"/>
        <v>99.882158849870379</v>
      </c>
      <c r="D347">
        <v>8345.34</v>
      </c>
      <c r="E347" s="135">
        <f t="shared" si="77"/>
        <v>96.360504079422299</v>
      </c>
      <c r="F347">
        <v>7634.12</v>
      </c>
      <c r="G347">
        <f t="shared" si="65"/>
        <v>109.83602547741376</v>
      </c>
      <c r="H347">
        <v>6601.59</v>
      </c>
      <c r="I347">
        <f t="shared" si="66"/>
        <v>104.26136767444174</v>
      </c>
      <c r="J347">
        <v>5157.97</v>
      </c>
      <c r="K347">
        <f t="shared" si="67"/>
        <v>101.06809889761064</v>
      </c>
      <c r="L347">
        <v>9365.57</v>
      </c>
      <c r="M347" s="134">
        <f t="shared" si="68"/>
        <v>110.02758452165291</v>
      </c>
      <c r="N347">
        <v>6757.73</v>
      </c>
      <c r="O347">
        <f t="shared" si="69"/>
        <v>102.95171527030855</v>
      </c>
      <c r="P347">
        <v>9714.7199999999993</v>
      </c>
      <c r="Q347">
        <f t="shared" si="70"/>
        <v>100.30293080911643</v>
      </c>
      <c r="R347">
        <v>4455.3500000000004</v>
      </c>
      <c r="S347" s="135">
        <f t="shared" si="71"/>
        <v>105.85897033805682</v>
      </c>
      <c r="T347">
        <v>6352.68</v>
      </c>
      <c r="U347" s="136">
        <f t="shared" si="72"/>
        <v>99.435102531473191</v>
      </c>
      <c r="V347">
        <v>7081.31</v>
      </c>
      <c r="W347">
        <f t="shared" si="73"/>
        <v>96.805463848891122</v>
      </c>
      <c r="X347">
        <v>3232.47</v>
      </c>
      <c r="Y347">
        <f t="shared" si="74"/>
        <v>78.028285968778746</v>
      </c>
      <c r="Z347">
        <v>9366.3700000000008</v>
      </c>
      <c r="AA347" s="136">
        <f t="shared" si="75"/>
        <v>94.441901266435437</v>
      </c>
      <c r="AB347">
        <v>8088.6</v>
      </c>
      <c r="AC347">
        <f t="shared" si="76"/>
        <v>91.943074090072074</v>
      </c>
    </row>
    <row r="348" spans="1:29">
      <c r="A348" s="20">
        <v>42548</v>
      </c>
      <c r="B348">
        <v>19898.95</v>
      </c>
      <c r="C348">
        <f t="shared" si="77"/>
        <v>100.85656577943685</v>
      </c>
      <c r="D348">
        <v>8445.27</v>
      </c>
      <c r="E348" s="135">
        <f t="shared" si="77"/>
        <v>97.51435822708514</v>
      </c>
      <c r="F348">
        <v>7644.78</v>
      </c>
      <c r="G348">
        <f t="shared" si="65"/>
        <v>109.98939640053118</v>
      </c>
      <c r="H348">
        <v>6638.69</v>
      </c>
      <c r="I348">
        <f t="shared" si="66"/>
        <v>104.84730178133444</v>
      </c>
      <c r="J348">
        <v>5181.22</v>
      </c>
      <c r="K348">
        <f t="shared" si="67"/>
        <v>101.5236721753477</v>
      </c>
      <c r="L348">
        <v>9443.08</v>
      </c>
      <c r="M348" s="134">
        <f t="shared" si="68"/>
        <v>110.93817918660905</v>
      </c>
      <c r="N348">
        <v>6809.67</v>
      </c>
      <c r="O348">
        <f t="shared" si="69"/>
        <v>103.74300348264316</v>
      </c>
      <c r="P348">
        <v>9786.1</v>
      </c>
      <c r="Q348">
        <f t="shared" si="70"/>
        <v>101.03991789687139</v>
      </c>
      <c r="R348">
        <v>4505.76</v>
      </c>
      <c r="S348" s="135">
        <f t="shared" si="71"/>
        <v>107.05671028996665</v>
      </c>
      <c r="T348">
        <v>6394.54</v>
      </c>
      <c r="U348" s="136">
        <f t="shared" si="72"/>
        <v>100.09031472411746</v>
      </c>
      <c r="V348">
        <v>7078.47</v>
      </c>
      <c r="W348">
        <f t="shared" si="73"/>
        <v>96.766639462254915</v>
      </c>
      <c r="X348">
        <v>3282.08</v>
      </c>
      <c r="Y348">
        <f t="shared" si="74"/>
        <v>79.225817041584108</v>
      </c>
      <c r="Z348">
        <v>9460.77</v>
      </c>
      <c r="AA348" s="136">
        <f t="shared" si="75"/>
        <v>95.393744454303459</v>
      </c>
      <c r="AB348">
        <v>8094.7</v>
      </c>
      <c r="AC348">
        <f t="shared" si="76"/>
        <v>92.012412758314952</v>
      </c>
    </row>
    <row r="349" spans="1:29">
      <c r="A349" s="20">
        <v>42549</v>
      </c>
      <c r="B349">
        <v>20053.3</v>
      </c>
      <c r="C349">
        <f t="shared" si="77"/>
        <v>101.63887896320061</v>
      </c>
      <c r="D349">
        <v>8531.6299999999992</v>
      </c>
      <c r="E349" s="135">
        <f t="shared" si="77"/>
        <v>98.511524685527675</v>
      </c>
      <c r="F349">
        <v>7686.24</v>
      </c>
      <c r="G349">
        <f t="shared" si="65"/>
        <v>110.5859028238378</v>
      </c>
      <c r="H349">
        <v>6675.7</v>
      </c>
      <c r="I349">
        <f t="shared" si="66"/>
        <v>105.43181448473334</v>
      </c>
      <c r="J349">
        <v>5216.08</v>
      </c>
      <c r="K349">
        <f t="shared" si="67"/>
        <v>102.2067381737096</v>
      </c>
      <c r="L349">
        <v>9486.4599999999991</v>
      </c>
      <c r="M349" s="134">
        <f t="shared" si="68"/>
        <v>111.44781144781145</v>
      </c>
      <c r="N349">
        <v>6837.45</v>
      </c>
      <c r="O349">
        <f t="shared" si="69"/>
        <v>104.16622232243242</v>
      </c>
      <c r="P349">
        <v>9834.8799999999992</v>
      </c>
      <c r="Q349">
        <f t="shared" si="70"/>
        <v>101.5435635979177</v>
      </c>
      <c r="R349">
        <v>4547.2299999999996</v>
      </c>
      <c r="S349" s="135">
        <f t="shared" si="71"/>
        <v>108.04203613415825</v>
      </c>
      <c r="T349">
        <v>6461.43</v>
      </c>
      <c r="U349" s="136">
        <f t="shared" si="72"/>
        <v>101.13730812034241</v>
      </c>
      <c r="V349">
        <v>7111.39</v>
      </c>
      <c r="W349">
        <f t="shared" si="73"/>
        <v>97.216674253826739</v>
      </c>
      <c r="X349">
        <v>3307.3</v>
      </c>
      <c r="Y349">
        <f t="shared" si="74"/>
        <v>79.83460022352628</v>
      </c>
      <c r="Z349">
        <v>9519.2999999999993</v>
      </c>
      <c r="AA349" s="136">
        <f t="shared" si="75"/>
        <v>95.983907396950869</v>
      </c>
      <c r="AB349">
        <v>8127.85</v>
      </c>
      <c r="AC349">
        <f t="shared" si="76"/>
        <v>92.389228635733289</v>
      </c>
    </row>
    <row r="350" spans="1:29">
      <c r="A350" s="20">
        <v>42550</v>
      </c>
      <c r="B350">
        <v>20256.150000000001</v>
      </c>
      <c r="C350">
        <f t="shared" si="77"/>
        <v>102.66701132035307</v>
      </c>
      <c r="D350">
        <v>8605.3799999999992</v>
      </c>
      <c r="E350" s="135">
        <f t="shared" si="77"/>
        <v>99.363088213898891</v>
      </c>
      <c r="F350">
        <v>7742.51</v>
      </c>
      <c r="G350">
        <f t="shared" si="65"/>
        <v>111.39548836265749</v>
      </c>
      <c r="H350">
        <v>6725.98</v>
      </c>
      <c r="I350">
        <f t="shared" si="66"/>
        <v>106.2259052366084</v>
      </c>
      <c r="J350">
        <v>5248.89</v>
      </c>
      <c r="K350">
        <f t="shared" si="67"/>
        <v>102.84963534543232</v>
      </c>
      <c r="L350">
        <v>9576.61</v>
      </c>
      <c r="M350" s="134">
        <f t="shared" si="68"/>
        <v>112.50690200445959</v>
      </c>
      <c r="N350">
        <v>6901.13</v>
      </c>
      <c r="O350">
        <f t="shared" si="69"/>
        <v>105.13636543682341</v>
      </c>
      <c r="P350">
        <v>9923.59</v>
      </c>
      <c r="Q350">
        <f t="shared" si="70"/>
        <v>102.45948016494965</v>
      </c>
      <c r="R350">
        <v>4597.37</v>
      </c>
      <c r="S350" s="135">
        <f t="shared" si="71"/>
        <v>109.2333608948954</v>
      </c>
      <c r="T350">
        <v>6521.92</v>
      </c>
      <c r="U350" s="136">
        <f t="shared" si="72"/>
        <v>102.08412573938332</v>
      </c>
      <c r="V350">
        <v>7172.25</v>
      </c>
      <c r="W350">
        <f t="shared" si="73"/>
        <v>98.048664454770275</v>
      </c>
      <c r="X350">
        <v>3345.04</v>
      </c>
      <c r="Y350">
        <f t="shared" si="74"/>
        <v>80.745602494997215</v>
      </c>
      <c r="Z350">
        <v>9583.8700000000008</v>
      </c>
      <c r="AA350" s="136">
        <f t="shared" si="75"/>
        <v>96.634972170686467</v>
      </c>
      <c r="AB350">
        <v>8204</v>
      </c>
      <c r="AC350">
        <f t="shared" si="76"/>
        <v>93.254825289290025</v>
      </c>
    </row>
    <row r="351" spans="1:29">
      <c r="A351" s="20">
        <v>42551</v>
      </c>
      <c r="B351">
        <v>20533.7</v>
      </c>
      <c r="C351">
        <f t="shared" si="77"/>
        <v>104.07375588888974</v>
      </c>
      <c r="D351">
        <v>8685.6200000000008</v>
      </c>
      <c r="E351" s="135">
        <f t="shared" si="77"/>
        <v>100.28958933276677</v>
      </c>
      <c r="F351">
        <v>7815.38</v>
      </c>
      <c r="G351">
        <f t="shared" si="65"/>
        <v>112.44390667105965</v>
      </c>
      <c r="H351">
        <v>6785.81</v>
      </c>
      <c r="I351">
        <f t="shared" si="66"/>
        <v>107.17082269254885</v>
      </c>
      <c r="J351">
        <v>5287.66</v>
      </c>
      <c r="K351">
        <f t="shared" si="67"/>
        <v>103.60931603265236</v>
      </c>
      <c r="L351">
        <v>9659.7000000000007</v>
      </c>
      <c r="M351" s="134">
        <f t="shared" si="68"/>
        <v>113.48305102666583</v>
      </c>
      <c r="N351">
        <v>6968.46</v>
      </c>
      <c r="O351">
        <f t="shared" si="69"/>
        <v>106.16211505824211</v>
      </c>
      <c r="P351">
        <v>10006.709999999999</v>
      </c>
      <c r="Q351">
        <f t="shared" si="70"/>
        <v>103.31768087571164</v>
      </c>
      <c r="R351">
        <v>4643.67</v>
      </c>
      <c r="S351" s="135">
        <f t="shared" si="71"/>
        <v>110.33344738117641</v>
      </c>
      <c r="T351">
        <v>6586.25</v>
      </c>
      <c r="U351" s="136">
        <f t="shared" si="72"/>
        <v>103.09104882473466</v>
      </c>
      <c r="V351">
        <v>7237.05</v>
      </c>
      <c r="W351">
        <f t="shared" si="73"/>
        <v>98.934516656892228</v>
      </c>
      <c r="X351">
        <v>3385.53</v>
      </c>
      <c r="Y351">
        <f t="shared" si="74"/>
        <v>81.722986754982884</v>
      </c>
      <c r="Z351">
        <v>9668.9699999999993</v>
      </c>
      <c r="AA351" s="136">
        <f t="shared" si="75"/>
        <v>97.493042671614091</v>
      </c>
      <c r="AB351">
        <v>8287.75</v>
      </c>
      <c r="AC351">
        <f t="shared" si="76"/>
        <v>94.206811103280515</v>
      </c>
    </row>
    <row r="352" spans="1:29">
      <c r="A352" s="20">
        <v>42552</v>
      </c>
      <c r="B352">
        <v>20831.25</v>
      </c>
      <c r="C352">
        <f t="shared" si="77"/>
        <v>105.5818691887207</v>
      </c>
      <c r="D352">
        <v>8748.9500000000007</v>
      </c>
      <c r="E352" s="135">
        <f t="shared" si="77"/>
        <v>101.02083703787524</v>
      </c>
      <c r="F352">
        <v>7855.13</v>
      </c>
      <c r="G352">
        <f t="shared" si="65"/>
        <v>113.01581044159603</v>
      </c>
      <c r="H352">
        <v>6823.43</v>
      </c>
      <c r="I352">
        <f t="shared" si="66"/>
        <v>107.76496935296134</v>
      </c>
      <c r="J352">
        <v>5322.67</v>
      </c>
      <c r="K352">
        <f t="shared" si="67"/>
        <v>104.29532121345126</v>
      </c>
      <c r="L352">
        <v>9712.25</v>
      </c>
      <c r="M352" s="134">
        <f t="shared" si="68"/>
        <v>114.10041329790108</v>
      </c>
      <c r="N352">
        <v>7026.79</v>
      </c>
      <c r="O352">
        <f t="shared" si="69"/>
        <v>107.05075274452392</v>
      </c>
      <c r="P352">
        <v>10051.84</v>
      </c>
      <c r="Q352">
        <f t="shared" si="70"/>
        <v>103.78364091032051</v>
      </c>
      <c r="R352">
        <v>4675.3999999999996</v>
      </c>
      <c r="S352" s="135">
        <f t="shared" si="71"/>
        <v>111.08735114380481</v>
      </c>
      <c r="T352">
        <v>6626.92</v>
      </c>
      <c r="U352" s="136">
        <f t="shared" si="72"/>
        <v>103.72763458380878</v>
      </c>
      <c r="V352">
        <v>7287.56</v>
      </c>
      <c r="W352">
        <f t="shared" si="73"/>
        <v>99.625016575552408</v>
      </c>
      <c r="X352">
        <v>3447.37</v>
      </c>
      <c r="Y352">
        <f t="shared" si="74"/>
        <v>83.215736634891826</v>
      </c>
      <c r="Z352">
        <v>9741.77</v>
      </c>
      <c r="AA352" s="136">
        <f t="shared" si="75"/>
        <v>98.227091231749625</v>
      </c>
      <c r="AB352">
        <v>8328.35</v>
      </c>
      <c r="AC352">
        <f t="shared" si="76"/>
        <v>94.668311091913523</v>
      </c>
    </row>
    <row r="353" spans="1:29">
      <c r="A353" s="20">
        <v>42555</v>
      </c>
      <c r="B353">
        <v>20995.35</v>
      </c>
      <c r="C353">
        <f t="shared" si="77"/>
        <v>106.41359962899044</v>
      </c>
      <c r="D353">
        <v>8814.58</v>
      </c>
      <c r="E353" s="135">
        <f t="shared" si="77"/>
        <v>101.77864197844475</v>
      </c>
      <c r="F353">
        <v>7883.06</v>
      </c>
      <c r="G353">
        <f t="shared" si="65"/>
        <v>113.4176537701767</v>
      </c>
      <c r="H353">
        <v>6846.57</v>
      </c>
      <c r="I353">
        <f t="shared" si="66"/>
        <v>108.13042798459198</v>
      </c>
      <c r="J353">
        <v>5348.19</v>
      </c>
      <c r="K353">
        <f t="shared" si="67"/>
        <v>104.79537411873511</v>
      </c>
      <c r="L353">
        <v>9779.17</v>
      </c>
      <c r="M353" s="134">
        <f t="shared" si="68"/>
        <v>114.88659566119439</v>
      </c>
      <c r="N353">
        <v>7054.74</v>
      </c>
      <c r="O353">
        <f t="shared" si="69"/>
        <v>107.47656147642132</v>
      </c>
      <c r="P353">
        <v>10155.4</v>
      </c>
      <c r="Q353">
        <f t="shared" si="70"/>
        <v>104.85288135313225</v>
      </c>
      <c r="R353">
        <v>4715.54</v>
      </c>
      <c r="S353" s="135">
        <f t="shared" si="71"/>
        <v>112.0410762314791</v>
      </c>
      <c r="T353">
        <v>6678.53</v>
      </c>
      <c r="U353" s="136">
        <f t="shared" si="72"/>
        <v>104.53545831200684</v>
      </c>
      <c r="V353">
        <v>7299.43</v>
      </c>
      <c r="W353">
        <f t="shared" si="73"/>
        <v>99.787286107021345</v>
      </c>
      <c r="X353">
        <v>3515.95</v>
      </c>
      <c r="Y353">
        <f t="shared" si="74"/>
        <v>84.871182733924101</v>
      </c>
      <c r="Z353">
        <v>9826.2099999999991</v>
      </c>
      <c r="AA353" s="136">
        <f t="shared" si="75"/>
        <v>99.078506896829865</v>
      </c>
      <c r="AB353">
        <v>8370.7000000000007</v>
      </c>
      <c r="AC353">
        <f t="shared" si="76"/>
        <v>95.149703321435879</v>
      </c>
    </row>
    <row r="354" spans="1:29">
      <c r="A354" s="20">
        <v>42556</v>
      </c>
      <c r="B354">
        <v>20975.5</v>
      </c>
      <c r="C354">
        <f t="shared" si="77"/>
        <v>106.31299116318085</v>
      </c>
      <c r="D354">
        <v>8802.9500000000007</v>
      </c>
      <c r="E354" s="135">
        <f t="shared" si="77"/>
        <v>101.64435474000466</v>
      </c>
      <c r="F354">
        <v>7856.61</v>
      </c>
      <c r="G354">
        <f t="shared" si="65"/>
        <v>113.03710396563109</v>
      </c>
      <c r="H354">
        <v>6845.04</v>
      </c>
      <c r="I354">
        <f t="shared" si="66"/>
        <v>108.10626412519721</v>
      </c>
      <c r="J354">
        <v>5338.76</v>
      </c>
      <c r="K354">
        <f t="shared" si="67"/>
        <v>104.6105975161949</v>
      </c>
      <c r="L354">
        <v>9769.16</v>
      </c>
      <c r="M354" s="134">
        <f t="shared" si="68"/>
        <v>114.76899725329592</v>
      </c>
      <c r="N354">
        <v>7040.48</v>
      </c>
      <c r="O354">
        <f t="shared" si="69"/>
        <v>107.2593152325266</v>
      </c>
      <c r="P354">
        <v>10145.620000000001</v>
      </c>
      <c r="Q354">
        <f t="shared" si="70"/>
        <v>104.75190441676013</v>
      </c>
      <c r="R354">
        <v>4698.1400000000003</v>
      </c>
      <c r="S354" s="135">
        <f t="shared" si="71"/>
        <v>111.62765280034974</v>
      </c>
      <c r="T354">
        <v>6669.17</v>
      </c>
      <c r="U354" s="136">
        <f t="shared" si="72"/>
        <v>104.38895123787519</v>
      </c>
      <c r="V354">
        <v>7270.78</v>
      </c>
      <c r="W354">
        <f t="shared" si="73"/>
        <v>99.395624600990573</v>
      </c>
      <c r="X354">
        <v>3524.32</v>
      </c>
      <c r="Y354">
        <f t="shared" si="74"/>
        <v>85.073225368057976</v>
      </c>
      <c r="Z354">
        <v>9786.84</v>
      </c>
      <c r="AA354" s="136">
        <f t="shared" si="75"/>
        <v>98.681535855448899</v>
      </c>
      <c r="AB354">
        <v>8335.9500000000007</v>
      </c>
      <c r="AC354">
        <f t="shared" si="76"/>
        <v>94.754700252347305</v>
      </c>
    </row>
    <row r="355" spans="1:29">
      <c r="A355" s="20">
        <v>42558</v>
      </c>
      <c r="B355">
        <v>20950.349999999999</v>
      </c>
      <c r="C355">
        <f t="shared" si="77"/>
        <v>106.18551998357826</v>
      </c>
      <c r="D355">
        <v>8830.98</v>
      </c>
      <c r="E355" s="135">
        <f t="shared" si="77"/>
        <v>101.96800661390628</v>
      </c>
      <c r="F355">
        <v>7852.78</v>
      </c>
      <c r="G355">
        <f t="shared" si="65"/>
        <v>112.98199977843224</v>
      </c>
      <c r="H355">
        <v>6852.49</v>
      </c>
      <c r="I355">
        <f t="shared" si="66"/>
        <v>108.22392474774037</v>
      </c>
      <c r="J355">
        <v>5334.03</v>
      </c>
      <c r="K355">
        <f t="shared" si="67"/>
        <v>104.51791529668107</v>
      </c>
      <c r="L355">
        <v>9772.33</v>
      </c>
      <c r="M355" s="134">
        <f t="shared" si="68"/>
        <v>114.80623870714588</v>
      </c>
      <c r="N355">
        <v>7025.08</v>
      </c>
      <c r="O355">
        <f t="shared" si="69"/>
        <v>107.02470147684788</v>
      </c>
      <c r="P355">
        <v>10123.530000000001</v>
      </c>
      <c r="Q355">
        <f t="shared" si="70"/>
        <v>104.52382869851262</v>
      </c>
      <c r="R355">
        <v>4666.91</v>
      </c>
      <c r="S355" s="135">
        <f t="shared" si="71"/>
        <v>110.88562902137447</v>
      </c>
      <c r="T355">
        <v>6644.49</v>
      </c>
      <c r="U355" s="136">
        <f t="shared" si="72"/>
        <v>104.00264839710928</v>
      </c>
      <c r="V355">
        <v>7286.31</v>
      </c>
      <c r="W355">
        <f t="shared" si="73"/>
        <v>99.607928377208992</v>
      </c>
      <c r="X355">
        <v>3521.84</v>
      </c>
      <c r="Y355">
        <f t="shared" si="74"/>
        <v>85.013360883870163</v>
      </c>
      <c r="Z355">
        <v>9811.57</v>
      </c>
      <c r="AA355" s="136">
        <f t="shared" si="75"/>
        <v>98.930890538033395</v>
      </c>
      <c r="AB355">
        <v>8337.9</v>
      </c>
      <c r="AC355">
        <f t="shared" si="76"/>
        <v>94.776865892195417</v>
      </c>
    </row>
    <row r="356" spans="1:29">
      <c r="A356" s="20">
        <v>42559</v>
      </c>
      <c r="B356">
        <v>20999.25</v>
      </c>
      <c r="C356">
        <f t="shared" si="77"/>
        <v>106.43336653159284</v>
      </c>
      <c r="D356">
        <v>8826.39</v>
      </c>
      <c r="E356" s="135">
        <f t="shared" si="77"/>
        <v>101.91500760922527</v>
      </c>
      <c r="F356">
        <v>7849.32</v>
      </c>
      <c r="G356">
        <f t="shared" si="65"/>
        <v>112.93221897224215</v>
      </c>
      <c r="H356">
        <v>6878.4</v>
      </c>
      <c r="I356">
        <f t="shared" si="66"/>
        <v>108.63313102023604</v>
      </c>
      <c r="J356">
        <v>5324.68</v>
      </c>
      <c r="K356">
        <f t="shared" si="67"/>
        <v>104.33470625810726</v>
      </c>
      <c r="L356">
        <v>9780.83</v>
      </c>
      <c r="M356" s="134">
        <f t="shared" si="68"/>
        <v>114.90609749507166</v>
      </c>
      <c r="N356">
        <v>7021.03</v>
      </c>
      <c r="O356">
        <f t="shared" si="69"/>
        <v>106.96300110603627</v>
      </c>
      <c r="P356">
        <v>10118.69</v>
      </c>
      <c r="Q356">
        <f t="shared" si="70"/>
        <v>104.47385647233254</v>
      </c>
      <c r="R356">
        <v>4676.09</v>
      </c>
      <c r="S356" s="135">
        <f t="shared" si="71"/>
        <v>111.10374552124615</v>
      </c>
      <c r="T356">
        <v>6658.41</v>
      </c>
      <c r="U356" s="136">
        <f t="shared" si="72"/>
        <v>104.22053071248456</v>
      </c>
      <c r="V356">
        <v>7291.18</v>
      </c>
      <c r="W356">
        <f t="shared" si="73"/>
        <v>99.674503997954886</v>
      </c>
      <c r="X356">
        <v>3508.07</v>
      </c>
      <c r="Y356">
        <f t="shared" si="74"/>
        <v>84.680968163198315</v>
      </c>
      <c r="Z356">
        <v>9813.74</v>
      </c>
      <c r="AA356" s="136">
        <f t="shared" si="75"/>
        <v>98.952770831652813</v>
      </c>
      <c r="AB356">
        <v>8323.2000000000007</v>
      </c>
      <c r="AC356">
        <f t="shared" si="76"/>
        <v>94.609771068724854</v>
      </c>
    </row>
    <row r="357" spans="1:29">
      <c r="A357" s="20">
        <v>42562</v>
      </c>
      <c r="B357">
        <v>21345.25</v>
      </c>
      <c r="C357">
        <f t="shared" si="77"/>
        <v>108.18704558298424</v>
      </c>
      <c r="D357">
        <v>8945.27</v>
      </c>
      <c r="E357" s="135">
        <f t="shared" si="77"/>
        <v>103.28767028383912</v>
      </c>
      <c r="F357">
        <v>7952.87</v>
      </c>
      <c r="G357">
        <f t="shared" si="65"/>
        <v>114.42204627888472</v>
      </c>
      <c r="H357">
        <v>6968.87</v>
      </c>
      <c r="I357">
        <f t="shared" si="66"/>
        <v>110.06195739895794</v>
      </c>
      <c r="J357">
        <v>5399.58</v>
      </c>
      <c r="K357">
        <f t="shared" si="67"/>
        <v>105.80233802165588</v>
      </c>
      <c r="L357">
        <v>9877.99</v>
      </c>
      <c r="M357" s="134">
        <f t="shared" si="68"/>
        <v>116.04754218152682</v>
      </c>
      <c r="N357">
        <v>7075.91</v>
      </c>
      <c r="O357">
        <f t="shared" si="69"/>
        <v>107.79907921718225</v>
      </c>
      <c r="P357">
        <v>10198.93</v>
      </c>
      <c r="Q357">
        <f t="shared" si="70"/>
        <v>105.30232164354936</v>
      </c>
      <c r="R357">
        <v>4755.95</v>
      </c>
      <c r="S357" s="135">
        <f t="shared" si="71"/>
        <v>113.00121651032606</v>
      </c>
      <c r="T357">
        <v>6749.33</v>
      </c>
      <c r="U357" s="136">
        <f t="shared" si="72"/>
        <v>105.64365284710516</v>
      </c>
      <c r="V357">
        <v>7374.51</v>
      </c>
      <c r="W357">
        <f t="shared" si="73"/>
        <v>100.81367165231943</v>
      </c>
      <c r="X357">
        <v>3604.32</v>
      </c>
      <c r="Y357">
        <f t="shared" si="74"/>
        <v>87.004337761213137</v>
      </c>
      <c r="Z357">
        <v>9909.4699999999993</v>
      </c>
      <c r="AA357" s="136">
        <f t="shared" si="75"/>
        <v>99.918024522061771</v>
      </c>
      <c r="AB357">
        <v>8467.9</v>
      </c>
      <c r="AC357">
        <f t="shared" si="76"/>
        <v>96.254575215404543</v>
      </c>
    </row>
    <row r="358" spans="1:29">
      <c r="A358" s="20">
        <v>42563</v>
      </c>
      <c r="B358">
        <v>21516.3</v>
      </c>
      <c r="C358">
        <f t="shared" si="77"/>
        <v>109.05400165737875</v>
      </c>
      <c r="D358">
        <v>8996.99</v>
      </c>
      <c r="E358" s="135">
        <f t="shared" si="77"/>
        <v>103.88486168298974</v>
      </c>
      <c r="F358">
        <v>7974</v>
      </c>
      <c r="G358">
        <f t="shared" si="65"/>
        <v>114.72605449703401</v>
      </c>
      <c r="H358">
        <v>6976.06</v>
      </c>
      <c r="I358">
        <f t="shared" si="66"/>
        <v>110.1755117447412</v>
      </c>
      <c r="J358">
        <v>5404.72</v>
      </c>
      <c r="K358">
        <f t="shared" si="67"/>
        <v>105.90305400649756</v>
      </c>
      <c r="L358">
        <v>9861.44</v>
      </c>
      <c r="M358" s="134">
        <f t="shared" si="68"/>
        <v>115.85311124738899</v>
      </c>
      <c r="N358">
        <v>7074.12</v>
      </c>
      <c r="O358">
        <f t="shared" si="69"/>
        <v>107.77180917674947</v>
      </c>
      <c r="P358">
        <v>10218.459999999999</v>
      </c>
      <c r="Q358">
        <f t="shared" si="70"/>
        <v>105.50396577109002</v>
      </c>
      <c r="R358">
        <v>4774.72</v>
      </c>
      <c r="S358" s="135">
        <f t="shared" si="71"/>
        <v>113.44719109666505</v>
      </c>
      <c r="T358">
        <v>6779.53</v>
      </c>
      <c r="U358" s="136">
        <f t="shared" si="72"/>
        <v>106.11635729569227</v>
      </c>
      <c r="V358">
        <v>7372.13</v>
      </c>
      <c r="W358">
        <f t="shared" si="73"/>
        <v>100.78113572267358</v>
      </c>
      <c r="X358">
        <v>3628.42</v>
      </c>
      <c r="Y358">
        <f t="shared" si="74"/>
        <v>87.58608536965113</v>
      </c>
      <c r="Z358">
        <v>9941.34</v>
      </c>
      <c r="AA358" s="136">
        <f t="shared" si="75"/>
        <v>100.23937242881343</v>
      </c>
      <c r="AB358">
        <v>8521.0499999999993</v>
      </c>
      <c r="AC358">
        <f t="shared" si="76"/>
        <v>96.858730988701197</v>
      </c>
    </row>
    <row r="359" spans="1:29">
      <c r="A359" s="20">
        <v>42564</v>
      </c>
      <c r="B359">
        <v>21427.1</v>
      </c>
      <c r="C359">
        <f t="shared" si="77"/>
        <v>108.60189711580617</v>
      </c>
      <c r="D359">
        <v>8934.9699999999993</v>
      </c>
      <c r="E359" s="135">
        <f t="shared" si="77"/>
        <v>103.16874005546997</v>
      </c>
      <c r="F359">
        <v>7941.09</v>
      </c>
      <c r="G359">
        <f t="shared" si="65"/>
        <v>114.25256133757861</v>
      </c>
      <c r="H359">
        <v>6940.65</v>
      </c>
      <c r="I359">
        <f t="shared" si="66"/>
        <v>109.61626843678781</v>
      </c>
      <c r="J359">
        <v>5387.83</v>
      </c>
      <c r="K359">
        <f t="shared" si="67"/>
        <v>105.57210206408985</v>
      </c>
      <c r="L359">
        <v>9793.2800000000007</v>
      </c>
      <c r="M359" s="134">
        <f t="shared" si="68"/>
        <v>115.05236124915119</v>
      </c>
      <c r="N359">
        <v>7043.09</v>
      </c>
      <c r="O359">
        <f t="shared" si="69"/>
        <v>107.29907769371631</v>
      </c>
      <c r="P359">
        <v>10174.780000000001</v>
      </c>
      <c r="Q359">
        <f t="shared" si="70"/>
        <v>105.05297675465496</v>
      </c>
      <c r="R359">
        <v>4696.76</v>
      </c>
      <c r="S359" s="135">
        <f t="shared" si="71"/>
        <v>111.59486404546708</v>
      </c>
      <c r="T359">
        <v>6729.88</v>
      </c>
      <c r="U359" s="136">
        <f t="shared" si="72"/>
        <v>105.33921239925681</v>
      </c>
      <c r="V359">
        <v>7374.09</v>
      </c>
      <c r="W359">
        <f t="shared" si="73"/>
        <v>100.80793001767603</v>
      </c>
      <c r="X359">
        <v>3622.58</v>
      </c>
      <c r="Y359">
        <f t="shared" si="74"/>
        <v>87.445114164950795</v>
      </c>
      <c r="Z359">
        <v>9916.02</v>
      </c>
      <c r="AA359" s="136">
        <f t="shared" si="75"/>
        <v>99.984068726304756</v>
      </c>
      <c r="AB359">
        <v>8519.5</v>
      </c>
      <c r="AC359">
        <f t="shared" si="76"/>
        <v>96.841112146770641</v>
      </c>
    </row>
    <row r="360" spans="1:29">
      <c r="A360" s="20">
        <v>42565</v>
      </c>
      <c r="B360">
        <v>21520.6</v>
      </c>
      <c r="C360">
        <f t="shared" si="77"/>
        <v>109.07579593460702</v>
      </c>
      <c r="D360">
        <v>8941.93</v>
      </c>
      <c r="E360" s="135">
        <f t="shared" si="77"/>
        <v>103.24910455929998</v>
      </c>
      <c r="F360">
        <v>7962.79</v>
      </c>
      <c r="G360">
        <f t="shared" si="65"/>
        <v>114.56477043998463</v>
      </c>
      <c r="H360">
        <v>6971.25</v>
      </c>
      <c r="I360">
        <f t="shared" si="66"/>
        <v>110.09954562468313</v>
      </c>
      <c r="J360">
        <v>5403.88</v>
      </c>
      <c r="K360">
        <f t="shared" si="67"/>
        <v>105.88659458485029</v>
      </c>
      <c r="L360">
        <v>9815.83</v>
      </c>
      <c r="M360" s="134">
        <f t="shared" si="68"/>
        <v>115.31728073947194</v>
      </c>
      <c r="N360">
        <v>7072.46</v>
      </c>
      <c r="O360">
        <f t="shared" si="69"/>
        <v>107.74651964204645</v>
      </c>
      <c r="P360">
        <v>10228.780000000001</v>
      </c>
      <c r="Q360">
        <f t="shared" si="70"/>
        <v>105.61051812112692</v>
      </c>
      <c r="R360">
        <v>4702.33</v>
      </c>
      <c r="S360" s="135">
        <f t="shared" si="71"/>
        <v>111.72720706336308</v>
      </c>
      <c r="T360">
        <v>6750.48</v>
      </c>
      <c r="U360" s="136">
        <f t="shared" si="72"/>
        <v>105.66165318206791</v>
      </c>
      <c r="V360">
        <v>7399.55</v>
      </c>
      <c r="W360">
        <f t="shared" si="73"/>
        <v>101.15598244153445</v>
      </c>
      <c r="X360">
        <v>3682.22</v>
      </c>
      <c r="Y360">
        <f t="shared" si="74"/>
        <v>88.884758454047969</v>
      </c>
      <c r="Z360">
        <v>9952.57</v>
      </c>
      <c r="AA360" s="136">
        <f t="shared" si="75"/>
        <v>100.35260546906508</v>
      </c>
      <c r="AB360">
        <v>8565</v>
      </c>
      <c r="AC360">
        <f t="shared" si="76"/>
        <v>97.358310409893832</v>
      </c>
    </row>
    <row r="361" spans="1:29">
      <c r="A361" s="20">
        <v>42566</v>
      </c>
      <c r="B361">
        <v>21579.4</v>
      </c>
      <c r="C361">
        <f t="shared" si="77"/>
        <v>109.37382000461228</v>
      </c>
      <c r="D361">
        <v>8878.33</v>
      </c>
      <c r="E361" s="135">
        <f t="shared" si="77"/>
        <v>102.51473926568089</v>
      </c>
      <c r="F361">
        <v>7954.57</v>
      </c>
      <c r="G361">
        <f t="shared" si="65"/>
        <v>114.44650505649257</v>
      </c>
      <c r="H361">
        <v>6972.62</v>
      </c>
      <c r="I361">
        <f t="shared" si="66"/>
        <v>110.12118254453335</v>
      </c>
      <c r="J361">
        <v>5364.28</v>
      </c>
      <c r="K361">
        <f t="shared" si="67"/>
        <v>105.11065042147875</v>
      </c>
      <c r="L361">
        <v>9754.69</v>
      </c>
      <c r="M361" s="134">
        <f t="shared" si="68"/>
        <v>114.59900235196815</v>
      </c>
      <c r="N361">
        <v>7014.35</v>
      </c>
      <c r="O361">
        <f t="shared" si="69"/>
        <v>106.86123358084578</v>
      </c>
      <c r="P361">
        <v>10149.030000000001</v>
      </c>
      <c r="Q361">
        <f t="shared" si="70"/>
        <v>104.78711212156881</v>
      </c>
      <c r="R361">
        <v>4714.8599999999997</v>
      </c>
      <c r="S361" s="135">
        <f t="shared" si="71"/>
        <v>112.02491945371082</v>
      </c>
      <c r="T361">
        <v>6767.85</v>
      </c>
      <c r="U361" s="136">
        <f t="shared" si="72"/>
        <v>105.93353650233144</v>
      </c>
      <c r="V361">
        <v>7336.91</v>
      </c>
      <c r="W361">
        <f t="shared" si="73"/>
        <v>100.29965864614989</v>
      </c>
      <c r="X361">
        <v>3676.69</v>
      </c>
      <c r="Y361">
        <f t="shared" si="74"/>
        <v>88.751270309871131</v>
      </c>
      <c r="Z361">
        <v>9896.9599999999991</v>
      </c>
      <c r="AA361" s="136">
        <f t="shared" si="75"/>
        <v>99.791885133500031</v>
      </c>
      <c r="AB361">
        <v>8541.4</v>
      </c>
      <c r="AC361">
        <f t="shared" si="76"/>
        <v>97.090049332757417</v>
      </c>
    </row>
    <row r="362" spans="1:29">
      <c r="A362" s="20">
        <v>42569</v>
      </c>
      <c r="B362">
        <v>21429.35</v>
      </c>
      <c r="C362">
        <f t="shared" si="77"/>
        <v>108.61330109807676</v>
      </c>
      <c r="D362">
        <v>8805.9599999999991</v>
      </c>
      <c r="E362" s="135">
        <f t="shared" si="77"/>
        <v>101.67911007858631</v>
      </c>
      <c r="F362">
        <v>7944.46</v>
      </c>
      <c r="G362">
        <f t="shared" si="65"/>
        <v>114.3010472673071</v>
      </c>
      <c r="H362">
        <v>6948.11</v>
      </c>
      <c r="I362">
        <f t="shared" si="66"/>
        <v>109.7340869930525</v>
      </c>
      <c r="J362">
        <v>5359.56</v>
      </c>
      <c r="K362">
        <f t="shared" si="67"/>
        <v>105.01816414746075</v>
      </c>
      <c r="L362">
        <v>9689.24</v>
      </c>
      <c r="M362" s="134">
        <f t="shared" si="68"/>
        <v>113.83008968493964</v>
      </c>
      <c r="N362">
        <v>6992.88</v>
      </c>
      <c r="O362">
        <f t="shared" si="69"/>
        <v>106.53414544224692</v>
      </c>
      <c r="P362">
        <v>10098.370000000001</v>
      </c>
      <c r="Q362">
        <f t="shared" si="70"/>
        <v>104.26405572109718</v>
      </c>
      <c r="R362">
        <v>4685.43</v>
      </c>
      <c r="S362" s="135">
        <f t="shared" si="71"/>
        <v>111.32566361588687</v>
      </c>
      <c r="T362">
        <v>6728.63</v>
      </c>
      <c r="U362" s="136">
        <f t="shared" si="72"/>
        <v>105.31964681777556</v>
      </c>
      <c r="V362">
        <v>7331.26</v>
      </c>
      <c r="W362">
        <f t="shared" si="73"/>
        <v>100.22241998963773</v>
      </c>
      <c r="X362">
        <v>3617.95</v>
      </c>
      <c r="Y362">
        <f t="shared" si="74"/>
        <v>87.333351035196941</v>
      </c>
      <c r="Z362">
        <v>9863.07</v>
      </c>
      <c r="AA362" s="136">
        <f t="shared" si="75"/>
        <v>99.450169395821561</v>
      </c>
      <c r="AB362">
        <v>8508.7000000000007</v>
      </c>
      <c r="AC362">
        <f t="shared" si="76"/>
        <v>96.718348602996357</v>
      </c>
    </row>
    <row r="363" spans="1:29">
      <c r="A363" s="20">
        <v>42570</v>
      </c>
      <c r="B363">
        <v>21503.85</v>
      </c>
      <c r="C363">
        <f t="shared" si="77"/>
        <v>108.99089962214805</v>
      </c>
      <c r="D363">
        <v>8818.5</v>
      </c>
      <c r="E363" s="135">
        <f t="shared" si="77"/>
        <v>101.8239047449697</v>
      </c>
      <c r="F363">
        <v>7957.1</v>
      </c>
      <c r="G363">
        <f t="shared" si="65"/>
        <v>114.48290547257956</v>
      </c>
      <c r="H363">
        <v>6956.11</v>
      </c>
      <c r="I363">
        <f t="shared" si="66"/>
        <v>109.86043397028003</v>
      </c>
      <c r="J363">
        <v>5360.21</v>
      </c>
      <c r="K363">
        <f t="shared" si="67"/>
        <v>105.0309006046878</v>
      </c>
      <c r="L363">
        <v>9716.9599999999991</v>
      </c>
      <c r="M363" s="134">
        <f t="shared" si="68"/>
        <v>114.15574681450464</v>
      </c>
      <c r="N363">
        <v>6992.34</v>
      </c>
      <c r="O363">
        <f t="shared" si="69"/>
        <v>106.52591872613873</v>
      </c>
      <c r="P363">
        <v>10084.39</v>
      </c>
      <c r="Q363">
        <f t="shared" si="70"/>
        <v>104.11971445622166</v>
      </c>
      <c r="R363">
        <v>4699.8900000000003</v>
      </c>
      <c r="S363" s="135">
        <f t="shared" si="71"/>
        <v>111.66923274313574</v>
      </c>
      <c r="T363">
        <v>6744.43</v>
      </c>
      <c r="U363" s="136">
        <f t="shared" si="72"/>
        <v>105.56695576769863</v>
      </c>
      <c r="V363">
        <v>7339.13</v>
      </c>
      <c r="W363">
        <f t="shared" si="73"/>
        <v>100.33000728640778</v>
      </c>
      <c r="X363">
        <v>3657.8</v>
      </c>
      <c r="Y363">
        <f t="shared" si="74"/>
        <v>88.295286396037369</v>
      </c>
      <c r="Z363">
        <v>9844.9</v>
      </c>
      <c r="AA363" s="136">
        <f t="shared" si="75"/>
        <v>99.266959748326201</v>
      </c>
      <c r="AB363">
        <v>8528.5499999999993</v>
      </c>
      <c r="AC363">
        <f t="shared" si="76"/>
        <v>96.943983449655576</v>
      </c>
    </row>
    <row r="364" spans="1:29">
      <c r="A364" s="20">
        <v>42571</v>
      </c>
      <c r="B364">
        <v>21673.75</v>
      </c>
      <c r="C364">
        <f t="shared" si="77"/>
        <v>109.85202699449314</v>
      </c>
      <c r="D364">
        <v>8934.82</v>
      </c>
      <c r="E364" s="135">
        <f t="shared" si="77"/>
        <v>103.16700806185295</v>
      </c>
      <c r="F364">
        <v>8007.66</v>
      </c>
      <c r="G364">
        <f t="shared" si="65"/>
        <v>115.21033829366934</v>
      </c>
      <c r="H364">
        <v>7023.32</v>
      </c>
      <c r="I364">
        <f t="shared" si="66"/>
        <v>110.92190651271285</v>
      </c>
      <c r="J364">
        <v>5409</v>
      </c>
      <c r="K364">
        <f t="shared" si="67"/>
        <v>105.98691867870033</v>
      </c>
      <c r="L364">
        <v>9817.1200000000008</v>
      </c>
      <c r="M364" s="134">
        <f t="shared" si="68"/>
        <v>115.33243577905128</v>
      </c>
      <c r="N364">
        <v>7047.5</v>
      </c>
      <c r="O364">
        <f t="shared" si="69"/>
        <v>107.36626254193339</v>
      </c>
      <c r="P364">
        <v>10165.200000000001</v>
      </c>
      <c r="Q364">
        <f t="shared" si="70"/>
        <v>104.9540647863068</v>
      </c>
      <c r="R364">
        <v>4733.53</v>
      </c>
      <c r="S364" s="135">
        <f t="shared" si="71"/>
        <v>112.46851804331916</v>
      </c>
      <c r="T364">
        <v>6793.53</v>
      </c>
      <c r="U364" s="136">
        <f t="shared" si="72"/>
        <v>106.33549180828234</v>
      </c>
      <c r="V364">
        <v>7390.3</v>
      </c>
      <c r="W364">
        <f t="shared" si="73"/>
        <v>101.02952977379327</v>
      </c>
      <c r="X364">
        <v>3681.29</v>
      </c>
      <c r="Y364">
        <f t="shared" si="74"/>
        <v>88.86230927247756</v>
      </c>
      <c r="Z364">
        <v>9931.7199999999993</v>
      </c>
      <c r="AA364" s="136">
        <f t="shared" si="75"/>
        <v>100.14237315479551</v>
      </c>
      <c r="AB364">
        <v>8565.85</v>
      </c>
      <c r="AC364">
        <f t="shared" si="76"/>
        <v>97.367972355468666</v>
      </c>
    </row>
    <row r="365" spans="1:29">
      <c r="A365" s="20">
        <v>42572</v>
      </c>
      <c r="B365">
        <v>21700.1</v>
      </c>
      <c r="C365">
        <f t="shared" si="77"/>
        <v>109.98558029797339</v>
      </c>
      <c r="D365">
        <v>8934.99</v>
      </c>
      <c r="E365" s="135">
        <f t="shared" si="77"/>
        <v>103.16897098795224</v>
      </c>
      <c r="F365">
        <v>7986.72</v>
      </c>
      <c r="G365">
        <f t="shared" si="65"/>
        <v>114.90906370360565</v>
      </c>
      <c r="H365">
        <v>7016.69</v>
      </c>
      <c r="I365">
        <f t="shared" si="66"/>
        <v>110.81719645533555</v>
      </c>
      <c r="J365">
        <v>5410.93</v>
      </c>
      <c r="K365">
        <f t="shared" si="67"/>
        <v>106.0247361593899</v>
      </c>
      <c r="L365">
        <v>9792.31</v>
      </c>
      <c r="M365" s="134">
        <f t="shared" si="68"/>
        <v>115.04096559923495</v>
      </c>
      <c r="N365">
        <v>7053.38</v>
      </c>
      <c r="O365">
        <f t="shared" si="69"/>
        <v>107.45584233955618</v>
      </c>
      <c r="P365">
        <v>10162.6</v>
      </c>
      <c r="Q365">
        <f t="shared" si="70"/>
        <v>104.92722020199518</v>
      </c>
      <c r="R365">
        <v>4720.2299999999996</v>
      </c>
      <c r="S365" s="135">
        <f t="shared" si="71"/>
        <v>112.15251047814556</v>
      </c>
      <c r="T365">
        <v>6783.89</v>
      </c>
      <c r="U365" s="136">
        <f t="shared" si="72"/>
        <v>106.18460204389891</v>
      </c>
      <c r="V365">
        <v>7388.06</v>
      </c>
      <c r="W365">
        <f t="shared" si="73"/>
        <v>100.99890772236191</v>
      </c>
      <c r="X365">
        <v>3638.24</v>
      </c>
      <c r="Y365">
        <f t="shared" si="74"/>
        <v>87.823129415910913</v>
      </c>
      <c r="Z365">
        <v>9922.26</v>
      </c>
      <c r="AA365" s="136">
        <f t="shared" si="75"/>
        <v>100.04698717431637</v>
      </c>
      <c r="AB365">
        <v>8510.1</v>
      </c>
      <c r="AC365">
        <f t="shared" si="76"/>
        <v>96.73426239570783</v>
      </c>
    </row>
    <row r="366" spans="1:29">
      <c r="A366" s="20">
        <v>42573</v>
      </c>
      <c r="B366">
        <v>21980.35</v>
      </c>
      <c r="C366">
        <f t="shared" si="77"/>
        <v>111.40600964523478</v>
      </c>
      <c r="D366">
        <v>9022.7199999999993</v>
      </c>
      <c r="E366" s="135">
        <f t="shared" si="77"/>
        <v>104.18195632143028</v>
      </c>
      <c r="F366">
        <v>8077.27</v>
      </c>
      <c r="G366">
        <f t="shared" si="65"/>
        <v>116.21185329912942</v>
      </c>
      <c r="H366">
        <v>7082.78</v>
      </c>
      <c r="I366">
        <f t="shared" si="66"/>
        <v>111.86098042095654</v>
      </c>
      <c r="J366">
        <v>5455.26</v>
      </c>
      <c r="K366">
        <f t="shared" si="67"/>
        <v>106.89336254227524</v>
      </c>
      <c r="L366">
        <v>9905.56</v>
      </c>
      <c r="M366" s="134">
        <f t="shared" si="68"/>
        <v>116.37143709718727</v>
      </c>
      <c r="N366">
        <v>7104.91</v>
      </c>
      <c r="O366">
        <f t="shared" si="69"/>
        <v>108.24088434151231</v>
      </c>
      <c r="P366">
        <v>10231.870000000001</v>
      </c>
      <c r="Q366">
        <f t="shared" si="70"/>
        <v>105.64242187709725</v>
      </c>
      <c r="R366">
        <v>4826.3999999999996</v>
      </c>
      <c r="S366" s="135">
        <f t="shared" si="71"/>
        <v>114.67510620705383</v>
      </c>
      <c r="T366">
        <v>6877.49</v>
      </c>
      <c r="U366" s="136">
        <f t="shared" si="72"/>
        <v>107.64967278521529</v>
      </c>
      <c r="V366">
        <v>7405.6</v>
      </c>
      <c r="W366">
        <f t="shared" si="73"/>
        <v>101.23868932151652</v>
      </c>
      <c r="X366">
        <v>3658.04</v>
      </c>
      <c r="Y366">
        <f t="shared" si="74"/>
        <v>88.301079733216824</v>
      </c>
      <c r="Z366">
        <v>9971.2099999999991</v>
      </c>
      <c r="AA366" s="136">
        <f t="shared" si="75"/>
        <v>100.54055416633054</v>
      </c>
      <c r="AB366">
        <v>8541.2000000000007</v>
      </c>
      <c r="AC366">
        <f t="shared" si="76"/>
        <v>97.087775933798639</v>
      </c>
    </row>
    <row r="367" spans="1:29">
      <c r="A367" s="20">
        <v>42576</v>
      </c>
      <c r="B367">
        <v>22219.55</v>
      </c>
      <c r="C367">
        <f t="shared" si="77"/>
        <v>112.61837967151462</v>
      </c>
      <c r="D367">
        <v>9109.5300000000007</v>
      </c>
      <c r="E367" s="135">
        <f t="shared" si="77"/>
        <v>105.18431876072391</v>
      </c>
      <c r="F367">
        <v>8155.86</v>
      </c>
      <c r="G367">
        <f t="shared" si="65"/>
        <v>117.34256820042386</v>
      </c>
      <c r="H367">
        <v>7131.62</v>
      </c>
      <c r="I367">
        <f t="shared" si="66"/>
        <v>112.63232871693066</v>
      </c>
      <c r="J367">
        <v>5500.15</v>
      </c>
      <c r="K367">
        <f t="shared" si="67"/>
        <v>107.77296187292542</v>
      </c>
      <c r="L367">
        <v>9968.59</v>
      </c>
      <c r="M367" s="134">
        <f t="shared" si="68"/>
        <v>117.11191937988868</v>
      </c>
      <c r="N367">
        <v>7159.51</v>
      </c>
      <c r="O367">
        <f t="shared" si="69"/>
        <v>109.07269674800961</v>
      </c>
      <c r="P367">
        <v>10315.07</v>
      </c>
      <c r="Q367">
        <f t="shared" si="70"/>
        <v>106.50144857506882</v>
      </c>
      <c r="R367">
        <v>4878.6400000000003</v>
      </c>
      <c r="S367" s="135">
        <f t="shared" si="71"/>
        <v>115.91632689913418</v>
      </c>
      <c r="T367">
        <v>6953.59</v>
      </c>
      <c r="U367" s="136">
        <f t="shared" si="72"/>
        <v>108.84082538579413</v>
      </c>
      <c r="V367">
        <v>7444.57</v>
      </c>
      <c r="W367">
        <f t="shared" si="73"/>
        <v>101.7714309930704</v>
      </c>
      <c r="X367">
        <v>3742.78</v>
      </c>
      <c r="Y367">
        <f t="shared" si="74"/>
        <v>90.346610535666443</v>
      </c>
      <c r="Z367">
        <v>10054.280000000001</v>
      </c>
      <c r="AA367" s="136">
        <f t="shared" si="75"/>
        <v>101.37815600548521</v>
      </c>
      <c r="AB367">
        <v>8635.65</v>
      </c>
      <c r="AC367">
        <f t="shared" si="76"/>
        <v>98.161388592084023</v>
      </c>
    </row>
    <row r="368" spans="1:29">
      <c r="A368" s="20">
        <v>42577</v>
      </c>
      <c r="B368">
        <v>22197.7</v>
      </c>
      <c r="C368">
        <f t="shared" si="77"/>
        <v>112.50763433257561</v>
      </c>
      <c r="D368">
        <v>9106</v>
      </c>
      <c r="E368" s="135">
        <f t="shared" si="77"/>
        <v>105.14355917760324</v>
      </c>
      <c r="F368">
        <v>8144.93</v>
      </c>
      <c r="G368">
        <f t="shared" si="65"/>
        <v>117.18531264792165</v>
      </c>
      <c r="H368">
        <v>7088.49</v>
      </c>
      <c r="I368">
        <f t="shared" si="66"/>
        <v>111.95116057595268</v>
      </c>
      <c r="J368">
        <v>5460.48</v>
      </c>
      <c r="K368">
        <f t="shared" si="67"/>
        <v>106.9956460910833</v>
      </c>
      <c r="L368">
        <v>9940.07</v>
      </c>
      <c r="M368" s="134">
        <f t="shared" si="68"/>
        <v>116.77686377616594</v>
      </c>
      <c r="N368">
        <v>7107.84</v>
      </c>
      <c r="O368">
        <f t="shared" si="69"/>
        <v>108.28552189372911</v>
      </c>
      <c r="P368">
        <v>10235.59</v>
      </c>
      <c r="Q368">
        <f t="shared" si="70"/>
        <v>105.68083028234309</v>
      </c>
      <c r="R368">
        <v>4882.84</v>
      </c>
      <c r="S368" s="135">
        <f t="shared" si="71"/>
        <v>116.01611876182059</v>
      </c>
      <c r="T368">
        <v>6980.12</v>
      </c>
      <c r="U368" s="136">
        <f t="shared" si="72"/>
        <v>109.25608528715229</v>
      </c>
      <c r="V368">
        <v>7394.69</v>
      </c>
      <c r="W368">
        <f t="shared" si="73"/>
        <v>101.08954352637529</v>
      </c>
      <c r="X368">
        <v>3718.93</v>
      </c>
      <c r="Y368">
        <f t="shared" si="74"/>
        <v>89.770897653457055</v>
      </c>
      <c r="Z368">
        <v>10062.219999999999</v>
      </c>
      <c r="AA368" s="136">
        <f t="shared" si="75"/>
        <v>101.45821569734612</v>
      </c>
      <c r="AB368">
        <v>8590.65</v>
      </c>
      <c r="AC368">
        <f t="shared" si="76"/>
        <v>97.649873826357791</v>
      </c>
    </row>
    <row r="369" spans="1:29">
      <c r="A369" s="20">
        <v>42578</v>
      </c>
      <c r="B369">
        <v>22334.05</v>
      </c>
      <c r="C369">
        <f t="shared" si="77"/>
        <v>113.19871565817449</v>
      </c>
      <c r="D369">
        <v>9193.6299999999992</v>
      </c>
      <c r="E369" s="135">
        <f t="shared" si="77"/>
        <v>106.15538984866993</v>
      </c>
      <c r="F369">
        <v>8156.94</v>
      </c>
      <c r="G369">
        <f t="shared" si="65"/>
        <v>117.35810671796294</v>
      </c>
      <c r="H369">
        <v>7097.46</v>
      </c>
      <c r="I369">
        <f t="shared" si="66"/>
        <v>112.09282712416906</v>
      </c>
      <c r="J369">
        <v>5465.65</v>
      </c>
      <c r="K369">
        <f t="shared" si="67"/>
        <v>107.09694991241237</v>
      </c>
      <c r="L369">
        <v>10005.4</v>
      </c>
      <c r="M369" s="134">
        <f t="shared" si="68"/>
        <v>117.54436667207078</v>
      </c>
      <c r="N369">
        <v>7156.5</v>
      </c>
      <c r="O369">
        <f t="shared" si="69"/>
        <v>109.02684042303603</v>
      </c>
      <c r="P369">
        <v>10273.549999999999</v>
      </c>
      <c r="Q369">
        <f t="shared" si="70"/>
        <v>106.07276121329261</v>
      </c>
      <c r="R369">
        <v>4932.8999999999996</v>
      </c>
      <c r="S369" s="135">
        <f t="shared" si="71"/>
        <v>117.2055427251732</v>
      </c>
      <c r="T369">
        <v>7030.91</v>
      </c>
      <c r="U369" s="136">
        <f t="shared" si="72"/>
        <v>110.05107399389867</v>
      </c>
      <c r="V369">
        <v>7375.58</v>
      </c>
      <c r="W369">
        <f t="shared" si="73"/>
        <v>100.82829915010136</v>
      </c>
      <c r="X369">
        <v>3738.68</v>
      </c>
      <c r="Y369">
        <f t="shared" si="74"/>
        <v>90.24764102551724</v>
      </c>
      <c r="Z369">
        <v>10076.11</v>
      </c>
      <c r="AA369" s="136">
        <f t="shared" si="75"/>
        <v>101.59826974267969</v>
      </c>
      <c r="AB369">
        <v>8615.7999999999993</v>
      </c>
      <c r="AC369">
        <f t="shared" si="76"/>
        <v>97.935753745424776</v>
      </c>
    </row>
    <row r="370" spans="1:29">
      <c r="A370" s="20">
        <v>42579</v>
      </c>
      <c r="B370">
        <v>22419.3</v>
      </c>
      <c r="C370">
        <f t="shared" si="77"/>
        <v>113.63079987531646</v>
      </c>
      <c r="D370">
        <v>9283.57</v>
      </c>
      <c r="E370" s="135">
        <f t="shared" si="77"/>
        <v>107.19389322143884</v>
      </c>
      <c r="F370">
        <v>8254</v>
      </c>
      <c r="G370">
        <f t="shared" si="65"/>
        <v>118.75455904420851</v>
      </c>
      <c r="H370">
        <v>7171.54</v>
      </c>
      <c r="I370">
        <f t="shared" si="66"/>
        <v>113.26280013329605</v>
      </c>
      <c r="J370">
        <v>5504.99</v>
      </c>
      <c r="K370">
        <f t="shared" si="67"/>
        <v>107.86779949289304</v>
      </c>
      <c r="L370">
        <v>10077.19</v>
      </c>
      <c r="M370" s="134">
        <f t="shared" si="68"/>
        <v>118.38776224679923</v>
      </c>
      <c r="N370">
        <v>7214.17</v>
      </c>
      <c r="O370">
        <f t="shared" si="69"/>
        <v>109.90542323407446</v>
      </c>
      <c r="P370">
        <v>10356.36</v>
      </c>
      <c r="Q370">
        <f t="shared" si="70"/>
        <v>106.92776122361747</v>
      </c>
      <c r="R370">
        <v>4960.82</v>
      </c>
      <c r="S370" s="135">
        <f t="shared" si="71"/>
        <v>117.86892101236468</v>
      </c>
      <c r="T370">
        <v>7096.15</v>
      </c>
      <c r="U370" s="136">
        <f t="shared" si="72"/>
        <v>111.07224082256835</v>
      </c>
      <c r="V370">
        <v>7436.36</v>
      </c>
      <c r="W370">
        <f t="shared" si="73"/>
        <v>101.65919570635094</v>
      </c>
      <c r="X370">
        <v>3727.76</v>
      </c>
      <c r="Y370">
        <f t="shared" si="74"/>
        <v>89.98404418385158</v>
      </c>
      <c r="Z370">
        <v>10192.09</v>
      </c>
      <c r="AA370" s="136">
        <f t="shared" si="75"/>
        <v>102.76770589658788</v>
      </c>
      <c r="AB370">
        <v>8666.2999999999993</v>
      </c>
      <c r="AC370">
        <f t="shared" si="76"/>
        <v>98.509786982517554</v>
      </c>
    </row>
    <row r="371" spans="1:29">
      <c r="A371" s="20">
        <v>42580</v>
      </c>
      <c r="B371">
        <v>22457.4</v>
      </c>
      <c r="C371">
        <f t="shared" si="77"/>
        <v>113.8239073084321</v>
      </c>
      <c r="D371">
        <v>9342.65</v>
      </c>
      <c r="E371" s="135">
        <f t="shared" si="77"/>
        <v>107.87606777406489</v>
      </c>
      <c r="F371">
        <v>8303.4</v>
      </c>
      <c r="G371">
        <f t="shared" si="65"/>
        <v>119.46530234646002</v>
      </c>
      <c r="H371">
        <v>7207.2</v>
      </c>
      <c r="I371">
        <f t="shared" si="66"/>
        <v>113.82599178428781</v>
      </c>
      <c r="J371">
        <v>5527.5</v>
      </c>
      <c r="K371">
        <f t="shared" si="67"/>
        <v>108.30887280394086</v>
      </c>
      <c r="L371">
        <v>10141.68</v>
      </c>
      <c r="M371" s="134">
        <f t="shared" si="68"/>
        <v>119.14539674483848</v>
      </c>
      <c r="N371">
        <v>7297.51</v>
      </c>
      <c r="O371">
        <f t="shared" si="69"/>
        <v>111.17507975344228</v>
      </c>
      <c r="P371">
        <v>10424.370000000001</v>
      </c>
      <c r="Q371">
        <f t="shared" si="70"/>
        <v>107.62995360016852</v>
      </c>
      <c r="R371">
        <v>5012.8599999999997</v>
      </c>
      <c r="S371" s="135">
        <f t="shared" si="71"/>
        <v>119.10538971098374</v>
      </c>
      <c r="T371">
        <v>7181.84</v>
      </c>
      <c r="U371" s="136">
        <f t="shared" si="72"/>
        <v>112.41350056427137</v>
      </c>
      <c r="V371">
        <v>7468.47</v>
      </c>
      <c r="W371">
        <f t="shared" si="73"/>
        <v>102.09815734539625</v>
      </c>
      <c r="X371">
        <v>3729.42</v>
      </c>
      <c r="Y371">
        <f t="shared" si="74"/>
        <v>90.024114766009532</v>
      </c>
      <c r="Z371">
        <v>10289.39</v>
      </c>
      <c r="AA371" s="136">
        <f t="shared" si="75"/>
        <v>103.74879002984592</v>
      </c>
      <c r="AB371">
        <v>8638.5</v>
      </c>
      <c r="AC371">
        <f t="shared" si="76"/>
        <v>98.193784527246692</v>
      </c>
    </row>
    <row r="372" spans="1:29">
      <c r="A372" s="20">
        <v>42583</v>
      </c>
      <c r="B372">
        <v>22521.9</v>
      </c>
      <c r="C372">
        <f t="shared" si="77"/>
        <v>114.15082146685623</v>
      </c>
      <c r="D372">
        <v>9404.57</v>
      </c>
      <c r="E372" s="135">
        <f t="shared" si="77"/>
        <v>108.59103473917328</v>
      </c>
      <c r="F372">
        <v>8359.75</v>
      </c>
      <c r="G372">
        <f t="shared" si="65"/>
        <v>120.2760388865789</v>
      </c>
      <c r="H372">
        <v>7234.74</v>
      </c>
      <c r="I372">
        <f t="shared" si="66"/>
        <v>114.26094125339358</v>
      </c>
      <c r="J372">
        <v>5544.8</v>
      </c>
      <c r="K372">
        <f t="shared" si="67"/>
        <v>108.6478585116764</v>
      </c>
      <c r="L372">
        <v>10208.26</v>
      </c>
      <c r="M372" s="134">
        <f t="shared" si="68"/>
        <v>119.92758475661476</v>
      </c>
      <c r="N372">
        <v>7351.94</v>
      </c>
      <c r="O372">
        <f t="shared" si="69"/>
        <v>112.00430226783141</v>
      </c>
      <c r="P372">
        <v>10520.1</v>
      </c>
      <c r="Q372">
        <f t="shared" si="70"/>
        <v>108.61835054484183</v>
      </c>
      <c r="R372">
        <v>5064.47</v>
      </c>
      <c r="S372" s="135">
        <f t="shared" si="71"/>
        <v>120.33164162366113</v>
      </c>
      <c r="T372">
        <v>7251.68</v>
      </c>
      <c r="U372" s="136">
        <f t="shared" si="72"/>
        <v>113.50666873279206</v>
      </c>
      <c r="V372">
        <v>7531.69</v>
      </c>
      <c r="W372">
        <f t="shared" si="73"/>
        <v>102.96241006481213</v>
      </c>
      <c r="X372">
        <v>3724.24</v>
      </c>
      <c r="Y372">
        <f t="shared" si="74"/>
        <v>89.899075238552726</v>
      </c>
      <c r="Z372">
        <v>10360.83</v>
      </c>
      <c r="AA372" s="136">
        <f t="shared" si="75"/>
        <v>104.46912559490198</v>
      </c>
      <c r="AB372">
        <v>8636.5499999999993</v>
      </c>
      <c r="AC372">
        <f t="shared" si="76"/>
        <v>98.171618887398552</v>
      </c>
    </row>
    <row r="373" spans="1:29">
      <c r="A373" s="20">
        <v>42584</v>
      </c>
      <c r="B373">
        <v>22367.85</v>
      </c>
      <c r="C373">
        <f t="shared" si="77"/>
        <v>113.37002881406187</v>
      </c>
      <c r="D373">
        <v>9291.4699999999993</v>
      </c>
      <c r="E373" s="135">
        <f t="shared" si="77"/>
        <v>107.28511155193554</v>
      </c>
      <c r="F373">
        <v>8365.6200000000008</v>
      </c>
      <c r="G373">
        <f t="shared" si="65"/>
        <v>120.36049360690717</v>
      </c>
      <c r="H373">
        <v>7253.39</v>
      </c>
      <c r="I373">
        <f t="shared" si="66"/>
        <v>114.5554876440553</v>
      </c>
      <c r="J373">
        <v>5557.61</v>
      </c>
      <c r="K373">
        <f t="shared" si="67"/>
        <v>108.89886469179733</v>
      </c>
      <c r="L373">
        <v>10142.65</v>
      </c>
      <c r="M373" s="134">
        <f t="shared" si="68"/>
        <v>119.15679239475469</v>
      </c>
      <c r="N373">
        <v>7311.83</v>
      </c>
      <c r="O373">
        <f t="shared" si="69"/>
        <v>111.39324007690456</v>
      </c>
      <c r="P373">
        <v>10480.67</v>
      </c>
      <c r="Q373">
        <f t="shared" si="70"/>
        <v>108.2112420989161</v>
      </c>
      <c r="R373">
        <v>4993.16</v>
      </c>
      <c r="S373" s="135">
        <f t="shared" si="71"/>
        <v>118.63731835504994</v>
      </c>
      <c r="T373">
        <v>7172.22</v>
      </c>
      <c r="U373" s="136">
        <f t="shared" si="72"/>
        <v>112.26292384919164</v>
      </c>
      <c r="V373">
        <v>7542.46</v>
      </c>
      <c r="W373">
        <f t="shared" si="73"/>
        <v>103.10964198173886</v>
      </c>
      <c r="X373">
        <v>3719.4</v>
      </c>
      <c r="Y373">
        <f t="shared" si="74"/>
        <v>89.782242938766856</v>
      </c>
      <c r="Z373">
        <v>10311.14</v>
      </c>
      <c r="AA373" s="136">
        <f t="shared" si="75"/>
        <v>103.96809712027103</v>
      </c>
      <c r="AB373">
        <v>8622.9</v>
      </c>
      <c r="AC373">
        <f t="shared" si="76"/>
        <v>98.016459408461586</v>
      </c>
    </row>
    <row r="374" spans="1:29">
      <c r="A374" s="20">
        <v>42585</v>
      </c>
      <c r="B374">
        <v>21972.6</v>
      </c>
      <c r="C374">
        <f t="shared" si="77"/>
        <v>111.36672926185823</v>
      </c>
      <c r="D374">
        <v>9146.59</v>
      </c>
      <c r="E374" s="135">
        <f t="shared" si="77"/>
        <v>105.61223665037052</v>
      </c>
      <c r="F374">
        <v>8236.2199999999993</v>
      </c>
      <c r="G374">
        <f t="shared" si="65"/>
        <v>118.49874900546294</v>
      </c>
      <c r="H374">
        <v>7169.56</v>
      </c>
      <c r="I374">
        <f t="shared" si="66"/>
        <v>113.23152925643225</v>
      </c>
      <c r="J374">
        <v>5500.09</v>
      </c>
      <c r="K374">
        <f t="shared" si="67"/>
        <v>107.77178619995063</v>
      </c>
      <c r="L374">
        <v>10032.24</v>
      </c>
      <c r="M374" s="134">
        <f t="shared" si="68"/>
        <v>117.8596854800623</v>
      </c>
      <c r="N374">
        <v>7231.41</v>
      </c>
      <c r="O374">
        <f t="shared" si="69"/>
        <v>110.16806876315894</v>
      </c>
      <c r="P374">
        <v>10358.469999999999</v>
      </c>
      <c r="Q374">
        <f t="shared" si="70"/>
        <v>106.94954663627034</v>
      </c>
      <c r="R374">
        <v>4898.97</v>
      </c>
      <c r="S374" s="135">
        <f t="shared" si="71"/>
        <v>116.39936703447096</v>
      </c>
      <c r="T374">
        <v>7046.64</v>
      </c>
      <c r="U374" s="136">
        <f t="shared" si="72"/>
        <v>110.29728727125878</v>
      </c>
      <c r="V374">
        <v>7462.41</v>
      </c>
      <c r="W374">
        <f t="shared" si="73"/>
        <v>102.01531375982742</v>
      </c>
      <c r="X374">
        <v>3683.15</v>
      </c>
      <c r="Y374">
        <f t="shared" si="74"/>
        <v>88.90720763561842</v>
      </c>
      <c r="Z374">
        <v>10150.64</v>
      </c>
      <c r="AA374" s="136">
        <f t="shared" si="75"/>
        <v>102.34976203920303</v>
      </c>
      <c r="AB374">
        <v>8544.85</v>
      </c>
      <c r="AC374">
        <f t="shared" si="76"/>
        <v>97.129265464796418</v>
      </c>
    </row>
    <row r="375" spans="1:29">
      <c r="A375" s="20">
        <v>42586</v>
      </c>
      <c r="B375">
        <v>22107.55</v>
      </c>
      <c r="C375">
        <f t="shared" si="77"/>
        <v>112.05071477626653</v>
      </c>
      <c r="D375">
        <v>9200.9</v>
      </c>
      <c r="E375" s="135">
        <f t="shared" si="77"/>
        <v>106.23933380597512</v>
      </c>
      <c r="F375">
        <v>8236.35</v>
      </c>
      <c r="G375">
        <f t="shared" si="65"/>
        <v>118.50061938257413</v>
      </c>
      <c r="H375">
        <v>7188.24</v>
      </c>
      <c r="I375">
        <f t="shared" si="66"/>
        <v>113.52654944825854</v>
      </c>
      <c r="J375">
        <v>5510.3</v>
      </c>
      <c r="K375">
        <f t="shared" si="67"/>
        <v>107.97184655116334</v>
      </c>
      <c r="L375">
        <v>10078.15</v>
      </c>
      <c r="M375" s="134">
        <f t="shared" si="68"/>
        <v>118.39904041578848</v>
      </c>
      <c r="N375">
        <v>7262.74</v>
      </c>
      <c r="O375">
        <f t="shared" si="69"/>
        <v>110.64537064403</v>
      </c>
      <c r="P375">
        <v>10405.379999999999</v>
      </c>
      <c r="Q375">
        <f t="shared" si="70"/>
        <v>107.43388488629253</v>
      </c>
      <c r="R375">
        <v>4940.04</v>
      </c>
      <c r="S375" s="135">
        <f t="shared" si="71"/>
        <v>117.37518889174008</v>
      </c>
      <c r="T375">
        <v>7066.45</v>
      </c>
      <c r="U375" s="136">
        <f t="shared" si="72"/>
        <v>110.60736260657372</v>
      </c>
      <c r="V375">
        <v>7460.33</v>
      </c>
      <c r="W375">
        <f t="shared" si="73"/>
        <v>101.986878997784</v>
      </c>
      <c r="X375">
        <v>3713.79</v>
      </c>
      <c r="Y375">
        <f t="shared" si="74"/>
        <v>89.646823682196839</v>
      </c>
      <c r="Z375">
        <v>10182.26</v>
      </c>
      <c r="AA375" s="136">
        <f t="shared" si="75"/>
        <v>102.66858917480035</v>
      </c>
      <c r="AB375">
        <v>8551.1</v>
      </c>
      <c r="AC375">
        <f t="shared" si="76"/>
        <v>97.200309182258408</v>
      </c>
    </row>
    <row r="376" spans="1:29">
      <c r="A376" s="20">
        <v>42587</v>
      </c>
      <c r="B376">
        <v>22529.45</v>
      </c>
      <c r="C376">
        <f t="shared" si="77"/>
        <v>114.18908816291982</v>
      </c>
      <c r="D376">
        <v>9343.07</v>
      </c>
      <c r="E376" s="135">
        <f t="shared" si="77"/>
        <v>107.88091735619257</v>
      </c>
      <c r="F376">
        <v>8339.5400000000009</v>
      </c>
      <c r="G376">
        <f t="shared" si="65"/>
        <v>119.98526718337035</v>
      </c>
      <c r="H376">
        <v>7277.98</v>
      </c>
      <c r="I376">
        <f t="shared" si="66"/>
        <v>114.94384666530841</v>
      </c>
      <c r="J376">
        <v>5586.14</v>
      </c>
      <c r="K376">
        <f t="shared" si="67"/>
        <v>109.45789719131727</v>
      </c>
      <c r="L376">
        <v>10182.879999999999</v>
      </c>
      <c r="M376" s="134">
        <f t="shared" si="68"/>
        <v>119.62941816396106</v>
      </c>
      <c r="N376">
        <v>7352.9</v>
      </c>
      <c r="O376">
        <f t="shared" si="69"/>
        <v>112.01892754091267</v>
      </c>
      <c r="P376">
        <v>10533.33</v>
      </c>
      <c r="Q376">
        <f t="shared" si="70"/>
        <v>108.75494817962745</v>
      </c>
      <c r="R376">
        <v>5019.4799999999996</v>
      </c>
      <c r="S376" s="135">
        <f t="shared" si="71"/>
        <v>119.26268069455135</v>
      </c>
      <c r="T376">
        <v>7183.31</v>
      </c>
      <c r="U376" s="136">
        <f t="shared" si="72"/>
        <v>112.43650968809334</v>
      </c>
      <c r="V376">
        <v>7548.58</v>
      </c>
      <c r="W376">
        <f t="shared" si="73"/>
        <v>103.19330580082817</v>
      </c>
      <c r="X376">
        <v>3808.3</v>
      </c>
      <c r="Y376">
        <f t="shared" si="74"/>
        <v>91.928191585660528</v>
      </c>
      <c r="Z376">
        <v>10296.85</v>
      </c>
      <c r="AA376" s="136">
        <f t="shared" si="75"/>
        <v>103.82400984109059</v>
      </c>
      <c r="AB376">
        <v>8683.15</v>
      </c>
      <c r="AC376">
        <f t="shared" si="76"/>
        <v>98.701320844795049</v>
      </c>
    </row>
    <row r="377" spans="1:29">
      <c r="A377" s="20">
        <v>42590</v>
      </c>
      <c r="B377">
        <v>22764.25</v>
      </c>
      <c r="C377">
        <f t="shared" si="77"/>
        <v>115.37915706831492</v>
      </c>
      <c r="D377">
        <v>9421.6</v>
      </c>
      <c r="E377" s="135">
        <f t="shared" si="77"/>
        <v>108.78767374782635</v>
      </c>
      <c r="F377">
        <v>8438.92</v>
      </c>
      <c r="G377">
        <f t="shared" si="65"/>
        <v>121.41509854729249</v>
      </c>
      <c r="H377">
        <v>7371.6</v>
      </c>
      <c r="I377">
        <f t="shared" si="66"/>
        <v>116.42242216631369</v>
      </c>
      <c r="J377">
        <v>5663.08</v>
      </c>
      <c r="K377">
        <f t="shared" si="67"/>
        <v>110.96550183600928</v>
      </c>
      <c r="L377">
        <v>10247.01</v>
      </c>
      <c r="M377" s="134">
        <f t="shared" si="68"/>
        <v>120.38282334862936</v>
      </c>
      <c r="N377">
        <v>7428.07</v>
      </c>
      <c r="O377">
        <f t="shared" si="69"/>
        <v>113.1641168924951</v>
      </c>
      <c r="P377">
        <v>10613.38</v>
      </c>
      <c r="Q377">
        <f t="shared" si="70"/>
        <v>109.58145163122148</v>
      </c>
      <c r="R377">
        <v>5059.92</v>
      </c>
      <c r="S377" s="135">
        <f t="shared" si="71"/>
        <v>120.22353377241753</v>
      </c>
      <c r="T377">
        <v>7279.65</v>
      </c>
      <c r="U377" s="136">
        <f t="shared" si="72"/>
        <v>113.94446818401663</v>
      </c>
      <c r="V377">
        <v>7637.05</v>
      </c>
      <c r="W377">
        <f t="shared" si="73"/>
        <v>104.40274012678077</v>
      </c>
      <c r="X377">
        <v>3831.48</v>
      </c>
      <c r="Y377">
        <f t="shared" si="74"/>
        <v>92.48773140157725</v>
      </c>
      <c r="Z377">
        <v>10420.81</v>
      </c>
      <c r="AA377" s="136">
        <f t="shared" si="75"/>
        <v>105.07390901024441</v>
      </c>
      <c r="AB377">
        <v>8711.35</v>
      </c>
      <c r="AC377">
        <f t="shared" si="76"/>
        <v>99.021870097983495</v>
      </c>
    </row>
    <row r="378" spans="1:29">
      <c r="A378" s="20">
        <v>42591</v>
      </c>
      <c r="B378">
        <v>22623.35</v>
      </c>
      <c r="C378">
        <f t="shared" si="77"/>
        <v>114.66501435634655</v>
      </c>
      <c r="D378">
        <v>9307.73</v>
      </c>
      <c r="E378" s="135">
        <f t="shared" si="77"/>
        <v>107.47285966002119</v>
      </c>
      <c r="F378">
        <v>8395.76</v>
      </c>
      <c r="G378">
        <f t="shared" si="65"/>
        <v>120.794133346378</v>
      </c>
      <c r="H378">
        <v>7325.28</v>
      </c>
      <c r="I378">
        <f t="shared" si="66"/>
        <v>115.69087316816623</v>
      </c>
      <c r="J378">
        <v>5615.66</v>
      </c>
      <c r="K378">
        <f t="shared" si="67"/>
        <v>110.03632829492147</v>
      </c>
      <c r="L378">
        <v>10221.51</v>
      </c>
      <c r="M378" s="134">
        <f t="shared" si="68"/>
        <v>120.083246984852</v>
      </c>
      <c r="N378">
        <v>7410.23</v>
      </c>
      <c r="O378">
        <f t="shared" si="69"/>
        <v>112.89233056773482</v>
      </c>
      <c r="P378">
        <v>10598.08</v>
      </c>
      <c r="Q378">
        <f t="shared" si="70"/>
        <v>109.42348157738779</v>
      </c>
      <c r="R378">
        <v>5043.42</v>
      </c>
      <c r="S378" s="135">
        <f t="shared" si="71"/>
        <v>119.83149431186382</v>
      </c>
      <c r="T378">
        <v>7231.38</v>
      </c>
      <c r="U378" s="136">
        <f t="shared" si="72"/>
        <v>113.18892368953648</v>
      </c>
      <c r="V378">
        <v>7584.79</v>
      </c>
      <c r="W378">
        <f t="shared" si="73"/>
        <v>103.68831673043984</v>
      </c>
      <c r="X378">
        <v>3813.75</v>
      </c>
      <c r="Y378">
        <f t="shared" si="74"/>
        <v>92.059748617444228</v>
      </c>
      <c r="Z378">
        <v>10390.27</v>
      </c>
      <c r="AA378" s="136">
        <f t="shared" si="75"/>
        <v>104.76597160603372</v>
      </c>
      <c r="AB378">
        <v>8678.25</v>
      </c>
      <c r="AC378">
        <f t="shared" si="76"/>
        <v>98.645622570304866</v>
      </c>
    </row>
    <row r="379" spans="1:29">
      <c r="A379" s="20">
        <v>42592</v>
      </c>
      <c r="B379">
        <v>22246.400000000001</v>
      </c>
      <c r="C379">
        <f t="shared" si="77"/>
        <v>112.75446719327722</v>
      </c>
      <c r="D379">
        <v>9220.7800000000007</v>
      </c>
      <c r="E379" s="135">
        <f t="shared" si="77"/>
        <v>106.46888069335168</v>
      </c>
      <c r="F379">
        <v>8289.89</v>
      </c>
      <c r="G379">
        <f t="shared" si="65"/>
        <v>119.27092700205884</v>
      </c>
      <c r="H379">
        <v>7219.13</v>
      </c>
      <c r="I379">
        <f t="shared" si="66"/>
        <v>114.01440671407836</v>
      </c>
      <c r="J379">
        <v>5552.4</v>
      </c>
      <c r="K379">
        <f t="shared" si="67"/>
        <v>108.79677708848506</v>
      </c>
      <c r="L379">
        <v>10102.99</v>
      </c>
      <c r="M379" s="134">
        <f t="shared" si="68"/>
        <v>118.69086303838571</v>
      </c>
      <c r="N379">
        <v>7337.55</v>
      </c>
      <c r="O379">
        <f t="shared" si="69"/>
        <v>111.78507551820695</v>
      </c>
      <c r="P379">
        <v>10499.5</v>
      </c>
      <c r="Q379">
        <f t="shared" si="70"/>
        <v>108.4056588383729</v>
      </c>
      <c r="R379">
        <v>4958.1499999999996</v>
      </c>
      <c r="S379" s="135">
        <f t="shared" si="71"/>
        <v>117.8054818996569</v>
      </c>
      <c r="T379">
        <v>7111.6</v>
      </c>
      <c r="U379" s="136">
        <f t="shared" si="72"/>
        <v>111.31407140967666</v>
      </c>
      <c r="V379">
        <v>7487.85</v>
      </c>
      <c r="W379">
        <f t="shared" si="73"/>
        <v>102.36309277251235</v>
      </c>
      <c r="X379">
        <v>3751.25</v>
      </c>
      <c r="Y379">
        <f t="shared" si="74"/>
        <v>90.551067060291757</v>
      </c>
      <c r="Z379">
        <v>10307.89</v>
      </c>
      <c r="AA379" s="136">
        <f t="shared" si="75"/>
        <v>103.93532709526498</v>
      </c>
      <c r="AB379">
        <v>8575.2999999999993</v>
      </c>
      <c r="AC379">
        <f t="shared" si="76"/>
        <v>97.475390456271171</v>
      </c>
    </row>
    <row r="380" spans="1:29">
      <c r="A380" s="20">
        <v>42593</v>
      </c>
      <c r="B380">
        <v>22306.85</v>
      </c>
      <c r="C380">
        <f t="shared" si="77"/>
        <v>113.06085418361424</v>
      </c>
      <c r="D380">
        <v>9144.9599999999991</v>
      </c>
      <c r="E380" s="135">
        <f t="shared" si="77"/>
        <v>105.59341565306551</v>
      </c>
      <c r="F380">
        <v>8363.1299999999992</v>
      </c>
      <c r="G380">
        <f t="shared" si="65"/>
        <v>120.32466869146975</v>
      </c>
      <c r="H380">
        <v>7284.22</v>
      </c>
      <c r="I380">
        <f t="shared" si="66"/>
        <v>115.04239730754591</v>
      </c>
      <c r="J380">
        <v>5603</v>
      </c>
      <c r="K380">
        <f t="shared" si="67"/>
        <v>109.78826129723755</v>
      </c>
      <c r="L380">
        <v>10123.120000000001</v>
      </c>
      <c r="M380" s="134">
        <f t="shared" si="68"/>
        <v>118.92735214437937</v>
      </c>
      <c r="N380">
        <v>7359.7</v>
      </c>
      <c r="O380">
        <f t="shared" si="69"/>
        <v>112.12252322523835</v>
      </c>
      <c r="P380">
        <v>10531.36</v>
      </c>
      <c r="Q380">
        <f t="shared" si="70"/>
        <v>108.73460824459136</v>
      </c>
      <c r="R380">
        <v>4959.43</v>
      </c>
      <c r="S380" s="135">
        <f t="shared" si="71"/>
        <v>117.83589465780895</v>
      </c>
      <c r="T380">
        <v>7157.91</v>
      </c>
      <c r="U380" s="136">
        <f t="shared" si="72"/>
        <v>112.03893707239421</v>
      </c>
      <c r="V380">
        <v>7548.64</v>
      </c>
      <c r="W380">
        <f t="shared" si="73"/>
        <v>103.19412603434866</v>
      </c>
      <c r="X380">
        <v>3722.62</v>
      </c>
      <c r="Y380">
        <f t="shared" si="74"/>
        <v>89.85997021259135</v>
      </c>
      <c r="Z380">
        <v>10356.08</v>
      </c>
      <c r="AA380" s="136">
        <f t="shared" si="75"/>
        <v>104.42123094297007</v>
      </c>
      <c r="AB380">
        <v>8592.15</v>
      </c>
      <c r="AC380">
        <f t="shared" si="76"/>
        <v>97.666924318548666</v>
      </c>
    </row>
    <row r="381" spans="1:29">
      <c r="A381" s="20">
        <v>42594</v>
      </c>
      <c r="B381">
        <v>22513.9</v>
      </c>
      <c r="C381">
        <f t="shared" si="77"/>
        <v>114.11027397433851</v>
      </c>
      <c r="D381">
        <v>9203.61</v>
      </c>
      <c r="E381" s="135">
        <f t="shared" si="77"/>
        <v>106.27062515732275</v>
      </c>
      <c r="F381">
        <v>8396.8700000000008</v>
      </c>
      <c r="G381">
        <f t="shared" si="65"/>
        <v>120.81010348940433</v>
      </c>
      <c r="H381">
        <v>7302.59</v>
      </c>
      <c r="I381">
        <f t="shared" si="66"/>
        <v>115.33252155400464</v>
      </c>
      <c r="J381">
        <v>5598.23</v>
      </c>
      <c r="K381">
        <f t="shared" si="67"/>
        <v>109.69479529574053</v>
      </c>
      <c r="L381">
        <v>10178.01</v>
      </c>
      <c r="M381" s="134">
        <f t="shared" si="68"/>
        <v>119.57220495252596</v>
      </c>
      <c r="N381">
        <v>7368.53</v>
      </c>
      <c r="O381">
        <f t="shared" si="69"/>
        <v>112.25704526826712</v>
      </c>
      <c r="P381">
        <v>10536.61</v>
      </c>
      <c r="Q381">
        <f t="shared" si="70"/>
        <v>108.78881365522058</v>
      </c>
      <c r="R381">
        <v>4984.62</v>
      </c>
      <c r="S381" s="135">
        <f t="shared" si="71"/>
        <v>118.43440823425426</v>
      </c>
      <c r="T381">
        <v>7191.11</v>
      </c>
      <c r="U381" s="136">
        <f t="shared" si="72"/>
        <v>112.55859891653634</v>
      </c>
      <c r="V381">
        <v>7554.6</v>
      </c>
      <c r="W381">
        <f t="shared" si="73"/>
        <v>103.27560256404999</v>
      </c>
      <c r="X381">
        <v>3773.25</v>
      </c>
      <c r="Y381">
        <f t="shared" si="74"/>
        <v>91.082122968409436</v>
      </c>
      <c r="Z381">
        <v>10385.31</v>
      </c>
      <c r="AA381" s="136">
        <f t="shared" si="75"/>
        <v>104.71595950633217</v>
      </c>
      <c r="AB381">
        <v>8672.15</v>
      </c>
      <c r="AC381">
        <f t="shared" si="76"/>
        <v>98.576283902061974</v>
      </c>
    </row>
    <row r="382" spans="1:29">
      <c r="A382" s="20">
        <v>42598</v>
      </c>
      <c r="B382">
        <v>22624.2</v>
      </c>
      <c r="C382">
        <f t="shared" si="77"/>
        <v>114.66932252742659</v>
      </c>
      <c r="D382">
        <v>9198.7800000000007</v>
      </c>
      <c r="E382" s="135">
        <f t="shared" si="77"/>
        <v>106.2148549628545</v>
      </c>
      <c r="F382">
        <v>8400.9500000000007</v>
      </c>
      <c r="G382">
        <f t="shared" si="65"/>
        <v>120.86880455566316</v>
      </c>
      <c r="H382">
        <v>7303.43</v>
      </c>
      <c r="I382">
        <f t="shared" si="66"/>
        <v>115.34578798661353</v>
      </c>
      <c r="J382">
        <v>5595.22</v>
      </c>
      <c r="K382">
        <f t="shared" si="67"/>
        <v>109.63581570150447</v>
      </c>
      <c r="L382">
        <v>10204.18</v>
      </c>
      <c r="M382" s="134">
        <f t="shared" si="68"/>
        <v>119.8796525384104</v>
      </c>
      <c r="N382">
        <v>7415.57</v>
      </c>
      <c r="O382">
        <f t="shared" si="69"/>
        <v>112.97368364924939</v>
      </c>
      <c r="P382">
        <v>10553.22</v>
      </c>
      <c r="Q382">
        <f t="shared" si="70"/>
        <v>108.96030924961127</v>
      </c>
      <c r="R382">
        <v>4992.28</v>
      </c>
      <c r="S382" s="135">
        <f t="shared" si="71"/>
        <v>118.6164095838204</v>
      </c>
      <c r="T382">
        <v>7208.64</v>
      </c>
      <c r="U382" s="136">
        <f t="shared" si="72"/>
        <v>112.83298663122949</v>
      </c>
      <c r="V382">
        <v>7550.49</v>
      </c>
      <c r="W382">
        <f t="shared" si="73"/>
        <v>103.21941656789689</v>
      </c>
      <c r="X382">
        <v>3810.31</v>
      </c>
      <c r="Y382">
        <f t="shared" si="74"/>
        <v>91.976710784538554</v>
      </c>
      <c r="Z382">
        <v>10368.280000000001</v>
      </c>
      <c r="AA382" s="136">
        <f t="shared" si="75"/>
        <v>104.54424457530047</v>
      </c>
      <c r="AB382">
        <v>8642.5499999999993</v>
      </c>
      <c r="AC382">
        <f t="shared" si="76"/>
        <v>98.239820856162041</v>
      </c>
    </row>
    <row r="383" spans="1:29">
      <c r="A383" s="20">
        <v>42599</v>
      </c>
      <c r="B383">
        <v>22777.35</v>
      </c>
      <c r="C383">
        <f t="shared" si="77"/>
        <v>115.44555358731267</v>
      </c>
      <c r="D383">
        <v>9251.4599999999991</v>
      </c>
      <c r="E383" s="135">
        <f t="shared" si="77"/>
        <v>106.82313112115409</v>
      </c>
      <c r="F383">
        <v>8414.5400000000009</v>
      </c>
      <c r="G383">
        <f t="shared" si="65"/>
        <v>121.0643309013635</v>
      </c>
      <c r="H383">
        <v>7328.47</v>
      </c>
      <c r="I383">
        <f t="shared" si="66"/>
        <v>115.74125402533572</v>
      </c>
      <c r="J383">
        <v>5601.31</v>
      </c>
      <c r="K383">
        <f t="shared" si="67"/>
        <v>109.75514650844723</v>
      </c>
      <c r="L383">
        <v>10267.58</v>
      </c>
      <c r="M383" s="134">
        <f t="shared" si="68"/>
        <v>120.62448161540974</v>
      </c>
      <c r="N383">
        <v>7452.17</v>
      </c>
      <c r="O383">
        <f t="shared" si="69"/>
        <v>113.53127218547286</v>
      </c>
      <c r="P383">
        <v>10595.6</v>
      </c>
      <c r="Q383">
        <f t="shared" si="70"/>
        <v>109.39787597389056</v>
      </c>
      <c r="R383">
        <v>4991.4799999999996</v>
      </c>
      <c r="S383" s="135">
        <f t="shared" si="71"/>
        <v>118.59740160997536</v>
      </c>
      <c r="T383">
        <v>7214.54</v>
      </c>
      <c r="U383" s="136">
        <f t="shared" si="72"/>
        <v>112.92533617582102</v>
      </c>
      <c r="V383">
        <v>7560.45</v>
      </c>
      <c r="W383">
        <f t="shared" si="73"/>
        <v>103.35557533229711</v>
      </c>
      <c r="X383">
        <v>3845.31</v>
      </c>
      <c r="Y383">
        <f t="shared" si="74"/>
        <v>92.821572456543947</v>
      </c>
      <c r="Z383">
        <v>10405.549999999999</v>
      </c>
      <c r="AA383" s="136">
        <f t="shared" si="75"/>
        <v>104.92004113898523</v>
      </c>
      <c r="AB383">
        <v>8624.0499999999993</v>
      </c>
      <c r="AC383">
        <f t="shared" si="76"/>
        <v>98.0295314524746</v>
      </c>
    </row>
    <row r="384" spans="1:29">
      <c r="A384" s="20">
        <v>42600</v>
      </c>
      <c r="B384">
        <v>22868.7</v>
      </c>
      <c r="C384">
        <f t="shared" si="77"/>
        <v>115.90855526749941</v>
      </c>
      <c r="D384">
        <v>9418.6299999999992</v>
      </c>
      <c r="E384" s="135">
        <f t="shared" si="77"/>
        <v>108.75338027420921</v>
      </c>
      <c r="F384">
        <v>8477.67</v>
      </c>
      <c r="G384">
        <f t="shared" si="65"/>
        <v>121.97261480158896</v>
      </c>
      <c r="H384">
        <v>7352.87</v>
      </c>
      <c r="I384">
        <f t="shared" si="66"/>
        <v>116.1266123058797</v>
      </c>
      <c r="J384">
        <v>5595.64</v>
      </c>
      <c r="K384">
        <f t="shared" si="67"/>
        <v>109.64404541232811</v>
      </c>
      <c r="L384">
        <v>10403.16</v>
      </c>
      <c r="M384" s="134">
        <f t="shared" si="68"/>
        <v>122.21728802328941</v>
      </c>
      <c r="N384">
        <v>7503.22</v>
      </c>
      <c r="O384">
        <f t="shared" si="69"/>
        <v>114.30900155088834</v>
      </c>
      <c r="P384">
        <v>10682.99</v>
      </c>
      <c r="Q384">
        <f t="shared" si="70"/>
        <v>110.30016375196429</v>
      </c>
      <c r="R384">
        <v>5035.17</v>
      </c>
      <c r="S384" s="135">
        <f t="shared" si="71"/>
        <v>119.63547458158696</v>
      </c>
      <c r="T384">
        <v>7247.1</v>
      </c>
      <c r="U384" s="136">
        <f t="shared" si="72"/>
        <v>113.43498044224476</v>
      </c>
      <c r="V384">
        <v>7553.62</v>
      </c>
      <c r="W384">
        <f t="shared" si="73"/>
        <v>103.26220541654875</v>
      </c>
      <c r="X384">
        <v>3885.76</v>
      </c>
      <c r="Y384">
        <f t="shared" si="74"/>
        <v>93.797991160333041</v>
      </c>
      <c r="Z384">
        <v>10494.33</v>
      </c>
      <c r="AA384" s="136">
        <f t="shared" si="75"/>
        <v>105.81521739130434</v>
      </c>
      <c r="AB384">
        <v>8673.25</v>
      </c>
      <c r="AC384">
        <f t="shared" si="76"/>
        <v>98.58878759633528</v>
      </c>
    </row>
    <row r="385" spans="1:29">
      <c r="A385" s="20">
        <v>42601</v>
      </c>
      <c r="B385">
        <v>22925.200000000001</v>
      </c>
      <c r="C385">
        <f t="shared" si="77"/>
        <v>116.19492193340581</v>
      </c>
      <c r="D385">
        <v>9475.2199999999993</v>
      </c>
      <c r="E385" s="135">
        <f t="shared" si="77"/>
        <v>109.40680373279264</v>
      </c>
      <c r="F385">
        <v>8476.15</v>
      </c>
      <c r="G385">
        <f t="shared" si="65"/>
        <v>121.95074577690428</v>
      </c>
      <c r="H385">
        <v>7347.52</v>
      </c>
      <c r="I385">
        <f t="shared" si="66"/>
        <v>116.0421177648588</v>
      </c>
      <c r="J385">
        <v>5581.48</v>
      </c>
      <c r="K385">
        <f t="shared" si="67"/>
        <v>109.36658659027405</v>
      </c>
      <c r="L385">
        <v>10496.44</v>
      </c>
      <c r="M385" s="134">
        <f t="shared" si="68"/>
        <v>123.31315011007963</v>
      </c>
      <c r="N385">
        <v>7533.19</v>
      </c>
      <c r="O385">
        <f t="shared" si="69"/>
        <v>114.76558429489425</v>
      </c>
      <c r="P385">
        <v>10750.91</v>
      </c>
      <c r="Q385">
        <f t="shared" si="70"/>
        <v>111.00142689290458</v>
      </c>
      <c r="R385">
        <v>5053.55</v>
      </c>
      <c r="S385" s="135">
        <f t="shared" si="71"/>
        <v>120.07218278067648</v>
      </c>
      <c r="T385">
        <v>7271.49</v>
      </c>
      <c r="U385" s="136">
        <f t="shared" si="72"/>
        <v>113.816744068107</v>
      </c>
      <c r="V385">
        <v>7554.21</v>
      </c>
      <c r="W385">
        <f t="shared" si="73"/>
        <v>103.27027104616684</v>
      </c>
      <c r="X385">
        <v>3936.23</v>
      </c>
      <c r="Y385">
        <f t="shared" si="74"/>
        <v>95.016281691364796</v>
      </c>
      <c r="Z385">
        <v>10562.82</v>
      </c>
      <c r="AA385" s="136">
        <f t="shared" si="75"/>
        <v>106.50580785673954</v>
      </c>
      <c r="AB385">
        <v>8666.9</v>
      </c>
      <c r="AC385">
        <f t="shared" si="76"/>
        <v>98.516607179393915</v>
      </c>
    </row>
    <row r="386" spans="1:29">
      <c r="A386" s="20">
        <v>42604</v>
      </c>
      <c r="B386">
        <v>22789.4</v>
      </c>
      <c r="C386">
        <f t="shared" si="77"/>
        <v>115.5066282479175</v>
      </c>
      <c r="D386">
        <v>9380.3799999999992</v>
      </c>
      <c r="E386" s="135">
        <f t="shared" si="77"/>
        <v>108.31172190186753</v>
      </c>
      <c r="F386">
        <v>8464.7199999999993</v>
      </c>
      <c r="G386">
        <f t="shared" ref="G386:G449" si="78">F386/F$2*100</f>
        <v>121.78629646628212</v>
      </c>
      <c r="H386">
        <v>7347.11</v>
      </c>
      <c r="I386">
        <f t="shared" ref="I386:I449" si="79">H386/H$2*100</f>
        <v>116.03564248227588</v>
      </c>
      <c r="J386">
        <v>5567.49</v>
      </c>
      <c r="K386">
        <f t="shared" ref="K386:K449" si="80">J386/J$2*100</f>
        <v>109.09245884164859</v>
      </c>
      <c r="L386">
        <v>10413.85</v>
      </c>
      <c r="M386" s="134">
        <f t="shared" ref="M386:M449" si="81">L386/L$2*100</f>
        <v>122.34287513422196</v>
      </c>
      <c r="N386">
        <v>7509.48</v>
      </c>
      <c r="O386">
        <f t="shared" ref="O386:O449" si="82">N386/N$2*100</f>
        <v>114.4043705191058</v>
      </c>
      <c r="P386">
        <v>10683.94</v>
      </c>
      <c r="Q386">
        <f t="shared" ref="Q386:Q449" si="83">P386/P$2*100</f>
        <v>110.30997235007818</v>
      </c>
      <c r="R386">
        <v>5033.1499999999996</v>
      </c>
      <c r="S386" s="135">
        <f t="shared" ref="S386:S449" si="84">R386/R$2*100</f>
        <v>119.58747944762827</v>
      </c>
      <c r="T386">
        <v>7224.86</v>
      </c>
      <c r="U386" s="136">
        <f t="shared" ref="U386:U449" si="85">T386/T$2*100</f>
        <v>113.08686961653025</v>
      </c>
      <c r="V386">
        <v>7534.69</v>
      </c>
      <c r="W386">
        <f t="shared" ref="W386:W449" si="86">V386/V$2*100</f>
        <v>103.00342174083627</v>
      </c>
      <c r="X386">
        <v>3900.7</v>
      </c>
      <c r="Y386">
        <f t="shared" ref="Y386:Y449" si="87">X386/X$2*100</f>
        <v>94.158626399754752</v>
      </c>
      <c r="Z386">
        <v>10489.1</v>
      </c>
      <c r="AA386" s="136">
        <f t="shared" ref="AA386:AA449" si="88">Z386/Z$2*100</f>
        <v>105.76248285875616</v>
      </c>
      <c r="AB386">
        <v>8629.15</v>
      </c>
      <c r="AC386">
        <f t="shared" ref="AC386:AC449" si="89">AB386/AB$2*100</f>
        <v>98.087503125923575</v>
      </c>
    </row>
    <row r="387" spans="1:29">
      <c r="A387" s="20">
        <v>42605</v>
      </c>
      <c r="B387">
        <v>22656.1</v>
      </c>
      <c r="C387">
        <f t="shared" ref="C387:E450" si="90">B387/B$2*100</f>
        <v>114.83100565384096</v>
      </c>
      <c r="D387">
        <v>9292.9699999999993</v>
      </c>
      <c r="E387" s="135">
        <f t="shared" si="90"/>
        <v>107.30243148810581</v>
      </c>
      <c r="F387">
        <v>8465.19</v>
      </c>
      <c r="G387">
        <f t="shared" si="78"/>
        <v>121.7930585989149</v>
      </c>
      <c r="H387">
        <v>7335.99</v>
      </c>
      <c r="I387">
        <f t="shared" si="79"/>
        <v>115.86002018392961</v>
      </c>
      <c r="J387">
        <v>5555.61</v>
      </c>
      <c r="K387">
        <f t="shared" si="80"/>
        <v>108.85967559263715</v>
      </c>
      <c r="L387">
        <v>10368.620000000001</v>
      </c>
      <c r="M387" s="134">
        <f t="shared" si="81"/>
        <v>121.81150890152983</v>
      </c>
      <c r="N387">
        <v>7494.95</v>
      </c>
      <c r="O387">
        <f t="shared" si="82"/>
        <v>114.18301091715696</v>
      </c>
      <c r="P387">
        <v>10655.95</v>
      </c>
      <c r="Q387">
        <f t="shared" si="83"/>
        <v>110.02098007512356</v>
      </c>
      <c r="R387">
        <v>5029.3599999999997</v>
      </c>
      <c r="S387" s="135">
        <f t="shared" si="84"/>
        <v>119.49742917153745</v>
      </c>
      <c r="T387">
        <v>7214.37</v>
      </c>
      <c r="U387" s="136">
        <f t="shared" si="85"/>
        <v>112.92267525673955</v>
      </c>
      <c r="V387">
        <v>7544.18</v>
      </c>
      <c r="W387">
        <f t="shared" si="86"/>
        <v>103.13315534265939</v>
      </c>
      <c r="X387">
        <v>3879.42</v>
      </c>
      <c r="Y387">
        <f t="shared" si="87"/>
        <v>93.64495050317548</v>
      </c>
      <c r="Z387">
        <v>10423.629999999999</v>
      </c>
      <c r="AA387" s="136">
        <f t="shared" si="88"/>
        <v>105.10234330886503</v>
      </c>
      <c r="AB387">
        <v>8632.6</v>
      </c>
      <c r="AC387">
        <f t="shared" si="89"/>
        <v>98.126719257962591</v>
      </c>
    </row>
    <row r="388" spans="1:29">
      <c r="A388" s="20">
        <v>42606</v>
      </c>
      <c r="B388">
        <v>22859.1</v>
      </c>
      <c r="C388">
        <f t="shared" si="90"/>
        <v>115.85989827647813</v>
      </c>
      <c r="D388">
        <v>9312.07</v>
      </c>
      <c r="E388" s="135">
        <f t="shared" si="90"/>
        <v>107.5229720086738</v>
      </c>
      <c r="F388">
        <v>8508.5400000000009</v>
      </c>
      <c r="G388">
        <f t="shared" si="78"/>
        <v>122.41675742791496</v>
      </c>
      <c r="H388">
        <v>7411.3</v>
      </c>
      <c r="I388">
        <f t="shared" si="79"/>
        <v>117.04941904080532</v>
      </c>
      <c r="J388">
        <v>5582.53</v>
      </c>
      <c r="K388">
        <f t="shared" si="80"/>
        <v>109.38716086733314</v>
      </c>
      <c r="L388">
        <v>10405.030000000001</v>
      </c>
      <c r="M388" s="134">
        <f t="shared" si="81"/>
        <v>122.23925695663308</v>
      </c>
      <c r="N388">
        <v>7524.2</v>
      </c>
      <c r="O388">
        <f t="shared" si="82"/>
        <v>114.62862470635193</v>
      </c>
      <c r="P388">
        <v>10713.53</v>
      </c>
      <c r="Q388">
        <f t="shared" si="83"/>
        <v>110.61548436922455</v>
      </c>
      <c r="R388">
        <v>5065.87</v>
      </c>
      <c r="S388" s="135">
        <f t="shared" si="84"/>
        <v>120.36490557788993</v>
      </c>
      <c r="T388">
        <v>7264.63</v>
      </c>
      <c r="U388" s="136">
        <f t="shared" si="85"/>
        <v>113.70936815693786</v>
      </c>
      <c r="V388">
        <v>7559.87</v>
      </c>
      <c r="W388">
        <f t="shared" si="86"/>
        <v>103.34764640826577</v>
      </c>
      <c r="X388">
        <v>3905.14</v>
      </c>
      <c r="Y388">
        <f t="shared" si="87"/>
        <v>94.265803137574864</v>
      </c>
      <c r="Z388">
        <v>10486.94</v>
      </c>
      <c r="AA388" s="136">
        <f t="shared" si="88"/>
        <v>105.74070339598289</v>
      </c>
      <c r="AB388">
        <v>8650.2999999999993</v>
      </c>
      <c r="AC388">
        <f t="shared" si="89"/>
        <v>98.327915065814892</v>
      </c>
    </row>
    <row r="389" spans="1:29">
      <c r="A389" s="20">
        <v>42607</v>
      </c>
      <c r="B389">
        <v>22732.799999999999</v>
      </c>
      <c r="C389">
        <f t="shared" si="90"/>
        <v>115.21975473835462</v>
      </c>
      <c r="D389">
        <v>9252.31</v>
      </c>
      <c r="E389" s="135">
        <f t="shared" si="90"/>
        <v>106.83294575165057</v>
      </c>
      <c r="F389">
        <v>8464.31</v>
      </c>
      <c r="G389">
        <f t="shared" si="78"/>
        <v>121.78039758462376</v>
      </c>
      <c r="H389">
        <v>7374.56</v>
      </c>
      <c r="I389">
        <f t="shared" si="79"/>
        <v>116.46917054788788</v>
      </c>
      <c r="J389">
        <v>5558.84</v>
      </c>
      <c r="K389">
        <f t="shared" si="80"/>
        <v>108.92296598778084</v>
      </c>
      <c r="L389">
        <v>10389.77</v>
      </c>
      <c r="M389" s="134">
        <f t="shared" si="81"/>
        <v>122.05998106207457</v>
      </c>
      <c r="N389">
        <v>7518.35</v>
      </c>
      <c r="O389">
        <f t="shared" si="82"/>
        <v>114.53950194851296</v>
      </c>
      <c r="P389">
        <v>10707.26</v>
      </c>
      <c r="Q389">
        <f t="shared" si="83"/>
        <v>110.5507476216731</v>
      </c>
      <c r="R389">
        <v>5035.41</v>
      </c>
      <c r="S389" s="135">
        <f t="shared" si="84"/>
        <v>119.64117697374049</v>
      </c>
      <c r="T389">
        <v>7229.38</v>
      </c>
      <c r="U389" s="136">
        <f t="shared" si="85"/>
        <v>113.15761875916648</v>
      </c>
      <c r="V389">
        <v>7523.06</v>
      </c>
      <c r="W389">
        <f t="shared" si="86"/>
        <v>102.84443314344929</v>
      </c>
      <c r="X389">
        <v>3877.82</v>
      </c>
      <c r="Y389">
        <f t="shared" si="87"/>
        <v>93.606328255312391</v>
      </c>
      <c r="Z389">
        <v>10489.07</v>
      </c>
      <c r="AA389" s="136">
        <f t="shared" si="88"/>
        <v>105.76218036621763</v>
      </c>
      <c r="AB389">
        <v>8592.2000000000007</v>
      </c>
      <c r="AC389">
        <f t="shared" si="89"/>
        <v>97.667492668288375</v>
      </c>
    </row>
    <row r="390" spans="1:29">
      <c r="A390" s="20">
        <v>42608</v>
      </c>
      <c r="B390">
        <v>22797.45</v>
      </c>
      <c r="C390">
        <f t="shared" si="90"/>
        <v>115.54742916226346</v>
      </c>
      <c r="D390">
        <v>9249.3700000000008</v>
      </c>
      <c r="E390" s="135">
        <f t="shared" si="90"/>
        <v>106.79899867675688</v>
      </c>
      <c r="F390">
        <v>8480.76</v>
      </c>
      <c r="G390">
        <f t="shared" si="78"/>
        <v>122.01707222677027</v>
      </c>
      <c r="H390">
        <v>7382.46</v>
      </c>
      <c r="I390">
        <f t="shared" si="79"/>
        <v>116.59393818790005</v>
      </c>
      <c r="J390">
        <v>5553.73</v>
      </c>
      <c r="K390">
        <f t="shared" si="80"/>
        <v>108.82283783942657</v>
      </c>
      <c r="L390">
        <v>10412.129999999999</v>
      </c>
      <c r="M390" s="134">
        <f t="shared" si="81"/>
        <v>122.32266841478285</v>
      </c>
      <c r="N390">
        <v>7579.17</v>
      </c>
      <c r="O390">
        <f t="shared" si="82"/>
        <v>115.46607393684928</v>
      </c>
      <c r="P390">
        <v>10742.82</v>
      </c>
      <c r="Q390">
        <f t="shared" si="83"/>
        <v>110.91789893633496</v>
      </c>
      <c r="R390">
        <v>5061.01</v>
      </c>
      <c r="S390" s="135">
        <f t="shared" si="84"/>
        <v>120.24943213678139</v>
      </c>
      <c r="T390">
        <v>7259.17</v>
      </c>
      <c r="U390" s="136">
        <f t="shared" si="85"/>
        <v>113.62390569702774</v>
      </c>
      <c r="V390">
        <v>7508.77</v>
      </c>
      <c r="W390">
        <f t="shared" si="86"/>
        <v>102.64908085998752</v>
      </c>
      <c r="X390">
        <v>3850.13</v>
      </c>
      <c r="Y390">
        <f t="shared" si="87"/>
        <v>92.937921978231557</v>
      </c>
      <c r="Z390">
        <v>10515.37</v>
      </c>
      <c r="AA390" s="136">
        <f t="shared" si="88"/>
        <v>106.02736549165121</v>
      </c>
      <c r="AB390">
        <v>8572.5499999999993</v>
      </c>
      <c r="AC390">
        <f t="shared" si="89"/>
        <v>97.444131220587892</v>
      </c>
    </row>
    <row r="391" spans="1:29">
      <c r="A391" s="20">
        <v>42611</v>
      </c>
      <c r="B391">
        <v>22818.05</v>
      </c>
      <c r="C391">
        <f t="shared" si="90"/>
        <v>115.65183895549657</v>
      </c>
      <c r="D391">
        <v>9258.32</v>
      </c>
      <c r="E391" s="135">
        <f t="shared" si="90"/>
        <v>106.90234096257277</v>
      </c>
      <c r="F391">
        <v>8469.58</v>
      </c>
      <c r="G391">
        <f t="shared" si="78"/>
        <v>121.85621979520809</v>
      </c>
      <c r="H391">
        <v>7362.2</v>
      </c>
      <c r="I391">
        <f t="shared" si="79"/>
        <v>116.27396446807133</v>
      </c>
      <c r="J391">
        <v>5520.66</v>
      </c>
      <c r="K391">
        <f t="shared" si="80"/>
        <v>108.17484608481305</v>
      </c>
      <c r="L391">
        <v>10435.09</v>
      </c>
      <c r="M391" s="134">
        <f t="shared" si="81"/>
        <v>122.59240462310943</v>
      </c>
      <c r="N391">
        <v>7586.12</v>
      </c>
      <c r="O391">
        <f t="shared" si="82"/>
        <v>115.57195482009391</v>
      </c>
      <c r="P391">
        <v>10777.45</v>
      </c>
      <c r="Q391">
        <f t="shared" si="83"/>
        <v>111.27544814968542</v>
      </c>
      <c r="R391">
        <v>5088.6899999999996</v>
      </c>
      <c r="S391" s="135">
        <f t="shared" si="84"/>
        <v>120.90710803181932</v>
      </c>
      <c r="T391">
        <v>7289.19</v>
      </c>
      <c r="U391" s="136">
        <f t="shared" si="85"/>
        <v>114.09379270188155</v>
      </c>
      <c r="V391">
        <v>7466.25</v>
      </c>
      <c r="W391">
        <f t="shared" si="86"/>
        <v>102.06780870513836</v>
      </c>
      <c r="X391">
        <v>3868.23</v>
      </c>
      <c r="Y391">
        <f t="shared" si="87"/>
        <v>93.374836157182912</v>
      </c>
      <c r="Z391">
        <v>10530.4</v>
      </c>
      <c r="AA391" s="136">
        <f t="shared" si="88"/>
        <v>106.17891425344841</v>
      </c>
      <c r="AB391">
        <v>8607.4500000000007</v>
      </c>
      <c r="AC391">
        <f t="shared" si="89"/>
        <v>97.840839338895591</v>
      </c>
    </row>
    <row r="392" spans="1:29">
      <c r="A392" s="20">
        <v>42612</v>
      </c>
      <c r="B392">
        <v>22973.85</v>
      </c>
      <c r="C392">
        <f t="shared" si="90"/>
        <v>116.44150137227921</v>
      </c>
      <c r="D392">
        <v>9359.7800000000007</v>
      </c>
      <c r="E392" s="135">
        <f t="shared" si="90"/>
        <v>108.0738614451293</v>
      </c>
      <c r="F392">
        <v>8588.2800000000007</v>
      </c>
      <c r="G392">
        <f t="shared" si="78"/>
        <v>123.5640179728853</v>
      </c>
      <c r="H392">
        <v>7461.78</v>
      </c>
      <c r="I392">
        <f t="shared" si="79"/>
        <v>117.84666846711107</v>
      </c>
      <c r="J392">
        <v>5600.69</v>
      </c>
      <c r="K392">
        <f t="shared" si="80"/>
        <v>109.74299788770753</v>
      </c>
      <c r="L392">
        <v>10554.12</v>
      </c>
      <c r="M392" s="134">
        <f t="shared" si="81"/>
        <v>123.99078009685127</v>
      </c>
      <c r="N392">
        <v>7654.06</v>
      </c>
      <c r="O392">
        <f t="shared" si="82"/>
        <v>116.60699758378303</v>
      </c>
      <c r="P392">
        <v>10863.14</v>
      </c>
      <c r="Q392">
        <f t="shared" si="83"/>
        <v>112.1601836995554</v>
      </c>
      <c r="R392">
        <v>5152.22</v>
      </c>
      <c r="S392" s="135">
        <f t="shared" si="84"/>
        <v>122.41657875478764</v>
      </c>
      <c r="T392">
        <v>7385.79</v>
      </c>
      <c r="U392" s="136">
        <f t="shared" si="85"/>
        <v>115.60582083875299</v>
      </c>
      <c r="V392">
        <v>7591.75</v>
      </c>
      <c r="W392">
        <f t="shared" si="86"/>
        <v>103.78346381881589</v>
      </c>
      <c r="X392">
        <v>3925.46</v>
      </c>
      <c r="Y392">
        <f t="shared" si="87"/>
        <v>94.756305685436288</v>
      </c>
      <c r="Z392">
        <v>10616.91</v>
      </c>
      <c r="AA392" s="136">
        <f t="shared" si="88"/>
        <v>107.05120190368638</v>
      </c>
      <c r="AB392">
        <v>8744.35</v>
      </c>
      <c r="AC392">
        <f t="shared" si="89"/>
        <v>99.396980926182749</v>
      </c>
    </row>
    <row r="393" spans="1:29">
      <c r="A393" s="20">
        <v>42613</v>
      </c>
      <c r="B393">
        <v>23005.65</v>
      </c>
      <c r="C393">
        <f t="shared" si="90"/>
        <v>116.60267765503714</v>
      </c>
      <c r="D393">
        <v>9374.27</v>
      </c>
      <c r="E393" s="135">
        <f t="shared" si="90"/>
        <v>108.24117202853401</v>
      </c>
      <c r="F393">
        <v>8646.5300000000007</v>
      </c>
      <c r="G393">
        <f t="shared" si="78"/>
        <v>124.40209079386</v>
      </c>
      <c r="H393">
        <v>7488.58</v>
      </c>
      <c r="I393">
        <f t="shared" si="79"/>
        <v>118.26993084082333</v>
      </c>
      <c r="J393">
        <v>5618.59</v>
      </c>
      <c r="K393">
        <f t="shared" si="80"/>
        <v>110.09374032519115</v>
      </c>
      <c r="L393">
        <v>10575.44</v>
      </c>
      <c r="M393" s="134">
        <f t="shared" si="81"/>
        <v>124.24124943315454</v>
      </c>
      <c r="N393">
        <v>7648.75</v>
      </c>
      <c r="O393">
        <f t="shared" si="82"/>
        <v>116.52610154205223</v>
      </c>
      <c r="P393">
        <v>10870.76</v>
      </c>
      <c r="Q393">
        <f t="shared" si="83"/>
        <v>112.23885898126869</v>
      </c>
      <c r="R393">
        <v>5163.32</v>
      </c>
      <c r="S393" s="135">
        <f t="shared" si="84"/>
        <v>122.68031439188738</v>
      </c>
      <c r="T393">
        <v>7417.2</v>
      </c>
      <c r="U393" s="136">
        <f t="shared" si="85"/>
        <v>116.09746477021396</v>
      </c>
      <c r="V393">
        <v>7614.23</v>
      </c>
      <c r="W393">
        <f t="shared" si="86"/>
        <v>104.09077797782362</v>
      </c>
      <c r="X393">
        <v>3946.5</v>
      </c>
      <c r="Y393">
        <f t="shared" si="87"/>
        <v>95.264188244836092</v>
      </c>
      <c r="Z393">
        <v>10666.27</v>
      </c>
      <c r="AA393" s="136">
        <f t="shared" si="88"/>
        <v>107.54890296039363</v>
      </c>
      <c r="AB393">
        <v>8786.2000000000007</v>
      </c>
      <c r="AC393">
        <f t="shared" si="89"/>
        <v>99.872689658308147</v>
      </c>
    </row>
    <row r="394" spans="1:29">
      <c r="A394" s="20">
        <v>42614</v>
      </c>
      <c r="B394">
        <v>22960.799999999999</v>
      </c>
      <c r="C394">
        <f t="shared" si="90"/>
        <v>116.37535827510965</v>
      </c>
      <c r="D394">
        <v>9309.8700000000008</v>
      </c>
      <c r="E394" s="135">
        <f t="shared" si="90"/>
        <v>107.4975694356241</v>
      </c>
      <c r="F394">
        <v>8623.24</v>
      </c>
      <c r="G394">
        <f t="shared" si="78"/>
        <v>124.06700554063251</v>
      </c>
      <c r="H394">
        <v>7466.76</v>
      </c>
      <c r="I394">
        <f t="shared" si="79"/>
        <v>117.92531946043523</v>
      </c>
      <c r="J394">
        <v>5600.74</v>
      </c>
      <c r="K394">
        <f t="shared" si="80"/>
        <v>109.74397761518655</v>
      </c>
      <c r="L394">
        <v>10549.8</v>
      </c>
      <c r="M394" s="134">
        <f t="shared" si="81"/>
        <v>123.94002833639956</v>
      </c>
      <c r="N394">
        <v>7652.64</v>
      </c>
      <c r="O394">
        <f t="shared" si="82"/>
        <v>116.58536436735032</v>
      </c>
      <c r="P394">
        <v>10868.71</v>
      </c>
      <c r="Q394">
        <f t="shared" si="83"/>
        <v>112.21769305902298</v>
      </c>
      <c r="R394">
        <v>5132.6499999999996</v>
      </c>
      <c r="S394" s="135">
        <f t="shared" si="84"/>
        <v>121.95159619460362</v>
      </c>
      <c r="T394">
        <v>7381.74</v>
      </c>
      <c r="U394" s="136">
        <f t="shared" si="85"/>
        <v>115.54242835475372</v>
      </c>
      <c r="V394">
        <v>7626.95</v>
      </c>
      <c r="W394">
        <f t="shared" si="86"/>
        <v>104.26466748416607</v>
      </c>
      <c r="X394">
        <v>3904.13</v>
      </c>
      <c r="Y394">
        <f t="shared" si="87"/>
        <v>94.241422843611289</v>
      </c>
      <c r="Z394">
        <v>10613.79</v>
      </c>
      <c r="AA394" s="136">
        <f t="shared" si="88"/>
        <v>107.01974267968058</v>
      </c>
      <c r="AB394">
        <v>8774.65</v>
      </c>
      <c r="AC394">
        <f t="shared" si="89"/>
        <v>99.741400868438404</v>
      </c>
    </row>
    <row r="395" spans="1:29">
      <c r="A395" s="20">
        <v>42615</v>
      </c>
      <c r="B395">
        <v>23031.05</v>
      </c>
      <c r="C395">
        <f t="shared" si="90"/>
        <v>116.73141594378089</v>
      </c>
      <c r="D395">
        <v>9361.23</v>
      </c>
      <c r="E395" s="135">
        <f t="shared" si="90"/>
        <v>108.09060405009386</v>
      </c>
      <c r="F395">
        <v>8638.11</v>
      </c>
      <c r="G395">
        <f t="shared" si="78"/>
        <v>124.28094790711994</v>
      </c>
      <c r="H395">
        <v>7484.57</v>
      </c>
      <c r="I395">
        <f t="shared" si="79"/>
        <v>118.20659941848804</v>
      </c>
      <c r="J395">
        <v>5613.98</v>
      </c>
      <c r="K395">
        <f t="shared" si="80"/>
        <v>110.00340945162692</v>
      </c>
      <c r="L395">
        <v>10554.52</v>
      </c>
      <c r="M395" s="134">
        <f t="shared" si="81"/>
        <v>123.99547933393013</v>
      </c>
      <c r="N395">
        <v>7657.46</v>
      </c>
      <c r="O395">
        <f t="shared" si="82"/>
        <v>116.65879542594585</v>
      </c>
      <c r="P395">
        <v>10932.02</v>
      </c>
      <c r="Q395">
        <f t="shared" si="83"/>
        <v>112.87135868701074</v>
      </c>
      <c r="R395">
        <v>5163.59</v>
      </c>
      <c r="S395" s="135">
        <f t="shared" si="84"/>
        <v>122.68672958306009</v>
      </c>
      <c r="T395">
        <v>7405.62</v>
      </c>
      <c r="U395" s="136">
        <f t="shared" si="85"/>
        <v>115.91620922337162</v>
      </c>
      <c r="V395">
        <v>7651.2</v>
      </c>
      <c r="W395">
        <f t="shared" si="86"/>
        <v>104.59617853202808</v>
      </c>
      <c r="X395">
        <v>3941.34</v>
      </c>
      <c r="Y395">
        <f t="shared" si="87"/>
        <v>95.139631495477587</v>
      </c>
      <c r="Z395">
        <v>10623.81</v>
      </c>
      <c r="AA395" s="136">
        <f t="shared" si="88"/>
        <v>107.12077518754538</v>
      </c>
      <c r="AB395">
        <v>8809.65</v>
      </c>
      <c r="AC395">
        <f t="shared" si="89"/>
        <v>100.13924568622548</v>
      </c>
    </row>
    <row r="396" spans="1:29">
      <c r="A396" s="20">
        <v>42619</v>
      </c>
      <c r="B396">
        <v>23405.35</v>
      </c>
      <c r="C396">
        <f t="shared" si="90"/>
        <v>118.62853174995374</v>
      </c>
      <c r="D396">
        <v>9514.31</v>
      </c>
      <c r="E396" s="135">
        <f t="shared" si="90"/>
        <v>109.85816126938965</v>
      </c>
      <c r="F396">
        <v>8742.89</v>
      </c>
      <c r="G396">
        <f t="shared" si="78"/>
        <v>125.78847185873761</v>
      </c>
      <c r="H396">
        <v>7588.98</v>
      </c>
      <c r="I396">
        <f t="shared" si="79"/>
        <v>119.85558540502892</v>
      </c>
      <c r="J396">
        <v>5664.03</v>
      </c>
      <c r="K396">
        <f t="shared" si="80"/>
        <v>110.98411665811037</v>
      </c>
      <c r="L396">
        <v>10732.97</v>
      </c>
      <c r="M396" s="134">
        <f t="shared" si="81"/>
        <v>126.09192647573666</v>
      </c>
      <c r="N396">
        <v>7724.28</v>
      </c>
      <c r="O396">
        <f t="shared" si="82"/>
        <v>117.67677537104014</v>
      </c>
      <c r="P396">
        <v>11046.31</v>
      </c>
      <c r="Q396">
        <f t="shared" si="83"/>
        <v>114.05138466430849</v>
      </c>
      <c r="R396">
        <v>5246.02</v>
      </c>
      <c r="S396" s="135">
        <f t="shared" si="84"/>
        <v>124.64526368811717</v>
      </c>
      <c r="T396">
        <v>7516.16</v>
      </c>
      <c r="U396" s="136">
        <f t="shared" si="85"/>
        <v>117.64643272492201</v>
      </c>
      <c r="V396">
        <v>7739.08</v>
      </c>
      <c r="W396">
        <f t="shared" si="86"/>
        <v>105.79754722836259</v>
      </c>
      <c r="X396">
        <v>3996.06</v>
      </c>
      <c r="Y396">
        <f t="shared" si="87"/>
        <v>96.460512372395726</v>
      </c>
      <c r="Z396">
        <v>10816.9</v>
      </c>
      <c r="AA396" s="136">
        <f t="shared" si="88"/>
        <v>109.06771799628943</v>
      </c>
      <c r="AB396">
        <v>8943</v>
      </c>
      <c r="AC396">
        <f t="shared" si="89"/>
        <v>101.65503444199422</v>
      </c>
    </row>
    <row r="397" spans="1:29">
      <c r="A397" s="20">
        <v>42620</v>
      </c>
      <c r="B397">
        <v>23461.7</v>
      </c>
      <c r="C397">
        <f t="shared" si="90"/>
        <v>118.91413815037544</v>
      </c>
      <c r="D397">
        <v>9561.4</v>
      </c>
      <c r="E397" s="135">
        <f t="shared" si="90"/>
        <v>110.40189179889475</v>
      </c>
      <c r="F397">
        <v>8700.42</v>
      </c>
      <c r="G397">
        <f t="shared" si="78"/>
        <v>125.17743404402867</v>
      </c>
      <c r="H397">
        <v>7567.1</v>
      </c>
      <c r="I397">
        <f t="shared" si="79"/>
        <v>119.51002642231161</v>
      </c>
      <c r="J397">
        <v>5655.26</v>
      </c>
      <c r="K397">
        <f t="shared" si="80"/>
        <v>110.81227245829301</v>
      </c>
      <c r="L397">
        <v>10688.37</v>
      </c>
      <c r="M397" s="134">
        <f t="shared" si="81"/>
        <v>125.56796154144374</v>
      </c>
      <c r="N397">
        <v>7690.96</v>
      </c>
      <c r="O397">
        <f t="shared" si="82"/>
        <v>117.16915651784436</v>
      </c>
      <c r="P397">
        <v>11047.12</v>
      </c>
      <c r="Q397">
        <f t="shared" si="83"/>
        <v>114.05974778480557</v>
      </c>
      <c r="R397">
        <v>5228.7700000000004</v>
      </c>
      <c r="S397" s="135">
        <f t="shared" si="84"/>
        <v>124.23540425208375</v>
      </c>
      <c r="T397">
        <v>7485.99</v>
      </c>
      <c r="U397" s="136">
        <f t="shared" si="85"/>
        <v>117.17419785029041</v>
      </c>
      <c r="V397">
        <v>7719.18</v>
      </c>
      <c r="W397">
        <f t="shared" si="86"/>
        <v>105.52550311073563</v>
      </c>
      <c r="X397">
        <v>4052</v>
      </c>
      <c r="Y397">
        <f t="shared" si="87"/>
        <v>97.810842713309469</v>
      </c>
      <c r="Z397">
        <v>10830.88</v>
      </c>
      <c r="AA397" s="136">
        <f t="shared" si="88"/>
        <v>109.20867951923852</v>
      </c>
      <c r="AB397">
        <v>8917.9500000000007</v>
      </c>
      <c r="AC397">
        <f t="shared" si="89"/>
        <v>101.37029122240664</v>
      </c>
    </row>
    <row r="398" spans="1:29">
      <c r="A398" s="20">
        <v>42621</v>
      </c>
      <c r="B398">
        <v>23551.9</v>
      </c>
      <c r="C398">
        <f t="shared" si="90"/>
        <v>119.37131112851273</v>
      </c>
      <c r="D398">
        <v>9652.09</v>
      </c>
      <c r="E398" s="135">
        <f t="shared" si="90"/>
        <v>111.44905513974879</v>
      </c>
      <c r="F398">
        <v>8746.67</v>
      </c>
      <c r="G398">
        <f t="shared" si="78"/>
        <v>125.84285667012448</v>
      </c>
      <c r="H398">
        <v>7623.66</v>
      </c>
      <c r="I398">
        <f t="shared" si="79"/>
        <v>120.40329955131028</v>
      </c>
      <c r="J398">
        <v>5670.81</v>
      </c>
      <c r="K398">
        <f t="shared" si="80"/>
        <v>111.11696770426337</v>
      </c>
      <c r="L398">
        <v>10735.42</v>
      </c>
      <c r="M398" s="134">
        <f t="shared" si="81"/>
        <v>126.12070930284467</v>
      </c>
      <c r="N398">
        <v>7697.87</v>
      </c>
      <c r="O398">
        <f t="shared" si="82"/>
        <v>117.27442801471059</v>
      </c>
      <c r="P398">
        <v>11082.94</v>
      </c>
      <c r="Q398">
        <f t="shared" si="83"/>
        <v>114.42958355789862</v>
      </c>
      <c r="R398">
        <v>5254.97</v>
      </c>
      <c r="S398" s="135">
        <f t="shared" si="84"/>
        <v>124.85791539550841</v>
      </c>
      <c r="T398">
        <v>7527.86</v>
      </c>
      <c r="U398" s="136">
        <f t="shared" si="85"/>
        <v>117.82956656758654</v>
      </c>
      <c r="V398">
        <v>7726.88</v>
      </c>
      <c r="W398">
        <f t="shared" si="86"/>
        <v>105.630766412531</v>
      </c>
      <c r="X398">
        <v>4083.21</v>
      </c>
      <c r="Y398">
        <f t="shared" si="87"/>
        <v>98.564217935689129</v>
      </c>
      <c r="Z398">
        <v>10899.64</v>
      </c>
      <c r="AA398" s="136">
        <f t="shared" si="88"/>
        <v>109.90199241752036</v>
      </c>
      <c r="AB398">
        <v>8952.5</v>
      </c>
      <c r="AC398">
        <f t="shared" si="89"/>
        <v>101.76302089253643</v>
      </c>
    </row>
    <row r="399" spans="1:29">
      <c r="A399" s="20">
        <v>42622</v>
      </c>
      <c r="B399">
        <v>23339.1</v>
      </c>
      <c r="C399">
        <f t="shared" si="90"/>
        <v>118.29274782754136</v>
      </c>
      <c r="D399">
        <v>9580.99</v>
      </c>
      <c r="E399" s="135">
        <f t="shared" si="90"/>
        <v>110.62809016527837</v>
      </c>
      <c r="F399">
        <v>8662.9699999999993</v>
      </c>
      <c r="G399">
        <f t="shared" si="78"/>
        <v>124.63862156084406</v>
      </c>
      <c r="H399">
        <v>7544.82</v>
      </c>
      <c r="I399">
        <f t="shared" si="79"/>
        <v>119.15815009073292</v>
      </c>
      <c r="J399">
        <v>5625.22</v>
      </c>
      <c r="K399">
        <f t="shared" si="80"/>
        <v>110.22365218890712</v>
      </c>
      <c r="L399">
        <v>10659.55</v>
      </c>
      <c r="M399" s="134">
        <f t="shared" si="81"/>
        <v>125.22938150991185</v>
      </c>
      <c r="N399">
        <v>7653.35</v>
      </c>
      <c r="O399">
        <f t="shared" si="82"/>
        <v>116.59618097556668</v>
      </c>
      <c r="P399">
        <v>11041.75</v>
      </c>
      <c r="Q399">
        <f t="shared" si="83"/>
        <v>114.00430339336197</v>
      </c>
      <c r="R399">
        <v>5200.29</v>
      </c>
      <c r="S399" s="135">
        <f t="shared" si="84"/>
        <v>123.55872038320075</v>
      </c>
      <c r="T399">
        <v>7454.61</v>
      </c>
      <c r="U399" s="136">
        <f t="shared" si="85"/>
        <v>116.68302349278498</v>
      </c>
      <c r="V399">
        <v>7662.27</v>
      </c>
      <c r="W399">
        <f t="shared" si="86"/>
        <v>104.74751161655725</v>
      </c>
      <c r="X399">
        <v>4052.04</v>
      </c>
      <c r="Y399">
        <f t="shared" si="87"/>
        <v>97.811808269506045</v>
      </c>
      <c r="Z399">
        <v>10812.61</v>
      </c>
      <c r="AA399" s="136">
        <f t="shared" si="88"/>
        <v>109.02446156328145</v>
      </c>
      <c r="AB399">
        <v>8866.7000000000007</v>
      </c>
      <c r="AC399">
        <f t="shared" si="89"/>
        <v>100.78773273921841</v>
      </c>
    </row>
    <row r="400" spans="1:29">
      <c r="A400" s="20">
        <v>42625</v>
      </c>
      <c r="B400">
        <v>22674.6</v>
      </c>
      <c r="C400">
        <f t="shared" si="90"/>
        <v>114.92477173028821</v>
      </c>
      <c r="D400">
        <v>9295.77</v>
      </c>
      <c r="E400" s="135">
        <f t="shared" si="90"/>
        <v>107.33476203562364</v>
      </c>
      <c r="F400">
        <v>8522.17</v>
      </c>
      <c r="G400">
        <f t="shared" si="78"/>
        <v>122.61285927426491</v>
      </c>
      <c r="H400">
        <v>7422.52</v>
      </c>
      <c r="I400">
        <f t="shared" si="79"/>
        <v>117.22662067636695</v>
      </c>
      <c r="J400">
        <v>5554.46</v>
      </c>
      <c r="K400">
        <f t="shared" si="80"/>
        <v>108.83714186062005</v>
      </c>
      <c r="L400">
        <v>10422.49</v>
      </c>
      <c r="M400" s="134">
        <f t="shared" si="81"/>
        <v>122.44437865512535</v>
      </c>
      <c r="N400">
        <v>7497.83</v>
      </c>
      <c r="O400">
        <f t="shared" si="82"/>
        <v>114.22688673640079</v>
      </c>
      <c r="P400">
        <v>10805.81</v>
      </c>
      <c r="Q400">
        <f t="shared" si="83"/>
        <v>111.56826061548438</v>
      </c>
      <c r="R400">
        <v>5007.1499999999996</v>
      </c>
      <c r="S400" s="135">
        <f t="shared" si="84"/>
        <v>118.96972029766486</v>
      </c>
      <c r="T400">
        <v>7234.54</v>
      </c>
      <c r="U400" s="136">
        <f t="shared" si="85"/>
        <v>113.2383854795211</v>
      </c>
      <c r="V400">
        <v>7550.75</v>
      </c>
      <c r="W400">
        <f t="shared" si="86"/>
        <v>103.22297091315231</v>
      </c>
      <c r="X400">
        <v>3866.54</v>
      </c>
      <c r="Y400">
        <f t="shared" si="87"/>
        <v>93.334041407877493</v>
      </c>
      <c r="Z400">
        <v>10593.04</v>
      </c>
      <c r="AA400" s="136">
        <f t="shared" si="88"/>
        <v>106.81051867387272</v>
      </c>
      <c r="AB400">
        <v>8715.6</v>
      </c>
      <c r="AC400">
        <f t="shared" si="89"/>
        <v>99.07017982585765</v>
      </c>
    </row>
    <row r="401" spans="1:29">
      <c r="A401" s="20">
        <v>42627</v>
      </c>
      <c r="B401">
        <v>22914.05</v>
      </c>
      <c r="C401">
        <f t="shared" si="90"/>
        <v>116.13840886570924</v>
      </c>
      <c r="D401">
        <v>9412.2199999999993</v>
      </c>
      <c r="E401" s="135">
        <f t="shared" si="90"/>
        <v>108.67936641364162</v>
      </c>
      <c r="F401">
        <v>8575.82</v>
      </c>
      <c r="G401">
        <f t="shared" si="78"/>
        <v>123.38474952053602</v>
      </c>
      <c r="H401">
        <v>7461.14</v>
      </c>
      <c r="I401">
        <f t="shared" si="79"/>
        <v>117.83656070893289</v>
      </c>
      <c r="J401">
        <v>5596.77</v>
      </c>
      <c r="K401">
        <f t="shared" si="80"/>
        <v>109.66618725335363</v>
      </c>
      <c r="L401">
        <v>10545.13</v>
      </c>
      <c r="M401" s="134">
        <f t="shared" si="81"/>
        <v>123.88516474350388</v>
      </c>
      <c r="N401">
        <v>7556.37</v>
      </c>
      <c r="O401">
        <f t="shared" si="82"/>
        <v>115.11872370116912</v>
      </c>
      <c r="P401">
        <v>10916.39</v>
      </c>
      <c r="Q401">
        <f t="shared" si="83"/>
        <v>112.70998143593746</v>
      </c>
      <c r="R401">
        <v>5072.12</v>
      </c>
      <c r="S401" s="135">
        <f t="shared" si="84"/>
        <v>120.51340537355419</v>
      </c>
      <c r="T401">
        <v>7308.43</v>
      </c>
      <c r="U401" s="136">
        <f t="shared" si="85"/>
        <v>114.39494613204107</v>
      </c>
      <c r="V401">
        <v>7582.4</v>
      </c>
      <c r="W401">
        <f t="shared" si="86"/>
        <v>103.65564409520725</v>
      </c>
      <c r="X401">
        <v>3941.23</v>
      </c>
      <c r="Y401">
        <f t="shared" si="87"/>
        <v>95.136976215936997</v>
      </c>
      <c r="Z401">
        <v>10704.37</v>
      </c>
      <c r="AA401" s="136">
        <f t="shared" si="88"/>
        <v>107.93306848431072</v>
      </c>
      <c r="AB401">
        <v>8726.6</v>
      </c>
      <c r="AC401">
        <f t="shared" si="89"/>
        <v>99.19521676859074</v>
      </c>
    </row>
    <row r="402" spans="1:29">
      <c r="A402" s="20">
        <v>42628</v>
      </c>
      <c r="B402">
        <v>22809.3</v>
      </c>
      <c r="C402">
        <f t="shared" si="90"/>
        <v>115.60749013555534</v>
      </c>
      <c r="D402">
        <v>9480.65</v>
      </c>
      <c r="E402" s="135">
        <f t="shared" si="90"/>
        <v>109.46950190172898</v>
      </c>
      <c r="F402">
        <v>8586.75</v>
      </c>
      <c r="G402">
        <f t="shared" si="78"/>
        <v>123.54200507303823</v>
      </c>
      <c r="H402">
        <v>7468.46</v>
      </c>
      <c r="I402">
        <f t="shared" si="79"/>
        <v>117.95216819309609</v>
      </c>
      <c r="J402">
        <v>5600.62</v>
      </c>
      <c r="K402">
        <f t="shared" si="80"/>
        <v>109.74162626923693</v>
      </c>
      <c r="L402">
        <v>10569.97</v>
      </c>
      <c r="M402" s="134">
        <f t="shared" si="81"/>
        <v>124.1769873661011</v>
      </c>
      <c r="N402">
        <v>7595.11</v>
      </c>
      <c r="O402">
        <f t="shared" si="82"/>
        <v>115.70891440863622</v>
      </c>
      <c r="P402">
        <v>10950.73</v>
      </c>
      <c r="Q402">
        <f t="shared" si="83"/>
        <v>113.06453644565315</v>
      </c>
      <c r="R402">
        <v>5069.99</v>
      </c>
      <c r="S402" s="135">
        <f t="shared" si="84"/>
        <v>120.46279664319182</v>
      </c>
      <c r="T402">
        <v>7313.2</v>
      </c>
      <c r="U402" s="136">
        <f t="shared" si="85"/>
        <v>114.46960839097353</v>
      </c>
      <c r="V402">
        <v>7586.82</v>
      </c>
      <c r="W402">
        <f t="shared" si="86"/>
        <v>103.71606796454951</v>
      </c>
      <c r="X402">
        <v>3905.37</v>
      </c>
      <c r="Y402">
        <f t="shared" si="87"/>
        <v>94.271355085705181</v>
      </c>
      <c r="Z402">
        <v>10729.32</v>
      </c>
      <c r="AA402" s="136">
        <f t="shared" si="88"/>
        <v>108.18464144551101</v>
      </c>
      <c r="AB402">
        <v>8742.5499999999993</v>
      </c>
      <c r="AC402">
        <f t="shared" si="89"/>
        <v>99.376520335553693</v>
      </c>
    </row>
    <row r="403" spans="1:29">
      <c r="A403" s="20">
        <v>42629</v>
      </c>
      <c r="B403">
        <v>22866.7</v>
      </c>
      <c r="C403">
        <f t="shared" si="90"/>
        <v>115.89841839436998</v>
      </c>
      <c r="D403">
        <v>9495.5</v>
      </c>
      <c r="E403" s="135">
        <f t="shared" si="90"/>
        <v>109.64096926981458</v>
      </c>
      <c r="F403">
        <v>8592.48</v>
      </c>
      <c r="G403">
        <f t="shared" si="78"/>
        <v>123.62444554109288</v>
      </c>
      <c r="H403">
        <v>7484.55</v>
      </c>
      <c r="I403">
        <f t="shared" si="79"/>
        <v>118.20628355104496</v>
      </c>
      <c r="J403">
        <v>5630.69</v>
      </c>
      <c r="K403">
        <f t="shared" si="80"/>
        <v>110.33083437511021</v>
      </c>
      <c r="L403">
        <v>10594.9</v>
      </c>
      <c r="M403" s="134">
        <f t="shared" si="81"/>
        <v>124.46986731704106</v>
      </c>
      <c r="N403">
        <v>7587.2</v>
      </c>
      <c r="O403">
        <f t="shared" si="82"/>
        <v>115.58840825231033</v>
      </c>
      <c r="P403">
        <v>10952.07</v>
      </c>
      <c r="Q403">
        <f t="shared" si="83"/>
        <v>113.07837173141375</v>
      </c>
      <c r="R403">
        <v>5068.29</v>
      </c>
      <c r="S403" s="135">
        <f t="shared" si="84"/>
        <v>120.42240469877112</v>
      </c>
      <c r="T403">
        <v>7304.36</v>
      </c>
      <c r="U403" s="136">
        <f t="shared" si="85"/>
        <v>114.33124059873809</v>
      </c>
      <c r="V403">
        <v>7603.98</v>
      </c>
      <c r="W403">
        <f t="shared" si="86"/>
        <v>103.95065475140773</v>
      </c>
      <c r="X403">
        <v>3890.63</v>
      </c>
      <c r="Y403">
        <f t="shared" si="87"/>
        <v>93.915547627266349</v>
      </c>
      <c r="Z403">
        <v>10776.63</v>
      </c>
      <c r="AA403" s="136">
        <f t="shared" si="88"/>
        <v>108.66167217875291</v>
      </c>
      <c r="AB403">
        <v>8779.85</v>
      </c>
      <c r="AC403">
        <f t="shared" si="89"/>
        <v>99.800509241366768</v>
      </c>
    </row>
    <row r="404" spans="1:29">
      <c r="A404" s="20">
        <v>42632</v>
      </c>
      <c r="B404">
        <v>22933.45</v>
      </c>
      <c r="C404">
        <f t="shared" si="90"/>
        <v>116.23673653506469</v>
      </c>
      <c r="D404">
        <v>9570.0400000000009</v>
      </c>
      <c r="E404" s="135">
        <f t="shared" si="90"/>
        <v>110.50165463123547</v>
      </c>
      <c r="F404">
        <v>8610.59</v>
      </c>
      <c r="G404">
        <f t="shared" si="78"/>
        <v>123.88500346019767</v>
      </c>
      <c r="H404">
        <v>7489.47</v>
      </c>
      <c r="I404">
        <f t="shared" si="79"/>
        <v>118.2839869420399</v>
      </c>
      <c r="J404">
        <v>5644.87</v>
      </c>
      <c r="K404">
        <f t="shared" si="80"/>
        <v>110.60868508815587</v>
      </c>
      <c r="L404">
        <v>10595.7</v>
      </c>
      <c r="M404" s="134">
        <f t="shared" si="81"/>
        <v>124.47926579119881</v>
      </c>
      <c r="N404">
        <v>7624.4</v>
      </c>
      <c r="O404">
        <f t="shared" si="82"/>
        <v>116.15513758420958</v>
      </c>
      <c r="P404">
        <v>11034.45</v>
      </c>
      <c r="Q404">
        <f t="shared" si="83"/>
        <v>113.92893206048707</v>
      </c>
      <c r="R404">
        <v>5111.8900000000003</v>
      </c>
      <c r="S404" s="135">
        <f t="shared" si="84"/>
        <v>121.45833927332517</v>
      </c>
      <c r="T404">
        <v>7349.73</v>
      </c>
      <c r="U404" s="136">
        <f t="shared" si="85"/>
        <v>115.04139294418172</v>
      </c>
      <c r="V404">
        <v>7604.42</v>
      </c>
      <c r="W404">
        <f t="shared" si="86"/>
        <v>103.95666979722461</v>
      </c>
      <c r="X404">
        <v>3925.39</v>
      </c>
      <c r="Y404">
        <f t="shared" si="87"/>
        <v>94.754615962092274</v>
      </c>
      <c r="Z404">
        <v>10789.08</v>
      </c>
      <c r="AA404" s="136">
        <f t="shared" si="88"/>
        <v>108.78720658223764</v>
      </c>
      <c r="AB404">
        <v>8808.4</v>
      </c>
      <c r="AC404">
        <f t="shared" si="89"/>
        <v>100.12503694273308</v>
      </c>
    </row>
    <row r="405" spans="1:29">
      <c r="A405" s="20">
        <v>42633</v>
      </c>
      <c r="B405">
        <v>22936.2</v>
      </c>
      <c r="C405">
        <f t="shared" si="90"/>
        <v>116.25067473561768</v>
      </c>
      <c r="D405">
        <v>9547.76</v>
      </c>
      <c r="E405" s="135">
        <f t="shared" si="90"/>
        <v>110.2443958459865</v>
      </c>
      <c r="F405">
        <v>8587.02</v>
      </c>
      <c r="G405">
        <f t="shared" si="78"/>
        <v>123.545889702423</v>
      </c>
      <c r="H405">
        <v>7497.6</v>
      </c>
      <c r="I405">
        <f t="shared" si="79"/>
        <v>118.41238705764738</v>
      </c>
      <c r="J405">
        <v>5626.64</v>
      </c>
      <c r="K405">
        <f t="shared" si="80"/>
        <v>110.25147644931086</v>
      </c>
      <c r="L405">
        <v>10557.53</v>
      </c>
      <c r="M405" s="134">
        <f t="shared" si="81"/>
        <v>124.03084109294855</v>
      </c>
      <c r="N405">
        <v>7597.9</v>
      </c>
      <c r="O405">
        <f t="shared" si="82"/>
        <v>115.75141910852867</v>
      </c>
      <c r="P405">
        <v>11003.71</v>
      </c>
      <c r="Q405">
        <f t="shared" si="83"/>
        <v>113.61154647520284</v>
      </c>
      <c r="R405">
        <v>5101.51</v>
      </c>
      <c r="S405" s="135">
        <f t="shared" si="84"/>
        <v>121.21171081268591</v>
      </c>
      <c r="T405">
        <v>7342.73</v>
      </c>
      <c r="U405" s="136">
        <f t="shared" si="85"/>
        <v>114.93182568788669</v>
      </c>
      <c r="V405">
        <v>7584.43</v>
      </c>
      <c r="W405">
        <f t="shared" si="86"/>
        <v>103.68339532931694</v>
      </c>
      <c r="X405">
        <v>3928.69</v>
      </c>
      <c r="Y405">
        <f t="shared" si="87"/>
        <v>94.834274348309918</v>
      </c>
      <c r="Z405">
        <v>10762.82</v>
      </c>
      <c r="AA405" s="136">
        <f t="shared" si="88"/>
        <v>108.52242478018874</v>
      </c>
      <c r="AB405">
        <v>8775.9</v>
      </c>
      <c r="AC405">
        <f t="shared" si="89"/>
        <v>99.755609611930794</v>
      </c>
    </row>
    <row r="406" spans="1:29">
      <c r="A406" s="20">
        <v>42634</v>
      </c>
      <c r="B406">
        <v>22921.8</v>
      </c>
      <c r="C406">
        <f t="shared" si="90"/>
        <v>116.17768924908577</v>
      </c>
      <c r="D406">
        <v>9575.02</v>
      </c>
      <c r="E406" s="135">
        <f t="shared" si="90"/>
        <v>110.55915681932073</v>
      </c>
      <c r="F406">
        <v>8582.2800000000007</v>
      </c>
      <c r="G406">
        <f t="shared" si="78"/>
        <v>123.47769287544583</v>
      </c>
      <c r="H406">
        <v>7489.72</v>
      </c>
      <c r="I406">
        <f t="shared" si="79"/>
        <v>118.28793528507826</v>
      </c>
      <c r="J406">
        <v>5621.09</v>
      </c>
      <c r="K406">
        <f t="shared" si="80"/>
        <v>110.14272669914136</v>
      </c>
      <c r="L406">
        <v>10576.69</v>
      </c>
      <c r="M406" s="134">
        <f t="shared" si="81"/>
        <v>124.25593454902597</v>
      </c>
      <c r="N406">
        <v>7598.94</v>
      </c>
      <c r="O406">
        <f t="shared" si="82"/>
        <v>115.76726315436672</v>
      </c>
      <c r="P406">
        <v>11015.42</v>
      </c>
      <c r="Q406">
        <f t="shared" si="83"/>
        <v>113.7324503530063</v>
      </c>
      <c r="R406">
        <v>5080.8900000000003</v>
      </c>
      <c r="S406" s="135">
        <f t="shared" si="84"/>
        <v>120.72178028683031</v>
      </c>
      <c r="T406">
        <v>7337.29</v>
      </c>
      <c r="U406" s="136">
        <f t="shared" si="85"/>
        <v>114.8466762772803</v>
      </c>
      <c r="V406">
        <v>7580.3</v>
      </c>
      <c r="W406">
        <f t="shared" si="86"/>
        <v>103.62693592199032</v>
      </c>
      <c r="X406">
        <v>3924.5</v>
      </c>
      <c r="Y406">
        <f t="shared" si="87"/>
        <v>94.733132336718413</v>
      </c>
      <c r="Z406">
        <v>10800.6</v>
      </c>
      <c r="AA406" s="136">
        <f t="shared" si="88"/>
        <v>108.90336371702831</v>
      </c>
      <c r="AB406">
        <v>8777.15</v>
      </c>
      <c r="AC406">
        <f t="shared" si="89"/>
        <v>99.769818355423183</v>
      </c>
    </row>
    <row r="407" spans="1:29">
      <c r="A407" s="20">
        <v>42635</v>
      </c>
      <c r="B407">
        <v>23220.7</v>
      </c>
      <c r="C407">
        <f t="shared" si="90"/>
        <v>117.69264493827912</v>
      </c>
      <c r="D407">
        <v>9709.68</v>
      </c>
      <c r="E407" s="135">
        <f t="shared" si="90"/>
        <v>112.11402522244572</v>
      </c>
      <c r="F407">
        <v>8668.48</v>
      </c>
      <c r="G407">
        <f t="shared" si="78"/>
        <v>124.71789677532597</v>
      </c>
      <c r="H407">
        <v>7564.7</v>
      </c>
      <c r="I407">
        <f t="shared" si="79"/>
        <v>119.47212232914335</v>
      </c>
      <c r="J407">
        <v>5651.27</v>
      </c>
      <c r="K407">
        <f t="shared" si="80"/>
        <v>110.73409020546845</v>
      </c>
      <c r="L407">
        <v>10709.77</v>
      </c>
      <c r="M407" s="134">
        <f t="shared" si="81"/>
        <v>125.81937072516276</v>
      </c>
      <c r="N407">
        <v>7644.96</v>
      </c>
      <c r="O407">
        <f t="shared" si="82"/>
        <v>116.46836218270013</v>
      </c>
      <c r="P407">
        <v>11091.49</v>
      </c>
      <c r="Q407">
        <f t="shared" si="83"/>
        <v>114.51786094092333</v>
      </c>
      <c r="R407">
        <v>5189.13</v>
      </c>
      <c r="S407" s="135">
        <f t="shared" si="84"/>
        <v>123.29355914806261</v>
      </c>
      <c r="T407">
        <v>7470.55</v>
      </c>
      <c r="U407" s="136">
        <f t="shared" si="85"/>
        <v>116.93252378783396</v>
      </c>
      <c r="V407">
        <v>7613.79</v>
      </c>
      <c r="W407">
        <f t="shared" si="86"/>
        <v>104.08476293200675</v>
      </c>
      <c r="X407">
        <v>4010.47</v>
      </c>
      <c r="Y407">
        <f t="shared" si="87"/>
        <v>96.808353992212787</v>
      </c>
      <c r="Z407">
        <v>10906.41</v>
      </c>
      <c r="AA407" s="136">
        <f t="shared" si="88"/>
        <v>109.97025490037913</v>
      </c>
      <c r="AB407">
        <v>8867.4500000000007</v>
      </c>
      <c r="AC407">
        <f t="shared" si="89"/>
        <v>100.79625798531386</v>
      </c>
    </row>
    <row r="408" spans="1:29">
      <c r="A408" s="20">
        <v>42636</v>
      </c>
      <c r="B408">
        <v>23246.95</v>
      </c>
      <c r="C408">
        <f t="shared" si="90"/>
        <v>117.82569139810289</v>
      </c>
      <c r="D408">
        <v>9730.1200000000008</v>
      </c>
      <c r="E408" s="135">
        <f t="shared" si="90"/>
        <v>112.35003821932581</v>
      </c>
      <c r="F408">
        <v>8664.6299999999992</v>
      </c>
      <c r="G408">
        <f t="shared" si="78"/>
        <v>124.66250483780232</v>
      </c>
      <c r="H408">
        <v>7563.25</v>
      </c>
      <c r="I408">
        <f t="shared" si="79"/>
        <v>119.44922193952085</v>
      </c>
      <c r="J408">
        <v>5659.92</v>
      </c>
      <c r="K408">
        <f t="shared" si="80"/>
        <v>110.90358305933621</v>
      </c>
      <c r="L408">
        <v>10775.01</v>
      </c>
      <c r="M408" s="134">
        <f t="shared" si="81"/>
        <v>126.58581629272487</v>
      </c>
      <c r="N408">
        <v>7638.71</v>
      </c>
      <c r="O408">
        <f t="shared" si="82"/>
        <v>116.37314556107728</v>
      </c>
      <c r="P408">
        <v>11122.11</v>
      </c>
      <c r="Q408">
        <f t="shared" si="83"/>
        <v>114.83400754539316</v>
      </c>
      <c r="R408">
        <v>5218.3500000000004</v>
      </c>
      <c r="S408" s="135">
        <f t="shared" si="84"/>
        <v>123.98782539275226</v>
      </c>
      <c r="T408">
        <v>7480.34</v>
      </c>
      <c r="U408" s="136">
        <f t="shared" si="85"/>
        <v>117.08576142199516</v>
      </c>
      <c r="V408">
        <v>7604.27</v>
      </c>
      <c r="W408">
        <f t="shared" si="86"/>
        <v>103.9546192134234</v>
      </c>
      <c r="X408">
        <v>4006.09</v>
      </c>
      <c r="Y408">
        <f t="shared" si="87"/>
        <v>96.702625588687553</v>
      </c>
      <c r="Z408">
        <v>10902.1</v>
      </c>
      <c r="AA408" s="136">
        <f t="shared" si="88"/>
        <v>109.92679680567878</v>
      </c>
      <c r="AB408">
        <v>8831.5499999999993</v>
      </c>
      <c r="AC408">
        <f t="shared" si="89"/>
        <v>100.38818287221225</v>
      </c>
    </row>
    <row r="409" spans="1:29">
      <c r="A409" s="20">
        <v>42639</v>
      </c>
      <c r="B409">
        <v>23165.200000000001</v>
      </c>
      <c r="C409">
        <f t="shared" si="90"/>
        <v>117.41134670893743</v>
      </c>
      <c r="D409">
        <v>9682.41</v>
      </c>
      <c r="E409" s="135">
        <f t="shared" si="90"/>
        <v>111.79914878287033</v>
      </c>
      <c r="F409">
        <v>8623.74</v>
      </c>
      <c r="G409">
        <f t="shared" si="78"/>
        <v>124.07419929875245</v>
      </c>
      <c r="H409">
        <v>7528.87</v>
      </c>
      <c r="I409">
        <f t="shared" si="79"/>
        <v>118.90624580488551</v>
      </c>
      <c r="J409">
        <v>5636.31</v>
      </c>
      <c r="K409">
        <f t="shared" si="80"/>
        <v>110.44095574375032</v>
      </c>
      <c r="L409">
        <v>10729.89</v>
      </c>
      <c r="M409" s="134">
        <f t="shared" si="81"/>
        <v>126.05574235022942</v>
      </c>
      <c r="N409">
        <v>7609.45</v>
      </c>
      <c r="O409">
        <f t="shared" si="82"/>
        <v>115.9273794252877</v>
      </c>
      <c r="P409">
        <v>11098.27</v>
      </c>
      <c r="Q409">
        <f t="shared" si="83"/>
        <v>114.58786335693594</v>
      </c>
      <c r="R409">
        <v>5211.43</v>
      </c>
      <c r="S409" s="135">
        <f t="shared" si="84"/>
        <v>123.82340641899276</v>
      </c>
      <c r="T409">
        <v>7468.16</v>
      </c>
      <c r="U409" s="136">
        <f t="shared" si="85"/>
        <v>116.89511439604179</v>
      </c>
      <c r="V409">
        <v>7555.72</v>
      </c>
      <c r="W409">
        <f t="shared" si="86"/>
        <v>103.29091358976568</v>
      </c>
      <c r="X409">
        <v>3983.39</v>
      </c>
      <c r="Y409">
        <f t="shared" si="87"/>
        <v>96.154672447129769</v>
      </c>
      <c r="Z409">
        <v>10877.6</v>
      </c>
      <c r="AA409" s="136">
        <f t="shared" si="88"/>
        <v>109.67976123255627</v>
      </c>
      <c r="AB409">
        <v>8723.0499999999993</v>
      </c>
      <c r="AC409">
        <f t="shared" si="89"/>
        <v>99.154863937072307</v>
      </c>
    </row>
    <row r="410" spans="1:29">
      <c r="A410" s="20">
        <v>42640</v>
      </c>
      <c r="B410">
        <v>23139.85</v>
      </c>
      <c r="C410">
        <f t="shared" si="90"/>
        <v>117.28286184202187</v>
      </c>
      <c r="D410">
        <v>9679.4699999999993</v>
      </c>
      <c r="E410" s="135">
        <f t="shared" si="90"/>
        <v>111.76520170797662</v>
      </c>
      <c r="F410">
        <v>8632.34</v>
      </c>
      <c r="G410">
        <f t="shared" si="78"/>
        <v>124.19793193841566</v>
      </c>
      <c r="H410">
        <v>7549.24</v>
      </c>
      <c r="I410">
        <f t="shared" si="79"/>
        <v>119.22795679565112</v>
      </c>
      <c r="J410">
        <v>5642.89</v>
      </c>
      <c r="K410">
        <f t="shared" si="80"/>
        <v>110.56988787998732</v>
      </c>
      <c r="L410">
        <v>10754.96</v>
      </c>
      <c r="M410" s="134">
        <f t="shared" si="81"/>
        <v>126.35026703414698</v>
      </c>
      <c r="N410">
        <v>7644.26</v>
      </c>
      <c r="O410">
        <f t="shared" si="82"/>
        <v>116.45769792107839</v>
      </c>
      <c r="P410">
        <v>11139.42</v>
      </c>
      <c r="Q410">
        <f t="shared" si="83"/>
        <v>115.01273052786777</v>
      </c>
      <c r="R410">
        <v>5206.2</v>
      </c>
      <c r="S410" s="135">
        <f t="shared" si="84"/>
        <v>123.6991417899809</v>
      </c>
      <c r="T410">
        <v>7481.06</v>
      </c>
      <c r="U410" s="136">
        <f t="shared" si="85"/>
        <v>117.09703119692836</v>
      </c>
      <c r="V410">
        <v>7570.91</v>
      </c>
      <c r="W410">
        <f t="shared" si="86"/>
        <v>103.49856937603469</v>
      </c>
      <c r="X410">
        <v>3954.95</v>
      </c>
      <c r="Y410">
        <f t="shared" si="87"/>
        <v>95.468161991363104</v>
      </c>
      <c r="Z410">
        <v>10858.46</v>
      </c>
      <c r="AA410" s="136">
        <f t="shared" si="88"/>
        <v>109.48677099298216</v>
      </c>
      <c r="AB410">
        <v>8706.4</v>
      </c>
      <c r="AC410">
        <f t="shared" si="89"/>
        <v>98.965603473753603</v>
      </c>
    </row>
    <row r="411" spans="1:29">
      <c r="A411" s="20">
        <v>42641</v>
      </c>
      <c r="B411">
        <v>23298.45</v>
      </c>
      <c r="C411">
        <f t="shared" si="90"/>
        <v>118.08671588118571</v>
      </c>
      <c r="D411">
        <v>9733.14</v>
      </c>
      <c r="E411" s="135">
        <f t="shared" si="90"/>
        <v>112.3849090241486</v>
      </c>
      <c r="F411">
        <v>8657.59</v>
      </c>
      <c r="G411">
        <f t="shared" si="78"/>
        <v>124.56121672347338</v>
      </c>
      <c r="H411">
        <v>7561.13</v>
      </c>
      <c r="I411">
        <f t="shared" si="79"/>
        <v>119.41573999055555</v>
      </c>
      <c r="J411">
        <v>5653.71</v>
      </c>
      <c r="K411">
        <f t="shared" si="80"/>
        <v>110.78190090644387</v>
      </c>
      <c r="L411">
        <v>10812.15</v>
      </c>
      <c r="M411" s="134">
        <f t="shared" si="81"/>
        <v>127.02214045549705</v>
      </c>
      <c r="N411">
        <v>7696.21</v>
      </c>
      <c r="O411">
        <f t="shared" si="82"/>
        <v>117.24913848000757</v>
      </c>
      <c r="P411">
        <v>11269.4</v>
      </c>
      <c r="Q411">
        <f t="shared" si="83"/>
        <v>116.354753246646</v>
      </c>
      <c r="R411">
        <v>5257.01</v>
      </c>
      <c r="S411" s="135">
        <f t="shared" si="84"/>
        <v>124.90638572881323</v>
      </c>
      <c r="T411">
        <v>7543.69</v>
      </c>
      <c r="U411" s="136">
        <f t="shared" si="85"/>
        <v>118.07734509146516</v>
      </c>
      <c r="V411">
        <v>7586.36</v>
      </c>
      <c r="W411">
        <f t="shared" si="86"/>
        <v>103.70977950755913</v>
      </c>
      <c r="X411">
        <v>4037.58</v>
      </c>
      <c r="Y411">
        <f t="shared" si="87"/>
        <v>97.462759704443258</v>
      </c>
      <c r="Z411">
        <v>10917.5</v>
      </c>
      <c r="AA411" s="136">
        <f t="shared" si="88"/>
        <v>110.08207630878437</v>
      </c>
      <c r="AB411">
        <v>8745.15</v>
      </c>
      <c r="AC411">
        <f t="shared" si="89"/>
        <v>99.406074522017875</v>
      </c>
    </row>
    <row r="412" spans="1:29">
      <c r="A412" s="20">
        <v>42642</v>
      </c>
      <c r="B412">
        <v>22481</v>
      </c>
      <c r="C412">
        <f t="shared" si="90"/>
        <v>113.94352241135937</v>
      </c>
      <c r="D412">
        <v>9257.31</v>
      </c>
      <c r="E412" s="135">
        <f t="shared" si="90"/>
        <v>106.8906788722181</v>
      </c>
      <c r="F412">
        <v>8454.81</v>
      </c>
      <c r="G412">
        <f t="shared" si="78"/>
        <v>121.64371618034463</v>
      </c>
      <c r="H412">
        <v>7393.84</v>
      </c>
      <c r="I412">
        <f t="shared" si="79"/>
        <v>116.77366676300622</v>
      </c>
      <c r="J412">
        <v>5524.49</v>
      </c>
      <c r="K412">
        <f t="shared" si="80"/>
        <v>108.24989320970477</v>
      </c>
      <c r="L412">
        <v>10546.21</v>
      </c>
      <c r="M412" s="134">
        <f t="shared" si="81"/>
        <v>123.89785268361679</v>
      </c>
      <c r="N412">
        <v>7529.52</v>
      </c>
      <c r="O412">
        <f t="shared" si="82"/>
        <v>114.70967309467733</v>
      </c>
      <c r="P412">
        <v>10967.26</v>
      </c>
      <c r="Q412">
        <f t="shared" si="83"/>
        <v>113.23520605283429</v>
      </c>
      <c r="R412">
        <v>5044.5200000000004</v>
      </c>
      <c r="S412" s="135">
        <f t="shared" si="84"/>
        <v>119.85763027590075</v>
      </c>
      <c r="T412">
        <v>7271.99</v>
      </c>
      <c r="U412" s="136">
        <f t="shared" si="85"/>
        <v>113.82457030069951</v>
      </c>
      <c r="V412">
        <v>7422.65</v>
      </c>
      <c r="W412">
        <f t="shared" si="86"/>
        <v>101.4717723469205</v>
      </c>
      <c r="X412">
        <v>3863.53</v>
      </c>
      <c r="Y412">
        <f t="shared" si="87"/>
        <v>93.261383304085044</v>
      </c>
      <c r="Z412">
        <v>10508</v>
      </c>
      <c r="AA412" s="136">
        <f t="shared" si="88"/>
        <v>105.9530531580221</v>
      </c>
      <c r="AB412">
        <v>8591.25</v>
      </c>
      <c r="AC412">
        <f t="shared" si="89"/>
        <v>97.656694023234138</v>
      </c>
    </row>
    <row r="413" spans="1:29">
      <c r="A413" s="20">
        <v>42643</v>
      </c>
      <c r="B413">
        <v>22908</v>
      </c>
      <c r="C413">
        <f t="shared" si="90"/>
        <v>116.10774482449271</v>
      </c>
      <c r="D413">
        <v>9463.61</v>
      </c>
      <c r="E413" s="135">
        <f t="shared" si="90"/>
        <v>109.27274742683481</v>
      </c>
      <c r="F413">
        <v>8514.17</v>
      </c>
      <c r="G413">
        <f t="shared" si="78"/>
        <v>122.49775914434564</v>
      </c>
      <c r="H413">
        <v>7454.11</v>
      </c>
      <c r="I413">
        <f t="shared" si="79"/>
        <v>117.72553330269417</v>
      </c>
      <c r="J413">
        <v>5567.57</v>
      </c>
      <c r="K413">
        <f t="shared" si="80"/>
        <v>109.09402640561501</v>
      </c>
      <c r="L413">
        <v>10782.05</v>
      </c>
      <c r="M413" s="134">
        <f t="shared" si="81"/>
        <v>126.66852286531281</v>
      </c>
      <c r="N413">
        <v>7620.05</v>
      </c>
      <c r="O413">
        <f t="shared" si="82"/>
        <v>116.08886681556008</v>
      </c>
      <c r="P413">
        <v>11163.46</v>
      </c>
      <c r="Q413">
        <f t="shared" si="83"/>
        <v>115.26093968434898</v>
      </c>
      <c r="R413">
        <v>5160.43</v>
      </c>
      <c r="S413" s="135">
        <f t="shared" si="84"/>
        <v>122.61164808637224</v>
      </c>
      <c r="T413">
        <v>7375.19</v>
      </c>
      <c r="U413" s="136">
        <f t="shared" si="85"/>
        <v>115.43990470779192</v>
      </c>
      <c r="V413">
        <v>7444.33</v>
      </c>
      <c r="W413">
        <f t="shared" si="86"/>
        <v>101.76815005898847</v>
      </c>
      <c r="X413">
        <v>3939.11</v>
      </c>
      <c r="Y413">
        <f t="shared" si="87"/>
        <v>95.085801737518381</v>
      </c>
      <c r="Z413">
        <v>10683.9</v>
      </c>
      <c r="AA413" s="136">
        <f t="shared" si="88"/>
        <v>107.72666774219569</v>
      </c>
      <c r="AB413">
        <v>8611.15</v>
      </c>
      <c r="AC413">
        <f t="shared" si="89"/>
        <v>97.882897219633065</v>
      </c>
    </row>
    <row r="414" spans="1:29">
      <c r="A414" s="20">
        <v>42646</v>
      </c>
      <c r="B414">
        <v>23528.2</v>
      </c>
      <c r="C414">
        <f t="shared" si="90"/>
        <v>119.25118918192898</v>
      </c>
      <c r="D414">
        <v>9722.25</v>
      </c>
      <c r="E414" s="135">
        <f t="shared" si="90"/>
        <v>112.2591662875525</v>
      </c>
      <c r="F414">
        <v>8708.7199999999993</v>
      </c>
      <c r="G414">
        <f t="shared" si="78"/>
        <v>125.29685042881991</v>
      </c>
      <c r="H414">
        <v>7632.05</v>
      </c>
      <c r="I414">
        <f t="shared" si="79"/>
        <v>120.53580594367767</v>
      </c>
      <c r="J414">
        <v>5683.37</v>
      </c>
      <c r="K414">
        <f t="shared" si="80"/>
        <v>111.3630752469893</v>
      </c>
      <c r="L414">
        <v>11092.75</v>
      </c>
      <c r="M414" s="134">
        <f t="shared" si="81"/>
        <v>130.31865526631751</v>
      </c>
      <c r="N414">
        <v>7785.58</v>
      </c>
      <c r="O414">
        <f t="shared" si="82"/>
        <v>118.61065999591712</v>
      </c>
      <c r="P414">
        <v>11442.03</v>
      </c>
      <c r="Q414">
        <f t="shared" si="83"/>
        <v>118.13713039653581</v>
      </c>
      <c r="R414">
        <v>5337.41</v>
      </c>
      <c r="S414" s="135">
        <f t="shared" si="84"/>
        <v>126.81668710023854</v>
      </c>
      <c r="T414">
        <v>7570.6</v>
      </c>
      <c r="U414" s="136">
        <f t="shared" si="85"/>
        <v>118.49855292959364</v>
      </c>
      <c r="V414">
        <v>7577.02</v>
      </c>
      <c r="W414">
        <f t="shared" si="86"/>
        <v>103.58209648953725</v>
      </c>
      <c r="X414">
        <v>4041.89</v>
      </c>
      <c r="Y414">
        <f t="shared" si="87"/>
        <v>97.566798384624491</v>
      </c>
      <c r="Z414">
        <v>10977.15</v>
      </c>
      <c r="AA414" s="136">
        <f t="shared" si="88"/>
        <v>110.68353230620312</v>
      </c>
      <c r="AB414">
        <v>8738.1</v>
      </c>
      <c r="AC414">
        <f t="shared" si="89"/>
        <v>99.325937208720774</v>
      </c>
    </row>
    <row r="415" spans="1:29">
      <c r="A415" s="20">
        <v>42647</v>
      </c>
      <c r="B415">
        <v>23684.25</v>
      </c>
      <c r="C415">
        <f t="shared" si="90"/>
        <v>120.04211870785278</v>
      </c>
      <c r="D415">
        <v>9766.31</v>
      </c>
      <c r="E415" s="135">
        <f t="shared" si="90"/>
        <v>112.76791054599364</v>
      </c>
      <c r="F415">
        <v>8739.44</v>
      </c>
      <c r="G415">
        <f t="shared" si="78"/>
        <v>125.73883492770992</v>
      </c>
      <c r="H415">
        <v>7653.84</v>
      </c>
      <c r="I415">
        <f t="shared" si="79"/>
        <v>120.87994352290117</v>
      </c>
      <c r="J415">
        <v>5713.99</v>
      </c>
      <c r="K415">
        <f t="shared" si="80"/>
        <v>111.96306035513162</v>
      </c>
      <c r="L415">
        <v>11209.26</v>
      </c>
      <c r="M415" s="134">
        <f t="shared" si="81"/>
        <v>131.68742554646252</v>
      </c>
      <c r="N415">
        <v>7858.02</v>
      </c>
      <c r="O415">
        <f t="shared" si="82"/>
        <v>119.71425872717469</v>
      </c>
      <c r="P415">
        <v>11542.81</v>
      </c>
      <c r="Q415">
        <f t="shared" si="83"/>
        <v>119.17766778381437</v>
      </c>
      <c r="R415">
        <v>5380.15</v>
      </c>
      <c r="S415" s="135">
        <f t="shared" si="84"/>
        <v>127.83218810290916</v>
      </c>
      <c r="T415">
        <v>7616.43</v>
      </c>
      <c r="U415" s="136">
        <f t="shared" si="85"/>
        <v>119.21590540902238</v>
      </c>
      <c r="V415">
        <v>7592.34</v>
      </c>
      <c r="W415">
        <f t="shared" si="86"/>
        <v>103.79152944843398</v>
      </c>
      <c r="X415">
        <v>4093.23</v>
      </c>
      <c r="Y415">
        <f t="shared" si="87"/>
        <v>98.806089762931819</v>
      </c>
      <c r="Z415">
        <v>11067.94</v>
      </c>
      <c r="AA415" s="136">
        <f t="shared" si="88"/>
        <v>111.5989755586029</v>
      </c>
      <c r="AB415">
        <v>8769.15</v>
      </c>
      <c r="AC415">
        <f t="shared" si="89"/>
        <v>99.67888239707186</v>
      </c>
    </row>
    <row r="416" spans="1:29">
      <c r="A416" s="20">
        <v>42648</v>
      </c>
      <c r="B416">
        <v>23722.25</v>
      </c>
      <c r="C416">
        <f t="shared" si="90"/>
        <v>120.23471929731195</v>
      </c>
      <c r="D416">
        <v>9789.49</v>
      </c>
      <c r="E416" s="135">
        <f t="shared" si="90"/>
        <v>113.03556129294476</v>
      </c>
      <c r="F416">
        <v>8747.81</v>
      </c>
      <c r="G416">
        <f t="shared" si="78"/>
        <v>125.85925843863794</v>
      </c>
      <c r="H416">
        <v>7663.33</v>
      </c>
      <c r="I416">
        <f t="shared" si="79"/>
        <v>121.02982262463733</v>
      </c>
      <c r="J416">
        <v>5721.35</v>
      </c>
      <c r="K416">
        <f t="shared" si="80"/>
        <v>112.10727624004109</v>
      </c>
      <c r="L416">
        <v>11248.57</v>
      </c>
      <c r="M416" s="134">
        <f t="shared" si="81"/>
        <v>132.14924307038751</v>
      </c>
      <c r="N416">
        <v>7916.86</v>
      </c>
      <c r="O416">
        <f t="shared" si="82"/>
        <v>120.61066608978091</v>
      </c>
      <c r="P416">
        <v>11584.48</v>
      </c>
      <c r="Q416">
        <f t="shared" si="83"/>
        <v>119.60790387160856</v>
      </c>
      <c r="R416">
        <v>5412.1</v>
      </c>
      <c r="S416" s="135">
        <f t="shared" si="84"/>
        <v>128.59131905834496</v>
      </c>
      <c r="T416">
        <v>7651.49</v>
      </c>
      <c r="U416" s="136">
        <f t="shared" si="85"/>
        <v>119.76468083840864</v>
      </c>
      <c r="V416">
        <v>7586.13</v>
      </c>
      <c r="W416">
        <f t="shared" si="86"/>
        <v>103.70663527906396</v>
      </c>
      <c r="X416">
        <v>4118.8</v>
      </c>
      <c r="Y416">
        <f t="shared" si="87"/>
        <v>99.423321561594051</v>
      </c>
      <c r="Z416">
        <v>11098.75</v>
      </c>
      <c r="AA416" s="136">
        <f t="shared" si="88"/>
        <v>111.90963539566023</v>
      </c>
      <c r="AB416">
        <v>8743.9500000000007</v>
      </c>
      <c r="AC416">
        <f t="shared" si="89"/>
        <v>99.39243412826518</v>
      </c>
    </row>
    <row r="417" spans="1:29">
      <c r="A417" s="20">
        <v>42649</v>
      </c>
      <c r="B417">
        <v>23702.7</v>
      </c>
      <c r="C417">
        <f t="shared" si="90"/>
        <v>120.13563136247178</v>
      </c>
      <c r="D417">
        <v>9722.31</v>
      </c>
      <c r="E417" s="135">
        <f t="shared" si="90"/>
        <v>112.25985908499929</v>
      </c>
      <c r="F417">
        <v>8757.5499999999993</v>
      </c>
      <c r="G417">
        <f t="shared" si="78"/>
        <v>125.99939284681466</v>
      </c>
      <c r="H417">
        <v>7676.24</v>
      </c>
      <c r="I417">
        <f t="shared" si="79"/>
        <v>121.23371505913826</v>
      </c>
      <c r="J417">
        <v>5741.26</v>
      </c>
      <c r="K417">
        <f t="shared" si="80"/>
        <v>112.49740372218065</v>
      </c>
      <c r="L417">
        <v>11200.34</v>
      </c>
      <c r="M417" s="134">
        <f t="shared" si="81"/>
        <v>131.58263255960395</v>
      </c>
      <c r="N417">
        <v>7911.74</v>
      </c>
      <c r="O417">
        <f t="shared" si="82"/>
        <v>120.53266463334747</v>
      </c>
      <c r="P417">
        <v>11548.62</v>
      </c>
      <c r="Q417">
        <f t="shared" si="83"/>
        <v>119.23765510491071</v>
      </c>
      <c r="R417">
        <v>5401.98</v>
      </c>
      <c r="S417" s="135">
        <f t="shared" si="84"/>
        <v>128.35086818920536</v>
      </c>
      <c r="T417">
        <v>7675.25</v>
      </c>
      <c r="U417" s="136">
        <f t="shared" si="85"/>
        <v>120.13658341120434</v>
      </c>
      <c r="V417">
        <v>7536.86</v>
      </c>
      <c r="W417">
        <f t="shared" si="86"/>
        <v>103.03308685316041</v>
      </c>
      <c r="X417">
        <v>4119.29</v>
      </c>
      <c r="Y417">
        <f t="shared" si="87"/>
        <v>99.435149625002111</v>
      </c>
      <c r="Z417">
        <v>11094.87</v>
      </c>
      <c r="AA417" s="136">
        <f t="shared" si="88"/>
        <v>111.87051302734532</v>
      </c>
      <c r="AB417">
        <v>8709.5499999999993</v>
      </c>
      <c r="AC417">
        <f t="shared" si="89"/>
        <v>99.001409507354438</v>
      </c>
    </row>
    <row r="418" spans="1:29">
      <c r="A418" s="20">
        <v>42650</v>
      </c>
      <c r="B418">
        <v>23644.85</v>
      </c>
      <c r="C418">
        <f t="shared" si="90"/>
        <v>119.84242230720299</v>
      </c>
      <c r="D418">
        <v>9715.0499999999993</v>
      </c>
      <c r="E418" s="135">
        <f t="shared" si="90"/>
        <v>112.17603059393524</v>
      </c>
      <c r="F418">
        <v>8730.9699999999993</v>
      </c>
      <c r="G418">
        <f t="shared" si="78"/>
        <v>125.61697266515787</v>
      </c>
      <c r="H418">
        <v>7644.26</v>
      </c>
      <c r="I418">
        <f t="shared" si="79"/>
        <v>120.72864301767119</v>
      </c>
      <c r="J418">
        <v>5712.15</v>
      </c>
      <c r="K418">
        <f t="shared" si="80"/>
        <v>111.92700638390424</v>
      </c>
      <c r="L418">
        <v>11170.31</v>
      </c>
      <c r="M418" s="134">
        <f t="shared" si="81"/>
        <v>131.22983733590848</v>
      </c>
      <c r="N418">
        <v>7895.76</v>
      </c>
      <c r="O418">
        <f t="shared" si="82"/>
        <v>120.28921477518215</v>
      </c>
      <c r="P418">
        <v>11539.96</v>
      </c>
      <c r="Q418">
        <f t="shared" si="83"/>
        <v>119.14824198947281</v>
      </c>
      <c r="R418">
        <v>5396.8</v>
      </c>
      <c r="S418" s="135">
        <f t="shared" si="84"/>
        <v>128.22779155855881</v>
      </c>
      <c r="T418">
        <v>7641.87</v>
      </c>
      <c r="U418" s="136">
        <f t="shared" si="85"/>
        <v>119.61410412332889</v>
      </c>
      <c r="V418">
        <v>7511.98</v>
      </c>
      <c r="W418">
        <f t="shared" si="86"/>
        <v>102.69296335333335</v>
      </c>
      <c r="X418">
        <v>4129.09</v>
      </c>
      <c r="Y418">
        <f t="shared" si="87"/>
        <v>99.671710893163635</v>
      </c>
      <c r="Z418">
        <v>11088.11</v>
      </c>
      <c r="AA418" s="136">
        <f t="shared" si="88"/>
        <v>111.80235137533275</v>
      </c>
      <c r="AB418">
        <v>8697.6</v>
      </c>
      <c r="AC418">
        <f t="shared" si="89"/>
        <v>98.865573919567154</v>
      </c>
    </row>
    <row r="419" spans="1:29">
      <c r="A419" s="20">
        <v>42653</v>
      </c>
      <c r="B419">
        <v>23598.65</v>
      </c>
      <c r="C419">
        <f t="shared" si="90"/>
        <v>119.60826053791318</v>
      </c>
      <c r="D419">
        <v>9726.2199999999993</v>
      </c>
      <c r="E419" s="135">
        <f t="shared" si="90"/>
        <v>112.30500638528311</v>
      </c>
      <c r="F419">
        <v>8751.92</v>
      </c>
      <c r="G419">
        <f t="shared" si="78"/>
        <v>125.91839113038399</v>
      </c>
      <c r="H419">
        <v>7647.17</v>
      </c>
      <c r="I419">
        <f t="shared" si="79"/>
        <v>120.77460173063773</v>
      </c>
      <c r="J419">
        <v>5713.95</v>
      </c>
      <c r="K419">
        <f t="shared" si="80"/>
        <v>111.96227657314842</v>
      </c>
      <c r="L419">
        <v>11168.19</v>
      </c>
      <c r="M419" s="134">
        <f t="shared" si="81"/>
        <v>131.20493137939056</v>
      </c>
      <c r="N419">
        <v>7920.19</v>
      </c>
      <c r="O419">
        <f t="shared" si="82"/>
        <v>120.66139750578155</v>
      </c>
      <c r="P419">
        <v>11540.23</v>
      </c>
      <c r="Q419">
        <f t="shared" si="83"/>
        <v>119.15102969630516</v>
      </c>
      <c r="R419">
        <v>5411.7</v>
      </c>
      <c r="S419" s="135">
        <f t="shared" si="84"/>
        <v>128.58181507142245</v>
      </c>
      <c r="T419">
        <v>7679.32</v>
      </c>
      <c r="U419" s="136">
        <f t="shared" si="85"/>
        <v>120.20028894450729</v>
      </c>
      <c r="V419">
        <v>7541.17</v>
      </c>
      <c r="W419">
        <f t="shared" si="86"/>
        <v>103.09200696104848</v>
      </c>
      <c r="X419">
        <v>4128.13</v>
      </c>
      <c r="Y419">
        <f t="shared" si="87"/>
        <v>99.648537544445773</v>
      </c>
      <c r="Z419">
        <v>11083.8</v>
      </c>
      <c r="AA419" s="136">
        <f t="shared" si="88"/>
        <v>111.75889328063239</v>
      </c>
      <c r="AB419">
        <v>8708.7999999999993</v>
      </c>
      <c r="AC419">
        <f t="shared" si="89"/>
        <v>98.992884261259007</v>
      </c>
    </row>
    <row r="420" spans="1:29">
      <c r="A420" s="20">
        <v>42656</v>
      </c>
      <c r="B420">
        <v>23229.599999999999</v>
      </c>
      <c r="C420">
        <f t="shared" si="90"/>
        <v>117.73775402370508</v>
      </c>
      <c r="D420">
        <v>9619.33</v>
      </c>
      <c r="E420" s="135">
        <f t="shared" si="90"/>
        <v>111.07078773379027</v>
      </c>
      <c r="F420">
        <v>8660.76</v>
      </c>
      <c r="G420">
        <f t="shared" si="78"/>
        <v>124.60682514995389</v>
      </c>
      <c r="H420">
        <v>7549.58</v>
      </c>
      <c r="I420">
        <f t="shared" si="79"/>
        <v>119.23332654218331</v>
      </c>
      <c r="J420">
        <v>5656.75</v>
      </c>
      <c r="K420">
        <f t="shared" si="80"/>
        <v>110.84146833716733</v>
      </c>
      <c r="L420">
        <v>11074.05</v>
      </c>
      <c r="M420" s="134">
        <f t="shared" si="81"/>
        <v>130.09896593288076</v>
      </c>
      <c r="N420">
        <v>7856.61</v>
      </c>
      <c r="O420">
        <f t="shared" si="82"/>
        <v>119.69277785733657</v>
      </c>
      <c r="P420">
        <v>11433.37</v>
      </c>
      <c r="Q420">
        <f t="shared" si="83"/>
        <v>118.04771728109793</v>
      </c>
      <c r="R420">
        <v>5328.88</v>
      </c>
      <c r="S420" s="135">
        <f t="shared" si="84"/>
        <v>126.61401457911595</v>
      </c>
      <c r="T420">
        <v>7580.83</v>
      </c>
      <c r="U420" s="136">
        <f t="shared" si="85"/>
        <v>118.65867764843622</v>
      </c>
      <c r="V420">
        <v>7460.4</v>
      </c>
      <c r="W420">
        <f t="shared" si="86"/>
        <v>101.98783593689123</v>
      </c>
      <c r="X420">
        <v>4060.74</v>
      </c>
      <c r="Y420">
        <f t="shared" si="87"/>
        <v>98.021816742261663</v>
      </c>
      <c r="Z420">
        <v>10952.44</v>
      </c>
      <c r="AA420" s="136">
        <f t="shared" si="88"/>
        <v>110.43437928531097</v>
      </c>
      <c r="AB420">
        <v>8573.35</v>
      </c>
      <c r="AC420">
        <f t="shared" si="89"/>
        <v>97.453224816423045</v>
      </c>
    </row>
    <row r="421" spans="1:29">
      <c r="A421" s="20">
        <v>42657</v>
      </c>
      <c r="B421">
        <v>23329.9</v>
      </c>
      <c r="C421">
        <f t="shared" si="90"/>
        <v>118.24611821114601</v>
      </c>
      <c r="D421">
        <v>9708.84</v>
      </c>
      <c r="E421" s="135">
        <f t="shared" si="90"/>
        <v>112.10432605819037</v>
      </c>
      <c r="F421">
        <v>8681.9599999999991</v>
      </c>
      <c r="G421">
        <f t="shared" si="78"/>
        <v>124.91184049423994</v>
      </c>
      <c r="H421">
        <v>7553.59</v>
      </c>
      <c r="I421">
        <f t="shared" si="79"/>
        <v>119.2966579645186</v>
      </c>
      <c r="J421">
        <v>5655.5</v>
      </c>
      <c r="K421">
        <f t="shared" si="80"/>
        <v>110.81697515019222</v>
      </c>
      <c r="L421">
        <v>11254.61</v>
      </c>
      <c r="M421" s="134">
        <f t="shared" si="81"/>
        <v>132.22020155027832</v>
      </c>
      <c r="N421">
        <v>7881.49</v>
      </c>
      <c r="O421">
        <f t="shared" si="82"/>
        <v>120.07181618469282</v>
      </c>
      <c r="P421">
        <v>11551.49</v>
      </c>
      <c r="Q421">
        <f t="shared" si="83"/>
        <v>119.26728739605468</v>
      </c>
      <c r="R421">
        <v>5377.06</v>
      </c>
      <c r="S421" s="135">
        <f t="shared" si="84"/>
        <v>127.75876980393275</v>
      </c>
      <c r="T421">
        <v>7630.23</v>
      </c>
      <c r="U421" s="136">
        <f t="shared" si="85"/>
        <v>119.43190942857544</v>
      </c>
      <c r="V421">
        <v>7430.59</v>
      </c>
      <c r="W421">
        <f t="shared" si="86"/>
        <v>101.58031658279781</v>
      </c>
      <c r="X421">
        <v>4079.69</v>
      </c>
      <c r="Y421">
        <f t="shared" si="87"/>
        <v>98.479248990390317</v>
      </c>
      <c r="Z421">
        <v>11081.64</v>
      </c>
      <c r="AA421" s="136">
        <f t="shared" si="88"/>
        <v>111.73711381785915</v>
      </c>
      <c r="AB421">
        <v>8583.4</v>
      </c>
      <c r="AC421">
        <f t="shared" si="89"/>
        <v>97.567463114101898</v>
      </c>
    </row>
    <row r="422" spans="1:29">
      <c r="A422" s="20">
        <v>42660</v>
      </c>
      <c r="B422">
        <v>23191.200000000001</v>
      </c>
      <c r="C422">
        <f t="shared" si="90"/>
        <v>117.54312605962002</v>
      </c>
      <c r="D422">
        <v>9695.06</v>
      </c>
      <c r="E422" s="135">
        <f t="shared" si="90"/>
        <v>111.94521357790622</v>
      </c>
      <c r="F422">
        <v>8578.2199999999993</v>
      </c>
      <c r="G422">
        <f t="shared" si="78"/>
        <v>123.41927955951179</v>
      </c>
      <c r="H422">
        <v>7460.58</v>
      </c>
      <c r="I422">
        <f t="shared" si="79"/>
        <v>117.82771642052697</v>
      </c>
      <c r="J422">
        <v>5582.53</v>
      </c>
      <c r="K422">
        <f t="shared" si="80"/>
        <v>109.38716086733314</v>
      </c>
      <c r="L422">
        <v>11147.15</v>
      </c>
      <c r="M422" s="134">
        <f t="shared" si="81"/>
        <v>130.95775150904251</v>
      </c>
      <c r="N422">
        <v>7805.22</v>
      </c>
      <c r="O422">
        <f t="shared" si="82"/>
        <v>118.90986870770479</v>
      </c>
      <c r="P422">
        <v>11459.08</v>
      </c>
      <c r="Q422">
        <f t="shared" si="83"/>
        <v>118.31316892057929</v>
      </c>
      <c r="R422">
        <v>5302.36</v>
      </c>
      <c r="S422" s="135">
        <f t="shared" si="84"/>
        <v>125.98390024615324</v>
      </c>
      <c r="T422">
        <v>7531.74</v>
      </c>
      <c r="U422" s="136">
        <f t="shared" si="85"/>
        <v>117.89029813250436</v>
      </c>
      <c r="V422">
        <v>7357.83</v>
      </c>
      <c r="W422">
        <f t="shared" si="86"/>
        <v>100.58564673362507</v>
      </c>
      <c r="X422">
        <v>4045.64</v>
      </c>
      <c r="Y422">
        <f t="shared" si="87"/>
        <v>97.657319278053635</v>
      </c>
      <c r="Z422">
        <v>11066.31</v>
      </c>
      <c r="AA422" s="136">
        <f t="shared" si="88"/>
        <v>111.58254013067676</v>
      </c>
      <c r="AB422">
        <v>8520.4</v>
      </c>
      <c r="AC422">
        <f t="shared" si="89"/>
        <v>96.851342442085169</v>
      </c>
    </row>
    <row r="423" spans="1:29">
      <c r="A423" s="20">
        <v>42661</v>
      </c>
      <c r="B423">
        <v>23600.55</v>
      </c>
      <c r="C423">
        <f t="shared" si="90"/>
        <v>119.61789056738613</v>
      </c>
      <c r="D423">
        <v>9886.8700000000008</v>
      </c>
      <c r="E423" s="135">
        <f t="shared" si="90"/>
        <v>114.15997154911818</v>
      </c>
      <c r="F423">
        <v>8668.81</v>
      </c>
      <c r="G423">
        <f t="shared" si="78"/>
        <v>124.72264465568514</v>
      </c>
      <c r="H423">
        <v>7540.35</v>
      </c>
      <c r="I423">
        <f t="shared" si="79"/>
        <v>119.08755371720703</v>
      </c>
      <c r="J423">
        <v>5659.25</v>
      </c>
      <c r="K423">
        <f t="shared" si="80"/>
        <v>110.89045471111756</v>
      </c>
      <c r="L423">
        <v>11277.07</v>
      </c>
      <c r="M423" s="134">
        <f t="shared" si="81"/>
        <v>132.4840637122563</v>
      </c>
      <c r="N423">
        <v>7910.96</v>
      </c>
      <c r="O423">
        <f t="shared" si="82"/>
        <v>120.52078159896892</v>
      </c>
      <c r="P423">
        <v>11604.55</v>
      </c>
      <c r="Q423">
        <f t="shared" si="83"/>
        <v>119.81512341281395</v>
      </c>
      <c r="R423">
        <v>5405.02</v>
      </c>
      <c r="S423" s="135">
        <f t="shared" si="84"/>
        <v>128.42309848981648</v>
      </c>
      <c r="T423">
        <v>7630.97</v>
      </c>
      <c r="U423" s="136">
        <f t="shared" si="85"/>
        <v>119.44349225281235</v>
      </c>
      <c r="V423">
        <v>7475.92</v>
      </c>
      <c r="W423">
        <f t="shared" si="86"/>
        <v>102.20000300752292</v>
      </c>
      <c r="X423">
        <v>4096.8100000000004</v>
      </c>
      <c r="Y423">
        <f t="shared" si="87"/>
        <v>98.892507042525523</v>
      </c>
      <c r="Z423">
        <v>11218.45</v>
      </c>
      <c r="AA423" s="136">
        <f t="shared" si="88"/>
        <v>113.11658062434459</v>
      </c>
      <c r="AB423">
        <v>8677.9</v>
      </c>
      <c r="AC423">
        <f t="shared" si="89"/>
        <v>98.641644122126991</v>
      </c>
    </row>
    <row r="424" spans="1:29">
      <c r="A424" s="20">
        <v>42662</v>
      </c>
      <c r="B424">
        <v>23670.45</v>
      </c>
      <c r="C424">
        <f t="shared" si="90"/>
        <v>119.9721742832597</v>
      </c>
      <c r="D424">
        <v>9872.99</v>
      </c>
      <c r="E424" s="135">
        <f t="shared" si="90"/>
        <v>113.99970440642268</v>
      </c>
      <c r="F424">
        <v>8678.84</v>
      </c>
      <c r="G424">
        <f t="shared" si="78"/>
        <v>124.86695144357145</v>
      </c>
      <c r="H424">
        <v>7541.07</v>
      </c>
      <c r="I424">
        <f t="shared" si="79"/>
        <v>119.09892494515751</v>
      </c>
      <c r="J424">
        <v>5674.92</v>
      </c>
      <c r="K424">
        <f t="shared" si="80"/>
        <v>111.19750130303754</v>
      </c>
      <c r="L424">
        <v>11291.73</v>
      </c>
      <c r="M424" s="134">
        <f t="shared" si="81"/>
        <v>132.65629075119654</v>
      </c>
      <c r="N424">
        <v>7915.3</v>
      </c>
      <c r="O424">
        <f t="shared" si="82"/>
        <v>120.58690002102384</v>
      </c>
      <c r="P424">
        <v>11598.75</v>
      </c>
      <c r="Q424">
        <f t="shared" si="83"/>
        <v>119.75523934011882</v>
      </c>
      <c r="R424">
        <v>5393.37</v>
      </c>
      <c r="S424" s="135">
        <f t="shared" si="84"/>
        <v>128.14629487069823</v>
      </c>
      <c r="T424">
        <v>7635.3</v>
      </c>
      <c r="U424" s="136">
        <f t="shared" si="85"/>
        <v>119.51126742706342</v>
      </c>
      <c r="V424">
        <v>7464.46</v>
      </c>
      <c r="W424">
        <f t="shared" si="86"/>
        <v>102.04333840511059</v>
      </c>
      <c r="X424">
        <v>4127.3599999999997</v>
      </c>
      <c r="Y424">
        <f t="shared" si="87"/>
        <v>99.629950587661639</v>
      </c>
      <c r="Z424">
        <v>11258.28</v>
      </c>
      <c r="AA424" s="136">
        <f t="shared" si="88"/>
        <v>113.51818988464953</v>
      </c>
      <c r="AB424">
        <v>8659.1</v>
      </c>
      <c r="AC424">
        <f t="shared" si="89"/>
        <v>98.427944620001369</v>
      </c>
    </row>
    <row r="425" spans="1:29">
      <c r="A425" s="20">
        <v>42663</v>
      </c>
      <c r="B425">
        <v>23699.3</v>
      </c>
      <c r="C425">
        <f t="shared" si="90"/>
        <v>120.11839867815172</v>
      </c>
      <c r="D425">
        <v>9914.68</v>
      </c>
      <c r="E425" s="135">
        <f t="shared" si="90"/>
        <v>114.48108316571484</v>
      </c>
      <c r="F425">
        <v>8669.2199999999993</v>
      </c>
      <c r="G425">
        <f t="shared" si="78"/>
        <v>124.72854353734351</v>
      </c>
      <c r="H425">
        <v>7530.63</v>
      </c>
      <c r="I425">
        <f t="shared" si="79"/>
        <v>118.93404213987557</v>
      </c>
      <c r="J425">
        <v>5658.93</v>
      </c>
      <c r="K425">
        <f t="shared" si="80"/>
        <v>110.88418445525193</v>
      </c>
      <c r="L425">
        <v>11264.63</v>
      </c>
      <c r="M425" s="134">
        <f t="shared" si="81"/>
        <v>132.33791743910373</v>
      </c>
      <c r="N425">
        <v>7909.5</v>
      </c>
      <c r="O425">
        <f t="shared" si="82"/>
        <v>120.49853899615783</v>
      </c>
      <c r="P425">
        <v>11605.16</v>
      </c>
      <c r="Q425">
        <f t="shared" si="83"/>
        <v>119.82142156528708</v>
      </c>
      <c r="R425">
        <v>5430.43</v>
      </c>
      <c r="S425" s="135">
        <f t="shared" si="84"/>
        <v>129.02683925906916</v>
      </c>
      <c r="T425">
        <v>7660.85</v>
      </c>
      <c r="U425" s="136">
        <f t="shared" si="85"/>
        <v>119.91118791254027</v>
      </c>
      <c r="V425">
        <v>7463.03</v>
      </c>
      <c r="W425">
        <f t="shared" si="86"/>
        <v>102.02378950620574</v>
      </c>
      <c r="X425">
        <v>4161.33</v>
      </c>
      <c r="Y425">
        <f t="shared" si="87"/>
        <v>100.44994918760517</v>
      </c>
      <c r="Z425">
        <v>11296.41</v>
      </c>
      <c r="AA425" s="136">
        <f t="shared" si="88"/>
        <v>113.9026579011051</v>
      </c>
      <c r="AB425">
        <v>8699.4</v>
      </c>
      <c r="AC425">
        <f t="shared" si="89"/>
        <v>98.886034510196197</v>
      </c>
    </row>
    <row r="426" spans="1:29">
      <c r="A426" s="20">
        <v>42664</v>
      </c>
      <c r="B426">
        <v>23741.4</v>
      </c>
      <c r="C426">
        <f t="shared" si="90"/>
        <v>120.33177985752626</v>
      </c>
      <c r="D426">
        <v>9928</v>
      </c>
      <c r="E426" s="135">
        <f t="shared" si="90"/>
        <v>114.63488419890675</v>
      </c>
      <c r="F426">
        <v>8693.7800000000007</v>
      </c>
      <c r="G426">
        <f t="shared" si="78"/>
        <v>125.08190093619569</v>
      </c>
      <c r="H426">
        <v>7566.75</v>
      </c>
      <c r="I426">
        <f t="shared" si="79"/>
        <v>119.5044987420579</v>
      </c>
      <c r="J426">
        <v>5701.48</v>
      </c>
      <c r="K426">
        <f t="shared" si="80"/>
        <v>111.71793253988469</v>
      </c>
      <c r="L426">
        <v>11279.39</v>
      </c>
      <c r="M426" s="134">
        <f t="shared" si="81"/>
        <v>132.51131928731371</v>
      </c>
      <c r="N426">
        <v>7922.76</v>
      </c>
      <c r="O426">
        <f t="shared" si="82"/>
        <v>120.70055058059287</v>
      </c>
      <c r="P426">
        <v>11616.29</v>
      </c>
      <c r="Q426">
        <f t="shared" si="83"/>
        <v>119.93633703582103</v>
      </c>
      <c r="R426">
        <v>5445.6</v>
      </c>
      <c r="S426" s="135">
        <f t="shared" si="84"/>
        <v>129.38727796310553</v>
      </c>
      <c r="T426">
        <v>7657.8</v>
      </c>
      <c r="U426" s="136">
        <f t="shared" si="85"/>
        <v>119.86344789372603</v>
      </c>
      <c r="V426">
        <v>7501.83</v>
      </c>
      <c r="W426">
        <f t="shared" si="86"/>
        <v>102.55420718278494</v>
      </c>
      <c r="X426">
        <v>4173.8100000000004</v>
      </c>
      <c r="Y426">
        <f t="shared" si="87"/>
        <v>100.75120272093739</v>
      </c>
      <c r="Z426">
        <v>11282.97</v>
      </c>
      <c r="AA426" s="136">
        <f t="shared" si="88"/>
        <v>113.7671412438493</v>
      </c>
      <c r="AB426">
        <v>8693.0499999999993</v>
      </c>
      <c r="AC426">
        <f t="shared" si="89"/>
        <v>98.813854093254818</v>
      </c>
    </row>
    <row r="427" spans="1:29">
      <c r="A427" s="20">
        <v>42667</v>
      </c>
      <c r="B427">
        <v>23677.55</v>
      </c>
      <c r="C427">
        <f t="shared" si="90"/>
        <v>120.00816018286918</v>
      </c>
      <c r="D427">
        <v>9907.2999999999993</v>
      </c>
      <c r="E427" s="135">
        <f t="shared" si="90"/>
        <v>114.39586907975713</v>
      </c>
      <c r="F427">
        <v>8666.2000000000007</v>
      </c>
      <c r="G427">
        <f t="shared" si="78"/>
        <v>124.68509323829899</v>
      </c>
      <c r="H427">
        <v>7554.72</v>
      </c>
      <c r="I427">
        <f t="shared" si="79"/>
        <v>119.31450447505199</v>
      </c>
      <c r="J427">
        <v>5688.12</v>
      </c>
      <c r="K427">
        <f t="shared" si="80"/>
        <v>111.45614935749472</v>
      </c>
      <c r="L427">
        <v>11255.53</v>
      </c>
      <c r="M427" s="134">
        <f t="shared" si="81"/>
        <v>132.23100979555969</v>
      </c>
      <c r="N427">
        <v>7905.08</v>
      </c>
      <c r="O427">
        <f t="shared" si="82"/>
        <v>120.43120180134615</v>
      </c>
      <c r="P427">
        <v>11622.55</v>
      </c>
      <c r="Q427">
        <f t="shared" si="83"/>
        <v>120.00097053497127</v>
      </c>
      <c r="R427">
        <v>5423.54</v>
      </c>
      <c r="S427" s="135">
        <f t="shared" si="84"/>
        <v>128.86313308432887</v>
      </c>
      <c r="T427">
        <v>7623.92</v>
      </c>
      <c r="U427" s="136">
        <f t="shared" si="85"/>
        <v>119.33314237325807</v>
      </c>
      <c r="V427">
        <v>7471.82</v>
      </c>
      <c r="W427">
        <f t="shared" si="86"/>
        <v>102.14395371695655</v>
      </c>
      <c r="X427">
        <v>4199.72</v>
      </c>
      <c r="Y427">
        <f t="shared" si="87"/>
        <v>101.3766417472705</v>
      </c>
      <c r="Z427">
        <v>11295.14</v>
      </c>
      <c r="AA427" s="136">
        <f t="shared" si="88"/>
        <v>113.8898523836412</v>
      </c>
      <c r="AB427">
        <v>8708.9500000000007</v>
      </c>
      <c r="AC427">
        <f t="shared" si="89"/>
        <v>98.994589310478105</v>
      </c>
    </row>
    <row r="428" spans="1:29">
      <c r="A428" s="20">
        <v>42668</v>
      </c>
      <c r="B428">
        <v>23701.200000000001</v>
      </c>
      <c r="C428">
        <f t="shared" si="90"/>
        <v>120.12802870762471</v>
      </c>
      <c r="D428">
        <v>9920.67</v>
      </c>
      <c r="E428" s="135">
        <f t="shared" si="90"/>
        <v>114.55024744415473</v>
      </c>
      <c r="F428">
        <v>8642.67</v>
      </c>
      <c r="G428">
        <f t="shared" si="78"/>
        <v>124.34655498117392</v>
      </c>
      <c r="H428">
        <v>7543.23</v>
      </c>
      <c r="I428">
        <f t="shared" si="79"/>
        <v>119.13303862900892</v>
      </c>
      <c r="J428">
        <v>5675</v>
      </c>
      <c r="K428">
        <f t="shared" si="80"/>
        <v>111.19906886700394</v>
      </c>
      <c r="L428">
        <v>11198.89</v>
      </c>
      <c r="M428" s="134">
        <f t="shared" si="81"/>
        <v>131.56559782519307</v>
      </c>
      <c r="N428">
        <v>7913.07</v>
      </c>
      <c r="O428">
        <f t="shared" si="82"/>
        <v>120.55292673042879</v>
      </c>
      <c r="P428">
        <v>11643.69</v>
      </c>
      <c r="Q428">
        <f t="shared" si="83"/>
        <v>120.21923765510492</v>
      </c>
      <c r="R428">
        <v>5414.9</v>
      </c>
      <c r="S428" s="135">
        <f t="shared" si="84"/>
        <v>128.65784696680257</v>
      </c>
      <c r="T428">
        <v>7630.33</v>
      </c>
      <c r="U428" s="136">
        <f t="shared" si="85"/>
        <v>119.43347467509395</v>
      </c>
      <c r="V428">
        <v>7463.49</v>
      </c>
      <c r="W428">
        <f t="shared" si="86"/>
        <v>102.03007796319612</v>
      </c>
      <c r="X428">
        <v>4181.4399999999996</v>
      </c>
      <c r="Y428">
        <f t="shared" si="87"/>
        <v>100.93538256543452</v>
      </c>
      <c r="Z428">
        <v>11321.84</v>
      </c>
      <c r="AA428" s="136">
        <f t="shared" si="88"/>
        <v>114.15907074292167</v>
      </c>
      <c r="AB428">
        <v>8691.2999999999993</v>
      </c>
      <c r="AC428">
        <f t="shared" si="89"/>
        <v>98.79396185236547</v>
      </c>
    </row>
    <row r="429" spans="1:29">
      <c r="A429" s="20">
        <v>42669</v>
      </c>
      <c r="B429">
        <v>23463.95</v>
      </c>
      <c r="C429">
        <f t="shared" si="90"/>
        <v>118.92554213264606</v>
      </c>
      <c r="D429">
        <v>9825.91</v>
      </c>
      <c r="E429" s="135">
        <f t="shared" si="90"/>
        <v>113.45608934315872</v>
      </c>
      <c r="F429">
        <v>8615.42</v>
      </c>
      <c r="G429">
        <f t="shared" si="78"/>
        <v>123.95449516363641</v>
      </c>
      <c r="H429">
        <v>7497.15</v>
      </c>
      <c r="I429">
        <f t="shared" si="79"/>
        <v>118.40528004017831</v>
      </c>
      <c r="J429">
        <v>5638.56</v>
      </c>
      <c r="K429">
        <f t="shared" si="80"/>
        <v>110.48504348030552</v>
      </c>
      <c r="L429">
        <v>11085.64</v>
      </c>
      <c r="M429" s="134">
        <f t="shared" si="81"/>
        <v>130.23512632724078</v>
      </c>
      <c r="N429">
        <v>7863.45</v>
      </c>
      <c r="O429">
        <f t="shared" si="82"/>
        <v>119.79698292804062</v>
      </c>
      <c r="P429">
        <v>11573.95</v>
      </c>
      <c r="Q429">
        <f t="shared" si="83"/>
        <v>119.49918330514653</v>
      </c>
      <c r="R429">
        <v>5340.95</v>
      </c>
      <c r="S429" s="135">
        <f t="shared" si="84"/>
        <v>126.90079738450279</v>
      </c>
      <c r="T429">
        <v>7560.62</v>
      </c>
      <c r="U429" s="136">
        <f t="shared" si="85"/>
        <v>118.34234132704728</v>
      </c>
      <c r="V429">
        <v>7447.33</v>
      </c>
      <c r="W429">
        <f t="shared" si="86"/>
        <v>101.80916173501262</v>
      </c>
      <c r="X429">
        <v>4128.08</v>
      </c>
      <c r="Y429">
        <f t="shared" si="87"/>
        <v>99.647330599200046</v>
      </c>
      <c r="Z429">
        <v>11219.35</v>
      </c>
      <c r="AA429" s="136">
        <f t="shared" si="88"/>
        <v>113.12565540050012</v>
      </c>
      <c r="AB429">
        <v>8615.25</v>
      </c>
      <c r="AC429">
        <f t="shared" si="89"/>
        <v>97.929501898288123</v>
      </c>
    </row>
    <row r="430" spans="1:29">
      <c r="A430" s="20">
        <v>42670</v>
      </c>
      <c r="B430">
        <v>23197.9</v>
      </c>
      <c r="C430">
        <f t="shared" si="90"/>
        <v>117.57708458460361</v>
      </c>
      <c r="D430">
        <v>9707.98</v>
      </c>
      <c r="E430" s="135">
        <f t="shared" si="90"/>
        <v>112.09439596145275</v>
      </c>
      <c r="F430">
        <v>8539.94</v>
      </c>
      <c r="G430">
        <f t="shared" si="78"/>
        <v>122.86852543784809</v>
      </c>
      <c r="H430">
        <v>7429.06</v>
      </c>
      <c r="I430">
        <f t="shared" si="79"/>
        <v>117.32990933025047</v>
      </c>
      <c r="J430">
        <v>5590.41</v>
      </c>
      <c r="K430">
        <f t="shared" si="80"/>
        <v>109.54156591802425</v>
      </c>
      <c r="L430">
        <v>11020.87</v>
      </c>
      <c r="M430" s="134">
        <f t="shared" si="81"/>
        <v>129.47420236324635</v>
      </c>
      <c r="N430">
        <v>7792.91</v>
      </c>
      <c r="O430">
        <f t="shared" si="82"/>
        <v>118.72233004975641</v>
      </c>
      <c r="P430">
        <v>11464.38</v>
      </c>
      <c r="Q430">
        <f t="shared" si="83"/>
        <v>118.36789057321448</v>
      </c>
      <c r="R430">
        <v>5273.54</v>
      </c>
      <c r="S430" s="135">
        <f t="shared" si="84"/>
        <v>125.29913798838612</v>
      </c>
      <c r="T430">
        <v>7450.32</v>
      </c>
      <c r="U430" s="136">
        <f t="shared" si="85"/>
        <v>116.61587441714131</v>
      </c>
      <c r="V430">
        <v>7348.44</v>
      </c>
      <c r="W430">
        <f t="shared" si="86"/>
        <v>100.45728018766941</v>
      </c>
      <c r="X430">
        <v>4098.92</v>
      </c>
      <c r="Y430">
        <f t="shared" si="87"/>
        <v>98.943440131894988</v>
      </c>
      <c r="Z430">
        <v>11083.6</v>
      </c>
      <c r="AA430" s="136">
        <f t="shared" si="88"/>
        <v>111.75687666370897</v>
      </c>
      <c r="AB430">
        <v>8615.25</v>
      </c>
      <c r="AC430">
        <f t="shared" si="89"/>
        <v>97.929501898288123</v>
      </c>
    </row>
    <row r="431" spans="1:29">
      <c r="A431" s="20">
        <v>42671</v>
      </c>
      <c r="B431">
        <v>23516.85</v>
      </c>
      <c r="C431">
        <f t="shared" si="90"/>
        <v>119.19366242691947</v>
      </c>
      <c r="D431">
        <v>9807.82</v>
      </c>
      <c r="E431" s="135">
        <f t="shared" si="90"/>
        <v>113.24721091294536</v>
      </c>
      <c r="F431">
        <v>8622.16</v>
      </c>
      <c r="G431">
        <f t="shared" si="78"/>
        <v>124.05146702309339</v>
      </c>
      <c r="H431">
        <v>7506.9</v>
      </c>
      <c r="I431">
        <f t="shared" si="79"/>
        <v>118.55926541867439</v>
      </c>
      <c r="J431">
        <v>5659.75</v>
      </c>
      <c r="K431">
        <f t="shared" si="80"/>
        <v>110.9002519859076</v>
      </c>
      <c r="L431">
        <v>11158.2</v>
      </c>
      <c r="M431" s="134">
        <f t="shared" si="81"/>
        <v>131.08756793334601</v>
      </c>
      <c r="N431">
        <v>7865.85</v>
      </c>
      <c r="O431">
        <f t="shared" si="82"/>
        <v>119.8335461107438</v>
      </c>
      <c r="P431">
        <v>11569.95</v>
      </c>
      <c r="Q431">
        <f t="shared" si="83"/>
        <v>119.45788394466715</v>
      </c>
      <c r="R431">
        <v>5322.57</v>
      </c>
      <c r="S431" s="135">
        <f t="shared" si="84"/>
        <v>126.46408918541327</v>
      </c>
      <c r="T431">
        <v>7515.21</v>
      </c>
      <c r="U431" s="136">
        <f t="shared" si="85"/>
        <v>117.63156288299625</v>
      </c>
      <c r="V431">
        <v>7419.67</v>
      </c>
      <c r="W431">
        <f t="shared" si="86"/>
        <v>101.43103408206984</v>
      </c>
      <c r="X431">
        <v>4157.05</v>
      </c>
      <c r="Y431">
        <f t="shared" si="87"/>
        <v>100.34663467457136</v>
      </c>
      <c r="Z431">
        <v>11222.74</v>
      </c>
      <c r="AA431" s="136">
        <f t="shared" si="88"/>
        <v>113.15983705735258</v>
      </c>
      <c r="AB431">
        <v>8638</v>
      </c>
      <c r="AC431">
        <f t="shared" si="89"/>
        <v>98.188101029849733</v>
      </c>
    </row>
    <row r="432" spans="1:29">
      <c r="A432" s="20">
        <v>42673</v>
      </c>
      <c r="B432">
        <v>23595.95</v>
      </c>
      <c r="C432">
        <f t="shared" si="90"/>
        <v>119.59457575918844</v>
      </c>
      <c r="D432">
        <v>9851.5300000000007</v>
      </c>
      <c r="E432" s="135">
        <f t="shared" si="90"/>
        <v>113.75191385294681</v>
      </c>
      <c r="F432">
        <v>8615.98</v>
      </c>
      <c r="G432">
        <f t="shared" si="78"/>
        <v>123.96255217273075</v>
      </c>
      <c r="H432">
        <v>7507.53</v>
      </c>
      <c r="I432">
        <f t="shared" si="79"/>
        <v>118.56921524313107</v>
      </c>
      <c r="J432">
        <v>5660.38</v>
      </c>
      <c r="K432">
        <f t="shared" si="80"/>
        <v>110.91259655214304</v>
      </c>
      <c r="L432">
        <v>11221.71</v>
      </c>
      <c r="M432" s="134">
        <f t="shared" si="81"/>
        <v>131.83368930054203</v>
      </c>
      <c r="N432">
        <v>7919.4</v>
      </c>
      <c r="O432">
        <f t="shared" si="82"/>
        <v>120.64936212480843</v>
      </c>
      <c r="P432">
        <v>11640.03</v>
      </c>
      <c r="Q432">
        <f t="shared" si="83"/>
        <v>120.18144874026629</v>
      </c>
      <c r="R432">
        <v>5320.87</v>
      </c>
      <c r="S432" s="135">
        <f t="shared" si="84"/>
        <v>126.42369724099258</v>
      </c>
      <c r="T432">
        <v>7509.77</v>
      </c>
      <c r="U432" s="136">
        <f t="shared" si="85"/>
        <v>117.54641347238983</v>
      </c>
      <c r="V432">
        <v>7427.87</v>
      </c>
      <c r="W432">
        <f t="shared" si="86"/>
        <v>101.54313266320254</v>
      </c>
      <c r="X432">
        <v>4160.18</v>
      </c>
      <c r="Y432">
        <f t="shared" si="87"/>
        <v>100.42218944695355</v>
      </c>
      <c r="Z432">
        <v>11273.19</v>
      </c>
      <c r="AA432" s="136">
        <f t="shared" si="88"/>
        <v>113.66852867629265</v>
      </c>
      <c r="AB432">
        <v>8625.7000000000007</v>
      </c>
      <c r="AC432">
        <f t="shared" si="89"/>
        <v>98.048286993884574</v>
      </c>
    </row>
    <row r="433" spans="1:29">
      <c r="A433" s="20">
        <v>42675</v>
      </c>
      <c r="B433">
        <v>23648.95</v>
      </c>
      <c r="C433">
        <f t="shared" si="90"/>
        <v>119.86320289711834</v>
      </c>
      <c r="D433">
        <v>9875.74</v>
      </c>
      <c r="E433" s="135">
        <f t="shared" si="90"/>
        <v>114.03145762273483</v>
      </c>
      <c r="F433">
        <v>8600.19</v>
      </c>
      <c r="G433">
        <f t="shared" si="78"/>
        <v>123.73537329130259</v>
      </c>
      <c r="H433">
        <v>7485.45</v>
      </c>
      <c r="I433">
        <f t="shared" si="79"/>
        <v>118.22049758598305</v>
      </c>
      <c r="J433">
        <v>5681.53</v>
      </c>
      <c r="K433">
        <f t="shared" si="80"/>
        <v>111.32702127576192</v>
      </c>
      <c r="L433">
        <v>11180.43</v>
      </c>
      <c r="M433" s="134">
        <f t="shared" si="81"/>
        <v>131.34872803400367</v>
      </c>
      <c r="N433">
        <v>7908.7</v>
      </c>
      <c r="O433">
        <f t="shared" si="82"/>
        <v>120.48635126859011</v>
      </c>
      <c r="P433">
        <v>11614.95</v>
      </c>
      <c r="Q433">
        <f t="shared" si="83"/>
        <v>119.92250175006043</v>
      </c>
      <c r="R433">
        <v>5355.99</v>
      </c>
      <c r="S433" s="135">
        <f t="shared" si="84"/>
        <v>127.2581472927893</v>
      </c>
      <c r="T433">
        <v>7560.72</v>
      </c>
      <c r="U433" s="136">
        <f t="shared" si="85"/>
        <v>118.34390657356579</v>
      </c>
      <c r="V433">
        <v>7413.06</v>
      </c>
      <c r="W433">
        <f t="shared" si="86"/>
        <v>101.34067168922994</v>
      </c>
      <c r="X433">
        <v>4201.03</v>
      </c>
      <c r="Y433">
        <f t="shared" si="87"/>
        <v>101.40826371270842</v>
      </c>
      <c r="Z433">
        <v>11304.32</v>
      </c>
      <c r="AA433" s="136">
        <f t="shared" si="88"/>
        <v>113.98241510042753</v>
      </c>
      <c r="AB433">
        <v>8626.25</v>
      </c>
      <c r="AC433">
        <f t="shared" si="89"/>
        <v>98.054538841021213</v>
      </c>
    </row>
    <row r="434" spans="1:29">
      <c r="A434" s="20">
        <v>42676</v>
      </c>
      <c r="B434">
        <v>23225.4</v>
      </c>
      <c r="C434">
        <f t="shared" si="90"/>
        <v>117.71646659013328</v>
      </c>
      <c r="D434">
        <v>9664.1299999999992</v>
      </c>
      <c r="E434" s="135">
        <f t="shared" si="90"/>
        <v>111.58807649407541</v>
      </c>
      <c r="F434">
        <v>8490.67</v>
      </c>
      <c r="G434">
        <f t="shared" si="78"/>
        <v>122.15965251270777</v>
      </c>
      <c r="H434">
        <v>7384.23</v>
      </c>
      <c r="I434">
        <f t="shared" si="79"/>
        <v>116.62189245661165</v>
      </c>
      <c r="J434">
        <v>5611.86</v>
      </c>
      <c r="K434">
        <f t="shared" si="80"/>
        <v>109.96186900651715</v>
      </c>
      <c r="L434">
        <v>10970.76</v>
      </c>
      <c r="M434" s="134">
        <f t="shared" si="81"/>
        <v>128.8855054381921</v>
      </c>
      <c r="N434">
        <v>7798.17</v>
      </c>
      <c r="O434">
        <f t="shared" si="82"/>
        <v>118.8024643585142</v>
      </c>
      <c r="P434">
        <v>11414.55</v>
      </c>
      <c r="Q434">
        <f t="shared" si="83"/>
        <v>117.85340379004232</v>
      </c>
      <c r="R434">
        <v>5248.62</v>
      </c>
      <c r="S434" s="135">
        <f t="shared" si="84"/>
        <v>124.70703960311349</v>
      </c>
      <c r="T434">
        <v>7420.08</v>
      </c>
      <c r="U434" s="136">
        <f t="shared" si="85"/>
        <v>116.14254386994678</v>
      </c>
      <c r="V434">
        <v>7329.16</v>
      </c>
      <c r="W434">
        <f t="shared" si="86"/>
        <v>100.1937118164208</v>
      </c>
      <c r="X434">
        <v>4114.51</v>
      </c>
      <c r="Y434">
        <f t="shared" si="87"/>
        <v>99.319765659511106</v>
      </c>
      <c r="Z434">
        <v>11061.31</v>
      </c>
      <c r="AA434" s="136">
        <f t="shared" si="88"/>
        <v>111.53212470759053</v>
      </c>
      <c r="AB434">
        <v>8514</v>
      </c>
      <c r="AC434">
        <f t="shared" si="89"/>
        <v>96.778593675404096</v>
      </c>
    </row>
    <row r="435" spans="1:29">
      <c r="A435" s="20">
        <v>42677</v>
      </c>
      <c r="B435">
        <v>22910.799999999999</v>
      </c>
      <c r="C435">
        <f t="shared" si="90"/>
        <v>116.1219364468739</v>
      </c>
      <c r="D435">
        <v>9571.69</v>
      </c>
      <c r="E435" s="135">
        <f t="shared" si="90"/>
        <v>110.52070656102275</v>
      </c>
      <c r="F435">
        <v>8462.61</v>
      </c>
      <c r="G435">
        <f t="shared" si="78"/>
        <v>121.75593880701594</v>
      </c>
      <c r="H435">
        <v>7323.72</v>
      </c>
      <c r="I435">
        <f t="shared" si="79"/>
        <v>115.66623550760686</v>
      </c>
      <c r="J435">
        <v>5576.59</v>
      </c>
      <c r="K435">
        <f t="shared" si="80"/>
        <v>109.27076924282741</v>
      </c>
      <c r="L435">
        <v>10829.29</v>
      </c>
      <c r="M435" s="134">
        <f t="shared" si="81"/>
        <v>127.22350276432621</v>
      </c>
      <c r="N435">
        <v>7704.13</v>
      </c>
      <c r="O435">
        <f t="shared" si="82"/>
        <v>117.36979698292804</v>
      </c>
      <c r="P435">
        <v>11287.14</v>
      </c>
      <c r="Q435">
        <f t="shared" si="83"/>
        <v>116.53791591037212</v>
      </c>
      <c r="R435">
        <v>5214.63</v>
      </c>
      <c r="S435" s="135">
        <f t="shared" si="84"/>
        <v>123.89943831437287</v>
      </c>
      <c r="T435">
        <v>7385.87</v>
      </c>
      <c r="U435" s="136">
        <f t="shared" si="85"/>
        <v>115.6070730359678</v>
      </c>
      <c r="V435">
        <v>7290.67</v>
      </c>
      <c r="W435">
        <f t="shared" si="86"/>
        <v>99.66753201303078</v>
      </c>
      <c r="X435">
        <v>4043.78</v>
      </c>
      <c r="Y435">
        <f t="shared" si="87"/>
        <v>97.612420914912789</v>
      </c>
      <c r="Z435">
        <v>10958.13</v>
      </c>
      <c r="AA435" s="136">
        <f t="shared" si="88"/>
        <v>110.49175203678307</v>
      </c>
      <c r="AB435">
        <v>8484.9500000000007</v>
      </c>
      <c r="AC435">
        <f t="shared" si="89"/>
        <v>96.44838247664083</v>
      </c>
    </row>
    <row r="436" spans="1:29">
      <c r="A436" s="20">
        <v>42678</v>
      </c>
      <c r="B436">
        <v>22621.55</v>
      </c>
      <c r="C436">
        <f t="shared" si="90"/>
        <v>114.65589117053008</v>
      </c>
      <c r="D436">
        <v>9383.4599999999991</v>
      </c>
      <c r="E436" s="135">
        <f t="shared" si="90"/>
        <v>108.34728550413712</v>
      </c>
      <c r="F436">
        <v>8410.07</v>
      </c>
      <c r="G436">
        <f t="shared" si="78"/>
        <v>121.0000187037711</v>
      </c>
      <c r="H436">
        <v>7272.57</v>
      </c>
      <c r="I436">
        <f t="shared" si="79"/>
        <v>114.85840452195831</v>
      </c>
      <c r="J436">
        <v>5552.82</v>
      </c>
      <c r="K436">
        <f t="shared" si="80"/>
        <v>108.80500679930869</v>
      </c>
      <c r="L436">
        <v>10661.29</v>
      </c>
      <c r="M436" s="134">
        <f t="shared" si="81"/>
        <v>125.2498231912049</v>
      </c>
      <c r="N436">
        <v>7615.83</v>
      </c>
      <c r="O436">
        <f t="shared" si="82"/>
        <v>116.02457655264034</v>
      </c>
      <c r="P436">
        <v>11117.04</v>
      </c>
      <c r="Q436">
        <f t="shared" si="83"/>
        <v>114.78166060598554</v>
      </c>
      <c r="R436">
        <v>5126.32</v>
      </c>
      <c r="S436" s="135">
        <f t="shared" si="84"/>
        <v>121.80119560155485</v>
      </c>
      <c r="T436">
        <v>7279.52</v>
      </c>
      <c r="U436" s="136">
        <f t="shared" si="85"/>
        <v>113.94243336354259</v>
      </c>
      <c r="V436">
        <v>7272.09</v>
      </c>
      <c r="W436">
        <f t="shared" si="86"/>
        <v>99.41353303285446</v>
      </c>
      <c r="X436">
        <v>3978.81</v>
      </c>
      <c r="Y436">
        <f t="shared" si="87"/>
        <v>96.044116262621642</v>
      </c>
      <c r="Z436">
        <v>10787.08</v>
      </c>
      <c r="AA436" s="136">
        <f t="shared" si="88"/>
        <v>108.76704041300313</v>
      </c>
      <c r="AB436">
        <v>8433.75</v>
      </c>
      <c r="AC436">
        <f t="shared" si="89"/>
        <v>95.866392343192302</v>
      </c>
    </row>
    <row r="437" spans="1:29">
      <c r="A437" s="20">
        <v>42681</v>
      </c>
      <c r="B437">
        <v>22776.55</v>
      </c>
      <c r="C437">
        <f t="shared" si="90"/>
        <v>115.44149883806092</v>
      </c>
      <c r="D437">
        <v>9516.35</v>
      </c>
      <c r="E437" s="135">
        <f t="shared" si="90"/>
        <v>109.88171638258122</v>
      </c>
      <c r="F437">
        <v>8416.98</v>
      </c>
      <c r="G437">
        <f t="shared" si="78"/>
        <v>121.09943644098887</v>
      </c>
      <c r="H437">
        <v>7326.36</v>
      </c>
      <c r="I437">
        <f t="shared" si="79"/>
        <v>115.70793001009194</v>
      </c>
      <c r="J437">
        <v>5600.48</v>
      </c>
      <c r="K437">
        <f t="shared" si="80"/>
        <v>109.73888303229573</v>
      </c>
      <c r="L437">
        <v>10743.72</v>
      </c>
      <c r="M437" s="134">
        <f t="shared" si="81"/>
        <v>126.21821847223103</v>
      </c>
      <c r="N437">
        <v>7654.85</v>
      </c>
      <c r="O437">
        <f t="shared" si="82"/>
        <v>116.61903296475616</v>
      </c>
      <c r="P437">
        <v>11202.08</v>
      </c>
      <c r="Q437">
        <f t="shared" si="83"/>
        <v>115.65968500977763</v>
      </c>
      <c r="R437">
        <v>5184.66</v>
      </c>
      <c r="S437" s="135">
        <f t="shared" si="84"/>
        <v>123.1873520942035</v>
      </c>
      <c r="T437">
        <v>7365.29</v>
      </c>
      <c r="U437" s="136">
        <f t="shared" si="85"/>
        <v>115.2849453024604</v>
      </c>
      <c r="V437">
        <v>7325.17</v>
      </c>
      <c r="W437">
        <f t="shared" si="86"/>
        <v>100.13916628730865</v>
      </c>
      <c r="X437">
        <v>4050.94</v>
      </c>
      <c r="Y437">
        <f t="shared" si="87"/>
        <v>97.785255474100168</v>
      </c>
      <c r="Z437">
        <v>10892.65</v>
      </c>
      <c r="AA437" s="136">
        <f t="shared" si="88"/>
        <v>109.83151165604581</v>
      </c>
      <c r="AB437">
        <v>8497.0499999999993</v>
      </c>
      <c r="AC437">
        <f t="shared" si="89"/>
        <v>96.585923113647212</v>
      </c>
    </row>
    <row r="438" spans="1:29">
      <c r="A438" s="20">
        <v>42682</v>
      </c>
      <c r="B438">
        <v>22856.3</v>
      </c>
      <c r="C438">
        <f t="shared" si="90"/>
        <v>115.84570665409694</v>
      </c>
      <c r="D438">
        <v>9566.15</v>
      </c>
      <c r="E438" s="135">
        <f t="shared" si="90"/>
        <v>110.45673826343389</v>
      </c>
      <c r="F438">
        <v>8447.74</v>
      </c>
      <c r="G438">
        <f t="shared" si="78"/>
        <v>121.54199644052848</v>
      </c>
      <c r="H438">
        <v>7327.94</v>
      </c>
      <c r="I438">
        <f t="shared" si="79"/>
        <v>115.73288353809438</v>
      </c>
      <c r="J438">
        <v>5613.07</v>
      </c>
      <c r="K438">
        <f t="shared" si="80"/>
        <v>109.98557841150904</v>
      </c>
      <c r="L438">
        <v>10787.03</v>
      </c>
      <c r="M438" s="134">
        <f t="shared" si="81"/>
        <v>126.72702836694462</v>
      </c>
      <c r="N438">
        <v>7686.46</v>
      </c>
      <c r="O438">
        <f t="shared" si="82"/>
        <v>117.10060055027591</v>
      </c>
      <c r="P438">
        <v>11247.69</v>
      </c>
      <c r="Q438">
        <f t="shared" si="83"/>
        <v>116.13060096764403</v>
      </c>
      <c r="R438">
        <v>5220.38</v>
      </c>
      <c r="S438" s="135">
        <f t="shared" si="84"/>
        <v>124.03605812638401</v>
      </c>
      <c r="T438">
        <v>7424.66</v>
      </c>
      <c r="U438" s="136">
        <f t="shared" si="85"/>
        <v>116.21423216049411</v>
      </c>
      <c r="V438">
        <v>7335.02</v>
      </c>
      <c r="W438">
        <f t="shared" si="86"/>
        <v>100.27382129025469</v>
      </c>
      <c r="X438">
        <v>4050.89</v>
      </c>
      <c r="Y438">
        <f t="shared" si="87"/>
        <v>97.784048528854456</v>
      </c>
      <c r="Z438">
        <v>10973.24</v>
      </c>
      <c r="AA438" s="136">
        <f t="shared" si="88"/>
        <v>110.64410744534968</v>
      </c>
      <c r="AB438">
        <v>8543.5499999999993</v>
      </c>
      <c r="AC438">
        <f t="shared" si="89"/>
        <v>97.11448837156432</v>
      </c>
    </row>
    <row r="439" spans="1:29">
      <c r="A439" s="20">
        <v>42683</v>
      </c>
      <c r="B439">
        <v>22430.799999999999</v>
      </c>
      <c r="C439">
        <f t="shared" si="90"/>
        <v>113.68908689581068</v>
      </c>
      <c r="D439">
        <v>9284.06</v>
      </c>
      <c r="E439" s="135">
        <f t="shared" si="90"/>
        <v>107.19955106725445</v>
      </c>
      <c r="F439">
        <v>8329.2199999999993</v>
      </c>
      <c r="G439">
        <f t="shared" si="78"/>
        <v>119.83678801577446</v>
      </c>
      <c r="H439">
        <v>7257.96</v>
      </c>
      <c r="I439">
        <f t="shared" si="79"/>
        <v>114.62766335479652</v>
      </c>
      <c r="J439">
        <v>5519.55</v>
      </c>
      <c r="K439">
        <f t="shared" si="80"/>
        <v>108.15309613477915</v>
      </c>
      <c r="L439">
        <v>10468.14</v>
      </c>
      <c r="M439" s="134">
        <f t="shared" si="81"/>
        <v>122.98067908675026</v>
      </c>
      <c r="N439">
        <v>7528.16</v>
      </c>
      <c r="O439">
        <f t="shared" si="82"/>
        <v>114.68895395781217</v>
      </c>
      <c r="P439">
        <v>10976.24</v>
      </c>
      <c r="Q439">
        <f t="shared" si="83"/>
        <v>113.32792311711053</v>
      </c>
      <c r="R439">
        <v>5091.1899999999996</v>
      </c>
      <c r="S439" s="135">
        <f t="shared" si="84"/>
        <v>120.96650795008506</v>
      </c>
      <c r="T439">
        <v>7288.17</v>
      </c>
      <c r="U439" s="136">
        <f t="shared" si="85"/>
        <v>114.07782718739287</v>
      </c>
      <c r="V439">
        <v>7210.32</v>
      </c>
      <c r="W439">
        <f t="shared" si="86"/>
        <v>98.569102623516912</v>
      </c>
      <c r="X439">
        <v>4006.43</v>
      </c>
      <c r="Y439">
        <f t="shared" si="87"/>
        <v>96.710832816358462</v>
      </c>
      <c r="Z439">
        <v>10707.27</v>
      </c>
      <c r="AA439" s="136">
        <f t="shared" si="88"/>
        <v>107.96230942970072</v>
      </c>
      <c r="AB439">
        <v>8432</v>
      </c>
      <c r="AC439">
        <f t="shared" si="89"/>
        <v>95.846500102302954</v>
      </c>
    </row>
    <row r="440" spans="1:29">
      <c r="A440" s="20">
        <v>42684</v>
      </c>
      <c r="B440">
        <v>22791.85</v>
      </c>
      <c r="C440">
        <f t="shared" si="90"/>
        <v>115.51904591750105</v>
      </c>
      <c r="D440">
        <v>9452.94</v>
      </c>
      <c r="E440" s="135">
        <f t="shared" si="90"/>
        <v>109.14954494754367</v>
      </c>
      <c r="F440">
        <v>8381.93</v>
      </c>
      <c r="G440">
        <f t="shared" si="78"/>
        <v>120.59515399678007</v>
      </c>
      <c r="H440">
        <v>7296.35</v>
      </c>
      <c r="I440">
        <f t="shared" si="79"/>
        <v>115.23397091176717</v>
      </c>
      <c r="J440">
        <v>5577.81</v>
      </c>
      <c r="K440">
        <f t="shared" si="80"/>
        <v>109.29467459331512</v>
      </c>
      <c r="L440">
        <v>10579.58</v>
      </c>
      <c r="M440" s="134">
        <f t="shared" si="81"/>
        <v>124.28988653692072</v>
      </c>
      <c r="N440">
        <v>7568.85</v>
      </c>
      <c r="O440">
        <f t="shared" si="82"/>
        <v>115.30885225122564</v>
      </c>
      <c r="P440">
        <v>11063.35</v>
      </c>
      <c r="Q440">
        <f t="shared" si="83"/>
        <v>114.22731993995075</v>
      </c>
      <c r="R440">
        <v>5248.57</v>
      </c>
      <c r="S440" s="135">
        <f t="shared" si="84"/>
        <v>124.70585160474819</v>
      </c>
      <c r="T440">
        <v>7460.6</v>
      </c>
      <c r="U440" s="136">
        <f t="shared" si="85"/>
        <v>116.77678175924318</v>
      </c>
      <c r="V440">
        <v>7210.45</v>
      </c>
      <c r="W440">
        <f t="shared" si="86"/>
        <v>98.570879796144624</v>
      </c>
      <c r="X440">
        <v>4185.53</v>
      </c>
      <c r="Y440">
        <f t="shared" si="87"/>
        <v>101.0341106865346</v>
      </c>
      <c r="Z440">
        <v>10934.91</v>
      </c>
      <c r="AA440" s="136">
        <f t="shared" si="88"/>
        <v>110.25762281197062</v>
      </c>
      <c r="AB440">
        <v>8525.75</v>
      </c>
      <c r="AC440">
        <f t="shared" si="89"/>
        <v>96.912155864232616</v>
      </c>
    </row>
    <row r="441" spans="1:29">
      <c r="A441" s="20">
        <v>42685</v>
      </c>
      <c r="B441">
        <v>22033.45</v>
      </c>
      <c r="C441">
        <f t="shared" si="90"/>
        <v>111.67514362682115</v>
      </c>
      <c r="D441">
        <v>8999.57</v>
      </c>
      <c r="E441" s="135">
        <f t="shared" si="90"/>
        <v>103.91465197320258</v>
      </c>
      <c r="F441">
        <v>8090.18</v>
      </c>
      <c r="G441">
        <f t="shared" si="78"/>
        <v>116.39759613378664</v>
      </c>
      <c r="H441">
        <v>7057.26</v>
      </c>
      <c r="I441">
        <f t="shared" si="79"/>
        <v>111.4579335636007</v>
      </c>
      <c r="J441">
        <v>5406.08</v>
      </c>
      <c r="K441">
        <f t="shared" si="80"/>
        <v>105.92970259392646</v>
      </c>
      <c r="L441">
        <v>10079.469999999999</v>
      </c>
      <c r="M441" s="134">
        <f t="shared" si="81"/>
        <v>118.41454789814871</v>
      </c>
      <c r="N441">
        <v>7319.39</v>
      </c>
      <c r="O441">
        <f t="shared" si="82"/>
        <v>111.50841410241958</v>
      </c>
      <c r="P441">
        <v>10577.76</v>
      </c>
      <c r="Q441">
        <f t="shared" si="83"/>
        <v>109.21368082615241</v>
      </c>
      <c r="R441">
        <v>5024.25</v>
      </c>
      <c r="S441" s="135">
        <f t="shared" si="84"/>
        <v>119.37601573860235</v>
      </c>
      <c r="T441">
        <v>7180.63</v>
      </c>
      <c r="U441" s="136">
        <f t="shared" si="85"/>
        <v>112.39456108139751</v>
      </c>
      <c r="V441">
        <v>6961.09</v>
      </c>
      <c r="W441">
        <f t="shared" si="86"/>
        <v>95.161989285016119</v>
      </c>
      <c r="X441">
        <v>4077.57</v>
      </c>
      <c r="Y441">
        <f t="shared" si="87"/>
        <v>98.428074511971715</v>
      </c>
      <c r="Z441">
        <v>10445.790000000001</v>
      </c>
      <c r="AA441" s="136">
        <f t="shared" si="88"/>
        <v>105.32578446398321</v>
      </c>
      <c r="AB441">
        <v>8296.2999999999993</v>
      </c>
      <c r="AC441">
        <f t="shared" si="89"/>
        <v>94.303998908768492</v>
      </c>
    </row>
    <row r="442" spans="1:29">
      <c r="A442" s="20">
        <v>42689</v>
      </c>
      <c r="B442">
        <v>21066.65</v>
      </c>
      <c r="C442">
        <f t="shared" si="90"/>
        <v>106.77497915605463</v>
      </c>
      <c r="D442">
        <v>8433.32</v>
      </c>
      <c r="E442" s="135">
        <f t="shared" si="90"/>
        <v>97.376376068928721</v>
      </c>
      <c r="F442">
        <v>7785.39</v>
      </c>
      <c r="G442">
        <f t="shared" si="78"/>
        <v>112.01242505902478</v>
      </c>
      <c r="H442">
        <v>6782.37</v>
      </c>
      <c r="I442">
        <f t="shared" si="79"/>
        <v>107.11649349234101</v>
      </c>
      <c r="J442">
        <v>5251.62</v>
      </c>
      <c r="K442">
        <f t="shared" si="80"/>
        <v>102.90312846578595</v>
      </c>
      <c r="L442">
        <v>9620.93</v>
      </c>
      <c r="M442" s="134">
        <f t="shared" si="81"/>
        <v>113.02757747279728</v>
      </c>
      <c r="N442">
        <v>7057.15</v>
      </c>
      <c r="O442">
        <f t="shared" si="82"/>
        <v>107.51327700571909</v>
      </c>
      <c r="P442">
        <v>10088.98</v>
      </c>
      <c r="Q442">
        <f t="shared" si="83"/>
        <v>104.16710547237176</v>
      </c>
      <c r="R442">
        <v>4785.99</v>
      </c>
      <c r="S442" s="135">
        <f t="shared" si="84"/>
        <v>113.71496592820687</v>
      </c>
      <c r="T442">
        <v>6846.86</v>
      </c>
      <c r="U442" s="136">
        <f t="shared" si="85"/>
        <v>107.17023777659863</v>
      </c>
      <c r="V442">
        <v>6787.96</v>
      </c>
      <c r="W442">
        <f t="shared" si="86"/>
        <v>92.795205461661595</v>
      </c>
      <c r="X442">
        <v>3951.36</v>
      </c>
      <c r="Y442">
        <f t="shared" si="87"/>
        <v>95.381503322720278</v>
      </c>
      <c r="Z442">
        <v>9809.86</v>
      </c>
      <c r="AA442" s="136">
        <f t="shared" si="88"/>
        <v>98.913648463337907</v>
      </c>
      <c r="AB442">
        <v>8108.45</v>
      </c>
      <c r="AC442">
        <f t="shared" si="89"/>
        <v>92.168708936731321</v>
      </c>
    </row>
    <row r="443" spans="1:29">
      <c r="A443" s="20">
        <v>42690</v>
      </c>
      <c r="B443">
        <v>21229</v>
      </c>
      <c r="C443">
        <f t="shared" si="90"/>
        <v>107.59783983233611</v>
      </c>
      <c r="D443">
        <v>8451.7199999999993</v>
      </c>
      <c r="E443" s="135">
        <f t="shared" si="90"/>
        <v>97.588833952617264</v>
      </c>
      <c r="F443">
        <v>7843.52</v>
      </c>
      <c r="G443">
        <f t="shared" si="78"/>
        <v>112.8487713780507</v>
      </c>
      <c r="H443">
        <v>6817.71</v>
      </c>
      <c r="I443">
        <f t="shared" si="79"/>
        <v>107.67463126424363</v>
      </c>
      <c r="J443">
        <v>5277.53</v>
      </c>
      <c r="K443">
        <f t="shared" si="80"/>
        <v>103.41082324540605</v>
      </c>
      <c r="L443">
        <v>9627.7900000000009</v>
      </c>
      <c r="M443" s="134">
        <f t="shared" si="81"/>
        <v>113.10816938869974</v>
      </c>
      <c r="N443">
        <v>7088.91</v>
      </c>
      <c r="O443">
        <f t="shared" si="82"/>
        <v>107.99712979015781</v>
      </c>
      <c r="P443">
        <v>10130.34</v>
      </c>
      <c r="Q443">
        <f t="shared" si="83"/>
        <v>104.5941408597288</v>
      </c>
      <c r="R443">
        <v>4811.18</v>
      </c>
      <c r="S443" s="135">
        <f t="shared" si="84"/>
        <v>114.31347950465221</v>
      </c>
      <c r="T443">
        <v>6887.59</v>
      </c>
      <c r="U443" s="136">
        <f t="shared" si="85"/>
        <v>107.80776268358385</v>
      </c>
      <c r="V443">
        <v>6828.15</v>
      </c>
      <c r="W443">
        <f t="shared" si="86"/>
        <v>93.344625214798654</v>
      </c>
      <c r="X443">
        <v>3928.1</v>
      </c>
      <c r="Y443">
        <f t="shared" si="87"/>
        <v>94.820032394410404</v>
      </c>
      <c r="Z443">
        <v>9870.26</v>
      </c>
      <c r="AA443" s="136">
        <f t="shared" si="88"/>
        <v>99.522666774219573</v>
      </c>
      <c r="AB443">
        <v>8111.6</v>
      </c>
      <c r="AC443">
        <f t="shared" si="89"/>
        <v>92.204514970332156</v>
      </c>
    </row>
    <row r="444" spans="1:29">
      <c r="A444" s="20">
        <v>42691</v>
      </c>
      <c r="B444">
        <v>21231.55</v>
      </c>
      <c r="C444">
        <f t="shared" si="90"/>
        <v>107.61076434557613</v>
      </c>
      <c r="D444">
        <v>8455.2099999999991</v>
      </c>
      <c r="E444" s="135">
        <f t="shared" si="90"/>
        <v>97.62913167077339</v>
      </c>
      <c r="F444">
        <v>7807.65</v>
      </c>
      <c r="G444">
        <f t="shared" si="78"/>
        <v>112.33269117052515</v>
      </c>
      <c r="H444">
        <v>6816.88</v>
      </c>
      <c r="I444">
        <f t="shared" si="79"/>
        <v>107.66152276535628</v>
      </c>
      <c r="J444">
        <v>5282.56</v>
      </c>
      <c r="K444">
        <f t="shared" si="80"/>
        <v>103.5093838297939</v>
      </c>
      <c r="L444">
        <v>9594.51</v>
      </c>
      <c r="M444" s="134">
        <f t="shared" si="81"/>
        <v>112.71719286373856</v>
      </c>
      <c r="N444">
        <v>7083.97</v>
      </c>
      <c r="O444">
        <f t="shared" si="82"/>
        <v>107.92187057242711</v>
      </c>
      <c r="P444">
        <v>10113.969999999999</v>
      </c>
      <c r="Q444">
        <f t="shared" si="83"/>
        <v>104.42512322696685</v>
      </c>
      <c r="R444">
        <v>4835.9799999999996</v>
      </c>
      <c r="S444" s="135">
        <f t="shared" si="84"/>
        <v>114.90272669384805</v>
      </c>
      <c r="T444">
        <v>6888.24</v>
      </c>
      <c r="U444" s="136">
        <f t="shared" si="85"/>
        <v>107.81793678595409</v>
      </c>
      <c r="V444">
        <v>6792.06</v>
      </c>
      <c r="W444">
        <f t="shared" si="86"/>
        <v>92.851254752227959</v>
      </c>
      <c r="X444">
        <v>3961.2</v>
      </c>
      <c r="Y444">
        <f t="shared" si="87"/>
        <v>95.619030147078348</v>
      </c>
      <c r="Z444">
        <v>9901.35</v>
      </c>
      <c r="AA444" s="136">
        <f t="shared" si="88"/>
        <v>99.836149874969749</v>
      </c>
      <c r="AB444">
        <v>8079.95</v>
      </c>
      <c r="AC444">
        <f t="shared" si="89"/>
        <v>91.844749585104694</v>
      </c>
    </row>
    <row r="445" spans="1:29">
      <c r="A445" s="20">
        <v>42692</v>
      </c>
      <c r="B445">
        <v>21332.05</v>
      </c>
      <c r="C445">
        <f t="shared" si="90"/>
        <v>108.12014222033</v>
      </c>
      <c r="D445">
        <v>8460.02</v>
      </c>
      <c r="E445" s="135">
        <f t="shared" si="90"/>
        <v>97.684670932759389</v>
      </c>
      <c r="F445">
        <v>7864.8</v>
      </c>
      <c r="G445">
        <f t="shared" si="78"/>
        <v>113.15493772363597</v>
      </c>
      <c r="H445">
        <v>6824.64</v>
      </c>
      <c r="I445">
        <f t="shared" si="79"/>
        <v>107.78407933326699</v>
      </c>
      <c r="J445">
        <v>5296.74</v>
      </c>
      <c r="K445">
        <f t="shared" si="80"/>
        <v>103.78723454283956</v>
      </c>
      <c r="L445">
        <v>9591.76</v>
      </c>
      <c r="M445" s="134">
        <f t="shared" si="81"/>
        <v>112.68488560882139</v>
      </c>
      <c r="N445">
        <v>7111.55</v>
      </c>
      <c r="O445">
        <f t="shared" si="82"/>
        <v>108.34204248032444</v>
      </c>
      <c r="P445">
        <v>10100.64</v>
      </c>
      <c r="Q445">
        <f t="shared" si="83"/>
        <v>104.28749310816923</v>
      </c>
      <c r="R445">
        <v>4847.8999999999996</v>
      </c>
      <c r="S445" s="135">
        <f t="shared" si="84"/>
        <v>115.18594550413897</v>
      </c>
      <c r="T445">
        <v>6923.72</v>
      </c>
      <c r="U445" s="136">
        <f t="shared" si="85"/>
        <v>108.37328625071805</v>
      </c>
      <c r="V445">
        <v>6774</v>
      </c>
      <c r="W445">
        <f t="shared" si="86"/>
        <v>92.604364462562501</v>
      </c>
      <c r="X445">
        <v>3998.52</v>
      </c>
      <c r="Y445">
        <f t="shared" si="87"/>
        <v>96.519894078485251</v>
      </c>
      <c r="Z445">
        <v>9918.18</v>
      </c>
      <c r="AA445" s="136">
        <f t="shared" si="88"/>
        <v>100.00584818907801</v>
      </c>
      <c r="AB445">
        <v>8074.1</v>
      </c>
      <c r="AC445">
        <f t="shared" si="89"/>
        <v>91.778252665560288</v>
      </c>
    </row>
    <row r="446" spans="1:29">
      <c r="A446" s="20">
        <v>42695</v>
      </c>
      <c r="B446">
        <v>20791.8</v>
      </c>
      <c r="C446">
        <f t="shared" si="90"/>
        <v>105.38191936624268</v>
      </c>
      <c r="D446">
        <v>8145.92</v>
      </c>
      <c r="E446" s="135">
        <f t="shared" si="90"/>
        <v>94.057876298706532</v>
      </c>
      <c r="F446">
        <v>7706.54</v>
      </c>
      <c r="G446">
        <f t="shared" si="78"/>
        <v>110.87796940350796</v>
      </c>
      <c r="H446">
        <v>6704.66</v>
      </c>
      <c r="I446">
        <f t="shared" si="79"/>
        <v>105.88919054229702</v>
      </c>
      <c r="J446">
        <v>5203.91</v>
      </c>
      <c r="K446">
        <f t="shared" si="80"/>
        <v>101.96827250531993</v>
      </c>
      <c r="L446">
        <v>9313.8700000000008</v>
      </c>
      <c r="M446" s="134">
        <f t="shared" si="81"/>
        <v>109.42020812921022</v>
      </c>
      <c r="N446">
        <v>6959.77</v>
      </c>
      <c r="O446">
        <f t="shared" si="82"/>
        <v>106.02972586753769</v>
      </c>
      <c r="P446">
        <v>9830.35</v>
      </c>
      <c r="Q446">
        <f t="shared" si="83"/>
        <v>101.49679207217477</v>
      </c>
      <c r="R446">
        <v>4697.29</v>
      </c>
      <c r="S446" s="135">
        <f t="shared" si="84"/>
        <v>111.60745682813939</v>
      </c>
      <c r="T446">
        <v>6710.57</v>
      </c>
      <c r="U446" s="136">
        <f t="shared" si="85"/>
        <v>105.03696329653438</v>
      </c>
      <c r="V446">
        <v>6687.11</v>
      </c>
      <c r="W446">
        <f t="shared" si="86"/>
        <v>91.416529619315952</v>
      </c>
      <c r="X446">
        <v>3857.91</v>
      </c>
      <c r="Y446">
        <f t="shared" si="87"/>
        <v>93.125722658465875</v>
      </c>
      <c r="Z446">
        <v>9573.7199999999993</v>
      </c>
      <c r="AA446" s="136">
        <f t="shared" si="88"/>
        <v>96.532628861821408</v>
      </c>
      <c r="AB446">
        <v>7929.1</v>
      </c>
      <c r="AC446">
        <f t="shared" si="89"/>
        <v>90.130038420442418</v>
      </c>
    </row>
    <row r="447" spans="1:29">
      <c r="A447" s="20">
        <v>42696</v>
      </c>
      <c r="B447">
        <v>21121.55</v>
      </c>
      <c r="C447">
        <f t="shared" si="90"/>
        <v>107.05323632345747</v>
      </c>
      <c r="D447">
        <v>8335.4699999999993</v>
      </c>
      <c r="E447" s="135">
        <f t="shared" si="90"/>
        <v>96.246538899421964</v>
      </c>
      <c r="F447">
        <v>7808.49</v>
      </c>
      <c r="G447">
        <f t="shared" si="78"/>
        <v>112.34477668416667</v>
      </c>
      <c r="H447">
        <v>6791.38</v>
      </c>
      <c r="I447">
        <f t="shared" si="79"/>
        <v>107.25879177544351</v>
      </c>
      <c r="J447">
        <v>5259.43</v>
      </c>
      <c r="K447">
        <f t="shared" si="80"/>
        <v>103.05616189800647</v>
      </c>
      <c r="L447">
        <v>9474.49</v>
      </c>
      <c r="M447" s="134">
        <f t="shared" si="81"/>
        <v>111.30718677822655</v>
      </c>
      <c r="N447">
        <v>7052.61</v>
      </c>
      <c r="O447">
        <f t="shared" si="82"/>
        <v>107.44411165177226</v>
      </c>
      <c r="P447">
        <v>9977.6299999999992</v>
      </c>
      <c r="Q447">
        <f t="shared" si="83"/>
        <v>103.01743452502639</v>
      </c>
      <c r="R447">
        <v>4781.1400000000003</v>
      </c>
      <c r="S447" s="135">
        <f t="shared" si="84"/>
        <v>113.5997300867714</v>
      </c>
      <c r="T447">
        <v>6837.25</v>
      </c>
      <c r="U447" s="136">
        <f t="shared" si="85"/>
        <v>107.01981758617072</v>
      </c>
      <c r="V447">
        <v>6762.62</v>
      </c>
      <c r="W447">
        <f t="shared" si="86"/>
        <v>92.448793504844161</v>
      </c>
      <c r="X447">
        <v>3923.11</v>
      </c>
      <c r="Y447">
        <f t="shared" si="87"/>
        <v>94.699579258887354</v>
      </c>
      <c r="Z447">
        <v>9811.91</v>
      </c>
      <c r="AA447" s="136">
        <f t="shared" si="88"/>
        <v>98.93431878680326</v>
      </c>
      <c r="AB447">
        <v>8002.3</v>
      </c>
      <c r="AC447">
        <f t="shared" si="89"/>
        <v>90.962102439357082</v>
      </c>
    </row>
    <row r="448" spans="1:29">
      <c r="A448" s="20">
        <v>42697</v>
      </c>
      <c r="B448">
        <v>21417.65</v>
      </c>
      <c r="C448">
        <f t="shared" si="90"/>
        <v>108.55400039026961</v>
      </c>
      <c r="D448">
        <v>8559</v>
      </c>
      <c r="E448" s="135">
        <f t="shared" si="90"/>
        <v>98.827555787514399</v>
      </c>
      <c r="F448">
        <v>7848.53</v>
      </c>
      <c r="G448">
        <f t="shared" si="78"/>
        <v>112.92085283441263</v>
      </c>
      <c r="H448">
        <v>6843.52</v>
      </c>
      <c r="I448">
        <f t="shared" si="79"/>
        <v>108.08225819952399</v>
      </c>
      <c r="J448">
        <v>5297.48</v>
      </c>
      <c r="K448">
        <f t="shared" si="80"/>
        <v>103.80173450952881</v>
      </c>
      <c r="L448">
        <v>9618.1200000000008</v>
      </c>
      <c r="M448" s="134">
        <f t="shared" si="81"/>
        <v>112.9945653323183</v>
      </c>
      <c r="N448">
        <v>7106.33</v>
      </c>
      <c r="O448">
        <f t="shared" si="82"/>
        <v>108.26251755794503</v>
      </c>
      <c r="P448">
        <v>10096.459999999999</v>
      </c>
      <c r="Q448">
        <f t="shared" si="83"/>
        <v>104.24433527646823</v>
      </c>
      <c r="R448">
        <v>4877.5600000000004</v>
      </c>
      <c r="S448" s="135">
        <f t="shared" si="84"/>
        <v>115.89066613444341</v>
      </c>
      <c r="T448">
        <v>6916.82</v>
      </c>
      <c r="U448" s="136">
        <f t="shared" si="85"/>
        <v>108.26528424094151</v>
      </c>
      <c r="V448">
        <v>6822.15</v>
      </c>
      <c r="W448">
        <f t="shared" si="86"/>
        <v>93.26260186275033</v>
      </c>
      <c r="X448">
        <v>3980.48</v>
      </c>
      <c r="Y448">
        <f t="shared" si="87"/>
        <v>96.08442823382876</v>
      </c>
      <c r="Z448">
        <v>10023.01</v>
      </c>
      <c r="AA448" s="136">
        <f t="shared" si="88"/>
        <v>101.06285794950392</v>
      </c>
      <c r="AB448">
        <v>8033.3</v>
      </c>
      <c r="AC448">
        <f t="shared" si="89"/>
        <v>91.314479277968502</v>
      </c>
    </row>
    <row r="449" spans="1:29">
      <c r="A449" s="20">
        <v>42698</v>
      </c>
      <c r="B449">
        <v>21404.5</v>
      </c>
      <c r="C449">
        <f t="shared" si="90"/>
        <v>108.4873504494436</v>
      </c>
      <c r="D449">
        <v>8512.2099999999991</v>
      </c>
      <c r="E449" s="135">
        <f t="shared" si="90"/>
        <v>98.287289245243343</v>
      </c>
      <c r="F449">
        <v>7798.55</v>
      </c>
      <c r="G449">
        <f t="shared" si="78"/>
        <v>112.201764772742</v>
      </c>
      <c r="H449">
        <v>6801.81</v>
      </c>
      <c r="I449">
        <f t="shared" si="79"/>
        <v>107.42351664700391</v>
      </c>
      <c r="J449">
        <v>5313.57</v>
      </c>
      <c r="K449">
        <f t="shared" si="80"/>
        <v>104.11701081227245</v>
      </c>
      <c r="L449">
        <v>9552.7000000000007</v>
      </c>
      <c r="M449" s="134">
        <f t="shared" si="81"/>
        <v>112.22600510807071</v>
      </c>
      <c r="N449">
        <v>7085.65</v>
      </c>
      <c r="O449">
        <f t="shared" si="82"/>
        <v>107.94746480031931</v>
      </c>
      <c r="P449">
        <v>10055.459999999999</v>
      </c>
      <c r="Q449">
        <f t="shared" si="83"/>
        <v>103.82101683155436</v>
      </c>
      <c r="R449">
        <v>4863.1099999999997</v>
      </c>
      <c r="S449" s="135">
        <f t="shared" si="84"/>
        <v>115.54733460686757</v>
      </c>
      <c r="T449">
        <v>6906.28</v>
      </c>
      <c r="U449" s="136">
        <f t="shared" si="85"/>
        <v>108.10030725789157</v>
      </c>
      <c r="V449">
        <v>6821.66</v>
      </c>
      <c r="W449">
        <f t="shared" si="86"/>
        <v>93.255903288999704</v>
      </c>
      <c r="X449">
        <v>3997.58</v>
      </c>
      <c r="Y449">
        <f t="shared" si="87"/>
        <v>96.497203507865663</v>
      </c>
      <c r="Z449">
        <v>9986.44</v>
      </c>
      <c r="AA449" s="136">
        <f t="shared" si="88"/>
        <v>100.69411954505124</v>
      </c>
      <c r="AB449">
        <v>7965.5</v>
      </c>
      <c r="AC449">
        <f t="shared" si="89"/>
        <v>90.543797030940965</v>
      </c>
    </row>
    <row r="450" spans="1:29">
      <c r="A450" s="20">
        <v>42699</v>
      </c>
      <c r="B450">
        <v>21747.8</v>
      </c>
      <c r="C450">
        <f t="shared" si="90"/>
        <v>110.22734472211029</v>
      </c>
      <c r="D450">
        <v>8692.59</v>
      </c>
      <c r="E450" s="135">
        <f t="shared" si="90"/>
        <v>100.37006930283792</v>
      </c>
      <c r="F450">
        <v>7896.1</v>
      </c>
      <c r="G450">
        <f t="shared" ref="G450:G513" si="91">F450/F$2*100</f>
        <v>113.60526698194511</v>
      </c>
      <c r="H450">
        <v>6891.32</v>
      </c>
      <c r="I450">
        <f t="shared" ref="I450:I513" si="92">H450/H$2*100</f>
        <v>108.8371813884585</v>
      </c>
      <c r="J450">
        <v>5397.05</v>
      </c>
      <c r="K450">
        <f t="shared" ref="K450:K513" si="93">J450/J$2*100</f>
        <v>105.75276381121827</v>
      </c>
      <c r="L450">
        <v>9738.43</v>
      </c>
      <c r="M450" s="134">
        <f t="shared" ref="M450:M513" si="94">L450/L$2*100</f>
        <v>114.40797836471248</v>
      </c>
      <c r="N450">
        <v>7190.5</v>
      </c>
      <c r="O450">
        <f t="shared" ref="O450:O513" si="95">N450/N$2*100</f>
        <v>109.54481884466438</v>
      </c>
      <c r="P450">
        <v>10245.31</v>
      </c>
      <c r="Q450">
        <f t="shared" ref="Q450:Q513" si="96">P450/P$2*100</f>
        <v>105.78118772830803</v>
      </c>
      <c r="R450">
        <v>4960</v>
      </c>
      <c r="S450" s="135">
        <f t="shared" ref="S450:S513" si="97">R450/R$2*100</f>
        <v>117.84943783917352</v>
      </c>
      <c r="T450">
        <v>7028.52</v>
      </c>
      <c r="U450" s="136">
        <f t="shared" ref="U450:U513" si="98">T450/T$2*100</f>
        <v>110.0136646021065</v>
      </c>
      <c r="V450">
        <v>6960.21</v>
      </c>
      <c r="W450">
        <f t="shared" ref="W450:W513" si="99">V450/V$2*100</f>
        <v>95.149959193382358</v>
      </c>
      <c r="X450">
        <v>4064.14</v>
      </c>
      <c r="Y450">
        <f t="shared" ref="Y450:Y513" si="100">X450/X$2*100</f>
        <v>98.103889018970776</v>
      </c>
      <c r="Z450">
        <v>10190.530000000001</v>
      </c>
      <c r="AA450" s="136">
        <f t="shared" ref="AA450:AA513" si="101">Z450/Z$2*100</f>
        <v>102.75197628458498</v>
      </c>
      <c r="AB450">
        <v>8114.3</v>
      </c>
      <c r="AC450">
        <f t="shared" ref="AC450:AC513" si="102">AB450/AB$2*100</f>
        <v>92.235205856275726</v>
      </c>
    </row>
    <row r="451" spans="1:29">
      <c r="A451" s="20">
        <v>42702</v>
      </c>
      <c r="B451">
        <v>21907.85</v>
      </c>
      <c r="C451">
        <f t="shared" ref="C451:E514" si="103">B451/B$2*100</f>
        <v>111.03854799429294</v>
      </c>
      <c r="D451">
        <v>8732.74</v>
      </c>
      <c r="E451" s="135">
        <f t="shared" si="103"/>
        <v>100.83366626099526</v>
      </c>
      <c r="F451">
        <v>7923.59</v>
      </c>
      <c r="G451">
        <f t="shared" si="91"/>
        <v>114.0007798033802</v>
      </c>
      <c r="H451">
        <v>6937.3</v>
      </c>
      <c r="I451">
        <f t="shared" si="92"/>
        <v>109.5633606400738</v>
      </c>
      <c r="J451">
        <v>5447.85</v>
      </c>
      <c r="K451">
        <f t="shared" si="93"/>
        <v>106.74816692988678</v>
      </c>
      <c r="L451">
        <v>9804.4500000000007</v>
      </c>
      <c r="M451" s="134">
        <f t="shared" si="94"/>
        <v>115.18358744457838</v>
      </c>
      <c r="N451">
        <v>7224</v>
      </c>
      <c r="O451">
        <f t="shared" si="95"/>
        <v>110.05517993656288</v>
      </c>
      <c r="P451">
        <v>10305.549999999999</v>
      </c>
      <c r="Q451">
        <f t="shared" si="96"/>
        <v>106.40315609712783</v>
      </c>
      <c r="R451">
        <v>4989.1400000000003</v>
      </c>
      <c r="S451" s="135">
        <f t="shared" si="97"/>
        <v>118.54180328647868</v>
      </c>
      <c r="T451">
        <v>7071.33</v>
      </c>
      <c r="U451" s="136">
        <f t="shared" si="98"/>
        <v>110.68374663667653</v>
      </c>
      <c r="V451">
        <v>6989.17</v>
      </c>
      <c r="W451">
        <f t="shared" si="99"/>
        <v>95.545858572602299</v>
      </c>
      <c r="X451">
        <v>4087.32</v>
      </c>
      <c r="Y451">
        <f t="shared" si="100"/>
        <v>98.663428834887483</v>
      </c>
      <c r="Z451">
        <v>10246.379999999999</v>
      </c>
      <c r="AA451" s="136">
        <f t="shared" si="101"/>
        <v>103.31511656045815</v>
      </c>
      <c r="AB451">
        <v>8126.9</v>
      </c>
      <c r="AC451">
        <f t="shared" si="102"/>
        <v>92.378429990679066</v>
      </c>
    </row>
    <row r="452" spans="1:29">
      <c r="A452" s="20">
        <v>42703</v>
      </c>
      <c r="B452">
        <v>21929.45</v>
      </c>
      <c r="C452">
        <f t="shared" si="103"/>
        <v>111.14802622409078</v>
      </c>
      <c r="D452">
        <v>8855.83</v>
      </c>
      <c r="E452" s="135">
        <f t="shared" si="103"/>
        <v>102.25494022312695</v>
      </c>
      <c r="F452">
        <v>7968.34</v>
      </c>
      <c r="G452">
        <f t="shared" si="91"/>
        <v>114.64462115511613</v>
      </c>
      <c r="H452">
        <v>6973.95</v>
      </c>
      <c r="I452">
        <f t="shared" si="92"/>
        <v>110.14218772949742</v>
      </c>
      <c r="J452">
        <v>5463.55</v>
      </c>
      <c r="K452">
        <f t="shared" si="93"/>
        <v>107.05580135829418</v>
      </c>
      <c r="L452">
        <v>9952.7099999999991</v>
      </c>
      <c r="M452" s="134">
        <f t="shared" si="94"/>
        <v>116.9253596678579</v>
      </c>
      <c r="N452">
        <v>7269.55</v>
      </c>
      <c r="O452">
        <f t="shared" si="95"/>
        <v>110.74911867495028</v>
      </c>
      <c r="P452">
        <v>10432.57</v>
      </c>
      <c r="Q452">
        <f t="shared" si="96"/>
        <v>107.71461728915128</v>
      </c>
      <c r="R452">
        <v>5014.84</v>
      </c>
      <c r="S452" s="135">
        <f t="shared" si="97"/>
        <v>119.15243444625018</v>
      </c>
      <c r="T452">
        <v>7096.71</v>
      </c>
      <c r="U452" s="136">
        <f t="shared" si="98"/>
        <v>111.08100620307195</v>
      </c>
      <c r="V452">
        <v>7016.68</v>
      </c>
      <c r="W452">
        <f t="shared" si="99"/>
        <v>95.921935641743886</v>
      </c>
      <c r="X452">
        <v>4074.56</v>
      </c>
      <c r="Y452">
        <f t="shared" si="100"/>
        <v>98.355416408179224</v>
      </c>
      <c r="Z452">
        <v>10337.16</v>
      </c>
      <c r="AA452" s="136">
        <f t="shared" si="101"/>
        <v>104.23045898201178</v>
      </c>
      <c r="AB452">
        <v>8142.15</v>
      </c>
      <c r="AC452">
        <f t="shared" si="102"/>
        <v>92.551776661286283</v>
      </c>
    </row>
    <row r="453" spans="1:29">
      <c r="A453" s="20">
        <v>42704</v>
      </c>
      <c r="B453">
        <v>22184.65</v>
      </c>
      <c r="C453">
        <f t="shared" si="103"/>
        <v>112.44149123540608</v>
      </c>
      <c r="D453">
        <v>8943.86</v>
      </c>
      <c r="E453" s="135">
        <f t="shared" si="103"/>
        <v>103.27138954383905</v>
      </c>
      <c r="F453">
        <v>8072.7</v>
      </c>
      <c r="G453">
        <f t="shared" si="91"/>
        <v>116.14610234991302</v>
      </c>
      <c r="H453">
        <v>7030.66</v>
      </c>
      <c r="I453">
        <f t="shared" si="92"/>
        <v>111.03782986431914</v>
      </c>
      <c r="J453">
        <v>5500.82</v>
      </c>
      <c r="K453">
        <f t="shared" si="93"/>
        <v>107.78609022114406</v>
      </c>
      <c r="L453">
        <v>10077.98</v>
      </c>
      <c r="M453" s="134">
        <f t="shared" si="94"/>
        <v>118.39704324002997</v>
      </c>
      <c r="N453">
        <v>7365.91</v>
      </c>
      <c r="O453">
        <f t="shared" si="95"/>
        <v>112.21713046048282</v>
      </c>
      <c r="P453">
        <v>10571.97</v>
      </c>
      <c r="Q453">
        <f t="shared" si="96"/>
        <v>109.15390000185847</v>
      </c>
      <c r="R453">
        <v>5080.1899999999996</v>
      </c>
      <c r="S453" s="135">
        <f t="shared" si="97"/>
        <v>120.70514830971591</v>
      </c>
      <c r="T453">
        <v>7203.34</v>
      </c>
      <c r="U453" s="136">
        <f t="shared" si="98"/>
        <v>112.75002856574896</v>
      </c>
      <c r="V453">
        <v>7067.52</v>
      </c>
      <c r="W453">
        <f t="shared" si="99"/>
        <v>96.616946844766716</v>
      </c>
      <c r="X453">
        <v>4120.1899999999996</v>
      </c>
      <c r="Y453">
        <f t="shared" si="100"/>
        <v>99.456874639425109</v>
      </c>
      <c r="Z453">
        <v>10431.48</v>
      </c>
      <c r="AA453" s="136">
        <f t="shared" si="101"/>
        <v>105.18149552311043</v>
      </c>
      <c r="AB453">
        <v>8224.5</v>
      </c>
      <c r="AC453">
        <f t="shared" si="102"/>
        <v>93.487848682565314</v>
      </c>
    </row>
    <row r="454" spans="1:29">
      <c r="A454" s="20">
        <v>42705</v>
      </c>
      <c r="B454">
        <v>21974.15</v>
      </c>
      <c r="C454">
        <f t="shared" si="103"/>
        <v>111.37458533853355</v>
      </c>
      <c r="D454">
        <v>8817.67</v>
      </c>
      <c r="E454" s="135">
        <f t="shared" si="103"/>
        <v>101.81432104695548</v>
      </c>
      <c r="F454">
        <v>8026.2</v>
      </c>
      <c r="G454">
        <f t="shared" si="91"/>
        <v>115.47708284475726</v>
      </c>
      <c r="H454">
        <v>6980.9</v>
      </c>
      <c r="I454">
        <f t="shared" si="92"/>
        <v>110.25195166596384</v>
      </c>
      <c r="J454">
        <v>5449.1</v>
      </c>
      <c r="K454">
        <f t="shared" si="93"/>
        <v>106.7726601168619</v>
      </c>
      <c r="L454">
        <v>10011.14</v>
      </c>
      <c r="M454" s="134">
        <f t="shared" si="94"/>
        <v>117.61180072415243</v>
      </c>
      <c r="N454">
        <v>7300.86</v>
      </c>
      <c r="O454">
        <f t="shared" si="95"/>
        <v>111.22611586263214</v>
      </c>
      <c r="P454">
        <v>10469.57</v>
      </c>
      <c r="Q454">
        <f t="shared" si="96"/>
        <v>108.09663637358575</v>
      </c>
      <c r="R454">
        <v>5001.01</v>
      </c>
      <c r="S454" s="135">
        <f t="shared" si="97"/>
        <v>118.82383409840429</v>
      </c>
      <c r="T454">
        <v>7091.32</v>
      </c>
      <c r="U454" s="136">
        <f t="shared" si="98"/>
        <v>110.99663941572477</v>
      </c>
      <c r="V454">
        <v>7035.68</v>
      </c>
      <c r="W454">
        <f t="shared" si="99"/>
        <v>96.181676256563591</v>
      </c>
      <c r="X454">
        <v>4055.07</v>
      </c>
      <c r="Y454">
        <f t="shared" si="100"/>
        <v>97.88494915139681</v>
      </c>
      <c r="Z454">
        <v>10251.219999999999</v>
      </c>
      <c r="AA454" s="136">
        <f t="shared" si="101"/>
        <v>103.36391869000563</v>
      </c>
      <c r="AB454">
        <v>8192.9</v>
      </c>
      <c r="AC454">
        <f t="shared" si="102"/>
        <v>93.128651647077547</v>
      </c>
    </row>
    <row r="455" spans="1:29">
      <c r="A455" s="20">
        <v>42706</v>
      </c>
      <c r="B455">
        <v>21683.200000000001</v>
      </c>
      <c r="C455">
        <f t="shared" si="103"/>
        <v>109.8999237200297</v>
      </c>
      <c r="D455">
        <v>8643.82</v>
      </c>
      <c r="E455" s="135">
        <f t="shared" si="103"/>
        <v>99.806940444822132</v>
      </c>
      <c r="F455">
        <v>7937.19</v>
      </c>
      <c r="G455">
        <f t="shared" si="91"/>
        <v>114.19645002424295</v>
      </c>
      <c r="H455">
        <v>6885.27</v>
      </c>
      <c r="I455">
        <f t="shared" si="92"/>
        <v>108.74163148693019</v>
      </c>
      <c r="J455">
        <v>5392.84</v>
      </c>
      <c r="K455">
        <f t="shared" si="93"/>
        <v>105.67027075748609</v>
      </c>
      <c r="L455">
        <v>9814.35</v>
      </c>
      <c r="M455" s="134">
        <f t="shared" si="94"/>
        <v>115.29989356228016</v>
      </c>
      <c r="N455">
        <v>7203.58</v>
      </c>
      <c r="O455">
        <f t="shared" si="95"/>
        <v>109.7440881903967</v>
      </c>
      <c r="P455">
        <v>10299.39</v>
      </c>
      <c r="Q455">
        <f t="shared" si="96"/>
        <v>106.33955508198956</v>
      </c>
      <c r="R455">
        <v>4913.0600000000004</v>
      </c>
      <c r="S455" s="135">
        <f t="shared" si="97"/>
        <v>116.73414497381651</v>
      </c>
      <c r="T455">
        <v>6996.02</v>
      </c>
      <c r="U455" s="136">
        <f t="shared" si="98"/>
        <v>109.50495948359386</v>
      </c>
      <c r="V455">
        <v>6946.6</v>
      </c>
      <c r="W455">
        <f t="shared" si="99"/>
        <v>94.963902889819408</v>
      </c>
      <c r="X455">
        <v>4001.86</v>
      </c>
      <c r="Y455">
        <f t="shared" si="100"/>
        <v>96.600518020899472</v>
      </c>
      <c r="Z455">
        <v>10091.950000000001</v>
      </c>
      <c r="AA455" s="136">
        <f t="shared" si="101"/>
        <v>101.75798580301687</v>
      </c>
      <c r="AB455">
        <v>8086.8</v>
      </c>
      <c r="AC455">
        <f t="shared" si="102"/>
        <v>91.922613499443017</v>
      </c>
    </row>
    <row r="456" spans="1:29">
      <c r="A456" s="20">
        <v>42709</v>
      </c>
      <c r="B456">
        <v>21881.1</v>
      </c>
      <c r="C456">
        <f t="shared" si="103"/>
        <v>110.9029673161868</v>
      </c>
      <c r="D456">
        <v>8679.08</v>
      </c>
      <c r="E456" s="135">
        <f t="shared" si="103"/>
        <v>100.21407441106443</v>
      </c>
      <c r="F456">
        <v>7986.55</v>
      </c>
      <c r="G456">
        <f t="shared" si="91"/>
        <v>114.90661782584486</v>
      </c>
      <c r="H456">
        <v>6925.49</v>
      </c>
      <c r="I456">
        <f t="shared" si="92"/>
        <v>109.37684091494162</v>
      </c>
      <c r="J456">
        <v>5406.43</v>
      </c>
      <c r="K456">
        <f t="shared" si="93"/>
        <v>105.93656068627951</v>
      </c>
      <c r="L456">
        <v>9858.5300000000007</v>
      </c>
      <c r="M456" s="134">
        <f t="shared" si="94"/>
        <v>115.81892429764027</v>
      </c>
      <c r="N456">
        <v>7228.3</v>
      </c>
      <c r="O456">
        <f t="shared" si="95"/>
        <v>110.12068897223941</v>
      </c>
      <c r="P456">
        <v>10295.42</v>
      </c>
      <c r="Q456">
        <f t="shared" si="96"/>
        <v>106.29856546671377</v>
      </c>
      <c r="R456">
        <v>4963.03</v>
      </c>
      <c r="S456" s="135">
        <f t="shared" si="97"/>
        <v>117.92143054011157</v>
      </c>
      <c r="T456">
        <v>7065.8</v>
      </c>
      <c r="U456" s="136">
        <f t="shared" si="98"/>
        <v>110.59718850420346</v>
      </c>
      <c r="V456">
        <v>7004.93</v>
      </c>
      <c r="W456">
        <f t="shared" si="99"/>
        <v>95.761306577315892</v>
      </c>
      <c r="X456">
        <v>4041.19</v>
      </c>
      <c r="Y456">
        <f t="shared" si="100"/>
        <v>97.549901151184386</v>
      </c>
      <c r="Z456">
        <v>10146.540000000001</v>
      </c>
      <c r="AA456" s="136">
        <f t="shared" si="101"/>
        <v>102.30842139227232</v>
      </c>
      <c r="AB456">
        <v>8128.75</v>
      </c>
      <c r="AC456">
        <f t="shared" si="102"/>
        <v>92.399458931047818</v>
      </c>
    </row>
    <row r="457" spans="1:29">
      <c r="A457" s="20">
        <v>42710</v>
      </c>
      <c r="B457">
        <v>21937.35</v>
      </c>
      <c r="C457">
        <f t="shared" si="103"/>
        <v>111.18806687295202</v>
      </c>
      <c r="D457">
        <v>8724.9599999999991</v>
      </c>
      <c r="E457" s="135">
        <f t="shared" si="103"/>
        <v>100.74383352539216</v>
      </c>
      <c r="F457">
        <v>7996.32</v>
      </c>
      <c r="G457">
        <f t="shared" si="91"/>
        <v>115.04718385950878</v>
      </c>
      <c r="H457">
        <v>6921.99</v>
      </c>
      <c r="I457">
        <f t="shared" si="92"/>
        <v>109.32156411240457</v>
      </c>
      <c r="J457">
        <v>5404.01</v>
      </c>
      <c r="K457">
        <f t="shared" si="93"/>
        <v>105.8891418762957</v>
      </c>
      <c r="L457">
        <v>9888.83</v>
      </c>
      <c r="M457" s="134">
        <f t="shared" si="94"/>
        <v>116.17489150636393</v>
      </c>
      <c r="N457">
        <v>7226.61</v>
      </c>
      <c r="O457">
        <f t="shared" si="95"/>
        <v>110.09494239775259</v>
      </c>
      <c r="P457">
        <v>10341.209999999999</v>
      </c>
      <c r="Q457">
        <f t="shared" si="96"/>
        <v>106.77133989580172</v>
      </c>
      <c r="R457">
        <v>4990.8500000000004</v>
      </c>
      <c r="S457" s="135">
        <f t="shared" si="97"/>
        <v>118.58243283057244</v>
      </c>
      <c r="T457">
        <v>7094.01</v>
      </c>
      <c r="U457" s="136">
        <f t="shared" si="98"/>
        <v>111.03874454707243</v>
      </c>
      <c r="V457">
        <v>6984.62</v>
      </c>
      <c r="W457">
        <f t="shared" si="99"/>
        <v>95.4836575306323</v>
      </c>
      <c r="X457">
        <v>4071.57</v>
      </c>
      <c r="Y457">
        <f t="shared" si="100"/>
        <v>98.283241082485063</v>
      </c>
      <c r="Z457">
        <v>10225.5</v>
      </c>
      <c r="AA457" s="136">
        <f t="shared" si="101"/>
        <v>103.10458175365007</v>
      </c>
      <c r="AB457">
        <v>8143.15</v>
      </c>
      <c r="AC457">
        <f t="shared" si="102"/>
        <v>92.5631436560802</v>
      </c>
    </row>
    <row r="458" spans="1:29">
      <c r="A458" s="20">
        <v>42711</v>
      </c>
      <c r="B458">
        <v>21916.15</v>
      </c>
      <c r="C458">
        <f t="shared" si="103"/>
        <v>111.08061601778007</v>
      </c>
      <c r="D458">
        <v>8716.64</v>
      </c>
      <c r="E458" s="135">
        <f t="shared" si="103"/>
        <v>100.64776561276778</v>
      </c>
      <c r="F458">
        <v>8000.54</v>
      </c>
      <c r="G458">
        <f t="shared" si="91"/>
        <v>115.10789917804118</v>
      </c>
      <c r="H458">
        <v>6936.98</v>
      </c>
      <c r="I458">
        <f t="shared" si="92"/>
        <v>109.55830676098468</v>
      </c>
      <c r="J458">
        <v>5412.45</v>
      </c>
      <c r="K458">
        <f t="shared" si="93"/>
        <v>106.05451987475163</v>
      </c>
      <c r="L458">
        <v>9868.6200000000008</v>
      </c>
      <c r="M458" s="134">
        <f t="shared" si="94"/>
        <v>115.93746255295454</v>
      </c>
      <c r="N458">
        <v>7217.43</v>
      </c>
      <c r="O458">
        <f t="shared" si="95"/>
        <v>109.95508822391294</v>
      </c>
      <c r="P458">
        <v>10313.49</v>
      </c>
      <c r="Q458">
        <f t="shared" si="96"/>
        <v>106.48513532767944</v>
      </c>
      <c r="R458">
        <v>4986.01</v>
      </c>
      <c r="S458" s="135">
        <f t="shared" si="97"/>
        <v>118.46743458880999</v>
      </c>
      <c r="T458">
        <v>7103.25</v>
      </c>
      <c r="U458" s="136">
        <f t="shared" si="98"/>
        <v>111.18337332538187</v>
      </c>
      <c r="V458">
        <v>6962.21</v>
      </c>
      <c r="W458">
        <f t="shared" si="99"/>
        <v>95.177300310731809</v>
      </c>
      <c r="X458">
        <v>4070.69</v>
      </c>
      <c r="Y458">
        <f t="shared" si="100"/>
        <v>98.261998846160353</v>
      </c>
      <c r="Z458">
        <v>10212.57</v>
      </c>
      <c r="AA458" s="136">
        <f t="shared" si="101"/>
        <v>102.97420746954909</v>
      </c>
      <c r="AB458">
        <v>8102.05</v>
      </c>
      <c r="AC458">
        <f t="shared" si="102"/>
        <v>92.095960170050247</v>
      </c>
    </row>
    <row r="459" spans="1:29">
      <c r="A459" s="20">
        <v>42712</v>
      </c>
      <c r="B459">
        <v>22307.4</v>
      </c>
      <c r="C459">
        <f t="shared" si="103"/>
        <v>113.06364182372486</v>
      </c>
      <c r="D459">
        <v>8867.93</v>
      </c>
      <c r="E459" s="135">
        <f t="shared" si="103"/>
        <v>102.39465437490041</v>
      </c>
      <c r="F459">
        <v>8095.02</v>
      </c>
      <c r="G459">
        <f t="shared" si="91"/>
        <v>116.4672317123878</v>
      </c>
      <c r="H459">
        <v>7026.57</v>
      </c>
      <c r="I459">
        <f t="shared" si="92"/>
        <v>110.97323497221154</v>
      </c>
      <c r="J459">
        <v>5497.52</v>
      </c>
      <c r="K459">
        <f t="shared" si="93"/>
        <v>107.72142820752978</v>
      </c>
      <c r="L459">
        <v>10018.6</v>
      </c>
      <c r="M459" s="134">
        <f t="shared" si="94"/>
        <v>117.69944149567317</v>
      </c>
      <c r="N459">
        <v>7333.61</v>
      </c>
      <c r="O459">
        <f t="shared" si="95"/>
        <v>111.7250509599359</v>
      </c>
      <c r="P459">
        <v>10474.19</v>
      </c>
      <c r="Q459">
        <f t="shared" si="96"/>
        <v>108.14433713493948</v>
      </c>
      <c r="R459">
        <v>5089.3</v>
      </c>
      <c r="S459" s="135">
        <f t="shared" si="97"/>
        <v>120.92160161187617</v>
      </c>
      <c r="T459">
        <v>7231.44</v>
      </c>
      <c r="U459" s="136">
        <f t="shared" si="98"/>
        <v>113.18986283744756</v>
      </c>
      <c r="V459">
        <v>7074.61</v>
      </c>
      <c r="W459">
        <f t="shared" si="99"/>
        <v>96.71387110577048</v>
      </c>
      <c r="X459">
        <v>4146.9399999999996</v>
      </c>
      <c r="Y459">
        <f t="shared" si="100"/>
        <v>100.10259034588638</v>
      </c>
      <c r="Z459">
        <v>10390.459999999999</v>
      </c>
      <c r="AA459" s="136">
        <f t="shared" si="101"/>
        <v>104.76788739211098</v>
      </c>
      <c r="AB459">
        <v>8246.85</v>
      </c>
      <c r="AC459">
        <f t="shared" si="102"/>
        <v>93.74190101620934</v>
      </c>
    </row>
    <row r="460" spans="1:29">
      <c r="A460" s="20">
        <v>42713</v>
      </c>
      <c r="B460">
        <v>22237.75</v>
      </c>
      <c r="C460">
        <f t="shared" si="103"/>
        <v>112.71062521699244</v>
      </c>
      <c r="D460">
        <v>8895.1</v>
      </c>
      <c r="E460" s="135">
        <f t="shared" si="103"/>
        <v>102.7083761520644</v>
      </c>
      <c r="F460">
        <v>8089.98</v>
      </c>
      <c r="G460">
        <f t="shared" si="91"/>
        <v>116.39471863053865</v>
      </c>
      <c r="H460">
        <v>7015.16</v>
      </c>
      <c r="I460">
        <f t="shared" si="92"/>
        <v>110.79303259594077</v>
      </c>
      <c r="J460">
        <v>5499.9</v>
      </c>
      <c r="K460">
        <f t="shared" si="93"/>
        <v>107.76806323553039</v>
      </c>
      <c r="L460">
        <v>10031.370000000001</v>
      </c>
      <c r="M460" s="134">
        <f t="shared" si="94"/>
        <v>117.84946463941579</v>
      </c>
      <c r="N460">
        <v>7353.48</v>
      </c>
      <c r="O460">
        <f t="shared" si="95"/>
        <v>112.02776364339928</v>
      </c>
      <c r="P460">
        <v>10494.88</v>
      </c>
      <c r="Q460">
        <f t="shared" si="96"/>
        <v>108.35795807701918</v>
      </c>
      <c r="R460">
        <v>5103.84</v>
      </c>
      <c r="S460" s="135">
        <f t="shared" si="97"/>
        <v>121.26707153650955</v>
      </c>
      <c r="T460">
        <v>7235.09</v>
      </c>
      <c r="U460" s="136">
        <f t="shared" si="98"/>
        <v>113.24699433537285</v>
      </c>
      <c r="V460">
        <v>7075.5</v>
      </c>
      <c r="W460">
        <f t="shared" si="99"/>
        <v>96.726037902990981</v>
      </c>
      <c r="X460">
        <v>4172.3999999999996</v>
      </c>
      <c r="Y460">
        <f t="shared" si="100"/>
        <v>100.717166865008</v>
      </c>
      <c r="Z460">
        <v>10417.719999999999</v>
      </c>
      <c r="AA460" s="136">
        <f t="shared" si="101"/>
        <v>105.0427522787771</v>
      </c>
      <c r="AB460">
        <v>8261.75</v>
      </c>
      <c r="AC460">
        <f t="shared" si="102"/>
        <v>93.911269238638695</v>
      </c>
    </row>
    <row r="461" spans="1:29">
      <c r="A461" s="20">
        <v>42716</v>
      </c>
      <c r="B461">
        <v>21965.45</v>
      </c>
      <c r="C461">
        <f t="shared" si="103"/>
        <v>111.33048994042052</v>
      </c>
      <c r="D461">
        <v>8740.3700000000008</v>
      </c>
      <c r="E461" s="135">
        <f t="shared" si="103"/>
        <v>100.92176700298134</v>
      </c>
      <c r="F461">
        <v>7948.08</v>
      </c>
      <c r="G461">
        <f t="shared" si="91"/>
        <v>114.35313007609558</v>
      </c>
      <c r="H461">
        <v>6892.16</v>
      </c>
      <c r="I461">
        <f t="shared" si="92"/>
        <v>108.85044782106741</v>
      </c>
      <c r="J461">
        <v>5423.44</v>
      </c>
      <c r="K461">
        <f t="shared" si="93"/>
        <v>106.26986397463681</v>
      </c>
      <c r="L461">
        <v>9855.73</v>
      </c>
      <c r="M461" s="134">
        <f t="shared" si="94"/>
        <v>115.78602963808824</v>
      </c>
      <c r="N461">
        <v>7287.98</v>
      </c>
      <c r="O461">
        <f t="shared" si="95"/>
        <v>111.02989344879175</v>
      </c>
      <c r="P461">
        <v>10362.18</v>
      </c>
      <c r="Q461">
        <f t="shared" si="96"/>
        <v>106.98785179311498</v>
      </c>
      <c r="R461">
        <v>5021.16</v>
      </c>
      <c r="S461" s="135">
        <f t="shared" si="97"/>
        <v>119.30259743962593</v>
      </c>
      <c r="T461">
        <v>7090.83</v>
      </c>
      <c r="U461" s="136">
        <f t="shared" si="98"/>
        <v>110.98896970778411</v>
      </c>
      <c r="V461">
        <v>6987.36</v>
      </c>
      <c r="W461">
        <f t="shared" si="99"/>
        <v>95.521114861401031</v>
      </c>
      <c r="X461">
        <v>4124.78</v>
      </c>
      <c r="Y461">
        <f t="shared" si="100"/>
        <v>99.567672212982387</v>
      </c>
      <c r="Z461">
        <v>10224.549999999999</v>
      </c>
      <c r="AA461" s="136">
        <f t="shared" si="101"/>
        <v>103.0950028232637</v>
      </c>
      <c r="AB461">
        <v>8170.8</v>
      </c>
      <c r="AC461">
        <f t="shared" si="102"/>
        <v>92.877441062132007</v>
      </c>
    </row>
    <row r="462" spans="1:29">
      <c r="A462" s="20">
        <v>42717</v>
      </c>
      <c r="B462">
        <v>21865</v>
      </c>
      <c r="C462">
        <f t="shared" si="103"/>
        <v>110.8213654874949</v>
      </c>
      <c r="D462">
        <v>8650.24</v>
      </c>
      <c r="E462" s="135">
        <f t="shared" si="103"/>
        <v>99.881069771630862</v>
      </c>
      <c r="F462">
        <v>7942.96</v>
      </c>
      <c r="G462">
        <f t="shared" si="91"/>
        <v>114.27946599294722</v>
      </c>
      <c r="H462">
        <v>6905.78</v>
      </c>
      <c r="I462">
        <f t="shared" si="92"/>
        <v>109.06555354979727</v>
      </c>
      <c r="J462">
        <v>5449.3</v>
      </c>
      <c r="K462">
        <f t="shared" si="93"/>
        <v>106.77657902677791</v>
      </c>
      <c r="L462">
        <v>9759.51</v>
      </c>
      <c r="M462" s="134">
        <f t="shared" si="94"/>
        <v>114.65562815876842</v>
      </c>
      <c r="N462">
        <v>7265.2</v>
      </c>
      <c r="O462">
        <f t="shared" si="95"/>
        <v>110.68284790630076</v>
      </c>
      <c r="P462">
        <v>10294.61</v>
      </c>
      <c r="Q462">
        <f t="shared" si="96"/>
        <v>106.29020234621669</v>
      </c>
      <c r="R462">
        <v>4996.8100000000004</v>
      </c>
      <c r="S462" s="135">
        <f t="shared" si="97"/>
        <v>118.72404223571789</v>
      </c>
      <c r="T462">
        <v>7057.4</v>
      </c>
      <c r="U462" s="136">
        <f t="shared" si="98"/>
        <v>110.46570779664941</v>
      </c>
      <c r="V462">
        <v>7006.1</v>
      </c>
      <c r="W462">
        <f t="shared" si="99"/>
        <v>95.777301130965327</v>
      </c>
      <c r="X462">
        <v>4122.82</v>
      </c>
      <c r="Y462">
        <f t="shared" si="100"/>
        <v>99.520359959350088</v>
      </c>
      <c r="Z462">
        <v>10132.41</v>
      </c>
      <c r="AA462" s="136">
        <f t="shared" si="101"/>
        <v>102.16594740663064</v>
      </c>
      <c r="AB462">
        <v>8221.7999999999993</v>
      </c>
      <c r="AC462">
        <f t="shared" si="102"/>
        <v>93.457157796621729</v>
      </c>
    </row>
    <row r="463" spans="1:29">
      <c r="A463" s="20">
        <v>42718</v>
      </c>
      <c r="B463">
        <v>21666.65</v>
      </c>
      <c r="C463">
        <f t="shared" si="103"/>
        <v>109.81604109488367</v>
      </c>
      <c r="D463">
        <v>8584.83</v>
      </c>
      <c r="E463" s="135">
        <f t="shared" si="103"/>
        <v>99.125805088366306</v>
      </c>
      <c r="F463">
        <v>7914.41</v>
      </c>
      <c r="G463">
        <f t="shared" si="91"/>
        <v>113.86870240429784</v>
      </c>
      <c r="H463">
        <v>6868.52</v>
      </c>
      <c r="I463">
        <f t="shared" si="92"/>
        <v>108.47709250336004</v>
      </c>
      <c r="J463">
        <v>5420.13</v>
      </c>
      <c r="K463">
        <f t="shared" si="93"/>
        <v>106.20500601552672</v>
      </c>
      <c r="L463">
        <v>9671.76</v>
      </c>
      <c r="M463" s="134">
        <f t="shared" si="94"/>
        <v>113.62473302459347</v>
      </c>
      <c r="N463">
        <v>7250.92</v>
      </c>
      <c r="O463">
        <f t="shared" si="95"/>
        <v>110.46529696921685</v>
      </c>
      <c r="P463">
        <v>10248.25</v>
      </c>
      <c r="Q463">
        <f t="shared" si="96"/>
        <v>105.81154275826039</v>
      </c>
      <c r="R463">
        <v>4977.68</v>
      </c>
      <c r="S463" s="135">
        <f t="shared" si="97"/>
        <v>118.26951406114866</v>
      </c>
      <c r="T463">
        <v>7008.33</v>
      </c>
      <c r="U463" s="136">
        <f t="shared" si="98"/>
        <v>109.69764133002127</v>
      </c>
      <c r="V463">
        <v>6979.17</v>
      </c>
      <c r="W463">
        <f t="shared" si="99"/>
        <v>95.409152985855073</v>
      </c>
      <c r="X463">
        <v>4073.47</v>
      </c>
      <c r="Y463">
        <f t="shared" si="100"/>
        <v>98.329105001822498</v>
      </c>
      <c r="Z463">
        <v>10039.780000000001</v>
      </c>
      <c r="AA463" s="136">
        <f t="shared" si="101"/>
        <v>101.23195127853512</v>
      </c>
      <c r="AB463">
        <v>8182.45</v>
      </c>
      <c r="AC463">
        <f t="shared" si="102"/>
        <v>93.009866551481124</v>
      </c>
    </row>
    <row r="464" spans="1:29">
      <c r="A464" s="20">
        <v>42719</v>
      </c>
      <c r="B464">
        <v>21630.55</v>
      </c>
      <c r="C464">
        <f t="shared" si="103"/>
        <v>109.63307053489744</v>
      </c>
      <c r="D464">
        <v>8591.01</v>
      </c>
      <c r="E464" s="135">
        <f t="shared" si="103"/>
        <v>99.197163225387783</v>
      </c>
      <c r="F464">
        <v>7934.74</v>
      </c>
      <c r="G464">
        <f t="shared" si="91"/>
        <v>114.16120060945518</v>
      </c>
      <c r="H464">
        <v>6865.93</v>
      </c>
      <c r="I464">
        <f t="shared" si="92"/>
        <v>108.43618766948262</v>
      </c>
      <c r="J464">
        <v>5432.44</v>
      </c>
      <c r="K464">
        <f t="shared" si="93"/>
        <v>106.4462149208576</v>
      </c>
      <c r="L464">
        <v>9711.74</v>
      </c>
      <c r="M464" s="134">
        <f t="shared" si="94"/>
        <v>114.09442177062552</v>
      </c>
      <c r="N464">
        <v>7262.99</v>
      </c>
      <c r="O464">
        <f t="shared" si="95"/>
        <v>110.6491793088949</v>
      </c>
      <c r="P464">
        <v>10281.83</v>
      </c>
      <c r="Q464">
        <f t="shared" si="96"/>
        <v>106.15825088948499</v>
      </c>
      <c r="R464">
        <v>5007.82</v>
      </c>
      <c r="S464" s="135">
        <f t="shared" si="97"/>
        <v>118.98563947576007</v>
      </c>
      <c r="T464">
        <v>7004.93</v>
      </c>
      <c r="U464" s="136">
        <f t="shared" si="98"/>
        <v>109.64442294839225</v>
      </c>
      <c r="V464">
        <v>6972.63</v>
      </c>
      <c r="W464">
        <f t="shared" si="99"/>
        <v>95.319747532122406</v>
      </c>
      <c r="X464">
        <v>4087.83</v>
      </c>
      <c r="Y464">
        <f t="shared" si="100"/>
        <v>98.675739676393846</v>
      </c>
      <c r="Z464">
        <v>10014.39</v>
      </c>
      <c r="AA464" s="136">
        <f t="shared" si="101"/>
        <v>100.97594176010325</v>
      </c>
      <c r="AB464">
        <v>8153.6</v>
      </c>
      <c r="AC464">
        <f t="shared" si="102"/>
        <v>92.681928751676637</v>
      </c>
    </row>
    <row r="465" spans="1:29">
      <c r="A465" s="20">
        <v>42720</v>
      </c>
      <c r="B465">
        <v>21593.4</v>
      </c>
      <c r="C465">
        <f t="shared" si="103"/>
        <v>109.44477811651829</v>
      </c>
      <c r="D465">
        <v>8542.51</v>
      </c>
      <c r="E465" s="135">
        <f t="shared" si="103"/>
        <v>98.637151955882658</v>
      </c>
      <c r="F465">
        <v>7926.64</v>
      </c>
      <c r="G465">
        <f t="shared" si="91"/>
        <v>114.04466172791192</v>
      </c>
      <c r="H465">
        <v>6847.09</v>
      </c>
      <c r="I465">
        <f t="shared" si="92"/>
        <v>108.13864053811177</v>
      </c>
      <c r="J465">
        <v>5422.31</v>
      </c>
      <c r="K465">
        <f t="shared" si="93"/>
        <v>106.2477221336113</v>
      </c>
      <c r="L465">
        <v>9691.01</v>
      </c>
      <c r="M465" s="134">
        <f t="shared" si="94"/>
        <v>113.85088380901361</v>
      </c>
      <c r="N465">
        <v>7281.42</v>
      </c>
      <c r="O465">
        <f t="shared" si="95"/>
        <v>110.9299540827364</v>
      </c>
      <c r="P465">
        <v>10266.65</v>
      </c>
      <c r="Q465">
        <f t="shared" si="96"/>
        <v>106.00151981646565</v>
      </c>
      <c r="R465">
        <v>4974.49</v>
      </c>
      <c r="S465" s="135">
        <f t="shared" si="97"/>
        <v>118.1937197654416</v>
      </c>
      <c r="T465">
        <v>6948.5</v>
      </c>
      <c r="U465" s="136">
        <f t="shared" si="98"/>
        <v>108.76115433800247</v>
      </c>
      <c r="V465">
        <v>6951.94</v>
      </c>
      <c r="W465">
        <f t="shared" si="99"/>
        <v>95.036903673142405</v>
      </c>
      <c r="X465">
        <v>4041.43</v>
      </c>
      <c r="Y465">
        <f t="shared" si="100"/>
        <v>97.555694488363841</v>
      </c>
      <c r="Z465">
        <v>9977.06</v>
      </c>
      <c r="AA465" s="136">
        <f t="shared" si="101"/>
        <v>100.59954021134145</v>
      </c>
      <c r="AB465">
        <v>8139.45</v>
      </c>
      <c r="AC465">
        <f t="shared" si="102"/>
        <v>92.521085775342712</v>
      </c>
    </row>
    <row r="466" spans="1:29">
      <c r="A466" s="20">
        <v>42723</v>
      </c>
      <c r="B466">
        <v>21450.400000000001</v>
      </c>
      <c r="C466">
        <f t="shared" si="103"/>
        <v>108.71999168776402</v>
      </c>
      <c r="D466">
        <v>8460.66</v>
      </c>
      <c r="E466" s="135">
        <f t="shared" si="103"/>
        <v>97.692060772192022</v>
      </c>
      <c r="F466">
        <v>7905.69</v>
      </c>
      <c r="G466">
        <f t="shared" si="91"/>
        <v>113.74324326268584</v>
      </c>
      <c r="H466">
        <v>6838.91</v>
      </c>
      <c r="I466">
        <f t="shared" si="92"/>
        <v>108.0094507538966</v>
      </c>
      <c r="J466">
        <v>5404.13</v>
      </c>
      <c r="K466">
        <f t="shared" si="93"/>
        <v>105.89149322224529</v>
      </c>
      <c r="L466">
        <v>9695.7000000000007</v>
      </c>
      <c r="M466" s="134">
        <f t="shared" si="94"/>
        <v>113.90598236376323</v>
      </c>
      <c r="N466">
        <v>7238.93</v>
      </c>
      <c r="O466">
        <f t="shared" si="95"/>
        <v>110.28263340229556</v>
      </c>
      <c r="P466">
        <v>10236.379999999999</v>
      </c>
      <c r="Q466">
        <f t="shared" si="96"/>
        <v>105.68898690603777</v>
      </c>
      <c r="R466">
        <v>4941.53</v>
      </c>
      <c r="S466" s="135">
        <f t="shared" si="97"/>
        <v>117.41059124302645</v>
      </c>
      <c r="T466">
        <v>6919.38</v>
      </c>
      <c r="U466" s="136">
        <f t="shared" si="98"/>
        <v>108.30535455181514</v>
      </c>
      <c r="V466">
        <v>6922.76</v>
      </c>
      <c r="W466">
        <f t="shared" si="99"/>
        <v>94.637996771014045</v>
      </c>
      <c r="X466">
        <v>4042</v>
      </c>
      <c r="Y466">
        <f t="shared" si="100"/>
        <v>97.569453664165081</v>
      </c>
      <c r="Z466">
        <v>9882.83</v>
      </c>
      <c r="AA466" s="136">
        <f t="shared" si="101"/>
        <v>99.649411147858345</v>
      </c>
      <c r="AB466">
        <v>8104.35</v>
      </c>
      <c r="AC466">
        <f t="shared" si="102"/>
        <v>92.122104258076249</v>
      </c>
    </row>
    <row r="467" spans="1:29">
      <c r="A467" s="20">
        <v>42724</v>
      </c>
      <c r="B467">
        <v>21273.200000000001</v>
      </c>
      <c r="C467">
        <f t="shared" si="103"/>
        <v>107.82186472849654</v>
      </c>
      <c r="D467">
        <v>8363.73</v>
      </c>
      <c r="E467" s="135">
        <f t="shared" si="103"/>
        <v>96.572846496869687</v>
      </c>
      <c r="F467">
        <v>7872.94</v>
      </c>
      <c r="G467">
        <f t="shared" si="91"/>
        <v>113.27205210582881</v>
      </c>
      <c r="H467">
        <v>6797.86</v>
      </c>
      <c r="I467">
        <f t="shared" si="92"/>
        <v>107.36113282699782</v>
      </c>
      <c r="J467">
        <v>5383.99</v>
      </c>
      <c r="K467">
        <f t="shared" si="93"/>
        <v>105.49685899370232</v>
      </c>
      <c r="L467">
        <v>9592.5499999999993</v>
      </c>
      <c r="M467" s="134">
        <f t="shared" si="94"/>
        <v>112.69416660205214</v>
      </c>
      <c r="N467">
        <v>7172.81</v>
      </c>
      <c r="O467">
        <f t="shared" si="95"/>
        <v>109.27531771882303</v>
      </c>
      <c r="P467">
        <v>10115.4</v>
      </c>
      <c r="Q467">
        <f t="shared" si="96"/>
        <v>104.43988774833821</v>
      </c>
      <c r="R467">
        <v>4866.17</v>
      </c>
      <c r="S467" s="135">
        <f t="shared" si="97"/>
        <v>115.6200401068248</v>
      </c>
      <c r="T467">
        <v>6856.04</v>
      </c>
      <c r="U467" s="136">
        <f t="shared" si="98"/>
        <v>107.31392740699697</v>
      </c>
      <c r="V467">
        <v>6903.18</v>
      </c>
      <c r="W467">
        <f t="shared" si="99"/>
        <v>94.370327232162992</v>
      </c>
      <c r="X467">
        <v>4007.02</v>
      </c>
      <c r="Y467">
        <f t="shared" si="100"/>
        <v>96.725074770257976</v>
      </c>
      <c r="Z467">
        <v>9774.15</v>
      </c>
      <c r="AA467" s="136">
        <f t="shared" si="101"/>
        <v>98.553581511656034</v>
      </c>
      <c r="AB467">
        <v>8082.4</v>
      </c>
      <c r="AC467">
        <f t="shared" si="102"/>
        <v>91.872598722349778</v>
      </c>
    </row>
    <row r="468" spans="1:29">
      <c r="A468" s="20">
        <v>42725</v>
      </c>
      <c r="B468">
        <v>21260.95</v>
      </c>
      <c r="C468">
        <f t="shared" si="103"/>
        <v>107.75977638057877</v>
      </c>
      <c r="D468">
        <v>8375.0300000000007</v>
      </c>
      <c r="E468" s="135">
        <f t="shared" si="103"/>
        <v>96.703323349352345</v>
      </c>
      <c r="F468">
        <v>7848.99</v>
      </c>
      <c r="G468">
        <f t="shared" si="91"/>
        <v>112.92747109188299</v>
      </c>
      <c r="H468">
        <v>6787.65</v>
      </c>
      <c r="I468">
        <f t="shared" si="92"/>
        <v>107.19988249731117</v>
      </c>
      <c r="J468">
        <v>5374.63</v>
      </c>
      <c r="K468">
        <f t="shared" si="93"/>
        <v>105.31345400963268</v>
      </c>
      <c r="L468">
        <v>9594.2800000000007</v>
      </c>
      <c r="M468" s="134">
        <f t="shared" si="94"/>
        <v>112.71449080241823</v>
      </c>
      <c r="N468">
        <v>7171.3</v>
      </c>
      <c r="O468">
        <f t="shared" si="95"/>
        <v>109.25231338303895</v>
      </c>
      <c r="P468">
        <v>10132.34</v>
      </c>
      <c r="Q468">
        <f t="shared" si="96"/>
        <v>104.6147905399685</v>
      </c>
      <c r="R468">
        <v>4864.87</v>
      </c>
      <c r="S468" s="135">
        <f t="shared" si="97"/>
        <v>115.58915214932664</v>
      </c>
      <c r="T468">
        <v>6858.48</v>
      </c>
      <c r="U468" s="136">
        <f t="shared" si="98"/>
        <v>107.35211942204836</v>
      </c>
      <c r="V468">
        <v>6883.14</v>
      </c>
      <c r="W468">
        <f t="shared" si="99"/>
        <v>94.096369236321593</v>
      </c>
      <c r="X468">
        <v>4026.97</v>
      </c>
      <c r="Y468">
        <f t="shared" si="100"/>
        <v>97.206645923301053</v>
      </c>
      <c r="Z468">
        <v>9757.1299999999992</v>
      </c>
      <c r="AA468" s="136">
        <f t="shared" si="101"/>
        <v>98.381967411470512</v>
      </c>
      <c r="AB468">
        <v>8061.3</v>
      </c>
      <c r="AC468">
        <f t="shared" si="102"/>
        <v>91.632755132198156</v>
      </c>
    </row>
    <row r="469" spans="1:29">
      <c r="A469" s="20">
        <v>42726</v>
      </c>
      <c r="B469">
        <v>20892.45</v>
      </c>
      <c r="C469">
        <f t="shared" si="103"/>
        <v>105.89205750648128</v>
      </c>
      <c r="D469">
        <v>8244.41</v>
      </c>
      <c r="E469" s="135">
        <f t="shared" si="103"/>
        <v>95.195103307645937</v>
      </c>
      <c r="F469">
        <v>7762.34</v>
      </c>
      <c r="G469">
        <f t="shared" si="91"/>
        <v>111.68079280969488</v>
      </c>
      <c r="H469">
        <v>6716.19</v>
      </c>
      <c r="I469">
        <f t="shared" si="92"/>
        <v>106.0712881232262</v>
      </c>
      <c r="J469">
        <v>5317.49</v>
      </c>
      <c r="K469">
        <f t="shared" si="93"/>
        <v>104.19382144662642</v>
      </c>
      <c r="L469">
        <v>9502.61</v>
      </c>
      <c r="M469" s="134">
        <f t="shared" si="94"/>
        <v>111.63754314487042</v>
      </c>
      <c r="N469">
        <v>7102.96</v>
      </c>
      <c r="O469">
        <f t="shared" si="95"/>
        <v>108.211176755566</v>
      </c>
      <c r="P469">
        <v>10042.219999999999</v>
      </c>
      <c r="Q469">
        <f t="shared" si="96"/>
        <v>103.68431594836753</v>
      </c>
      <c r="R469">
        <v>4772.3599999999997</v>
      </c>
      <c r="S469" s="135">
        <f t="shared" si="97"/>
        <v>113.39111757382221</v>
      </c>
      <c r="T469">
        <v>6752.79</v>
      </c>
      <c r="U469" s="136">
        <f t="shared" si="98"/>
        <v>105.69781037664525</v>
      </c>
      <c r="V469">
        <v>6810.82</v>
      </c>
      <c r="W469">
        <f t="shared" si="99"/>
        <v>93.107714432965722</v>
      </c>
      <c r="X469">
        <v>3946.67</v>
      </c>
      <c r="Y469">
        <f t="shared" si="100"/>
        <v>95.268291858671546</v>
      </c>
      <c r="Z469">
        <v>9573.0499999999993</v>
      </c>
      <c r="AA469" s="136">
        <f t="shared" si="101"/>
        <v>96.525873195127843</v>
      </c>
      <c r="AB469">
        <v>7979.1</v>
      </c>
      <c r="AC469">
        <f t="shared" si="102"/>
        <v>90.698388160138236</v>
      </c>
    </row>
    <row r="470" spans="1:29">
      <c r="A470" s="20">
        <v>42727</v>
      </c>
      <c r="B470">
        <v>20798.349999999999</v>
      </c>
      <c r="C470">
        <f t="shared" si="103"/>
        <v>105.41511762574156</v>
      </c>
      <c r="D470">
        <v>8253.92</v>
      </c>
      <c r="E470" s="135">
        <f t="shared" si="103"/>
        <v>95.304911702965398</v>
      </c>
      <c r="F470">
        <v>7739.97</v>
      </c>
      <c r="G470">
        <f t="shared" si="91"/>
        <v>111.35894407140812</v>
      </c>
      <c r="H470">
        <v>6692.21</v>
      </c>
      <c r="I470">
        <f t="shared" si="92"/>
        <v>105.69256305898666</v>
      </c>
      <c r="J470">
        <v>5293.95</v>
      </c>
      <c r="K470">
        <f t="shared" si="93"/>
        <v>103.73256574951111</v>
      </c>
      <c r="L470">
        <v>9526.25</v>
      </c>
      <c r="M470" s="134">
        <f t="shared" si="94"/>
        <v>111.91526805623107</v>
      </c>
      <c r="N470">
        <v>7107.01</v>
      </c>
      <c r="O470">
        <f t="shared" si="95"/>
        <v>108.27287712637761</v>
      </c>
      <c r="P470">
        <v>10078.700000000001</v>
      </c>
      <c r="Q470">
        <f t="shared" si="96"/>
        <v>104.06096611593971</v>
      </c>
      <c r="R470">
        <v>4765.6099999999997</v>
      </c>
      <c r="S470" s="135">
        <f t="shared" si="97"/>
        <v>113.23073779450479</v>
      </c>
      <c r="T470">
        <v>6775.61</v>
      </c>
      <c r="U470" s="136">
        <f t="shared" si="98"/>
        <v>106.05499963216704</v>
      </c>
      <c r="V470">
        <v>6760.03</v>
      </c>
      <c r="W470">
        <f t="shared" si="99"/>
        <v>92.413386757876637</v>
      </c>
      <c r="X470">
        <v>3929.22</v>
      </c>
      <c r="Y470">
        <f t="shared" si="100"/>
        <v>94.847067967914569</v>
      </c>
      <c r="Z470">
        <v>9601.7999999999993</v>
      </c>
      <c r="AA470" s="136">
        <f t="shared" si="101"/>
        <v>96.815761877873669</v>
      </c>
      <c r="AB470">
        <v>7985.75</v>
      </c>
      <c r="AC470">
        <f t="shared" si="102"/>
        <v>90.773978675517782</v>
      </c>
    </row>
    <row r="471" spans="1:29">
      <c r="A471" s="20">
        <v>42730</v>
      </c>
      <c r="B471">
        <v>20426.2</v>
      </c>
      <c r="C471">
        <f t="shared" si="103"/>
        <v>103.52889895818286</v>
      </c>
      <c r="D471">
        <v>8028.79</v>
      </c>
      <c r="E471" s="135">
        <f t="shared" si="103"/>
        <v>92.705420216291358</v>
      </c>
      <c r="F471">
        <v>7653.58</v>
      </c>
      <c r="G471">
        <f t="shared" si="91"/>
        <v>110.11600654344238</v>
      </c>
      <c r="H471">
        <v>6598.74</v>
      </c>
      <c r="I471">
        <f t="shared" si="92"/>
        <v>104.21635656380441</v>
      </c>
      <c r="J471">
        <v>5221.2299999999996</v>
      </c>
      <c r="K471">
        <f t="shared" si="93"/>
        <v>102.30765010404706</v>
      </c>
      <c r="L471">
        <v>9259.4500000000007</v>
      </c>
      <c r="M471" s="134">
        <f t="shared" si="94"/>
        <v>108.7808769246313</v>
      </c>
      <c r="N471">
        <v>6977.42</v>
      </c>
      <c r="O471">
        <f t="shared" si="95"/>
        <v>106.29861760700064</v>
      </c>
      <c r="P471">
        <v>9832.65</v>
      </c>
      <c r="Q471">
        <f t="shared" si="96"/>
        <v>101.52053920445043</v>
      </c>
      <c r="R471">
        <v>4628.75</v>
      </c>
      <c r="S471" s="135">
        <f t="shared" si="97"/>
        <v>109.97894866896662</v>
      </c>
      <c r="T471">
        <v>6635.56</v>
      </c>
      <c r="U471" s="136">
        <f t="shared" si="98"/>
        <v>103.86287188300723</v>
      </c>
      <c r="V471">
        <v>6676.01</v>
      </c>
      <c r="W471">
        <f t="shared" si="99"/>
        <v>91.26478641802656</v>
      </c>
      <c r="X471">
        <v>3824.52</v>
      </c>
      <c r="Y471">
        <f t="shared" si="100"/>
        <v>92.31972462337275</v>
      </c>
      <c r="Z471">
        <v>9370.01</v>
      </c>
      <c r="AA471" s="136">
        <f t="shared" si="101"/>
        <v>94.478603694442199</v>
      </c>
      <c r="AB471">
        <v>7908.25</v>
      </c>
      <c r="AC471">
        <f t="shared" si="102"/>
        <v>89.893036578989253</v>
      </c>
    </row>
    <row r="472" spans="1:29">
      <c r="A472" s="20">
        <v>42731</v>
      </c>
      <c r="B472">
        <v>20811.75</v>
      </c>
      <c r="C472">
        <f t="shared" si="103"/>
        <v>105.48303467570877</v>
      </c>
      <c r="D472">
        <v>8230.9500000000007</v>
      </c>
      <c r="E472" s="135">
        <f t="shared" si="103"/>
        <v>95.039685747078124</v>
      </c>
      <c r="F472">
        <v>7757.87</v>
      </c>
      <c r="G472">
        <f t="shared" si="91"/>
        <v>111.61648061210248</v>
      </c>
      <c r="H472">
        <v>6709.26</v>
      </c>
      <c r="I472">
        <f t="shared" si="92"/>
        <v>105.96184005420287</v>
      </c>
      <c r="J472">
        <v>5301.16</v>
      </c>
      <c r="K472">
        <f t="shared" si="93"/>
        <v>103.87384245198355</v>
      </c>
      <c r="L472">
        <v>9440.24</v>
      </c>
      <c r="M472" s="134">
        <f t="shared" si="94"/>
        <v>110.90481460334914</v>
      </c>
      <c r="N472">
        <v>7044.82</v>
      </c>
      <c r="O472">
        <f t="shared" si="95"/>
        <v>107.32543365458152</v>
      </c>
      <c r="P472">
        <v>9986.39</v>
      </c>
      <c r="Q472">
        <f t="shared" si="96"/>
        <v>103.10788012447627</v>
      </c>
      <c r="R472">
        <v>4731.3500000000004</v>
      </c>
      <c r="S472" s="135">
        <f t="shared" si="97"/>
        <v>112.41672131459148</v>
      </c>
      <c r="T472">
        <v>6762.97</v>
      </c>
      <c r="U472" s="136">
        <f t="shared" si="98"/>
        <v>105.85715247222861</v>
      </c>
      <c r="V472">
        <v>6783.32</v>
      </c>
      <c r="W472">
        <f t="shared" si="99"/>
        <v>92.731774069410889</v>
      </c>
      <c r="X472">
        <v>3893.01</v>
      </c>
      <c r="Y472">
        <f t="shared" si="100"/>
        <v>93.972998220962722</v>
      </c>
      <c r="Z472">
        <v>9583.5400000000009</v>
      </c>
      <c r="AA472" s="136">
        <f t="shared" si="101"/>
        <v>96.631644752762767</v>
      </c>
      <c r="AB472">
        <v>8032.85</v>
      </c>
      <c r="AC472">
        <f t="shared" si="102"/>
        <v>91.309364130311238</v>
      </c>
    </row>
    <row r="473" spans="1:29">
      <c r="A473" s="20">
        <v>42732</v>
      </c>
      <c r="B473">
        <v>20902.25</v>
      </c>
      <c r="C473">
        <f t="shared" si="103"/>
        <v>105.94172818481546</v>
      </c>
      <c r="D473">
        <v>8318.58</v>
      </c>
      <c r="E473" s="135">
        <f t="shared" si="103"/>
        <v>96.051516418144814</v>
      </c>
      <c r="F473">
        <v>7787.37</v>
      </c>
      <c r="G473">
        <f t="shared" si="91"/>
        <v>112.0409123411798</v>
      </c>
      <c r="H473">
        <v>6739.66</v>
      </c>
      <c r="I473">
        <f t="shared" si="92"/>
        <v>106.4419585676675</v>
      </c>
      <c r="J473">
        <v>5309.75</v>
      </c>
      <c r="K473">
        <f t="shared" si="93"/>
        <v>104.0421596328765</v>
      </c>
      <c r="L473">
        <v>9541.06</v>
      </c>
      <c r="M473" s="134">
        <f t="shared" si="94"/>
        <v>112.08925730907586</v>
      </c>
      <c r="N473">
        <v>7121.52</v>
      </c>
      <c r="O473">
        <f t="shared" si="95"/>
        <v>108.49393203513725</v>
      </c>
      <c r="P473">
        <v>10104.299999999999</v>
      </c>
      <c r="Q473">
        <f t="shared" si="96"/>
        <v>104.32528202300789</v>
      </c>
      <c r="R473">
        <v>4740.76</v>
      </c>
      <c r="S473" s="135">
        <f t="shared" si="97"/>
        <v>112.64030260694362</v>
      </c>
      <c r="T473">
        <v>6763.49</v>
      </c>
      <c r="U473" s="136">
        <f t="shared" si="98"/>
        <v>105.8652917541248</v>
      </c>
      <c r="V473">
        <v>6819.82</v>
      </c>
      <c r="W473">
        <f t="shared" si="99"/>
        <v>93.230749461038215</v>
      </c>
      <c r="X473">
        <v>3889.07</v>
      </c>
      <c r="Y473">
        <f t="shared" si="100"/>
        <v>93.877890935599822</v>
      </c>
      <c r="Z473">
        <v>9649.09</v>
      </c>
      <c r="AA473" s="136">
        <f t="shared" si="101"/>
        <v>97.292590949423243</v>
      </c>
      <c r="AB473">
        <v>8034.85</v>
      </c>
      <c r="AC473">
        <f t="shared" si="102"/>
        <v>91.332098119899072</v>
      </c>
    </row>
    <row r="474" spans="1:29">
      <c r="A474" s="20">
        <v>42733</v>
      </c>
      <c r="B474">
        <v>21151.75</v>
      </c>
      <c r="C474">
        <f t="shared" si="103"/>
        <v>107.20630310771189</v>
      </c>
      <c r="D474">
        <v>8461.0499999999993</v>
      </c>
      <c r="E474" s="135">
        <f t="shared" si="103"/>
        <v>97.696563955596289</v>
      </c>
      <c r="F474">
        <v>7871.44</v>
      </c>
      <c r="G474">
        <f t="shared" si="91"/>
        <v>113.25047083146893</v>
      </c>
      <c r="H474">
        <v>6815.41</v>
      </c>
      <c r="I474">
        <f t="shared" si="92"/>
        <v>107.63830650829071</v>
      </c>
      <c r="J474">
        <v>5375.97</v>
      </c>
      <c r="K474">
        <f t="shared" si="93"/>
        <v>105.33971070606999</v>
      </c>
      <c r="L474">
        <v>9675.49</v>
      </c>
      <c r="M474" s="134">
        <f t="shared" si="94"/>
        <v>113.66855341035382</v>
      </c>
      <c r="N474">
        <v>7224.69</v>
      </c>
      <c r="O474">
        <f t="shared" si="95"/>
        <v>110.06569185159006</v>
      </c>
      <c r="P474">
        <v>10252.530000000001</v>
      </c>
      <c r="Q474">
        <f t="shared" si="96"/>
        <v>105.85573307397335</v>
      </c>
      <c r="R474">
        <v>4823.2</v>
      </c>
      <c r="S474" s="135">
        <f t="shared" si="97"/>
        <v>114.59907431167373</v>
      </c>
      <c r="T474">
        <v>6873.26</v>
      </c>
      <c r="U474" s="136">
        <f t="shared" si="98"/>
        <v>107.58346285748273</v>
      </c>
      <c r="V474">
        <v>6879.43</v>
      </c>
      <c r="W474">
        <f t="shared" si="99"/>
        <v>94.045651463638364</v>
      </c>
      <c r="X474">
        <v>3949.62</v>
      </c>
      <c r="Y474">
        <f t="shared" si="100"/>
        <v>95.339501628169145</v>
      </c>
      <c r="Z474">
        <v>9808.16</v>
      </c>
      <c r="AA474" s="136">
        <f t="shared" si="101"/>
        <v>98.896507219488583</v>
      </c>
      <c r="AB474">
        <v>8103.6</v>
      </c>
      <c r="AC474">
        <f t="shared" si="102"/>
        <v>92.113579011980818</v>
      </c>
    </row>
    <row r="475" spans="1:29">
      <c r="A475" s="20">
        <v>42734</v>
      </c>
      <c r="B475">
        <v>21389.7</v>
      </c>
      <c r="C475">
        <f t="shared" si="103"/>
        <v>108.41233758828584</v>
      </c>
      <c r="D475">
        <v>8536.01</v>
      </c>
      <c r="E475" s="135">
        <f t="shared" si="103"/>
        <v>98.562098899144843</v>
      </c>
      <c r="F475">
        <v>7937.33</v>
      </c>
      <c r="G475">
        <f t="shared" si="91"/>
        <v>114.19846427651655</v>
      </c>
      <c r="H475">
        <v>6891.12</v>
      </c>
      <c r="I475">
        <f t="shared" si="92"/>
        <v>108.83402271402782</v>
      </c>
      <c r="J475">
        <v>5427.44</v>
      </c>
      <c r="K475">
        <f t="shared" si="93"/>
        <v>106.34824217295716</v>
      </c>
      <c r="L475">
        <v>9737.65</v>
      </c>
      <c r="M475" s="134">
        <f t="shared" si="94"/>
        <v>114.39881485240871</v>
      </c>
      <c r="N475">
        <v>7248.19</v>
      </c>
      <c r="O475">
        <f t="shared" si="95"/>
        <v>110.42370634889198</v>
      </c>
      <c r="P475">
        <v>10310.73</v>
      </c>
      <c r="Q475">
        <f t="shared" si="96"/>
        <v>106.45663876894866</v>
      </c>
      <c r="R475">
        <v>4865.17</v>
      </c>
      <c r="S475" s="135">
        <f t="shared" si="97"/>
        <v>115.59628013951853</v>
      </c>
      <c r="T475">
        <v>6948.67</v>
      </c>
      <c r="U475" s="136">
        <f t="shared" si="98"/>
        <v>108.76381525708392</v>
      </c>
      <c r="V475">
        <v>6946.37</v>
      </c>
      <c r="W475">
        <f t="shared" si="99"/>
        <v>94.96075866132422</v>
      </c>
      <c r="X475">
        <v>3978.63</v>
      </c>
      <c r="Y475">
        <f t="shared" si="100"/>
        <v>96.039771259737037</v>
      </c>
      <c r="Z475">
        <v>9921.73</v>
      </c>
      <c r="AA475" s="136">
        <f t="shared" si="101"/>
        <v>100.04164313946922</v>
      </c>
      <c r="AB475">
        <v>8185.8</v>
      </c>
      <c r="AC475">
        <f t="shared" si="102"/>
        <v>93.047945984040751</v>
      </c>
    </row>
    <row r="476" spans="1:29">
      <c r="A476" s="20">
        <v>42737</v>
      </c>
      <c r="B476">
        <v>21580.25</v>
      </c>
      <c r="C476">
        <f t="shared" si="103"/>
        <v>109.37812817569228</v>
      </c>
      <c r="D476">
        <v>8694.19</v>
      </c>
      <c r="E476" s="135">
        <f t="shared" si="103"/>
        <v>100.38854390141954</v>
      </c>
      <c r="F476">
        <v>7981.81</v>
      </c>
      <c r="G476">
        <f t="shared" si="91"/>
        <v>114.83842099886769</v>
      </c>
      <c r="H476">
        <v>6908.43</v>
      </c>
      <c r="I476">
        <f t="shared" si="92"/>
        <v>109.1074059860039</v>
      </c>
      <c r="J476">
        <v>5441.66</v>
      </c>
      <c r="K476">
        <f t="shared" si="93"/>
        <v>106.62687666798602</v>
      </c>
      <c r="L476">
        <v>9847.25</v>
      </c>
      <c r="M476" s="134">
        <f t="shared" si="94"/>
        <v>115.68640581201642</v>
      </c>
      <c r="N476">
        <v>7302.44</v>
      </c>
      <c r="O476">
        <f t="shared" si="95"/>
        <v>111.25018662457838</v>
      </c>
      <c r="P476">
        <v>10412.120000000001</v>
      </c>
      <c r="Q476">
        <f t="shared" si="96"/>
        <v>107.50347430870035</v>
      </c>
      <c r="R476">
        <v>4943.3100000000004</v>
      </c>
      <c r="S476" s="135">
        <f t="shared" si="97"/>
        <v>117.45288398483164</v>
      </c>
      <c r="T476">
        <v>7018.35</v>
      </c>
      <c r="U476" s="136">
        <f t="shared" si="98"/>
        <v>109.85447903117502</v>
      </c>
      <c r="V476">
        <v>6958.7</v>
      </c>
      <c r="W476">
        <f t="shared" si="99"/>
        <v>95.129316649783519</v>
      </c>
      <c r="X476">
        <v>4025.4</v>
      </c>
      <c r="Y476">
        <f t="shared" si="100"/>
        <v>97.16874784258539</v>
      </c>
      <c r="Z476">
        <v>10061.040000000001</v>
      </c>
      <c r="AA476" s="136">
        <f t="shared" si="101"/>
        <v>101.44631765749779</v>
      </c>
      <c r="AB476">
        <v>8179.5</v>
      </c>
      <c r="AC476">
        <f t="shared" si="102"/>
        <v>92.976333916839067</v>
      </c>
    </row>
    <row r="477" spans="1:29">
      <c r="A477" s="20">
        <v>42738</v>
      </c>
      <c r="B477">
        <v>21753.45</v>
      </c>
      <c r="C477">
        <f t="shared" si="103"/>
        <v>110.25598138870095</v>
      </c>
      <c r="D477">
        <v>8795.92</v>
      </c>
      <c r="E477" s="135">
        <f t="shared" si="103"/>
        <v>101.5631819724867</v>
      </c>
      <c r="F477">
        <v>8026.7</v>
      </c>
      <c r="G477">
        <f t="shared" si="91"/>
        <v>115.48427660287722</v>
      </c>
      <c r="H477">
        <v>6950.15</v>
      </c>
      <c r="I477">
        <f t="shared" si="92"/>
        <v>109.76630547224551</v>
      </c>
      <c r="J477">
        <v>5483.47</v>
      </c>
      <c r="K477">
        <f t="shared" si="93"/>
        <v>107.44612478592954</v>
      </c>
      <c r="L477">
        <v>9942.07</v>
      </c>
      <c r="M477" s="134">
        <f t="shared" si="94"/>
        <v>116.80035996156025</v>
      </c>
      <c r="N477">
        <v>7327.42</v>
      </c>
      <c r="O477">
        <f t="shared" si="95"/>
        <v>111.63074841788062</v>
      </c>
      <c r="P477">
        <v>10490.27</v>
      </c>
      <c r="Q477">
        <f t="shared" si="96"/>
        <v>108.31036056406668</v>
      </c>
      <c r="R477">
        <v>4975.6000000000004</v>
      </c>
      <c r="S477" s="135">
        <f t="shared" si="97"/>
        <v>118.22009332915158</v>
      </c>
      <c r="T477">
        <v>7077.89</v>
      </c>
      <c r="U477" s="136">
        <f t="shared" si="98"/>
        <v>110.78642680829016</v>
      </c>
      <c r="V477">
        <v>6976.86</v>
      </c>
      <c r="W477">
        <f t="shared" si="99"/>
        <v>95.377573995316467</v>
      </c>
      <c r="X477">
        <v>4066.87</v>
      </c>
      <c r="Y477">
        <f t="shared" si="100"/>
        <v>98.169788229387194</v>
      </c>
      <c r="Z477">
        <v>10172.32</v>
      </c>
      <c r="AA477" s="136">
        <f t="shared" si="101"/>
        <v>102.56836331370491</v>
      </c>
      <c r="AB477">
        <v>8192.25</v>
      </c>
      <c r="AC477">
        <f t="shared" si="102"/>
        <v>93.121263100461505</v>
      </c>
    </row>
    <row r="478" spans="1:29">
      <c r="A478" s="20">
        <v>42739</v>
      </c>
      <c r="B478">
        <v>21724.85</v>
      </c>
      <c r="C478">
        <f t="shared" si="103"/>
        <v>110.11102410295007</v>
      </c>
      <c r="D478">
        <v>8796.16</v>
      </c>
      <c r="E478" s="135">
        <f t="shared" si="103"/>
        <v>101.56595316227393</v>
      </c>
      <c r="F478">
        <v>7986.3</v>
      </c>
      <c r="G478">
        <f t="shared" si="91"/>
        <v>114.90302094678488</v>
      </c>
      <c r="H478">
        <v>6943.46</v>
      </c>
      <c r="I478">
        <f t="shared" si="92"/>
        <v>109.660647812539</v>
      </c>
      <c r="J478">
        <v>5489.33</v>
      </c>
      <c r="K478">
        <f t="shared" si="93"/>
        <v>107.56094884646888</v>
      </c>
      <c r="L478">
        <v>9956.93</v>
      </c>
      <c r="M478" s="134">
        <f t="shared" si="94"/>
        <v>116.97493661903991</v>
      </c>
      <c r="N478">
        <v>7339.38</v>
      </c>
      <c r="O478">
        <f t="shared" si="95"/>
        <v>111.81295494501813</v>
      </c>
      <c r="P478">
        <v>10492.92</v>
      </c>
      <c r="Q478">
        <f t="shared" si="96"/>
        <v>108.33772139038429</v>
      </c>
      <c r="R478">
        <v>4981.99</v>
      </c>
      <c r="S478" s="135">
        <f t="shared" si="97"/>
        <v>118.37191952023873</v>
      </c>
      <c r="T478">
        <v>7046.81</v>
      </c>
      <c r="U478" s="136">
        <f t="shared" si="98"/>
        <v>110.29994819034023</v>
      </c>
      <c r="V478">
        <v>7017.93</v>
      </c>
      <c r="W478">
        <f t="shared" si="99"/>
        <v>95.939023840087273</v>
      </c>
      <c r="X478">
        <v>4063.65</v>
      </c>
      <c r="Y478">
        <f t="shared" si="100"/>
        <v>98.092060955562701</v>
      </c>
      <c r="Z478">
        <v>10156.51</v>
      </c>
      <c r="AA478" s="136">
        <f t="shared" si="101"/>
        <v>102.40894974590627</v>
      </c>
      <c r="AB478">
        <v>8190.5</v>
      </c>
      <c r="AC478">
        <f t="shared" si="102"/>
        <v>93.101370859572157</v>
      </c>
    </row>
    <row r="479" spans="1:29">
      <c r="A479" s="20">
        <v>42740</v>
      </c>
      <c r="B479">
        <v>22074.6</v>
      </c>
      <c r="C479">
        <f t="shared" si="103"/>
        <v>111.88370979145917</v>
      </c>
      <c r="D479">
        <v>8931.66</v>
      </c>
      <c r="E479" s="135">
        <f t="shared" si="103"/>
        <v>103.13052072965425</v>
      </c>
      <c r="F479">
        <v>8074.11</v>
      </c>
      <c r="G479">
        <f t="shared" si="91"/>
        <v>116.16638874781128</v>
      </c>
      <c r="H479">
        <v>7030.59</v>
      </c>
      <c r="I479">
        <f t="shared" si="92"/>
        <v>111.03672432826839</v>
      </c>
      <c r="J479">
        <v>5544.77</v>
      </c>
      <c r="K479">
        <f t="shared" si="93"/>
        <v>108.64727067518901</v>
      </c>
      <c r="L479">
        <v>10035.459999999999</v>
      </c>
      <c r="M479" s="134">
        <f t="shared" si="94"/>
        <v>117.89751433854711</v>
      </c>
      <c r="N479">
        <v>7391.4</v>
      </c>
      <c r="O479">
        <f t="shared" si="95"/>
        <v>112.60546193010947</v>
      </c>
      <c r="P479">
        <v>10591.1</v>
      </c>
      <c r="Q479">
        <f t="shared" si="96"/>
        <v>109.35141419335123</v>
      </c>
      <c r="R479">
        <v>5103.3599999999997</v>
      </c>
      <c r="S479" s="135">
        <f t="shared" si="97"/>
        <v>121.25566675220254</v>
      </c>
      <c r="T479">
        <v>7206.92</v>
      </c>
      <c r="U479" s="136">
        <f t="shared" si="98"/>
        <v>112.80606439111128</v>
      </c>
      <c r="V479">
        <v>7052.45</v>
      </c>
      <c r="W479">
        <f t="shared" si="99"/>
        <v>96.410931525538658</v>
      </c>
      <c r="X479">
        <v>4139.6099999999997</v>
      </c>
      <c r="Y479">
        <f t="shared" si="100"/>
        <v>99.925652172863536</v>
      </c>
      <c r="Z479">
        <v>10336.94</v>
      </c>
      <c r="AA479" s="136">
        <f t="shared" si="101"/>
        <v>104.22824070339598</v>
      </c>
      <c r="AB479">
        <v>8273.7999999999993</v>
      </c>
      <c r="AC479">
        <f t="shared" si="102"/>
        <v>94.048241525905368</v>
      </c>
    </row>
    <row r="480" spans="1:29">
      <c r="A480" s="20">
        <v>42741</v>
      </c>
      <c r="B480">
        <v>22024.45</v>
      </c>
      <c r="C480">
        <f t="shared" si="103"/>
        <v>111.62952769773871</v>
      </c>
      <c r="D480">
        <v>8917.98</v>
      </c>
      <c r="E480" s="135">
        <f t="shared" si="103"/>
        <v>102.97256291178147</v>
      </c>
      <c r="F480">
        <v>8038.9</v>
      </c>
      <c r="G480">
        <f t="shared" si="91"/>
        <v>115.65980430100409</v>
      </c>
      <c r="H480">
        <v>7009.39</v>
      </c>
      <c r="I480">
        <f t="shared" si="92"/>
        <v>110.70190483861542</v>
      </c>
      <c r="J480">
        <v>5495.23</v>
      </c>
      <c r="K480">
        <f t="shared" si="93"/>
        <v>107.67655668899138</v>
      </c>
      <c r="L480">
        <v>10009.98</v>
      </c>
      <c r="M480" s="134">
        <f t="shared" si="94"/>
        <v>117.59817293662374</v>
      </c>
      <c r="N480">
        <v>7370.05</v>
      </c>
      <c r="O480">
        <f t="shared" si="95"/>
        <v>112.2802019506458</v>
      </c>
      <c r="P480">
        <v>10576.21</v>
      </c>
      <c r="Q480">
        <f t="shared" si="96"/>
        <v>109.19767732396663</v>
      </c>
      <c r="R480">
        <v>5087.68</v>
      </c>
      <c r="S480" s="135">
        <f t="shared" si="97"/>
        <v>120.88311046483999</v>
      </c>
      <c r="T480">
        <v>7189.61</v>
      </c>
      <c r="U480" s="136">
        <f t="shared" si="98"/>
        <v>112.53512021875885</v>
      </c>
      <c r="V480">
        <v>6989.04</v>
      </c>
      <c r="W480">
        <f t="shared" si="99"/>
        <v>95.544081399974573</v>
      </c>
      <c r="X480">
        <v>4137.88</v>
      </c>
      <c r="Y480">
        <f t="shared" si="100"/>
        <v>99.883891867361569</v>
      </c>
      <c r="Z480">
        <v>10345.219999999999</v>
      </c>
      <c r="AA480" s="136">
        <f t="shared" si="101"/>
        <v>104.31172864402679</v>
      </c>
      <c r="AB480">
        <v>8243.7999999999993</v>
      </c>
      <c r="AC480">
        <f t="shared" si="102"/>
        <v>93.707231682087894</v>
      </c>
    </row>
    <row r="481" spans="1:29">
      <c r="A481" s="20">
        <v>42744</v>
      </c>
      <c r="B481">
        <v>22035.5</v>
      </c>
      <c r="C481">
        <f t="shared" si="103"/>
        <v>111.68553392177883</v>
      </c>
      <c r="D481">
        <v>8958.68</v>
      </c>
      <c r="E481" s="135">
        <f t="shared" si="103"/>
        <v>103.44251051320126</v>
      </c>
      <c r="F481">
        <v>8034.13</v>
      </c>
      <c r="G481">
        <f t="shared" si="91"/>
        <v>115.59117584853973</v>
      </c>
      <c r="H481">
        <v>7004.48</v>
      </c>
      <c r="I481">
        <f t="shared" si="92"/>
        <v>110.624359381342</v>
      </c>
      <c r="J481">
        <v>5504.96</v>
      </c>
      <c r="K481">
        <f t="shared" si="93"/>
        <v>107.86721165640564</v>
      </c>
      <c r="L481">
        <v>10078.19</v>
      </c>
      <c r="M481" s="134">
        <f t="shared" si="94"/>
        <v>118.39951033949639</v>
      </c>
      <c r="N481">
        <v>7379.93</v>
      </c>
      <c r="O481">
        <f t="shared" si="95"/>
        <v>112.43072038610723</v>
      </c>
      <c r="P481">
        <v>10608.79</v>
      </c>
      <c r="Q481">
        <f t="shared" si="96"/>
        <v>109.53406061507141</v>
      </c>
      <c r="R481">
        <v>5109.88</v>
      </c>
      <c r="S481" s="135">
        <f t="shared" si="97"/>
        <v>121.41058173903951</v>
      </c>
      <c r="T481">
        <v>7185.7</v>
      </c>
      <c r="U481" s="136">
        <f t="shared" si="98"/>
        <v>112.47391907988549</v>
      </c>
      <c r="V481">
        <v>6977.57</v>
      </c>
      <c r="W481">
        <f t="shared" si="99"/>
        <v>95.387280091975512</v>
      </c>
      <c r="X481">
        <v>4125.0200000000004</v>
      </c>
      <c r="Y481">
        <f t="shared" si="100"/>
        <v>99.57346555016187</v>
      </c>
      <c r="Z481">
        <v>10383.299999999999</v>
      </c>
      <c r="AA481" s="136">
        <f t="shared" si="101"/>
        <v>104.6956925062515</v>
      </c>
      <c r="AB481">
        <v>8236.0499999999993</v>
      </c>
      <c r="AC481">
        <f t="shared" si="102"/>
        <v>93.619137472435028</v>
      </c>
    </row>
    <row r="482" spans="1:29">
      <c r="A482" s="20">
        <v>42745</v>
      </c>
      <c r="B482">
        <v>22260.5</v>
      </c>
      <c r="C482">
        <f t="shared" si="103"/>
        <v>112.82593214883971</v>
      </c>
      <c r="D482">
        <v>9048.9699999999993</v>
      </c>
      <c r="E482" s="135">
        <f t="shared" si="103"/>
        <v>104.48505520440987</v>
      </c>
      <c r="F482">
        <v>8061.63</v>
      </c>
      <c r="G482">
        <f t="shared" si="91"/>
        <v>115.98683254513725</v>
      </c>
      <c r="H482">
        <v>7053.77</v>
      </c>
      <c r="I482">
        <f t="shared" si="92"/>
        <v>111.40281469478519</v>
      </c>
      <c r="J482">
        <v>5542.12</v>
      </c>
      <c r="K482">
        <f t="shared" si="93"/>
        <v>108.59534511880176</v>
      </c>
      <c r="L482">
        <v>10100.83</v>
      </c>
      <c r="M482" s="134">
        <f t="shared" si="94"/>
        <v>118.66548715815985</v>
      </c>
      <c r="N482">
        <v>7396.5</v>
      </c>
      <c r="O482">
        <f t="shared" si="95"/>
        <v>112.68315869335372</v>
      </c>
      <c r="P482">
        <v>10655.72</v>
      </c>
      <c r="Q482">
        <f t="shared" si="96"/>
        <v>110.01860536189598</v>
      </c>
      <c r="R482">
        <v>5153.9399999999996</v>
      </c>
      <c r="S482" s="135">
        <f t="shared" si="97"/>
        <v>122.45744589855443</v>
      </c>
      <c r="T482">
        <v>7239.71</v>
      </c>
      <c r="U482" s="136">
        <f t="shared" si="98"/>
        <v>113.31930872452756</v>
      </c>
      <c r="V482">
        <v>7012.08</v>
      </c>
      <c r="W482">
        <f t="shared" si="99"/>
        <v>95.859051071840156</v>
      </c>
      <c r="X482">
        <v>4162.1899999999996</v>
      </c>
      <c r="Y482">
        <f t="shared" si="100"/>
        <v>100.47070864583156</v>
      </c>
      <c r="Z482">
        <v>10494.87</v>
      </c>
      <c r="AA482" s="136">
        <f t="shared" si="101"/>
        <v>105.82066225699766</v>
      </c>
      <c r="AB482">
        <v>8288.6</v>
      </c>
      <c r="AC482">
        <f t="shared" si="102"/>
        <v>94.216473048855349</v>
      </c>
    </row>
    <row r="483" spans="1:29">
      <c r="A483" s="20">
        <v>42746</v>
      </c>
      <c r="B483">
        <v>22543.25</v>
      </c>
      <c r="C483">
        <f t="shared" si="103"/>
        <v>114.25903258751289</v>
      </c>
      <c r="D483">
        <v>9243.68</v>
      </c>
      <c r="E483" s="135">
        <f t="shared" si="103"/>
        <v>106.73329838555101</v>
      </c>
      <c r="F483">
        <v>8148.81</v>
      </c>
      <c r="G483">
        <f t="shared" si="91"/>
        <v>117.24113621093251</v>
      </c>
      <c r="H483">
        <v>7121.87</v>
      </c>
      <c r="I483">
        <f t="shared" si="92"/>
        <v>112.47834333843458</v>
      </c>
      <c r="J483">
        <v>5595.89</v>
      </c>
      <c r="K483">
        <f t="shared" si="93"/>
        <v>109.64894404972314</v>
      </c>
      <c r="L483">
        <v>10231.950000000001</v>
      </c>
      <c r="M483" s="134">
        <f t="shared" si="94"/>
        <v>120.20589707261027</v>
      </c>
      <c r="N483">
        <v>7442.48</v>
      </c>
      <c r="O483">
        <f t="shared" si="95"/>
        <v>113.38364833530876</v>
      </c>
      <c r="P483">
        <v>10768.68</v>
      </c>
      <c r="Q483">
        <f t="shared" si="96"/>
        <v>111.18489930183432</v>
      </c>
      <c r="R483">
        <v>5262.23</v>
      </c>
      <c r="S483" s="135">
        <f t="shared" si="97"/>
        <v>125.03041275815204</v>
      </c>
      <c r="T483">
        <v>7403.71</v>
      </c>
      <c r="U483" s="136">
        <f t="shared" si="98"/>
        <v>115.88631301486826</v>
      </c>
      <c r="V483">
        <v>7060</v>
      </c>
      <c r="W483">
        <f t="shared" si="99"/>
        <v>96.514144243532812</v>
      </c>
      <c r="X483">
        <v>4254.8599999999997</v>
      </c>
      <c r="Y483">
        <f t="shared" si="100"/>
        <v>102.7076609642527</v>
      </c>
      <c r="Z483">
        <v>10709.87</v>
      </c>
      <c r="AA483" s="136">
        <f t="shared" si="101"/>
        <v>107.98852544970559</v>
      </c>
      <c r="AB483">
        <v>8380.65</v>
      </c>
      <c r="AC483">
        <f t="shared" si="102"/>
        <v>95.262804919635343</v>
      </c>
    </row>
    <row r="484" spans="1:29">
      <c r="A484" s="20">
        <v>42747</v>
      </c>
      <c r="B484">
        <v>22622.7</v>
      </c>
      <c r="C484">
        <f t="shared" si="103"/>
        <v>114.66171987257951</v>
      </c>
      <c r="D484">
        <v>9266.5499999999993</v>
      </c>
      <c r="E484" s="135">
        <f t="shared" si="103"/>
        <v>106.99736967902693</v>
      </c>
      <c r="F484">
        <v>8185.93</v>
      </c>
      <c r="G484">
        <f t="shared" si="91"/>
        <v>117.77520081375792</v>
      </c>
      <c r="H484">
        <v>7115.95</v>
      </c>
      <c r="I484">
        <f t="shared" si="92"/>
        <v>112.3848465752862</v>
      </c>
      <c r="J484">
        <v>5629.79</v>
      </c>
      <c r="K484">
        <f t="shared" si="93"/>
        <v>110.31319928048813</v>
      </c>
      <c r="L484">
        <v>10251.65</v>
      </c>
      <c r="M484" s="134">
        <f t="shared" si="94"/>
        <v>120.43733449874412</v>
      </c>
      <c r="N484">
        <v>7454.59</v>
      </c>
      <c r="O484">
        <f t="shared" si="95"/>
        <v>113.56814006136521</v>
      </c>
      <c r="P484">
        <v>10764.04</v>
      </c>
      <c r="Q484">
        <f t="shared" si="96"/>
        <v>111.13699204367822</v>
      </c>
      <c r="R484">
        <v>5285.22</v>
      </c>
      <c r="S484" s="135">
        <f t="shared" si="97"/>
        <v>125.57665440652355</v>
      </c>
      <c r="T484">
        <v>7443.88</v>
      </c>
      <c r="U484" s="136">
        <f t="shared" si="98"/>
        <v>116.51507254134989</v>
      </c>
      <c r="V484">
        <v>7063.15</v>
      </c>
      <c r="W484">
        <f t="shared" si="99"/>
        <v>96.557206503358174</v>
      </c>
      <c r="X484">
        <v>4290.18</v>
      </c>
      <c r="Y484">
        <f t="shared" si="100"/>
        <v>103.56024708583071</v>
      </c>
      <c r="Z484">
        <v>10749.74</v>
      </c>
      <c r="AA484" s="136">
        <f t="shared" si="101"/>
        <v>108.39053803339517</v>
      </c>
      <c r="AB484">
        <v>8407.2000000000007</v>
      </c>
      <c r="AC484">
        <f t="shared" si="102"/>
        <v>95.564598631413844</v>
      </c>
    </row>
    <row r="485" spans="1:29">
      <c r="A485" s="20">
        <v>42748</v>
      </c>
      <c r="B485">
        <v>22647.65</v>
      </c>
      <c r="C485">
        <f t="shared" si="103"/>
        <v>114.78817736486914</v>
      </c>
      <c r="D485">
        <v>9251.41</v>
      </c>
      <c r="E485" s="135">
        <f t="shared" si="103"/>
        <v>106.82255378994843</v>
      </c>
      <c r="F485">
        <v>8141.07</v>
      </c>
      <c r="G485">
        <f t="shared" si="91"/>
        <v>117.1297768352356</v>
      </c>
      <c r="H485">
        <v>7095.08</v>
      </c>
      <c r="I485">
        <f t="shared" si="92"/>
        <v>112.05523889844386</v>
      </c>
      <c r="J485">
        <v>5606.12</v>
      </c>
      <c r="K485">
        <f t="shared" si="93"/>
        <v>109.84939629192742</v>
      </c>
      <c r="L485">
        <v>10263.83</v>
      </c>
      <c r="M485" s="134">
        <f t="shared" si="94"/>
        <v>120.58042626779542</v>
      </c>
      <c r="N485">
        <v>7450.9</v>
      </c>
      <c r="O485">
        <f t="shared" si="95"/>
        <v>113.51192416795908</v>
      </c>
      <c r="P485">
        <v>10745.59</v>
      </c>
      <c r="Q485">
        <f t="shared" si="96"/>
        <v>110.94649874346696</v>
      </c>
      <c r="R485">
        <v>5264.19</v>
      </c>
      <c r="S485" s="135">
        <f t="shared" si="97"/>
        <v>125.07698229407234</v>
      </c>
      <c r="T485">
        <v>7395.05</v>
      </c>
      <c r="U485" s="136">
        <f t="shared" si="98"/>
        <v>115.75076266636613</v>
      </c>
      <c r="V485">
        <v>7049.63</v>
      </c>
      <c r="W485">
        <f t="shared" si="99"/>
        <v>96.372380550075945</v>
      </c>
      <c r="X485">
        <v>4286.3500000000004</v>
      </c>
      <c r="Y485">
        <f t="shared" si="100"/>
        <v>103.46779508000843</v>
      </c>
      <c r="Z485">
        <v>10709.08</v>
      </c>
      <c r="AA485" s="136">
        <f t="shared" si="101"/>
        <v>107.98055981285795</v>
      </c>
      <c r="AB485">
        <v>8400.35</v>
      </c>
      <c r="AC485">
        <f t="shared" si="102"/>
        <v>95.486734717075507</v>
      </c>
    </row>
    <row r="486" spans="1:29">
      <c r="A486" s="20">
        <v>42751</v>
      </c>
      <c r="B486">
        <v>22789.9</v>
      </c>
      <c r="C486">
        <f t="shared" si="103"/>
        <v>115.50916246619987</v>
      </c>
      <c r="D486">
        <v>9346.4500000000007</v>
      </c>
      <c r="E486" s="135">
        <f t="shared" si="103"/>
        <v>107.91994494569623</v>
      </c>
      <c r="F486">
        <v>8164.63</v>
      </c>
      <c r="G486">
        <f t="shared" si="91"/>
        <v>117.46874671784786</v>
      </c>
      <c r="H486">
        <v>7120.11</v>
      </c>
      <c r="I486">
        <f t="shared" si="92"/>
        <v>112.45054700344453</v>
      </c>
      <c r="J486">
        <v>5629.86</v>
      </c>
      <c r="K486">
        <f t="shared" si="93"/>
        <v>110.31457089895873</v>
      </c>
      <c r="L486">
        <v>10304.81</v>
      </c>
      <c r="M486" s="134">
        <f t="shared" si="94"/>
        <v>121.06186310652464</v>
      </c>
      <c r="N486">
        <v>7452.73</v>
      </c>
      <c r="O486">
        <f t="shared" si="95"/>
        <v>113.53980359477025</v>
      </c>
      <c r="P486">
        <v>10796.07</v>
      </c>
      <c r="Q486">
        <f t="shared" si="96"/>
        <v>111.46769667271703</v>
      </c>
      <c r="R486">
        <v>5326.1</v>
      </c>
      <c r="S486" s="135">
        <f t="shared" si="97"/>
        <v>126.54796187000447</v>
      </c>
      <c r="T486">
        <v>7447.89</v>
      </c>
      <c r="U486" s="136">
        <f t="shared" si="98"/>
        <v>116.57783892674176</v>
      </c>
      <c r="V486">
        <v>7051.44</v>
      </c>
      <c r="W486">
        <f t="shared" si="99"/>
        <v>96.397124261277185</v>
      </c>
      <c r="X486">
        <v>4325.28</v>
      </c>
      <c r="Y486">
        <f t="shared" si="100"/>
        <v>104.40752264832753</v>
      </c>
      <c r="Z486">
        <v>10791.31</v>
      </c>
      <c r="AA486" s="136">
        <f t="shared" si="101"/>
        <v>108.80969186093408</v>
      </c>
      <c r="AB486">
        <v>8412.7999999999993</v>
      </c>
      <c r="AC486">
        <f t="shared" si="102"/>
        <v>95.628253802259749</v>
      </c>
    </row>
    <row r="487" spans="1:29">
      <c r="A487" s="20">
        <v>42752</v>
      </c>
      <c r="B487">
        <v>22779.35</v>
      </c>
      <c r="C487">
        <f t="shared" si="103"/>
        <v>115.4556904604421</v>
      </c>
      <c r="D487">
        <v>9361.17</v>
      </c>
      <c r="E487" s="135">
        <f t="shared" si="103"/>
        <v>108.08991125264707</v>
      </c>
      <c r="F487">
        <v>8148.22</v>
      </c>
      <c r="G487">
        <f t="shared" si="91"/>
        <v>117.23264757635094</v>
      </c>
      <c r="H487">
        <v>7113.7</v>
      </c>
      <c r="I487">
        <f t="shared" si="92"/>
        <v>112.34931148794097</v>
      </c>
      <c r="J487">
        <v>5622.93</v>
      </c>
      <c r="K487">
        <f t="shared" si="93"/>
        <v>110.17878067036872</v>
      </c>
      <c r="L487">
        <v>10360.64</v>
      </c>
      <c r="M487" s="134">
        <f t="shared" si="94"/>
        <v>121.71775912180655</v>
      </c>
      <c r="N487">
        <v>7474.22</v>
      </c>
      <c r="O487">
        <f t="shared" si="95"/>
        <v>113.86719642655829</v>
      </c>
      <c r="P487">
        <v>10838.47</v>
      </c>
      <c r="Q487">
        <f t="shared" si="96"/>
        <v>111.90546989379871</v>
      </c>
      <c r="R487">
        <v>5322.42</v>
      </c>
      <c r="S487" s="135">
        <f t="shared" si="97"/>
        <v>126.46052519031734</v>
      </c>
      <c r="T487">
        <v>7419.79</v>
      </c>
      <c r="U487" s="136">
        <f t="shared" si="98"/>
        <v>116.13800465504313</v>
      </c>
      <c r="V487">
        <v>7068.34</v>
      </c>
      <c r="W487">
        <f t="shared" si="99"/>
        <v>96.628156702879991</v>
      </c>
      <c r="X487">
        <v>4312.16</v>
      </c>
      <c r="Y487">
        <f t="shared" si="100"/>
        <v>104.0908202158501</v>
      </c>
      <c r="Z487">
        <v>10778.76</v>
      </c>
      <c r="AA487" s="136">
        <f t="shared" si="101"/>
        <v>108.68314914898764</v>
      </c>
      <c r="AB487">
        <v>8398</v>
      </c>
      <c r="AC487">
        <f t="shared" si="102"/>
        <v>95.460022279309797</v>
      </c>
    </row>
    <row r="488" spans="1:29">
      <c r="A488" s="20">
        <v>42753</v>
      </c>
      <c r="B488">
        <v>22919.1</v>
      </c>
      <c r="C488">
        <f t="shared" si="103"/>
        <v>116.16400447036104</v>
      </c>
      <c r="D488">
        <v>9500.57</v>
      </c>
      <c r="E488" s="135">
        <f t="shared" si="103"/>
        <v>109.69951065407007</v>
      </c>
      <c r="F488">
        <v>8200.31</v>
      </c>
      <c r="G488">
        <f t="shared" si="91"/>
        <v>117.98209329728779</v>
      </c>
      <c r="H488">
        <v>7151.23</v>
      </c>
      <c r="I488">
        <f t="shared" si="92"/>
        <v>112.94203674485964</v>
      </c>
      <c r="J488">
        <v>5643.47</v>
      </c>
      <c r="K488">
        <f t="shared" si="93"/>
        <v>110.58125271874376</v>
      </c>
      <c r="L488">
        <v>10433</v>
      </c>
      <c r="M488" s="134">
        <f t="shared" si="94"/>
        <v>122.56785110937238</v>
      </c>
      <c r="N488">
        <v>7541.67</v>
      </c>
      <c r="O488">
        <f t="shared" si="95"/>
        <v>114.89477420711216</v>
      </c>
      <c r="P488">
        <v>10915.05</v>
      </c>
      <c r="Q488">
        <f t="shared" si="96"/>
        <v>112.69614615017687</v>
      </c>
      <c r="R488">
        <v>5385.34</v>
      </c>
      <c r="S488" s="135">
        <f t="shared" si="97"/>
        <v>127.95550233322879</v>
      </c>
      <c r="T488">
        <v>7512.4</v>
      </c>
      <c r="U488" s="136">
        <f t="shared" si="98"/>
        <v>117.58757945582639</v>
      </c>
      <c r="V488">
        <v>7106.23</v>
      </c>
      <c r="W488">
        <f t="shared" si="99"/>
        <v>97.146134171065171</v>
      </c>
      <c r="X488">
        <v>4323.8100000000004</v>
      </c>
      <c r="Y488">
        <f t="shared" si="100"/>
        <v>104.37203845810332</v>
      </c>
      <c r="Z488">
        <v>10925.35</v>
      </c>
      <c r="AA488" s="136">
        <f t="shared" si="101"/>
        <v>110.16122852302976</v>
      </c>
      <c r="AB488">
        <v>8417</v>
      </c>
      <c r="AC488">
        <f t="shared" si="102"/>
        <v>95.67599518039421</v>
      </c>
    </row>
    <row r="489" spans="1:29">
      <c r="A489" s="20">
        <v>42754</v>
      </c>
      <c r="B489">
        <v>22983.95</v>
      </c>
      <c r="C489">
        <f t="shared" si="103"/>
        <v>116.49269258158282</v>
      </c>
      <c r="D489">
        <v>9505.06</v>
      </c>
      <c r="E489" s="135">
        <f t="shared" si="103"/>
        <v>109.7513549963397</v>
      </c>
      <c r="F489">
        <v>8194.6200000000008</v>
      </c>
      <c r="G489">
        <f t="shared" si="91"/>
        <v>117.90022832988274</v>
      </c>
      <c r="H489">
        <v>7182.76</v>
      </c>
      <c r="I489">
        <f t="shared" si="92"/>
        <v>113.44000176885767</v>
      </c>
      <c r="J489">
        <v>5648.17</v>
      </c>
      <c r="K489">
        <f t="shared" si="93"/>
        <v>110.67334710177018</v>
      </c>
      <c r="L489">
        <v>10475.620000000001</v>
      </c>
      <c r="M489" s="134">
        <f t="shared" si="94"/>
        <v>123.06855482012496</v>
      </c>
      <c r="N489">
        <v>7587.45</v>
      </c>
      <c r="O489">
        <f t="shared" si="95"/>
        <v>115.59221691717525</v>
      </c>
      <c r="P489">
        <v>10970.47</v>
      </c>
      <c r="Q489">
        <f t="shared" si="96"/>
        <v>113.268348789619</v>
      </c>
      <c r="R489">
        <v>5392.51</v>
      </c>
      <c r="S489" s="135">
        <f t="shared" si="97"/>
        <v>128.12586129881484</v>
      </c>
      <c r="T489">
        <v>7542.45</v>
      </c>
      <c r="U489" s="136">
        <f t="shared" si="98"/>
        <v>118.05793603463577</v>
      </c>
      <c r="V489">
        <v>7120.47</v>
      </c>
      <c r="W489">
        <f t="shared" si="99"/>
        <v>97.340802926593213</v>
      </c>
      <c r="X489">
        <v>4342.8100000000004</v>
      </c>
      <c r="Y489">
        <f t="shared" si="100"/>
        <v>104.83067765147769</v>
      </c>
      <c r="Z489">
        <v>10946.51</v>
      </c>
      <c r="AA489" s="136">
        <f t="shared" si="101"/>
        <v>110.37458659353069</v>
      </c>
      <c r="AB489">
        <v>8435.1</v>
      </c>
      <c r="AC489">
        <f t="shared" si="102"/>
        <v>95.881737786164095</v>
      </c>
    </row>
    <row r="490" spans="1:29">
      <c r="A490" s="20">
        <v>42755</v>
      </c>
      <c r="B490">
        <v>22646.05</v>
      </c>
      <c r="C490">
        <f t="shared" si="103"/>
        <v>114.78006786636558</v>
      </c>
      <c r="D490">
        <v>9325.07</v>
      </c>
      <c r="E490" s="135">
        <f t="shared" si="103"/>
        <v>107.67307812214941</v>
      </c>
      <c r="F490">
        <v>8121.84</v>
      </c>
      <c r="G490">
        <f t="shared" si="91"/>
        <v>116.85310489794216</v>
      </c>
      <c r="H490">
        <v>7137.78</v>
      </c>
      <c r="I490">
        <f t="shared" si="92"/>
        <v>112.72961588939584</v>
      </c>
      <c r="J490">
        <v>5604.53</v>
      </c>
      <c r="K490">
        <f t="shared" si="93"/>
        <v>109.81824095809509</v>
      </c>
      <c r="L490">
        <v>10330.129999999999</v>
      </c>
      <c r="M490" s="134">
        <f t="shared" si="94"/>
        <v>121.35932481361648</v>
      </c>
      <c r="N490">
        <v>7510.12</v>
      </c>
      <c r="O490">
        <f t="shared" si="95"/>
        <v>114.41412070115997</v>
      </c>
      <c r="P490">
        <v>10833.9</v>
      </c>
      <c r="Q490">
        <f t="shared" si="96"/>
        <v>111.85828537445097</v>
      </c>
      <c r="R490">
        <v>5300.89</v>
      </c>
      <c r="S490" s="135">
        <f t="shared" si="97"/>
        <v>125.94897309421302</v>
      </c>
      <c r="T490">
        <v>7447.62</v>
      </c>
      <c r="U490" s="136">
        <f t="shared" si="98"/>
        <v>116.5736127611418</v>
      </c>
      <c r="V490">
        <v>7063.54</v>
      </c>
      <c r="W490">
        <f t="shared" si="99"/>
        <v>96.562538021241323</v>
      </c>
      <c r="X490">
        <v>4256.8500000000004</v>
      </c>
      <c r="Y490">
        <f t="shared" si="100"/>
        <v>102.75569738503245</v>
      </c>
      <c r="Z490">
        <v>10765.47</v>
      </c>
      <c r="AA490" s="136">
        <f t="shared" si="101"/>
        <v>108.54914495442445</v>
      </c>
      <c r="AB490">
        <v>8349.35</v>
      </c>
      <c r="AC490">
        <f t="shared" si="102"/>
        <v>94.907017982585771</v>
      </c>
    </row>
    <row r="491" spans="1:29">
      <c r="A491" s="20">
        <v>42758</v>
      </c>
      <c r="B491">
        <v>22843.3</v>
      </c>
      <c r="C491">
        <f t="shared" si="103"/>
        <v>115.77981697875563</v>
      </c>
      <c r="D491">
        <v>9448.26</v>
      </c>
      <c r="E491" s="135">
        <f t="shared" si="103"/>
        <v>109.09550674669246</v>
      </c>
      <c r="F491">
        <v>8173.87</v>
      </c>
      <c r="G491">
        <f t="shared" si="91"/>
        <v>117.60168736790462</v>
      </c>
      <c r="H491">
        <v>7191.43</v>
      </c>
      <c r="I491">
        <f t="shared" si="92"/>
        <v>113.57693030542802</v>
      </c>
      <c r="J491">
        <v>5665.5</v>
      </c>
      <c r="K491">
        <f t="shared" si="93"/>
        <v>111.01292064599311</v>
      </c>
      <c r="L491">
        <v>10403.69</v>
      </c>
      <c r="M491" s="134">
        <f t="shared" si="94"/>
        <v>122.2235145124189</v>
      </c>
      <c r="N491">
        <v>7509.96</v>
      </c>
      <c r="O491">
        <f t="shared" si="95"/>
        <v>114.41168315564643</v>
      </c>
      <c r="P491">
        <v>10865.76</v>
      </c>
      <c r="Q491">
        <f t="shared" si="96"/>
        <v>112.18723478066943</v>
      </c>
      <c r="R491">
        <v>5394.86</v>
      </c>
      <c r="S491" s="135">
        <f t="shared" si="97"/>
        <v>128.18169722198459</v>
      </c>
      <c r="T491">
        <v>7585.16</v>
      </c>
      <c r="U491" s="136">
        <f t="shared" si="98"/>
        <v>118.72645282268731</v>
      </c>
      <c r="V491">
        <v>7096.96</v>
      </c>
      <c r="W491">
        <f t="shared" si="99"/>
        <v>97.019408092150499</v>
      </c>
      <c r="X491">
        <v>4336.74</v>
      </c>
      <c r="Y491">
        <f t="shared" si="100"/>
        <v>104.684154498647</v>
      </c>
      <c r="Z491">
        <v>10884.75</v>
      </c>
      <c r="AA491" s="136">
        <f t="shared" si="101"/>
        <v>109.75185528756957</v>
      </c>
      <c r="AB491">
        <v>8391.5</v>
      </c>
      <c r="AC491">
        <f t="shared" si="102"/>
        <v>95.386136813149349</v>
      </c>
    </row>
    <row r="492" spans="1:29">
      <c r="A492" s="20">
        <v>42759</v>
      </c>
      <c r="B492">
        <v>23087.35</v>
      </c>
      <c r="C492">
        <f t="shared" si="103"/>
        <v>117.01676892237435</v>
      </c>
      <c r="D492">
        <v>9581.52</v>
      </c>
      <c r="E492" s="135">
        <f t="shared" si="103"/>
        <v>110.63420987605852</v>
      </c>
      <c r="F492">
        <v>8287.43</v>
      </c>
      <c r="G492">
        <f t="shared" si="91"/>
        <v>119.23553371210869</v>
      </c>
      <c r="H492">
        <v>7272.69</v>
      </c>
      <c r="I492">
        <f t="shared" si="92"/>
        <v>114.86029972661672</v>
      </c>
      <c r="J492">
        <v>5718.71</v>
      </c>
      <c r="K492">
        <f t="shared" si="93"/>
        <v>112.05554662914963</v>
      </c>
      <c r="L492">
        <v>10584.08</v>
      </c>
      <c r="M492" s="134">
        <f t="shared" si="94"/>
        <v>124.3427529540579</v>
      </c>
      <c r="N492">
        <v>7559.17</v>
      </c>
      <c r="O492">
        <f t="shared" si="95"/>
        <v>115.16138074765617</v>
      </c>
      <c r="P492">
        <v>10982.07</v>
      </c>
      <c r="Q492">
        <f t="shared" si="96"/>
        <v>113.38811693500928</v>
      </c>
      <c r="R492">
        <v>5455.95</v>
      </c>
      <c r="S492" s="135">
        <f t="shared" si="97"/>
        <v>129.63319362472555</v>
      </c>
      <c r="T492">
        <v>7696.99</v>
      </c>
      <c r="U492" s="136">
        <f t="shared" si="98"/>
        <v>120.47686800432633</v>
      </c>
      <c r="V492">
        <v>7146.99</v>
      </c>
      <c r="W492">
        <f t="shared" si="99"/>
        <v>97.703346142646808</v>
      </c>
      <c r="X492">
        <v>4394.1899999999996</v>
      </c>
      <c r="Y492">
        <f t="shared" si="100"/>
        <v>106.07093458598158</v>
      </c>
      <c r="Z492">
        <v>11065.7</v>
      </c>
      <c r="AA492" s="136">
        <f t="shared" si="101"/>
        <v>111.57638944906026</v>
      </c>
      <c r="AB492">
        <v>8475.7999999999993</v>
      </c>
      <c r="AC492">
        <f t="shared" si="102"/>
        <v>96.344374474276478</v>
      </c>
    </row>
    <row r="493" spans="1:29">
      <c r="A493" s="20">
        <v>42760</v>
      </c>
      <c r="B493">
        <v>23395.599999999999</v>
      </c>
      <c r="C493">
        <f t="shared" si="103"/>
        <v>118.57911449344776</v>
      </c>
      <c r="D493">
        <v>9778.6299999999992</v>
      </c>
      <c r="E493" s="135">
        <f t="shared" si="103"/>
        <v>112.91016495507206</v>
      </c>
      <c r="F493">
        <v>8436.25</v>
      </c>
      <c r="G493">
        <f t="shared" si="91"/>
        <v>121.37668387893193</v>
      </c>
      <c r="H493">
        <v>7381.34</v>
      </c>
      <c r="I493">
        <f t="shared" si="92"/>
        <v>116.57624961108822</v>
      </c>
      <c r="J493">
        <v>5788.51</v>
      </c>
      <c r="K493">
        <f t="shared" si="93"/>
        <v>113.42324618983983</v>
      </c>
      <c r="L493">
        <v>10779.83</v>
      </c>
      <c r="M493" s="134">
        <f t="shared" si="94"/>
        <v>126.64244209952513</v>
      </c>
      <c r="N493">
        <v>7603.67</v>
      </c>
      <c r="O493">
        <f t="shared" si="95"/>
        <v>115.83932309361089</v>
      </c>
      <c r="P493">
        <v>11125.19</v>
      </c>
      <c r="Q493">
        <f t="shared" si="96"/>
        <v>114.86580805296231</v>
      </c>
      <c r="R493">
        <v>5585.01</v>
      </c>
      <c r="S493" s="135">
        <f t="shared" si="97"/>
        <v>132.69965500527471</v>
      </c>
      <c r="T493">
        <v>7877.25</v>
      </c>
      <c r="U493" s="136">
        <f t="shared" si="98"/>
        <v>123.2983813785752</v>
      </c>
      <c r="V493">
        <v>7186.36</v>
      </c>
      <c r="W493">
        <f t="shared" si="99"/>
        <v>98.241556037670591</v>
      </c>
      <c r="X493">
        <v>4467.63</v>
      </c>
      <c r="Y493">
        <f t="shared" si="100"/>
        <v>107.84369576289802</v>
      </c>
      <c r="Z493">
        <v>11320.65</v>
      </c>
      <c r="AA493" s="136">
        <f t="shared" si="101"/>
        <v>114.14707187222714</v>
      </c>
      <c r="AB493">
        <v>8602.75</v>
      </c>
      <c r="AC493">
        <f t="shared" si="102"/>
        <v>97.787414463364172</v>
      </c>
    </row>
    <row r="494" spans="1:29">
      <c r="A494" s="20">
        <v>42762</v>
      </c>
      <c r="B494">
        <v>23520.3</v>
      </c>
      <c r="C494">
        <f t="shared" si="103"/>
        <v>119.21114853306773</v>
      </c>
      <c r="D494">
        <v>9802.4500000000007</v>
      </c>
      <c r="E494" s="135">
        <f t="shared" si="103"/>
        <v>113.18520554145583</v>
      </c>
      <c r="F494">
        <v>8491.7800000000007</v>
      </c>
      <c r="G494">
        <f t="shared" si="91"/>
        <v>122.17562265573407</v>
      </c>
      <c r="H494">
        <v>7375.57</v>
      </c>
      <c r="I494">
        <f t="shared" si="92"/>
        <v>116.48512185376283</v>
      </c>
      <c r="J494">
        <v>5800.87</v>
      </c>
      <c r="K494">
        <f t="shared" si="93"/>
        <v>113.66543482264973</v>
      </c>
      <c r="L494">
        <v>10880</v>
      </c>
      <c r="M494" s="134">
        <f t="shared" si="94"/>
        <v>127.81924854499871</v>
      </c>
      <c r="N494">
        <v>7683.63</v>
      </c>
      <c r="O494">
        <f t="shared" si="95"/>
        <v>117.05748646400509</v>
      </c>
      <c r="P494">
        <v>11225.74</v>
      </c>
      <c r="Q494">
        <f t="shared" si="96"/>
        <v>115.9039707270133</v>
      </c>
      <c r="R494">
        <v>5592.91</v>
      </c>
      <c r="S494" s="135">
        <f t="shared" si="97"/>
        <v>132.88735874699435</v>
      </c>
      <c r="T494">
        <v>7896.47</v>
      </c>
      <c r="U494" s="136">
        <f t="shared" si="98"/>
        <v>123.59922175943099</v>
      </c>
      <c r="V494">
        <v>7169.9</v>
      </c>
      <c r="W494">
        <f t="shared" si="99"/>
        <v>98.016538641884679</v>
      </c>
      <c r="X494">
        <v>4511.12</v>
      </c>
      <c r="Y494">
        <f t="shared" si="100"/>
        <v>108.893496737627</v>
      </c>
      <c r="Z494">
        <v>11348.81</v>
      </c>
      <c r="AA494" s="136">
        <f t="shared" si="101"/>
        <v>114.4310115350488</v>
      </c>
      <c r="AB494">
        <v>8641.25</v>
      </c>
      <c r="AC494">
        <f t="shared" si="102"/>
        <v>98.225043762929971</v>
      </c>
    </row>
    <row r="495" spans="1:29">
      <c r="A495" s="20">
        <v>42765</v>
      </c>
      <c r="B495">
        <v>23651.35</v>
      </c>
      <c r="C495">
        <f t="shared" si="103"/>
        <v>119.87536714487364</v>
      </c>
      <c r="D495">
        <v>9801.01</v>
      </c>
      <c r="E495" s="135">
        <f t="shared" si="103"/>
        <v>113.16857840273238</v>
      </c>
      <c r="F495">
        <v>8493.7199999999993</v>
      </c>
      <c r="G495">
        <f t="shared" si="91"/>
        <v>122.20353443723948</v>
      </c>
      <c r="H495">
        <v>7369.17</v>
      </c>
      <c r="I495">
        <f t="shared" si="92"/>
        <v>116.38404427198081</v>
      </c>
      <c r="J495">
        <v>5788.49</v>
      </c>
      <c r="K495">
        <f t="shared" si="93"/>
        <v>113.42285429884822</v>
      </c>
      <c r="L495">
        <v>10807.58</v>
      </c>
      <c r="M495" s="134">
        <f t="shared" si="94"/>
        <v>126.96845167187108</v>
      </c>
      <c r="N495">
        <v>7659.82</v>
      </c>
      <c r="O495">
        <f t="shared" si="95"/>
        <v>116.69474922227063</v>
      </c>
      <c r="P495">
        <v>11204.37</v>
      </c>
      <c r="Q495">
        <f t="shared" si="96"/>
        <v>115.68332889365209</v>
      </c>
      <c r="R495">
        <v>5598.71</v>
      </c>
      <c r="S495" s="135">
        <f t="shared" si="97"/>
        <v>133.02516655737082</v>
      </c>
      <c r="T495">
        <v>7904.51</v>
      </c>
      <c r="U495" s="136">
        <f t="shared" si="98"/>
        <v>123.72506757951842</v>
      </c>
      <c r="V495">
        <v>7176.09</v>
      </c>
      <c r="W495">
        <f t="shared" si="99"/>
        <v>98.101159400081201</v>
      </c>
      <c r="X495">
        <v>4481.9399999999996</v>
      </c>
      <c r="Y495">
        <f t="shared" si="100"/>
        <v>108.18912349222364</v>
      </c>
      <c r="Z495">
        <v>11350.74</v>
      </c>
      <c r="AA495" s="136">
        <f t="shared" si="101"/>
        <v>114.45047188836008</v>
      </c>
      <c r="AB495">
        <v>8632.75</v>
      </c>
      <c r="AC495">
        <f t="shared" si="102"/>
        <v>98.128424307181675</v>
      </c>
    </row>
    <row r="496" spans="1:29">
      <c r="A496" s="20">
        <v>42766</v>
      </c>
      <c r="B496">
        <v>23279.3</v>
      </c>
      <c r="C496">
        <f t="shared" si="103"/>
        <v>117.98965532097141</v>
      </c>
      <c r="D496">
        <v>9695.19</v>
      </c>
      <c r="E496" s="135">
        <f t="shared" si="103"/>
        <v>111.94671463904098</v>
      </c>
      <c r="F496">
        <v>8411.44</v>
      </c>
      <c r="G496">
        <f t="shared" si="91"/>
        <v>121.01972960101979</v>
      </c>
      <c r="H496">
        <v>7294.04</v>
      </c>
      <c r="I496">
        <f t="shared" si="92"/>
        <v>115.1974882220927</v>
      </c>
      <c r="J496">
        <v>5711.6</v>
      </c>
      <c r="K496">
        <f t="shared" si="93"/>
        <v>111.91622938163522</v>
      </c>
      <c r="L496">
        <v>10727.78</v>
      </c>
      <c r="M496" s="134">
        <f t="shared" si="94"/>
        <v>126.03095387463846</v>
      </c>
      <c r="N496">
        <v>7585.96</v>
      </c>
      <c r="O496">
        <f t="shared" si="95"/>
        <v>115.56951727458038</v>
      </c>
      <c r="P496">
        <v>11105.72</v>
      </c>
      <c r="Q496">
        <f t="shared" si="96"/>
        <v>114.66478341582882</v>
      </c>
      <c r="R496">
        <v>5541.37</v>
      </c>
      <c r="S496" s="135">
        <f t="shared" si="97"/>
        <v>131.66277003202842</v>
      </c>
      <c r="T496">
        <v>7826.06</v>
      </c>
      <c r="U496" s="136">
        <f t="shared" si="98"/>
        <v>122.49713168575485</v>
      </c>
      <c r="V496">
        <v>7087.92</v>
      </c>
      <c r="W496">
        <f t="shared" si="99"/>
        <v>96.895826241731015</v>
      </c>
      <c r="X496">
        <v>4404.6099999999997</v>
      </c>
      <c r="Y496">
        <f t="shared" si="100"/>
        <v>106.32246197519004</v>
      </c>
      <c r="Z496">
        <v>11256.55</v>
      </c>
      <c r="AA496" s="136">
        <f t="shared" si="101"/>
        <v>113.50074614826167</v>
      </c>
      <c r="AB496">
        <v>8561.2999999999993</v>
      </c>
      <c r="AC496">
        <f t="shared" si="102"/>
        <v>97.31625252915633</v>
      </c>
    </row>
    <row r="497" spans="1:29">
      <c r="A497" s="20">
        <v>42767</v>
      </c>
      <c r="B497">
        <v>23756.9</v>
      </c>
      <c r="C497">
        <f t="shared" si="103"/>
        <v>120.41034062427933</v>
      </c>
      <c r="D497">
        <v>9946.32</v>
      </c>
      <c r="E497" s="135">
        <f t="shared" si="103"/>
        <v>114.84641835266622</v>
      </c>
      <c r="F497">
        <v>8558.35</v>
      </c>
      <c r="G497">
        <f t="shared" si="91"/>
        <v>123.13339961182481</v>
      </c>
      <c r="H497">
        <v>7401.65</v>
      </c>
      <c r="I497">
        <f t="shared" si="92"/>
        <v>116.89701299952459</v>
      </c>
      <c r="J497">
        <v>5785.2</v>
      </c>
      <c r="K497">
        <f t="shared" si="93"/>
        <v>113.35838823072974</v>
      </c>
      <c r="L497">
        <v>10995.71</v>
      </c>
      <c r="M497" s="134">
        <f t="shared" si="94"/>
        <v>129.17862035098599</v>
      </c>
      <c r="N497">
        <v>7681.88</v>
      </c>
      <c r="O497">
        <f t="shared" si="95"/>
        <v>117.03082580995068</v>
      </c>
      <c r="P497">
        <v>11311</v>
      </c>
      <c r="Q497">
        <f t="shared" si="96"/>
        <v>116.78426659563176</v>
      </c>
      <c r="R497">
        <v>5695.45</v>
      </c>
      <c r="S497" s="135">
        <f t="shared" si="97"/>
        <v>135.3237057945808</v>
      </c>
      <c r="T497">
        <v>8016.44</v>
      </c>
      <c r="U497" s="136">
        <f t="shared" si="98"/>
        <v>125.47704800767596</v>
      </c>
      <c r="V497">
        <v>7150.54</v>
      </c>
      <c r="W497">
        <f t="shared" si="99"/>
        <v>97.751876625942074</v>
      </c>
      <c r="X497">
        <v>4514.32</v>
      </c>
      <c r="Y497">
        <f t="shared" si="100"/>
        <v>108.97074123335322</v>
      </c>
      <c r="Z497">
        <v>11555.59</v>
      </c>
      <c r="AA497" s="136">
        <f t="shared" si="101"/>
        <v>116.51599177220295</v>
      </c>
      <c r="AB497">
        <v>8716.4</v>
      </c>
      <c r="AC497">
        <f t="shared" si="102"/>
        <v>99.079273421692776</v>
      </c>
    </row>
    <row r="498" spans="1:29">
      <c r="A498" s="20">
        <v>42768</v>
      </c>
      <c r="B498">
        <v>23916.6</v>
      </c>
      <c r="C498">
        <f t="shared" si="103"/>
        <v>121.21976994366432</v>
      </c>
      <c r="D498">
        <v>10047.14</v>
      </c>
      <c r="E498" s="135">
        <f t="shared" si="103"/>
        <v>116.01054899579009</v>
      </c>
      <c r="F498">
        <v>8548.25</v>
      </c>
      <c r="G498">
        <f t="shared" si="91"/>
        <v>122.98808569780174</v>
      </c>
      <c r="H498">
        <v>7425.78</v>
      </c>
      <c r="I498">
        <f t="shared" si="92"/>
        <v>117.27810706958716</v>
      </c>
      <c r="J498">
        <v>5853.61</v>
      </c>
      <c r="K498">
        <f t="shared" si="93"/>
        <v>114.69885136750362</v>
      </c>
      <c r="L498">
        <v>11126.02</v>
      </c>
      <c r="M498" s="134">
        <f t="shared" si="94"/>
        <v>130.70951431035172</v>
      </c>
      <c r="N498">
        <v>7728.44</v>
      </c>
      <c r="O498">
        <f t="shared" si="95"/>
        <v>117.7401515543923</v>
      </c>
      <c r="P498">
        <v>11435.84</v>
      </c>
      <c r="Q498">
        <f t="shared" si="96"/>
        <v>118.07321963619395</v>
      </c>
      <c r="R498">
        <v>5704.53</v>
      </c>
      <c r="S498" s="135">
        <f t="shared" si="97"/>
        <v>135.53944629772187</v>
      </c>
      <c r="T498">
        <v>7996.06</v>
      </c>
      <c r="U498" s="136">
        <f t="shared" si="98"/>
        <v>125.15805076720558</v>
      </c>
      <c r="V498">
        <v>7225.58</v>
      </c>
      <c r="W498">
        <f t="shared" si="99"/>
        <v>98.777715348893167</v>
      </c>
      <c r="X498">
        <v>4557.18</v>
      </c>
      <c r="Y498">
        <f t="shared" si="100"/>
        <v>110.0053346979861</v>
      </c>
      <c r="Z498">
        <v>11640.04</v>
      </c>
      <c r="AA498" s="136">
        <f t="shared" si="101"/>
        <v>117.36750826812938</v>
      </c>
      <c r="AB498">
        <v>8734.25</v>
      </c>
      <c r="AC498">
        <f t="shared" si="102"/>
        <v>99.282174278764174</v>
      </c>
    </row>
    <row r="499" spans="1:29">
      <c r="A499" s="20">
        <v>42769</v>
      </c>
      <c r="B499">
        <v>23943.15</v>
      </c>
      <c r="C499">
        <f t="shared" si="103"/>
        <v>121.35433693445752</v>
      </c>
      <c r="D499">
        <v>10086.64</v>
      </c>
      <c r="E499" s="135">
        <f t="shared" si="103"/>
        <v>116.46664064827365</v>
      </c>
      <c r="F499">
        <v>8540.6299999999992</v>
      </c>
      <c r="G499">
        <f t="shared" si="91"/>
        <v>122.87845282405361</v>
      </c>
      <c r="H499">
        <v>7425.96</v>
      </c>
      <c r="I499">
        <f t="shared" si="92"/>
        <v>117.28094987657478</v>
      </c>
      <c r="J499">
        <v>5864.65</v>
      </c>
      <c r="K499">
        <f t="shared" si="93"/>
        <v>114.91517519486779</v>
      </c>
      <c r="L499">
        <v>11210.18</v>
      </c>
      <c r="M499" s="134">
        <f t="shared" si="94"/>
        <v>131.69823379174389</v>
      </c>
      <c r="N499">
        <v>7820.41</v>
      </c>
      <c r="O499">
        <f t="shared" si="95"/>
        <v>119.14128318489699</v>
      </c>
      <c r="P499">
        <v>11568.85</v>
      </c>
      <c r="Q499">
        <f t="shared" si="96"/>
        <v>119.44652662053529</v>
      </c>
      <c r="R499">
        <v>5687.16</v>
      </c>
      <c r="S499" s="135">
        <f t="shared" si="97"/>
        <v>135.1267356656117</v>
      </c>
      <c r="T499">
        <v>7977.87</v>
      </c>
      <c r="U499" s="136">
        <f t="shared" si="98"/>
        <v>124.87333242549035</v>
      </c>
      <c r="V499">
        <v>7289.05</v>
      </c>
      <c r="W499">
        <f t="shared" si="99"/>
        <v>99.645385707977724</v>
      </c>
      <c r="X499">
        <v>4590.79</v>
      </c>
      <c r="Y499">
        <f t="shared" si="100"/>
        <v>110.81664329216041</v>
      </c>
      <c r="Z499">
        <v>11650.24</v>
      </c>
      <c r="AA499" s="136">
        <f t="shared" si="101"/>
        <v>117.47035573122528</v>
      </c>
      <c r="AB499">
        <v>8740.9500000000007</v>
      </c>
      <c r="AC499">
        <f t="shared" si="102"/>
        <v>99.358333143883442</v>
      </c>
    </row>
    <row r="500" spans="1:29">
      <c r="A500" s="20">
        <v>42772</v>
      </c>
      <c r="B500">
        <v>24205.75</v>
      </c>
      <c r="C500">
        <f t="shared" si="103"/>
        <v>122.68530837635167</v>
      </c>
      <c r="D500">
        <v>10176.09</v>
      </c>
      <c r="E500" s="135">
        <f t="shared" si="103"/>
        <v>117.49948617522693</v>
      </c>
      <c r="F500">
        <v>8636.92</v>
      </c>
      <c r="G500">
        <f t="shared" si="91"/>
        <v>124.26382676279447</v>
      </c>
      <c r="H500">
        <v>7506.71</v>
      </c>
      <c r="I500">
        <f t="shared" si="92"/>
        <v>118.55626467796523</v>
      </c>
      <c r="J500">
        <v>5910.84</v>
      </c>
      <c r="K500">
        <f t="shared" si="93"/>
        <v>115.82024743997211</v>
      </c>
      <c r="L500">
        <v>11330.91</v>
      </c>
      <c r="M500" s="134">
        <f t="shared" si="94"/>
        <v>133.11658102307089</v>
      </c>
      <c r="N500">
        <v>7893.65</v>
      </c>
      <c r="O500">
        <f t="shared" si="95"/>
        <v>120.25706964372225</v>
      </c>
      <c r="P500">
        <v>11693.06</v>
      </c>
      <c r="Q500">
        <f t="shared" si="96"/>
        <v>120.72897501182194</v>
      </c>
      <c r="R500">
        <v>5732.54</v>
      </c>
      <c r="S500" s="135">
        <f t="shared" si="97"/>
        <v>136.20496298197094</v>
      </c>
      <c r="T500">
        <v>8055.09</v>
      </c>
      <c r="U500" s="136">
        <f t="shared" si="98"/>
        <v>126.08201578707639</v>
      </c>
      <c r="V500">
        <v>7322.54</v>
      </c>
      <c r="W500">
        <f t="shared" si="99"/>
        <v>100.10321271799414</v>
      </c>
      <c r="X500">
        <v>4595.99</v>
      </c>
      <c r="Y500">
        <f t="shared" si="100"/>
        <v>110.9421655977155</v>
      </c>
      <c r="Z500">
        <v>11821.89</v>
      </c>
      <c r="AA500" s="136">
        <f t="shared" si="101"/>
        <v>119.20111720577557</v>
      </c>
      <c r="AB500">
        <v>8801.0499999999993</v>
      </c>
      <c r="AC500">
        <f t="shared" si="102"/>
        <v>100.04148953099778</v>
      </c>
    </row>
    <row r="501" spans="1:29">
      <c r="A501" s="20">
        <v>42773</v>
      </c>
      <c r="B501">
        <v>24130.35</v>
      </c>
      <c r="C501">
        <f t="shared" si="103"/>
        <v>122.30314825937216</v>
      </c>
      <c r="D501">
        <v>10133.049999999999</v>
      </c>
      <c r="E501" s="135">
        <f t="shared" si="103"/>
        <v>117.00251947338154</v>
      </c>
      <c r="F501">
        <v>8616.61</v>
      </c>
      <c r="G501">
        <f t="shared" si="91"/>
        <v>123.97161630796192</v>
      </c>
      <c r="H501">
        <v>7513.17</v>
      </c>
      <c r="I501">
        <f t="shared" si="92"/>
        <v>118.65828986207647</v>
      </c>
      <c r="J501">
        <v>5905.43</v>
      </c>
      <c r="K501">
        <f t="shared" si="93"/>
        <v>115.71424092674383</v>
      </c>
      <c r="L501">
        <v>11286.06</v>
      </c>
      <c r="M501" s="134">
        <f t="shared" si="94"/>
        <v>132.58967906560369</v>
      </c>
      <c r="N501">
        <v>7885.13</v>
      </c>
      <c r="O501">
        <f t="shared" si="95"/>
        <v>120.12727034512598</v>
      </c>
      <c r="P501">
        <v>11658.51</v>
      </c>
      <c r="Q501">
        <f t="shared" si="96"/>
        <v>120.37225178568112</v>
      </c>
      <c r="R501">
        <v>5706.03</v>
      </c>
      <c r="S501" s="135">
        <f t="shared" si="97"/>
        <v>135.57508624868132</v>
      </c>
      <c r="T501">
        <v>8014.1</v>
      </c>
      <c r="U501" s="136">
        <f t="shared" si="98"/>
        <v>125.44042123914305</v>
      </c>
      <c r="V501">
        <v>7292.35</v>
      </c>
      <c r="W501">
        <f t="shared" si="99"/>
        <v>99.690498551604307</v>
      </c>
      <c r="X501">
        <v>4561.53</v>
      </c>
      <c r="Y501">
        <f t="shared" si="100"/>
        <v>110.11033893436391</v>
      </c>
      <c r="Z501">
        <v>11739.31</v>
      </c>
      <c r="AA501" s="136">
        <f t="shared" si="101"/>
        <v>118.3684560780834</v>
      </c>
      <c r="AB501">
        <v>8768.2999999999993</v>
      </c>
      <c r="AC501">
        <f t="shared" si="102"/>
        <v>99.669220451497026</v>
      </c>
    </row>
    <row r="502" spans="1:29">
      <c r="A502" s="20">
        <v>42774</v>
      </c>
      <c r="B502">
        <v>24249.200000000001</v>
      </c>
      <c r="C502">
        <f t="shared" si="103"/>
        <v>122.90553194508855</v>
      </c>
      <c r="D502">
        <v>10171.06</v>
      </c>
      <c r="E502" s="135">
        <f t="shared" si="103"/>
        <v>117.44140665593599</v>
      </c>
      <c r="F502">
        <v>8627.14</v>
      </c>
      <c r="G502">
        <f t="shared" si="91"/>
        <v>124.12311685396813</v>
      </c>
      <c r="H502">
        <v>7535.13</v>
      </c>
      <c r="I502">
        <f t="shared" si="92"/>
        <v>119.00511231456605</v>
      </c>
      <c r="J502">
        <v>5924.81</v>
      </c>
      <c r="K502">
        <f t="shared" si="93"/>
        <v>116.09398329760594</v>
      </c>
      <c r="L502">
        <v>11298.67</v>
      </c>
      <c r="M502" s="134">
        <f t="shared" si="94"/>
        <v>132.73782251451476</v>
      </c>
      <c r="N502">
        <v>7902</v>
      </c>
      <c r="O502">
        <f t="shared" si="95"/>
        <v>120.38427905021041</v>
      </c>
      <c r="P502">
        <v>11664.39</v>
      </c>
      <c r="Q502">
        <f t="shared" si="96"/>
        <v>120.43296184558582</v>
      </c>
      <c r="R502">
        <v>5736.72</v>
      </c>
      <c r="S502" s="135">
        <f t="shared" si="97"/>
        <v>136.3042796453112</v>
      </c>
      <c r="T502">
        <v>8075.37</v>
      </c>
      <c r="U502" s="136">
        <f t="shared" si="98"/>
        <v>126.39944778102827</v>
      </c>
      <c r="V502">
        <v>7317.26</v>
      </c>
      <c r="W502">
        <f t="shared" si="99"/>
        <v>100.03103216819163</v>
      </c>
      <c r="X502">
        <v>4593.43</v>
      </c>
      <c r="Y502">
        <f t="shared" si="100"/>
        <v>110.88037000113455</v>
      </c>
      <c r="Z502">
        <v>11782.92</v>
      </c>
      <c r="AA502" s="136">
        <f t="shared" si="101"/>
        <v>118.80817939824151</v>
      </c>
      <c r="AB502">
        <v>8769.0499999999993</v>
      </c>
      <c r="AC502">
        <f t="shared" si="102"/>
        <v>99.677745697592471</v>
      </c>
    </row>
    <row r="503" spans="1:29">
      <c r="A503" s="20">
        <v>42775</v>
      </c>
      <c r="B503">
        <v>24257.8</v>
      </c>
      <c r="C503">
        <f t="shared" si="103"/>
        <v>122.94912049954509</v>
      </c>
      <c r="D503">
        <v>10201.61</v>
      </c>
      <c r="E503" s="135">
        <f t="shared" si="103"/>
        <v>117.79415602260366</v>
      </c>
      <c r="F503">
        <v>8634.84</v>
      </c>
      <c r="G503">
        <f t="shared" si="91"/>
        <v>124.23390072901546</v>
      </c>
      <c r="H503">
        <v>7547.25</v>
      </c>
      <c r="I503">
        <f t="shared" si="92"/>
        <v>119.19652798506577</v>
      </c>
      <c r="J503">
        <v>5950.43</v>
      </c>
      <c r="K503">
        <f t="shared" si="93"/>
        <v>116.59599565784782</v>
      </c>
      <c r="L503">
        <v>11303.91</v>
      </c>
      <c r="M503" s="134">
        <f t="shared" si="94"/>
        <v>132.79938252024783</v>
      </c>
      <c r="N503">
        <v>7916.05</v>
      </c>
      <c r="O503">
        <f t="shared" si="95"/>
        <v>120.59832601561857</v>
      </c>
      <c r="P503">
        <v>11703.92</v>
      </c>
      <c r="Q503">
        <f t="shared" si="96"/>
        <v>120.84110277552354</v>
      </c>
      <c r="R503">
        <v>5736.24</v>
      </c>
      <c r="S503" s="135">
        <f t="shared" si="97"/>
        <v>136.29287486100418</v>
      </c>
      <c r="T503">
        <v>8058.61</v>
      </c>
      <c r="U503" s="136">
        <f t="shared" si="98"/>
        <v>126.13711246452759</v>
      </c>
      <c r="V503">
        <v>7364.64</v>
      </c>
      <c r="W503">
        <f t="shared" si="99"/>
        <v>100.67874323819991</v>
      </c>
      <c r="X503">
        <v>4578.3900000000003</v>
      </c>
      <c r="Y503">
        <f t="shared" si="100"/>
        <v>110.51732087122137</v>
      </c>
      <c r="Z503">
        <v>11768.54</v>
      </c>
      <c r="AA503" s="136">
        <f t="shared" si="101"/>
        <v>118.66318464144553</v>
      </c>
      <c r="AB503">
        <v>8778.4</v>
      </c>
      <c r="AC503">
        <f t="shared" si="102"/>
        <v>99.784027098915587</v>
      </c>
    </row>
    <row r="504" spans="1:29">
      <c r="A504" s="20">
        <v>42776</v>
      </c>
      <c r="B504">
        <v>24201.85</v>
      </c>
      <c r="C504">
        <f t="shared" si="103"/>
        <v>122.66554147374929</v>
      </c>
      <c r="D504">
        <v>10192.4</v>
      </c>
      <c r="E504" s="135">
        <f t="shared" si="103"/>
        <v>117.68781161451824</v>
      </c>
      <c r="F504">
        <v>8651.26</v>
      </c>
      <c r="G504">
        <f t="shared" si="91"/>
        <v>124.47014374567476</v>
      </c>
      <c r="H504">
        <v>7537.7</v>
      </c>
      <c r="I504">
        <f t="shared" si="92"/>
        <v>119.0457012810004</v>
      </c>
      <c r="J504">
        <v>5954.16</v>
      </c>
      <c r="K504">
        <f t="shared" si="93"/>
        <v>116.66908332778154</v>
      </c>
      <c r="L504">
        <v>11341.71</v>
      </c>
      <c r="M504" s="134">
        <f t="shared" si="94"/>
        <v>133.24346042420012</v>
      </c>
      <c r="N504">
        <v>7939.66</v>
      </c>
      <c r="O504">
        <f t="shared" si="95"/>
        <v>120.95801632546109</v>
      </c>
      <c r="P504">
        <v>11744.76</v>
      </c>
      <c r="Q504">
        <f t="shared" si="96"/>
        <v>121.26276924601824</v>
      </c>
      <c r="R504">
        <v>5730.5</v>
      </c>
      <c r="S504" s="135">
        <f t="shared" si="97"/>
        <v>136.15649264866613</v>
      </c>
      <c r="T504">
        <v>8059.6</v>
      </c>
      <c r="U504" s="136">
        <f t="shared" si="98"/>
        <v>126.15260840506075</v>
      </c>
      <c r="V504">
        <v>7393.51</v>
      </c>
      <c r="W504">
        <f t="shared" si="99"/>
        <v>101.07341226713913</v>
      </c>
      <c r="X504">
        <v>4559.72</v>
      </c>
      <c r="Y504">
        <f t="shared" si="100"/>
        <v>110.06664751646878</v>
      </c>
      <c r="Z504">
        <v>11784.99</v>
      </c>
      <c r="AA504" s="136">
        <f t="shared" si="101"/>
        <v>118.8290513833992</v>
      </c>
      <c r="AB504">
        <v>8793.5499999999993</v>
      </c>
      <c r="AC504">
        <f t="shared" si="102"/>
        <v>99.956237070043414</v>
      </c>
    </row>
    <row r="505" spans="1:29">
      <c r="A505" s="20">
        <v>42779</v>
      </c>
      <c r="B505">
        <v>24204.3</v>
      </c>
      <c r="C505">
        <f t="shared" si="103"/>
        <v>122.67795914333284</v>
      </c>
      <c r="D505">
        <v>10139.469999999999</v>
      </c>
      <c r="E505" s="135">
        <f t="shared" si="103"/>
        <v>117.07664880019027</v>
      </c>
      <c r="F505">
        <v>8671.41</v>
      </c>
      <c r="G505">
        <f t="shared" si="91"/>
        <v>124.76005219790891</v>
      </c>
      <c r="H505">
        <v>7539.78</v>
      </c>
      <c r="I505">
        <f t="shared" si="92"/>
        <v>119.07855149507955</v>
      </c>
      <c r="J505">
        <v>5952.33</v>
      </c>
      <c r="K505">
        <f t="shared" si="93"/>
        <v>116.63322530204998</v>
      </c>
      <c r="L505">
        <v>11260.89</v>
      </c>
      <c r="M505" s="134">
        <f t="shared" si="94"/>
        <v>132.29397957241639</v>
      </c>
      <c r="N505">
        <v>7913.58</v>
      </c>
      <c r="O505">
        <f t="shared" si="95"/>
        <v>120.56069640675322</v>
      </c>
      <c r="P505">
        <v>11675.24</v>
      </c>
      <c r="Q505">
        <f t="shared" si="96"/>
        <v>120.54498636088621</v>
      </c>
      <c r="R505">
        <v>5745.17</v>
      </c>
      <c r="S505" s="135">
        <f t="shared" si="97"/>
        <v>136.50505136904931</v>
      </c>
      <c r="T505">
        <v>8079.97</v>
      </c>
      <c r="U505" s="136">
        <f t="shared" si="98"/>
        <v>126.47144912087929</v>
      </c>
      <c r="V505">
        <v>7392.11</v>
      </c>
      <c r="W505">
        <f t="shared" si="99"/>
        <v>101.05427348499451</v>
      </c>
      <c r="X505">
        <v>4539.25</v>
      </c>
      <c r="Y505">
        <f t="shared" si="100"/>
        <v>109.5725241328702</v>
      </c>
      <c r="Z505">
        <v>11785.91</v>
      </c>
      <c r="AA505" s="136">
        <f t="shared" si="101"/>
        <v>118.83832782124708</v>
      </c>
      <c r="AB505">
        <v>8805.0499999999993</v>
      </c>
      <c r="AC505">
        <f t="shared" si="102"/>
        <v>100.08695751017345</v>
      </c>
    </row>
    <row r="506" spans="1:29">
      <c r="A506" s="20">
        <v>42780</v>
      </c>
      <c r="B506">
        <v>23974.85</v>
      </c>
      <c r="C506">
        <f t="shared" si="103"/>
        <v>121.51500637355896</v>
      </c>
      <c r="D506">
        <v>10083.15</v>
      </c>
      <c r="E506" s="135">
        <f t="shared" si="103"/>
        <v>116.42634293011751</v>
      </c>
      <c r="F506">
        <v>8636.2800000000007</v>
      </c>
      <c r="G506">
        <f t="shared" si="91"/>
        <v>124.25461875240092</v>
      </c>
      <c r="H506">
        <v>7464.06</v>
      </c>
      <c r="I506">
        <f t="shared" si="92"/>
        <v>117.88267735562094</v>
      </c>
      <c r="J506">
        <v>5896.09</v>
      </c>
      <c r="K506">
        <f t="shared" si="93"/>
        <v>115.53122783366578</v>
      </c>
      <c r="L506">
        <v>11259.05</v>
      </c>
      <c r="M506" s="134">
        <f t="shared" si="94"/>
        <v>132.27236308185363</v>
      </c>
      <c r="N506">
        <v>7903.33</v>
      </c>
      <c r="O506">
        <f t="shared" si="95"/>
        <v>120.40454114729174</v>
      </c>
      <c r="P506">
        <v>11651.08</v>
      </c>
      <c r="Q506">
        <f t="shared" si="96"/>
        <v>120.29553822359063</v>
      </c>
      <c r="R506">
        <v>5709.17</v>
      </c>
      <c r="S506" s="135">
        <f t="shared" si="97"/>
        <v>135.64969254602306</v>
      </c>
      <c r="T506">
        <v>8020.79</v>
      </c>
      <c r="U506" s="136">
        <f t="shared" si="98"/>
        <v>125.54513623123074</v>
      </c>
      <c r="V506">
        <v>7363.7</v>
      </c>
      <c r="W506">
        <f t="shared" si="99"/>
        <v>100.66589291304568</v>
      </c>
      <c r="X506">
        <v>4500.46</v>
      </c>
      <c r="Y506">
        <f t="shared" si="100"/>
        <v>108.63617601123909</v>
      </c>
      <c r="Z506">
        <v>11692.36</v>
      </c>
      <c r="AA506" s="136">
        <f t="shared" si="101"/>
        <v>117.8950552553037</v>
      </c>
      <c r="AB506">
        <v>8792.2999999999993</v>
      </c>
      <c r="AC506">
        <f t="shared" si="102"/>
        <v>99.942028326551025</v>
      </c>
    </row>
    <row r="507" spans="1:29">
      <c r="A507" s="20">
        <v>42781</v>
      </c>
      <c r="B507">
        <v>23673.599999999999</v>
      </c>
      <c r="C507">
        <f t="shared" si="103"/>
        <v>119.98813985843854</v>
      </c>
      <c r="D507">
        <v>9960.84</v>
      </c>
      <c r="E507" s="135">
        <f t="shared" si="103"/>
        <v>115.01407533479436</v>
      </c>
      <c r="F507">
        <v>8605.69</v>
      </c>
      <c r="G507">
        <f t="shared" si="91"/>
        <v>123.81450463062211</v>
      </c>
      <c r="H507">
        <v>7407.82</v>
      </c>
      <c r="I507">
        <f t="shared" si="92"/>
        <v>116.99445810571135</v>
      </c>
      <c r="J507">
        <v>5846.69</v>
      </c>
      <c r="K507">
        <f t="shared" si="93"/>
        <v>114.5632570844094</v>
      </c>
      <c r="L507">
        <v>11127.52</v>
      </c>
      <c r="M507" s="134">
        <f t="shared" si="94"/>
        <v>130.72713644939745</v>
      </c>
      <c r="N507">
        <v>7841.99</v>
      </c>
      <c r="O507">
        <f t="shared" si="95"/>
        <v>119.47004713603637</v>
      </c>
      <c r="P507">
        <v>11514.8</v>
      </c>
      <c r="Q507">
        <f t="shared" si="96"/>
        <v>118.88846901205734</v>
      </c>
      <c r="R507">
        <v>5610.08</v>
      </c>
      <c r="S507" s="135">
        <f t="shared" si="97"/>
        <v>133.29531738564327</v>
      </c>
      <c r="T507">
        <v>7922.49</v>
      </c>
      <c r="U507" s="136">
        <f t="shared" si="98"/>
        <v>124.00649890354481</v>
      </c>
      <c r="V507">
        <v>7307.42</v>
      </c>
      <c r="W507">
        <f t="shared" si="99"/>
        <v>99.896513870832365</v>
      </c>
      <c r="X507">
        <v>4411.55</v>
      </c>
      <c r="Y507">
        <f t="shared" si="100"/>
        <v>106.48998597529626</v>
      </c>
      <c r="Z507">
        <v>11523.07</v>
      </c>
      <c r="AA507" s="136">
        <f t="shared" si="101"/>
        <v>116.18808986045011</v>
      </c>
      <c r="AB507">
        <v>8724.7000000000007</v>
      </c>
      <c r="AC507">
        <f t="shared" si="102"/>
        <v>99.173619478482294</v>
      </c>
    </row>
    <row r="508" spans="1:29">
      <c r="A508" s="20">
        <v>42782</v>
      </c>
      <c r="B508">
        <v>24084.1</v>
      </c>
      <c r="C508">
        <f t="shared" si="103"/>
        <v>122.0687330682541</v>
      </c>
      <c r="D508">
        <v>10182.64</v>
      </c>
      <c r="E508" s="135">
        <f t="shared" si="103"/>
        <v>117.57511656317041</v>
      </c>
      <c r="F508">
        <v>8694.69</v>
      </c>
      <c r="G508">
        <f t="shared" si="91"/>
        <v>125.094993575974</v>
      </c>
      <c r="H508">
        <v>7471.98</v>
      </c>
      <c r="I508">
        <f t="shared" si="92"/>
        <v>118.00776086307619</v>
      </c>
      <c r="J508">
        <v>5914.86</v>
      </c>
      <c r="K508">
        <f t="shared" si="93"/>
        <v>115.89901752928404</v>
      </c>
      <c r="L508">
        <v>11342.94</v>
      </c>
      <c r="M508" s="134">
        <f t="shared" si="94"/>
        <v>133.25791057821763</v>
      </c>
      <c r="N508">
        <v>7928.39</v>
      </c>
      <c r="O508">
        <f t="shared" si="95"/>
        <v>120.78632171335076</v>
      </c>
      <c r="P508">
        <v>11678.19</v>
      </c>
      <c r="Q508">
        <f t="shared" si="96"/>
        <v>120.57544463923978</v>
      </c>
      <c r="R508">
        <v>5712.71</v>
      </c>
      <c r="S508" s="135">
        <f t="shared" si="97"/>
        <v>135.73380283028732</v>
      </c>
      <c r="T508">
        <v>8055.88</v>
      </c>
      <c r="U508" s="136">
        <f t="shared" si="98"/>
        <v>126.09438123457252</v>
      </c>
      <c r="V508">
        <v>7372.39</v>
      </c>
      <c r="W508">
        <f t="shared" si="99"/>
        <v>100.78469006792901</v>
      </c>
      <c r="X508">
        <v>4468.8500000000004</v>
      </c>
      <c r="Y508">
        <f t="shared" si="100"/>
        <v>107.87314522689367</v>
      </c>
      <c r="Z508">
        <v>11748.23</v>
      </c>
      <c r="AA508" s="136">
        <f t="shared" si="101"/>
        <v>118.45839719286924</v>
      </c>
      <c r="AB508">
        <v>8778</v>
      </c>
      <c r="AC508">
        <f t="shared" si="102"/>
        <v>99.779480300998031</v>
      </c>
    </row>
    <row r="509" spans="1:29">
      <c r="A509" s="20">
        <v>42783</v>
      </c>
      <c r="B509">
        <v>24250.799999999999</v>
      </c>
      <c r="C509">
        <f t="shared" si="103"/>
        <v>122.9136414435921</v>
      </c>
      <c r="D509">
        <v>10231.73</v>
      </c>
      <c r="E509" s="135">
        <f t="shared" si="103"/>
        <v>118.14194034090251</v>
      </c>
      <c r="F509">
        <v>8736.6299999999992</v>
      </c>
      <c r="G509">
        <f t="shared" si="91"/>
        <v>125.69840600707576</v>
      </c>
      <c r="H509">
        <v>7519.65</v>
      </c>
      <c r="I509">
        <f t="shared" si="92"/>
        <v>118.76063091363078</v>
      </c>
      <c r="J509">
        <v>5919.99</v>
      </c>
      <c r="K509">
        <f t="shared" si="93"/>
        <v>115.9995375686299</v>
      </c>
      <c r="L509">
        <v>11400.25</v>
      </c>
      <c r="M509" s="134">
        <f t="shared" si="94"/>
        <v>133.93119377069132</v>
      </c>
      <c r="N509">
        <v>7923.45</v>
      </c>
      <c r="O509">
        <f t="shared" si="95"/>
        <v>120.71106249562004</v>
      </c>
      <c r="P509">
        <v>11719.21</v>
      </c>
      <c r="Q509">
        <f t="shared" si="96"/>
        <v>120.99896958095604</v>
      </c>
      <c r="R509">
        <v>5730.71</v>
      </c>
      <c r="S509" s="135">
        <f t="shared" si="97"/>
        <v>136.16148224180043</v>
      </c>
      <c r="T509">
        <v>8107.05</v>
      </c>
      <c r="U509" s="136">
        <f t="shared" si="98"/>
        <v>126.8953178780892</v>
      </c>
      <c r="V509">
        <v>7352.21</v>
      </c>
      <c r="W509">
        <f t="shared" si="99"/>
        <v>100.50881819387314</v>
      </c>
      <c r="X509">
        <v>4476.8500000000004</v>
      </c>
      <c r="Y509">
        <f t="shared" si="100"/>
        <v>108.06625646620918</v>
      </c>
      <c r="Z509">
        <v>11803.19</v>
      </c>
      <c r="AA509" s="136">
        <f t="shared" si="101"/>
        <v>119.01256352343307</v>
      </c>
      <c r="AB509">
        <v>8821.7000000000007</v>
      </c>
      <c r="AC509">
        <f t="shared" si="102"/>
        <v>100.27621797349218</v>
      </c>
    </row>
    <row r="510" spans="1:29">
      <c r="A510" s="20">
        <v>42786</v>
      </c>
      <c r="B510">
        <v>24405.35</v>
      </c>
      <c r="C510">
        <f t="shared" si="103"/>
        <v>123.69696831466881</v>
      </c>
      <c r="D510">
        <v>10286.15</v>
      </c>
      <c r="E510" s="135">
        <f t="shared" si="103"/>
        <v>118.7703076251596</v>
      </c>
      <c r="F510">
        <v>8814.1</v>
      </c>
      <c r="G510">
        <f t="shared" si="91"/>
        <v>126.81300689018154</v>
      </c>
      <c r="H510">
        <v>7592.02</v>
      </c>
      <c r="I510">
        <f t="shared" si="92"/>
        <v>119.90359725637538</v>
      </c>
      <c r="J510">
        <v>5974.34</v>
      </c>
      <c r="K510">
        <f t="shared" si="93"/>
        <v>117.06450133830775</v>
      </c>
      <c r="L510">
        <v>11447.36</v>
      </c>
      <c r="M510" s="134">
        <f t="shared" si="94"/>
        <v>134.48464641765409</v>
      </c>
      <c r="N510">
        <v>7954.68</v>
      </c>
      <c r="O510">
        <f t="shared" si="95"/>
        <v>121.18684091054514</v>
      </c>
      <c r="P510">
        <v>11773.42</v>
      </c>
      <c r="Q510">
        <f t="shared" si="96"/>
        <v>121.55867916385317</v>
      </c>
      <c r="R510">
        <v>5784.16</v>
      </c>
      <c r="S510" s="135">
        <f t="shared" si="97"/>
        <v>137.43145249432135</v>
      </c>
      <c r="T510">
        <v>8175.72</v>
      </c>
      <c r="U510" s="136">
        <f t="shared" si="98"/>
        <v>127.97017266234346</v>
      </c>
      <c r="V510">
        <v>7398.52</v>
      </c>
      <c r="W510">
        <f t="shared" si="99"/>
        <v>101.14190176609948</v>
      </c>
      <c r="X510">
        <v>4544.71</v>
      </c>
      <c r="Y510">
        <f t="shared" si="100"/>
        <v>109.70432255370304</v>
      </c>
      <c r="Z510">
        <v>11876.36</v>
      </c>
      <c r="AA510" s="136">
        <f t="shared" si="101"/>
        <v>119.75034282487699</v>
      </c>
      <c r="AB510">
        <v>8879.2000000000007</v>
      </c>
      <c r="AC510">
        <f t="shared" si="102"/>
        <v>100.92982017414238</v>
      </c>
    </row>
    <row r="511" spans="1:29">
      <c r="A511" s="20">
        <v>42787</v>
      </c>
      <c r="B511">
        <v>24614.05</v>
      </c>
      <c r="C511">
        <f t="shared" si="103"/>
        <v>124.75475102572484</v>
      </c>
      <c r="D511">
        <v>10326.23</v>
      </c>
      <c r="E511" s="135">
        <f t="shared" si="103"/>
        <v>119.23309631962901</v>
      </c>
      <c r="F511">
        <v>8848.25</v>
      </c>
      <c r="G511">
        <f t="shared" si="91"/>
        <v>127.30434056977442</v>
      </c>
      <c r="H511">
        <v>7632.22</v>
      </c>
      <c r="I511">
        <f t="shared" si="92"/>
        <v>120.53849081694376</v>
      </c>
      <c r="J511">
        <v>6001.82</v>
      </c>
      <c r="K511">
        <f t="shared" si="93"/>
        <v>117.60295956076857</v>
      </c>
      <c r="L511">
        <v>11511.32</v>
      </c>
      <c r="M511" s="134">
        <f t="shared" si="94"/>
        <v>135.23605442656384</v>
      </c>
      <c r="N511">
        <v>7986.45</v>
      </c>
      <c r="O511">
        <f t="shared" si="95"/>
        <v>121.67084604157843</v>
      </c>
      <c r="P511">
        <v>11819.68</v>
      </c>
      <c r="Q511">
        <f t="shared" si="96"/>
        <v>122.03630626779744</v>
      </c>
      <c r="R511">
        <v>5799.55</v>
      </c>
      <c r="S511" s="135">
        <f t="shared" si="97"/>
        <v>137.7971183911651</v>
      </c>
      <c r="T511">
        <v>8209.0499999999993</v>
      </c>
      <c r="U511" s="136">
        <f t="shared" si="98"/>
        <v>128.49186932695963</v>
      </c>
      <c r="V511">
        <v>7435.54</v>
      </c>
      <c r="W511">
        <f t="shared" si="99"/>
        <v>101.64798584823767</v>
      </c>
      <c r="X511">
        <v>4585.17</v>
      </c>
      <c r="Y511">
        <f t="shared" si="100"/>
        <v>110.68098264654127</v>
      </c>
      <c r="Z511">
        <v>11917.93</v>
      </c>
      <c r="AA511" s="136">
        <f t="shared" si="101"/>
        <v>120.1694966524159</v>
      </c>
      <c r="AB511">
        <v>8907.85</v>
      </c>
      <c r="AC511">
        <f t="shared" si="102"/>
        <v>101.25548457498807</v>
      </c>
    </row>
    <row r="512" spans="1:29">
      <c r="A512" s="20">
        <v>42788</v>
      </c>
      <c r="B512">
        <v>24462.9</v>
      </c>
      <c r="C512">
        <f t="shared" si="103"/>
        <v>123.98865683896818</v>
      </c>
      <c r="D512">
        <v>10249.49</v>
      </c>
      <c r="E512" s="135">
        <f t="shared" si="103"/>
        <v>118.34700838515842</v>
      </c>
      <c r="F512">
        <v>8815.4</v>
      </c>
      <c r="G512">
        <f t="shared" si="91"/>
        <v>126.8317106612934</v>
      </c>
      <c r="H512">
        <v>7579.74</v>
      </c>
      <c r="I512">
        <f t="shared" si="92"/>
        <v>119.7096546463311</v>
      </c>
      <c r="J512">
        <v>5962.62</v>
      </c>
      <c r="K512">
        <f t="shared" si="93"/>
        <v>116.83485321722908</v>
      </c>
      <c r="L512">
        <v>11450.85</v>
      </c>
      <c r="M512" s="134">
        <f t="shared" si="94"/>
        <v>134.52564726116714</v>
      </c>
      <c r="N512">
        <v>7939.38</v>
      </c>
      <c r="O512">
        <f t="shared" si="95"/>
        <v>120.95375062081237</v>
      </c>
      <c r="P512">
        <v>11746.4</v>
      </c>
      <c r="Q512">
        <f t="shared" si="96"/>
        <v>121.27970198381479</v>
      </c>
      <c r="R512">
        <v>5750.57</v>
      </c>
      <c r="S512" s="135">
        <f t="shared" si="97"/>
        <v>136.63335519250325</v>
      </c>
      <c r="T512">
        <v>8140.86</v>
      </c>
      <c r="U512" s="136">
        <f t="shared" si="98"/>
        <v>127.4245277259942</v>
      </c>
      <c r="V512">
        <v>7396.27</v>
      </c>
      <c r="W512">
        <f t="shared" si="99"/>
        <v>101.11114300908135</v>
      </c>
      <c r="X512">
        <v>4571.91</v>
      </c>
      <c r="Y512">
        <f t="shared" si="100"/>
        <v>110.3609007673758</v>
      </c>
      <c r="Z512">
        <v>11885.12</v>
      </c>
      <c r="AA512" s="136">
        <f t="shared" si="101"/>
        <v>119.83867064612406</v>
      </c>
      <c r="AB512">
        <v>8926.9</v>
      </c>
      <c r="AC512">
        <f t="shared" si="102"/>
        <v>101.47202582581217</v>
      </c>
    </row>
    <row r="513" spans="1:29">
      <c r="A513" s="20">
        <v>42789</v>
      </c>
      <c r="B513">
        <v>24376.85</v>
      </c>
      <c r="C513">
        <f t="shared" si="103"/>
        <v>123.55251787257441</v>
      </c>
      <c r="D513">
        <v>10273.49</v>
      </c>
      <c r="E513" s="135">
        <f t="shared" si="103"/>
        <v>118.62412736388262</v>
      </c>
      <c r="F513">
        <v>8791.2000000000007</v>
      </c>
      <c r="G513">
        <f t="shared" si="91"/>
        <v>126.4835327682876</v>
      </c>
      <c r="H513">
        <v>7566.07</v>
      </c>
      <c r="I513">
        <f t="shared" si="92"/>
        <v>119.49375924899354</v>
      </c>
      <c r="J513">
        <v>5976.9</v>
      </c>
      <c r="K513">
        <f t="shared" si="93"/>
        <v>117.11466338523276</v>
      </c>
      <c r="L513">
        <v>11469.16</v>
      </c>
      <c r="M513" s="134">
        <f t="shared" si="94"/>
        <v>134.74075483845195</v>
      </c>
      <c r="N513">
        <v>7954.8</v>
      </c>
      <c r="O513">
        <f t="shared" si="95"/>
        <v>121.18866906968029</v>
      </c>
      <c r="P513">
        <v>11773.92</v>
      </c>
      <c r="Q513">
        <f t="shared" si="96"/>
        <v>121.56384158391309</v>
      </c>
      <c r="R513">
        <v>5756.81</v>
      </c>
      <c r="S513" s="135">
        <f t="shared" si="97"/>
        <v>136.78161738849448</v>
      </c>
      <c r="T513">
        <v>8130.31</v>
      </c>
      <c r="U513" s="136">
        <f t="shared" si="98"/>
        <v>127.2593942182924</v>
      </c>
      <c r="V513">
        <v>7405.25</v>
      </c>
      <c r="W513">
        <f t="shared" si="99"/>
        <v>101.23390462598034</v>
      </c>
      <c r="X513">
        <v>4565.03</v>
      </c>
      <c r="Y513">
        <f t="shared" si="100"/>
        <v>110.19482510156445</v>
      </c>
      <c r="Z513">
        <v>11939.03</v>
      </c>
      <c r="AA513" s="136">
        <f t="shared" si="101"/>
        <v>120.3822497378398</v>
      </c>
      <c r="AB513">
        <v>8939.5</v>
      </c>
      <c r="AC513">
        <f t="shared" si="102"/>
        <v>101.61524996021552</v>
      </c>
    </row>
    <row r="514" spans="1:29">
      <c r="A514" s="20">
        <v>42793</v>
      </c>
      <c r="B514">
        <v>24349.55</v>
      </c>
      <c r="C514">
        <f t="shared" si="103"/>
        <v>123.41414955435769</v>
      </c>
      <c r="D514">
        <v>10294.57</v>
      </c>
      <c r="E514" s="135">
        <f t="shared" si="103"/>
        <v>118.86753020019536</v>
      </c>
      <c r="F514">
        <v>8788.56</v>
      </c>
      <c r="G514">
        <f t="shared" ref="G514:G577" si="104">F514/F$2*100</f>
        <v>126.44554972541424</v>
      </c>
      <c r="H514">
        <v>7557.23</v>
      </c>
      <c r="I514">
        <f t="shared" ref="I514:I577" si="105">H514/H$2*100</f>
        <v>119.35414583915713</v>
      </c>
      <c r="J514">
        <v>5970.13</v>
      </c>
      <c r="K514">
        <f t="shared" ref="K514:K577" si="106">J514/J$2*100</f>
        <v>116.98200828457557</v>
      </c>
      <c r="L514">
        <v>11502.86</v>
      </c>
      <c r="M514" s="134">
        <f t="shared" ref="M514:M577" si="107">L514/L$2*100</f>
        <v>135.13666556234597</v>
      </c>
      <c r="N514">
        <v>7975.85</v>
      </c>
      <c r="O514">
        <f t="shared" ref="O514:O577" si="108">N514/N$2*100</f>
        <v>121.50935865130607</v>
      </c>
      <c r="P514">
        <v>11813.5</v>
      </c>
      <c r="Q514">
        <f t="shared" ref="Q514:Q577" si="109">P514/P$2*100</f>
        <v>121.97249875585679</v>
      </c>
      <c r="R514">
        <v>5726.45</v>
      </c>
      <c r="S514" s="135">
        <f t="shared" ref="S514:S577" si="110">R514/R$2*100</f>
        <v>136.06026478107566</v>
      </c>
      <c r="T514">
        <v>8077.32</v>
      </c>
      <c r="U514" s="136">
        <f t="shared" ref="U514:U577" si="111">T514/T$2*100</f>
        <v>126.42997008813902</v>
      </c>
      <c r="V514">
        <v>7429.41</v>
      </c>
      <c r="W514">
        <f t="shared" ref="W514:W577" si="112">V514/V$2*100</f>
        <v>101.56418532356162</v>
      </c>
      <c r="X514">
        <v>4548.13</v>
      </c>
      <c r="Y514">
        <f t="shared" ref="Y514:Y577" si="113">X514/X$2*100</f>
        <v>109.78687760851042</v>
      </c>
      <c r="Z514">
        <v>11898.15</v>
      </c>
      <c r="AA514" s="136">
        <f t="shared" ref="AA514:AA577" si="114">Z514/Z$2*100</f>
        <v>119.97005323868677</v>
      </c>
      <c r="AB514">
        <v>8896.7000000000007</v>
      </c>
      <c r="AC514">
        <f t="shared" ref="AC514:AC577" si="115">AB514/AB$2*100</f>
        <v>101.1287425830359</v>
      </c>
    </row>
    <row r="515" spans="1:29">
      <c r="A515" s="20">
        <v>42794</v>
      </c>
      <c r="B515">
        <v>24424.35</v>
      </c>
      <c r="C515">
        <f t="shared" ref="C515:E578" si="116">B515/B$2*100</f>
        <v>123.79326860939838</v>
      </c>
      <c r="D515">
        <v>10352.450000000001</v>
      </c>
      <c r="E515" s="135">
        <f t="shared" si="116"/>
        <v>119.53584880388522</v>
      </c>
      <c r="F515">
        <v>8794.2999999999993</v>
      </c>
      <c r="G515">
        <f t="shared" si="104"/>
        <v>126.5281340686313</v>
      </c>
      <c r="H515">
        <v>7514.79</v>
      </c>
      <c r="I515">
        <f t="shared" si="105"/>
        <v>118.68387512496506</v>
      </c>
      <c r="J515">
        <v>5941.11</v>
      </c>
      <c r="K515">
        <f t="shared" si="106"/>
        <v>116.41337445576139</v>
      </c>
      <c r="L515">
        <v>11517.51</v>
      </c>
      <c r="M515" s="134">
        <f t="shared" si="107"/>
        <v>135.3087751203592</v>
      </c>
      <c r="N515">
        <v>7997.89</v>
      </c>
      <c r="O515">
        <f t="shared" si="108"/>
        <v>121.84513054579693</v>
      </c>
      <c r="P515">
        <v>11854.11</v>
      </c>
      <c r="Q515">
        <f t="shared" si="109"/>
        <v>122.39179051312392</v>
      </c>
      <c r="R515">
        <v>5757.29</v>
      </c>
      <c r="S515" s="135">
        <f t="shared" si="110"/>
        <v>136.7930221728015</v>
      </c>
      <c r="T515">
        <v>8086.43</v>
      </c>
      <c r="U515" s="136">
        <f t="shared" si="111"/>
        <v>126.57256404597442</v>
      </c>
      <c r="V515">
        <v>7421.41</v>
      </c>
      <c r="W515">
        <f t="shared" si="112"/>
        <v>101.45482085416384</v>
      </c>
      <c r="X515">
        <v>4546.6499999999996</v>
      </c>
      <c r="Y515">
        <f t="shared" si="113"/>
        <v>109.75115202923705</v>
      </c>
      <c r="Z515">
        <v>11932.61</v>
      </c>
      <c r="AA515" s="136">
        <f t="shared" si="114"/>
        <v>120.31751633459709</v>
      </c>
      <c r="AB515">
        <v>8879.6</v>
      </c>
      <c r="AC515">
        <f t="shared" si="115"/>
        <v>100.93436697205993</v>
      </c>
    </row>
    <row r="516" spans="1:29">
      <c r="A516" s="20">
        <v>42795</v>
      </c>
      <c r="B516">
        <v>24456.65</v>
      </c>
      <c r="C516">
        <f t="shared" si="116"/>
        <v>123.95697911043871</v>
      </c>
      <c r="D516">
        <v>10405.049999999999</v>
      </c>
      <c r="E516" s="135">
        <f t="shared" si="116"/>
        <v>120.14320123225571</v>
      </c>
      <c r="F516">
        <v>8805.4500000000007</v>
      </c>
      <c r="G516">
        <f t="shared" si="104"/>
        <v>126.68855487470631</v>
      </c>
      <c r="H516">
        <v>7517.5</v>
      </c>
      <c r="I516">
        <f t="shared" si="105"/>
        <v>118.72667516350089</v>
      </c>
      <c r="J516">
        <v>5953.12</v>
      </c>
      <c r="K516">
        <f t="shared" si="106"/>
        <v>116.64870499621824</v>
      </c>
      <c r="L516">
        <v>11517.72</v>
      </c>
      <c r="M516" s="134">
        <f t="shared" si="107"/>
        <v>135.3112422198256</v>
      </c>
      <c r="N516">
        <v>7999.78</v>
      </c>
      <c r="O516">
        <f t="shared" si="108"/>
        <v>121.87392405217568</v>
      </c>
      <c r="P516">
        <v>11874.55</v>
      </c>
      <c r="Q516">
        <f t="shared" si="109"/>
        <v>122.60283024517366</v>
      </c>
      <c r="R516">
        <v>5774.05</v>
      </c>
      <c r="S516" s="135">
        <f t="shared" si="110"/>
        <v>137.19123922485483</v>
      </c>
      <c r="T516">
        <v>8097.23</v>
      </c>
      <c r="U516" s="136">
        <f t="shared" si="111"/>
        <v>126.74161066997245</v>
      </c>
      <c r="V516">
        <v>7468.71</v>
      </c>
      <c r="W516">
        <f t="shared" si="112"/>
        <v>102.10143827947817</v>
      </c>
      <c r="X516">
        <v>4563.6400000000003</v>
      </c>
      <c r="Y516">
        <f t="shared" si="113"/>
        <v>110.16127202373337</v>
      </c>
      <c r="Z516">
        <v>11958.56</v>
      </c>
      <c r="AA516" s="136">
        <f t="shared" si="114"/>
        <v>120.5791723804146</v>
      </c>
      <c r="AB516">
        <v>8945.7999999999993</v>
      </c>
      <c r="AC516">
        <f t="shared" si="115"/>
        <v>101.68686202741719</v>
      </c>
    </row>
    <row r="517" spans="1:29">
      <c r="A517" s="20">
        <v>42796</v>
      </c>
      <c r="B517">
        <v>24102.7</v>
      </c>
      <c r="C517">
        <f t="shared" si="116"/>
        <v>122.16300598835781</v>
      </c>
      <c r="D517">
        <v>10305.620000000001</v>
      </c>
      <c r="E517" s="135">
        <f t="shared" si="116"/>
        <v>118.99512039664964</v>
      </c>
      <c r="F517">
        <v>8726.6</v>
      </c>
      <c r="G517">
        <f t="shared" si="104"/>
        <v>125.5540992191895</v>
      </c>
      <c r="H517">
        <v>7453.77</v>
      </c>
      <c r="I517">
        <f t="shared" si="105"/>
        <v>117.72016355616202</v>
      </c>
      <c r="J517">
        <v>5894.9</v>
      </c>
      <c r="K517">
        <f t="shared" si="106"/>
        <v>115.50791031966547</v>
      </c>
      <c r="L517">
        <v>11319.73</v>
      </c>
      <c r="M517" s="134">
        <f t="shared" si="107"/>
        <v>132.98523734671676</v>
      </c>
      <c r="N517">
        <v>7939.03</v>
      </c>
      <c r="O517">
        <f t="shared" si="108"/>
        <v>120.9484184900015</v>
      </c>
      <c r="P517">
        <v>11751.54</v>
      </c>
      <c r="Q517">
        <f t="shared" si="109"/>
        <v>121.33277166203082</v>
      </c>
      <c r="R517">
        <v>5664.86</v>
      </c>
      <c r="S517" s="135">
        <f t="shared" si="110"/>
        <v>134.59688839468157</v>
      </c>
      <c r="T517">
        <v>8011.56</v>
      </c>
      <c r="U517" s="136">
        <f t="shared" si="111"/>
        <v>125.40066397757315</v>
      </c>
      <c r="V517">
        <v>7443.21</v>
      </c>
      <c r="W517">
        <f t="shared" si="112"/>
        <v>101.75283903327276</v>
      </c>
      <c r="X517">
        <v>4481</v>
      </c>
      <c r="Y517">
        <f t="shared" si="113"/>
        <v>108.16643292160408</v>
      </c>
      <c r="Z517">
        <v>11819.82</v>
      </c>
      <c r="AA517" s="136">
        <f t="shared" si="114"/>
        <v>119.18024522061788</v>
      </c>
      <c r="AB517">
        <v>8899.75</v>
      </c>
      <c r="AC517">
        <f t="shared" si="115"/>
        <v>101.16341191715735</v>
      </c>
    </row>
    <row r="518" spans="1:29">
      <c r="A518" s="20">
        <v>42797</v>
      </c>
      <c r="B518">
        <v>24091.200000000001</v>
      </c>
      <c r="C518">
        <f t="shared" si="116"/>
        <v>122.10471896786356</v>
      </c>
      <c r="D518">
        <v>10381.74</v>
      </c>
      <c r="E518" s="135">
        <f t="shared" si="116"/>
        <v>119.87404942416984</v>
      </c>
      <c r="F518">
        <v>8747.5400000000009</v>
      </c>
      <c r="G518">
        <f t="shared" si="104"/>
        <v>125.85537380925319</v>
      </c>
      <c r="H518">
        <v>7482.73</v>
      </c>
      <c r="I518">
        <f t="shared" si="105"/>
        <v>118.17753961372568</v>
      </c>
      <c r="J518">
        <v>5934.31</v>
      </c>
      <c r="K518">
        <f t="shared" si="106"/>
        <v>116.28013151861678</v>
      </c>
      <c r="L518">
        <v>11379.22</v>
      </c>
      <c r="M518" s="134">
        <f t="shared" si="107"/>
        <v>133.68413138127025</v>
      </c>
      <c r="N518">
        <v>7962.94</v>
      </c>
      <c r="O518">
        <f t="shared" si="108"/>
        <v>121.31267919768189</v>
      </c>
      <c r="P518">
        <v>11797.27</v>
      </c>
      <c r="Q518">
        <f t="shared" si="109"/>
        <v>121.80492660071161</v>
      </c>
      <c r="R518">
        <v>5709.32</v>
      </c>
      <c r="S518" s="135">
        <f t="shared" si="110"/>
        <v>135.65325654111899</v>
      </c>
      <c r="T518">
        <v>8064.26</v>
      </c>
      <c r="U518" s="136">
        <f t="shared" si="111"/>
        <v>126.22554889282287</v>
      </c>
      <c r="V518">
        <v>7466.57</v>
      </c>
      <c r="W518">
        <f t="shared" si="112"/>
        <v>102.07218328391426</v>
      </c>
      <c r="X518">
        <v>4516.5</v>
      </c>
      <c r="Y518">
        <f t="shared" si="113"/>
        <v>109.02336404606669</v>
      </c>
      <c r="Z518">
        <v>11889.68</v>
      </c>
      <c r="AA518" s="136">
        <f t="shared" si="114"/>
        <v>119.88464951197871</v>
      </c>
      <c r="AB518">
        <v>8897.5499999999993</v>
      </c>
      <c r="AC518">
        <f t="shared" si="115"/>
        <v>101.13840452861072</v>
      </c>
    </row>
    <row r="519" spans="1:29">
      <c r="A519" s="20">
        <v>42800</v>
      </c>
      <c r="B519">
        <v>24228.35</v>
      </c>
      <c r="C519">
        <f t="shared" si="116"/>
        <v>122.79985504271424</v>
      </c>
      <c r="D519">
        <v>10407</v>
      </c>
      <c r="E519" s="135">
        <f t="shared" si="116"/>
        <v>120.16571714927706</v>
      </c>
      <c r="F519">
        <v>8790.43</v>
      </c>
      <c r="G519">
        <f t="shared" si="104"/>
        <v>126.47245438078288</v>
      </c>
      <c r="H519">
        <v>7506.35</v>
      </c>
      <c r="I519">
        <f t="shared" si="105"/>
        <v>118.55057906399</v>
      </c>
      <c r="J519">
        <v>5943.98</v>
      </c>
      <c r="K519">
        <f t="shared" si="106"/>
        <v>116.46961081305622</v>
      </c>
      <c r="L519">
        <v>11426.84</v>
      </c>
      <c r="M519" s="134">
        <f t="shared" si="107"/>
        <v>134.24357555550856</v>
      </c>
      <c r="N519">
        <v>7971.66</v>
      </c>
      <c r="O519">
        <f t="shared" si="108"/>
        <v>121.44552542817011</v>
      </c>
      <c r="P519">
        <v>11845.64</v>
      </c>
      <c r="Q519">
        <f t="shared" si="109"/>
        <v>122.30433911730879</v>
      </c>
      <c r="R519">
        <v>5728.74</v>
      </c>
      <c r="S519" s="135">
        <f t="shared" si="110"/>
        <v>136.11467510620705</v>
      </c>
      <c r="T519">
        <v>8100.58</v>
      </c>
      <c r="U519" s="136">
        <f t="shared" si="111"/>
        <v>126.79404642834223</v>
      </c>
      <c r="V519">
        <v>7486.69</v>
      </c>
      <c r="W519">
        <f t="shared" si="112"/>
        <v>102.34723492444967</v>
      </c>
      <c r="X519">
        <v>4551.9399999999996</v>
      </c>
      <c r="Y519">
        <f t="shared" si="113"/>
        <v>109.87884683623443</v>
      </c>
      <c r="Z519">
        <v>11954.22</v>
      </c>
      <c r="AA519" s="136">
        <f t="shared" si="114"/>
        <v>120.53541179317575</v>
      </c>
      <c r="AB519">
        <v>8963.4500000000007</v>
      </c>
      <c r="AC519">
        <f t="shared" si="115"/>
        <v>101.88748948552984</v>
      </c>
    </row>
    <row r="520" spans="1:29">
      <c r="A520" s="20">
        <v>42801</v>
      </c>
      <c r="B520">
        <v>24203.8</v>
      </c>
      <c r="C520">
        <f t="shared" si="116"/>
        <v>122.67542492505048</v>
      </c>
      <c r="D520">
        <v>10370.4</v>
      </c>
      <c r="E520" s="135">
        <f t="shared" si="116"/>
        <v>119.74311070672266</v>
      </c>
      <c r="F520">
        <v>8790.64</v>
      </c>
      <c r="G520">
        <f t="shared" si="104"/>
        <v>126.47547575919324</v>
      </c>
      <c r="H520">
        <v>7509.71</v>
      </c>
      <c r="I520">
        <f t="shared" si="105"/>
        <v>118.60364479442555</v>
      </c>
      <c r="J520">
        <v>5942.69</v>
      </c>
      <c r="K520">
        <f t="shared" si="106"/>
        <v>116.44433384409791</v>
      </c>
      <c r="L520">
        <v>11434.4</v>
      </c>
      <c r="M520" s="134">
        <f t="shared" si="107"/>
        <v>134.33239113629901</v>
      </c>
      <c r="N520">
        <v>7965.55</v>
      </c>
      <c r="O520">
        <f t="shared" si="108"/>
        <v>121.3524416588716</v>
      </c>
      <c r="P520">
        <v>11850.47</v>
      </c>
      <c r="Q520">
        <f t="shared" si="109"/>
        <v>122.35420809508766</v>
      </c>
      <c r="R520">
        <v>5710.29</v>
      </c>
      <c r="S520" s="135">
        <f t="shared" si="110"/>
        <v>135.67630370940608</v>
      </c>
      <c r="T520">
        <v>8075.89</v>
      </c>
      <c r="U520" s="136">
        <f t="shared" si="111"/>
        <v>126.40758706292448</v>
      </c>
      <c r="V520">
        <v>7479.65</v>
      </c>
      <c r="W520">
        <f t="shared" si="112"/>
        <v>102.25099419137962</v>
      </c>
      <c r="X520">
        <v>4530.76</v>
      </c>
      <c r="Y520">
        <f t="shared" si="113"/>
        <v>109.36758483014661</v>
      </c>
      <c r="Z520">
        <v>11919.53</v>
      </c>
      <c r="AA520" s="136">
        <f t="shared" si="114"/>
        <v>120.1856295878035</v>
      </c>
      <c r="AB520">
        <v>8946.9</v>
      </c>
      <c r="AC520">
        <f t="shared" si="115"/>
        <v>101.6993657216905</v>
      </c>
    </row>
    <row r="521" spans="1:29">
      <c r="A521" s="20">
        <v>42802</v>
      </c>
      <c r="B521">
        <v>24124.1</v>
      </c>
      <c r="C521">
        <f t="shared" si="116"/>
        <v>122.27147053084269</v>
      </c>
      <c r="D521">
        <v>10316.99</v>
      </c>
      <c r="E521" s="135">
        <f t="shared" si="116"/>
        <v>119.12640551282021</v>
      </c>
      <c r="F521">
        <v>8788.2999999999993</v>
      </c>
      <c r="G521">
        <f t="shared" si="104"/>
        <v>126.44180897119186</v>
      </c>
      <c r="H521">
        <v>7498.31</v>
      </c>
      <c r="I521">
        <f t="shared" si="105"/>
        <v>118.42360035187633</v>
      </c>
      <c r="J521">
        <v>5924.86</v>
      </c>
      <c r="K521">
        <f t="shared" si="106"/>
        <v>116.09496302508492</v>
      </c>
      <c r="L521">
        <v>11402.89</v>
      </c>
      <c r="M521" s="134">
        <f t="shared" si="107"/>
        <v>133.96220873541179</v>
      </c>
      <c r="N521">
        <v>7939.42</v>
      </c>
      <c r="O521">
        <f t="shared" si="108"/>
        <v>120.95436000719077</v>
      </c>
      <c r="P521">
        <v>11804.14</v>
      </c>
      <c r="Q521">
        <f t="shared" si="109"/>
        <v>121.87585825233495</v>
      </c>
      <c r="R521">
        <v>5695.05</v>
      </c>
      <c r="S521" s="135">
        <f t="shared" si="110"/>
        <v>135.31420180765832</v>
      </c>
      <c r="T521">
        <v>8046.82</v>
      </c>
      <c r="U521" s="136">
        <f t="shared" si="111"/>
        <v>125.95256989999639</v>
      </c>
      <c r="V521">
        <v>7465.5</v>
      </c>
      <c r="W521">
        <f t="shared" si="112"/>
        <v>102.05755578613231</v>
      </c>
      <c r="X521">
        <v>4468.92</v>
      </c>
      <c r="Y521">
        <f t="shared" si="113"/>
        <v>107.87483495023767</v>
      </c>
      <c r="Z521">
        <v>11882.46</v>
      </c>
      <c r="AA521" s="136">
        <f t="shared" si="114"/>
        <v>119.81184964104217</v>
      </c>
      <c r="AB521">
        <v>8924.2999999999993</v>
      </c>
      <c r="AC521">
        <f t="shared" si="115"/>
        <v>101.44247163934799</v>
      </c>
    </row>
    <row r="522" spans="1:29">
      <c r="A522" s="20">
        <v>42803</v>
      </c>
      <c r="B522">
        <v>24089.85</v>
      </c>
      <c r="C522">
        <f t="shared" si="116"/>
        <v>122.0978765785012</v>
      </c>
      <c r="D522">
        <v>10286.870000000001</v>
      </c>
      <c r="E522" s="135">
        <f t="shared" si="116"/>
        <v>118.77862119452136</v>
      </c>
      <c r="F522">
        <v>8810.9500000000007</v>
      </c>
      <c r="G522">
        <f t="shared" si="104"/>
        <v>126.76768621402582</v>
      </c>
      <c r="H522">
        <v>7504.39</v>
      </c>
      <c r="I522">
        <f t="shared" si="105"/>
        <v>118.51962405456926</v>
      </c>
      <c r="J522">
        <v>5924.19</v>
      </c>
      <c r="K522">
        <f t="shared" si="106"/>
        <v>116.08183467686628</v>
      </c>
      <c r="L522">
        <v>11360.2</v>
      </c>
      <c r="M522" s="134">
        <f t="shared" si="107"/>
        <v>133.46068265817044</v>
      </c>
      <c r="N522">
        <v>7939.34</v>
      </c>
      <c r="O522">
        <f t="shared" si="108"/>
        <v>120.95314123443399</v>
      </c>
      <c r="P522">
        <v>11802.76</v>
      </c>
      <c r="Q522">
        <f t="shared" si="109"/>
        <v>121.86160997296957</v>
      </c>
      <c r="R522">
        <v>5684.44</v>
      </c>
      <c r="S522" s="135">
        <f t="shared" si="110"/>
        <v>135.06210855453861</v>
      </c>
      <c r="T522">
        <v>8046.3</v>
      </c>
      <c r="U522" s="136">
        <f t="shared" si="111"/>
        <v>125.94443061810018</v>
      </c>
      <c r="V522">
        <v>7451.33</v>
      </c>
      <c r="W522">
        <f t="shared" si="112"/>
        <v>101.86384396971151</v>
      </c>
      <c r="X522">
        <v>4454.95</v>
      </c>
      <c r="Y522">
        <f t="shared" si="113"/>
        <v>107.53761444858294</v>
      </c>
      <c r="Z522">
        <v>11855.32</v>
      </c>
      <c r="AA522" s="136">
        <f t="shared" si="114"/>
        <v>119.53819472453011</v>
      </c>
      <c r="AB522">
        <v>8927</v>
      </c>
      <c r="AC522">
        <f t="shared" si="115"/>
        <v>101.47316252529157</v>
      </c>
    </row>
    <row r="523" spans="1:29">
      <c r="A523" s="20">
        <v>42804</v>
      </c>
      <c r="B523">
        <v>24042.35</v>
      </c>
      <c r="C523">
        <f t="shared" si="116"/>
        <v>121.85712584167723</v>
      </c>
      <c r="D523">
        <v>10235.61</v>
      </c>
      <c r="E523" s="135">
        <f t="shared" si="116"/>
        <v>118.18674124246293</v>
      </c>
      <c r="F523">
        <v>8798.61</v>
      </c>
      <c r="G523">
        <f t="shared" si="104"/>
        <v>126.59014426362533</v>
      </c>
      <c r="H523">
        <v>7488</v>
      </c>
      <c r="I523">
        <f t="shared" si="105"/>
        <v>118.26077068497433</v>
      </c>
      <c r="J523">
        <v>5906.28</v>
      </c>
      <c r="K523">
        <f t="shared" si="106"/>
        <v>115.73089629388689</v>
      </c>
      <c r="L523">
        <v>11323.55</v>
      </c>
      <c r="M523" s="134">
        <f t="shared" si="107"/>
        <v>133.03011506081987</v>
      </c>
      <c r="N523">
        <v>7953.58</v>
      </c>
      <c r="O523">
        <f t="shared" si="108"/>
        <v>121.17008278513953</v>
      </c>
      <c r="P523">
        <v>11770.22</v>
      </c>
      <c r="Q523">
        <f t="shared" si="109"/>
        <v>121.52563967546963</v>
      </c>
      <c r="R523">
        <v>5652.04</v>
      </c>
      <c r="S523" s="135">
        <f t="shared" si="110"/>
        <v>134.29228561381498</v>
      </c>
      <c r="T523">
        <v>8019.4</v>
      </c>
      <c r="U523" s="136">
        <f t="shared" si="111"/>
        <v>125.52337930462356</v>
      </c>
      <c r="V523">
        <v>7446.74</v>
      </c>
      <c r="W523">
        <f t="shared" si="112"/>
        <v>101.80109610539454</v>
      </c>
      <c r="X523">
        <v>4436.12</v>
      </c>
      <c r="Y523">
        <f t="shared" si="113"/>
        <v>107.08307886904403</v>
      </c>
      <c r="Z523">
        <v>11803.58</v>
      </c>
      <c r="AA523" s="136">
        <f t="shared" si="114"/>
        <v>119.01649592643382</v>
      </c>
      <c r="AB523">
        <v>8934.5499999999993</v>
      </c>
      <c r="AC523">
        <f t="shared" si="115"/>
        <v>101.55898333598563</v>
      </c>
    </row>
    <row r="524" spans="1:29">
      <c r="A524" s="20">
        <v>42808</v>
      </c>
      <c r="B524">
        <v>24425.9</v>
      </c>
      <c r="C524">
        <f t="shared" si="116"/>
        <v>123.80112468607372</v>
      </c>
      <c r="D524">
        <v>10440.799999999999</v>
      </c>
      <c r="E524" s="135">
        <f t="shared" si="116"/>
        <v>120.55599304431361</v>
      </c>
      <c r="F524">
        <v>8939.8799999999992</v>
      </c>
      <c r="G524">
        <f t="shared" si="104"/>
        <v>128.62266868283726</v>
      </c>
      <c r="H524">
        <v>7597.47</v>
      </c>
      <c r="I524">
        <f t="shared" si="105"/>
        <v>119.98967113461165</v>
      </c>
      <c r="J524">
        <v>5977.66</v>
      </c>
      <c r="K524">
        <f t="shared" si="106"/>
        <v>117.12955524291363</v>
      </c>
      <c r="L524">
        <v>11509.53</v>
      </c>
      <c r="M524" s="134">
        <f t="shared" si="107"/>
        <v>135.21502534063595</v>
      </c>
      <c r="N524">
        <v>8041.05</v>
      </c>
      <c r="O524">
        <f t="shared" si="108"/>
        <v>122.50265844807574</v>
      </c>
      <c r="P524">
        <v>11943.22</v>
      </c>
      <c r="Q524">
        <f t="shared" si="109"/>
        <v>123.31183701620381</v>
      </c>
      <c r="R524">
        <v>5760.97</v>
      </c>
      <c r="S524" s="135">
        <f t="shared" si="110"/>
        <v>136.88045885248863</v>
      </c>
      <c r="T524">
        <v>8172.11</v>
      </c>
      <c r="U524" s="136">
        <f t="shared" si="111"/>
        <v>127.91366726302557</v>
      </c>
      <c r="V524">
        <v>7520.31</v>
      </c>
      <c r="W524">
        <f t="shared" si="112"/>
        <v>102.80683910709381</v>
      </c>
      <c r="X524">
        <v>4490.37</v>
      </c>
      <c r="Y524">
        <f t="shared" si="113"/>
        <v>108.39261446065238</v>
      </c>
      <c r="Z524">
        <v>12036.78</v>
      </c>
      <c r="AA524" s="136">
        <f t="shared" si="114"/>
        <v>121.36787125917562</v>
      </c>
      <c r="AB524">
        <v>9087</v>
      </c>
      <c r="AC524">
        <f t="shared" si="115"/>
        <v>103.2918816923182</v>
      </c>
    </row>
    <row r="525" spans="1:29">
      <c r="A525" s="20">
        <v>42809</v>
      </c>
      <c r="B525">
        <v>24581.95</v>
      </c>
      <c r="C525">
        <f t="shared" si="116"/>
        <v>124.59205421199751</v>
      </c>
      <c r="D525">
        <v>10481.15</v>
      </c>
      <c r="E525" s="135">
        <f t="shared" si="116"/>
        <v>121.02189932729365</v>
      </c>
      <c r="F525">
        <v>8963.7800000000007</v>
      </c>
      <c r="G525">
        <f t="shared" si="104"/>
        <v>128.96653032097109</v>
      </c>
      <c r="H525">
        <v>7618.72</v>
      </c>
      <c r="I525">
        <f t="shared" si="105"/>
        <v>120.32528029287228</v>
      </c>
      <c r="J525">
        <v>5991.02</v>
      </c>
      <c r="K525">
        <f t="shared" si="106"/>
        <v>117.39133842530363</v>
      </c>
      <c r="L525">
        <v>11579.87</v>
      </c>
      <c r="M525" s="134">
        <f t="shared" si="107"/>
        <v>136.04138618095351</v>
      </c>
      <c r="N525">
        <v>8106.03</v>
      </c>
      <c r="O525">
        <f t="shared" si="108"/>
        <v>123.49260661976422</v>
      </c>
      <c r="P525">
        <v>12047.77</v>
      </c>
      <c r="Q525">
        <f t="shared" si="109"/>
        <v>124.3912990507342</v>
      </c>
      <c r="R525">
        <v>5801.79</v>
      </c>
      <c r="S525" s="135">
        <f t="shared" si="110"/>
        <v>137.85034071793118</v>
      </c>
      <c r="T525">
        <v>8194.23</v>
      </c>
      <c r="U525" s="136">
        <f t="shared" si="111"/>
        <v>128.25989979291788</v>
      </c>
      <c r="V525">
        <v>7513.72</v>
      </c>
      <c r="W525">
        <f t="shared" si="112"/>
        <v>102.71675012542738</v>
      </c>
      <c r="X525">
        <v>4505.3</v>
      </c>
      <c r="Y525">
        <f t="shared" si="113"/>
        <v>108.75300831102497</v>
      </c>
      <c r="Z525">
        <v>12070.17</v>
      </c>
      <c r="AA525" s="136">
        <f t="shared" si="114"/>
        <v>121.70454545454545</v>
      </c>
      <c r="AB525">
        <v>9084.7999999999993</v>
      </c>
      <c r="AC525">
        <f t="shared" si="115"/>
        <v>103.26687430377157</v>
      </c>
    </row>
    <row r="526" spans="1:29">
      <c r="A526" s="20">
        <v>42810</v>
      </c>
      <c r="B526">
        <v>24924.9</v>
      </c>
      <c r="C526">
        <f t="shared" si="116"/>
        <v>126.33027453186654</v>
      </c>
      <c r="D526">
        <v>10618.17</v>
      </c>
      <c r="E526" s="135">
        <f t="shared" si="116"/>
        <v>122.60401776332652</v>
      </c>
      <c r="F526">
        <v>9039.77</v>
      </c>
      <c r="G526">
        <f t="shared" si="104"/>
        <v>130.0598376800418</v>
      </c>
      <c r="H526">
        <v>7691.69</v>
      </c>
      <c r="I526">
        <f t="shared" si="105"/>
        <v>121.47772265890895</v>
      </c>
      <c r="J526">
        <v>6051.27</v>
      </c>
      <c r="K526">
        <f t="shared" si="106"/>
        <v>118.57191003750398</v>
      </c>
      <c r="L526">
        <v>11710.88</v>
      </c>
      <c r="M526" s="134">
        <f t="shared" si="107"/>
        <v>137.5805038052072</v>
      </c>
      <c r="N526">
        <v>8172.74</v>
      </c>
      <c r="O526">
        <f t="shared" si="108"/>
        <v>124.50891075231796</v>
      </c>
      <c r="P526">
        <v>12148.5</v>
      </c>
      <c r="Q526">
        <f t="shared" si="109"/>
        <v>125.43132019600678</v>
      </c>
      <c r="R526">
        <v>5907.27</v>
      </c>
      <c r="S526" s="135">
        <f t="shared" si="110"/>
        <v>140.3565420693981</v>
      </c>
      <c r="T526">
        <v>8330.92</v>
      </c>
      <c r="U526" s="136">
        <f t="shared" si="111"/>
        <v>130.3994352590561</v>
      </c>
      <c r="V526">
        <v>7591.26</v>
      </c>
      <c r="W526">
        <f t="shared" si="112"/>
        <v>103.77676524506528</v>
      </c>
      <c r="X526">
        <v>4596.6499999999996</v>
      </c>
      <c r="Y526">
        <f t="shared" si="113"/>
        <v>110.95809727495902</v>
      </c>
      <c r="Z526">
        <v>12234.07</v>
      </c>
      <c r="AA526" s="136">
        <f t="shared" si="114"/>
        <v>123.35716302331208</v>
      </c>
      <c r="AB526">
        <v>9153.7000000000007</v>
      </c>
      <c r="AC526">
        <f t="shared" si="115"/>
        <v>104.05006024507242</v>
      </c>
    </row>
    <row r="527" spans="1:29">
      <c r="A527" s="20">
        <v>42811</v>
      </c>
      <c r="B527">
        <v>24914.799999999999</v>
      </c>
      <c r="C527">
        <f t="shared" si="116"/>
        <v>126.2790833225629</v>
      </c>
      <c r="D527">
        <v>10570.08</v>
      </c>
      <c r="E527" s="135">
        <f t="shared" si="116"/>
        <v>122.04874060970792</v>
      </c>
      <c r="F527">
        <v>9028.1200000000008</v>
      </c>
      <c r="G527">
        <f t="shared" si="104"/>
        <v>129.89222311584686</v>
      </c>
      <c r="H527">
        <v>7719.28</v>
      </c>
      <c r="I527">
        <f t="shared" si="105"/>
        <v>121.91346179662241</v>
      </c>
      <c r="J527">
        <v>6061.89</v>
      </c>
      <c r="K527">
        <f t="shared" si="106"/>
        <v>118.78000415404453</v>
      </c>
      <c r="L527">
        <v>11744.73</v>
      </c>
      <c r="M527" s="134">
        <f t="shared" si="107"/>
        <v>137.97817674300578</v>
      </c>
      <c r="N527">
        <v>8229.74</v>
      </c>
      <c r="O527">
        <f t="shared" si="108"/>
        <v>125.37728634151841</v>
      </c>
      <c r="P527">
        <v>12179.77</v>
      </c>
      <c r="Q527">
        <f t="shared" si="109"/>
        <v>125.75417794655451</v>
      </c>
      <c r="R527">
        <v>5912.23</v>
      </c>
      <c r="S527" s="135">
        <f t="shared" si="110"/>
        <v>140.47439150723727</v>
      </c>
      <c r="T527">
        <v>8307.82</v>
      </c>
      <c r="U527" s="136">
        <f t="shared" si="111"/>
        <v>130.03786331328251</v>
      </c>
      <c r="V527">
        <v>7635.13</v>
      </c>
      <c r="W527">
        <f t="shared" si="112"/>
        <v>104.3764926541253</v>
      </c>
      <c r="X527">
        <v>4590.3999999999996</v>
      </c>
      <c r="Y527">
        <f t="shared" si="113"/>
        <v>110.80722911924379</v>
      </c>
      <c r="Z527">
        <v>12151.56</v>
      </c>
      <c r="AA527" s="136">
        <f t="shared" si="114"/>
        <v>122.52520771154312</v>
      </c>
      <c r="AB527">
        <v>9160.0499999999993</v>
      </c>
      <c r="AC527">
        <f t="shared" si="115"/>
        <v>104.12224066201377</v>
      </c>
    </row>
    <row r="528" spans="1:29">
      <c r="A528" s="20">
        <v>42814</v>
      </c>
      <c r="B528">
        <v>24918.65</v>
      </c>
      <c r="C528">
        <f t="shared" si="116"/>
        <v>126.29859680333706</v>
      </c>
      <c r="D528">
        <v>10583.59</v>
      </c>
      <c r="E528" s="135">
        <f t="shared" si="116"/>
        <v>122.20473550148144</v>
      </c>
      <c r="F528">
        <v>9021.93</v>
      </c>
      <c r="G528">
        <f t="shared" si="104"/>
        <v>129.8031643903218</v>
      </c>
      <c r="H528">
        <v>7721.32</v>
      </c>
      <c r="I528">
        <f t="shared" si="105"/>
        <v>121.94568027581545</v>
      </c>
      <c r="J528">
        <v>6058.64</v>
      </c>
      <c r="K528">
        <f t="shared" si="106"/>
        <v>118.71632186790923</v>
      </c>
      <c r="L528">
        <v>11785.36</v>
      </c>
      <c r="M528" s="134">
        <f t="shared" si="107"/>
        <v>138.45550174929099</v>
      </c>
      <c r="N528">
        <v>8258.41</v>
      </c>
      <c r="O528">
        <f t="shared" si="108"/>
        <v>125.8140640282268</v>
      </c>
      <c r="P528">
        <v>12209.55</v>
      </c>
      <c r="Q528">
        <f t="shared" si="109"/>
        <v>126.06165168532367</v>
      </c>
      <c r="R528">
        <v>5918.03</v>
      </c>
      <c r="S528" s="135">
        <f t="shared" si="110"/>
        <v>140.61219931761372</v>
      </c>
      <c r="T528">
        <v>8316.9599999999991</v>
      </c>
      <c r="U528" s="136">
        <f t="shared" si="111"/>
        <v>130.18092684507346</v>
      </c>
      <c r="V528">
        <v>7624.31</v>
      </c>
      <c r="W528">
        <f t="shared" si="112"/>
        <v>104.22857720926481</v>
      </c>
      <c r="X528">
        <v>4602.76</v>
      </c>
      <c r="Y528">
        <f t="shared" si="113"/>
        <v>111.10558598398627</v>
      </c>
      <c r="Z528">
        <v>12144.87</v>
      </c>
      <c r="AA528" s="136">
        <f t="shared" si="114"/>
        <v>122.45775187545374</v>
      </c>
      <c r="AB528">
        <v>9126.85</v>
      </c>
      <c r="AC528">
        <f t="shared" si="115"/>
        <v>103.74485643485576</v>
      </c>
    </row>
    <row r="529" spans="1:29">
      <c r="A529" s="20">
        <v>42815</v>
      </c>
      <c r="B529">
        <v>24781</v>
      </c>
      <c r="C529">
        <f t="shared" si="116"/>
        <v>125.60092651020402</v>
      </c>
      <c r="D529">
        <v>10563.57</v>
      </c>
      <c r="E529" s="135">
        <f t="shared" si="116"/>
        <v>121.97357208672899</v>
      </c>
      <c r="F529">
        <v>9015.41</v>
      </c>
      <c r="G529">
        <f t="shared" si="104"/>
        <v>129.7093577844376</v>
      </c>
      <c r="H529">
        <v>7713.84</v>
      </c>
      <c r="I529">
        <f t="shared" si="105"/>
        <v>121.82754585210769</v>
      </c>
      <c r="J529">
        <v>6052.93</v>
      </c>
      <c r="K529">
        <f t="shared" si="106"/>
        <v>118.60443698980691</v>
      </c>
      <c r="L529">
        <v>11772.64</v>
      </c>
      <c r="M529" s="134">
        <f t="shared" si="107"/>
        <v>138.30606601018323</v>
      </c>
      <c r="N529">
        <v>8243.2000000000007</v>
      </c>
      <c r="O529">
        <f t="shared" si="108"/>
        <v>125.58234485784541</v>
      </c>
      <c r="P529">
        <v>12202.7</v>
      </c>
      <c r="Q529">
        <f t="shared" si="109"/>
        <v>125.9909265305027</v>
      </c>
      <c r="R529">
        <v>5914.72</v>
      </c>
      <c r="S529" s="135">
        <f t="shared" si="110"/>
        <v>140.53355382582993</v>
      </c>
      <c r="T529">
        <v>8321.32</v>
      </c>
      <c r="U529" s="136">
        <f t="shared" si="111"/>
        <v>130.24917159328007</v>
      </c>
      <c r="V529">
        <v>7591.16</v>
      </c>
      <c r="W529">
        <f t="shared" si="112"/>
        <v>103.77539818919782</v>
      </c>
      <c r="X529">
        <v>4590.58</v>
      </c>
      <c r="Y529">
        <f t="shared" si="113"/>
        <v>110.81157412212839</v>
      </c>
      <c r="Z529">
        <v>12148.3</v>
      </c>
      <c r="AA529" s="136">
        <f t="shared" si="114"/>
        <v>122.49233685569088</v>
      </c>
      <c r="AB529">
        <v>9121.5</v>
      </c>
      <c r="AC529">
        <f t="shared" si="115"/>
        <v>103.6840430127083</v>
      </c>
    </row>
    <row r="530" spans="1:29">
      <c r="A530" s="20">
        <v>42816</v>
      </c>
      <c r="B530">
        <v>24550.15</v>
      </c>
      <c r="C530">
        <f t="shared" si="116"/>
        <v>124.43087792923957</v>
      </c>
      <c r="D530">
        <v>10447.200000000001</v>
      </c>
      <c r="E530" s="135">
        <f t="shared" si="116"/>
        <v>120.62989143864009</v>
      </c>
      <c r="F530">
        <v>8928.17</v>
      </c>
      <c r="G530">
        <f t="shared" si="104"/>
        <v>128.45419086766793</v>
      </c>
      <c r="H530">
        <v>7661.5</v>
      </c>
      <c r="I530">
        <f t="shared" si="105"/>
        <v>121.00092075359655</v>
      </c>
      <c r="J530">
        <v>6024.48</v>
      </c>
      <c r="K530">
        <f t="shared" si="106"/>
        <v>118.04697205425339</v>
      </c>
      <c r="L530">
        <v>11624.65</v>
      </c>
      <c r="M530" s="134">
        <f t="shared" si="107"/>
        <v>136.56746577193189</v>
      </c>
      <c r="N530">
        <v>8165.48</v>
      </c>
      <c r="O530">
        <f t="shared" si="108"/>
        <v>124.39830712464084</v>
      </c>
      <c r="P530">
        <v>12090.2</v>
      </c>
      <c r="Q530">
        <f t="shared" si="109"/>
        <v>124.82938201701947</v>
      </c>
      <c r="R530">
        <v>5836.32</v>
      </c>
      <c r="S530" s="135">
        <f t="shared" si="110"/>
        <v>138.67077238901717</v>
      </c>
      <c r="T530">
        <v>8231.93</v>
      </c>
      <c r="U530" s="136">
        <f t="shared" si="111"/>
        <v>128.84999773039254</v>
      </c>
      <c r="V530">
        <v>7537.96</v>
      </c>
      <c r="W530">
        <f t="shared" si="112"/>
        <v>103.04812446770262</v>
      </c>
      <c r="X530">
        <v>4537.47</v>
      </c>
      <c r="Y530">
        <f t="shared" si="113"/>
        <v>109.52955688212249</v>
      </c>
      <c r="Z530">
        <v>12050.11</v>
      </c>
      <c r="AA530" s="136">
        <f t="shared" si="114"/>
        <v>121.50227877712349</v>
      </c>
      <c r="AB530">
        <v>9030.4500000000007</v>
      </c>
      <c r="AC530">
        <f t="shared" si="115"/>
        <v>102.64907813672221</v>
      </c>
    </row>
    <row r="531" spans="1:29">
      <c r="A531" s="20">
        <v>42817</v>
      </c>
      <c r="B531">
        <v>24795.85</v>
      </c>
      <c r="C531">
        <f t="shared" si="116"/>
        <v>125.67619279319004</v>
      </c>
      <c r="D531">
        <v>10578.72</v>
      </c>
      <c r="E531" s="135">
        <f t="shared" si="116"/>
        <v>122.14850344204864</v>
      </c>
      <c r="F531">
        <v>8975.36</v>
      </c>
      <c r="G531">
        <f t="shared" si="104"/>
        <v>129.13313775902927</v>
      </c>
      <c r="H531">
        <v>7695.7</v>
      </c>
      <c r="I531">
        <f t="shared" si="105"/>
        <v>121.54105408124425</v>
      </c>
      <c r="J531">
        <v>6066</v>
      </c>
      <c r="K531">
        <f t="shared" si="106"/>
        <v>118.86053775281869</v>
      </c>
      <c r="L531">
        <v>11718.09</v>
      </c>
      <c r="M531" s="134">
        <f t="shared" si="107"/>
        <v>137.66520755355367</v>
      </c>
      <c r="N531">
        <v>8204.82</v>
      </c>
      <c r="O531">
        <f t="shared" si="108"/>
        <v>124.99763862778374</v>
      </c>
      <c r="P531">
        <v>12176.77</v>
      </c>
      <c r="Q531">
        <f t="shared" si="109"/>
        <v>125.72320342619496</v>
      </c>
      <c r="R531">
        <v>5905.37</v>
      </c>
      <c r="S531" s="135">
        <f t="shared" si="110"/>
        <v>140.31139813151617</v>
      </c>
      <c r="T531">
        <v>8320.93</v>
      </c>
      <c r="U531" s="136">
        <f t="shared" si="111"/>
        <v>130.24306713185794</v>
      </c>
      <c r="V531">
        <v>7580.46</v>
      </c>
      <c r="W531">
        <f t="shared" si="112"/>
        <v>103.6291232113783</v>
      </c>
      <c r="X531">
        <v>4590.0200000000004</v>
      </c>
      <c r="Y531">
        <f t="shared" si="113"/>
        <v>110.79805633537632</v>
      </c>
      <c r="Z531">
        <v>12193.37</v>
      </c>
      <c r="AA531" s="136">
        <f t="shared" si="114"/>
        <v>122.94678147939018</v>
      </c>
      <c r="AB531">
        <v>9086.2999999999993</v>
      </c>
      <c r="AC531">
        <f t="shared" si="115"/>
        <v>103.28392479596245</v>
      </c>
    </row>
    <row r="532" spans="1:29">
      <c r="A532" s="20">
        <v>42818</v>
      </c>
      <c r="B532">
        <v>24805.5</v>
      </c>
      <c r="C532">
        <f t="shared" si="116"/>
        <v>125.72510320603953</v>
      </c>
      <c r="D532">
        <v>10599.34</v>
      </c>
      <c r="E532" s="135">
        <f t="shared" si="116"/>
        <v>122.38659483126916</v>
      </c>
      <c r="F532">
        <v>8958.48</v>
      </c>
      <c r="G532">
        <f t="shared" si="104"/>
        <v>128.89027648489957</v>
      </c>
      <c r="H532">
        <v>7662.96</v>
      </c>
      <c r="I532">
        <f t="shared" si="105"/>
        <v>121.02397907694056</v>
      </c>
      <c r="J532">
        <v>6049.46</v>
      </c>
      <c r="K532">
        <f t="shared" si="106"/>
        <v>118.53644390276401</v>
      </c>
      <c r="L532">
        <v>11714.72</v>
      </c>
      <c r="M532" s="134">
        <f t="shared" si="107"/>
        <v>137.62561648116426</v>
      </c>
      <c r="N532">
        <v>8251.01</v>
      </c>
      <c r="O532">
        <f t="shared" si="108"/>
        <v>125.70132754822532</v>
      </c>
      <c r="P532">
        <v>12219.2</v>
      </c>
      <c r="Q532">
        <f t="shared" si="109"/>
        <v>126.16128639248024</v>
      </c>
      <c r="R532">
        <v>5915.21</v>
      </c>
      <c r="S532" s="135">
        <f t="shared" si="110"/>
        <v>140.54519620981</v>
      </c>
      <c r="T532">
        <v>8307.26</v>
      </c>
      <c r="U532" s="136">
        <f t="shared" si="111"/>
        <v>130.02909793277894</v>
      </c>
      <c r="V532">
        <v>7566.34</v>
      </c>
      <c r="W532">
        <f t="shared" si="112"/>
        <v>103.43609492289121</v>
      </c>
      <c r="X532">
        <v>4620.57</v>
      </c>
      <c r="Y532">
        <f t="shared" si="113"/>
        <v>111.53549988051243</v>
      </c>
      <c r="Z532">
        <v>12223.34</v>
      </c>
      <c r="AA532" s="136">
        <f t="shared" si="114"/>
        <v>123.24897152536904</v>
      </c>
      <c r="AB532">
        <v>9108</v>
      </c>
      <c r="AC532">
        <f t="shared" si="115"/>
        <v>103.53058858299042</v>
      </c>
    </row>
    <row r="533" spans="1:29">
      <c r="A533" s="20">
        <v>42821</v>
      </c>
      <c r="B533">
        <v>24701.9</v>
      </c>
      <c r="C533">
        <f t="shared" si="116"/>
        <v>125.20001317793508</v>
      </c>
      <c r="D533">
        <v>10559.06</v>
      </c>
      <c r="E533" s="135">
        <f t="shared" si="116"/>
        <v>121.92149681197706</v>
      </c>
      <c r="F533">
        <v>8936.4599999999991</v>
      </c>
      <c r="G533">
        <f t="shared" si="104"/>
        <v>128.57346337729675</v>
      </c>
      <c r="H533">
        <v>7627.41</v>
      </c>
      <c r="I533">
        <f t="shared" si="105"/>
        <v>120.46252469688569</v>
      </c>
      <c r="J533">
        <v>6028.9</v>
      </c>
      <c r="K533">
        <f t="shared" si="106"/>
        <v>118.13357996339737</v>
      </c>
      <c r="L533">
        <v>11724.25</v>
      </c>
      <c r="M533" s="134">
        <f t="shared" si="107"/>
        <v>137.73757580456811</v>
      </c>
      <c r="N533">
        <v>8246.99</v>
      </c>
      <c r="O533">
        <f t="shared" si="108"/>
        <v>125.6400842171975</v>
      </c>
      <c r="P533">
        <v>12231.98</v>
      </c>
      <c r="Q533">
        <f t="shared" si="109"/>
        <v>126.29323784921192</v>
      </c>
      <c r="R533">
        <v>5880.69</v>
      </c>
      <c r="S533" s="135">
        <f t="shared" si="110"/>
        <v>139.72500213839706</v>
      </c>
      <c r="T533">
        <v>8262.91</v>
      </c>
      <c r="U533" s="136">
        <f t="shared" si="111"/>
        <v>129.33491110182399</v>
      </c>
      <c r="V533">
        <v>7512.93</v>
      </c>
      <c r="W533">
        <f t="shared" si="112"/>
        <v>102.70595038407436</v>
      </c>
      <c r="X533">
        <v>4586.03</v>
      </c>
      <c r="Y533">
        <f t="shared" si="113"/>
        <v>110.70174210476769</v>
      </c>
      <c r="Z533">
        <v>12196.79</v>
      </c>
      <c r="AA533" s="136">
        <f t="shared" si="114"/>
        <v>122.98126562878116</v>
      </c>
      <c r="AB533">
        <v>9045.2000000000007</v>
      </c>
      <c r="AC533">
        <f t="shared" si="115"/>
        <v>102.8167413099325</v>
      </c>
    </row>
    <row r="534" spans="1:29">
      <c r="A534" s="20">
        <v>42822</v>
      </c>
      <c r="B534">
        <v>24892.3</v>
      </c>
      <c r="C534">
        <f t="shared" si="116"/>
        <v>126.16504349985679</v>
      </c>
      <c r="D534">
        <v>10657.13</v>
      </c>
      <c r="E534" s="135">
        <f t="shared" si="116"/>
        <v>123.05387423878878</v>
      </c>
      <c r="F534">
        <v>8986.35</v>
      </c>
      <c r="G534">
        <f t="shared" si="104"/>
        <v>129.29125656250585</v>
      </c>
      <c r="H534">
        <v>7677.19</v>
      </c>
      <c r="I534">
        <f t="shared" si="105"/>
        <v>121.24871876268404</v>
      </c>
      <c r="J534">
        <v>6040.45</v>
      </c>
      <c r="K534">
        <f t="shared" si="106"/>
        <v>118.35989701104741</v>
      </c>
      <c r="L534">
        <v>11814.53</v>
      </c>
      <c r="M534" s="134">
        <f t="shared" si="107"/>
        <v>138.79819361326687</v>
      </c>
      <c r="N534">
        <v>8282.5499999999993</v>
      </c>
      <c r="O534">
        <f t="shared" si="108"/>
        <v>126.18182870758289</v>
      </c>
      <c r="P534">
        <v>12325.22</v>
      </c>
      <c r="Q534">
        <f t="shared" si="109"/>
        <v>127.2559259419868</v>
      </c>
      <c r="R534">
        <v>5925.75</v>
      </c>
      <c r="S534" s="135">
        <f t="shared" si="110"/>
        <v>140.79562626521823</v>
      </c>
      <c r="T534">
        <v>8306.32</v>
      </c>
      <c r="U534" s="136">
        <f t="shared" si="111"/>
        <v>130.01438461550501</v>
      </c>
      <c r="V534">
        <v>7548.91</v>
      </c>
      <c r="W534">
        <f t="shared" si="112"/>
        <v>103.19781708519082</v>
      </c>
      <c r="X534">
        <v>4596.45</v>
      </c>
      <c r="Y534">
        <f t="shared" si="113"/>
        <v>110.95326949397615</v>
      </c>
      <c r="Z534">
        <v>12313.1</v>
      </c>
      <c r="AA534" s="136">
        <f t="shared" si="114"/>
        <v>124.15402920061305</v>
      </c>
      <c r="AB534">
        <v>9100.7999999999993</v>
      </c>
      <c r="AC534">
        <f t="shared" si="115"/>
        <v>103.44874622047422</v>
      </c>
    </row>
    <row r="535" spans="1:29">
      <c r="A535" s="20">
        <v>42823</v>
      </c>
      <c r="B535">
        <v>24911.200000000001</v>
      </c>
      <c r="C535">
        <f t="shared" si="116"/>
        <v>126.26083695092993</v>
      </c>
      <c r="D535">
        <v>10681.34</v>
      </c>
      <c r="E535" s="135">
        <f t="shared" si="116"/>
        <v>123.33341800857683</v>
      </c>
      <c r="F535">
        <v>8995.6299999999992</v>
      </c>
      <c r="G535">
        <f t="shared" si="104"/>
        <v>129.42477271321218</v>
      </c>
      <c r="H535">
        <v>7702.07</v>
      </c>
      <c r="I535">
        <f t="shared" si="105"/>
        <v>121.64165786186167</v>
      </c>
      <c r="J535">
        <v>6030.16</v>
      </c>
      <c r="K535">
        <f t="shared" si="106"/>
        <v>118.15826909586829</v>
      </c>
      <c r="L535">
        <v>11915.45</v>
      </c>
      <c r="M535" s="134">
        <f t="shared" si="107"/>
        <v>139.98381112826331</v>
      </c>
      <c r="N535">
        <v>8355.6</v>
      </c>
      <c r="O535">
        <f t="shared" si="108"/>
        <v>127.29472058111087</v>
      </c>
      <c r="P535">
        <v>12424.52</v>
      </c>
      <c r="Q535">
        <f t="shared" si="109"/>
        <v>128.28118256588797</v>
      </c>
      <c r="R535">
        <v>5906</v>
      </c>
      <c r="S535" s="135">
        <f t="shared" si="110"/>
        <v>140.32636691091912</v>
      </c>
      <c r="T535">
        <v>8310.57</v>
      </c>
      <c r="U535" s="136">
        <f t="shared" si="111"/>
        <v>130.08090759254128</v>
      </c>
      <c r="V535">
        <v>7570.9</v>
      </c>
      <c r="W535">
        <f t="shared" si="112"/>
        <v>103.49843267044794</v>
      </c>
      <c r="X535">
        <v>4608.75</v>
      </c>
      <c r="Y535">
        <f t="shared" si="113"/>
        <v>111.25017802442376</v>
      </c>
      <c r="Z535">
        <v>12382.96</v>
      </c>
      <c r="AA535" s="136">
        <f t="shared" si="114"/>
        <v>124.85843349197386</v>
      </c>
      <c r="AB535">
        <v>9143.7999999999993</v>
      </c>
      <c r="AC535">
        <f t="shared" si="115"/>
        <v>103.93752699661263</v>
      </c>
    </row>
    <row r="536" spans="1:29">
      <c r="A536" s="20">
        <v>42824</v>
      </c>
      <c r="B536">
        <v>25013</v>
      </c>
      <c r="C536">
        <f t="shared" si="116"/>
        <v>126.77680379321792</v>
      </c>
      <c r="D536">
        <v>10719.05</v>
      </c>
      <c r="E536" s="135">
        <f t="shared" si="116"/>
        <v>123.7688412038972</v>
      </c>
      <c r="F536">
        <v>9033.58</v>
      </c>
      <c r="G536">
        <f t="shared" si="104"/>
        <v>129.97077895451673</v>
      </c>
      <c r="H536">
        <v>7736.07</v>
      </c>
      <c r="I536">
        <f t="shared" si="105"/>
        <v>122.1786325150787</v>
      </c>
      <c r="J536">
        <v>6039.85</v>
      </c>
      <c r="K536">
        <f t="shared" si="106"/>
        <v>118.34814028129937</v>
      </c>
      <c r="L536">
        <v>11946.15</v>
      </c>
      <c r="M536" s="134">
        <f t="shared" si="107"/>
        <v>140.34447757406582</v>
      </c>
      <c r="N536">
        <v>8402.26</v>
      </c>
      <c r="O536">
        <f t="shared" si="108"/>
        <v>128.00556979149846</v>
      </c>
      <c r="P536">
        <v>12453.83</v>
      </c>
      <c r="Q536">
        <f t="shared" si="109"/>
        <v>128.5838036298008</v>
      </c>
      <c r="R536">
        <v>5901.85</v>
      </c>
      <c r="S536" s="135">
        <f t="shared" si="110"/>
        <v>140.22776304659806</v>
      </c>
      <c r="T536">
        <v>8349.7099999999991</v>
      </c>
      <c r="U536" s="136">
        <f t="shared" si="111"/>
        <v>130.69354507988234</v>
      </c>
      <c r="V536">
        <v>7573.28</v>
      </c>
      <c r="W536">
        <f t="shared" si="112"/>
        <v>103.53096860009379</v>
      </c>
      <c r="X536">
        <v>4599.96</v>
      </c>
      <c r="Y536">
        <f t="shared" si="113"/>
        <v>111.03799705022584</v>
      </c>
      <c r="Z536">
        <v>12414.23</v>
      </c>
      <c r="AA536" s="136">
        <f t="shared" si="114"/>
        <v>125.17373154795514</v>
      </c>
      <c r="AB536">
        <v>9173.75</v>
      </c>
      <c r="AC536">
        <f t="shared" si="115"/>
        <v>104.27796849069044</v>
      </c>
    </row>
    <row r="537" spans="1:29">
      <c r="A537" s="20">
        <v>42825</v>
      </c>
      <c r="B537">
        <v>25119.45</v>
      </c>
      <c r="C537">
        <f t="shared" si="116"/>
        <v>127.31633886553185</v>
      </c>
      <c r="D537">
        <v>10803.04</v>
      </c>
      <c r="E537" s="135">
        <f t="shared" si="116"/>
        <v>124.73864216319075</v>
      </c>
      <c r="F537">
        <v>9092.56</v>
      </c>
      <c r="G537">
        <f t="shared" si="104"/>
        <v>130.81935466234654</v>
      </c>
      <c r="H537">
        <v>7767.27</v>
      </c>
      <c r="I537">
        <f t="shared" si="105"/>
        <v>122.67138572626612</v>
      </c>
      <c r="J537">
        <v>6063.39</v>
      </c>
      <c r="K537">
        <f t="shared" si="106"/>
        <v>118.80939597841464</v>
      </c>
      <c r="L537">
        <v>12050.45</v>
      </c>
      <c r="M537" s="134">
        <f t="shared" si="107"/>
        <v>141.56980364237864</v>
      </c>
      <c r="N537">
        <v>8464.11</v>
      </c>
      <c r="O537">
        <f t="shared" si="108"/>
        <v>128.94783347907827</v>
      </c>
      <c r="P537">
        <v>12551.61</v>
      </c>
      <c r="Q537">
        <f t="shared" si="109"/>
        <v>129.59336649671982</v>
      </c>
      <c r="R537">
        <v>5931.43</v>
      </c>
      <c r="S537" s="135">
        <f t="shared" si="110"/>
        <v>140.93058287951797</v>
      </c>
      <c r="T537">
        <v>8405.11</v>
      </c>
      <c r="U537" s="136">
        <f t="shared" si="111"/>
        <v>131.56069165113161</v>
      </c>
      <c r="V537">
        <v>7579.98</v>
      </c>
      <c r="W537">
        <f t="shared" si="112"/>
        <v>103.62256134321441</v>
      </c>
      <c r="X537">
        <v>4647.1899999999996</v>
      </c>
      <c r="Y537">
        <f t="shared" si="113"/>
        <v>112.1780775293348</v>
      </c>
      <c r="Z537">
        <v>12547.75</v>
      </c>
      <c r="AA537" s="136">
        <f t="shared" si="114"/>
        <v>126.52002500604983</v>
      </c>
      <c r="AB537">
        <v>9173.75</v>
      </c>
      <c r="AC537">
        <f t="shared" si="115"/>
        <v>104.27796849069044</v>
      </c>
    </row>
    <row r="538" spans="1:29">
      <c r="A538" s="20">
        <v>42828</v>
      </c>
      <c r="B538">
        <v>25217.15</v>
      </c>
      <c r="C538">
        <f t="shared" si="116"/>
        <v>127.81152511790449</v>
      </c>
      <c r="D538">
        <v>10889.23</v>
      </c>
      <c r="E538" s="135">
        <f t="shared" si="116"/>
        <v>125.73384569553399</v>
      </c>
      <c r="F538">
        <v>9119.93</v>
      </c>
      <c r="G538">
        <f t="shared" si="104"/>
        <v>131.21314098183288</v>
      </c>
      <c r="H538">
        <v>7754.63</v>
      </c>
      <c r="I538">
        <f t="shared" si="105"/>
        <v>122.47175750224659</v>
      </c>
      <c r="J538">
        <v>6050.88</v>
      </c>
      <c r="K538">
        <f t="shared" si="106"/>
        <v>118.56426816316774</v>
      </c>
      <c r="L538">
        <v>12142.95</v>
      </c>
      <c r="M538" s="134">
        <f t="shared" si="107"/>
        <v>142.65650221686511</v>
      </c>
      <c r="N538">
        <v>8516.4699999999993</v>
      </c>
      <c r="O538">
        <f t="shared" si="108"/>
        <v>129.74552024838587</v>
      </c>
      <c r="P538">
        <v>12671.03</v>
      </c>
      <c r="Q538">
        <f t="shared" si="109"/>
        <v>130.82635890383239</v>
      </c>
      <c r="R538">
        <v>5949.01</v>
      </c>
      <c r="S538" s="135">
        <f t="shared" si="110"/>
        <v>141.34828310476243</v>
      </c>
      <c r="T538">
        <v>8412.5499999999993</v>
      </c>
      <c r="U538" s="136">
        <f t="shared" si="111"/>
        <v>131.677145992108</v>
      </c>
      <c r="V538">
        <v>7588.54</v>
      </c>
      <c r="W538">
        <f t="shared" si="112"/>
        <v>103.73958132547003</v>
      </c>
      <c r="X538">
        <v>4650.9399999999996</v>
      </c>
      <c r="Y538">
        <f t="shared" si="113"/>
        <v>112.26859842276396</v>
      </c>
      <c r="Z538">
        <v>12598.75</v>
      </c>
      <c r="AA538" s="136">
        <f t="shared" si="114"/>
        <v>127.03426232152938</v>
      </c>
      <c r="AB538">
        <v>9237.85</v>
      </c>
      <c r="AC538">
        <f t="shared" si="115"/>
        <v>105.00659285698049</v>
      </c>
    </row>
    <row r="539" spans="1:29">
      <c r="A539" s="20">
        <v>42830</v>
      </c>
      <c r="B539">
        <v>25478.1</v>
      </c>
      <c r="C539">
        <f t="shared" si="116"/>
        <v>129.13413363946688</v>
      </c>
      <c r="D539">
        <v>10964.38</v>
      </c>
      <c r="E539" s="135">
        <f t="shared" si="116"/>
        <v>126.60157449766409</v>
      </c>
      <c r="F539">
        <v>9186.61</v>
      </c>
      <c r="G539">
        <f t="shared" si="104"/>
        <v>132.17250056471002</v>
      </c>
      <c r="H539">
        <v>7769.22</v>
      </c>
      <c r="I539">
        <f t="shared" si="105"/>
        <v>122.70218280196532</v>
      </c>
      <c r="J539">
        <v>6062.77</v>
      </c>
      <c r="K539">
        <f t="shared" si="106"/>
        <v>118.797247357675</v>
      </c>
      <c r="L539">
        <v>12220.45</v>
      </c>
      <c r="M539" s="134">
        <f t="shared" si="107"/>
        <v>143.56697940089427</v>
      </c>
      <c r="N539">
        <v>8531.94</v>
      </c>
      <c r="O539">
        <f t="shared" si="108"/>
        <v>129.98120043022681</v>
      </c>
      <c r="P539">
        <v>12726.27</v>
      </c>
      <c r="Q539">
        <f t="shared" si="109"/>
        <v>131.39670307205293</v>
      </c>
      <c r="R539">
        <v>6007.67</v>
      </c>
      <c r="S539" s="135">
        <f t="shared" si="110"/>
        <v>142.74204278694913</v>
      </c>
      <c r="T539">
        <v>8491.23</v>
      </c>
      <c r="U539" s="136">
        <f t="shared" si="111"/>
        <v>132.90868195286416</v>
      </c>
      <c r="V539">
        <v>7578.27</v>
      </c>
      <c r="W539">
        <f t="shared" si="112"/>
        <v>103.59918468788065</v>
      </c>
      <c r="X539">
        <v>4702.6099999999997</v>
      </c>
      <c r="Y539">
        <f t="shared" si="113"/>
        <v>113.51585563969304</v>
      </c>
      <c r="Z539">
        <v>12678.22</v>
      </c>
      <c r="AA539" s="136">
        <f t="shared" si="114"/>
        <v>127.83556505606192</v>
      </c>
      <c r="AB539">
        <v>9265.15</v>
      </c>
      <c r="AC539">
        <f t="shared" si="115"/>
        <v>105.31691181485439</v>
      </c>
    </row>
    <row r="540" spans="1:29">
      <c r="A540" s="20">
        <v>42831</v>
      </c>
      <c r="B540">
        <v>25561.4</v>
      </c>
      <c r="C540">
        <f t="shared" si="116"/>
        <v>129.55633440530767</v>
      </c>
      <c r="D540">
        <v>10918.36</v>
      </c>
      <c r="E540" s="135">
        <f t="shared" si="116"/>
        <v>126.07019885596047</v>
      </c>
      <c r="F540">
        <v>9229.18</v>
      </c>
      <c r="G540">
        <f t="shared" si="104"/>
        <v>132.78497713104292</v>
      </c>
      <c r="H540">
        <v>7772.71</v>
      </c>
      <c r="I540">
        <f t="shared" si="105"/>
        <v>122.75730167078083</v>
      </c>
      <c r="J540">
        <v>6069</v>
      </c>
      <c r="K540">
        <f t="shared" si="106"/>
        <v>118.91932140155895</v>
      </c>
      <c r="L540">
        <v>12187.71</v>
      </c>
      <c r="M540" s="134">
        <f t="shared" si="107"/>
        <v>143.18234684598954</v>
      </c>
      <c r="N540">
        <v>8503.27</v>
      </c>
      <c r="O540">
        <f t="shared" si="108"/>
        <v>129.54442274351842</v>
      </c>
      <c r="P540">
        <v>12656.97</v>
      </c>
      <c r="Q540">
        <f t="shared" si="109"/>
        <v>130.68119165174727</v>
      </c>
      <c r="R540">
        <v>6017.76</v>
      </c>
      <c r="S540" s="135">
        <f t="shared" si="110"/>
        <v>142.98178085706954</v>
      </c>
      <c r="T540">
        <v>8508.81</v>
      </c>
      <c r="U540" s="136">
        <f t="shared" si="111"/>
        <v>133.18385229081653</v>
      </c>
      <c r="V540">
        <v>7564.52</v>
      </c>
      <c r="W540">
        <f t="shared" si="112"/>
        <v>103.41121450610322</v>
      </c>
      <c r="X540">
        <v>4712.43</v>
      </c>
      <c r="Y540">
        <f t="shared" si="113"/>
        <v>113.75289968595285</v>
      </c>
      <c r="Z540">
        <v>12643.07</v>
      </c>
      <c r="AA540" s="136">
        <f t="shared" si="114"/>
        <v>127.48114463176574</v>
      </c>
      <c r="AB540">
        <v>9261.9500000000007</v>
      </c>
      <c r="AC540">
        <f t="shared" si="115"/>
        <v>105.28053743151386</v>
      </c>
    </row>
    <row r="541" spans="1:29">
      <c r="A541" s="20">
        <v>42832</v>
      </c>
      <c r="B541">
        <v>25552.95</v>
      </c>
      <c r="C541">
        <f t="shared" si="116"/>
        <v>129.51350611633583</v>
      </c>
      <c r="D541">
        <v>10925.06</v>
      </c>
      <c r="E541" s="135">
        <f t="shared" si="116"/>
        <v>126.14756123752097</v>
      </c>
      <c r="F541">
        <v>9200.1299999999992</v>
      </c>
      <c r="G541">
        <f t="shared" si="104"/>
        <v>132.36701978427357</v>
      </c>
      <c r="H541">
        <v>7782.59</v>
      </c>
      <c r="I541">
        <f t="shared" si="105"/>
        <v>122.91334018765684</v>
      </c>
      <c r="J541">
        <v>6072.85</v>
      </c>
      <c r="K541">
        <f t="shared" si="106"/>
        <v>118.99476041744228</v>
      </c>
      <c r="L541">
        <v>12147.66</v>
      </c>
      <c r="M541" s="134">
        <f t="shared" si="107"/>
        <v>142.71183573346866</v>
      </c>
      <c r="N541">
        <v>8463.2199999999993</v>
      </c>
      <c r="O541">
        <f t="shared" si="108"/>
        <v>128.93427463215914</v>
      </c>
      <c r="P541">
        <v>12615.79</v>
      </c>
      <c r="Q541">
        <f t="shared" si="109"/>
        <v>130.25601473561184</v>
      </c>
      <c r="R541">
        <v>5994.93</v>
      </c>
      <c r="S541" s="135">
        <f t="shared" si="110"/>
        <v>142.43934080346705</v>
      </c>
      <c r="T541">
        <v>8484.61</v>
      </c>
      <c r="U541" s="136">
        <f t="shared" si="111"/>
        <v>132.80506263333945</v>
      </c>
      <c r="V541">
        <v>7527.38</v>
      </c>
      <c r="W541">
        <f t="shared" si="112"/>
        <v>102.90348995692406</v>
      </c>
      <c r="X541">
        <v>4689.07</v>
      </c>
      <c r="Y541">
        <f t="shared" si="113"/>
        <v>113.18901486715154</v>
      </c>
      <c r="Z541">
        <v>12645.25</v>
      </c>
      <c r="AA541" s="136">
        <f t="shared" si="114"/>
        <v>127.50312575623136</v>
      </c>
      <c r="AB541">
        <v>9198.2999999999993</v>
      </c>
      <c r="AC541">
        <f t="shared" si="115"/>
        <v>104.55702821288106</v>
      </c>
    </row>
    <row r="542" spans="1:29">
      <c r="A542" s="20">
        <v>42835</v>
      </c>
      <c r="B542">
        <v>25732.9</v>
      </c>
      <c r="C542">
        <f t="shared" si="116"/>
        <v>130.42557127615629</v>
      </c>
      <c r="D542">
        <v>11022.95</v>
      </c>
      <c r="E542" s="135">
        <f t="shared" si="116"/>
        <v>127.27786027199228</v>
      </c>
      <c r="F542">
        <v>9252.7800000000007</v>
      </c>
      <c r="G542">
        <f t="shared" si="104"/>
        <v>133.1245225143048</v>
      </c>
      <c r="H542">
        <v>7824.35</v>
      </c>
      <c r="I542">
        <f t="shared" si="105"/>
        <v>123.57287140878459</v>
      </c>
      <c r="J542">
        <v>6093.62</v>
      </c>
      <c r="K542">
        <f t="shared" si="106"/>
        <v>119.40173921222072</v>
      </c>
      <c r="L542">
        <v>12201.12</v>
      </c>
      <c r="M542" s="134">
        <f t="shared" si="107"/>
        <v>143.33988876905835</v>
      </c>
      <c r="N542">
        <v>8490.5</v>
      </c>
      <c r="O542">
        <f t="shared" si="108"/>
        <v>129.34987614221859</v>
      </c>
      <c r="P542">
        <v>12659.14</v>
      </c>
      <c r="Q542">
        <f t="shared" si="109"/>
        <v>130.70359655480735</v>
      </c>
      <c r="R542">
        <v>6062.45</v>
      </c>
      <c r="S542" s="135">
        <f t="shared" si="110"/>
        <v>144.0436137959874</v>
      </c>
      <c r="T542">
        <v>8548.66</v>
      </c>
      <c r="U542" s="136">
        <f t="shared" si="111"/>
        <v>133.80760302843896</v>
      </c>
      <c r="V542">
        <v>7526.27</v>
      </c>
      <c r="W542">
        <f t="shared" si="112"/>
        <v>102.88831563679514</v>
      </c>
      <c r="X542">
        <v>4715.87</v>
      </c>
      <c r="Y542">
        <f t="shared" si="113"/>
        <v>113.83593751885851</v>
      </c>
      <c r="Z542">
        <v>12725.64</v>
      </c>
      <c r="AA542" s="136">
        <f t="shared" si="114"/>
        <v>128.31370492861177</v>
      </c>
      <c r="AB542">
        <v>9181.4500000000007</v>
      </c>
      <c r="AC542">
        <f t="shared" si="115"/>
        <v>104.3654943506036</v>
      </c>
    </row>
    <row r="543" spans="1:29">
      <c r="A543" s="20">
        <v>42836</v>
      </c>
      <c r="B543">
        <v>25872.799999999999</v>
      </c>
      <c r="C543">
        <f t="shared" si="116"/>
        <v>131.13464555155994</v>
      </c>
      <c r="D543">
        <v>11075.02</v>
      </c>
      <c r="E543" s="135">
        <f t="shared" si="116"/>
        <v>127.87909298958262</v>
      </c>
      <c r="F543">
        <v>9291.94</v>
      </c>
      <c r="G543">
        <f t="shared" si="104"/>
        <v>133.68793765025964</v>
      </c>
      <c r="H543">
        <v>7867.94</v>
      </c>
      <c r="I543">
        <f t="shared" si="105"/>
        <v>124.26130450095312</v>
      </c>
      <c r="J543">
        <v>6138.67</v>
      </c>
      <c r="K543">
        <f t="shared" si="106"/>
        <v>120.28447367080372</v>
      </c>
      <c r="L543">
        <v>12284.03</v>
      </c>
      <c r="M543" s="134">
        <f t="shared" si="107"/>
        <v>144.31392313457908</v>
      </c>
      <c r="N543">
        <v>8575.5</v>
      </c>
      <c r="O543">
        <f t="shared" si="108"/>
        <v>130.64482219628945</v>
      </c>
      <c r="P543">
        <v>12765.66</v>
      </c>
      <c r="Q543">
        <f t="shared" si="109"/>
        <v>131.80339852437385</v>
      </c>
      <c r="R543">
        <v>6102.19</v>
      </c>
      <c r="S543" s="135">
        <f t="shared" si="110"/>
        <v>144.98783489673917</v>
      </c>
      <c r="T543">
        <v>8594.61</v>
      </c>
      <c r="U543" s="136">
        <f t="shared" si="111"/>
        <v>134.5268338036899</v>
      </c>
      <c r="V543">
        <v>7573.58</v>
      </c>
      <c r="W543">
        <f t="shared" si="112"/>
        <v>103.5350697676962</v>
      </c>
      <c r="X543">
        <v>4792.38</v>
      </c>
      <c r="Y543">
        <f t="shared" si="113"/>
        <v>115.6828051338623</v>
      </c>
      <c r="Z543">
        <v>12761.56</v>
      </c>
      <c r="AA543" s="136">
        <f t="shared" si="114"/>
        <v>128.67588932806325</v>
      </c>
      <c r="AB543">
        <v>9237</v>
      </c>
      <c r="AC543">
        <f t="shared" si="115"/>
        <v>104.99693091140566</v>
      </c>
    </row>
    <row r="544" spans="1:29">
      <c r="A544" s="20">
        <v>42837</v>
      </c>
      <c r="B544">
        <v>25915.65</v>
      </c>
      <c r="C544">
        <f t="shared" si="116"/>
        <v>131.351828058358</v>
      </c>
      <c r="D544">
        <v>11089.92</v>
      </c>
      <c r="E544" s="135">
        <f t="shared" si="116"/>
        <v>128.05113768887389</v>
      </c>
      <c r="F544">
        <v>9277.44</v>
      </c>
      <c r="G544">
        <f t="shared" si="104"/>
        <v>133.47931866478095</v>
      </c>
      <c r="H544">
        <v>7875.29</v>
      </c>
      <c r="I544">
        <f t="shared" si="105"/>
        <v>124.37738578628093</v>
      </c>
      <c r="J544">
        <v>6128.47</v>
      </c>
      <c r="K544">
        <f t="shared" si="106"/>
        <v>120.08460926508681</v>
      </c>
      <c r="L544">
        <v>12203.87</v>
      </c>
      <c r="M544" s="134">
        <f t="shared" si="107"/>
        <v>143.3721960239755</v>
      </c>
      <c r="N544">
        <v>8541.9599999999991</v>
      </c>
      <c r="O544">
        <f t="shared" si="108"/>
        <v>130.13385171801255</v>
      </c>
      <c r="P544">
        <v>12710.19</v>
      </c>
      <c r="Q544">
        <f t="shared" si="109"/>
        <v>131.23067964292574</v>
      </c>
      <c r="R544">
        <v>6109.83</v>
      </c>
      <c r="S544" s="135">
        <f t="shared" si="110"/>
        <v>145.16936104695918</v>
      </c>
      <c r="T544">
        <v>8567.7800000000007</v>
      </c>
      <c r="U544" s="136">
        <f t="shared" si="111"/>
        <v>134.10687816277624</v>
      </c>
      <c r="V544">
        <v>7556.66</v>
      </c>
      <c r="W544">
        <f t="shared" si="112"/>
        <v>103.30376391491991</v>
      </c>
      <c r="X544">
        <v>4748.6099999999997</v>
      </c>
      <c r="Y544">
        <f t="shared" si="113"/>
        <v>114.62624526575729</v>
      </c>
      <c r="Z544">
        <v>12758.82</v>
      </c>
      <c r="AA544" s="136">
        <f t="shared" si="114"/>
        <v>128.64826167621197</v>
      </c>
      <c r="AB544">
        <v>9203.4500000000007</v>
      </c>
      <c r="AC544">
        <f t="shared" si="115"/>
        <v>104.61556823606976</v>
      </c>
    </row>
    <row r="545" spans="1:29">
      <c r="A545" s="20">
        <v>42838</v>
      </c>
      <c r="B545">
        <v>25872.45</v>
      </c>
      <c r="C545">
        <f t="shared" si="116"/>
        <v>131.13287159876228</v>
      </c>
      <c r="D545">
        <v>11048.26</v>
      </c>
      <c r="E545" s="135">
        <f t="shared" si="116"/>
        <v>127.57010532830515</v>
      </c>
      <c r="F545">
        <v>9256.84</v>
      </c>
      <c r="G545">
        <f t="shared" si="104"/>
        <v>133.18293583023882</v>
      </c>
      <c r="H545">
        <v>7890.24</v>
      </c>
      <c r="I545">
        <f t="shared" si="105"/>
        <v>124.61349669997487</v>
      </c>
      <c r="J545">
        <v>6116.36</v>
      </c>
      <c r="K545">
        <f t="shared" si="106"/>
        <v>119.84731926967194</v>
      </c>
      <c r="L545">
        <v>12171.57</v>
      </c>
      <c r="M545" s="134">
        <f t="shared" si="107"/>
        <v>142.99273262985753</v>
      </c>
      <c r="N545">
        <v>8544.2999999999993</v>
      </c>
      <c r="O545">
        <f t="shared" si="108"/>
        <v>130.16950082114812</v>
      </c>
      <c r="P545">
        <v>12691.63</v>
      </c>
      <c r="Q545">
        <f t="shared" si="109"/>
        <v>131.0390506103013</v>
      </c>
      <c r="R545">
        <v>6067.41</v>
      </c>
      <c r="S545" s="135">
        <f t="shared" si="110"/>
        <v>144.16146323382657</v>
      </c>
      <c r="T545">
        <v>8484.9500000000007</v>
      </c>
      <c r="U545" s="136">
        <f t="shared" si="111"/>
        <v>132.81038447150235</v>
      </c>
      <c r="V545">
        <v>7509.68</v>
      </c>
      <c r="W545">
        <f t="shared" si="112"/>
        <v>102.66152106838152</v>
      </c>
      <c r="X545">
        <v>4744.55</v>
      </c>
      <c r="Y545">
        <f t="shared" si="113"/>
        <v>114.52824131180466</v>
      </c>
      <c r="Z545">
        <v>12699.56</v>
      </c>
      <c r="AA545" s="136">
        <f t="shared" si="114"/>
        <v>128.05073808179398</v>
      </c>
      <c r="AB545">
        <v>9150.7999999999993</v>
      </c>
      <c r="AC545">
        <f t="shared" si="115"/>
        <v>104.01709596017004</v>
      </c>
    </row>
    <row r="546" spans="1:29">
      <c r="A546" s="20">
        <v>42842</v>
      </c>
      <c r="B546">
        <v>25813.25</v>
      </c>
      <c r="C546">
        <f t="shared" si="116"/>
        <v>130.83282015413116</v>
      </c>
      <c r="D546">
        <v>11031.49</v>
      </c>
      <c r="E546" s="135">
        <f t="shared" si="116"/>
        <v>127.37646844192163</v>
      </c>
      <c r="F546">
        <v>9296.74</v>
      </c>
      <c r="G546">
        <f t="shared" si="104"/>
        <v>133.75699772821116</v>
      </c>
      <c r="H546">
        <v>7892.4</v>
      </c>
      <c r="I546">
        <f t="shared" si="105"/>
        <v>124.6476103838263</v>
      </c>
      <c r="J546">
        <v>6106.56</v>
      </c>
      <c r="K546">
        <f t="shared" si="106"/>
        <v>119.6552926837871</v>
      </c>
      <c r="L546">
        <v>12256.05</v>
      </c>
      <c r="M546" s="134">
        <f t="shared" si="107"/>
        <v>143.98521150091281</v>
      </c>
      <c r="N546">
        <v>8556.0400000000009</v>
      </c>
      <c r="O546">
        <f t="shared" si="108"/>
        <v>130.34835572320452</v>
      </c>
      <c r="P546">
        <v>12726.48</v>
      </c>
      <c r="Q546">
        <f t="shared" si="109"/>
        <v>131.39887128847812</v>
      </c>
      <c r="R546">
        <v>6106.2</v>
      </c>
      <c r="S546" s="135">
        <f t="shared" si="110"/>
        <v>145.08311236563739</v>
      </c>
      <c r="T546">
        <v>8503.44</v>
      </c>
      <c r="U546" s="136">
        <f t="shared" si="111"/>
        <v>133.09979855277308</v>
      </c>
      <c r="V546">
        <v>7482.01</v>
      </c>
      <c r="W546">
        <f t="shared" si="112"/>
        <v>102.28325670985197</v>
      </c>
      <c r="X546">
        <v>4716.01</v>
      </c>
      <c r="Y546">
        <f t="shared" si="113"/>
        <v>113.83931696554657</v>
      </c>
      <c r="Z546">
        <v>12716.7</v>
      </c>
      <c r="AA546" s="136">
        <f t="shared" si="114"/>
        <v>128.22356215213358</v>
      </c>
      <c r="AB546">
        <v>9139.2999999999993</v>
      </c>
      <c r="AC546">
        <f t="shared" si="115"/>
        <v>103.88637552004</v>
      </c>
    </row>
    <row r="547" spans="1:29">
      <c r="A547" s="20">
        <v>42843</v>
      </c>
      <c r="B547">
        <v>25539.05</v>
      </c>
      <c r="C547">
        <f t="shared" si="116"/>
        <v>129.44305484808626</v>
      </c>
      <c r="D547">
        <v>10961.19</v>
      </c>
      <c r="E547" s="135">
        <f t="shared" si="116"/>
        <v>126.56474076674202</v>
      </c>
      <c r="F547">
        <v>9267.02</v>
      </c>
      <c r="G547">
        <f t="shared" si="104"/>
        <v>133.32940074556109</v>
      </c>
      <c r="H547">
        <v>7876.59</v>
      </c>
      <c r="I547">
        <f t="shared" si="105"/>
        <v>124.39791717008039</v>
      </c>
      <c r="J547">
        <v>6090.81</v>
      </c>
      <c r="K547">
        <f t="shared" si="106"/>
        <v>119.34667852790068</v>
      </c>
      <c r="L547">
        <v>12235.55</v>
      </c>
      <c r="M547" s="134">
        <f t="shared" si="107"/>
        <v>143.74437560062123</v>
      </c>
      <c r="N547">
        <v>8553.94</v>
      </c>
      <c r="O547">
        <f t="shared" si="108"/>
        <v>130.31636293833927</v>
      </c>
      <c r="P547">
        <v>12706.2</v>
      </c>
      <c r="Q547">
        <f t="shared" si="109"/>
        <v>131.18948353084755</v>
      </c>
      <c r="R547">
        <v>6054.56</v>
      </c>
      <c r="S547" s="135">
        <f t="shared" si="110"/>
        <v>143.85614765394084</v>
      </c>
      <c r="T547">
        <v>8454.67</v>
      </c>
      <c r="U547" s="136">
        <f t="shared" si="111"/>
        <v>132.33642782570041</v>
      </c>
      <c r="V547">
        <v>7428.04</v>
      </c>
      <c r="W547">
        <f t="shared" si="112"/>
        <v>101.54545665817724</v>
      </c>
      <c r="X547">
        <v>4698.3900000000003</v>
      </c>
      <c r="Y547">
        <f t="shared" si="113"/>
        <v>113.41398946095413</v>
      </c>
      <c r="Z547">
        <v>12690.79</v>
      </c>
      <c r="AA547" s="136">
        <f t="shared" si="114"/>
        <v>127.96230942970075</v>
      </c>
      <c r="AB547">
        <v>9105.15</v>
      </c>
      <c r="AC547">
        <f t="shared" si="115"/>
        <v>103.49819264782776</v>
      </c>
    </row>
    <row r="548" spans="1:29">
      <c r="A548" s="20">
        <v>42844</v>
      </c>
      <c r="B548">
        <v>25694.35</v>
      </c>
      <c r="C548">
        <f t="shared" si="116"/>
        <v>130.23018304658652</v>
      </c>
      <c r="D548">
        <v>10997.58</v>
      </c>
      <c r="E548" s="135">
        <f t="shared" si="116"/>
        <v>126.98492241823256</v>
      </c>
      <c r="F548">
        <v>9307.77</v>
      </c>
      <c r="G548">
        <f t="shared" si="104"/>
        <v>133.91569203233738</v>
      </c>
      <c r="H548">
        <v>7890.31</v>
      </c>
      <c r="I548">
        <f t="shared" si="105"/>
        <v>124.61460223602563</v>
      </c>
      <c r="J548">
        <v>6105.7</v>
      </c>
      <c r="K548">
        <f t="shared" si="106"/>
        <v>119.6384413711482</v>
      </c>
      <c r="L548">
        <v>12304.14</v>
      </c>
      <c r="M548" s="134">
        <f t="shared" si="107"/>
        <v>144.55017727871879</v>
      </c>
      <c r="N548">
        <v>8615.36</v>
      </c>
      <c r="O548">
        <f t="shared" si="108"/>
        <v>131.25207572235141</v>
      </c>
      <c r="P548">
        <v>12789.3</v>
      </c>
      <c r="Q548">
        <f t="shared" si="109"/>
        <v>132.04747774480711</v>
      </c>
      <c r="R548">
        <v>6106.96</v>
      </c>
      <c r="S548" s="135">
        <f t="shared" si="110"/>
        <v>145.10116994079016</v>
      </c>
      <c r="T548">
        <v>8502.06</v>
      </c>
      <c r="U548" s="136">
        <f t="shared" si="111"/>
        <v>133.07819815081774</v>
      </c>
      <c r="V548">
        <v>7448.07</v>
      </c>
      <c r="W548">
        <f t="shared" si="112"/>
        <v>101.8192779484319</v>
      </c>
      <c r="X548">
        <v>4706.8100000000004</v>
      </c>
      <c r="Y548">
        <f t="shared" si="113"/>
        <v>113.61723904033371</v>
      </c>
      <c r="Z548">
        <v>12736.29</v>
      </c>
      <c r="AA548" s="136">
        <f t="shared" si="114"/>
        <v>128.42108977978543</v>
      </c>
      <c r="AB548">
        <v>9103.5</v>
      </c>
      <c r="AC548">
        <f t="shared" si="115"/>
        <v>103.47943710641781</v>
      </c>
    </row>
    <row r="549" spans="1:29">
      <c r="A549" s="20">
        <v>42845</v>
      </c>
      <c r="B549">
        <v>25786.75</v>
      </c>
      <c r="C549">
        <f t="shared" si="116"/>
        <v>130.6985065851662</v>
      </c>
      <c r="D549">
        <v>11141.16</v>
      </c>
      <c r="E549" s="135">
        <f t="shared" si="116"/>
        <v>128.64278670845005</v>
      </c>
      <c r="F549">
        <v>9329.32</v>
      </c>
      <c r="G549">
        <f t="shared" si="104"/>
        <v>134.22574300730741</v>
      </c>
      <c r="H549">
        <v>7921.29</v>
      </c>
      <c r="I549">
        <f t="shared" si="105"/>
        <v>125.10388090533925</v>
      </c>
      <c r="J549">
        <v>6129.57</v>
      </c>
      <c r="K549">
        <f t="shared" si="106"/>
        <v>120.10616326962491</v>
      </c>
      <c r="L549">
        <v>12469.22</v>
      </c>
      <c r="M549" s="134">
        <f t="shared" si="107"/>
        <v>146.4895524211644</v>
      </c>
      <c r="N549">
        <v>8662.84</v>
      </c>
      <c r="O549">
        <f t="shared" si="108"/>
        <v>131.97541735349591</v>
      </c>
      <c r="P549">
        <v>12941.42</v>
      </c>
      <c r="Q549">
        <f t="shared" si="109"/>
        <v>133.61809242383882</v>
      </c>
      <c r="R549">
        <v>6133.3</v>
      </c>
      <c r="S549" s="135">
        <f t="shared" si="110"/>
        <v>145.72700747963771</v>
      </c>
      <c r="T549">
        <v>8549.94</v>
      </c>
      <c r="U549" s="136">
        <f t="shared" si="111"/>
        <v>133.82763818387576</v>
      </c>
      <c r="V549">
        <v>7495.14</v>
      </c>
      <c r="W549">
        <f t="shared" si="112"/>
        <v>102.46275114525105</v>
      </c>
      <c r="X549">
        <v>4724.53</v>
      </c>
      <c r="Y549">
        <f t="shared" si="113"/>
        <v>114.04498043541757</v>
      </c>
      <c r="Z549">
        <v>12873.13</v>
      </c>
      <c r="AA549" s="136">
        <f t="shared" si="114"/>
        <v>129.8008590788094</v>
      </c>
      <c r="AB549">
        <v>9136.4</v>
      </c>
      <c r="AC549">
        <f t="shared" si="115"/>
        <v>103.85341123513766</v>
      </c>
    </row>
    <row r="550" spans="1:29">
      <c r="A550" s="20">
        <v>42846</v>
      </c>
      <c r="B550">
        <v>25845.65</v>
      </c>
      <c r="C550">
        <f t="shared" si="116"/>
        <v>130.99703749882792</v>
      </c>
      <c r="D550">
        <v>11087.51</v>
      </c>
      <c r="E550" s="135">
        <f t="shared" si="116"/>
        <v>128.02331032476033</v>
      </c>
      <c r="F550">
        <v>9327.92</v>
      </c>
      <c r="G550">
        <f t="shared" si="104"/>
        <v>134.20560048457156</v>
      </c>
      <c r="H550">
        <v>7897.27</v>
      </c>
      <c r="I550">
        <f t="shared" si="105"/>
        <v>124.72452410621358</v>
      </c>
      <c r="J550">
        <v>6112.97</v>
      </c>
      <c r="K550">
        <f t="shared" si="106"/>
        <v>119.78089374659544</v>
      </c>
      <c r="L550">
        <v>12405.15</v>
      </c>
      <c r="M550" s="134">
        <f t="shared" si="107"/>
        <v>145.73685212205797</v>
      </c>
      <c r="N550">
        <v>8651.83</v>
      </c>
      <c r="O550">
        <f t="shared" si="108"/>
        <v>131.80768375284509</v>
      </c>
      <c r="P550">
        <v>12925.67</v>
      </c>
      <c r="Q550">
        <f t="shared" si="109"/>
        <v>133.45547619195116</v>
      </c>
      <c r="R550">
        <v>6127.89</v>
      </c>
      <c r="S550" s="135">
        <f t="shared" si="110"/>
        <v>145.59846605651069</v>
      </c>
      <c r="T550">
        <v>8547.5300000000007</v>
      </c>
      <c r="U550" s="136">
        <f t="shared" si="111"/>
        <v>133.78991574277993</v>
      </c>
      <c r="V550">
        <v>7477.44</v>
      </c>
      <c r="W550">
        <f t="shared" si="112"/>
        <v>102.22078225670847</v>
      </c>
      <c r="X550">
        <v>4734.22</v>
      </c>
      <c r="Y550">
        <f t="shared" si="113"/>
        <v>114.27888642403849</v>
      </c>
      <c r="Z550">
        <v>12853.47</v>
      </c>
      <c r="AA550" s="136">
        <f t="shared" si="114"/>
        <v>129.60262563523432</v>
      </c>
      <c r="AB550">
        <v>9119.4</v>
      </c>
      <c r="AC550">
        <f t="shared" si="115"/>
        <v>103.66017232364109</v>
      </c>
    </row>
    <row r="551" spans="1:29">
      <c r="A551" s="20">
        <v>42849</v>
      </c>
      <c r="B551">
        <v>26062.35</v>
      </c>
      <c r="C551">
        <f t="shared" si="116"/>
        <v>132.09536770240166</v>
      </c>
      <c r="D551">
        <v>11189.82</v>
      </c>
      <c r="E551" s="135">
        <f t="shared" si="116"/>
        <v>129.20464543781333</v>
      </c>
      <c r="F551">
        <v>9379.64</v>
      </c>
      <c r="G551">
        <f t="shared" si="104"/>
        <v>134.94972282449962</v>
      </c>
      <c r="H551">
        <v>7912.19</v>
      </c>
      <c r="I551">
        <f t="shared" si="105"/>
        <v>124.96016121874294</v>
      </c>
      <c r="J551">
        <v>6122.33</v>
      </c>
      <c r="K551">
        <f t="shared" si="106"/>
        <v>119.96429873066508</v>
      </c>
      <c r="L551">
        <v>12499</v>
      </c>
      <c r="M551" s="134">
        <f t="shared" si="107"/>
        <v>146.83941062168554</v>
      </c>
      <c r="N551">
        <v>8691.3700000000008</v>
      </c>
      <c r="O551">
        <f t="shared" si="108"/>
        <v>132.41006218787993</v>
      </c>
      <c r="P551">
        <v>12990.63</v>
      </c>
      <c r="Q551">
        <f t="shared" si="109"/>
        <v>134.12617780613667</v>
      </c>
      <c r="R551">
        <v>6196.93</v>
      </c>
      <c r="S551" s="135">
        <f t="shared" si="110"/>
        <v>147.23885419933663</v>
      </c>
      <c r="T551">
        <v>8619.39</v>
      </c>
      <c r="U551" s="136">
        <f t="shared" si="111"/>
        <v>134.9147018909743</v>
      </c>
      <c r="V551">
        <v>7515.3</v>
      </c>
      <c r="W551">
        <f t="shared" si="112"/>
        <v>102.73834960813343</v>
      </c>
      <c r="X551">
        <v>4768.47</v>
      </c>
      <c r="Y551">
        <f t="shared" si="113"/>
        <v>115.10564391735807</v>
      </c>
      <c r="Z551">
        <v>12944.2</v>
      </c>
      <c r="AA551" s="136">
        <f t="shared" si="114"/>
        <v>130.51746390255707</v>
      </c>
      <c r="AB551">
        <v>9217.9500000000007</v>
      </c>
      <c r="AC551">
        <f t="shared" si="115"/>
        <v>104.78038966058153</v>
      </c>
    </row>
    <row r="552" spans="1:29">
      <c r="A552" s="20">
        <v>42850</v>
      </c>
      <c r="B552">
        <v>26461.4</v>
      </c>
      <c r="C552">
        <f t="shared" si="116"/>
        <v>134.11792731355123</v>
      </c>
      <c r="D552">
        <v>11348.99</v>
      </c>
      <c r="E552" s="135">
        <f t="shared" si="116"/>
        <v>131.04252159796039</v>
      </c>
      <c r="F552">
        <v>9491.74</v>
      </c>
      <c r="G552">
        <f t="shared" si="104"/>
        <v>136.56256339499342</v>
      </c>
      <c r="H552">
        <v>8034.69</v>
      </c>
      <c r="I552">
        <f t="shared" si="105"/>
        <v>126.89484930753959</v>
      </c>
      <c r="J552">
        <v>6201.13</v>
      </c>
      <c r="K552">
        <f t="shared" si="106"/>
        <v>121.50834923757607</v>
      </c>
      <c r="L552">
        <v>12628.49</v>
      </c>
      <c r="M552" s="134">
        <f t="shared" si="107"/>
        <v>148.36067114503959</v>
      </c>
      <c r="N552">
        <v>8730.66</v>
      </c>
      <c r="O552">
        <f t="shared" si="108"/>
        <v>133.00863195804985</v>
      </c>
      <c r="P552">
        <v>13100.34</v>
      </c>
      <c r="Q552">
        <f t="shared" si="109"/>
        <v>135.25891601568551</v>
      </c>
      <c r="R552">
        <v>6305.73</v>
      </c>
      <c r="S552" s="135">
        <f t="shared" si="110"/>
        <v>149.8239386422604</v>
      </c>
      <c r="T552">
        <v>8708.2900000000009</v>
      </c>
      <c r="U552" s="136">
        <f t="shared" si="111"/>
        <v>136.30620604592121</v>
      </c>
      <c r="V552">
        <v>7590.38</v>
      </c>
      <c r="W552">
        <f t="shared" si="112"/>
        <v>103.76473515343152</v>
      </c>
      <c r="X552">
        <v>4811.41</v>
      </c>
      <c r="Y552">
        <f t="shared" si="113"/>
        <v>116.14216849438409</v>
      </c>
      <c r="Z552">
        <v>13122.67</v>
      </c>
      <c r="AA552" s="136">
        <f t="shared" si="114"/>
        <v>132.31699201419698</v>
      </c>
      <c r="AB552">
        <v>9306.6</v>
      </c>
      <c r="AC552">
        <f t="shared" si="115"/>
        <v>105.78807374906222</v>
      </c>
    </row>
    <row r="553" spans="1:29">
      <c r="A553" s="20">
        <v>42851</v>
      </c>
      <c r="B553">
        <v>26407.45</v>
      </c>
      <c r="C553">
        <f t="shared" si="116"/>
        <v>133.84448516088486</v>
      </c>
      <c r="D553">
        <v>11305.96</v>
      </c>
      <c r="E553" s="135">
        <f t="shared" si="116"/>
        <v>130.54567036235613</v>
      </c>
      <c r="F553">
        <v>9495.14</v>
      </c>
      <c r="G553">
        <f t="shared" si="104"/>
        <v>136.61148095020911</v>
      </c>
      <c r="H553">
        <v>8034.53</v>
      </c>
      <c r="I553">
        <f t="shared" si="105"/>
        <v>126.89232236799504</v>
      </c>
      <c r="J553">
        <v>6173.88</v>
      </c>
      <c r="K553">
        <f t="shared" si="106"/>
        <v>120.97439776151866</v>
      </c>
      <c r="L553">
        <v>12591.4</v>
      </c>
      <c r="M553" s="134">
        <f t="shared" si="107"/>
        <v>147.92493438690229</v>
      </c>
      <c r="N553">
        <v>8682.4599999999991</v>
      </c>
      <c r="O553">
        <f t="shared" si="108"/>
        <v>132.27432137209436</v>
      </c>
      <c r="P553">
        <v>13044.79</v>
      </c>
      <c r="Q553">
        <f t="shared" si="109"/>
        <v>134.68537114702781</v>
      </c>
      <c r="R553">
        <v>6287.53</v>
      </c>
      <c r="S553" s="135">
        <f t="shared" si="110"/>
        <v>149.39150723728602</v>
      </c>
      <c r="T553">
        <v>8725.07</v>
      </c>
      <c r="U553" s="136">
        <f t="shared" si="111"/>
        <v>136.56885441172557</v>
      </c>
      <c r="V553">
        <v>7587.38</v>
      </c>
      <c r="W553">
        <f t="shared" si="112"/>
        <v>103.72372347740735</v>
      </c>
      <c r="X553">
        <v>4773.08</v>
      </c>
      <c r="Y553">
        <f t="shared" si="113"/>
        <v>115.21692426901362</v>
      </c>
      <c r="Z553">
        <v>13049.93</v>
      </c>
      <c r="AA553" s="136">
        <f t="shared" si="114"/>
        <v>131.5835484391385</v>
      </c>
      <c r="AB553">
        <v>9351.85</v>
      </c>
      <c r="AC553">
        <f t="shared" si="115"/>
        <v>106.30243026348695</v>
      </c>
    </row>
    <row r="554" spans="1:29">
      <c r="A554" s="20">
        <v>42852</v>
      </c>
      <c r="B554">
        <v>26281.1</v>
      </c>
      <c r="C554">
        <f t="shared" si="116"/>
        <v>133.20408820093309</v>
      </c>
      <c r="D554">
        <v>11297.69</v>
      </c>
      <c r="E554" s="135">
        <f t="shared" si="116"/>
        <v>130.45017978093745</v>
      </c>
      <c r="F554">
        <v>9506.85</v>
      </c>
      <c r="G554">
        <f t="shared" si="104"/>
        <v>136.77995876537844</v>
      </c>
      <c r="H554">
        <v>8017.17</v>
      </c>
      <c r="I554">
        <f t="shared" si="105"/>
        <v>126.61814942741128</v>
      </c>
      <c r="J554">
        <v>6163.77</v>
      </c>
      <c r="K554">
        <f t="shared" si="106"/>
        <v>120.77629686526396</v>
      </c>
      <c r="L554">
        <v>12551.63</v>
      </c>
      <c r="M554" s="134">
        <f t="shared" si="107"/>
        <v>147.45771274033658</v>
      </c>
      <c r="N554">
        <v>8688.5499999999993</v>
      </c>
      <c r="O554">
        <f t="shared" si="108"/>
        <v>132.36710044820367</v>
      </c>
      <c r="P554">
        <v>13045.57</v>
      </c>
      <c r="Q554">
        <f t="shared" si="109"/>
        <v>134.69342452232127</v>
      </c>
      <c r="R554">
        <v>6293.05</v>
      </c>
      <c r="S554" s="135">
        <f t="shared" si="110"/>
        <v>149.52266225681674</v>
      </c>
      <c r="T554">
        <v>8740.3700000000008</v>
      </c>
      <c r="U554" s="136">
        <f t="shared" si="111"/>
        <v>136.80833712905613</v>
      </c>
      <c r="V554">
        <v>7556.98</v>
      </c>
      <c r="W554">
        <f t="shared" si="112"/>
        <v>103.30813849369582</v>
      </c>
      <c r="X554">
        <v>4756.8999999999996</v>
      </c>
      <c r="Y554">
        <f t="shared" si="113"/>
        <v>114.82635678749797</v>
      </c>
      <c r="Z554">
        <v>13041.98</v>
      </c>
      <c r="AA554" s="136">
        <f t="shared" si="114"/>
        <v>131.50338791643139</v>
      </c>
      <c r="AB554">
        <v>9342.15</v>
      </c>
      <c r="AC554">
        <f t="shared" si="115"/>
        <v>106.19217041398595</v>
      </c>
    </row>
    <row r="555" spans="1:29">
      <c r="A555" s="20">
        <v>42853</v>
      </c>
      <c r="B555">
        <v>26323.599999999999</v>
      </c>
      <c r="C555">
        <f t="shared" si="116"/>
        <v>133.41949675493348</v>
      </c>
      <c r="D555">
        <v>11346.23</v>
      </c>
      <c r="E555" s="135">
        <f t="shared" si="116"/>
        <v>131.01065291540709</v>
      </c>
      <c r="F555">
        <v>9504.27</v>
      </c>
      <c r="G555">
        <f t="shared" si="104"/>
        <v>136.74283897347951</v>
      </c>
      <c r="H555">
        <v>7986.84</v>
      </c>
      <c r="I555">
        <f t="shared" si="105"/>
        <v>126.13913644999739</v>
      </c>
      <c r="J555">
        <v>6154.92</v>
      </c>
      <c r="K555">
        <f t="shared" si="106"/>
        <v>120.60288510148018</v>
      </c>
      <c r="L555">
        <v>12642.7</v>
      </c>
      <c r="M555" s="134">
        <f t="shared" si="107"/>
        <v>148.52761154226613</v>
      </c>
      <c r="N555">
        <v>8707.67</v>
      </c>
      <c r="O555">
        <f t="shared" si="108"/>
        <v>132.65838713707234</v>
      </c>
      <c r="P555">
        <v>13086.88</v>
      </c>
      <c r="Q555">
        <f t="shared" si="109"/>
        <v>135.11994366767232</v>
      </c>
      <c r="R555">
        <v>6319.74</v>
      </c>
      <c r="S555" s="135">
        <f t="shared" si="110"/>
        <v>150.15681578422146</v>
      </c>
      <c r="T555">
        <v>8819.64</v>
      </c>
      <c r="U555" s="136">
        <f t="shared" si="111"/>
        <v>138.04910804427141</v>
      </c>
      <c r="V555">
        <v>7548.75</v>
      </c>
      <c r="W555">
        <f t="shared" si="112"/>
        <v>103.19562979580287</v>
      </c>
      <c r="X555">
        <v>4796.42</v>
      </c>
      <c r="Y555">
        <f t="shared" si="113"/>
        <v>115.78032630971664</v>
      </c>
      <c r="Z555">
        <v>13122.04</v>
      </c>
      <c r="AA555" s="136">
        <f t="shared" si="114"/>
        <v>132.31063967088812</v>
      </c>
      <c r="AB555">
        <v>9304.0499999999993</v>
      </c>
      <c r="AC555">
        <f t="shared" si="115"/>
        <v>105.75908791233772</v>
      </c>
    </row>
    <row r="556" spans="1:29">
      <c r="A556" s="20">
        <v>42857</v>
      </c>
      <c r="B556">
        <v>26457.55</v>
      </c>
      <c r="C556">
        <f t="shared" si="116"/>
        <v>134.09841383277708</v>
      </c>
      <c r="D556">
        <v>11409.72</v>
      </c>
      <c r="E556" s="135">
        <f t="shared" si="116"/>
        <v>131.74374808037373</v>
      </c>
      <c r="F556">
        <v>9541.77</v>
      </c>
      <c r="G556">
        <f t="shared" si="104"/>
        <v>137.28237083247606</v>
      </c>
      <c r="H556">
        <v>8016.84</v>
      </c>
      <c r="I556">
        <f t="shared" si="105"/>
        <v>126.61293761460064</v>
      </c>
      <c r="J556">
        <v>6191.53</v>
      </c>
      <c r="K556">
        <f t="shared" si="106"/>
        <v>121.32024156160722</v>
      </c>
      <c r="L556">
        <v>12733.32</v>
      </c>
      <c r="M556" s="134">
        <f t="shared" si="107"/>
        <v>149.59222370248187</v>
      </c>
      <c r="N556">
        <v>8741.5400000000009</v>
      </c>
      <c r="O556">
        <f t="shared" si="108"/>
        <v>133.17438505297093</v>
      </c>
      <c r="P556">
        <v>13181.31</v>
      </c>
      <c r="Q556">
        <f t="shared" si="109"/>
        <v>136.09491832018983</v>
      </c>
      <c r="R556">
        <v>6344.55</v>
      </c>
      <c r="S556" s="135">
        <f t="shared" si="110"/>
        <v>150.74630057309039</v>
      </c>
      <c r="T556">
        <v>8908.07</v>
      </c>
      <c r="U556" s="136">
        <f t="shared" si="111"/>
        <v>139.43325554058134</v>
      </c>
      <c r="V556">
        <v>7560.53</v>
      </c>
      <c r="W556">
        <f t="shared" si="112"/>
        <v>103.35666897699107</v>
      </c>
      <c r="X556">
        <v>4849.74</v>
      </c>
      <c r="Y556">
        <f t="shared" si="113"/>
        <v>117.06741271975456</v>
      </c>
      <c r="Z556">
        <v>13228.3</v>
      </c>
      <c r="AA556" s="136">
        <f t="shared" si="114"/>
        <v>133.38206824231668</v>
      </c>
      <c r="AB556">
        <v>9313.7999999999993</v>
      </c>
      <c r="AC556">
        <f t="shared" si="115"/>
        <v>105.86991611157841</v>
      </c>
    </row>
    <row r="557" spans="1:29">
      <c r="A557" s="20">
        <v>42858</v>
      </c>
      <c r="B557">
        <v>26441.45</v>
      </c>
      <c r="C557">
        <f t="shared" si="116"/>
        <v>134.01681200408515</v>
      </c>
      <c r="D557">
        <v>11392.42</v>
      </c>
      <c r="E557" s="135">
        <f t="shared" si="116"/>
        <v>131.54399148321002</v>
      </c>
      <c r="F557">
        <v>9517.19</v>
      </c>
      <c r="G557">
        <f t="shared" si="104"/>
        <v>136.92872568329912</v>
      </c>
      <c r="H557">
        <v>7983.11</v>
      </c>
      <c r="I557">
        <f t="shared" si="105"/>
        <v>126.08022717186505</v>
      </c>
      <c r="J557">
        <v>6169.79</v>
      </c>
      <c r="K557">
        <f t="shared" si="106"/>
        <v>120.89425605373609</v>
      </c>
      <c r="L557">
        <v>12689.11</v>
      </c>
      <c r="M557" s="134">
        <f t="shared" si="107"/>
        <v>149.07284052434088</v>
      </c>
      <c r="N557">
        <v>8678.9599999999991</v>
      </c>
      <c r="O557">
        <f t="shared" si="108"/>
        <v>132.22100006398557</v>
      </c>
      <c r="P557">
        <v>13121.57</v>
      </c>
      <c r="Q557">
        <f t="shared" si="109"/>
        <v>135.47811237142992</v>
      </c>
      <c r="R557">
        <v>6331.58</v>
      </c>
      <c r="S557" s="135">
        <f t="shared" si="110"/>
        <v>150.4381337971279</v>
      </c>
      <c r="T557">
        <v>8843.3700000000008</v>
      </c>
      <c r="U557" s="136">
        <f t="shared" si="111"/>
        <v>138.4205410431116</v>
      </c>
      <c r="V557">
        <v>7569.66</v>
      </c>
      <c r="W557">
        <f t="shared" si="112"/>
        <v>103.48148117769129</v>
      </c>
      <c r="X557">
        <v>4839.25</v>
      </c>
      <c r="Y557">
        <f t="shared" si="113"/>
        <v>116.81419560720209</v>
      </c>
      <c r="Z557">
        <v>13157.38</v>
      </c>
      <c r="AA557" s="136">
        <f t="shared" si="114"/>
        <v>132.66697588126158</v>
      </c>
      <c r="AB557">
        <v>9311.9500000000007</v>
      </c>
      <c r="AC557">
        <f t="shared" si="115"/>
        <v>105.84888717120968</v>
      </c>
    </row>
    <row r="558" spans="1:29">
      <c r="A558" s="20">
        <v>42859</v>
      </c>
      <c r="B558">
        <v>26514.45</v>
      </c>
      <c r="C558">
        <f t="shared" si="116"/>
        <v>134.38680787330938</v>
      </c>
      <c r="D558">
        <v>11441.38</v>
      </c>
      <c r="E558" s="135">
        <f t="shared" si="116"/>
        <v>132.10931419980739</v>
      </c>
      <c r="F558">
        <v>9540.89</v>
      </c>
      <c r="G558">
        <f t="shared" si="104"/>
        <v>137.26970981818494</v>
      </c>
      <c r="H558">
        <v>7992.72</v>
      </c>
      <c r="I558">
        <f t="shared" si="105"/>
        <v>126.23200147825963</v>
      </c>
      <c r="J558">
        <v>6172.95</v>
      </c>
      <c r="K558">
        <f t="shared" si="106"/>
        <v>120.95617483040917</v>
      </c>
      <c r="L558">
        <v>12747.45</v>
      </c>
      <c r="M558" s="134">
        <f t="shared" si="107"/>
        <v>149.75822425229265</v>
      </c>
      <c r="N558">
        <v>8720.42</v>
      </c>
      <c r="O558">
        <f t="shared" si="108"/>
        <v>132.85262904518297</v>
      </c>
      <c r="P558">
        <v>13207.18</v>
      </c>
      <c r="Q558">
        <f t="shared" si="109"/>
        <v>136.36202193409036</v>
      </c>
      <c r="R558">
        <v>6356.44</v>
      </c>
      <c r="S558" s="135">
        <f t="shared" si="110"/>
        <v>151.02880658436214</v>
      </c>
      <c r="T558">
        <v>8814.7000000000007</v>
      </c>
      <c r="U558" s="136">
        <f t="shared" si="111"/>
        <v>137.97178486625751</v>
      </c>
      <c r="V558">
        <v>7603.91</v>
      </c>
      <c r="W558">
        <f t="shared" si="112"/>
        <v>103.9496978123005</v>
      </c>
      <c r="X558">
        <v>4859.3999999999996</v>
      </c>
      <c r="Y558">
        <f t="shared" si="113"/>
        <v>117.30059454122805</v>
      </c>
      <c r="Z558">
        <v>13174.54</v>
      </c>
      <c r="AA558" s="136">
        <f t="shared" si="114"/>
        <v>132.84000161329354</v>
      </c>
      <c r="AB558">
        <v>9359.9</v>
      </c>
      <c r="AC558">
        <f t="shared" si="115"/>
        <v>106.39393457157797</v>
      </c>
    </row>
    <row r="559" spans="1:29">
      <c r="A559" s="20">
        <v>42860</v>
      </c>
      <c r="B559">
        <v>26142.25</v>
      </c>
      <c r="C559">
        <f t="shared" si="116"/>
        <v>132.50033578392242</v>
      </c>
      <c r="D559">
        <v>11299.2</v>
      </c>
      <c r="E559" s="135">
        <f t="shared" si="116"/>
        <v>130.46761518334884</v>
      </c>
      <c r="F559">
        <v>9418.2000000000007</v>
      </c>
      <c r="G559">
        <f t="shared" si="104"/>
        <v>135.50450545071052</v>
      </c>
      <c r="H559">
        <v>7927.47</v>
      </c>
      <c r="I559">
        <f t="shared" si="105"/>
        <v>125.20148394524753</v>
      </c>
      <c r="J559">
        <v>6109.66</v>
      </c>
      <c r="K559">
        <f t="shared" si="106"/>
        <v>119.71603578748535</v>
      </c>
      <c r="L559">
        <v>12668.87</v>
      </c>
      <c r="M559" s="134">
        <f t="shared" si="107"/>
        <v>148.83505912815053</v>
      </c>
      <c r="N559">
        <v>8687.9699999999993</v>
      </c>
      <c r="O559">
        <f t="shared" si="108"/>
        <v>132.35826434571706</v>
      </c>
      <c r="P559">
        <v>13100.27</v>
      </c>
      <c r="Q559">
        <f t="shared" si="109"/>
        <v>135.25819327687711</v>
      </c>
      <c r="R559">
        <v>6253.19</v>
      </c>
      <c r="S559" s="135">
        <f t="shared" si="110"/>
        <v>148.57558995998821</v>
      </c>
      <c r="T559">
        <v>8691.4599999999991</v>
      </c>
      <c r="U559" s="136">
        <f t="shared" si="111"/>
        <v>136.04277505685755</v>
      </c>
      <c r="V559">
        <v>7546.8</v>
      </c>
      <c r="W559">
        <f t="shared" si="112"/>
        <v>103.16897220638717</v>
      </c>
      <c r="X559">
        <v>4789.1499999999996</v>
      </c>
      <c r="Y559">
        <f t="shared" si="113"/>
        <v>115.60483647098867</v>
      </c>
      <c r="Z559">
        <v>12978.55</v>
      </c>
      <c r="AA559" s="136">
        <f t="shared" si="114"/>
        <v>130.86381785915947</v>
      </c>
      <c r="AB559">
        <v>9285.2999999999993</v>
      </c>
      <c r="AC559">
        <f t="shared" si="115"/>
        <v>105.54595675995179</v>
      </c>
    </row>
    <row r="560" spans="1:29">
      <c r="A560" s="20">
        <v>42863</v>
      </c>
      <c r="B560">
        <v>26255.3</v>
      </c>
      <c r="C560">
        <f t="shared" si="116"/>
        <v>133.07332253756343</v>
      </c>
      <c r="D560">
        <v>11372.32</v>
      </c>
      <c r="E560" s="135">
        <f t="shared" si="116"/>
        <v>131.31190433852854</v>
      </c>
      <c r="F560">
        <v>9459.24</v>
      </c>
      <c r="G560">
        <f t="shared" si="104"/>
        <v>136.0949691171964</v>
      </c>
      <c r="H560">
        <v>7946.32</v>
      </c>
      <c r="I560">
        <f t="shared" si="105"/>
        <v>125.49918901033992</v>
      </c>
      <c r="J560">
        <v>6123.38</v>
      </c>
      <c r="K560">
        <f t="shared" si="106"/>
        <v>119.98487300772418</v>
      </c>
      <c r="L560">
        <v>12758.49</v>
      </c>
      <c r="M560" s="134">
        <f t="shared" si="107"/>
        <v>149.88792319566917</v>
      </c>
      <c r="N560">
        <v>8719.59</v>
      </c>
      <c r="O560">
        <f t="shared" si="108"/>
        <v>132.83998427783146</v>
      </c>
      <c r="P560">
        <v>13162.15</v>
      </c>
      <c r="Q560">
        <f t="shared" si="109"/>
        <v>135.89709438349348</v>
      </c>
      <c r="R560">
        <v>6297.92</v>
      </c>
      <c r="S560" s="135">
        <f t="shared" si="110"/>
        <v>149.63837329759832</v>
      </c>
      <c r="T560">
        <v>8736.26</v>
      </c>
      <c r="U560" s="136">
        <f t="shared" si="111"/>
        <v>136.74400549714576</v>
      </c>
      <c r="V560">
        <v>7563.86</v>
      </c>
      <c r="W560">
        <f t="shared" si="112"/>
        <v>103.40219193737789</v>
      </c>
      <c r="X560">
        <v>4813.6499999999996</v>
      </c>
      <c r="Y560">
        <f t="shared" si="113"/>
        <v>116.19623964139242</v>
      </c>
      <c r="Z560">
        <v>13038.57</v>
      </c>
      <c r="AA560" s="136">
        <f t="shared" si="114"/>
        <v>131.46900459788657</v>
      </c>
      <c r="AB560">
        <v>9314.0499999999993</v>
      </c>
      <c r="AC560">
        <f t="shared" si="115"/>
        <v>105.87275786027691</v>
      </c>
    </row>
    <row r="561" spans="1:29">
      <c r="A561" s="20">
        <v>42864</v>
      </c>
      <c r="B561">
        <v>26465.1</v>
      </c>
      <c r="C561">
        <f t="shared" si="116"/>
        <v>134.13668052884066</v>
      </c>
      <c r="D561">
        <v>11454.35</v>
      </c>
      <c r="E561" s="135">
        <f t="shared" si="116"/>
        <v>132.25907391455959</v>
      </c>
      <c r="F561">
        <v>9497.5300000000007</v>
      </c>
      <c r="G561">
        <f t="shared" si="104"/>
        <v>136.64586711402251</v>
      </c>
      <c r="H561">
        <v>7981.85</v>
      </c>
      <c r="I561">
        <f t="shared" si="105"/>
        <v>126.06032752295171</v>
      </c>
      <c r="J561">
        <v>6134.63</v>
      </c>
      <c r="K561">
        <f t="shared" si="106"/>
        <v>120.20531169050017</v>
      </c>
      <c r="L561">
        <v>12803.64</v>
      </c>
      <c r="M561" s="134">
        <f t="shared" si="107"/>
        <v>150.41834958094552</v>
      </c>
      <c r="N561">
        <v>8718.7999999999993</v>
      </c>
      <c r="O561">
        <f t="shared" si="108"/>
        <v>132.82794889685832</v>
      </c>
      <c r="P561">
        <v>13189.79</v>
      </c>
      <c r="Q561">
        <f t="shared" si="109"/>
        <v>136.18247296440617</v>
      </c>
      <c r="R561">
        <v>6300.93</v>
      </c>
      <c r="S561" s="135">
        <f t="shared" si="110"/>
        <v>149.70989079919025</v>
      </c>
      <c r="T561">
        <v>8774.11</v>
      </c>
      <c r="U561" s="136">
        <f t="shared" si="111"/>
        <v>137.33645130439817</v>
      </c>
      <c r="V561">
        <v>7565.85</v>
      </c>
      <c r="W561">
        <f t="shared" si="112"/>
        <v>103.42939634914062</v>
      </c>
      <c r="X561">
        <v>4826.7</v>
      </c>
      <c r="Y561">
        <f t="shared" si="113"/>
        <v>116.51125235052587</v>
      </c>
      <c r="Z561">
        <v>13110.74</v>
      </c>
      <c r="AA561" s="136">
        <f t="shared" si="114"/>
        <v>132.19670081471321</v>
      </c>
      <c r="AB561">
        <v>9316.85</v>
      </c>
      <c r="AC561">
        <f t="shared" si="115"/>
        <v>105.90458544569987</v>
      </c>
    </row>
    <row r="562" spans="1:29">
      <c r="A562" s="20">
        <v>42865</v>
      </c>
      <c r="B562">
        <v>26806.7</v>
      </c>
      <c r="C562">
        <f t="shared" si="116"/>
        <v>135.86805845934734</v>
      </c>
      <c r="D562">
        <v>11569.14</v>
      </c>
      <c r="E562" s="135">
        <f t="shared" si="116"/>
        <v>133.58451089654915</v>
      </c>
      <c r="F562">
        <v>9570.81</v>
      </c>
      <c r="G562">
        <f t="shared" si="104"/>
        <v>137.70018430408302</v>
      </c>
      <c r="H562">
        <v>8064.44</v>
      </c>
      <c r="I562">
        <f t="shared" si="105"/>
        <v>127.36470212910449</v>
      </c>
      <c r="J562">
        <v>6178.52</v>
      </c>
      <c r="K562">
        <f t="shared" si="106"/>
        <v>121.06531647157028</v>
      </c>
      <c r="L562">
        <v>12865.3</v>
      </c>
      <c r="M562" s="134">
        <f t="shared" si="107"/>
        <v>151.1427369766518</v>
      </c>
      <c r="N562">
        <v>8781.0300000000007</v>
      </c>
      <c r="O562">
        <f t="shared" si="108"/>
        <v>133.77600175503278</v>
      </c>
      <c r="P562">
        <v>13294.18</v>
      </c>
      <c r="Q562">
        <f t="shared" si="109"/>
        <v>137.26028302451738</v>
      </c>
      <c r="R562">
        <v>6335.41</v>
      </c>
      <c r="S562" s="135">
        <f t="shared" si="110"/>
        <v>150.52913447191096</v>
      </c>
      <c r="T562">
        <v>8796.7900000000009</v>
      </c>
      <c r="U562" s="136">
        <f t="shared" si="111"/>
        <v>137.69144921479409</v>
      </c>
      <c r="V562">
        <v>7648.9</v>
      </c>
      <c r="W562">
        <f t="shared" si="112"/>
        <v>104.56473624707621</v>
      </c>
      <c r="X562">
        <v>4835.72</v>
      </c>
      <c r="Y562">
        <f t="shared" si="113"/>
        <v>116.72898527285413</v>
      </c>
      <c r="Z562">
        <v>13176.7</v>
      </c>
      <c r="AA562" s="136">
        <f t="shared" si="114"/>
        <v>132.86178107606679</v>
      </c>
      <c r="AB562">
        <v>9407.2999999999993</v>
      </c>
      <c r="AC562">
        <f t="shared" si="115"/>
        <v>106.93273012480959</v>
      </c>
    </row>
    <row r="563" spans="1:29">
      <c r="A563" s="20">
        <v>42866</v>
      </c>
      <c r="B563">
        <v>26849.65</v>
      </c>
      <c r="C563">
        <f t="shared" si="116"/>
        <v>136.08574780980186</v>
      </c>
      <c r="D563">
        <v>11578.99</v>
      </c>
      <c r="E563" s="135">
        <f t="shared" si="116"/>
        <v>133.69824514406722</v>
      </c>
      <c r="F563">
        <v>9514.2000000000007</v>
      </c>
      <c r="G563">
        <f t="shared" si="104"/>
        <v>136.88570700974179</v>
      </c>
      <c r="H563">
        <v>8044.65</v>
      </c>
      <c r="I563">
        <f t="shared" si="105"/>
        <v>127.05215129418788</v>
      </c>
      <c r="J563">
        <v>6174.76</v>
      </c>
      <c r="K563">
        <f t="shared" si="106"/>
        <v>120.99164096514914</v>
      </c>
      <c r="L563">
        <v>12908.42</v>
      </c>
      <c r="M563" s="134">
        <f t="shared" si="107"/>
        <v>151.64931473375296</v>
      </c>
      <c r="N563">
        <v>8801.2900000000009</v>
      </c>
      <c r="O563">
        <f t="shared" si="108"/>
        <v>134.08465595568543</v>
      </c>
      <c r="P563">
        <v>13317.92</v>
      </c>
      <c r="Q563">
        <f t="shared" si="109"/>
        <v>137.50539472896264</v>
      </c>
      <c r="R563">
        <v>6377.62</v>
      </c>
      <c r="S563" s="135">
        <f t="shared" si="110"/>
        <v>151.53204269190925</v>
      </c>
      <c r="T563">
        <v>8794.67</v>
      </c>
      <c r="U563" s="136">
        <f t="shared" si="111"/>
        <v>137.65826598860187</v>
      </c>
      <c r="V563">
        <v>7689.14</v>
      </c>
      <c r="W563">
        <f t="shared" si="112"/>
        <v>105.114839528147</v>
      </c>
      <c r="X563">
        <v>4805.7</v>
      </c>
      <c r="Y563">
        <f t="shared" si="113"/>
        <v>116.00433534732264</v>
      </c>
      <c r="Z563">
        <v>13233.96</v>
      </c>
      <c r="AA563" s="136">
        <f t="shared" si="114"/>
        <v>133.43913850125028</v>
      </c>
      <c r="AB563">
        <v>9422.4</v>
      </c>
      <c r="AC563">
        <f t="shared" si="115"/>
        <v>107.10437174619773</v>
      </c>
    </row>
    <row r="564" spans="1:29">
      <c r="A564" s="20">
        <v>42867</v>
      </c>
      <c r="B564">
        <v>26725.200000000001</v>
      </c>
      <c r="C564">
        <f t="shared" si="116"/>
        <v>135.45498087932307</v>
      </c>
      <c r="D564">
        <v>11480.59</v>
      </c>
      <c r="E564" s="135">
        <f t="shared" si="116"/>
        <v>132.56205733129804</v>
      </c>
      <c r="F564">
        <v>9486.2199999999993</v>
      </c>
      <c r="G564">
        <f t="shared" si="104"/>
        <v>136.4831443053491</v>
      </c>
      <c r="H564">
        <v>8000.41</v>
      </c>
      <c r="I564">
        <f t="shared" si="105"/>
        <v>126.3534525101196</v>
      </c>
      <c r="J564">
        <v>6151.42</v>
      </c>
      <c r="K564">
        <f t="shared" si="106"/>
        <v>120.53430417794986</v>
      </c>
      <c r="L564">
        <v>12781.89</v>
      </c>
      <c r="M564" s="134">
        <f t="shared" si="107"/>
        <v>150.1628285647825</v>
      </c>
      <c r="N564">
        <v>8733.77</v>
      </c>
      <c r="O564">
        <f t="shared" si="108"/>
        <v>133.05601174896938</v>
      </c>
      <c r="P564">
        <v>13193.47</v>
      </c>
      <c r="Q564">
        <f t="shared" si="109"/>
        <v>136.22046837604719</v>
      </c>
      <c r="R564">
        <v>6330.65</v>
      </c>
      <c r="S564" s="135">
        <f t="shared" si="110"/>
        <v>150.41603702753304</v>
      </c>
      <c r="T564">
        <v>8750.9</v>
      </c>
      <c r="U564" s="136">
        <f t="shared" si="111"/>
        <v>136.97315758745424</v>
      </c>
      <c r="V564">
        <v>7689.14</v>
      </c>
      <c r="W564">
        <f t="shared" si="112"/>
        <v>105.114839528147</v>
      </c>
      <c r="X564">
        <v>4790.0600000000004</v>
      </c>
      <c r="Y564">
        <f t="shared" si="113"/>
        <v>115.62680287446081</v>
      </c>
      <c r="Z564">
        <v>13118.12</v>
      </c>
      <c r="AA564" s="136">
        <f t="shared" si="114"/>
        <v>132.27111397918853</v>
      </c>
      <c r="AB564">
        <v>9400.9</v>
      </c>
      <c r="AC564">
        <f t="shared" si="115"/>
        <v>106.85998135812854</v>
      </c>
    </row>
    <row r="565" spans="1:29">
      <c r="A565" s="20">
        <v>42870</v>
      </c>
      <c r="B565">
        <v>26949.1</v>
      </c>
      <c r="C565">
        <f t="shared" si="116"/>
        <v>136.58980382616275</v>
      </c>
      <c r="D565">
        <v>11662.09</v>
      </c>
      <c r="E565" s="135">
        <f t="shared" si="116"/>
        <v>134.65776960789972</v>
      </c>
      <c r="F565">
        <v>9551.1200000000008</v>
      </c>
      <c r="G565">
        <f t="shared" si="104"/>
        <v>137.41689410931923</v>
      </c>
      <c r="H565">
        <v>8026.65</v>
      </c>
      <c r="I565">
        <f t="shared" si="105"/>
        <v>126.76787059542592</v>
      </c>
      <c r="J565">
        <v>6157.02</v>
      </c>
      <c r="K565">
        <f t="shared" si="106"/>
        <v>120.64403365559838</v>
      </c>
      <c r="L565">
        <v>12952.91</v>
      </c>
      <c r="M565" s="134">
        <f t="shared" si="107"/>
        <v>152.17198737784921</v>
      </c>
      <c r="N565">
        <v>8858.1200000000008</v>
      </c>
      <c r="O565">
        <f t="shared" si="108"/>
        <v>134.95044165277776</v>
      </c>
      <c r="P565">
        <v>13371.48</v>
      </c>
      <c r="Q565">
        <f t="shared" si="109"/>
        <v>138.05839316578184</v>
      </c>
      <c r="R565">
        <v>6434.91</v>
      </c>
      <c r="S565" s="135">
        <f t="shared" si="110"/>
        <v>152.89325121888629</v>
      </c>
      <c r="T565">
        <v>8888.89</v>
      </c>
      <c r="U565" s="136">
        <f t="shared" si="111"/>
        <v>139.13304125833298</v>
      </c>
      <c r="V565">
        <v>7715.44</v>
      </c>
      <c r="W565">
        <f t="shared" si="112"/>
        <v>105.47437522129218</v>
      </c>
      <c r="X565">
        <v>4838.3999999999996</v>
      </c>
      <c r="Y565">
        <f t="shared" si="113"/>
        <v>116.79367753802481</v>
      </c>
      <c r="Z565">
        <v>13330.07</v>
      </c>
      <c r="AA565" s="136">
        <f t="shared" si="114"/>
        <v>134.40822376381382</v>
      </c>
      <c r="AB565">
        <v>9445.4</v>
      </c>
      <c r="AC565">
        <f t="shared" si="115"/>
        <v>107.36581262645781</v>
      </c>
    </row>
    <row r="566" spans="1:29">
      <c r="A566" s="20">
        <v>42871</v>
      </c>
      <c r="B566">
        <v>26940.95</v>
      </c>
      <c r="C566">
        <f t="shared" si="116"/>
        <v>136.54849606816032</v>
      </c>
      <c r="D566">
        <v>11693.24</v>
      </c>
      <c r="E566" s="135">
        <f t="shared" si="116"/>
        <v>135.0174469490355</v>
      </c>
      <c r="F566">
        <v>9595.5300000000007</v>
      </c>
      <c r="G566">
        <f t="shared" si="104"/>
        <v>138.05584370553359</v>
      </c>
      <c r="H566">
        <v>8077.71</v>
      </c>
      <c r="I566">
        <f t="shared" si="105"/>
        <v>127.57428017758068</v>
      </c>
      <c r="J566">
        <v>6195.66</v>
      </c>
      <c r="K566">
        <f t="shared" si="106"/>
        <v>121.40116705137298</v>
      </c>
      <c r="L566">
        <v>12979.05</v>
      </c>
      <c r="M566" s="134">
        <f t="shared" si="107"/>
        <v>152.47908252095272</v>
      </c>
      <c r="N566">
        <v>8864.69</v>
      </c>
      <c r="O566">
        <f t="shared" si="108"/>
        <v>135.0505333654277</v>
      </c>
      <c r="P566">
        <v>13390.23</v>
      </c>
      <c r="Q566">
        <f t="shared" si="109"/>
        <v>138.25198391802905</v>
      </c>
      <c r="R566">
        <v>6463.93</v>
      </c>
      <c r="S566" s="135">
        <f t="shared" si="110"/>
        <v>153.58276547011471</v>
      </c>
      <c r="T566">
        <v>8892.61</v>
      </c>
      <c r="U566" s="136">
        <f t="shared" si="111"/>
        <v>139.19126842882119</v>
      </c>
      <c r="V566">
        <v>7755.71</v>
      </c>
      <c r="W566">
        <f t="shared" si="112"/>
        <v>106.0248886191232</v>
      </c>
      <c r="X566">
        <v>4860.1400000000003</v>
      </c>
      <c r="Y566">
        <f t="shared" si="113"/>
        <v>117.31845733086475</v>
      </c>
      <c r="Z566">
        <v>13362.65</v>
      </c>
      <c r="AA566" s="136">
        <f t="shared" si="114"/>
        <v>134.7367306606437</v>
      </c>
      <c r="AB566">
        <v>9512.25</v>
      </c>
      <c r="AC566">
        <f t="shared" si="115"/>
        <v>108.12569622843114</v>
      </c>
    </row>
    <row r="567" spans="1:29">
      <c r="A567" s="20">
        <v>42872</v>
      </c>
      <c r="B567">
        <v>26799.55</v>
      </c>
      <c r="C567">
        <f t="shared" si="116"/>
        <v>135.83181913790963</v>
      </c>
      <c r="D567">
        <v>11657.83</v>
      </c>
      <c r="E567" s="135">
        <f t="shared" si="116"/>
        <v>134.60858098917618</v>
      </c>
      <c r="F567">
        <v>9557.9599999999991</v>
      </c>
      <c r="G567">
        <f t="shared" si="104"/>
        <v>137.5153047204002</v>
      </c>
      <c r="H567">
        <v>8058.41</v>
      </c>
      <c r="I567">
        <f t="shared" si="105"/>
        <v>127.26946809501922</v>
      </c>
      <c r="J567">
        <v>6183.81</v>
      </c>
      <c r="K567">
        <f t="shared" si="106"/>
        <v>121.16897163884894</v>
      </c>
      <c r="L567">
        <v>12948.31</v>
      </c>
      <c r="M567" s="134">
        <f t="shared" si="107"/>
        <v>152.11794615144228</v>
      </c>
      <c r="N567">
        <v>8832.91</v>
      </c>
      <c r="O567">
        <f t="shared" si="108"/>
        <v>134.56637588779978</v>
      </c>
      <c r="P567">
        <v>13336.62</v>
      </c>
      <c r="Q567">
        <f t="shared" si="109"/>
        <v>137.69846923920386</v>
      </c>
      <c r="R567">
        <v>6445.4</v>
      </c>
      <c r="S567" s="135">
        <f t="shared" si="110"/>
        <v>153.14249327592924</v>
      </c>
      <c r="T567">
        <v>8936.85</v>
      </c>
      <c r="U567" s="136">
        <f t="shared" si="111"/>
        <v>139.8837334886058</v>
      </c>
      <c r="V567">
        <v>7745.44</v>
      </c>
      <c r="W567">
        <f t="shared" si="112"/>
        <v>105.8844919815338</v>
      </c>
      <c r="X567">
        <v>4873.07</v>
      </c>
      <c r="Y567">
        <f t="shared" si="113"/>
        <v>117.63057337140843</v>
      </c>
      <c r="Z567">
        <v>13326.27</v>
      </c>
      <c r="AA567" s="136">
        <f t="shared" si="114"/>
        <v>134.36990804226829</v>
      </c>
      <c r="AB567">
        <v>9525.75</v>
      </c>
      <c r="AC567">
        <f t="shared" si="115"/>
        <v>108.27915065814899</v>
      </c>
    </row>
    <row r="568" spans="1:29">
      <c r="A568" s="20">
        <v>42873</v>
      </c>
      <c r="B568">
        <v>26251.05</v>
      </c>
      <c r="C568">
        <f t="shared" si="116"/>
        <v>133.05178168216341</v>
      </c>
      <c r="D568">
        <v>11404.63</v>
      </c>
      <c r="E568" s="135">
        <f t="shared" si="116"/>
        <v>131.68497576363595</v>
      </c>
      <c r="F568">
        <v>9362.23</v>
      </c>
      <c r="G568">
        <f t="shared" si="104"/>
        <v>134.6992361667628</v>
      </c>
      <c r="H568">
        <v>7969.7</v>
      </c>
      <c r="I568">
        <f t="shared" si="105"/>
        <v>125.86843805128738</v>
      </c>
      <c r="J568">
        <v>6120.08</v>
      </c>
      <c r="K568">
        <f t="shared" si="106"/>
        <v>119.92021099410988</v>
      </c>
      <c r="L568">
        <v>12698.11</v>
      </c>
      <c r="M568" s="134">
        <f t="shared" si="107"/>
        <v>149.17857335861521</v>
      </c>
      <c r="N568">
        <v>8701.77</v>
      </c>
      <c r="O568">
        <f t="shared" si="108"/>
        <v>132.56850264626036</v>
      </c>
      <c r="P568">
        <v>13106.28</v>
      </c>
      <c r="Q568">
        <f t="shared" si="109"/>
        <v>135.32024556599742</v>
      </c>
      <c r="R568">
        <v>6288.63</v>
      </c>
      <c r="S568" s="135">
        <f t="shared" si="110"/>
        <v>149.41764320132296</v>
      </c>
      <c r="T568">
        <v>8726.0499999999993</v>
      </c>
      <c r="U568" s="136">
        <f t="shared" si="111"/>
        <v>136.58419382760684</v>
      </c>
      <c r="V568">
        <v>7678.53</v>
      </c>
      <c r="W568">
        <f t="shared" si="112"/>
        <v>104.96979490060821</v>
      </c>
      <c r="X568">
        <v>4773.47</v>
      </c>
      <c r="Y568">
        <f t="shared" si="113"/>
        <v>115.22633844193027</v>
      </c>
      <c r="Z568">
        <v>13051.78</v>
      </c>
      <c r="AA568" s="136">
        <f t="shared" si="114"/>
        <v>131.60220214568042</v>
      </c>
      <c r="AB568">
        <v>9429.4500000000007</v>
      </c>
      <c r="AC568">
        <f t="shared" si="115"/>
        <v>107.18450905949486</v>
      </c>
    </row>
    <row r="569" spans="1:29">
      <c r="A569" s="20">
        <v>42874</v>
      </c>
      <c r="B569">
        <v>26099.3</v>
      </c>
      <c r="C569">
        <f t="shared" si="116"/>
        <v>132.2826464334679</v>
      </c>
      <c r="D569">
        <v>11308.44</v>
      </c>
      <c r="E569" s="135">
        <f t="shared" si="116"/>
        <v>130.57430599015765</v>
      </c>
      <c r="F569">
        <v>9371.02</v>
      </c>
      <c r="G569">
        <f t="shared" si="104"/>
        <v>134.82570243451161</v>
      </c>
      <c r="H569">
        <v>7936.96</v>
      </c>
      <c r="I569">
        <f t="shared" si="105"/>
        <v>125.35136304698369</v>
      </c>
      <c r="J569">
        <v>6091.98</v>
      </c>
      <c r="K569">
        <f t="shared" si="106"/>
        <v>119.36960415090938</v>
      </c>
      <c r="L569">
        <v>12573.9</v>
      </c>
      <c r="M569" s="134">
        <f t="shared" si="107"/>
        <v>147.71934276470213</v>
      </c>
      <c r="N569">
        <v>8641.41</v>
      </c>
      <c r="O569">
        <f t="shared" si="108"/>
        <v>131.64893860127543</v>
      </c>
      <c r="P569">
        <v>12991.23</v>
      </c>
      <c r="Q569">
        <f t="shared" si="109"/>
        <v>134.13237271020859</v>
      </c>
      <c r="R569">
        <v>6248.32</v>
      </c>
      <c r="S569" s="135">
        <f t="shared" si="110"/>
        <v>148.4598789192066</v>
      </c>
      <c r="T569">
        <v>8695.24</v>
      </c>
      <c r="U569" s="136">
        <f t="shared" si="111"/>
        <v>136.1019413752569</v>
      </c>
      <c r="V569">
        <v>7671.84</v>
      </c>
      <c r="W569">
        <f t="shared" si="112"/>
        <v>104.87833886307432</v>
      </c>
      <c r="X569">
        <v>4743.8999999999996</v>
      </c>
      <c r="Y569">
        <f t="shared" si="113"/>
        <v>114.51255102361027</v>
      </c>
      <c r="Z569">
        <v>12886.66</v>
      </c>
      <c r="AA569" s="136">
        <f t="shared" si="114"/>
        <v>129.93728321368073</v>
      </c>
      <c r="AB569">
        <v>9427.9</v>
      </c>
      <c r="AC569">
        <f t="shared" si="115"/>
        <v>107.16689021756427</v>
      </c>
    </row>
    <row r="570" spans="1:29">
      <c r="A570" s="20">
        <v>42877</v>
      </c>
      <c r="B570">
        <v>25880.5</v>
      </c>
      <c r="C570">
        <f t="shared" si="116"/>
        <v>131.17367251310824</v>
      </c>
      <c r="D570">
        <v>11120.68</v>
      </c>
      <c r="E570" s="135">
        <f t="shared" si="116"/>
        <v>128.4063118466054</v>
      </c>
      <c r="F570">
        <v>9290.25</v>
      </c>
      <c r="G570">
        <f t="shared" si="104"/>
        <v>133.66362274781417</v>
      </c>
      <c r="H570">
        <v>7897.73</v>
      </c>
      <c r="I570">
        <f t="shared" si="105"/>
        <v>124.73178905740416</v>
      </c>
      <c r="J570">
        <v>6069.31</v>
      </c>
      <c r="K570">
        <f t="shared" si="106"/>
        <v>118.92539571192877</v>
      </c>
      <c r="L570">
        <v>12429.22</v>
      </c>
      <c r="M570" s="134">
        <f t="shared" si="107"/>
        <v>146.01962871327839</v>
      </c>
      <c r="N570">
        <v>8593.2099999999991</v>
      </c>
      <c r="O570">
        <f t="shared" si="108"/>
        <v>130.91462801531998</v>
      </c>
      <c r="P570">
        <v>12853.85</v>
      </c>
      <c r="Q570">
        <f t="shared" si="109"/>
        <v>132.71394617454351</v>
      </c>
      <c r="R570">
        <v>6160.09</v>
      </c>
      <c r="S570" s="135">
        <f t="shared" si="110"/>
        <v>146.36353700377308</v>
      </c>
      <c r="T570">
        <v>8594.61</v>
      </c>
      <c r="U570" s="136">
        <f t="shared" si="111"/>
        <v>134.5268338036899</v>
      </c>
      <c r="V570">
        <v>7667.99</v>
      </c>
      <c r="W570">
        <f t="shared" si="112"/>
        <v>104.82570721217664</v>
      </c>
      <c r="X570">
        <v>4674.13</v>
      </c>
      <c r="Y570">
        <f t="shared" si="113"/>
        <v>112.82837962772983</v>
      </c>
      <c r="Z570">
        <v>12624.04</v>
      </c>
      <c r="AA570" s="136">
        <f t="shared" si="114"/>
        <v>127.28926353149956</v>
      </c>
      <c r="AB570">
        <v>9438.25</v>
      </c>
      <c r="AC570">
        <f t="shared" si="115"/>
        <v>107.28453861368132</v>
      </c>
    </row>
    <row r="571" spans="1:29">
      <c r="A571" s="20">
        <v>42878</v>
      </c>
      <c r="B571">
        <v>25534.85</v>
      </c>
      <c r="C571">
        <f t="shared" si="116"/>
        <v>129.42176741451448</v>
      </c>
      <c r="D571">
        <v>10984.04</v>
      </c>
      <c r="E571" s="135">
        <f t="shared" si="116"/>
        <v>126.82858112773567</v>
      </c>
      <c r="F571">
        <v>9207.32</v>
      </c>
      <c r="G571">
        <f t="shared" si="104"/>
        <v>132.47046602603851</v>
      </c>
      <c r="H571">
        <v>7823.18</v>
      </c>
      <c r="I571">
        <f t="shared" si="105"/>
        <v>123.55439316336505</v>
      </c>
      <c r="J571">
        <v>6011.1</v>
      </c>
      <c r="K571">
        <f t="shared" si="106"/>
        <v>117.7847969808718</v>
      </c>
      <c r="L571">
        <v>12271.8</v>
      </c>
      <c r="M571" s="134">
        <f t="shared" si="107"/>
        <v>144.17024396089292</v>
      </c>
      <c r="N571">
        <v>8494.7800000000007</v>
      </c>
      <c r="O571">
        <f t="shared" si="108"/>
        <v>129.41508048470592</v>
      </c>
      <c r="P571">
        <v>12695.07</v>
      </c>
      <c r="Q571">
        <f t="shared" si="109"/>
        <v>131.0745680603136</v>
      </c>
      <c r="R571">
        <v>6097.93</v>
      </c>
      <c r="S571" s="135">
        <f t="shared" si="110"/>
        <v>144.8866174360144</v>
      </c>
      <c r="T571">
        <v>8533.7800000000007</v>
      </c>
      <c r="U571" s="136">
        <f t="shared" si="111"/>
        <v>133.5746943464861</v>
      </c>
      <c r="V571">
        <v>7586.95</v>
      </c>
      <c r="W571">
        <f t="shared" si="112"/>
        <v>103.71784513717721</v>
      </c>
      <c r="X571">
        <v>4615.21</v>
      </c>
      <c r="Y571">
        <f t="shared" si="113"/>
        <v>111.40611535017104</v>
      </c>
      <c r="Z571">
        <v>12465.78</v>
      </c>
      <c r="AA571" s="136">
        <f t="shared" si="114"/>
        <v>125.69351455997419</v>
      </c>
      <c r="AB571">
        <v>9386.15</v>
      </c>
      <c r="AC571">
        <f t="shared" si="115"/>
        <v>106.69231818491826</v>
      </c>
    </row>
    <row r="572" spans="1:29">
      <c r="A572" s="20">
        <v>42879</v>
      </c>
      <c r="B572">
        <v>25149.45</v>
      </c>
      <c r="C572">
        <f t="shared" si="116"/>
        <v>127.46839196247331</v>
      </c>
      <c r="D572">
        <v>10847.55</v>
      </c>
      <c r="E572" s="135">
        <f t="shared" si="116"/>
        <v>125.25258240248296</v>
      </c>
      <c r="F572">
        <v>9171.2900000000009</v>
      </c>
      <c r="G572">
        <f t="shared" si="104"/>
        <v>131.95208381591462</v>
      </c>
      <c r="H572">
        <v>7773.27</v>
      </c>
      <c r="I572">
        <f t="shared" si="105"/>
        <v>122.76614595918676</v>
      </c>
      <c r="J572">
        <v>5960.56</v>
      </c>
      <c r="K572">
        <f t="shared" si="106"/>
        <v>116.79448844509412</v>
      </c>
      <c r="L572">
        <v>12161.89</v>
      </c>
      <c r="M572" s="134">
        <f t="shared" si="107"/>
        <v>142.87901109254909</v>
      </c>
      <c r="N572">
        <v>8433.56</v>
      </c>
      <c r="O572">
        <f t="shared" si="108"/>
        <v>128.48241463258572</v>
      </c>
      <c r="P572">
        <v>12541.4</v>
      </c>
      <c r="Q572">
        <f t="shared" si="109"/>
        <v>129.48794987909613</v>
      </c>
      <c r="R572">
        <v>6019.52</v>
      </c>
      <c r="S572" s="135">
        <f t="shared" si="110"/>
        <v>143.02359839952859</v>
      </c>
      <c r="T572">
        <v>8468.9599999999991</v>
      </c>
      <c r="U572" s="136">
        <f t="shared" si="111"/>
        <v>132.5601015531941</v>
      </c>
      <c r="V572">
        <v>7522.18</v>
      </c>
      <c r="W572">
        <f t="shared" si="112"/>
        <v>102.83240305181553</v>
      </c>
      <c r="X572">
        <v>4546.46</v>
      </c>
      <c r="Y572">
        <f t="shared" si="113"/>
        <v>109.74656563730332</v>
      </c>
      <c r="Z572">
        <v>12305.41</v>
      </c>
      <c r="AA572" s="136">
        <f t="shared" si="114"/>
        <v>124.07649027990641</v>
      </c>
      <c r="AB572">
        <v>9360.5499999999993</v>
      </c>
      <c r="AC572">
        <f t="shared" si="115"/>
        <v>106.40132311819401</v>
      </c>
    </row>
    <row r="573" spans="1:29">
      <c r="A573" s="20">
        <v>42880</v>
      </c>
      <c r="B573">
        <v>25407.7</v>
      </c>
      <c r="C573">
        <f t="shared" si="116"/>
        <v>128.77731570531097</v>
      </c>
      <c r="D573">
        <v>11073.46</v>
      </c>
      <c r="E573" s="135">
        <f t="shared" si="116"/>
        <v>127.86108025596555</v>
      </c>
      <c r="F573">
        <v>9313.19</v>
      </c>
      <c r="G573">
        <f t="shared" si="104"/>
        <v>133.99367237035767</v>
      </c>
      <c r="H573">
        <v>7862.3</v>
      </c>
      <c r="I573">
        <f t="shared" si="105"/>
        <v>124.17222988200771</v>
      </c>
      <c r="J573">
        <v>6045.06</v>
      </c>
      <c r="K573">
        <f t="shared" si="106"/>
        <v>118.45022788461162</v>
      </c>
      <c r="L573">
        <v>12400.46</v>
      </c>
      <c r="M573" s="134">
        <f t="shared" si="107"/>
        <v>145.68175356730833</v>
      </c>
      <c r="N573">
        <v>8508.4</v>
      </c>
      <c r="O573">
        <f t="shared" si="108"/>
        <v>129.62257654654644</v>
      </c>
      <c r="P573">
        <v>12751.62</v>
      </c>
      <c r="Q573">
        <f t="shared" si="109"/>
        <v>131.65843776909117</v>
      </c>
      <c r="R573">
        <v>6151.16</v>
      </c>
      <c r="S573" s="135">
        <f t="shared" si="110"/>
        <v>146.15136049572794</v>
      </c>
      <c r="T573">
        <v>8633.91</v>
      </c>
      <c r="U573" s="136">
        <f t="shared" si="111"/>
        <v>135.14197568546058</v>
      </c>
      <c r="V573">
        <v>7585.24</v>
      </c>
      <c r="W573">
        <f t="shared" si="112"/>
        <v>103.69446848184344</v>
      </c>
      <c r="X573">
        <v>4590.54</v>
      </c>
      <c r="Y573">
        <f t="shared" si="113"/>
        <v>110.81060856593182</v>
      </c>
      <c r="Z573">
        <v>12569.67</v>
      </c>
      <c r="AA573" s="136">
        <f t="shared" si="114"/>
        <v>126.74104622085989</v>
      </c>
      <c r="AB573">
        <v>9509.75</v>
      </c>
      <c r="AC573">
        <f t="shared" si="115"/>
        <v>108.09727874144635</v>
      </c>
    </row>
    <row r="574" spans="1:29">
      <c r="A574" s="20">
        <v>42881</v>
      </c>
      <c r="B574">
        <v>25983.3</v>
      </c>
      <c r="C574">
        <f t="shared" si="116"/>
        <v>131.69470779196095</v>
      </c>
      <c r="D574">
        <v>11282.1</v>
      </c>
      <c r="E574" s="135">
        <f t="shared" si="116"/>
        <v>130.27016791100786</v>
      </c>
      <c r="F574">
        <v>9422.11</v>
      </c>
      <c r="G574">
        <f t="shared" si="104"/>
        <v>135.56076063920855</v>
      </c>
      <c r="H574">
        <v>7973.11</v>
      </c>
      <c r="I574">
        <f t="shared" si="105"/>
        <v>125.92229345033061</v>
      </c>
      <c r="J574">
        <v>6139.66</v>
      </c>
      <c r="K574">
        <f t="shared" si="106"/>
        <v>120.30387227488801</v>
      </c>
      <c r="L574">
        <v>12581.92</v>
      </c>
      <c r="M574" s="134">
        <f t="shared" si="107"/>
        <v>147.81356246813328</v>
      </c>
      <c r="N574">
        <v>8626.2900000000009</v>
      </c>
      <c r="O574">
        <f t="shared" si="108"/>
        <v>131.41859055024545</v>
      </c>
      <c r="P574">
        <v>12953.48</v>
      </c>
      <c r="Q574">
        <f t="shared" si="109"/>
        <v>133.74260999568421</v>
      </c>
      <c r="R574">
        <v>6295.57</v>
      </c>
      <c r="S574" s="135">
        <f t="shared" si="110"/>
        <v>149.58253737442854</v>
      </c>
      <c r="T574">
        <v>8810.02</v>
      </c>
      <c r="U574" s="136">
        <f t="shared" si="111"/>
        <v>137.89853132919171</v>
      </c>
      <c r="V574">
        <v>7635.73</v>
      </c>
      <c r="W574">
        <f t="shared" si="112"/>
        <v>104.38469498933011</v>
      </c>
      <c r="X574">
        <v>4670.1400000000003</v>
      </c>
      <c r="Y574">
        <f t="shared" si="113"/>
        <v>112.73206539712122</v>
      </c>
      <c r="Z574">
        <v>12830.93</v>
      </c>
      <c r="AA574" s="136">
        <f t="shared" si="114"/>
        <v>129.3753529079616</v>
      </c>
      <c r="AB574">
        <v>9595.1</v>
      </c>
      <c r="AC574">
        <f t="shared" si="115"/>
        <v>109.0674517471071</v>
      </c>
    </row>
    <row r="575" spans="1:29">
      <c r="A575" s="20">
        <v>42884</v>
      </c>
      <c r="B575">
        <v>25727.8</v>
      </c>
      <c r="C575">
        <f t="shared" si="116"/>
        <v>130.39972224967624</v>
      </c>
      <c r="D575">
        <v>11114.75</v>
      </c>
      <c r="E575" s="135">
        <f t="shared" si="116"/>
        <v>128.33784036561229</v>
      </c>
      <c r="F575">
        <v>9429.89</v>
      </c>
      <c r="G575">
        <f t="shared" si="104"/>
        <v>135.67269551555506</v>
      </c>
      <c r="H575">
        <v>7975.07</v>
      </c>
      <c r="I575">
        <f t="shared" si="105"/>
        <v>125.95324845975138</v>
      </c>
      <c r="J575">
        <v>6119.37</v>
      </c>
      <c r="K575">
        <f t="shared" si="106"/>
        <v>119.90629886390802</v>
      </c>
      <c r="L575">
        <v>12413.12</v>
      </c>
      <c r="M575" s="134">
        <f t="shared" si="107"/>
        <v>145.83048442085428</v>
      </c>
      <c r="N575">
        <v>8551.7800000000007</v>
      </c>
      <c r="O575">
        <f t="shared" si="108"/>
        <v>130.28345607390639</v>
      </c>
      <c r="P575">
        <v>12818.92</v>
      </c>
      <c r="Q575">
        <f t="shared" si="109"/>
        <v>132.3532995091571</v>
      </c>
      <c r="R575">
        <v>6215.9</v>
      </c>
      <c r="S575" s="135">
        <f t="shared" si="110"/>
        <v>147.68958077913683</v>
      </c>
      <c r="T575">
        <v>8723.1299999999992</v>
      </c>
      <c r="U575" s="136">
        <f t="shared" si="111"/>
        <v>136.53848862926665</v>
      </c>
      <c r="V575">
        <v>7630.96</v>
      </c>
      <c r="W575">
        <f t="shared" si="112"/>
        <v>104.3194864244517</v>
      </c>
      <c r="X575">
        <v>4586.2</v>
      </c>
      <c r="Y575">
        <f t="shared" si="113"/>
        <v>110.70584571860313</v>
      </c>
      <c r="Z575">
        <v>12675.39</v>
      </c>
      <c r="AA575" s="136">
        <f t="shared" si="114"/>
        <v>127.80702992659513</v>
      </c>
      <c r="AB575">
        <v>9604.9</v>
      </c>
      <c r="AC575">
        <f t="shared" si="115"/>
        <v>109.17884829608748</v>
      </c>
    </row>
    <row r="576" spans="1:29">
      <c r="A576" s="20">
        <v>42885</v>
      </c>
      <c r="B576">
        <v>25918.45</v>
      </c>
      <c r="C576">
        <f t="shared" si="116"/>
        <v>131.36601968073919</v>
      </c>
      <c r="D576">
        <v>11252.86</v>
      </c>
      <c r="E576" s="135">
        <f t="shared" si="116"/>
        <v>129.93254462192886</v>
      </c>
      <c r="F576">
        <v>9463.9</v>
      </c>
      <c r="G576">
        <f t="shared" si="104"/>
        <v>136.16201494287438</v>
      </c>
      <c r="H576">
        <v>7994.87</v>
      </c>
      <c r="I576">
        <f t="shared" si="105"/>
        <v>126.26595722838951</v>
      </c>
      <c r="J576">
        <v>6142.18</v>
      </c>
      <c r="K576">
        <f t="shared" si="106"/>
        <v>120.35325053982984</v>
      </c>
      <c r="L576">
        <v>12561.09</v>
      </c>
      <c r="M576" s="134">
        <f t="shared" si="107"/>
        <v>147.56884969725164</v>
      </c>
      <c r="N576">
        <v>8598.25</v>
      </c>
      <c r="O576">
        <f t="shared" si="108"/>
        <v>130.99141069899665</v>
      </c>
      <c r="P576">
        <v>12887.08</v>
      </c>
      <c r="Q576">
        <f t="shared" si="109"/>
        <v>133.05704061172614</v>
      </c>
      <c r="R576">
        <v>6269.4</v>
      </c>
      <c r="S576" s="135">
        <f t="shared" si="110"/>
        <v>148.96073903002306</v>
      </c>
      <c r="T576">
        <v>8792.2199999999993</v>
      </c>
      <c r="U576" s="136">
        <f t="shared" si="111"/>
        <v>137.61991744889858</v>
      </c>
      <c r="V576">
        <v>7674.37</v>
      </c>
      <c r="W576">
        <f t="shared" si="112"/>
        <v>104.91292537652137</v>
      </c>
      <c r="X576">
        <v>4638.34</v>
      </c>
      <c r="Y576">
        <f t="shared" si="113"/>
        <v>111.96444822084202</v>
      </c>
      <c r="Z576">
        <v>12801.74</v>
      </c>
      <c r="AA576" s="136">
        <f t="shared" si="114"/>
        <v>129.08102766798416</v>
      </c>
      <c r="AB576">
        <v>9624.5499999999993</v>
      </c>
      <c r="AC576">
        <f t="shared" si="115"/>
        <v>109.40220974378794</v>
      </c>
    </row>
    <row r="577" spans="1:29">
      <c r="A577" s="20">
        <v>42886</v>
      </c>
      <c r="B577">
        <v>26027.75</v>
      </c>
      <c r="C577">
        <f t="shared" si="116"/>
        <v>131.91999979726253</v>
      </c>
      <c r="D577">
        <v>11331.68</v>
      </c>
      <c r="E577" s="135">
        <f t="shared" si="116"/>
        <v>130.84264953455559</v>
      </c>
      <c r="F577">
        <v>9499.35</v>
      </c>
      <c r="G577">
        <f t="shared" si="104"/>
        <v>136.67205239357912</v>
      </c>
      <c r="H577">
        <v>8039.78</v>
      </c>
      <c r="I577">
        <f t="shared" si="105"/>
        <v>126.9752375718006</v>
      </c>
      <c r="J577">
        <v>6157.05</v>
      </c>
      <c r="K577">
        <f t="shared" si="106"/>
        <v>120.64462149208578</v>
      </c>
      <c r="L577">
        <v>12690.59</v>
      </c>
      <c r="M577" s="134">
        <f t="shared" si="107"/>
        <v>149.09022770153263</v>
      </c>
      <c r="N577">
        <v>8678.44</v>
      </c>
      <c r="O577">
        <f t="shared" si="108"/>
        <v>132.21307804106658</v>
      </c>
      <c r="P577">
        <v>13052.79</v>
      </c>
      <c r="Q577">
        <f t="shared" si="109"/>
        <v>134.76796986798661</v>
      </c>
      <c r="R577">
        <v>6307.15</v>
      </c>
      <c r="S577" s="135">
        <f t="shared" si="110"/>
        <v>149.85767779583534</v>
      </c>
      <c r="T577">
        <v>8785.94</v>
      </c>
      <c r="U577" s="136">
        <f t="shared" si="111"/>
        <v>137.52161996753676</v>
      </c>
      <c r="V577">
        <v>7681.74</v>
      </c>
      <c r="W577">
        <f t="shared" si="112"/>
        <v>105.01367739395407</v>
      </c>
      <c r="X577">
        <v>4623.01</v>
      </c>
      <c r="Y577">
        <f t="shared" si="113"/>
        <v>111.59439880850366</v>
      </c>
      <c r="Z577">
        <v>12924.05</v>
      </c>
      <c r="AA577" s="136">
        <f t="shared" si="114"/>
        <v>130.31428974751955</v>
      </c>
      <c r="AB577">
        <v>9621.25</v>
      </c>
      <c r="AC577">
        <f t="shared" si="115"/>
        <v>109.364698660968</v>
      </c>
    </row>
    <row r="578" spans="1:29">
      <c r="A578" s="20">
        <v>42887</v>
      </c>
      <c r="B578">
        <v>26095.75</v>
      </c>
      <c r="C578">
        <f t="shared" si="116"/>
        <v>132.26465348366315</v>
      </c>
      <c r="D578">
        <v>11421.91</v>
      </c>
      <c r="E578" s="135">
        <f t="shared" si="116"/>
        <v>131.88450142831738</v>
      </c>
      <c r="F578">
        <v>9503.26</v>
      </c>
      <c r="G578">
        <f t="shared" ref="G578:G641" si="117">F578/F$2*100</f>
        <v>136.72830758207718</v>
      </c>
      <c r="H578">
        <v>8064.14</v>
      </c>
      <c r="I578">
        <f t="shared" ref="I578:I641" si="118">H578/H$2*100</f>
        <v>127.35996411745847</v>
      </c>
      <c r="J578">
        <v>6163.31</v>
      </c>
      <c r="K578">
        <f t="shared" ref="K578:K641" si="119">J578/J$2*100</f>
        <v>120.76728337245713</v>
      </c>
      <c r="L578">
        <v>12865.98</v>
      </c>
      <c r="M578" s="134">
        <f t="shared" ref="M578:M641" si="120">L578/L$2*100</f>
        <v>151.15072567968588</v>
      </c>
      <c r="N578">
        <v>8746.4599999999991</v>
      </c>
      <c r="O578">
        <f t="shared" ref="O578:O641" si="121">N578/N$2*100</f>
        <v>133.24933957751242</v>
      </c>
      <c r="P578">
        <v>13184.17</v>
      </c>
      <c r="Q578">
        <f t="shared" ref="Q578:Q641" si="122">P578/P$2*100</f>
        <v>136.12444736293259</v>
      </c>
      <c r="R578">
        <v>6307.95</v>
      </c>
      <c r="S578" s="135">
        <f t="shared" ref="S578:S641" si="123">R578/R$2*100</f>
        <v>149.87668576968036</v>
      </c>
      <c r="T578">
        <v>8749.81</v>
      </c>
      <c r="U578" s="136">
        <f t="shared" ref="U578:U641" si="124">T578/T$2*100</f>
        <v>136.95609640040257</v>
      </c>
      <c r="V578">
        <v>7726.73</v>
      </c>
      <c r="W578">
        <f t="shared" ref="W578:W641" si="125">V578/V$2*100</f>
        <v>105.62871582872977</v>
      </c>
      <c r="X578">
        <v>4597.1499999999996</v>
      </c>
      <c r="Y578">
        <f t="shared" ref="Y578:Y641" si="126">X578/X$2*100</f>
        <v>110.97016672741624</v>
      </c>
      <c r="Z578">
        <v>12950.58</v>
      </c>
      <c r="AA578" s="136">
        <f t="shared" ref="AA578:AA641" si="127">Z578/Z$2*100</f>
        <v>130.58179398241509</v>
      </c>
      <c r="AB578">
        <v>9616.1</v>
      </c>
      <c r="AC578">
        <f t="shared" ref="AC578:AC641" si="128">AB578/AB$2*100</f>
        <v>109.30615863777935</v>
      </c>
    </row>
    <row r="579" spans="1:29">
      <c r="A579" s="20">
        <v>42888</v>
      </c>
      <c r="B579">
        <v>26254.9</v>
      </c>
      <c r="C579">
        <f t="shared" ref="C579:E642" si="129">B579/B$2*100</f>
        <v>133.07129516293756</v>
      </c>
      <c r="D579">
        <v>11484.7</v>
      </c>
      <c r="E579" s="135">
        <f t="shared" si="129"/>
        <v>132.60951395640456</v>
      </c>
      <c r="F579">
        <v>9541.25</v>
      </c>
      <c r="G579">
        <f t="shared" si="117"/>
        <v>137.27488932403131</v>
      </c>
      <c r="H579">
        <v>8095.55</v>
      </c>
      <c r="I579">
        <f t="shared" si="118"/>
        <v>127.85603393679807</v>
      </c>
      <c r="J579">
        <v>6179.22</v>
      </c>
      <c r="K579">
        <f t="shared" si="119"/>
        <v>121.07903265627633</v>
      </c>
      <c r="L579">
        <v>12921.05</v>
      </c>
      <c r="M579" s="134">
        <f t="shared" si="120"/>
        <v>151.79769314451795</v>
      </c>
      <c r="N579">
        <v>8812.44</v>
      </c>
      <c r="O579">
        <f t="shared" si="121"/>
        <v>134.25452240866062</v>
      </c>
      <c r="P579">
        <v>13297.39</v>
      </c>
      <c r="Q579">
        <f t="shared" si="122"/>
        <v>137.2934257613021</v>
      </c>
      <c r="R579">
        <v>6348.91</v>
      </c>
      <c r="S579" s="135">
        <f t="shared" si="123"/>
        <v>150.84989403054581</v>
      </c>
      <c r="T579">
        <v>8763.01</v>
      </c>
      <c r="U579" s="136">
        <f t="shared" si="124"/>
        <v>137.16270894084462</v>
      </c>
      <c r="V579">
        <v>7776.56</v>
      </c>
      <c r="W579">
        <f t="shared" si="125"/>
        <v>106.30991976749115</v>
      </c>
      <c r="X579">
        <v>4599.29</v>
      </c>
      <c r="Y579">
        <f t="shared" si="126"/>
        <v>111.02182398393316</v>
      </c>
      <c r="Z579">
        <v>13005.43</v>
      </c>
      <c r="AA579" s="136">
        <f t="shared" si="127"/>
        <v>131.13485117367105</v>
      </c>
      <c r="AB579">
        <v>9653.5</v>
      </c>
      <c r="AC579">
        <f t="shared" si="128"/>
        <v>109.73128424307181</v>
      </c>
    </row>
    <row r="580" spans="1:29">
      <c r="A580" s="20">
        <v>42891</v>
      </c>
      <c r="B580">
        <v>26457.200000000001</v>
      </c>
      <c r="C580">
        <f t="shared" si="129"/>
        <v>134.09663987997942</v>
      </c>
      <c r="D580">
        <v>11573.26</v>
      </c>
      <c r="E580" s="135">
        <f t="shared" si="129"/>
        <v>133.63208298789681</v>
      </c>
      <c r="F580">
        <v>9552.7099999999991</v>
      </c>
      <c r="G580">
        <f t="shared" si="117"/>
        <v>137.43977026014068</v>
      </c>
      <c r="H580">
        <v>8128.66</v>
      </c>
      <c r="I580">
        <f t="shared" si="118"/>
        <v>128.37895248879855</v>
      </c>
      <c r="J580">
        <v>6195.93</v>
      </c>
      <c r="K580">
        <f t="shared" si="119"/>
        <v>121.4064575797596</v>
      </c>
      <c r="L580">
        <v>12991.2</v>
      </c>
      <c r="M580" s="134">
        <f t="shared" si="120"/>
        <v>152.62182184722312</v>
      </c>
      <c r="N580">
        <v>8842.5400000000009</v>
      </c>
      <c r="O580">
        <f t="shared" si="121"/>
        <v>134.7130856583963</v>
      </c>
      <c r="P580">
        <v>13368.55</v>
      </c>
      <c r="Q580">
        <f t="shared" si="122"/>
        <v>138.02814138423068</v>
      </c>
      <c r="R580">
        <v>6368.11</v>
      </c>
      <c r="S580" s="135">
        <f t="shared" si="123"/>
        <v>151.30608540282645</v>
      </c>
      <c r="T580">
        <v>8781.4</v>
      </c>
      <c r="U580" s="136">
        <f t="shared" si="124"/>
        <v>137.45055777559685</v>
      </c>
      <c r="V580">
        <v>7831.78</v>
      </c>
      <c r="W580">
        <f t="shared" si="125"/>
        <v>107.06480801750926</v>
      </c>
      <c r="X580">
        <v>4609.83</v>
      </c>
      <c r="Y580">
        <f t="shared" si="126"/>
        <v>111.27624804173135</v>
      </c>
      <c r="Z580">
        <v>13084.11</v>
      </c>
      <c r="AA580" s="136">
        <f t="shared" si="127"/>
        <v>131.92818827135596</v>
      </c>
      <c r="AB580">
        <v>9675.1</v>
      </c>
      <c r="AC580">
        <f t="shared" si="128"/>
        <v>109.97681133062042</v>
      </c>
    </row>
    <row r="581" spans="1:29">
      <c r="A581" s="20">
        <v>42892</v>
      </c>
      <c r="B581">
        <v>26264.45</v>
      </c>
      <c r="C581">
        <f t="shared" si="129"/>
        <v>133.11969873213059</v>
      </c>
      <c r="D581">
        <v>11502.57</v>
      </c>
      <c r="E581" s="135">
        <f t="shared" si="129"/>
        <v>132.81585212931293</v>
      </c>
      <c r="F581">
        <v>9520.09</v>
      </c>
      <c r="G581">
        <f t="shared" si="117"/>
        <v>136.97044948039485</v>
      </c>
      <c r="H581">
        <v>8129.04</v>
      </c>
      <c r="I581">
        <f t="shared" si="118"/>
        <v>128.38495397021686</v>
      </c>
      <c r="J581">
        <v>6209.41</v>
      </c>
      <c r="K581">
        <f t="shared" si="119"/>
        <v>121.67059210809921</v>
      </c>
      <c r="L581">
        <v>12896.58</v>
      </c>
      <c r="M581" s="134">
        <f t="shared" si="120"/>
        <v>151.5102173162187</v>
      </c>
      <c r="N581">
        <v>8839.77</v>
      </c>
      <c r="O581">
        <f t="shared" si="121"/>
        <v>134.67088565169306</v>
      </c>
      <c r="P581">
        <v>13300.87</v>
      </c>
      <c r="Q581">
        <f t="shared" si="122"/>
        <v>137.32935620491921</v>
      </c>
      <c r="R581">
        <v>6312.55</v>
      </c>
      <c r="S581" s="135">
        <f t="shared" si="123"/>
        <v>149.98598161928928</v>
      </c>
      <c r="T581">
        <v>8761.41</v>
      </c>
      <c r="U581" s="136">
        <f t="shared" si="124"/>
        <v>137.13766499654864</v>
      </c>
      <c r="V581">
        <v>7837.09</v>
      </c>
      <c r="W581">
        <f t="shared" si="125"/>
        <v>107.13739868407201</v>
      </c>
      <c r="X581">
        <v>4585.5200000000004</v>
      </c>
      <c r="Y581">
        <f t="shared" si="126"/>
        <v>110.68943126326134</v>
      </c>
      <c r="Z581">
        <v>13035.62</v>
      </c>
      <c r="AA581" s="136">
        <f t="shared" si="127"/>
        <v>131.43925949826573</v>
      </c>
      <c r="AB581">
        <v>9637.15</v>
      </c>
      <c r="AC581">
        <f t="shared" si="128"/>
        <v>109.54543387819129</v>
      </c>
    </row>
    <row r="582" spans="1:29">
      <c r="A582" s="20">
        <v>42893</v>
      </c>
      <c r="B582">
        <v>26422.6</v>
      </c>
      <c r="C582">
        <f t="shared" si="129"/>
        <v>133.92127197484027</v>
      </c>
      <c r="D582">
        <v>11619.83</v>
      </c>
      <c r="E582" s="135">
        <f t="shared" si="129"/>
        <v>134.16980927286289</v>
      </c>
      <c r="F582">
        <v>9585.0400000000009</v>
      </c>
      <c r="G582">
        <f t="shared" si="117"/>
        <v>137.90491866017695</v>
      </c>
      <c r="H582">
        <v>8155.13</v>
      </c>
      <c r="I582">
        <f t="shared" si="118"/>
        <v>128.79700304970015</v>
      </c>
      <c r="J582">
        <v>6221.9</v>
      </c>
      <c r="K582">
        <f t="shared" si="119"/>
        <v>121.91532803235452</v>
      </c>
      <c r="L582">
        <v>13009.43</v>
      </c>
      <c r="M582" s="134">
        <f t="shared" si="120"/>
        <v>152.83598957709214</v>
      </c>
      <c r="N582">
        <v>8865.89</v>
      </c>
      <c r="O582">
        <f t="shared" si="121"/>
        <v>135.06881495677928</v>
      </c>
      <c r="P582">
        <v>13377.66</v>
      </c>
      <c r="Q582">
        <f t="shared" si="122"/>
        <v>138.1222006777225</v>
      </c>
      <c r="R582">
        <v>6337.34</v>
      </c>
      <c r="S582" s="135">
        <f t="shared" si="123"/>
        <v>150.57499120881209</v>
      </c>
      <c r="T582">
        <v>8800.6299999999992</v>
      </c>
      <c r="U582" s="136">
        <f t="shared" si="124"/>
        <v>137.75155468110447</v>
      </c>
      <c r="V582">
        <v>7845.28</v>
      </c>
      <c r="W582">
        <f t="shared" si="125"/>
        <v>107.24936055961798</v>
      </c>
      <c r="X582">
        <v>4605.22</v>
      </c>
      <c r="Y582">
        <f t="shared" si="126"/>
        <v>111.1649676900758</v>
      </c>
      <c r="Z582">
        <v>13124.55</v>
      </c>
      <c r="AA582" s="136">
        <f t="shared" si="127"/>
        <v>132.33594821327739</v>
      </c>
      <c r="AB582">
        <v>9663.9</v>
      </c>
      <c r="AC582">
        <f t="shared" si="128"/>
        <v>109.84950098892854</v>
      </c>
    </row>
    <row r="583" spans="1:29">
      <c r="A583" s="20">
        <v>42894</v>
      </c>
      <c r="B583">
        <v>26507.25</v>
      </c>
      <c r="C583">
        <f t="shared" si="129"/>
        <v>134.35031513004341</v>
      </c>
      <c r="D583">
        <v>11664.12</v>
      </c>
      <c r="E583" s="135">
        <f t="shared" si="129"/>
        <v>134.68120925485016</v>
      </c>
      <c r="F583">
        <v>9552.11</v>
      </c>
      <c r="G583">
        <f t="shared" si="117"/>
        <v>137.43113775039674</v>
      </c>
      <c r="H583">
        <v>8143.24</v>
      </c>
      <c r="I583">
        <f t="shared" si="118"/>
        <v>128.60921985479573</v>
      </c>
      <c r="J583">
        <v>6203.04</v>
      </c>
      <c r="K583">
        <f t="shared" si="119"/>
        <v>121.54577482727404</v>
      </c>
      <c r="L583">
        <v>13075.12</v>
      </c>
      <c r="M583" s="134">
        <f t="shared" si="120"/>
        <v>153.60772178636799</v>
      </c>
      <c r="N583">
        <v>8889.31</v>
      </c>
      <c r="O583">
        <f t="shared" si="121"/>
        <v>135.42561068132443</v>
      </c>
      <c r="P583">
        <v>13462.34</v>
      </c>
      <c r="Q583">
        <f t="shared" si="122"/>
        <v>138.99650813907147</v>
      </c>
      <c r="R583">
        <v>6339.51</v>
      </c>
      <c r="S583" s="135">
        <f t="shared" si="123"/>
        <v>150.62655033786675</v>
      </c>
      <c r="T583">
        <v>8811.6299999999992</v>
      </c>
      <c r="U583" s="136">
        <f t="shared" si="124"/>
        <v>137.92373179813953</v>
      </c>
      <c r="V583">
        <v>7815.08</v>
      </c>
      <c r="W583">
        <f t="shared" si="125"/>
        <v>106.8365096876414</v>
      </c>
      <c r="X583">
        <v>4592.32</v>
      </c>
      <c r="Y583">
        <f t="shared" si="126"/>
        <v>110.85357581667949</v>
      </c>
      <c r="Z583">
        <v>13153.74</v>
      </c>
      <c r="AA583" s="136">
        <f t="shared" si="127"/>
        <v>132.63027345325483</v>
      </c>
      <c r="AB583">
        <v>9647.25</v>
      </c>
      <c r="AC583">
        <f t="shared" si="128"/>
        <v>109.66024052560985</v>
      </c>
    </row>
    <row r="584" spans="1:29">
      <c r="A584" s="20">
        <v>42895</v>
      </c>
      <c r="B584">
        <v>26606.400000000001</v>
      </c>
      <c r="C584">
        <f t="shared" si="129"/>
        <v>134.8528506154349</v>
      </c>
      <c r="D584">
        <v>11786.89</v>
      </c>
      <c r="E584" s="135">
        <f t="shared" si="129"/>
        <v>136.09878829726551</v>
      </c>
      <c r="F584">
        <v>9596.25</v>
      </c>
      <c r="G584">
        <f t="shared" si="117"/>
        <v>138.0662027172263</v>
      </c>
      <c r="H584">
        <v>8165.52</v>
      </c>
      <c r="I584">
        <f t="shared" si="118"/>
        <v>128.96109618637442</v>
      </c>
      <c r="J584">
        <v>6210.45</v>
      </c>
      <c r="K584">
        <f t="shared" si="119"/>
        <v>121.69097043966251</v>
      </c>
      <c r="L584">
        <v>13167.24</v>
      </c>
      <c r="M584" s="134">
        <f t="shared" si="120"/>
        <v>154.68995608562949</v>
      </c>
      <c r="N584">
        <v>8903.16</v>
      </c>
      <c r="O584">
        <f t="shared" si="121"/>
        <v>135.63661071484069</v>
      </c>
      <c r="P584">
        <v>13543.23</v>
      </c>
      <c r="Q584">
        <f t="shared" si="122"/>
        <v>139.83168445636619</v>
      </c>
      <c r="R584">
        <v>6422.96</v>
      </c>
      <c r="S584" s="135">
        <f t="shared" si="123"/>
        <v>152.6093196095762</v>
      </c>
      <c r="T584">
        <v>8894.5300000000007</v>
      </c>
      <c r="U584" s="136">
        <f t="shared" si="124"/>
        <v>139.22132116197642</v>
      </c>
      <c r="V584">
        <v>7791.31</v>
      </c>
      <c r="W584">
        <f t="shared" si="125"/>
        <v>106.51156050794329</v>
      </c>
      <c r="X584">
        <v>4608.1400000000003</v>
      </c>
      <c r="Y584">
        <f t="shared" si="126"/>
        <v>111.23545329242594</v>
      </c>
      <c r="Z584">
        <v>13236.82</v>
      </c>
      <c r="AA584" s="136">
        <f t="shared" si="127"/>
        <v>133.46797612325562</v>
      </c>
      <c r="AB584">
        <v>9668.25</v>
      </c>
      <c r="AC584">
        <f t="shared" si="128"/>
        <v>109.89894741628208</v>
      </c>
    </row>
    <row r="585" spans="1:29">
      <c r="A585" s="20">
        <v>42898</v>
      </c>
      <c r="B585">
        <v>26557.599999999999</v>
      </c>
      <c r="C585">
        <f t="shared" si="129"/>
        <v>134.60551091107681</v>
      </c>
      <c r="D585">
        <v>11705.81</v>
      </c>
      <c r="E585" s="135">
        <f t="shared" si="129"/>
        <v>135.1625880141423</v>
      </c>
      <c r="F585">
        <v>9556.19</v>
      </c>
      <c r="G585">
        <f t="shared" si="117"/>
        <v>137.48983881665558</v>
      </c>
      <c r="H585">
        <v>8137.27</v>
      </c>
      <c r="I585">
        <f t="shared" si="118"/>
        <v>128.51493342303968</v>
      </c>
      <c r="J585">
        <v>6204.44</v>
      </c>
      <c r="K585">
        <f t="shared" si="119"/>
        <v>121.57320719668616</v>
      </c>
      <c r="L585">
        <v>13091.3</v>
      </c>
      <c r="M585" s="134">
        <f t="shared" si="120"/>
        <v>153.79780592620787</v>
      </c>
      <c r="N585">
        <v>8884.9</v>
      </c>
      <c r="O585">
        <f t="shared" si="121"/>
        <v>135.35842583310736</v>
      </c>
      <c r="P585">
        <v>13473.28</v>
      </c>
      <c r="Q585">
        <f t="shared" si="122"/>
        <v>139.10946188998267</v>
      </c>
      <c r="R585">
        <v>6389.5</v>
      </c>
      <c r="S585" s="135">
        <f t="shared" si="123"/>
        <v>151.81431110350792</v>
      </c>
      <c r="T585">
        <v>8863.1200000000008</v>
      </c>
      <c r="U585" s="136">
        <f t="shared" si="124"/>
        <v>138.72967723051542</v>
      </c>
      <c r="V585">
        <v>7773.14</v>
      </c>
      <c r="W585">
        <f t="shared" si="125"/>
        <v>106.26316645682358</v>
      </c>
      <c r="X585">
        <v>4601.6499999999996</v>
      </c>
      <c r="Y585">
        <f t="shared" si="126"/>
        <v>111.07879179953122</v>
      </c>
      <c r="Z585">
        <v>13159.44</v>
      </c>
      <c r="AA585" s="136">
        <f t="shared" si="127"/>
        <v>132.68774703557312</v>
      </c>
      <c r="AB585">
        <v>9616.4</v>
      </c>
      <c r="AC585">
        <f t="shared" si="128"/>
        <v>109.30956873621751</v>
      </c>
    </row>
    <row r="586" spans="1:29">
      <c r="A586" s="20">
        <v>42899</v>
      </c>
      <c r="B586">
        <v>26584.7</v>
      </c>
      <c r="C586">
        <f t="shared" si="129"/>
        <v>134.74286554198059</v>
      </c>
      <c r="D586">
        <v>11734.39</v>
      </c>
      <c r="E586" s="135">
        <f t="shared" si="129"/>
        <v>135.49259053130635</v>
      </c>
      <c r="F586">
        <v>9574.48</v>
      </c>
      <c r="G586">
        <f t="shared" si="117"/>
        <v>137.75298648868349</v>
      </c>
      <c r="H586">
        <v>8132.26</v>
      </c>
      <c r="I586">
        <f t="shared" si="118"/>
        <v>128.43580862855092</v>
      </c>
      <c r="J586">
        <v>6187.37</v>
      </c>
      <c r="K586">
        <f t="shared" si="119"/>
        <v>121.23872823535405</v>
      </c>
      <c r="L586">
        <v>13125.8</v>
      </c>
      <c r="M586" s="134">
        <f t="shared" si="120"/>
        <v>154.20311512425957</v>
      </c>
      <c r="N586">
        <v>8888.43</v>
      </c>
      <c r="O586">
        <f t="shared" si="121"/>
        <v>135.41220418099996</v>
      </c>
      <c r="P586">
        <v>13518.85</v>
      </c>
      <c r="Q586">
        <f t="shared" si="122"/>
        <v>139.57996485424425</v>
      </c>
      <c r="R586">
        <v>6383.8</v>
      </c>
      <c r="S586" s="135">
        <f t="shared" si="123"/>
        <v>151.6788792898621</v>
      </c>
      <c r="T586">
        <v>8844.44</v>
      </c>
      <c r="U586" s="136">
        <f t="shared" si="124"/>
        <v>138.43728918085952</v>
      </c>
      <c r="V586">
        <v>7758.13</v>
      </c>
      <c r="W586">
        <f t="shared" si="125"/>
        <v>106.05797137111604</v>
      </c>
      <c r="X586">
        <v>4585.42</v>
      </c>
      <c r="Y586">
        <f t="shared" si="126"/>
        <v>110.68701737276987</v>
      </c>
      <c r="Z586">
        <v>13144.65</v>
      </c>
      <c r="AA586" s="136">
        <f t="shared" si="127"/>
        <v>132.53861821408404</v>
      </c>
      <c r="AB586">
        <v>9606.9</v>
      </c>
      <c r="AC586">
        <f t="shared" si="128"/>
        <v>109.20158228567531</v>
      </c>
    </row>
    <row r="587" spans="1:29">
      <c r="A587" s="20">
        <v>42900</v>
      </c>
      <c r="B587">
        <v>26507.4</v>
      </c>
      <c r="C587">
        <f t="shared" si="129"/>
        <v>134.35107539552814</v>
      </c>
      <c r="D587">
        <v>11734.41</v>
      </c>
      <c r="E587" s="135">
        <f t="shared" si="129"/>
        <v>135.49282146378863</v>
      </c>
      <c r="F587">
        <v>9575.09</v>
      </c>
      <c r="G587">
        <f t="shared" si="117"/>
        <v>137.76176287358984</v>
      </c>
      <c r="H587">
        <v>8128.95</v>
      </c>
      <c r="I587">
        <f t="shared" si="118"/>
        <v>128.38353256672303</v>
      </c>
      <c r="J587">
        <v>6177.99</v>
      </c>
      <c r="K587">
        <f t="shared" si="119"/>
        <v>121.05493136029281</v>
      </c>
      <c r="L587">
        <v>13199.89</v>
      </c>
      <c r="M587" s="134">
        <f t="shared" si="120"/>
        <v>155.07353131219145</v>
      </c>
      <c r="N587">
        <v>8941.68</v>
      </c>
      <c r="O587">
        <f t="shared" si="121"/>
        <v>136.22344979722669</v>
      </c>
      <c r="P587">
        <v>13629.62</v>
      </c>
      <c r="Q587">
        <f t="shared" si="122"/>
        <v>140.72364739432012</v>
      </c>
      <c r="R587">
        <v>6389.46</v>
      </c>
      <c r="S587" s="135">
        <f t="shared" si="123"/>
        <v>151.81336070481566</v>
      </c>
      <c r="T587">
        <v>8821.24</v>
      </c>
      <c r="U587" s="136">
        <f t="shared" si="124"/>
        <v>138.07415198856742</v>
      </c>
      <c r="V587">
        <v>7766.62</v>
      </c>
      <c r="W587">
        <f t="shared" si="125"/>
        <v>106.17403441426441</v>
      </c>
      <c r="X587">
        <v>4581.46</v>
      </c>
      <c r="Y587">
        <f t="shared" si="126"/>
        <v>110.59142730930868</v>
      </c>
      <c r="Z587">
        <v>13134.12</v>
      </c>
      <c r="AA587" s="136">
        <f t="shared" si="127"/>
        <v>132.43244333306444</v>
      </c>
      <c r="AB587">
        <v>9618.15</v>
      </c>
      <c r="AC587">
        <f t="shared" si="128"/>
        <v>109.32946097710688</v>
      </c>
    </row>
    <row r="588" spans="1:29">
      <c r="A588" s="20">
        <v>42901</v>
      </c>
      <c r="B588">
        <v>26474.95</v>
      </c>
      <c r="C588">
        <f t="shared" si="129"/>
        <v>134.18660462900311</v>
      </c>
      <c r="D588">
        <v>11755.45</v>
      </c>
      <c r="E588" s="135">
        <f t="shared" si="129"/>
        <v>135.73576243513682</v>
      </c>
      <c r="F588">
        <v>9531.75</v>
      </c>
      <c r="G588">
        <f t="shared" si="117"/>
        <v>137.13820791975218</v>
      </c>
      <c r="H588">
        <v>8076.33</v>
      </c>
      <c r="I588">
        <f t="shared" si="118"/>
        <v>127.55248532400891</v>
      </c>
      <c r="J588">
        <v>6139.84</v>
      </c>
      <c r="K588">
        <f t="shared" si="119"/>
        <v>120.30739929381244</v>
      </c>
      <c r="L588">
        <v>13252.96</v>
      </c>
      <c r="M588" s="134">
        <f t="shared" si="120"/>
        <v>155.69700259162923</v>
      </c>
      <c r="N588">
        <v>8927.2900000000009</v>
      </c>
      <c r="O588">
        <f t="shared" si="121"/>
        <v>136.00422304760224</v>
      </c>
      <c r="P588">
        <v>13624.33</v>
      </c>
      <c r="Q588">
        <f t="shared" si="122"/>
        <v>140.6690289900861</v>
      </c>
      <c r="R588">
        <v>6382.43</v>
      </c>
      <c r="S588" s="135">
        <f t="shared" si="123"/>
        <v>151.64632813465249</v>
      </c>
      <c r="T588">
        <v>8782.2099999999991</v>
      </c>
      <c r="U588" s="136">
        <f t="shared" si="124"/>
        <v>137.4632362723967</v>
      </c>
      <c r="V588">
        <v>7753.72</v>
      </c>
      <c r="W588">
        <f t="shared" si="125"/>
        <v>105.99768420736051</v>
      </c>
      <c r="X588">
        <v>4540.75</v>
      </c>
      <c r="Y588">
        <f t="shared" si="126"/>
        <v>109.60873249024186</v>
      </c>
      <c r="Z588">
        <v>13084.73</v>
      </c>
      <c r="AA588" s="136">
        <f t="shared" si="127"/>
        <v>131.93443978381865</v>
      </c>
      <c r="AB588">
        <v>9578.0499999999993</v>
      </c>
      <c r="AC588">
        <f t="shared" si="128"/>
        <v>108.87364448587083</v>
      </c>
    </row>
    <row r="589" spans="1:29">
      <c r="A589" s="20">
        <v>42902</v>
      </c>
      <c r="B589">
        <v>26550</v>
      </c>
      <c r="C589">
        <f t="shared" si="129"/>
        <v>134.56699079318497</v>
      </c>
      <c r="D589">
        <v>11757.31</v>
      </c>
      <c r="E589" s="135">
        <f t="shared" si="129"/>
        <v>135.75723915598795</v>
      </c>
      <c r="F589">
        <v>9543.01</v>
      </c>
      <c r="G589">
        <f t="shared" si="117"/>
        <v>137.30021135261356</v>
      </c>
      <c r="H589">
        <v>8077.1</v>
      </c>
      <c r="I589">
        <f t="shared" si="118"/>
        <v>127.56464622056707</v>
      </c>
      <c r="J589">
        <v>6141.85</v>
      </c>
      <c r="K589">
        <f t="shared" si="119"/>
        <v>120.34678433846841</v>
      </c>
      <c r="L589">
        <v>13272.22</v>
      </c>
      <c r="M589" s="134">
        <f t="shared" si="120"/>
        <v>155.92327085697636</v>
      </c>
      <c r="N589">
        <v>8947.2099999999991</v>
      </c>
      <c r="O589">
        <f t="shared" si="121"/>
        <v>136.3076974640386</v>
      </c>
      <c r="P589">
        <v>13652.95</v>
      </c>
      <c r="Q589">
        <f t="shared" si="122"/>
        <v>140.96452591431623</v>
      </c>
      <c r="R589">
        <v>6396.42</v>
      </c>
      <c r="S589" s="135">
        <f t="shared" si="123"/>
        <v>151.97873007726741</v>
      </c>
      <c r="T589">
        <v>8800.58</v>
      </c>
      <c r="U589" s="136">
        <f t="shared" si="124"/>
        <v>137.75077205784524</v>
      </c>
      <c r="V589">
        <v>7742.78</v>
      </c>
      <c r="W589">
        <f t="shared" si="125"/>
        <v>105.84812829545905</v>
      </c>
      <c r="X589">
        <v>4548.8500000000004</v>
      </c>
      <c r="Y589">
        <f t="shared" si="126"/>
        <v>109.80425762004882</v>
      </c>
      <c r="Z589">
        <v>13116.09</v>
      </c>
      <c r="AA589" s="136">
        <f t="shared" si="127"/>
        <v>132.25064531741552</v>
      </c>
      <c r="AB589">
        <v>9588.0499999999993</v>
      </c>
      <c r="AC589">
        <f t="shared" si="128"/>
        <v>108.98731443380998</v>
      </c>
    </row>
    <row r="590" spans="1:29">
      <c r="A590" s="20">
        <v>42905</v>
      </c>
      <c r="B590">
        <v>26648.25</v>
      </c>
      <c r="C590">
        <f t="shared" si="129"/>
        <v>135.06496468566823</v>
      </c>
      <c r="D590">
        <v>11789.7</v>
      </c>
      <c r="E590" s="135">
        <f t="shared" si="129"/>
        <v>136.13123431102449</v>
      </c>
      <c r="F590">
        <v>9580.07</v>
      </c>
      <c r="G590">
        <f t="shared" si="117"/>
        <v>137.83341270446459</v>
      </c>
      <c r="H590">
        <v>8087.81</v>
      </c>
      <c r="I590">
        <f t="shared" si="118"/>
        <v>127.73379323633043</v>
      </c>
      <c r="J590">
        <v>6144.61</v>
      </c>
      <c r="K590">
        <f t="shared" si="119"/>
        <v>120.40086529530944</v>
      </c>
      <c r="L590">
        <v>13227.28</v>
      </c>
      <c r="M590" s="134">
        <f t="shared" si="120"/>
        <v>155.39531157116642</v>
      </c>
      <c r="N590">
        <v>8909.44</v>
      </c>
      <c r="O590">
        <f t="shared" si="121"/>
        <v>135.73228437624735</v>
      </c>
      <c r="P590">
        <v>13608.14</v>
      </c>
      <c r="Q590">
        <f t="shared" si="122"/>
        <v>140.50186982854572</v>
      </c>
      <c r="R590">
        <v>6414.41</v>
      </c>
      <c r="S590" s="135">
        <f t="shared" si="123"/>
        <v>152.40617188910747</v>
      </c>
      <c r="T590">
        <v>8876.16</v>
      </c>
      <c r="U590" s="136">
        <f t="shared" si="124"/>
        <v>138.93378537652788</v>
      </c>
      <c r="V590">
        <v>7763.6</v>
      </c>
      <c r="W590">
        <f t="shared" si="125"/>
        <v>106.13274932706676</v>
      </c>
      <c r="X590">
        <v>4574.71</v>
      </c>
      <c r="Y590">
        <f t="shared" si="126"/>
        <v>110.42848970113623</v>
      </c>
      <c r="Z590">
        <v>13156.73</v>
      </c>
      <c r="AA590" s="136">
        <f t="shared" si="127"/>
        <v>132.66042187626036</v>
      </c>
      <c r="AB590">
        <v>9657.5499999999993</v>
      </c>
      <c r="AC590">
        <f t="shared" si="128"/>
        <v>109.77732057198718</v>
      </c>
    </row>
    <row r="591" spans="1:29">
      <c r="A591" s="20">
        <v>42906</v>
      </c>
      <c r="B591">
        <v>26684</v>
      </c>
      <c r="C591">
        <f t="shared" si="129"/>
        <v>135.24616129285681</v>
      </c>
      <c r="D591">
        <v>11811.2</v>
      </c>
      <c r="E591" s="135">
        <f t="shared" si="129"/>
        <v>136.3794867294649</v>
      </c>
      <c r="F591">
        <v>9576.23</v>
      </c>
      <c r="G591">
        <f t="shared" si="117"/>
        <v>137.77816464210332</v>
      </c>
      <c r="H591">
        <v>8085.58</v>
      </c>
      <c r="I591">
        <f t="shared" si="118"/>
        <v>127.69857401642825</v>
      </c>
      <c r="J591">
        <v>6156.99</v>
      </c>
      <c r="K591">
        <f t="shared" si="119"/>
        <v>120.64344581911095</v>
      </c>
      <c r="L591">
        <v>13231.21</v>
      </c>
      <c r="M591" s="134">
        <f t="shared" si="120"/>
        <v>155.44148157546621</v>
      </c>
      <c r="N591">
        <v>8925.08</v>
      </c>
      <c r="O591">
        <f t="shared" si="121"/>
        <v>135.9705544501964</v>
      </c>
      <c r="P591">
        <v>13591.02</v>
      </c>
      <c r="Q591">
        <f t="shared" si="122"/>
        <v>140.32510856569388</v>
      </c>
      <c r="R591">
        <v>6433.29</v>
      </c>
      <c r="S591" s="135">
        <f t="shared" si="123"/>
        <v>152.85476007185014</v>
      </c>
      <c r="T591">
        <v>8892.3700000000008</v>
      </c>
      <c r="U591" s="136">
        <f t="shared" si="124"/>
        <v>139.1875118371768</v>
      </c>
      <c r="V591">
        <v>7770.51</v>
      </c>
      <c r="W591">
        <f t="shared" si="125"/>
        <v>106.22721288750907</v>
      </c>
      <c r="X591">
        <v>4585.07</v>
      </c>
      <c r="Y591">
        <f t="shared" si="126"/>
        <v>110.67856875604983</v>
      </c>
      <c r="Z591">
        <v>13171.9</v>
      </c>
      <c r="AA591" s="136">
        <f t="shared" si="127"/>
        <v>132.813382269904</v>
      </c>
      <c r="AB591">
        <v>9653.5</v>
      </c>
      <c r="AC591">
        <f t="shared" si="128"/>
        <v>109.73128424307181</v>
      </c>
    </row>
    <row r="592" spans="1:29">
      <c r="A592" s="20">
        <v>42907</v>
      </c>
      <c r="B592">
        <v>26687.1</v>
      </c>
      <c r="C592">
        <f t="shared" si="129"/>
        <v>135.2618734462074</v>
      </c>
      <c r="D592">
        <v>11801.24</v>
      </c>
      <c r="E592" s="135">
        <f t="shared" si="129"/>
        <v>136.26448235329437</v>
      </c>
      <c r="F592">
        <v>9587.15</v>
      </c>
      <c r="G592">
        <f t="shared" si="117"/>
        <v>137.93527631944315</v>
      </c>
      <c r="H592">
        <v>8102.31</v>
      </c>
      <c r="I592">
        <f t="shared" si="118"/>
        <v>127.96279713255534</v>
      </c>
      <c r="J592">
        <v>6145.66</v>
      </c>
      <c r="K592">
        <f t="shared" si="119"/>
        <v>120.42143957236856</v>
      </c>
      <c r="L592">
        <v>13250.26</v>
      </c>
      <c r="M592" s="134">
        <f t="shared" si="120"/>
        <v>155.66528274134694</v>
      </c>
      <c r="N592">
        <v>8924.52</v>
      </c>
      <c r="O592">
        <f t="shared" si="121"/>
        <v>135.96202304089897</v>
      </c>
      <c r="P592">
        <v>13606.18</v>
      </c>
      <c r="Q592">
        <f t="shared" si="122"/>
        <v>140.48163314191083</v>
      </c>
      <c r="R592">
        <v>6397.6</v>
      </c>
      <c r="S592" s="135">
        <f t="shared" si="123"/>
        <v>152.00676683868883</v>
      </c>
      <c r="T592">
        <v>8829.3799999999992</v>
      </c>
      <c r="U592" s="136">
        <f t="shared" si="124"/>
        <v>138.20156305517335</v>
      </c>
      <c r="V592">
        <v>7783.7</v>
      </c>
      <c r="W592">
        <f t="shared" si="125"/>
        <v>106.40752755642863</v>
      </c>
      <c r="X592">
        <v>4549.95</v>
      </c>
      <c r="Y592">
        <f t="shared" si="126"/>
        <v>109.83081041545471</v>
      </c>
      <c r="Z592">
        <v>13128.87</v>
      </c>
      <c r="AA592" s="136">
        <f t="shared" si="127"/>
        <v>132.37950713882393</v>
      </c>
      <c r="AB592">
        <v>9633.6</v>
      </c>
      <c r="AC592">
        <f t="shared" si="128"/>
        <v>109.5050810466729</v>
      </c>
    </row>
    <row r="593" spans="1:29">
      <c r="A593" s="20">
        <v>42908</v>
      </c>
      <c r="B593">
        <v>26497.1</v>
      </c>
      <c r="C593">
        <f t="shared" si="129"/>
        <v>134.29887049891153</v>
      </c>
      <c r="D593">
        <v>11676.78</v>
      </c>
      <c r="E593" s="135">
        <f t="shared" si="129"/>
        <v>134.82738951612717</v>
      </c>
      <c r="F593">
        <v>9502.56</v>
      </c>
      <c r="G593">
        <f t="shared" si="117"/>
        <v>136.71823632070922</v>
      </c>
      <c r="H593">
        <v>8039.22</v>
      </c>
      <c r="I593">
        <f t="shared" si="118"/>
        <v>126.96639328339469</v>
      </c>
      <c r="J593">
        <v>6084.43</v>
      </c>
      <c r="K593">
        <f t="shared" si="119"/>
        <v>119.22166530157972</v>
      </c>
      <c r="L593">
        <v>13158.4</v>
      </c>
      <c r="M593" s="134">
        <f t="shared" si="120"/>
        <v>154.58610294618666</v>
      </c>
      <c r="N593">
        <v>8879.85</v>
      </c>
      <c r="O593">
        <f t="shared" si="121"/>
        <v>135.28149080283609</v>
      </c>
      <c r="P593">
        <v>13519.07</v>
      </c>
      <c r="Q593">
        <f t="shared" si="122"/>
        <v>139.5822363190706</v>
      </c>
      <c r="R593">
        <v>6341.41</v>
      </c>
      <c r="S593" s="135">
        <f t="shared" si="123"/>
        <v>150.67169427574868</v>
      </c>
      <c r="T593">
        <v>8725.51</v>
      </c>
      <c r="U593" s="136">
        <f t="shared" si="124"/>
        <v>136.57574149640698</v>
      </c>
      <c r="V593">
        <v>7740</v>
      </c>
      <c r="W593">
        <f t="shared" si="125"/>
        <v>105.81012414234333</v>
      </c>
      <c r="X593">
        <v>4496.1000000000004</v>
      </c>
      <c r="Y593">
        <f t="shared" si="126"/>
        <v>108.53093038581214</v>
      </c>
      <c r="Z593">
        <v>12962.62</v>
      </c>
      <c r="AA593" s="136">
        <f t="shared" si="127"/>
        <v>130.70319432120675</v>
      </c>
      <c r="AB593">
        <v>9630</v>
      </c>
      <c r="AC593">
        <f t="shared" si="128"/>
        <v>109.46415986541479</v>
      </c>
    </row>
    <row r="594" spans="1:29">
      <c r="A594" s="20">
        <v>42909</v>
      </c>
      <c r="B594">
        <v>26157.9</v>
      </c>
      <c r="C594">
        <f t="shared" si="129"/>
        <v>132.5796568161602</v>
      </c>
      <c r="D594">
        <v>11480.69</v>
      </c>
      <c r="E594" s="135">
        <f t="shared" si="129"/>
        <v>132.56321199370939</v>
      </c>
      <c r="F594">
        <v>9433.59</v>
      </c>
      <c r="G594">
        <f t="shared" si="117"/>
        <v>135.72592932564271</v>
      </c>
      <c r="H594">
        <v>7991.1</v>
      </c>
      <c r="I594">
        <f t="shared" si="118"/>
        <v>126.20641621537105</v>
      </c>
      <c r="J594">
        <v>6036.35</v>
      </c>
      <c r="K594">
        <f t="shared" si="119"/>
        <v>118.27955935776906</v>
      </c>
      <c r="L594">
        <v>12947.46</v>
      </c>
      <c r="M594" s="134">
        <f t="shared" si="120"/>
        <v>152.10796027264973</v>
      </c>
      <c r="N594">
        <v>8805.5400000000009</v>
      </c>
      <c r="O594">
        <f t="shared" si="121"/>
        <v>134.14940325838899</v>
      </c>
      <c r="P594">
        <v>13325</v>
      </c>
      <c r="Q594">
        <f t="shared" si="122"/>
        <v>137.57849459701117</v>
      </c>
      <c r="R594">
        <v>6246.67</v>
      </c>
      <c r="S594" s="135">
        <f t="shared" si="123"/>
        <v>148.42067497315122</v>
      </c>
      <c r="T594">
        <v>8606.6299999999992</v>
      </c>
      <c r="U594" s="136">
        <f t="shared" si="124"/>
        <v>134.71497643521363</v>
      </c>
      <c r="V594">
        <v>7703.83</v>
      </c>
      <c r="W594">
        <f t="shared" si="125"/>
        <v>105.31566003507866</v>
      </c>
      <c r="X594">
        <v>4415.16</v>
      </c>
      <c r="Y594">
        <f t="shared" si="126"/>
        <v>106.57712742203738</v>
      </c>
      <c r="Z594">
        <v>12737.92</v>
      </c>
      <c r="AA594" s="136">
        <f t="shared" si="127"/>
        <v>128.43752520771153</v>
      </c>
      <c r="AB594">
        <v>9574.9500000000007</v>
      </c>
      <c r="AC594">
        <f t="shared" si="128"/>
        <v>108.83840680200969</v>
      </c>
    </row>
    <row r="595" spans="1:29">
      <c r="A595" s="20">
        <v>42913</v>
      </c>
      <c r="B595">
        <v>25968.2</v>
      </c>
      <c r="C595">
        <f t="shared" si="129"/>
        <v>131.61817439983378</v>
      </c>
      <c r="D595">
        <v>11271.82</v>
      </c>
      <c r="E595" s="135">
        <f t="shared" si="129"/>
        <v>130.15146861512099</v>
      </c>
      <c r="F595">
        <v>9348.8700000000008</v>
      </c>
      <c r="G595">
        <f t="shared" si="117"/>
        <v>134.50701894979764</v>
      </c>
      <c r="H595">
        <v>7938.92</v>
      </c>
      <c r="I595">
        <f t="shared" si="118"/>
        <v>125.38231805640446</v>
      </c>
      <c r="J595">
        <v>5999.22</v>
      </c>
      <c r="K595">
        <f t="shared" si="119"/>
        <v>117.55201373186036</v>
      </c>
      <c r="L595">
        <v>12727.22</v>
      </c>
      <c r="M595" s="134">
        <f t="shared" si="120"/>
        <v>149.52056033702928</v>
      </c>
      <c r="N595">
        <v>8723.43</v>
      </c>
      <c r="O595">
        <f t="shared" si="121"/>
        <v>132.89848537015655</v>
      </c>
      <c r="P595">
        <v>13095.07</v>
      </c>
      <c r="Q595">
        <f t="shared" si="122"/>
        <v>135.2045041082539</v>
      </c>
      <c r="R595">
        <v>6158.14</v>
      </c>
      <c r="S595" s="135">
        <f t="shared" si="123"/>
        <v>146.31720506752583</v>
      </c>
      <c r="T595">
        <v>8539.67</v>
      </c>
      <c r="U595" s="136">
        <f t="shared" si="124"/>
        <v>133.66688736642575</v>
      </c>
      <c r="V595">
        <v>7660.65</v>
      </c>
      <c r="W595">
        <f t="shared" si="125"/>
        <v>104.72536531150418</v>
      </c>
      <c r="X595">
        <v>4364.8500000000004</v>
      </c>
      <c r="Y595">
        <f t="shared" si="126"/>
        <v>105.36269911579193</v>
      </c>
      <c r="Z595">
        <v>12545.98</v>
      </c>
      <c r="AA595" s="136">
        <f t="shared" si="127"/>
        <v>126.50217794627731</v>
      </c>
      <c r="AB595">
        <v>9511.4</v>
      </c>
      <c r="AC595">
        <f t="shared" si="128"/>
        <v>108.1160342828563</v>
      </c>
    </row>
    <row r="596" spans="1:29">
      <c r="A596" s="20">
        <v>42914</v>
      </c>
      <c r="B596">
        <v>26040.15</v>
      </c>
      <c r="C596">
        <f t="shared" si="129"/>
        <v>131.98284841066501</v>
      </c>
      <c r="D596">
        <v>11331.04</v>
      </c>
      <c r="E596" s="135">
        <f t="shared" si="129"/>
        <v>130.83525969512294</v>
      </c>
      <c r="F596">
        <v>9341.43</v>
      </c>
      <c r="G596">
        <f t="shared" si="117"/>
        <v>134.39997582897271</v>
      </c>
      <c r="H596">
        <v>7925.57</v>
      </c>
      <c r="I596">
        <f t="shared" si="118"/>
        <v>125.17147653815599</v>
      </c>
      <c r="J596">
        <v>6007.17</v>
      </c>
      <c r="K596">
        <f t="shared" si="119"/>
        <v>117.70779040102207</v>
      </c>
      <c r="L596">
        <v>12774.84</v>
      </c>
      <c r="M596" s="134">
        <f t="shared" si="120"/>
        <v>150.08000451126759</v>
      </c>
      <c r="N596">
        <v>8738.66</v>
      </c>
      <c r="O596">
        <f t="shared" si="121"/>
        <v>133.13050923372711</v>
      </c>
      <c r="P596">
        <v>13161.75</v>
      </c>
      <c r="Q596">
        <f t="shared" si="122"/>
        <v>135.89296444744554</v>
      </c>
      <c r="R596">
        <v>6224.56</v>
      </c>
      <c r="S596" s="135">
        <f t="shared" si="123"/>
        <v>147.89534209600927</v>
      </c>
      <c r="T596">
        <v>8603.4</v>
      </c>
      <c r="U596" s="136">
        <f t="shared" si="124"/>
        <v>134.66441897266608</v>
      </c>
      <c r="V596">
        <v>7652.86</v>
      </c>
      <c r="W596">
        <f t="shared" si="125"/>
        <v>104.61887165942811</v>
      </c>
      <c r="X596">
        <v>4395.95</v>
      </c>
      <c r="Y596">
        <f t="shared" si="126"/>
        <v>106.11341905863098</v>
      </c>
      <c r="Z596">
        <v>12661.01</v>
      </c>
      <c r="AA596" s="136">
        <f t="shared" si="127"/>
        <v>127.66203516979915</v>
      </c>
      <c r="AB596">
        <v>9491.25</v>
      </c>
      <c r="AC596">
        <f t="shared" si="128"/>
        <v>107.88698933775889</v>
      </c>
    </row>
    <row r="597" spans="1:29">
      <c r="A597" s="20">
        <v>42915</v>
      </c>
      <c r="B597">
        <v>26054.2</v>
      </c>
      <c r="C597">
        <f t="shared" si="129"/>
        <v>132.05405994439926</v>
      </c>
      <c r="D597">
        <v>11407.7</v>
      </c>
      <c r="E597" s="135">
        <f t="shared" si="129"/>
        <v>131.72042389966444</v>
      </c>
      <c r="F597">
        <v>9364.5300000000007</v>
      </c>
      <c r="G597">
        <f t="shared" si="117"/>
        <v>134.7323274541146</v>
      </c>
      <c r="H597">
        <v>7933.94</v>
      </c>
      <c r="I597">
        <f t="shared" si="118"/>
        <v>125.3036670630803</v>
      </c>
      <c r="J597">
        <v>6011.71</v>
      </c>
      <c r="K597">
        <f t="shared" si="119"/>
        <v>117.79674965611567</v>
      </c>
      <c r="L597">
        <v>12884.47</v>
      </c>
      <c r="M597" s="134">
        <f t="shared" si="120"/>
        <v>151.3679479136562</v>
      </c>
      <c r="N597">
        <v>8771.5300000000007</v>
      </c>
      <c r="O597">
        <f t="shared" si="121"/>
        <v>133.63127249016605</v>
      </c>
      <c r="P597">
        <v>13272.57</v>
      </c>
      <c r="Q597">
        <f t="shared" si="122"/>
        <v>137.03716322952738</v>
      </c>
      <c r="R597">
        <v>6264.58</v>
      </c>
      <c r="S597" s="135">
        <f t="shared" si="123"/>
        <v>148.8462159876068</v>
      </c>
      <c r="T597">
        <v>8657.65</v>
      </c>
      <c r="U597" s="136">
        <f t="shared" si="124"/>
        <v>135.51356520895257</v>
      </c>
      <c r="V597">
        <v>7657.8</v>
      </c>
      <c r="W597">
        <f t="shared" si="125"/>
        <v>104.68640421928124</v>
      </c>
      <c r="X597">
        <v>4408.1000000000004</v>
      </c>
      <c r="Y597">
        <f t="shared" si="126"/>
        <v>106.40670675334145</v>
      </c>
      <c r="Z597">
        <v>12749.85</v>
      </c>
      <c r="AA597" s="136">
        <f t="shared" si="127"/>
        <v>128.55781640719528</v>
      </c>
      <c r="AB597">
        <v>9504.1</v>
      </c>
      <c r="AC597">
        <f t="shared" si="128"/>
        <v>108.0330552208607</v>
      </c>
    </row>
    <row r="598" spans="1:29">
      <c r="A598" s="20">
        <v>42916</v>
      </c>
      <c r="B598">
        <v>26254.5</v>
      </c>
      <c r="C598">
        <f t="shared" si="129"/>
        <v>133.06926778831166</v>
      </c>
      <c r="D598">
        <v>11462.19</v>
      </c>
      <c r="E598" s="135">
        <f t="shared" si="129"/>
        <v>132.34959944760948</v>
      </c>
      <c r="F598">
        <v>9382.26</v>
      </c>
      <c r="G598">
        <f t="shared" si="117"/>
        <v>134.98741811704821</v>
      </c>
      <c r="H598">
        <v>7984.74</v>
      </c>
      <c r="I598">
        <f t="shared" si="118"/>
        <v>126.10597036847516</v>
      </c>
      <c r="J598">
        <v>6026.16</v>
      </c>
      <c r="K598">
        <f t="shared" si="119"/>
        <v>118.07989089754794</v>
      </c>
      <c r="L598">
        <v>12981.58</v>
      </c>
      <c r="M598" s="134">
        <f t="shared" si="120"/>
        <v>152.50880519547653</v>
      </c>
      <c r="N598">
        <v>8863.2099999999991</v>
      </c>
      <c r="O598">
        <f t="shared" si="121"/>
        <v>135.02798606942739</v>
      </c>
      <c r="P598">
        <v>13382.02</v>
      </c>
      <c r="Q598">
        <f t="shared" si="122"/>
        <v>138.16721698064507</v>
      </c>
      <c r="R598">
        <v>6290.8</v>
      </c>
      <c r="S598" s="135">
        <f t="shared" si="123"/>
        <v>149.46920233037758</v>
      </c>
      <c r="T598">
        <v>8674.41</v>
      </c>
      <c r="U598" s="136">
        <f t="shared" si="124"/>
        <v>135.77590052545327</v>
      </c>
      <c r="V598">
        <v>7721.52</v>
      </c>
      <c r="W598">
        <f t="shared" si="125"/>
        <v>105.55749221803448</v>
      </c>
      <c r="X598">
        <v>4413.16</v>
      </c>
      <c r="Y598">
        <f t="shared" si="126"/>
        <v>106.5288496122085</v>
      </c>
      <c r="Z598">
        <v>12783.97</v>
      </c>
      <c r="AA598" s="136">
        <f t="shared" si="127"/>
        <v>128.9018512543357</v>
      </c>
      <c r="AB598">
        <v>9520.9</v>
      </c>
      <c r="AC598">
        <f t="shared" si="128"/>
        <v>108.22402073339849</v>
      </c>
    </row>
    <row r="599" spans="1:29">
      <c r="A599" s="20">
        <v>42919</v>
      </c>
      <c r="B599">
        <v>26588</v>
      </c>
      <c r="C599">
        <f t="shared" si="129"/>
        <v>134.75959138264415</v>
      </c>
      <c r="D599">
        <v>11625.13</v>
      </c>
      <c r="E599" s="135">
        <f t="shared" si="129"/>
        <v>134.23100638066444</v>
      </c>
      <c r="F599">
        <v>9446.98</v>
      </c>
      <c r="G599">
        <f t="shared" si="117"/>
        <v>135.91857816809508</v>
      </c>
      <c r="H599">
        <v>8066.21</v>
      </c>
      <c r="I599">
        <f t="shared" si="118"/>
        <v>127.3926563978161</v>
      </c>
      <c r="J599">
        <v>6087.68</v>
      </c>
      <c r="K599">
        <f t="shared" si="119"/>
        <v>119.28534758771501</v>
      </c>
      <c r="L599">
        <v>13103.78</v>
      </c>
      <c r="M599" s="134">
        <f t="shared" si="120"/>
        <v>153.94442212306831</v>
      </c>
      <c r="N599">
        <v>8953.44</v>
      </c>
      <c r="O599">
        <f t="shared" si="121"/>
        <v>136.40260939247227</v>
      </c>
      <c r="P599">
        <v>13502.77</v>
      </c>
      <c r="Q599">
        <f t="shared" si="122"/>
        <v>139.41394142511706</v>
      </c>
      <c r="R599">
        <v>6366.12</v>
      </c>
      <c r="S599" s="135">
        <f t="shared" si="123"/>
        <v>151.25880306788696</v>
      </c>
      <c r="T599">
        <v>8781.61</v>
      </c>
      <c r="U599" s="136">
        <f t="shared" si="124"/>
        <v>137.45384479328573</v>
      </c>
      <c r="V599">
        <v>7818.94</v>
      </c>
      <c r="W599">
        <f t="shared" si="125"/>
        <v>106.88927804412583</v>
      </c>
      <c r="X599">
        <v>4469.1400000000003</v>
      </c>
      <c r="Y599">
        <f t="shared" si="126"/>
        <v>107.88014550931884</v>
      </c>
      <c r="Z599">
        <v>12961.1</v>
      </c>
      <c r="AA599" s="136">
        <f t="shared" si="127"/>
        <v>130.68786803258854</v>
      </c>
      <c r="AB599">
        <v>9615</v>
      </c>
      <c r="AC599">
        <f t="shared" si="128"/>
        <v>109.29365494350604</v>
      </c>
    </row>
    <row r="600" spans="1:29">
      <c r="A600" s="20">
        <v>42920</v>
      </c>
      <c r="B600">
        <v>26547.9</v>
      </c>
      <c r="C600">
        <f t="shared" si="129"/>
        <v>134.55634707639908</v>
      </c>
      <c r="D600">
        <v>11587.9</v>
      </c>
      <c r="E600" s="135">
        <f t="shared" si="129"/>
        <v>133.80112556491858</v>
      </c>
      <c r="F600">
        <v>9463.01</v>
      </c>
      <c r="G600">
        <f t="shared" si="117"/>
        <v>136.14921005342083</v>
      </c>
      <c r="H600">
        <v>8049.48</v>
      </c>
      <c r="I600">
        <f t="shared" si="118"/>
        <v>127.12843328168898</v>
      </c>
      <c r="J600">
        <v>6073.43</v>
      </c>
      <c r="K600">
        <f t="shared" si="119"/>
        <v>119.00612525619874</v>
      </c>
      <c r="L600">
        <v>13087.43</v>
      </c>
      <c r="M600" s="134">
        <f t="shared" si="120"/>
        <v>153.75234080746992</v>
      </c>
      <c r="N600">
        <v>8953.02</v>
      </c>
      <c r="O600">
        <f t="shared" si="121"/>
        <v>136.39621083549923</v>
      </c>
      <c r="P600">
        <v>13500.64</v>
      </c>
      <c r="Q600">
        <f t="shared" si="122"/>
        <v>139.39194951566176</v>
      </c>
      <c r="R600">
        <v>6352.03</v>
      </c>
      <c r="S600" s="135">
        <f t="shared" si="123"/>
        <v>150.92402512854142</v>
      </c>
      <c r="T600">
        <v>8775.58</v>
      </c>
      <c r="U600" s="136">
        <f t="shared" si="124"/>
        <v>137.35946042822013</v>
      </c>
      <c r="V600">
        <v>7786.54</v>
      </c>
      <c r="W600">
        <f t="shared" si="125"/>
        <v>106.44635194306487</v>
      </c>
      <c r="X600">
        <v>4446.3500000000004</v>
      </c>
      <c r="Y600">
        <f t="shared" si="126"/>
        <v>107.33001986631876</v>
      </c>
      <c r="Z600">
        <v>12952.13</v>
      </c>
      <c r="AA600" s="136">
        <f t="shared" si="127"/>
        <v>130.59742276357181</v>
      </c>
      <c r="AB600">
        <v>9613.2999999999993</v>
      </c>
      <c r="AC600">
        <f t="shared" si="128"/>
        <v>109.27433105235637</v>
      </c>
    </row>
    <row r="601" spans="1:29">
      <c r="A601" s="20">
        <v>42921</v>
      </c>
      <c r="B601">
        <v>26756.05</v>
      </c>
      <c r="C601">
        <f t="shared" si="129"/>
        <v>135.61134214734452</v>
      </c>
      <c r="D601">
        <v>11684.83</v>
      </c>
      <c r="E601" s="135">
        <f t="shared" si="129"/>
        <v>134.9203398402409</v>
      </c>
      <c r="F601">
        <v>9540.44</v>
      </c>
      <c r="G601">
        <f t="shared" si="117"/>
        <v>137.26323543587699</v>
      </c>
      <c r="H601">
        <v>8097.91</v>
      </c>
      <c r="I601">
        <f t="shared" si="118"/>
        <v>127.89330629508019</v>
      </c>
      <c r="J601">
        <v>6105.32</v>
      </c>
      <c r="K601">
        <f t="shared" si="119"/>
        <v>119.63099544230775</v>
      </c>
      <c r="L601">
        <v>13206.39</v>
      </c>
      <c r="M601" s="134">
        <f t="shared" si="120"/>
        <v>155.14989391472292</v>
      </c>
      <c r="N601">
        <v>9010.5300000000007</v>
      </c>
      <c r="O601">
        <f t="shared" si="121"/>
        <v>137.27235610102409</v>
      </c>
      <c r="P601">
        <v>13587.92</v>
      </c>
      <c r="Q601">
        <f t="shared" si="122"/>
        <v>140.29310156132232</v>
      </c>
      <c r="R601">
        <v>6396.09</v>
      </c>
      <c r="S601" s="135">
        <f t="shared" si="123"/>
        <v>151.97088928805633</v>
      </c>
      <c r="T601">
        <v>8839.2199999999993</v>
      </c>
      <c r="U601" s="136">
        <f t="shared" si="124"/>
        <v>138.35558331259378</v>
      </c>
      <c r="V601">
        <v>7803.99</v>
      </c>
      <c r="W601">
        <f t="shared" si="125"/>
        <v>106.68490319193876</v>
      </c>
      <c r="X601">
        <v>4493.3</v>
      </c>
      <c r="Y601">
        <f t="shared" si="126"/>
        <v>108.46334145205169</v>
      </c>
      <c r="Z601">
        <v>13057.33</v>
      </c>
      <c r="AA601" s="136">
        <f t="shared" si="127"/>
        <v>131.65816326530611</v>
      </c>
      <c r="AB601">
        <v>9637.6</v>
      </c>
      <c r="AC601">
        <f t="shared" si="128"/>
        <v>109.55054902584855</v>
      </c>
    </row>
    <row r="602" spans="1:29">
      <c r="A602" s="20">
        <v>42922</v>
      </c>
      <c r="B602">
        <v>26869.65</v>
      </c>
      <c r="C602">
        <f t="shared" si="129"/>
        <v>136.18711654109615</v>
      </c>
      <c r="D602">
        <v>11744.9</v>
      </c>
      <c r="E602" s="135">
        <f t="shared" si="129"/>
        <v>135.61394555073932</v>
      </c>
      <c r="F602">
        <v>9539.19</v>
      </c>
      <c r="G602">
        <f t="shared" si="117"/>
        <v>137.24525104057713</v>
      </c>
      <c r="H602">
        <v>8094.36</v>
      </c>
      <c r="I602">
        <f t="shared" si="118"/>
        <v>127.83723982393546</v>
      </c>
      <c r="J602">
        <v>6106.48</v>
      </c>
      <c r="K602">
        <f t="shared" si="119"/>
        <v>119.65372511982066</v>
      </c>
      <c r="L602">
        <v>13253.91</v>
      </c>
      <c r="M602" s="134">
        <f t="shared" si="120"/>
        <v>155.70816327969152</v>
      </c>
      <c r="N602">
        <v>9019.23</v>
      </c>
      <c r="O602">
        <f t="shared" si="121"/>
        <v>137.40489763832309</v>
      </c>
      <c r="P602">
        <v>13626.86</v>
      </c>
      <c r="Q602">
        <f t="shared" si="122"/>
        <v>140.69515083558932</v>
      </c>
      <c r="R602">
        <v>6438.96</v>
      </c>
      <c r="S602" s="135">
        <f t="shared" si="123"/>
        <v>152.98947908647676</v>
      </c>
      <c r="T602">
        <v>8856.39</v>
      </c>
      <c r="U602" s="136">
        <f t="shared" si="124"/>
        <v>138.62433613982031</v>
      </c>
      <c r="V602">
        <v>7807.52</v>
      </c>
      <c r="W602">
        <f t="shared" si="125"/>
        <v>106.73316026406053</v>
      </c>
      <c r="X602">
        <v>4519.33</v>
      </c>
      <c r="Y602">
        <f t="shared" si="126"/>
        <v>109.09167714697456</v>
      </c>
      <c r="Z602">
        <v>13072.03</v>
      </c>
      <c r="AA602" s="136">
        <f t="shared" si="127"/>
        <v>131.80638460917964</v>
      </c>
      <c r="AB602">
        <v>9674.5499999999993</v>
      </c>
      <c r="AC602">
        <f t="shared" si="128"/>
        <v>109.97055948348375</v>
      </c>
    </row>
    <row r="603" spans="1:29">
      <c r="A603" s="20">
        <v>42923</v>
      </c>
      <c r="B603">
        <v>26872.400000000001</v>
      </c>
      <c r="C603">
        <f t="shared" si="129"/>
        <v>136.20105474164913</v>
      </c>
      <c r="D603">
        <v>11722.51</v>
      </c>
      <c r="E603" s="135">
        <f t="shared" si="129"/>
        <v>135.35541663683787</v>
      </c>
      <c r="F603">
        <v>9544.92</v>
      </c>
      <c r="G603">
        <f t="shared" si="117"/>
        <v>137.32769150863177</v>
      </c>
      <c r="H603">
        <v>8067.51</v>
      </c>
      <c r="I603">
        <f t="shared" si="118"/>
        <v>127.41318778161556</v>
      </c>
      <c r="J603">
        <v>6085.05</v>
      </c>
      <c r="K603">
        <f t="shared" si="119"/>
        <v>119.23381392231937</v>
      </c>
      <c r="L603">
        <v>13247.58</v>
      </c>
      <c r="M603" s="134">
        <f t="shared" si="120"/>
        <v>155.63379785291858</v>
      </c>
      <c r="N603">
        <v>9020.58</v>
      </c>
      <c r="O603">
        <f t="shared" si="121"/>
        <v>137.42546442859364</v>
      </c>
      <c r="P603">
        <v>13624.28</v>
      </c>
      <c r="Q603">
        <f t="shared" si="122"/>
        <v>140.66851274808013</v>
      </c>
      <c r="R603">
        <v>6437.08</v>
      </c>
      <c r="S603" s="135">
        <f t="shared" si="123"/>
        <v>152.94481034794097</v>
      </c>
      <c r="T603">
        <v>8853.2099999999991</v>
      </c>
      <c r="U603" s="136">
        <f t="shared" si="124"/>
        <v>138.574561300532</v>
      </c>
      <c r="V603">
        <v>7773.02</v>
      </c>
      <c r="W603">
        <f t="shared" si="125"/>
        <v>106.26152598978263</v>
      </c>
      <c r="X603">
        <v>4521.49</v>
      </c>
      <c r="Y603">
        <f t="shared" si="126"/>
        <v>109.14381718158974</v>
      </c>
      <c r="Z603">
        <v>13024.93</v>
      </c>
      <c r="AA603" s="136">
        <f t="shared" si="127"/>
        <v>131.33147132370735</v>
      </c>
      <c r="AB603">
        <v>9665.7999999999993</v>
      </c>
      <c r="AC603">
        <f t="shared" si="128"/>
        <v>109.87109827903699</v>
      </c>
    </row>
    <row r="604" spans="1:29">
      <c r="A604" s="20">
        <v>42926</v>
      </c>
      <c r="B604">
        <v>27108.15</v>
      </c>
      <c r="C604">
        <f t="shared" si="129"/>
        <v>137.39593866178069</v>
      </c>
      <c r="D604">
        <v>11791.14</v>
      </c>
      <c r="E604" s="135">
        <f t="shared" si="129"/>
        <v>136.14786144974792</v>
      </c>
      <c r="F604">
        <v>9591.34</v>
      </c>
      <c r="G604">
        <f t="shared" si="117"/>
        <v>137.99556001248837</v>
      </c>
      <c r="H604">
        <v>8111.74</v>
      </c>
      <c r="I604">
        <f t="shared" si="118"/>
        <v>128.11172863196231</v>
      </c>
      <c r="J604">
        <v>6137.52</v>
      </c>
      <c r="K604">
        <f t="shared" si="119"/>
        <v>120.26193993878664</v>
      </c>
      <c r="L604">
        <v>13284.98</v>
      </c>
      <c r="M604" s="134">
        <f t="shared" si="120"/>
        <v>156.07317651979201</v>
      </c>
      <c r="N604">
        <v>9041.36</v>
      </c>
      <c r="O604">
        <f t="shared" si="121"/>
        <v>137.74204065216531</v>
      </c>
      <c r="P604">
        <v>13664.85</v>
      </c>
      <c r="Q604">
        <f t="shared" si="122"/>
        <v>141.08739151174245</v>
      </c>
      <c r="R604">
        <v>6496.24</v>
      </c>
      <c r="S604" s="135">
        <f t="shared" si="123"/>
        <v>154.35045001378077</v>
      </c>
      <c r="T604">
        <v>8921.99</v>
      </c>
      <c r="U604" s="136">
        <f t="shared" si="124"/>
        <v>139.65113785595662</v>
      </c>
      <c r="V604">
        <v>7871.26</v>
      </c>
      <c r="W604">
        <f t="shared" si="125"/>
        <v>107.60452167398726</v>
      </c>
      <c r="X604">
        <v>4574.62</v>
      </c>
      <c r="Y604">
        <f t="shared" si="126"/>
        <v>110.42631719969394</v>
      </c>
      <c r="Z604">
        <v>13085.4</v>
      </c>
      <c r="AA604" s="136">
        <f t="shared" si="127"/>
        <v>131.94119545051223</v>
      </c>
      <c r="AB604">
        <v>9771.0499999999993</v>
      </c>
      <c r="AC604">
        <f t="shared" si="128"/>
        <v>111.06747448109668</v>
      </c>
    </row>
    <row r="605" spans="1:29">
      <c r="A605" s="20">
        <v>42927</v>
      </c>
      <c r="B605">
        <v>26929.45</v>
      </c>
      <c r="C605">
        <f t="shared" si="129"/>
        <v>136.4902090476661</v>
      </c>
      <c r="D605">
        <v>11727.41</v>
      </c>
      <c r="E605" s="135">
        <f t="shared" si="129"/>
        <v>135.41199509499407</v>
      </c>
      <c r="F605">
        <v>9600.5499999999993</v>
      </c>
      <c r="G605">
        <f t="shared" si="117"/>
        <v>138.12806903705791</v>
      </c>
      <c r="H605">
        <v>8131.44</v>
      </c>
      <c r="I605">
        <f t="shared" si="118"/>
        <v>128.42285806338512</v>
      </c>
      <c r="J605">
        <v>6150.31</v>
      </c>
      <c r="K605">
        <f t="shared" si="119"/>
        <v>120.51255422791598</v>
      </c>
      <c r="L605">
        <v>13219.25</v>
      </c>
      <c r="M605" s="134">
        <f t="shared" si="120"/>
        <v>155.30097438680829</v>
      </c>
      <c r="N605">
        <v>8983.4599999999991</v>
      </c>
      <c r="O605">
        <f t="shared" si="121"/>
        <v>136.85995386945115</v>
      </c>
      <c r="P605">
        <v>13577.38</v>
      </c>
      <c r="Q605">
        <f t="shared" si="122"/>
        <v>140.18427774645909</v>
      </c>
      <c r="R605">
        <v>6497.65</v>
      </c>
      <c r="S605" s="135">
        <f t="shared" si="123"/>
        <v>154.38395156768263</v>
      </c>
      <c r="T605">
        <v>8909.41</v>
      </c>
      <c r="U605" s="136">
        <f t="shared" si="124"/>
        <v>139.45422984392926</v>
      </c>
      <c r="V605">
        <v>7870.84</v>
      </c>
      <c r="W605">
        <f t="shared" si="125"/>
        <v>107.59878003934386</v>
      </c>
      <c r="X605">
        <v>4555.13</v>
      </c>
      <c r="Y605">
        <f t="shared" si="126"/>
        <v>109.9558499429115</v>
      </c>
      <c r="Z605">
        <v>13043.29</v>
      </c>
      <c r="AA605" s="136">
        <f t="shared" si="127"/>
        <v>131.51659675728001</v>
      </c>
      <c r="AB605">
        <v>9786.0499999999993</v>
      </c>
      <c r="AC605">
        <f t="shared" si="128"/>
        <v>111.23797940300544</v>
      </c>
    </row>
    <row r="606" spans="1:29">
      <c r="A606" s="20">
        <v>42928</v>
      </c>
      <c r="B606">
        <v>27176.3</v>
      </c>
      <c r="C606">
        <f t="shared" si="129"/>
        <v>137.74135261366604</v>
      </c>
      <c r="D606">
        <v>11858.44</v>
      </c>
      <c r="E606" s="135">
        <f t="shared" si="129"/>
        <v>136.924949252587</v>
      </c>
      <c r="F606">
        <v>9692.68</v>
      </c>
      <c r="G606">
        <f t="shared" si="117"/>
        <v>139.45359090824076</v>
      </c>
      <c r="H606">
        <v>8215.02</v>
      </c>
      <c r="I606">
        <f t="shared" si="118"/>
        <v>129.7428681079698</v>
      </c>
      <c r="J606">
        <v>6216.68</v>
      </c>
      <c r="K606">
        <f t="shared" si="119"/>
        <v>121.81304448354646</v>
      </c>
      <c r="L606">
        <v>13366.88</v>
      </c>
      <c r="M606" s="134">
        <f t="shared" si="120"/>
        <v>157.03534531168864</v>
      </c>
      <c r="N606">
        <v>9045.7900000000009</v>
      </c>
      <c r="O606">
        <f t="shared" si="121"/>
        <v>137.80953019357162</v>
      </c>
      <c r="P606">
        <v>13705.18</v>
      </c>
      <c r="Q606">
        <f t="shared" si="122"/>
        <v>141.50379231377605</v>
      </c>
      <c r="R606">
        <v>6574.29</v>
      </c>
      <c r="S606" s="135">
        <f t="shared" si="123"/>
        <v>156.20491546203633</v>
      </c>
      <c r="T606">
        <v>9017.7199999999993</v>
      </c>
      <c r="U606" s="136">
        <f t="shared" si="124"/>
        <v>141.14954834811707</v>
      </c>
      <c r="V606">
        <v>7883.48</v>
      </c>
      <c r="W606">
        <f t="shared" si="125"/>
        <v>107.77157590099233</v>
      </c>
      <c r="X606">
        <v>4617.92</v>
      </c>
      <c r="Y606">
        <f t="shared" si="126"/>
        <v>111.47153178248917</v>
      </c>
      <c r="Z606">
        <v>13239.3</v>
      </c>
      <c r="AA606" s="136">
        <f t="shared" si="127"/>
        <v>133.49298217310638</v>
      </c>
      <c r="AB606">
        <v>9816.1</v>
      </c>
      <c r="AC606">
        <f t="shared" si="128"/>
        <v>111.57955759656264</v>
      </c>
    </row>
    <row r="607" spans="1:29">
      <c r="A607" s="20">
        <v>42929</v>
      </c>
      <c r="B607">
        <v>27405.200000000001</v>
      </c>
      <c r="C607">
        <f t="shared" si="129"/>
        <v>138.90151774332929</v>
      </c>
      <c r="D607">
        <v>11914.77</v>
      </c>
      <c r="E607" s="135">
        <f t="shared" si="129"/>
        <v>137.57537058890094</v>
      </c>
      <c r="F607">
        <v>9708.42</v>
      </c>
      <c r="G607">
        <f t="shared" si="117"/>
        <v>139.68005041385689</v>
      </c>
      <c r="H607">
        <v>8242.7199999999993</v>
      </c>
      <c r="I607">
        <f t="shared" si="118"/>
        <v>130.18034451662012</v>
      </c>
      <c r="J607">
        <v>6246.52</v>
      </c>
      <c r="K607">
        <f t="shared" si="119"/>
        <v>122.39774584301631</v>
      </c>
      <c r="L607">
        <v>13433.4</v>
      </c>
      <c r="M607" s="134">
        <f t="shared" si="120"/>
        <v>157.8168284379031</v>
      </c>
      <c r="N607">
        <v>9053.02</v>
      </c>
      <c r="O607">
        <f t="shared" si="121"/>
        <v>137.91967678146491</v>
      </c>
      <c r="P607">
        <v>13763.79</v>
      </c>
      <c r="Q607">
        <f t="shared" si="122"/>
        <v>142.1089311932005</v>
      </c>
      <c r="R607">
        <v>6614.67</v>
      </c>
      <c r="S607" s="135">
        <f t="shared" si="123"/>
        <v>157.16434294186411</v>
      </c>
      <c r="T607">
        <v>9065.26</v>
      </c>
      <c r="U607" s="136">
        <f t="shared" si="124"/>
        <v>141.89366654301219</v>
      </c>
      <c r="V607">
        <v>7912.75</v>
      </c>
      <c r="W607">
        <f t="shared" si="125"/>
        <v>108.17171315340144</v>
      </c>
      <c r="X607">
        <v>4631.96</v>
      </c>
      <c r="Y607">
        <f t="shared" si="126"/>
        <v>111.81044200748791</v>
      </c>
      <c r="Z607">
        <v>13333.92</v>
      </c>
      <c r="AA607" s="136">
        <f t="shared" si="127"/>
        <v>134.44704363959022</v>
      </c>
      <c r="AB607">
        <v>9891.7000000000007</v>
      </c>
      <c r="AC607">
        <f t="shared" si="128"/>
        <v>112.43890240298271</v>
      </c>
    </row>
    <row r="608" spans="1:29">
      <c r="A608" s="20">
        <v>42930</v>
      </c>
      <c r="B608">
        <v>27413.9</v>
      </c>
      <c r="C608">
        <f t="shared" si="129"/>
        <v>138.94561314144232</v>
      </c>
      <c r="D608">
        <v>11939.63</v>
      </c>
      <c r="E608" s="135">
        <f t="shared" si="129"/>
        <v>137.8624196643627</v>
      </c>
      <c r="F608">
        <v>9768.1299999999992</v>
      </c>
      <c r="G608">
        <f t="shared" si="117"/>
        <v>140.53912900854183</v>
      </c>
      <c r="H608">
        <v>8261.65</v>
      </c>
      <c r="I608">
        <f t="shared" si="118"/>
        <v>130.47931305148478</v>
      </c>
      <c r="J608">
        <v>6257.54</v>
      </c>
      <c r="K608">
        <f t="shared" si="119"/>
        <v>122.61367777938888</v>
      </c>
      <c r="L608">
        <v>13462.86</v>
      </c>
      <c r="M608" s="134">
        <f t="shared" si="120"/>
        <v>158.16292724876115</v>
      </c>
      <c r="N608">
        <v>9040.7900000000009</v>
      </c>
      <c r="O608">
        <f t="shared" si="121"/>
        <v>137.73335689627334</v>
      </c>
      <c r="P608">
        <v>13748.76</v>
      </c>
      <c r="Q608">
        <f t="shared" si="122"/>
        <v>141.95374884619915</v>
      </c>
      <c r="R608">
        <v>6627.81</v>
      </c>
      <c r="S608" s="135">
        <f t="shared" si="123"/>
        <v>157.4765489122687</v>
      </c>
      <c r="T608">
        <v>9101.6200000000008</v>
      </c>
      <c r="U608" s="136">
        <f t="shared" si="124"/>
        <v>142.46279017713894</v>
      </c>
      <c r="V608">
        <v>7885.17</v>
      </c>
      <c r="W608">
        <f t="shared" si="125"/>
        <v>107.79467914515264</v>
      </c>
      <c r="X608">
        <v>4631.18</v>
      </c>
      <c r="Y608">
        <f t="shared" si="126"/>
        <v>111.79161366165464</v>
      </c>
      <c r="Z608">
        <v>13426.85</v>
      </c>
      <c r="AA608" s="136">
        <f t="shared" si="127"/>
        <v>135.38406469307088</v>
      </c>
      <c r="AB608">
        <v>9886.35</v>
      </c>
      <c r="AC608">
        <f t="shared" si="128"/>
        <v>112.37808898083526</v>
      </c>
    </row>
    <row r="609" spans="1:29">
      <c r="A609" s="20">
        <v>42933</v>
      </c>
      <c r="B609">
        <v>27452.15</v>
      </c>
      <c r="C609">
        <f t="shared" si="129"/>
        <v>139.13948084004269</v>
      </c>
      <c r="D609">
        <v>11982.37</v>
      </c>
      <c r="E609" s="135">
        <f t="shared" si="129"/>
        <v>138.35592237897404</v>
      </c>
      <c r="F609">
        <v>9809.06</v>
      </c>
      <c r="G609">
        <f t="shared" si="117"/>
        <v>141.12801004824135</v>
      </c>
      <c r="H609">
        <v>8271.43</v>
      </c>
      <c r="I609">
        <f t="shared" si="118"/>
        <v>130.63377223114549</v>
      </c>
      <c r="J609">
        <v>6275.15</v>
      </c>
      <c r="K609">
        <f t="shared" si="119"/>
        <v>122.95873779749425</v>
      </c>
      <c r="L609">
        <v>13478.78</v>
      </c>
      <c r="M609" s="134">
        <f t="shared" si="120"/>
        <v>158.34995688449979</v>
      </c>
      <c r="N609">
        <v>9053.66</v>
      </c>
      <c r="O609">
        <f t="shared" si="121"/>
        <v>137.92942696351909</v>
      </c>
      <c r="P609">
        <v>13737.08</v>
      </c>
      <c r="Q609">
        <f t="shared" si="122"/>
        <v>141.83315471359927</v>
      </c>
      <c r="R609">
        <v>6671.24</v>
      </c>
      <c r="S609" s="135">
        <f t="shared" si="123"/>
        <v>158.50844429238066</v>
      </c>
      <c r="T609">
        <v>9131.31</v>
      </c>
      <c r="U609" s="136">
        <f t="shared" si="124"/>
        <v>142.9275118684817</v>
      </c>
      <c r="V609">
        <v>7894.22</v>
      </c>
      <c r="W609">
        <f t="shared" si="125"/>
        <v>107.91839770115885</v>
      </c>
      <c r="X609">
        <v>4642.17</v>
      </c>
      <c r="Y609">
        <f t="shared" si="126"/>
        <v>112.05690022666433</v>
      </c>
      <c r="Z609">
        <v>13450.22</v>
      </c>
      <c r="AA609" s="136">
        <f t="shared" si="127"/>
        <v>135.61970638057593</v>
      </c>
      <c r="AB609">
        <v>9915.9500000000007</v>
      </c>
      <c r="AC609">
        <f t="shared" si="128"/>
        <v>112.71455202673519</v>
      </c>
    </row>
    <row r="610" spans="1:29">
      <c r="A610" s="20">
        <v>42934</v>
      </c>
      <c r="B610">
        <v>27277.25</v>
      </c>
      <c r="C610">
        <f t="shared" si="129"/>
        <v>138.25301128487402</v>
      </c>
      <c r="D610">
        <v>11927.91</v>
      </c>
      <c r="E610" s="135">
        <f t="shared" si="129"/>
        <v>137.7270932297524</v>
      </c>
      <c r="F610">
        <v>9778.4599999999991</v>
      </c>
      <c r="G610">
        <f t="shared" si="117"/>
        <v>140.68775205130009</v>
      </c>
      <c r="H610">
        <v>8229.94</v>
      </c>
      <c r="I610">
        <f t="shared" si="118"/>
        <v>129.97850522049916</v>
      </c>
      <c r="J610">
        <v>6248.05</v>
      </c>
      <c r="K610">
        <f t="shared" si="119"/>
        <v>122.42772550387384</v>
      </c>
      <c r="L610">
        <v>13407.69</v>
      </c>
      <c r="M610" s="134">
        <f t="shared" si="120"/>
        <v>157.51478497465936</v>
      </c>
      <c r="N610">
        <v>9009.66</v>
      </c>
      <c r="O610">
        <f t="shared" si="121"/>
        <v>137.25910194729417</v>
      </c>
      <c r="P610">
        <v>13659.28</v>
      </c>
      <c r="Q610">
        <f t="shared" si="122"/>
        <v>141.02988215227489</v>
      </c>
      <c r="R610">
        <v>6638.66</v>
      </c>
      <c r="S610" s="135">
        <f t="shared" si="123"/>
        <v>157.73434455754187</v>
      </c>
      <c r="T610">
        <v>9085.68</v>
      </c>
      <c r="U610" s="136">
        <f t="shared" si="124"/>
        <v>142.21328988208995</v>
      </c>
      <c r="V610">
        <v>7858.77</v>
      </c>
      <c r="W610">
        <f t="shared" si="125"/>
        <v>107.43377639613998</v>
      </c>
      <c r="X610">
        <v>4627.72</v>
      </c>
      <c r="Y610">
        <f t="shared" si="126"/>
        <v>111.70809305065067</v>
      </c>
      <c r="Z610">
        <v>13334.04</v>
      </c>
      <c r="AA610" s="136">
        <f t="shared" si="127"/>
        <v>134.44825360974431</v>
      </c>
      <c r="AB610">
        <v>9827.15</v>
      </c>
      <c r="AC610">
        <f t="shared" si="128"/>
        <v>111.70516288903541</v>
      </c>
    </row>
    <row r="611" spans="1:29">
      <c r="A611" s="20">
        <v>42935</v>
      </c>
      <c r="B611">
        <v>27644.25</v>
      </c>
      <c r="C611">
        <f t="shared" si="129"/>
        <v>140.11312750412444</v>
      </c>
      <c r="D611">
        <v>12085.53</v>
      </c>
      <c r="E611" s="135">
        <f t="shared" si="129"/>
        <v>139.54707212252353</v>
      </c>
      <c r="F611">
        <v>9838.4</v>
      </c>
      <c r="G611">
        <f t="shared" si="117"/>
        <v>141.55013977472026</v>
      </c>
      <c r="H611">
        <v>8297.85</v>
      </c>
      <c r="I611">
        <f t="shared" si="118"/>
        <v>131.05103312343942</v>
      </c>
      <c r="J611">
        <v>6308.8</v>
      </c>
      <c r="K611">
        <f t="shared" si="119"/>
        <v>123.61809439086424</v>
      </c>
      <c r="L611">
        <v>13501.98</v>
      </c>
      <c r="M611" s="134">
        <f t="shared" si="120"/>
        <v>158.62251263507369</v>
      </c>
      <c r="N611">
        <v>9049.27</v>
      </c>
      <c r="O611">
        <f t="shared" si="121"/>
        <v>137.8625468084912</v>
      </c>
      <c r="P611">
        <v>13747.41</v>
      </c>
      <c r="Q611">
        <f t="shared" si="122"/>
        <v>141.93981031203734</v>
      </c>
      <c r="R611">
        <v>6720.26</v>
      </c>
      <c r="S611" s="135">
        <f t="shared" si="123"/>
        <v>159.67315788973474</v>
      </c>
      <c r="T611">
        <v>9184.2000000000007</v>
      </c>
      <c r="U611" s="136">
        <f t="shared" si="124"/>
        <v>143.75537075211659</v>
      </c>
      <c r="V611">
        <v>7921.13</v>
      </c>
      <c r="W611">
        <f t="shared" si="125"/>
        <v>108.28627243509561</v>
      </c>
      <c r="X611">
        <v>4682.25</v>
      </c>
      <c r="Y611">
        <f t="shared" si="126"/>
        <v>113.02438753563506</v>
      </c>
      <c r="Z611">
        <v>13515.58</v>
      </c>
      <c r="AA611" s="136">
        <f t="shared" si="127"/>
        <v>136.27873679115913</v>
      </c>
      <c r="AB611">
        <v>9899.6</v>
      </c>
      <c r="AC611">
        <f t="shared" si="128"/>
        <v>112.52870166185464</v>
      </c>
    </row>
    <row r="612" spans="1:29">
      <c r="A612" s="20">
        <v>42936</v>
      </c>
      <c r="B612">
        <v>27535.55</v>
      </c>
      <c r="C612">
        <f t="shared" si="129"/>
        <v>139.56218844953992</v>
      </c>
      <c r="D612">
        <v>12090.49</v>
      </c>
      <c r="E612" s="135">
        <f t="shared" si="129"/>
        <v>139.60434337812652</v>
      </c>
      <c r="F612">
        <v>9792.7000000000007</v>
      </c>
      <c r="G612">
        <f t="shared" si="117"/>
        <v>140.89263028255644</v>
      </c>
      <c r="H612">
        <v>8229.94</v>
      </c>
      <c r="I612">
        <f t="shared" si="118"/>
        <v>129.97850522049916</v>
      </c>
      <c r="J612">
        <v>6261.68</v>
      </c>
      <c r="K612">
        <f t="shared" si="119"/>
        <v>122.69479921465046</v>
      </c>
      <c r="L612">
        <v>13500.35</v>
      </c>
      <c r="M612" s="134">
        <f t="shared" si="120"/>
        <v>158.60336324397736</v>
      </c>
      <c r="N612">
        <v>9014.39</v>
      </c>
      <c r="O612">
        <f t="shared" si="121"/>
        <v>137.33116188653835</v>
      </c>
      <c r="P612">
        <v>13713.7</v>
      </c>
      <c r="Q612">
        <f t="shared" si="122"/>
        <v>141.59175995159717</v>
      </c>
      <c r="R612">
        <v>6709.28</v>
      </c>
      <c r="S612" s="135">
        <f t="shared" si="123"/>
        <v>159.41227344871172</v>
      </c>
      <c r="T612">
        <v>9139.92</v>
      </c>
      <c r="U612" s="136">
        <f t="shared" si="124"/>
        <v>143.06227959372458</v>
      </c>
      <c r="V612">
        <v>7866.7</v>
      </c>
      <c r="W612">
        <f t="shared" si="125"/>
        <v>107.54218392643051</v>
      </c>
      <c r="X612">
        <v>4672.05</v>
      </c>
      <c r="Y612">
        <f t="shared" si="126"/>
        <v>112.77817070550779</v>
      </c>
      <c r="Z612">
        <v>13498.87</v>
      </c>
      <c r="AA612" s="136">
        <f t="shared" si="127"/>
        <v>136.11024844720495</v>
      </c>
      <c r="AB612">
        <v>9873.2999999999993</v>
      </c>
      <c r="AC612">
        <f t="shared" si="128"/>
        <v>112.22974969877464</v>
      </c>
    </row>
    <row r="613" spans="1:29">
      <c r="A613" s="20">
        <v>42937</v>
      </c>
      <c r="B613">
        <v>27605.4</v>
      </c>
      <c r="C613">
        <f t="shared" si="129"/>
        <v>139.91621874358526</v>
      </c>
      <c r="D613">
        <v>12079.96</v>
      </c>
      <c r="E613" s="135">
        <f t="shared" si="129"/>
        <v>139.48275742621126</v>
      </c>
      <c r="F613">
        <v>9814.3700000000008</v>
      </c>
      <c r="G613">
        <f t="shared" si="117"/>
        <v>141.20440775947526</v>
      </c>
      <c r="H613">
        <v>8249.5499999999993</v>
      </c>
      <c r="I613">
        <f t="shared" si="118"/>
        <v>130.28821324842815</v>
      </c>
      <c r="J613">
        <v>6286.29</v>
      </c>
      <c r="K613">
        <f t="shared" si="119"/>
        <v>123.17702107981643</v>
      </c>
      <c r="L613">
        <v>13438.88</v>
      </c>
      <c r="M613" s="134">
        <f t="shared" si="120"/>
        <v>157.88120798588346</v>
      </c>
      <c r="N613">
        <v>9002.65</v>
      </c>
      <c r="O613">
        <f t="shared" si="121"/>
        <v>137.15230698448198</v>
      </c>
      <c r="P613">
        <v>13663.27</v>
      </c>
      <c r="Q613">
        <f t="shared" si="122"/>
        <v>141.0710782643531</v>
      </c>
      <c r="R613">
        <v>6700.33</v>
      </c>
      <c r="S613" s="135">
        <f t="shared" si="123"/>
        <v>159.19962174132047</v>
      </c>
      <c r="T613">
        <v>9120.27</v>
      </c>
      <c r="U613" s="136">
        <f t="shared" si="124"/>
        <v>142.75470865283927</v>
      </c>
      <c r="V613">
        <v>7925.11</v>
      </c>
      <c r="W613">
        <f t="shared" si="125"/>
        <v>108.340681258621</v>
      </c>
      <c r="X613">
        <v>4668.78</v>
      </c>
      <c r="Y613">
        <f t="shared" si="126"/>
        <v>112.69923648643756</v>
      </c>
      <c r="Z613">
        <v>13517.46</v>
      </c>
      <c r="AA613" s="136">
        <f t="shared" si="127"/>
        <v>136.29769299023954</v>
      </c>
      <c r="AB613">
        <v>9915.25</v>
      </c>
      <c r="AC613">
        <f t="shared" si="128"/>
        <v>112.70659513037944</v>
      </c>
    </row>
    <row r="614" spans="1:29">
      <c r="A614" s="20">
        <v>42940</v>
      </c>
      <c r="B614">
        <v>27634.799999999999</v>
      </c>
      <c r="C614">
        <f t="shared" si="129"/>
        <v>140.06523077858787</v>
      </c>
      <c r="D614">
        <v>12068.99</v>
      </c>
      <c r="E614" s="135">
        <f t="shared" si="129"/>
        <v>139.3560909596861</v>
      </c>
      <c r="F614">
        <v>9833.66</v>
      </c>
      <c r="G614">
        <f t="shared" si="117"/>
        <v>141.48194294774311</v>
      </c>
      <c r="H614">
        <v>8271.6</v>
      </c>
      <c r="I614">
        <f t="shared" si="118"/>
        <v>130.63645710441156</v>
      </c>
      <c r="J614">
        <v>6305.67</v>
      </c>
      <c r="K614">
        <f t="shared" si="119"/>
        <v>123.55676345067856</v>
      </c>
      <c r="L614">
        <v>13449.72</v>
      </c>
      <c r="M614" s="134">
        <f t="shared" si="120"/>
        <v>158.00855731072059</v>
      </c>
      <c r="N614">
        <v>9018.98</v>
      </c>
      <c r="O614">
        <f t="shared" si="121"/>
        <v>137.40108897345817</v>
      </c>
      <c r="P614">
        <v>13697.62</v>
      </c>
      <c r="Q614">
        <f t="shared" si="122"/>
        <v>141.42573652246998</v>
      </c>
      <c r="R614">
        <v>6702.74</v>
      </c>
      <c r="S614" s="135">
        <f t="shared" si="123"/>
        <v>159.25688326252862</v>
      </c>
      <c r="T614">
        <v>9105.9599999999991</v>
      </c>
      <c r="U614" s="136">
        <f t="shared" si="124"/>
        <v>142.53072187604187</v>
      </c>
      <c r="V614">
        <v>7932.77</v>
      </c>
      <c r="W614">
        <f t="shared" si="125"/>
        <v>108.44539773806936</v>
      </c>
      <c r="X614">
        <v>4667.79</v>
      </c>
      <c r="Y614">
        <f t="shared" si="126"/>
        <v>112.67533897057227</v>
      </c>
      <c r="Z614">
        <v>13534.72</v>
      </c>
      <c r="AA614" s="136">
        <f t="shared" si="127"/>
        <v>136.47172703073323</v>
      </c>
      <c r="AB614">
        <v>9966.4</v>
      </c>
      <c r="AC614">
        <f t="shared" si="128"/>
        <v>113.28801691408825</v>
      </c>
    </row>
    <row r="615" spans="1:29">
      <c r="A615" s="20">
        <v>42941</v>
      </c>
      <c r="B615">
        <v>27711.65</v>
      </c>
      <c r="C615">
        <f t="shared" si="129"/>
        <v>140.45474012858622</v>
      </c>
      <c r="D615">
        <v>12144</v>
      </c>
      <c r="E615" s="135">
        <f t="shared" si="129"/>
        <v>140.22220323444031</v>
      </c>
      <c r="F615">
        <v>9815.99</v>
      </c>
      <c r="G615">
        <f t="shared" si="117"/>
        <v>141.22771553578391</v>
      </c>
      <c r="H615">
        <v>8278.2800000000007</v>
      </c>
      <c r="I615">
        <f t="shared" si="118"/>
        <v>130.74195683039656</v>
      </c>
      <c r="J615">
        <v>6302.31</v>
      </c>
      <c r="K615">
        <f t="shared" si="119"/>
        <v>123.49092576408947</v>
      </c>
      <c r="L615">
        <v>13510.2</v>
      </c>
      <c r="M615" s="134">
        <f t="shared" si="120"/>
        <v>158.71908195704427</v>
      </c>
      <c r="N615">
        <v>9057.7800000000007</v>
      </c>
      <c r="O615">
        <f t="shared" si="121"/>
        <v>137.99219376049291</v>
      </c>
      <c r="P615">
        <v>13770.58</v>
      </c>
      <c r="Q615">
        <f t="shared" si="122"/>
        <v>142.17903685761425</v>
      </c>
      <c r="R615">
        <v>6736.31</v>
      </c>
      <c r="S615" s="135">
        <f t="shared" si="123"/>
        <v>160.05450536500061</v>
      </c>
      <c r="T615">
        <v>9155.3799999999992</v>
      </c>
      <c r="U615" s="136">
        <f t="shared" si="124"/>
        <v>143.30426670548476</v>
      </c>
      <c r="V615">
        <v>7925.62</v>
      </c>
      <c r="W615">
        <f t="shared" si="125"/>
        <v>108.34765324354511</v>
      </c>
      <c r="X615">
        <v>4683.3</v>
      </c>
      <c r="Y615">
        <f t="shared" si="126"/>
        <v>113.04973338579522</v>
      </c>
      <c r="Z615">
        <v>13609.69</v>
      </c>
      <c r="AA615" s="136">
        <f t="shared" si="127"/>
        <v>137.22765588448817</v>
      </c>
      <c r="AB615">
        <v>9964.5499999999993</v>
      </c>
      <c r="AC615">
        <f t="shared" si="128"/>
        <v>113.26698797371949</v>
      </c>
    </row>
    <row r="616" spans="1:29">
      <c r="A616" s="20">
        <v>42942</v>
      </c>
      <c r="B616">
        <v>27735.599999999999</v>
      </c>
      <c r="C616">
        <f t="shared" si="129"/>
        <v>140.57612918431116</v>
      </c>
      <c r="D616">
        <v>12165.02</v>
      </c>
      <c r="E616" s="135">
        <f t="shared" si="129"/>
        <v>140.46491327330628</v>
      </c>
      <c r="F616">
        <v>9871.25</v>
      </c>
      <c r="G616">
        <f t="shared" si="117"/>
        <v>142.02276968320126</v>
      </c>
      <c r="H616">
        <v>8281.7999999999993</v>
      </c>
      <c r="I616">
        <f t="shared" si="118"/>
        <v>130.79754950037665</v>
      </c>
      <c r="J616">
        <v>6320.4</v>
      </c>
      <c r="K616">
        <f t="shared" si="119"/>
        <v>123.84539116599326</v>
      </c>
      <c r="L616">
        <v>13542.88</v>
      </c>
      <c r="M616" s="134">
        <f t="shared" si="120"/>
        <v>159.10300962638715</v>
      </c>
      <c r="N616">
        <v>9056.92</v>
      </c>
      <c r="O616">
        <f t="shared" si="121"/>
        <v>137.97909195335757</v>
      </c>
      <c r="P616">
        <v>13817.31</v>
      </c>
      <c r="Q616">
        <f t="shared" si="122"/>
        <v>142.66151663641489</v>
      </c>
      <c r="R616">
        <v>6751.67</v>
      </c>
      <c r="S616" s="135">
        <f t="shared" si="123"/>
        <v>160.41945846282516</v>
      </c>
      <c r="T616">
        <v>9234.85</v>
      </c>
      <c r="U616" s="136">
        <f t="shared" si="124"/>
        <v>144.54816811373706</v>
      </c>
      <c r="V616">
        <v>7923.07</v>
      </c>
      <c r="W616">
        <f t="shared" si="125"/>
        <v>108.31279331892456</v>
      </c>
      <c r="X616">
        <v>4696.7700000000004</v>
      </c>
      <c r="Y616">
        <f t="shared" si="126"/>
        <v>113.37488443499275</v>
      </c>
      <c r="Z616">
        <v>13681.98</v>
      </c>
      <c r="AA616" s="136">
        <f t="shared" si="127"/>
        <v>137.95656207146888</v>
      </c>
      <c r="AB616">
        <v>10020.65</v>
      </c>
      <c r="AC616">
        <f t="shared" si="128"/>
        <v>113.90467638165822</v>
      </c>
    </row>
    <row r="617" spans="1:29">
      <c r="A617" s="20">
        <v>42943</v>
      </c>
      <c r="B617">
        <v>27583.25</v>
      </c>
      <c r="C617">
        <f t="shared" si="129"/>
        <v>139.80395287367682</v>
      </c>
      <c r="D617">
        <v>12080.9</v>
      </c>
      <c r="E617" s="135">
        <f t="shared" si="129"/>
        <v>139.49361125287797</v>
      </c>
      <c r="F617">
        <v>9903.39</v>
      </c>
      <c r="G617">
        <f t="shared" si="117"/>
        <v>142.48518445515194</v>
      </c>
      <c r="H617">
        <v>8295.27</v>
      </c>
      <c r="I617">
        <f t="shared" si="118"/>
        <v>131.01028622328354</v>
      </c>
      <c r="J617">
        <v>6307.39</v>
      </c>
      <c r="K617">
        <f t="shared" si="119"/>
        <v>123.59046607595631</v>
      </c>
      <c r="L617">
        <v>13532.26</v>
      </c>
      <c r="M617" s="134">
        <f t="shared" si="120"/>
        <v>158.9782448819434</v>
      </c>
      <c r="N617">
        <v>9073.0400000000009</v>
      </c>
      <c r="O617">
        <f t="shared" si="121"/>
        <v>138.22467466384728</v>
      </c>
      <c r="P617">
        <v>13807.18</v>
      </c>
      <c r="Q617">
        <f t="shared" si="122"/>
        <v>142.55692600600079</v>
      </c>
      <c r="R617">
        <v>6709.91</v>
      </c>
      <c r="S617" s="135">
        <f t="shared" si="123"/>
        <v>159.42724222811469</v>
      </c>
      <c r="T617">
        <v>9232.91</v>
      </c>
      <c r="U617" s="136">
        <f t="shared" si="124"/>
        <v>144.51780233127815</v>
      </c>
      <c r="V617">
        <v>7867.86</v>
      </c>
      <c r="W617">
        <f t="shared" si="125"/>
        <v>107.55804177449319</v>
      </c>
      <c r="X617">
        <v>4651.08</v>
      </c>
      <c r="Y617">
        <f t="shared" si="126"/>
        <v>112.27197786945197</v>
      </c>
      <c r="Z617">
        <v>13601.18</v>
      </c>
      <c r="AA617" s="136">
        <f t="shared" si="127"/>
        <v>137.14184883439543</v>
      </c>
      <c r="AB617">
        <v>10020.549999999999</v>
      </c>
      <c r="AC617">
        <f t="shared" si="128"/>
        <v>113.90353968217882</v>
      </c>
    </row>
    <row r="618" spans="1:29">
      <c r="A618" s="20">
        <v>42944</v>
      </c>
      <c r="B618">
        <v>27759.55</v>
      </c>
      <c r="C618">
        <f t="shared" si="129"/>
        <v>140.69751824003606</v>
      </c>
      <c r="D618">
        <v>12106.54</v>
      </c>
      <c r="E618" s="135">
        <f t="shared" si="129"/>
        <v>139.78966669514833</v>
      </c>
      <c r="F618">
        <v>9910.94</v>
      </c>
      <c r="G618">
        <f t="shared" si="117"/>
        <v>142.59381020276328</v>
      </c>
      <c r="H618">
        <v>8308.9599999999991</v>
      </c>
      <c r="I618">
        <f t="shared" si="118"/>
        <v>131.22649748806415</v>
      </c>
      <c r="J618">
        <v>6314.33</v>
      </c>
      <c r="K618">
        <f t="shared" si="119"/>
        <v>123.72645225004213</v>
      </c>
      <c r="L618">
        <v>13589.76</v>
      </c>
      <c r="M618" s="134">
        <f t="shared" si="120"/>
        <v>159.65376021202957</v>
      </c>
      <c r="N618">
        <v>9072.31</v>
      </c>
      <c r="O618">
        <f t="shared" si="121"/>
        <v>138.2135533624417</v>
      </c>
      <c r="P618">
        <v>13844.79</v>
      </c>
      <c r="Q618">
        <f t="shared" si="122"/>
        <v>142.94524324290842</v>
      </c>
      <c r="R618">
        <v>6753.32</v>
      </c>
      <c r="S618" s="135">
        <f t="shared" si="123"/>
        <v>160.45866240888051</v>
      </c>
      <c r="T618">
        <v>9264.64</v>
      </c>
      <c r="U618" s="136">
        <f t="shared" si="124"/>
        <v>145.01445505159833</v>
      </c>
      <c r="V618">
        <v>7864.14</v>
      </c>
      <c r="W618">
        <f t="shared" si="125"/>
        <v>107.50718729622324</v>
      </c>
      <c r="X618">
        <v>4672.21</v>
      </c>
      <c r="Y618">
        <f t="shared" si="126"/>
        <v>112.78203293029409</v>
      </c>
      <c r="Z618">
        <v>13617.47</v>
      </c>
      <c r="AA618" s="136">
        <f t="shared" si="127"/>
        <v>137.30610228281034</v>
      </c>
      <c r="AB618">
        <v>10014.5</v>
      </c>
      <c r="AC618">
        <f t="shared" si="128"/>
        <v>113.83476936367562</v>
      </c>
    </row>
    <row r="619" spans="1:29">
      <c r="A619" s="20">
        <v>42947</v>
      </c>
      <c r="B619">
        <v>27922.799999999999</v>
      </c>
      <c r="C619">
        <f t="shared" si="129"/>
        <v>141.52494050922581</v>
      </c>
      <c r="D619">
        <v>12141.47</v>
      </c>
      <c r="E619" s="135">
        <f t="shared" si="129"/>
        <v>140.19299027543315</v>
      </c>
      <c r="F619">
        <v>9963.5400000000009</v>
      </c>
      <c r="G619">
        <f t="shared" si="117"/>
        <v>143.35059355698249</v>
      </c>
      <c r="H619">
        <v>8334.69</v>
      </c>
      <c r="I619">
        <f t="shared" si="118"/>
        <v>131.63286095357222</v>
      </c>
      <c r="J619">
        <v>6333.3</v>
      </c>
      <c r="K619">
        <f t="shared" si="119"/>
        <v>124.09816085557641</v>
      </c>
      <c r="L619">
        <v>13630.86</v>
      </c>
      <c r="M619" s="134">
        <f t="shared" si="120"/>
        <v>160.13660682188245</v>
      </c>
      <c r="N619">
        <v>9073.17</v>
      </c>
      <c r="O619">
        <f t="shared" si="121"/>
        <v>138.22665516957699</v>
      </c>
      <c r="P619">
        <v>13858.27</v>
      </c>
      <c r="Q619">
        <f t="shared" si="122"/>
        <v>143.08442208772399</v>
      </c>
      <c r="R619">
        <v>6794.66</v>
      </c>
      <c r="S619" s="135">
        <f t="shared" si="123"/>
        <v>161.44089945732233</v>
      </c>
      <c r="T619">
        <v>9346.7999999999993</v>
      </c>
      <c r="U619" s="136">
        <f t="shared" si="124"/>
        <v>146.30046159119829</v>
      </c>
      <c r="V619">
        <v>7870.92</v>
      </c>
      <c r="W619">
        <f t="shared" si="125"/>
        <v>107.59987368403785</v>
      </c>
      <c r="X619">
        <v>4718.6499999999996</v>
      </c>
      <c r="Y619">
        <f t="shared" si="126"/>
        <v>113.90304367452066</v>
      </c>
      <c r="Z619">
        <v>13690.13</v>
      </c>
      <c r="AA619" s="136">
        <f t="shared" si="127"/>
        <v>138.03873921109943</v>
      </c>
      <c r="AB619">
        <v>10077.1</v>
      </c>
      <c r="AC619">
        <f t="shared" si="128"/>
        <v>114.54634323777482</v>
      </c>
    </row>
    <row r="620" spans="1:29">
      <c r="A620" s="20">
        <v>42948</v>
      </c>
      <c r="B620">
        <v>27872.95</v>
      </c>
      <c r="C620">
        <f t="shared" si="129"/>
        <v>141.27227894647478</v>
      </c>
      <c r="D620">
        <v>12192.66</v>
      </c>
      <c r="E620" s="135">
        <f t="shared" si="129"/>
        <v>140.78406196380362</v>
      </c>
      <c r="F620">
        <v>9989.44</v>
      </c>
      <c r="G620">
        <f t="shared" si="117"/>
        <v>143.72323022759613</v>
      </c>
      <c r="H620">
        <v>8337.6299999999992</v>
      </c>
      <c r="I620">
        <f t="shared" si="118"/>
        <v>131.67929346770333</v>
      </c>
      <c r="J620">
        <v>6361.52</v>
      </c>
      <c r="K620">
        <f t="shared" si="119"/>
        <v>124.65111904472653</v>
      </c>
      <c r="L620">
        <v>13650.08</v>
      </c>
      <c r="M620" s="134">
        <f t="shared" si="120"/>
        <v>160.36240516352169</v>
      </c>
      <c r="N620">
        <v>9113.5400000000009</v>
      </c>
      <c r="O620">
        <f t="shared" si="121"/>
        <v>138.84167837196338</v>
      </c>
      <c r="P620">
        <v>13898.74</v>
      </c>
      <c r="Q620">
        <f t="shared" si="122"/>
        <v>143.50226836737434</v>
      </c>
      <c r="R620">
        <v>6833.91</v>
      </c>
      <c r="S620" s="135">
        <f t="shared" si="123"/>
        <v>162.37347817409403</v>
      </c>
      <c r="T620">
        <v>9390.7099999999991</v>
      </c>
      <c r="U620" s="136">
        <f t="shared" si="124"/>
        <v>146.98776133747182</v>
      </c>
      <c r="V620">
        <v>7893.01</v>
      </c>
      <c r="W620">
        <f t="shared" si="125"/>
        <v>107.90185632516244</v>
      </c>
      <c r="X620">
        <v>4732.8999999999996</v>
      </c>
      <c r="Y620">
        <f t="shared" si="126"/>
        <v>114.24702306955143</v>
      </c>
      <c r="Z620">
        <v>13692.89</v>
      </c>
      <c r="AA620" s="136">
        <f t="shared" si="127"/>
        <v>138.06656852464306</v>
      </c>
      <c r="AB620">
        <v>10114.65</v>
      </c>
      <c r="AC620">
        <f t="shared" si="128"/>
        <v>114.97317389228637</v>
      </c>
    </row>
    <row r="621" spans="1:29">
      <c r="A621" s="20">
        <v>42949</v>
      </c>
      <c r="B621">
        <v>27729</v>
      </c>
      <c r="C621">
        <f t="shared" si="129"/>
        <v>140.54267750298405</v>
      </c>
      <c r="D621">
        <v>12200.83</v>
      </c>
      <c r="E621" s="135">
        <f t="shared" si="129"/>
        <v>140.87839788281099</v>
      </c>
      <c r="F621">
        <v>9966.9500000000007</v>
      </c>
      <c r="G621">
        <f t="shared" si="117"/>
        <v>143.39965498736058</v>
      </c>
      <c r="H621">
        <v>8307.57</v>
      </c>
      <c r="I621">
        <f t="shared" si="118"/>
        <v>131.20454470077084</v>
      </c>
      <c r="J621">
        <v>6350.38</v>
      </c>
      <c r="K621">
        <f t="shared" si="119"/>
        <v>124.43283576240434</v>
      </c>
      <c r="L621">
        <v>13710.06</v>
      </c>
      <c r="M621" s="134">
        <f t="shared" si="120"/>
        <v>161.06705576349677</v>
      </c>
      <c r="N621">
        <v>9095.65</v>
      </c>
      <c r="O621">
        <f t="shared" si="121"/>
        <v>138.56913031423008</v>
      </c>
      <c r="P621">
        <v>13937.84</v>
      </c>
      <c r="Q621">
        <f t="shared" si="122"/>
        <v>143.9059696160605</v>
      </c>
      <c r="R621">
        <v>6831.58</v>
      </c>
      <c r="S621" s="135">
        <f t="shared" si="123"/>
        <v>162.31811745027039</v>
      </c>
      <c r="T621">
        <v>9379.5499999999993</v>
      </c>
      <c r="U621" s="136">
        <f t="shared" si="124"/>
        <v>146.81307982600717</v>
      </c>
      <c r="V621">
        <v>7862.32</v>
      </c>
      <c r="W621">
        <f t="shared" si="125"/>
        <v>107.48230687943526</v>
      </c>
      <c r="X621">
        <v>4729.82</v>
      </c>
      <c r="Y621">
        <f t="shared" si="126"/>
        <v>114.17267524241497</v>
      </c>
      <c r="Z621">
        <v>13748.86</v>
      </c>
      <c r="AA621" s="136">
        <f t="shared" si="127"/>
        <v>138.63091877067032</v>
      </c>
      <c r="AB621">
        <v>10081.5</v>
      </c>
      <c r="AC621">
        <f t="shared" si="128"/>
        <v>114.59635801486803</v>
      </c>
    </row>
    <row r="622" spans="1:29">
      <c r="A622" s="20">
        <v>42950</v>
      </c>
      <c r="B622">
        <v>27785.3</v>
      </c>
      <c r="C622">
        <f t="shared" si="129"/>
        <v>140.82803048157749</v>
      </c>
      <c r="D622">
        <v>12144.7</v>
      </c>
      <c r="E622" s="135">
        <f t="shared" si="129"/>
        <v>140.23028587131981</v>
      </c>
      <c r="F622">
        <v>9987.39</v>
      </c>
      <c r="G622">
        <f t="shared" si="117"/>
        <v>143.69373581930429</v>
      </c>
      <c r="H622">
        <v>8338.2900000000009</v>
      </c>
      <c r="I622">
        <f t="shared" si="118"/>
        <v>131.68971709332462</v>
      </c>
      <c r="J622">
        <v>6367.12</v>
      </c>
      <c r="K622">
        <f t="shared" si="119"/>
        <v>124.76084852237501</v>
      </c>
      <c r="L622">
        <v>13591.75</v>
      </c>
      <c r="M622" s="134">
        <f t="shared" si="120"/>
        <v>159.67713891649692</v>
      </c>
      <c r="N622">
        <v>9018.43</v>
      </c>
      <c r="O622">
        <f t="shared" si="121"/>
        <v>137.39270991075537</v>
      </c>
      <c r="P622">
        <v>13806.76</v>
      </c>
      <c r="Q622">
        <f t="shared" si="122"/>
        <v>142.55258957315047</v>
      </c>
      <c r="R622">
        <v>6771.41</v>
      </c>
      <c r="S622" s="135">
        <f t="shared" si="123"/>
        <v>160.88848021745122</v>
      </c>
      <c r="T622">
        <v>9318.4</v>
      </c>
      <c r="U622" s="136">
        <f t="shared" si="124"/>
        <v>145.85593157994415</v>
      </c>
      <c r="V622">
        <v>7853.63</v>
      </c>
      <c r="W622">
        <f t="shared" si="125"/>
        <v>107.3635097245519</v>
      </c>
      <c r="X622">
        <v>4692.8599999999997</v>
      </c>
      <c r="Y622">
        <f t="shared" si="126"/>
        <v>113.28050131677728</v>
      </c>
      <c r="Z622">
        <v>13704.36</v>
      </c>
      <c r="AA622" s="136">
        <f t="shared" si="127"/>
        <v>138.18222150520288</v>
      </c>
      <c r="AB622">
        <v>10013.65</v>
      </c>
      <c r="AC622">
        <f t="shared" si="128"/>
        <v>113.82510741810081</v>
      </c>
    </row>
    <row r="623" spans="1:29">
      <c r="A623" s="20">
        <v>42951</v>
      </c>
      <c r="B623">
        <v>28119.1</v>
      </c>
      <c r="C623">
        <f t="shared" si="129"/>
        <v>142.51987460687937</v>
      </c>
      <c r="D623">
        <v>12234.44</v>
      </c>
      <c r="E623" s="135">
        <f t="shared" si="129"/>
        <v>141.266479919266</v>
      </c>
      <c r="F623">
        <v>10063.049999999999</v>
      </c>
      <c r="G623">
        <f t="shared" si="117"/>
        <v>144.78229529801581</v>
      </c>
      <c r="H623">
        <v>8439.43</v>
      </c>
      <c r="I623">
        <f t="shared" si="118"/>
        <v>133.28705875292374</v>
      </c>
      <c r="J623">
        <v>6444.74</v>
      </c>
      <c r="K623">
        <f t="shared" si="119"/>
        <v>126.28177746078151</v>
      </c>
      <c r="L623">
        <v>13555.7</v>
      </c>
      <c r="M623" s="134">
        <f t="shared" si="120"/>
        <v>159.25362017476462</v>
      </c>
      <c r="N623">
        <v>9027.7800000000007</v>
      </c>
      <c r="O623">
        <f t="shared" si="121"/>
        <v>137.53515397670319</v>
      </c>
      <c r="P623">
        <v>13803.02</v>
      </c>
      <c r="Q623">
        <f t="shared" si="122"/>
        <v>142.51397467110223</v>
      </c>
      <c r="R623">
        <v>6860.51</v>
      </c>
      <c r="S623" s="135">
        <f t="shared" si="123"/>
        <v>163.00549330444122</v>
      </c>
      <c r="T623">
        <v>9463.23</v>
      </c>
      <c r="U623" s="136">
        <f t="shared" si="124"/>
        <v>148.12287811268834</v>
      </c>
      <c r="V623">
        <v>7932.37</v>
      </c>
      <c r="W623">
        <f t="shared" si="125"/>
        <v>108.43992951459947</v>
      </c>
      <c r="X623">
        <v>4804.6499999999996</v>
      </c>
      <c r="Y623">
        <f t="shared" si="126"/>
        <v>115.97898949716247</v>
      </c>
      <c r="Z623">
        <v>13858.44</v>
      </c>
      <c r="AA623" s="136">
        <f t="shared" si="127"/>
        <v>139.73582318302815</v>
      </c>
      <c r="AB623">
        <v>10066.4</v>
      </c>
      <c r="AC623">
        <f t="shared" si="128"/>
        <v>114.42471639347988</v>
      </c>
    </row>
    <row r="624" spans="1:29">
      <c r="A624" s="20">
        <v>42954</v>
      </c>
      <c r="B624">
        <v>28499.25</v>
      </c>
      <c r="C624">
        <f t="shared" si="129"/>
        <v>144.44664076695582</v>
      </c>
      <c r="D624">
        <v>12400.79</v>
      </c>
      <c r="E624" s="135">
        <f t="shared" si="129"/>
        <v>143.18726084054805</v>
      </c>
      <c r="F624">
        <v>10102.959999999999</v>
      </c>
      <c r="G624">
        <f t="shared" si="117"/>
        <v>145.35650107115057</v>
      </c>
      <c r="H624">
        <v>8516.6200000000008</v>
      </c>
      <c r="I624">
        <f t="shared" si="118"/>
        <v>134.50614914944794</v>
      </c>
      <c r="J624">
        <v>6495.88</v>
      </c>
      <c r="K624">
        <f t="shared" si="119"/>
        <v>127.28384272630726</v>
      </c>
      <c r="L624">
        <v>13711.34</v>
      </c>
      <c r="M624" s="134">
        <f t="shared" si="120"/>
        <v>161.08209332214912</v>
      </c>
      <c r="N624">
        <v>9095.5499999999993</v>
      </c>
      <c r="O624">
        <f t="shared" si="121"/>
        <v>138.5676068482841</v>
      </c>
      <c r="P624">
        <v>13899.19</v>
      </c>
      <c r="Q624">
        <f t="shared" si="122"/>
        <v>143.50691454542829</v>
      </c>
      <c r="R624">
        <v>6956.15</v>
      </c>
      <c r="S624" s="135">
        <f t="shared" si="123"/>
        <v>165.27789657761429</v>
      </c>
      <c r="T624">
        <v>9575.02</v>
      </c>
      <c r="U624" s="136">
        <f t="shared" si="124"/>
        <v>149.87266719572</v>
      </c>
      <c r="V624">
        <v>7952.95</v>
      </c>
      <c r="W624">
        <f t="shared" si="125"/>
        <v>108.72126961212525</v>
      </c>
      <c r="X624">
        <v>4899.83</v>
      </c>
      <c r="Y624">
        <f t="shared" si="126"/>
        <v>118.27653046691884</v>
      </c>
      <c r="Z624">
        <v>14008.85</v>
      </c>
      <c r="AA624" s="136">
        <f t="shared" si="127"/>
        <v>141.25241994030813</v>
      </c>
      <c r="AB624">
        <v>10057.4</v>
      </c>
      <c r="AC624">
        <f t="shared" si="128"/>
        <v>114.32241344033464</v>
      </c>
    </row>
    <row r="625" spans="1:29">
      <c r="A625" s="20">
        <v>42955</v>
      </c>
      <c r="B625">
        <v>28144.799999999999</v>
      </c>
      <c r="C625">
        <f t="shared" si="129"/>
        <v>142.65013342659256</v>
      </c>
      <c r="D625">
        <v>12265.65</v>
      </c>
      <c r="E625" s="135">
        <f t="shared" si="129"/>
        <v>141.62685005784857</v>
      </c>
      <c r="F625">
        <v>10020.379999999999</v>
      </c>
      <c r="G625">
        <f t="shared" si="117"/>
        <v>144.16837998005889</v>
      </c>
      <c r="H625">
        <v>8415.23</v>
      </c>
      <c r="I625">
        <f t="shared" si="118"/>
        <v>132.90485914681042</v>
      </c>
      <c r="J625">
        <v>6419.41</v>
      </c>
      <c r="K625">
        <f t="shared" si="119"/>
        <v>125.78544751991785</v>
      </c>
      <c r="L625">
        <v>13589.21</v>
      </c>
      <c r="M625" s="134">
        <f t="shared" si="120"/>
        <v>159.64729876104613</v>
      </c>
      <c r="N625">
        <v>9011.75</v>
      </c>
      <c r="O625">
        <f t="shared" si="121"/>
        <v>137.29094238556488</v>
      </c>
      <c r="P625">
        <v>13748.81</v>
      </c>
      <c r="Q625">
        <f t="shared" si="122"/>
        <v>141.95426508820512</v>
      </c>
      <c r="R625">
        <v>6875.76</v>
      </c>
      <c r="S625" s="135">
        <f t="shared" si="123"/>
        <v>163.36783280586204</v>
      </c>
      <c r="T625">
        <v>9523.5400000000009</v>
      </c>
      <c r="U625" s="136">
        <f t="shared" si="124"/>
        <v>149.06687828799596</v>
      </c>
      <c r="V625">
        <v>7884.78</v>
      </c>
      <c r="W625">
        <f t="shared" si="125"/>
        <v>107.78934762726948</v>
      </c>
      <c r="X625">
        <v>4836.07</v>
      </c>
      <c r="Y625">
        <f t="shared" si="126"/>
        <v>116.73743388957416</v>
      </c>
      <c r="Z625">
        <v>13902.44</v>
      </c>
      <c r="AA625" s="136">
        <f t="shared" si="127"/>
        <v>140.17947890618697</v>
      </c>
      <c r="AB625">
        <v>9978.5499999999993</v>
      </c>
      <c r="AC625">
        <f t="shared" si="128"/>
        <v>113.42612590083434</v>
      </c>
    </row>
    <row r="626" spans="1:29">
      <c r="A626" s="20">
        <v>42956</v>
      </c>
      <c r="B626">
        <v>27652</v>
      </c>
      <c r="C626">
        <f t="shared" si="129"/>
        <v>140.152407887501</v>
      </c>
      <c r="D626">
        <v>12061.58</v>
      </c>
      <c r="E626" s="135">
        <f t="shared" si="129"/>
        <v>139.27053047500502</v>
      </c>
      <c r="F626">
        <v>9936.6200000000008</v>
      </c>
      <c r="G626">
        <f t="shared" si="117"/>
        <v>142.96328161980415</v>
      </c>
      <c r="H626">
        <v>8327.86</v>
      </c>
      <c r="I626">
        <f t="shared" si="118"/>
        <v>131.52499222176422</v>
      </c>
      <c r="J626">
        <v>6371.12</v>
      </c>
      <c r="K626">
        <f t="shared" si="119"/>
        <v>124.83922672069536</v>
      </c>
      <c r="L626">
        <v>13311.06</v>
      </c>
      <c r="M626" s="134">
        <f t="shared" si="120"/>
        <v>156.37956677733368</v>
      </c>
      <c r="N626">
        <v>8881.35</v>
      </c>
      <c r="O626">
        <f t="shared" si="121"/>
        <v>135.30434279202558</v>
      </c>
      <c r="P626">
        <v>13523.67</v>
      </c>
      <c r="Q626">
        <f t="shared" si="122"/>
        <v>139.62973058362192</v>
      </c>
      <c r="R626">
        <v>6741.68</v>
      </c>
      <c r="S626" s="135">
        <f t="shared" si="123"/>
        <v>160.18209638943537</v>
      </c>
      <c r="T626">
        <v>9430.7000000000007</v>
      </c>
      <c r="U626" s="136">
        <f t="shared" si="124"/>
        <v>147.61370342022019</v>
      </c>
      <c r="V626">
        <v>7827.53</v>
      </c>
      <c r="W626">
        <f t="shared" si="125"/>
        <v>107.00670814314168</v>
      </c>
      <c r="X626">
        <v>4781.75</v>
      </c>
      <c r="Y626">
        <f t="shared" si="126"/>
        <v>115.42620857462182</v>
      </c>
      <c r="Z626">
        <v>13707.21</v>
      </c>
      <c r="AA626" s="136">
        <f t="shared" si="127"/>
        <v>138.21095829636201</v>
      </c>
      <c r="AB626">
        <v>9908.0499999999993</v>
      </c>
      <c r="AC626">
        <f t="shared" si="128"/>
        <v>112.62475276786323</v>
      </c>
    </row>
    <row r="627" spans="1:29">
      <c r="A627" s="20">
        <v>42957</v>
      </c>
      <c r="B627">
        <v>26895.05</v>
      </c>
      <c r="C627">
        <f t="shared" si="129"/>
        <v>136.31585482983991</v>
      </c>
      <c r="D627">
        <v>11541.56</v>
      </c>
      <c r="E627" s="135">
        <f t="shared" si="129"/>
        <v>133.26605500349862</v>
      </c>
      <c r="F627">
        <v>9778.1299999999992</v>
      </c>
      <c r="G627">
        <f t="shared" si="117"/>
        <v>140.68300417094096</v>
      </c>
      <c r="H627">
        <v>8201.18</v>
      </c>
      <c r="I627">
        <f t="shared" si="118"/>
        <v>129.52428783736616</v>
      </c>
      <c r="J627">
        <v>6274.87</v>
      </c>
      <c r="K627">
        <f t="shared" si="119"/>
        <v>122.95325132361181</v>
      </c>
      <c r="L627">
        <v>12857.16</v>
      </c>
      <c r="M627" s="134">
        <f t="shared" si="120"/>
        <v>151.04710750209702</v>
      </c>
      <c r="N627">
        <v>8654.3799999999992</v>
      </c>
      <c r="O627">
        <f t="shared" si="121"/>
        <v>131.8465321344672</v>
      </c>
      <c r="P627">
        <v>13097.66</v>
      </c>
      <c r="Q627">
        <f t="shared" si="122"/>
        <v>135.23124544416433</v>
      </c>
      <c r="R627">
        <v>6524.61</v>
      </c>
      <c r="S627" s="135">
        <f t="shared" si="123"/>
        <v>155.02452028626007</v>
      </c>
      <c r="T627">
        <v>9220.5400000000009</v>
      </c>
      <c r="U627" s="136">
        <f t="shared" si="124"/>
        <v>144.32418133693966</v>
      </c>
      <c r="V627">
        <v>7756.92</v>
      </c>
      <c r="W627">
        <f t="shared" si="125"/>
        <v>106.04142999511961</v>
      </c>
      <c r="X627">
        <v>4650.78</v>
      </c>
      <c r="Y627">
        <f t="shared" si="126"/>
        <v>112.26473619797765</v>
      </c>
      <c r="Z627">
        <v>13218.99</v>
      </c>
      <c r="AA627" s="136">
        <f t="shared" si="127"/>
        <v>133.28819472453011</v>
      </c>
      <c r="AB627">
        <v>9820.25</v>
      </c>
      <c r="AC627">
        <f t="shared" si="128"/>
        <v>111.62673062495739</v>
      </c>
    </row>
    <row r="628" spans="1:29">
      <c r="A628" s="20">
        <v>42958</v>
      </c>
      <c r="B628">
        <v>26873.85</v>
      </c>
      <c r="C628">
        <f t="shared" si="129"/>
        <v>136.20840397466793</v>
      </c>
      <c r="D628">
        <v>11520.47</v>
      </c>
      <c r="E628" s="135">
        <f t="shared" si="129"/>
        <v>133.02253670094473</v>
      </c>
      <c r="F628">
        <v>9745.7199999999993</v>
      </c>
      <c r="G628">
        <f t="shared" si="117"/>
        <v>140.21670476960551</v>
      </c>
      <c r="H628">
        <v>8189.84</v>
      </c>
      <c r="I628">
        <f t="shared" si="118"/>
        <v>129.34519099714612</v>
      </c>
      <c r="J628">
        <v>6260.8</v>
      </c>
      <c r="K628">
        <f t="shared" si="119"/>
        <v>122.67755601101997</v>
      </c>
      <c r="L628">
        <v>12830.27</v>
      </c>
      <c r="M628" s="134">
        <f t="shared" si="120"/>
        <v>150.73120128947068</v>
      </c>
      <c r="N628">
        <v>8617.0400000000009</v>
      </c>
      <c r="O628">
        <f t="shared" si="121"/>
        <v>131.27766995024362</v>
      </c>
      <c r="P628">
        <v>13060.25</v>
      </c>
      <c r="Q628">
        <f t="shared" si="122"/>
        <v>134.84499317528071</v>
      </c>
      <c r="R628">
        <v>6500.63</v>
      </c>
      <c r="S628" s="135">
        <f t="shared" si="123"/>
        <v>154.45475627025539</v>
      </c>
      <c r="T628">
        <v>9143.0400000000009</v>
      </c>
      <c r="U628" s="136">
        <f t="shared" si="124"/>
        <v>143.11111528510182</v>
      </c>
      <c r="V628">
        <v>7720.83</v>
      </c>
      <c r="W628">
        <f t="shared" si="125"/>
        <v>105.5480595325489</v>
      </c>
      <c r="X628">
        <v>4575.24</v>
      </c>
      <c r="Y628">
        <f t="shared" si="126"/>
        <v>110.44128332074088</v>
      </c>
      <c r="Z628">
        <v>13178.64</v>
      </c>
      <c r="AA628" s="136">
        <f t="shared" si="127"/>
        <v>132.88134226022424</v>
      </c>
      <c r="AB628">
        <v>9710.7999999999993</v>
      </c>
      <c r="AC628">
        <f t="shared" si="128"/>
        <v>110.38261304476322</v>
      </c>
    </row>
    <row r="629" spans="1:29">
      <c r="A629" s="20">
        <v>42961</v>
      </c>
      <c r="B629">
        <v>27464.1</v>
      </c>
      <c r="C629">
        <f t="shared" si="129"/>
        <v>139.20004865699102</v>
      </c>
      <c r="D629">
        <v>11845.45</v>
      </c>
      <c r="E629" s="135">
        <f t="shared" si="129"/>
        <v>136.77495860535254</v>
      </c>
      <c r="F629">
        <v>9922.07</v>
      </c>
      <c r="G629">
        <f t="shared" si="117"/>
        <v>142.75394325851346</v>
      </c>
      <c r="H629">
        <v>8307.81</v>
      </c>
      <c r="I629">
        <f t="shared" si="118"/>
        <v>131.20833511008769</v>
      </c>
      <c r="J629">
        <v>6349.04</v>
      </c>
      <c r="K629">
        <f t="shared" si="119"/>
        <v>124.40657906596701</v>
      </c>
      <c r="L629">
        <v>13189.13</v>
      </c>
      <c r="M629" s="134">
        <f t="shared" si="120"/>
        <v>154.94712183477012</v>
      </c>
      <c r="N629">
        <v>8839.01</v>
      </c>
      <c r="O629">
        <f t="shared" si="121"/>
        <v>134.65930731050372</v>
      </c>
      <c r="P629">
        <v>13407.46</v>
      </c>
      <c r="Q629">
        <f t="shared" si="122"/>
        <v>138.42988091329406</v>
      </c>
      <c r="R629">
        <v>6698.95</v>
      </c>
      <c r="S629" s="135">
        <f t="shared" si="123"/>
        <v>159.16683298643778</v>
      </c>
      <c r="T629">
        <v>9385.58</v>
      </c>
      <c r="U629" s="136">
        <f t="shared" si="124"/>
        <v>146.90746419107276</v>
      </c>
      <c r="V629">
        <v>7817.28</v>
      </c>
      <c r="W629">
        <f t="shared" si="125"/>
        <v>106.86658491672578</v>
      </c>
      <c r="X629">
        <v>4669</v>
      </c>
      <c r="Y629">
        <f t="shared" si="126"/>
        <v>112.70454704551875</v>
      </c>
      <c r="Z629">
        <v>13560.95</v>
      </c>
      <c r="AA629" s="136">
        <f t="shared" si="127"/>
        <v>136.73620634024363</v>
      </c>
      <c r="AB629">
        <v>9794.15</v>
      </c>
      <c r="AC629">
        <f t="shared" si="128"/>
        <v>111.33005206083615</v>
      </c>
    </row>
    <row r="630" spans="1:29">
      <c r="A630" s="20">
        <v>42963</v>
      </c>
      <c r="B630">
        <v>27734.3</v>
      </c>
      <c r="C630">
        <f t="shared" si="129"/>
        <v>140.56954021677703</v>
      </c>
      <c r="D630">
        <v>12009.93</v>
      </c>
      <c r="E630" s="135">
        <f t="shared" si="129"/>
        <v>138.67414733954234</v>
      </c>
      <c r="F630">
        <v>9983.91</v>
      </c>
      <c r="G630">
        <f t="shared" si="117"/>
        <v>143.64366726278942</v>
      </c>
      <c r="H630">
        <v>8364.24</v>
      </c>
      <c r="I630">
        <f t="shared" si="118"/>
        <v>132.09955510070643</v>
      </c>
      <c r="J630">
        <v>6379.23</v>
      </c>
      <c r="K630">
        <f t="shared" si="119"/>
        <v>124.9981385177899</v>
      </c>
      <c r="L630">
        <v>13370.51</v>
      </c>
      <c r="M630" s="134">
        <f t="shared" si="120"/>
        <v>157.0779908881793</v>
      </c>
      <c r="N630">
        <v>8909.2999999999993</v>
      </c>
      <c r="O630">
        <f t="shared" si="121"/>
        <v>135.73015152392298</v>
      </c>
      <c r="P630">
        <v>13539.67</v>
      </c>
      <c r="Q630">
        <f t="shared" si="122"/>
        <v>139.79492802553955</v>
      </c>
      <c r="R630">
        <v>6794.96</v>
      </c>
      <c r="S630" s="135">
        <f t="shared" si="123"/>
        <v>161.44802744751422</v>
      </c>
      <c r="T630">
        <v>9479.61</v>
      </c>
      <c r="U630" s="136">
        <f t="shared" si="124"/>
        <v>148.37926549241874</v>
      </c>
      <c r="V630">
        <v>7905.07</v>
      </c>
      <c r="W630">
        <f t="shared" si="125"/>
        <v>108.06672326277958</v>
      </c>
      <c r="X630">
        <v>4715.62</v>
      </c>
      <c r="Y630">
        <f t="shared" si="126"/>
        <v>113.82990279262992</v>
      </c>
      <c r="Z630">
        <v>13733.84</v>
      </c>
      <c r="AA630" s="136">
        <f t="shared" si="127"/>
        <v>138.47947083971928</v>
      </c>
      <c r="AB630">
        <v>9897.2999999999993</v>
      </c>
      <c r="AC630">
        <f t="shared" si="128"/>
        <v>112.50255757382862</v>
      </c>
    </row>
    <row r="631" spans="1:29">
      <c r="A631" s="20">
        <v>42964</v>
      </c>
      <c r="B631">
        <v>27718.35</v>
      </c>
      <c r="C631">
        <f t="shared" si="129"/>
        <v>140.4886986535698</v>
      </c>
      <c r="D631">
        <v>12033.54</v>
      </c>
      <c r="E631" s="135">
        <f t="shared" si="129"/>
        <v>138.94676313486224</v>
      </c>
      <c r="F631">
        <v>9967.89</v>
      </c>
      <c r="G631">
        <f t="shared" si="117"/>
        <v>143.41317925262607</v>
      </c>
      <c r="H631">
        <v>8332.8799999999992</v>
      </c>
      <c r="I631">
        <f t="shared" si="118"/>
        <v>131.60427494997447</v>
      </c>
      <c r="J631">
        <v>6387.89</v>
      </c>
      <c r="K631">
        <f t="shared" si="119"/>
        <v>125.16782731715345</v>
      </c>
      <c r="L631">
        <v>13384.8</v>
      </c>
      <c r="M631" s="134">
        <f t="shared" si="120"/>
        <v>157.24587113282158</v>
      </c>
      <c r="N631">
        <v>8916.81</v>
      </c>
      <c r="O631">
        <f t="shared" si="121"/>
        <v>135.84456381646501</v>
      </c>
      <c r="P631">
        <v>13594.26</v>
      </c>
      <c r="Q631">
        <f t="shared" si="122"/>
        <v>140.35856104768217</v>
      </c>
      <c r="R631">
        <v>6802.76</v>
      </c>
      <c r="S631" s="135">
        <f t="shared" si="123"/>
        <v>161.63335519250325</v>
      </c>
      <c r="T631">
        <v>9465.7000000000007</v>
      </c>
      <c r="U631" s="136">
        <f t="shared" si="124"/>
        <v>148.16153970169532</v>
      </c>
      <c r="V631">
        <v>7917.17</v>
      </c>
      <c r="W631">
        <f t="shared" si="125"/>
        <v>108.2321370227437</v>
      </c>
      <c r="X631">
        <v>4739.3900000000003</v>
      </c>
      <c r="Y631">
        <f t="shared" si="126"/>
        <v>114.40368456244616</v>
      </c>
      <c r="Z631">
        <v>13808.29</v>
      </c>
      <c r="AA631" s="136">
        <f t="shared" si="127"/>
        <v>139.23015648947325</v>
      </c>
      <c r="AB631">
        <v>9904.15</v>
      </c>
      <c r="AC631">
        <f t="shared" si="128"/>
        <v>112.58042148816696</v>
      </c>
    </row>
    <row r="632" spans="1:29">
      <c r="A632" s="20">
        <v>42965</v>
      </c>
      <c r="B632">
        <v>27657.05</v>
      </c>
      <c r="C632">
        <f t="shared" si="129"/>
        <v>140.17800349215278</v>
      </c>
      <c r="D632">
        <v>11955.06</v>
      </c>
      <c r="E632" s="135">
        <f t="shared" si="129"/>
        <v>138.04058407443415</v>
      </c>
      <c r="F632">
        <v>9980.75</v>
      </c>
      <c r="G632">
        <f t="shared" si="117"/>
        <v>143.59820271147129</v>
      </c>
      <c r="H632">
        <v>8357.2199999999993</v>
      </c>
      <c r="I632">
        <f t="shared" si="118"/>
        <v>131.98868562818927</v>
      </c>
      <c r="J632">
        <v>6392.8</v>
      </c>
      <c r="K632">
        <f t="shared" si="119"/>
        <v>125.2640365555917</v>
      </c>
      <c r="L632">
        <v>13306.41</v>
      </c>
      <c r="M632" s="134">
        <f t="shared" si="120"/>
        <v>156.32493814629194</v>
      </c>
      <c r="N632">
        <v>8886.17</v>
      </c>
      <c r="O632">
        <f t="shared" si="121"/>
        <v>135.37777385062114</v>
      </c>
      <c r="P632">
        <v>13521.93</v>
      </c>
      <c r="Q632">
        <f t="shared" si="122"/>
        <v>139.61176536181338</v>
      </c>
      <c r="R632">
        <v>6771.1</v>
      </c>
      <c r="S632" s="135">
        <f t="shared" si="123"/>
        <v>160.88111462758627</v>
      </c>
      <c r="T632">
        <v>9440.89</v>
      </c>
      <c r="U632" s="136">
        <f t="shared" si="124"/>
        <v>147.77320204045535</v>
      </c>
      <c r="V632">
        <v>7893.24</v>
      </c>
      <c r="W632">
        <f t="shared" si="125"/>
        <v>107.90500055365764</v>
      </c>
      <c r="X632">
        <v>4722.55</v>
      </c>
      <c r="Y632">
        <f t="shared" si="126"/>
        <v>113.997185403687</v>
      </c>
      <c r="Z632">
        <v>13745.38</v>
      </c>
      <c r="AA632" s="136">
        <f t="shared" si="127"/>
        <v>138.5958296362023</v>
      </c>
      <c r="AB632">
        <v>9837.4</v>
      </c>
      <c r="AC632">
        <f t="shared" si="128"/>
        <v>111.82167458567305</v>
      </c>
    </row>
    <row r="633" spans="1:29">
      <c r="A633" s="20">
        <v>42968</v>
      </c>
      <c r="B633">
        <v>27217.599999999999</v>
      </c>
      <c r="C633">
        <f t="shared" si="129"/>
        <v>137.95067904378874</v>
      </c>
      <c r="D633">
        <v>11762.23</v>
      </c>
      <c r="E633" s="135">
        <f t="shared" si="129"/>
        <v>135.8140485466264</v>
      </c>
      <c r="F633">
        <v>9864.57</v>
      </c>
      <c r="G633">
        <f t="shared" si="117"/>
        <v>141.92666107471868</v>
      </c>
      <c r="H633">
        <v>8272.32</v>
      </c>
      <c r="I633">
        <f t="shared" si="118"/>
        <v>130.64782833236202</v>
      </c>
      <c r="J633">
        <v>6315.55</v>
      </c>
      <c r="K633">
        <f t="shared" si="119"/>
        <v>123.75035760052984</v>
      </c>
      <c r="L633">
        <v>13178.76</v>
      </c>
      <c r="M633" s="134">
        <f t="shared" si="120"/>
        <v>154.82529411350069</v>
      </c>
      <c r="N633">
        <v>8825.85</v>
      </c>
      <c r="O633">
        <f t="shared" si="121"/>
        <v>134.4588191920146</v>
      </c>
      <c r="P633">
        <v>13375.99</v>
      </c>
      <c r="Q633">
        <f t="shared" si="122"/>
        <v>138.10495819472237</v>
      </c>
      <c r="R633">
        <v>6640.34</v>
      </c>
      <c r="S633" s="135">
        <f t="shared" si="123"/>
        <v>157.77426130261645</v>
      </c>
      <c r="T633">
        <v>9309.24</v>
      </c>
      <c r="U633" s="136">
        <f t="shared" si="124"/>
        <v>145.71255499884953</v>
      </c>
      <c r="V633">
        <v>7809.87</v>
      </c>
      <c r="W633">
        <f t="shared" si="125"/>
        <v>106.76528607694611</v>
      </c>
      <c r="X633">
        <v>4637.9799999999996</v>
      </c>
      <c r="Y633">
        <f t="shared" si="126"/>
        <v>111.95575821507282</v>
      </c>
      <c r="Z633">
        <v>13553.3</v>
      </c>
      <c r="AA633" s="136">
        <f t="shared" si="127"/>
        <v>136.65907074292167</v>
      </c>
      <c r="AB633">
        <v>9754.35</v>
      </c>
      <c r="AC633">
        <f t="shared" si="128"/>
        <v>110.87764566803828</v>
      </c>
    </row>
    <row r="634" spans="1:29">
      <c r="A634" s="20">
        <v>42969</v>
      </c>
      <c r="B634">
        <v>27073.95</v>
      </c>
      <c r="C634">
        <f t="shared" si="129"/>
        <v>137.22259813126746</v>
      </c>
      <c r="D634">
        <v>11714.07</v>
      </c>
      <c r="E634" s="135">
        <f t="shared" si="129"/>
        <v>135.25796312931985</v>
      </c>
      <c r="F634">
        <v>9867.92</v>
      </c>
      <c r="G634">
        <f t="shared" si="117"/>
        <v>141.97485925412238</v>
      </c>
      <c r="H634">
        <v>8283.7900000000009</v>
      </c>
      <c r="I634">
        <f t="shared" si="118"/>
        <v>130.82897831096204</v>
      </c>
      <c r="J634">
        <v>6339.28</v>
      </c>
      <c r="K634">
        <f t="shared" si="119"/>
        <v>124.21533626206534</v>
      </c>
      <c r="L634">
        <v>13084.4</v>
      </c>
      <c r="M634" s="134">
        <f t="shared" si="120"/>
        <v>153.71674408659752</v>
      </c>
      <c r="N634">
        <v>8804.0499999999993</v>
      </c>
      <c r="O634">
        <f t="shared" si="121"/>
        <v>134.1267036157941</v>
      </c>
      <c r="P634">
        <v>13299.13</v>
      </c>
      <c r="Q634">
        <f t="shared" si="122"/>
        <v>137.31139098311061</v>
      </c>
      <c r="R634">
        <v>6620.37</v>
      </c>
      <c r="S634" s="135">
        <f t="shared" si="123"/>
        <v>157.29977475550993</v>
      </c>
      <c r="T634">
        <v>9310.0499999999993</v>
      </c>
      <c r="U634" s="136">
        <f t="shared" si="124"/>
        <v>145.72523349564938</v>
      </c>
      <c r="V634">
        <v>7799.43</v>
      </c>
      <c r="W634">
        <f t="shared" si="125"/>
        <v>106.62256544438202</v>
      </c>
      <c r="X634">
        <v>4630.41</v>
      </c>
      <c r="Y634">
        <f t="shared" si="126"/>
        <v>111.7730267048705</v>
      </c>
      <c r="Z634">
        <v>13531.47</v>
      </c>
      <c r="AA634" s="136">
        <f t="shared" si="127"/>
        <v>136.43895700572719</v>
      </c>
      <c r="AB634">
        <v>9765.5499999999993</v>
      </c>
      <c r="AC634">
        <f t="shared" si="128"/>
        <v>111.00495600973015</v>
      </c>
    </row>
    <row r="635" spans="1:29">
      <c r="A635" s="20">
        <v>42970</v>
      </c>
      <c r="B635">
        <v>27441.3</v>
      </c>
      <c r="C635">
        <f t="shared" si="129"/>
        <v>139.08448830331551</v>
      </c>
      <c r="D635">
        <v>11930.33</v>
      </c>
      <c r="E635" s="135">
        <f t="shared" si="129"/>
        <v>137.75503606010707</v>
      </c>
      <c r="F635">
        <v>9955.74</v>
      </c>
      <c r="G635">
        <f t="shared" si="117"/>
        <v>143.23837093031116</v>
      </c>
      <c r="H635">
        <v>8318.6299999999992</v>
      </c>
      <c r="I635">
        <f t="shared" si="118"/>
        <v>131.3792193967879</v>
      </c>
      <c r="J635">
        <v>6364.66</v>
      </c>
      <c r="K635">
        <f t="shared" si="119"/>
        <v>124.71264593040799</v>
      </c>
      <c r="L635">
        <v>13271.16</v>
      </c>
      <c r="M635" s="134">
        <f t="shared" si="120"/>
        <v>155.91081787871738</v>
      </c>
      <c r="N635">
        <v>8861.14</v>
      </c>
      <c r="O635">
        <f t="shared" si="121"/>
        <v>134.99645032434591</v>
      </c>
      <c r="P635">
        <v>13429.05</v>
      </c>
      <c r="Q635">
        <f t="shared" si="122"/>
        <v>138.65279421148165</v>
      </c>
      <c r="R635">
        <v>6742.96</v>
      </c>
      <c r="S635" s="135">
        <f t="shared" si="123"/>
        <v>160.21250914758741</v>
      </c>
      <c r="T635">
        <v>9450.68</v>
      </c>
      <c r="U635" s="136">
        <f t="shared" si="124"/>
        <v>147.92643967461655</v>
      </c>
      <c r="V635">
        <v>7818.07</v>
      </c>
      <c r="W635">
        <f t="shared" si="125"/>
        <v>106.87738465807881</v>
      </c>
      <c r="X635">
        <v>4703.2299999999996</v>
      </c>
      <c r="Y635">
        <f t="shared" si="126"/>
        <v>113.53082176074001</v>
      </c>
      <c r="Z635">
        <v>13732.88</v>
      </c>
      <c r="AA635" s="136">
        <f t="shared" si="127"/>
        <v>138.46979107848671</v>
      </c>
      <c r="AB635">
        <v>9852.5</v>
      </c>
      <c r="AC635">
        <f t="shared" si="128"/>
        <v>111.99331620706118</v>
      </c>
    </row>
    <row r="636" spans="1:29">
      <c r="A636" s="20">
        <v>42971</v>
      </c>
      <c r="B636">
        <v>27679.200000000001</v>
      </c>
      <c r="C636">
        <f t="shared" si="129"/>
        <v>140.29026936206122</v>
      </c>
      <c r="D636">
        <v>11972.28</v>
      </c>
      <c r="E636" s="135">
        <f t="shared" si="129"/>
        <v>138.23941694166874</v>
      </c>
      <c r="F636">
        <v>9976.76</v>
      </c>
      <c r="G636">
        <f t="shared" si="117"/>
        <v>143.54079652167405</v>
      </c>
      <c r="H636">
        <v>8353.48</v>
      </c>
      <c r="I636">
        <f t="shared" si="118"/>
        <v>131.92961841633539</v>
      </c>
      <c r="J636">
        <v>6385.37</v>
      </c>
      <c r="K636">
        <f t="shared" si="119"/>
        <v>125.11844905221163</v>
      </c>
      <c r="L636">
        <v>13367.33</v>
      </c>
      <c r="M636" s="134">
        <f t="shared" si="120"/>
        <v>157.04063195340237</v>
      </c>
      <c r="N636">
        <v>8941.4599999999991</v>
      </c>
      <c r="O636">
        <f t="shared" si="121"/>
        <v>136.22009817214555</v>
      </c>
      <c r="P636">
        <v>13521.85</v>
      </c>
      <c r="Q636">
        <f t="shared" si="122"/>
        <v>139.61093937460382</v>
      </c>
      <c r="R636">
        <v>6786.83</v>
      </c>
      <c r="S636" s="135">
        <f t="shared" si="123"/>
        <v>161.25485891331414</v>
      </c>
      <c r="T636">
        <v>9491.6299999999992</v>
      </c>
      <c r="U636" s="136">
        <f t="shared" si="124"/>
        <v>148.56740812394247</v>
      </c>
      <c r="V636">
        <v>7836.93</v>
      </c>
      <c r="W636">
        <f t="shared" si="125"/>
        <v>107.13521139468408</v>
      </c>
      <c r="X636">
        <v>4717.1400000000003</v>
      </c>
      <c r="Y636">
        <f t="shared" si="126"/>
        <v>113.86659392809987</v>
      </c>
      <c r="Z636">
        <v>13811.43</v>
      </c>
      <c r="AA636" s="136">
        <f t="shared" si="127"/>
        <v>139.2618173751714</v>
      </c>
      <c r="AB636">
        <v>9857.0499999999993</v>
      </c>
      <c r="AC636">
        <f t="shared" si="128"/>
        <v>112.04503603337351</v>
      </c>
    </row>
    <row r="637" spans="1:29">
      <c r="A637" s="20">
        <v>42975</v>
      </c>
      <c r="B637">
        <v>27948.85</v>
      </c>
      <c r="C637">
        <f t="shared" si="129"/>
        <v>141.65697328173664</v>
      </c>
      <c r="D637">
        <v>12089.58</v>
      </c>
      <c r="E637" s="135">
        <f t="shared" si="129"/>
        <v>139.59383595018323</v>
      </c>
      <c r="F637">
        <v>10061.23</v>
      </c>
      <c r="G637">
        <f t="shared" si="117"/>
        <v>144.75611001845917</v>
      </c>
      <c r="H637">
        <v>8401.7099999999991</v>
      </c>
      <c r="I637">
        <f t="shared" si="118"/>
        <v>132.69133275529589</v>
      </c>
      <c r="J637">
        <v>6423.46</v>
      </c>
      <c r="K637">
        <f t="shared" si="119"/>
        <v>125.86480544571721</v>
      </c>
      <c r="L637">
        <v>13539.83</v>
      </c>
      <c r="M637" s="134">
        <f t="shared" si="120"/>
        <v>159.06717794366082</v>
      </c>
      <c r="N637">
        <v>8970.7900000000009</v>
      </c>
      <c r="O637">
        <f t="shared" si="121"/>
        <v>136.66693073409732</v>
      </c>
      <c r="P637">
        <v>13677.38</v>
      </c>
      <c r="Q637">
        <f t="shared" si="122"/>
        <v>141.21676175844416</v>
      </c>
      <c r="R637">
        <v>6881.85</v>
      </c>
      <c r="S637" s="135">
        <f t="shared" si="123"/>
        <v>163.51253100675734</v>
      </c>
      <c r="T637">
        <v>9576.0400000000009</v>
      </c>
      <c r="U637" s="136">
        <f t="shared" si="124"/>
        <v>149.8886327102087</v>
      </c>
      <c r="V637">
        <v>7895.94</v>
      </c>
      <c r="W637">
        <f t="shared" si="125"/>
        <v>107.94191106207937</v>
      </c>
      <c r="X637">
        <v>4756.59</v>
      </c>
      <c r="Y637">
        <f t="shared" si="126"/>
        <v>114.81887372697453</v>
      </c>
      <c r="Z637">
        <v>13976.75</v>
      </c>
      <c r="AA637" s="136">
        <f t="shared" si="127"/>
        <v>140.92875292409451</v>
      </c>
      <c r="AB637">
        <v>9912.7999999999993</v>
      </c>
      <c r="AC637">
        <f t="shared" si="128"/>
        <v>112.67874599313433</v>
      </c>
    </row>
    <row r="638" spans="1:29">
      <c r="A638" s="20">
        <v>42976</v>
      </c>
      <c r="B638">
        <v>27647</v>
      </c>
      <c r="C638">
        <f t="shared" si="129"/>
        <v>140.12706570467742</v>
      </c>
      <c r="D638">
        <v>11945.67</v>
      </c>
      <c r="E638" s="135">
        <f t="shared" si="129"/>
        <v>137.93216127400831</v>
      </c>
      <c r="F638">
        <v>9964.73</v>
      </c>
      <c r="G638">
        <f t="shared" si="117"/>
        <v>143.36771470130796</v>
      </c>
      <c r="H638">
        <v>8342.7199999999993</v>
      </c>
      <c r="I638">
        <f t="shared" si="118"/>
        <v>131.75968173196435</v>
      </c>
      <c r="J638">
        <v>6380.09</v>
      </c>
      <c r="K638">
        <f t="shared" si="119"/>
        <v>125.01498983042877</v>
      </c>
      <c r="L638">
        <v>13453.1</v>
      </c>
      <c r="M638" s="134">
        <f t="shared" si="120"/>
        <v>158.04826586403698</v>
      </c>
      <c r="N638">
        <v>8875.1</v>
      </c>
      <c r="O638">
        <f t="shared" si="121"/>
        <v>135.20912617040273</v>
      </c>
      <c r="P638">
        <v>13574.62</v>
      </c>
      <c r="Q638">
        <f t="shared" si="122"/>
        <v>140.15578118772834</v>
      </c>
      <c r="R638">
        <v>6810.32</v>
      </c>
      <c r="S638" s="135">
        <f t="shared" si="123"/>
        <v>161.81298054533875</v>
      </c>
      <c r="T638">
        <v>9484.69</v>
      </c>
      <c r="U638" s="136">
        <f t="shared" si="124"/>
        <v>148.45878001555855</v>
      </c>
      <c r="V638">
        <v>7827.94</v>
      </c>
      <c r="W638">
        <f t="shared" si="125"/>
        <v>107.01231307219831</v>
      </c>
      <c r="X638">
        <v>4704.13</v>
      </c>
      <c r="Y638">
        <f t="shared" si="126"/>
        <v>113.55254677516302</v>
      </c>
      <c r="Z638">
        <v>13849.78</v>
      </c>
      <c r="AA638" s="136">
        <f t="shared" si="127"/>
        <v>139.6485036702428</v>
      </c>
      <c r="AB638">
        <v>9796.0499999999993</v>
      </c>
      <c r="AC638">
        <f t="shared" si="128"/>
        <v>111.3516493509446</v>
      </c>
    </row>
    <row r="639" spans="1:29">
      <c r="A639" s="20">
        <v>42977</v>
      </c>
      <c r="B639">
        <v>28066.799999999999</v>
      </c>
      <c r="C639">
        <f t="shared" si="129"/>
        <v>142.25479537454478</v>
      </c>
      <c r="D639">
        <v>12148.43</v>
      </c>
      <c r="E639" s="135">
        <f t="shared" si="129"/>
        <v>140.27335477926317</v>
      </c>
      <c r="F639">
        <v>10105.280000000001</v>
      </c>
      <c r="G639">
        <f t="shared" si="117"/>
        <v>145.38988010882719</v>
      </c>
      <c r="H639">
        <v>8437.6200000000008</v>
      </c>
      <c r="I639">
        <f t="shared" si="118"/>
        <v>133.25847274932602</v>
      </c>
      <c r="J639">
        <v>6460.31</v>
      </c>
      <c r="K639">
        <f t="shared" si="119"/>
        <v>126.58686459774351</v>
      </c>
      <c r="L639">
        <v>13646.72</v>
      </c>
      <c r="M639" s="134">
        <f t="shared" si="120"/>
        <v>160.32293157205925</v>
      </c>
      <c r="N639">
        <v>8953.2000000000007</v>
      </c>
      <c r="O639">
        <f t="shared" si="121"/>
        <v>136.39895307420196</v>
      </c>
      <c r="P639">
        <v>13752.38</v>
      </c>
      <c r="Q639">
        <f t="shared" si="122"/>
        <v>141.99112476743298</v>
      </c>
      <c r="R639">
        <v>6933.76</v>
      </c>
      <c r="S639" s="135">
        <f t="shared" si="123"/>
        <v>164.74591090962659</v>
      </c>
      <c r="T639">
        <v>9674.4599999999991</v>
      </c>
      <c r="U639" s="136">
        <f t="shared" si="124"/>
        <v>151.4291483337168</v>
      </c>
      <c r="V639">
        <v>7887.86</v>
      </c>
      <c r="W639">
        <f t="shared" si="125"/>
        <v>107.83145294798761</v>
      </c>
      <c r="X639">
        <v>4794.59</v>
      </c>
      <c r="Y639">
        <f t="shared" si="126"/>
        <v>115.73615211372324</v>
      </c>
      <c r="Z639">
        <v>14100.03</v>
      </c>
      <c r="AA639" s="136">
        <f t="shared" si="127"/>
        <v>142.17179559570866</v>
      </c>
      <c r="AB639">
        <v>9884.4</v>
      </c>
      <c r="AC639">
        <f t="shared" si="128"/>
        <v>112.35592334098712</v>
      </c>
    </row>
    <row r="640" spans="1:29">
      <c r="A640" s="20">
        <v>42978</v>
      </c>
      <c r="B640">
        <v>28054.400000000001</v>
      </c>
      <c r="C640">
        <f t="shared" si="129"/>
        <v>142.19194676114233</v>
      </c>
      <c r="D640">
        <v>12296.68</v>
      </c>
      <c r="E640" s="135">
        <f t="shared" si="129"/>
        <v>141.98514180409072</v>
      </c>
      <c r="F640">
        <v>10124.59</v>
      </c>
      <c r="G640">
        <f t="shared" si="117"/>
        <v>145.66770304741979</v>
      </c>
      <c r="H640">
        <v>8481.35</v>
      </c>
      <c r="I640">
        <f t="shared" si="118"/>
        <v>133.94911691359604</v>
      </c>
      <c r="J640">
        <v>6488.17</v>
      </c>
      <c r="K640">
        <f t="shared" si="119"/>
        <v>127.13276874904476</v>
      </c>
      <c r="L640">
        <v>13730.18</v>
      </c>
      <c r="M640" s="134">
        <f t="shared" si="120"/>
        <v>161.30342738856348</v>
      </c>
      <c r="N640">
        <v>9027.69</v>
      </c>
      <c r="O640">
        <f t="shared" si="121"/>
        <v>137.53378285735181</v>
      </c>
      <c r="P640">
        <v>13869.8</v>
      </c>
      <c r="Q640">
        <f t="shared" si="122"/>
        <v>143.20346749430587</v>
      </c>
      <c r="R640">
        <v>6962.05</v>
      </c>
      <c r="S640" s="135">
        <f t="shared" si="123"/>
        <v>165.41808038472138</v>
      </c>
      <c r="T640">
        <v>9696.35</v>
      </c>
      <c r="U640" s="136">
        <f t="shared" si="124"/>
        <v>151.77178079661655</v>
      </c>
      <c r="V640">
        <v>7922.3</v>
      </c>
      <c r="W640">
        <f t="shared" si="125"/>
        <v>108.30226698874503</v>
      </c>
      <c r="X640">
        <v>4803.0600000000004</v>
      </c>
      <c r="Y640">
        <f t="shared" si="126"/>
        <v>115.94060863834854</v>
      </c>
      <c r="Z640">
        <v>14217.86</v>
      </c>
      <c r="AA640" s="136">
        <f t="shared" si="127"/>
        <v>143.35988545615874</v>
      </c>
      <c r="AB640">
        <v>9917.9</v>
      </c>
      <c r="AC640">
        <f t="shared" si="128"/>
        <v>112.7367176665833</v>
      </c>
    </row>
    <row r="641" spans="1:29">
      <c r="A641" s="20">
        <v>42979</v>
      </c>
      <c r="B641">
        <v>28338.35</v>
      </c>
      <c r="C641">
        <f t="shared" si="129"/>
        <v>143.63112932369316</v>
      </c>
      <c r="D641">
        <v>12438.66</v>
      </c>
      <c r="E641" s="135">
        <f t="shared" si="129"/>
        <v>143.62453149572659</v>
      </c>
      <c r="F641">
        <v>10206.280000000001</v>
      </c>
      <c r="G641">
        <f t="shared" si="117"/>
        <v>146.84301924905799</v>
      </c>
      <c r="H641">
        <v>8518.9500000000007</v>
      </c>
      <c r="I641">
        <f t="shared" si="118"/>
        <v>134.54294770656549</v>
      </c>
      <c r="J641">
        <v>6513.13</v>
      </c>
      <c r="K641">
        <f t="shared" si="119"/>
        <v>127.6218487065638</v>
      </c>
      <c r="L641">
        <v>13863.28</v>
      </c>
      <c r="M641" s="134">
        <f t="shared" si="120"/>
        <v>162.8670985265542</v>
      </c>
      <c r="N641">
        <v>9089.39</v>
      </c>
      <c r="O641">
        <f t="shared" si="121"/>
        <v>138.47376134601262</v>
      </c>
      <c r="P641">
        <v>14008.92</v>
      </c>
      <c r="Q641">
        <f t="shared" si="122"/>
        <v>144.63985925177948</v>
      </c>
      <c r="R641">
        <v>7038.81</v>
      </c>
      <c r="S641" s="135">
        <f t="shared" si="123"/>
        <v>167.24189547515184</v>
      </c>
      <c r="T641">
        <v>9815.44</v>
      </c>
      <c r="U641" s="136">
        <f t="shared" si="124"/>
        <v>153.63583287549872</v>
      </c>
      <c r="V641">
        <v>8006.25</v>
      </c>
      <c r="W641">
        <f t="shared" si="125"/>
        <v>109.44991038948788</v>
      </c>
      <c r="X641">
        <v>4862.01</v>
      </c>
      <c r="Y641">
        <f t="shared" si="126"/>
        <v>117.36359708305474</v>
      </c>
      <c r="Z641">
        <v>14357.16</v>
      </c>
      <c r="AA641" s="136">
        <f t="shared" si="127"/>
        <v>144.76445914334113</v>
      </c>
      <c r="AB641">
        <v>9974.4</v>
      </c>
      <c r="AC641">
        <f t="shared" si="128"/>
        <v>113.37895287243957</v>
      </c>
    </row>
    <row r="642" spans="1:29">
      <c r="A642" s="20">
        <v>42982</v>
      </c>
      <c r="B642">
        <v>28183.15</v>
      </c>
      <c r="C642">
        <f t="shared" si="129"/>
        <v>142.8445079688494</v>
      </c>
      <c r="D642">
        <v>12317.66</v>
      </c>
      <c r="E642" s="135">
        <f t="shared" si="129"/>
        <v>142.22738997799212</v>
      </c>
      <c r="F642">
        <v>10151.42</v>
      </c>
      <c r="G642">
        <f t="shared" ref="G642:G705" si="130">F642/F$2*100</f>
        <v>146.05372010813659</v>
      </c>
      <c r="H642">
        <v>8457.4</v>
      </c>
      <c r="I642">
        <f t="shared" ref="I642:I705" si="131">H642/H$2*100</f>
        <v>133.57086565052109</v>
      </c>
      <c r="J642">
        <v>6476.44</v>
      </c>
      <c r="K642">
        <f t="shared" ref="K642:K705" si="132">J642/J$2*100</f>
        <v>126.90292468247031</v>
      </c>
      <c r="L642">
        <v>13759.82</v>
      </c>
      <c r="M642" s="134">
        <f t="shared" ref="M642:M705" si="133">L642/L$2*100</f>
        <v>161.65164085610698</v>
      </c>
      <c r="N642">
        <v>9051.2900000000009</v>
      </c>
      <c r="O642">
        <f t="shared" ref="O642:O705" si="134">N642/N$2*100</f>
        <v>137.89332082059974</v>
      </c>
      <c r="P642">
        <v>13903.14</v>
      </c>
      <c r="Q642">
        <f t="shared" ref="Q642:Q705" si="135">P642/P$2*100</f>
        <v>143.54769766390169</v>
      </c>
      <c r="R642">
        <v>6977.27</v>
      </c>
      <c r="S642" s="135">
        <f t="shared" ref="S642:S705" si="136">R642/R$2*100</f>
        <v>165.77970708712303</v>
      </c>
      <c r="T642">
        <v>9745.44</v>
      </c>
      <c r="U642" s="136">
        <f t="shared" ref="U642:U705" si="137">T642/T$2*100</f>
        <v>152.54016031254844</v>
      </c>
      <c r="V642">
        <v>7983.9</v>
      </c>
      <c r="W642">
        <f t="shared" ref="W642:W705" si="138">V642/V$2*100</f>
        <v>109.14437340310785</v>
      </c>
      <c r="X642">
        <v>4832.92</v>
      </c>
      <c r="Y642">
        <f t="shared" ref="Y642:Y705" si="139">X642/X$2*100</f>
        <v>116.6613963390937</v>
      </c>
      <c r="Z642">
        <v>14237.91</v>
      </c>
      <c r="AA642" s="136">
        <f t="shared" ref="AA642:AA705" si="140">Z642/Z$2*100</f>
        <v>143.56205130273452</v>
      </c>
      <c r="AB642">
        <v>9912.85</v>
      </c>
      <c r="AC642">
        <f t="shared" ref="AC642:AC705" si="141">AB642/AB$2*100</f>
        <v>112.67931434287404</v>
      </c>
    </row>
    <row r="643" spans="1:29">
      <c r="A643" s="20">
        <v>42983</v>
      </c>
      <c r="B643">
        <v>28338.7</v>
      </c>
      <c r="C643">
        <f t="shared" ref="C643:E706" si="142">B643/B$2*100</f>
        <v>143.63290327649082</v>
      </c>
      <c r="D643">
        <v>12488.81</v>
      </c>
      <c r="E643" s="135">
        <f t="shared" si="142"/>
        <v>144.20359469501901</v>
      </c>
      <c r="F643">
        <v>10220.549999999999</v>
      </c>
      <c r="G643">
        <f t="shared" si="130"/>
        <v>147.04832910580146</v>
      </c>
      <c r="H643">
        <v>8500.16</v>
      </c>
      <c r="I643">
        <f t="shared" si="131"/>
        <v>134.24619024380226</v>
      </c>
      <c r="J643">
        <v>6519.18</v>
      </c>
      <c r="K643">
        <f t="shared" si="132"/>
        <v>127.74039573152332</v>
      </c>
      <c r="L643">
        <v>13910.63</v>
      </c>
      <c r="M643" s="134">
        <f t="shared" si="133"/>
        <v>163.42337071576426</v>
      </c>
      <c r="N643">
        <v>9112.4500000000007</v>
      </c>
      <c r="O643">
        <f t="shared" si="134"/>
        <v>138.82507259315236</v>
      </c>
      <c r="P643">
        <v>14076.43</v>
      </c>
      <c r="Q643">
        <f t="shared" si="135"/>
        <v>145.33688920827061</v>
      </c>
      <c r="R643">
        <v>7058.03</v>
      </c>
      <c r="S643" s="135">
        <f t="shared" si="136"/>
        <v>167.69856204677859</v>
      </c>
      <c r="T643">
        <v>9828.06</v>
      </c>
      <c r="U643" s="136">
        <f t="shared" si="137"/>
        <v>153.83336698613346</v>
      </c>
      <c r="V643">
        <v>8049.09</v>
      </c>
      <c r="W643">
        <f t="shared" si="138"/>
        <v>110.03555712311295</v>
      </c>
      <c r="X643">
        <v>4863.45</v>
      </c>
      <c r="Y643">
        <f t="shared" si="139"/>
        <v>117.39835710613153</v>
      </c>
      <c r="Z643">
        <v>14431.01</v>
      </c>
      <c r="AA643" s="136">
        <f t="shared" si="140"/>
        <v>145.50909494232477</v>
      </c>
      <c r="AB643">
        <v>9952.2000000000007</v>
      </c>
      <c r="AC643">
        <f t="shared" si="141"/>
        <v>113.12660558801466</v>
      </c>
    </row>
    <row r="644" spans="1:29">
      <c r="A644" s="20">
        <v>42984</v>
      </c>
      <c r="B644">
        <v>28377.15</v>
      </c>
      <c r="C644">
        <f t="shared" si="142"/>
        <v>143.8277846624041</v>
      </c>
      <c r="D644">
        <v>12551.78</v>
      </c>
      <c r="E644" s="135">
        <f t="shared" si="142"/>
        <v>144.93068561544661</v>
      </c>
      <c r="F644">
        <v>10231.09</v>
      </c>
      <c r="G644">
        <f t="shared" si="130"/>
        <v>147.19997352697013</v>
      </c>
      <c r="H644">
        <v>8468.58</v>
      </c>
      <c r="I644">
        <f t="shared" si="131"/>
        <v>133.74743555119656</v>
      </c>
      <c r="J644">
        <v>6494.8</v>
      </c>
      <c r="K644">
        <f t="shared" si="132"/>
        <v>127.26268061276076</v>
      </c>
      <c r="L644">
        <v>13926.38</v>
      </c>
      <c r="M644" s="134">
        <f t="shared" si="133"/>
        <v>163.6084031757444</v>
      </c>
      <c r="N644">
        <v>9124.92</v>
      </c>
      <c r="O644">
        <f t="shared" si="134"/>
        <v>139.01504879661425</v>
      </c>
      <c r="P644">
        <v>14146.33</v>
      </c>
      <c r="Q644">
        <f t="shared" si="135"/>
        <v>146.05859553264818</v>
      </c>
      <c r="R644">
        <v>7084.04</v>
      </c>
      <c r="S644" s="135">
        <f t="shared" si="136"/>
        <v>168.31655879641511</v>
      </c>
      <c r="T644">
        <v>9847.17</v>
      </c>
      <c r="U644" s="136">
        <f t="shared" si="137"/>
        <v>154.13248559581891</v>
      </c>
      <c r="V644">
        <v>8015.89</v>
      </c>
      <c r="W644">
        <f t="shared" si="138"/>
        <v>109.58169457511219</v>
      </c>
      <c r="X644">
        <v>4865.45</v>
      </c>
      <c r="Y644">
        <f t="shared" si="139"/>
        <v>117.44663491596042</v>
      </c>
      <c r="Z644">
        <v>14481.57</v>
      </c>
      <c r="AA644" s="136">
        <f t="shared" si="140"/>
        <v>146.01889570057273</v>
      </c>
      <c r="AB644">
        <v>9916.2000000000007</v>
      </c>
      <c r="AC644">
        <f t="shared" si="141"/>
        <v>112.71739377543366</v>
      </c>
    </row>
    <row r="645" spans="1:29">
      <c r="A645" s="20">
        <v>42985</v>
      </c>
      <c r="B645">
        <v>28583.5</v>
      </c>
      <c r="C645">
        <f t="shared" si="142"/>
        <v>144.87365654753305</v>
      </c>
      <c r="D645">
        <v>12627.23</v>
      </c>
      <c r="E645" s="135">
        <f t="shared" si="142"/>
        <v>145.80187840481076</v>
      </c>
      <c r="F645">
        <v>10279.209999999999</v>
      </c>
      <c r="G645">
        <f t="shared" si="130"/>
        <v>147.89230080843453</v>
      </c>
      <c r="H645">
        <v>8481.81</v>
      </c>
      <c r="I645">
        <f t="shared" si="131"/>
        <v>133.95638186478661</v>
      </c>
      <c r="J645">
        <v>6499.85</v>
      </c>
      <c r="K645">
        <f t="shared" si="132"/>
        <v>127.36163308814021</v>
      </c>
      <c r="L645">
        <v>14021.51</v>
      </c>
      <c r="M645" s="134">
        <f t="shared" si="133"/>
        <v>164.72599923402436</v>
      </c>
      <c r="N645">
        <v>9144.34</v>
      </c>
      <c r="O645">
        <f t="shared" si="134"/>
        <v>139.3109058833208</v>
      </c>
      <c r="P645">
        <v>14232.18</v>
      </c>
      <c r="Q645">
        <f t="shared" si="135"/>
        <v>146.94498305693736</v>
      </c>
      <c r="R645">
        <v>7125.4</v>
      </c>
      <c r="S645" s="135">
        <f t="shared" si="136"/>
        <v>169.29927104420304</v>
      </c>
      <c r="T645">
        <v>9899.31</v>
      </c>
      <c r="U645" s="136">
        <f t="shared" si="137"/>
        <v>154.948605130565</v>
      </c>
      <c r="V645">
        <v>8040.27</v>
      </c>
      <c r="W645">
        <f t="shared" si="138"/>
        <v>109.91498279560193</v>
      </c>
      <c r="X645">
        <v>4880.25</v>
      </c>
      <c r="Y645">
        <f t="shared" si="139"/>
        <v>117.80389070869413</v>
      </c>
      <c r="Z645">
        <v>14623.78</v>
      </c>
      <c r="AA645" s="136">
        <f t="shared" si="140"/>
        <v>147.4528111639913</v>
      </c>
      <c r="AB645">
        <v>9929.9</v>
      </c>
      <c r="AC645">
        <f t="shared" si="141"/>
        <v>112.87312160411031</v>
      </c>
    </row>
    <row r="646" spans="1:29">
      <c r="A646" s="20">
        <v>42986</v>
      </c>
      <c r="B646">
        <v>28377.15</v>
      </c>
      <c r="C646">
        <f t="shared" si="142"/>
        <v>143.8277846624041</v>
      </c>
      <c r="D646">
        <v>12569.98</v>
      </c>
      <c r="E646" s="135">
        <f t="shared" si="142"/>
        <v>145.14083417431243</v>
      </c>
      <c r="F646">
        <v>10294.15</v>
      </c>
      <c r="G646">
        <f t="shared" si="130"/>
        <v>148.10725030105877</v>
      </c>
      <c r="H646">
        <v>8479.74</v>
      </c>
      <c r="I646">
        <f t="shared" si="131"/>
        <v>133.92368958442898</v>
      </c>
      <c r="J646">
        <v>6495.51</v>
      </c>
      <c r="K646">
        <f t="shared" si="132"/>
        <v>127.27659274296261</v>
      </c>
      <c r="L646">
        <v>14019.61</v>
      </c>
      <c r="M646" s="134">
        <f t="shared" si="133"/>
        <v>164.70367785789978</v>
      </c>
      <c r="N646">
        <v>9184.67</v>
      </c>
      <c r="O646">
        <f t="shared" si="134"/>
        <v>139.92531969932878</v>
      </c>
      <c r="P646">
        <v>14241.18</v>
      </c>
      <c r="Q646">
        <f t="shared" si="135"/>
        <v>147.03790661801602</v>
      </c>
      <c r="R646">
        <v>7093.49</v>
      </c>
      <c r="S646" s="135">
        <f t="shared" si="136"/>
        <v>168.54109048745946</v>
      </c>
      <c r="T646">
        <v>9882.0400000000009</v>
      </c>
      <c r="U646" s="136">
        <f t="shared" si="137"/>
        <v>154.67828705682001</v>
      </c>
      <c r="V646">
        <v>8051.34</v>
      </c>
      <c r="W646">
        <f t="shared" si="138"/>
        <v>110.06631588013107</v>
      </c>
      <c r="X646">
        <v>4855.7700000000004</v>
      </c>
      <c r="Y646">
        <f t="shared" si="139"/>
        <v>117.21297031638865</v>
      </c>
      <c r="Z646">
        <v>14573.46</v>
      </c>
      <c r="AA646" s="136">
        <f t="shared" si="140"/>
        <v>146.94543034605147</v>
      </c>
      <c r="AB646">
        <v>9934.7999999999993</v>
      </c>
      <c r="AC646">
        <f t="shared" si="141"/>
        <v>112.92881987860048</v>
      </c>
    </row>
    <row r="647" spans="1:29">
      <c r="A647" s="20">
        <v>42989</v>
      </c>
      <c r="B647">
        <v>28592.5</v>
      </c>
      <c r="C647">
        <f t="shared" si="142"/>
        <v>144.9192724766155</v>
      </c>
      <c r="D647">
        <v>12667.59</v>
      </c>
      <c r="E647" s="135">
        <f t="shared" si="142"/>
        <v>146.26790015403196</v>
      </c>
      <c r="F647">
        <v>10416.56</v>
      </c>
      <c r="G647">
        <f t="shared" si="130"/>
        <v>149.86842616398602</v>
      </c>
      <c r="H647">
        <v>8533.1299999999992</v>
      </c>
      <c r="I647">
        <f t="shared" si="131"/>
        <v>134.76689772370125</v>
      </c>
      <c r="J647">
        <v>6537.42</v>
      </c>
      <c r="K647">
        <f t="shared" si="132"/>
        <v>128.09780031586413</v>
      </c>
      <c r="L647">
        <v>14120.04</v>
      </c>
      <c r="M647" s="134">
        <f t="shared" si="133"/>
        <v>165.88353880747462</v>
      </c>
      <c r="N647">
        <v>9222.42</v>
      </c>
      <c r="O647">
        <f t="shared" si="134"/>
        <v>140.50042809393082</v>
      </c>
      <c r="P647">
        <v>14305.36</v>
      </c>
      <c r="Q647">
        <f t="shared" si="135"/>
        <v>147.70055485690804</v>
      </c>
      <c r="R647">
        <v>7162.34</v>
      </c>
      <c r="S647" s="135">
        <f t="shared" si="136"/>
        <v>170.17696423649718</v>
      </c>
      <c r="T647">
        <v>10029.35</v>
      </c>
      <c r="U647" s="136">
        <f t="shared" si="137"/>
        <v>156.984051703223</v>
      </c>
      <c r="V647">
        <v>8084.28</v>
      </c>
      <c r="W647">
        <f t="shared" si="138"/>
        <v>110.51662408287639</v>
      </c>
      <c r="X647">
        <v>4887.3999999999996</v>
      </c>
      <c r="Y647">
        <f t="shared" si="139"/>
        <v>117.97648387883235</v>
      </c>
      <c r="Z647">
        <v>14721.9</v>
      </c>
      <c r="AA647" s="136">
        <f t="shared" si="140"/>
        <v>148.44216342663549</v>
      </c>
      <c r="AB647">
        <v>10006.049999999999</v>
      </c>
      <c r="AC647">
        <f t="shared" si="141"/>
        <v>113.73871825766703</v>
      </c>
    </row>
    <row r="648" spans="1:29">
      <c r="A648" s="20">
        <v>42990</v>
      </c>
      <c r="B648">
        <v>28852.95</v>
      </c>
      <c r="C648">
        <f t="shared" si="142"/>
        <v>146.23934677989553</v>
      </c>
      <c r="D648">
        <v>12787.94</v>
      </c>
      <c r="E648" s="135">
        <f t="shared" si="142"/>
        <v>147.65753636609264</v>
      </c>
      <c r="F648">
        <v>10512.12</v>
      </c>
      <c r="G648">
        <f t="shared" si="130"/>
        <v>151.24329721587173</v>
      </c>
      <c r="H648">
        <v>8621.17</v>
      </c>
      <c r="I648">
        <f t="shared" si="131"/>
        <v>136.1573462080903</v>
      </c>
      <c r="J648">
        <v>6608.3</v>
      </c>
      <c r="K648">
        <f t="shared" si="132"/>
        <v>129.48666199010083</v>
      </c>
      <c r="L648">
        <v>14287.85</v>
      </c>
      <c r="M648" s="134">
        <f t="shared" si="133"/>
        <v>167.85498624298344</v>
      </c>
      <c r="N648">
        <v>9300.39</v>
      </c>
      <c r="O648">
        <f t="shared" si="134"/>
        <v>141.68827449200029</v>
      </c>
      <c r="P648">
        <v>14436.53</v>
      </c>
      <c r="Q648">
        <f t="shared" si="135"/>
        <v>149.05486413542889</v>
      </c>
      <c r="R648">
        <v>7237.45</v>
      </c>
      <c r="S648" s="135">
        <f t="shared" si="136"/>
        <v>171.96157538087226</v>
      </c>
      <c r="T648">
        <v>10129.4</v>
      </c>
      <c r="U648" s="136">
        <f t="shared" si="137"/>
        <v>158.55008084498266</v>
      </c>
      <c r="V648">
        <v>8158.46</v>
      </c>
      <c r="W648">
        <f t="shared" si="138"/>
        <v>111.53070612536722</v>
      </c>
      <c r="X648">
        <v>4947.05</v>
      </c>
      <c r="Y648">
        <f t="shared" si="139"/>
        <v>119.41636955697869</v>
      </c>
      <c r="Z648">
        <v>14848.62</v>
      </c>
      <c r="AA648" s="136">
        <f t="shared" si="140"/>
        <v>149.71989190933292</v>
      </c>
      <c r="AB648">
        <v>10093.049999999999</v>
      </c>
      <c r="AC648">
        <f t="shared" si="141"/>
        <v>114.72764680473777</v>
      </c>
    </row>
    <row r="649" spans="1:29">
      <c r="A649" s="20">
        <v>42991</v>
      </c>
      <c r="B649">
        <v>28753.5</v>
      </c>
      <c r="C649">
        <f t="shared" si="142"/>
        <v>145.73529076353461</v>
      </c>
      <c r="D649">
        <v>12681.93</v>
      </c>
      <c r="E649" s="135">
        <f t="shared" si="142"/>
        <v>146.43347874381968</v>
      </c>
      <c r="F649">
        <v>10424.950000000001</v>
      </c>
      <c r="G649">
        <f t="shared" si="130"/>
        <v>149.98913742523888</v>
      </c>
      <c r="H649">
        <v>8538.25</v>
      </c>
      <c r="I649">
        <f t="shared" si="131"/>
        <v>134.84775978912688</v>
      </c>
      <c r="J649">
        <v>6526.89</v>
      </c>
      <c r="K649">
        <f t="shared" si="132"/>
        <v>127.89146970878579</v>
      </c>
      <c r="L649">
        <v>14188.33</v>
      </c>
      <c r="M649" s="134">
        <f t="shared" si="133"/>
        <v>166.68581605776299</v>
      </c>
      <c r="N649">
        <v>9246.31</v>
      </c>
      <c r="O649">
        <f t="shared" si="134"/>
        <v>140.86438410842203</v>
      </c>
      <c r="P649">
        <v>14334.72</v>
      </c>
      <c r="Q649">
        <f t="shared" si="135"/>
        <v>148.00369216282687</v>
      </c>
      <c r="R649">
        <v>7165.3</v>
      </c>
      <c r="S649" s="135">
        <f t="shared" si="136"/>
        <v>170.2472937397238</v>
      </c>
      <c r="T649">
        <v>10013.42</v>
      </c>
      <c r="U649" s="136">
        <f t="shared" si="137"/>
        <v>156.73470793282587</v>
      </c>
      <c r="V649">
        <v>8139.24</v>
      </c>
      <c r="W649">
        <f t="shared" si="138"/>
        <v>111.26795798763909</v>
      </c>
      <c r="X649">
        <v>4883.76</v>
      </c>
      <c r="Y649">
        <f t="shared" si="139"/>
        <v>117.88861826494382</v>
      </c>
      <c r="Z649">
        <v>14660.53</v>
      </c>
      <c r="AA649" s="136">
        <f t="shared" si="140"/>
        <v>147.82336452367508</v>
      </c>
      <c r="AB649">
        <v>10079.299999999999</v>
      </c>
      <c r="AC649">
        <f t="shared" si="141"/>
        <v>114.5713506263214</v>
      </c>
    </row>
    <row r="650" spans="1:29">
      <c r="A650" s="20">
        <v>42992</v>
      </c>
      <c r="B650">
        <v>28851.75</v>
      </c>
      <c r="C650">
        <f t="shared" si="142"/>
        <v>146.23326465601787</v>
      </c>
      <c r="D650">
        <v>12768.48</v>
      </c>
      <c r="E650" s="135">
        <f t="shared" si="142"/>
        <v>147.43283906084378</v>
      </c>
      <c r="F650">
        <v>10415.64</v>
      </c>
      <c r="G650">
        <f t="shared" si="130"/>
        <v>149.85518964904529</v>
      </c>
      <c r="H650">
        <v>8564.3700000000008</v>
      </c>
      <c r="I650">
        <f t="shared" si="131"/>
        <v>135.26028266977482</v>
      </c>
      <c r="J650">
        <v>6517.95</v>
      </c>
      <c r="K650">
        <f t="shared" si="132"/>
        <v>127.71629443553979</v>
      </c>
      <c r="L650">
        <v>14297</v>
      </c>
      <c r="M650" s="134">
        <f t="shared" si="133"/>
        <v>167.96248129116239</v>
      </c>
      <c r="N650">
        <v>9320.7199999999993</v>
      </c>
      <c r="O650">
        <f t="shared" si="134"/>
        <v>141.99799511881511</v>
      </c>
      <c r="P650">
        <v>14430.16</v>
      </c>
      <c r="Q650">
        <f t="shared" si="135"/>
        <v>148.98909490386544</v>
      </c>
      <c r="R650">
        <v>7208.7</v>
      </c>
      <c r="S650" s="135">
        <f t="shared" si="136"/>
        <v>171.27847632081657</v>
      </c>
      <c r="T650">
        <v>10010.56</v>
      </c>
      <c r="U650" s="136">
        <f t="shared" si="137"/>
        <v>156.68994188239677</v>
      </c>
      <c r="V650">
        <v>8153.54</v>
      </c>
      <c r="W650">
        <f t="shared" si="138"/>
        <v>111.46344697668759</v>
      </c>
      <c r="X650">
        <v>4889.8999999999996</v>
      </c>
      <c r="Y650">
        <f t="shared" si="139"/>
        <v>118.03683114111845</v>
      </c>
      <c r="Z650">
        <v>14688.76</v>
      </c>
      <c r="AA650" s="136">
        <f t="shared" si="140"/>
        <v>148.10801000241995</v>
      </c>
      <c r="AB650">
        <v>10086.6</v>
      </c>
      <c r="AC650">
        <f t="shared" si="141"/>
        <v>114.65432968831702</v>
      </c>
    </row>
    <row r="651" spans="1:29">
      <c r="A651" s="20">
        <v>42993</v>
      </c>
      <c r="B651">
        <v>28781.45</v>
      </c>
      <c r="C651">
        <f t="shared" si="142"/>
        <v>145.87695356551842</v>
      </c>
      <c r="D651">
        <v>12817.55</v>
      </c>
      <c r="E651" s="135">
        <f t="shared" si="142"/>
        <v>147.9994319060936</v>
      </c>
      <c r="F651">
        <v>10441.36</v>
      </c>
      <c r="G651">
        <f t="shared" si="130"/>
        <v>150.22523656673579</v>
      </c>
      <c r="H651">
        <v>8568.15</v>
      </c>
      <c r="I651">
        <f t="shared" si="131"/>
        <v>135.31998161651478</v>
      </c>
      <c r="J651">
        <v>6545.96</v>
      </c>
      <c r="K651">
        <f t="shared" si="132"/>
        <v>128.26513776927811</v>
      </c>
      <c r="L651">
        <v>14419.28</v>
      </c>
      <c r="M651" s="134">
        <f t="shared" si="133"/>
        <v>169.39903806616996</v>
      </c>
      <c r="N651">
        <v>9366.34</v>
      </c>
      <c r="O651">
        <f t="shared" si="134"/>
        <v>142.69300028336465</v>
      </c>
      <c r="P651">
        <v>14537.65</v>
      </c>
      <c r="Q651">
        <f t="shared" si="135"/>
        <v>150.09891196834818</v>
      </c>
      <c r="R651">
        <v>7220.54</v>
      </c>
      <c r="S651" s="135">
        <f t="shared" si="136"/>
        <v>171.559794333723</v>
      </c>
      <c r="T651">
        <v>10032.379999999999</v>
      </c>
      <c r="U651" s="136">
        <f t="shared" si="137"/>
        <v>157.03147867273356</v>
      </c>
      <c r="V651">
        <v>8176.48</v>
      </c>
      <c r="W651">
        <f t="shared" si="138"/>
        <v>111.7770495926857</v>
      </c>
      <c r="X651">
        <v>4884.3500000000004</v>
      </c>
      <c r="Y651">
        <f t="shared" si="139"/>
        <v>117.90286021884333</v>
      </c>
      <c r="Z651">
        <v>14738.48</v>
      </c>
      <c r="AA651" s="136">
        <f t="shared" si="140"/>
        <v>148.6093409695894</v>
      </c>
      <c r="AB651">
        <v>10085.4</v>
      </c>
      <c r="AC651">
        <f t="shared" si="141"/>
        <v>114.6406892945643</v>
      </c>
    </row>
    <row r="652" spans="1:29">
      <c r="A652" s="20">
        <v>42996</v>
      </c>
      <c r="B652">
        <v>28891.3</v>
      </c>
      <c r="C652">
        <f t="shared" si="142"/>
        <v>146.43372132215237</v>
      </c>
      <c r="D652">
        <v>12947.6</v>
      </c>
      <c r="E652" s="135">
        <f t="shared" si="142"/>
        <v>149.50107037205532</v>
      </c>
      <c r="F652">
        <v>10514.37</v>
      </c>
      <c r="G652">
        <f t="shared" si="130"/>
        <v>151.27566912741153</v>
      </c>
      <c r="H652">
        <v>8631.81</v>
      </c>
      <c r="I652">
        <f t="shared" si="131"/>
        <v>136.3253876878029</v>
      </c>
      <c r="J652">
        <v>6594.48</v>
      </c>
      <c r="K652">
        <f t="shared" si="132"/>
        <v>129.21586531490399</v>
      </c>
      <c r="L652">
        <v>14590.18</v>
      </c>
      <c r="M652" s="134">
        <f t="shared" si="133"/>
        <v>171.40678710811298</v>
      </c>
      <c r="N652">
        <v>9435.77</v>
      </c>
      <c r="O652">
        <f t="shared" si="134"/>
        <v>143.75074268964866</v>
      </c>
      <c r="P652">
        <v>14706.97</v>
      </c>
      <c r="Q652">
        <f t="shared" si="135"/>
        <v>151.84711389744129</v>
      </c>
      <c r="R652">
        <v>7273.6</v>
      </c>
      <c r="S652" s="135">
        <f t="shared" si="136"/>
        <v>172.82049819899447</v>
      </c>
      <c r="T652">
        <v>10092.709999999999</v>
      </c>
      <c r="U652" s="136">
        <f t="shared" si="137"/>
        <v>157.97579189734486</v>
      </c>
      <c r="V652">
        <v>8256.06</v>
      </c>
      <c r="W652">
        <f t="shared" si="138"/>
        <v>112.86495265202004</v>
      </c>
      <c r="X652">
        <v>4906.9799999999996</v>
      </c>
      <c r="Y652">
        <f t="shared" si="139"/>
        <v>118.44912363705708</v>
      </c>
      <c r="Z652">
        <v>14846.69</v>
      </c>
      <c r="AA652" s="136">
        <f t="shared" si="140"/>
        <v>149.70043155602161</v>
      </c>
      <c r="AB652">
        <v>10153.1</v>
      </c>
      <c r="AC652">
        <f t="shared" si="141"/>
        <v>115.41023484211246</v>
      </c>
    </row>
    <row r="653" spans="1:29">
      <c r="A653" s="20">
        <v>42997</v>
      </c>
      <c r="B653">
        <v>28967.05</v>
      </c>
      <c r="C653">
        <f t="shared" si="142"/>
        <v>146.81765539192952</v>
      </c>
      <c r="D653">
        <v>12988.57</v>
      </c>
      <c r="E653" s="135">
        <f t="shared" si="142"/>
        <v>149.97413556198575</v>
      </c>
      <c r="F653">
        <v>10586.98</v>
      </c>
      <c r="G653">
        <f t="shared" si="130"/>
        <v>152.3203466815913</v>
      </c>
      <c r="H653">
        <v>8668.92</v>
      </c>
      <c r="I653">
        <f t="shared" si="131"/>
        <v>136.91147972841716</v>
      </c>
      <c r="J653">
        <v>6616.96</v>
      </c>
      <c r="K653">
        <f t="shared" si="132"/>
        <v>129.6563507894644</v>
      </c>
      <c r="L653">
        <v>14628.7</v>
      </c>
      <c r="M653" s="134">
        <f t="shared" si="133"/>
        <v>171.85932363880724</v>
      </c>
      <c r="N653">
        <v>9458.6200000000008</v>
      </c>
      <c r="O653">
        <f t="shared" si="134"/>
        <v>144.09885465830183</v>
      </c>
      <c r="P653">
        <v>14729.73</v>
      </c>
      <c r="Q653">
        <f t="shared" si="135"/>
        <v>152.0821072585691</v>
      </c>
      <c r="R653">
        <v>7294.46</v>
      </c>
      <c r="S653" s="135">
        <f t="shared" si="136"/>
        <v>173.31613111700358</v>
      </c>
      <c r="T653">
        <v>10136.27</v>
      </c>
      <c r="U653" s="136">
        <f t="shared" si="137"/>
        <v>158.65761328080364</v>
      </c>
      <c r="V653">
        <v>8266.86</v>
      </c>
      <c r="W653">
        <f t="shared" si="138"/>
        <v>113.01259468570703</v>
      </c>
      <c r="X653">
        <v>4926.95</v>
      </c>
      <c r="Y653">
        <f t="shared" si="139"/>
        <v>118.93117756819845</v>
      </c>
      <c r="Z653">
        <v>14917.52</v>
      </c>
      <c r="AA653" s="136">
        <f t="shared" si="140"/>
        <v>150.41461643946116</v>
      </c>
      <c r="AB653">
        <v>10147.549999999999</v>
      </c>
      <c r="AC653">
        <f t="shared" si="141"/>
        <v>115.34714802100621</v>
      </c>
    </row>
    <row r="654" spans="1:29">
      <c r="A654" s="20">
        <v>42998</v>
      </c>
      <c r="B654">
        <v>28886.95</v>
      </c>
      <c r="C654">
        <f t="shared" si="142"/>
        <v>146.41167362309585</v>
      </c>
      <c r="D654">
        <v>12884.39</v>
      </c>
      <c r="E654" s="135">
        <f t="shared" si="142"/>
        <v>148.77120826184046</v>
      </c>
      <c r="F654">
        <v>10528.13</v>
      </c>
      <c r="G654">
        <f t="shared" si="130"/>
        <v>151.47364135087267</v>
      </c>
      <c r="H654">
        <v>8626.98</v>
      </c>
      <c r="I654">
        <f t="shared" si="131"/>
        <v>136.24910570030181</v>
      </c>
      <c r="J654">
        <v>6584.92</v>
      </c>
      <c r="K654">
        <f t="shared" si="132"/>
        <v>129.02854142091834</v>
      </c>
      <c r="L654">
        <v>14531.37</v>
      </c>
      <c r="M654" s="134">
        <f t="shared" si="133"/>
        <v>170.71588177659359</v>
      </c>
      <c r="N654">
        <v>9400.74</v>
      </c>
      <c r="O654">
        <f t="shared" si="134"/>
        <v>143.21707256877687</v>
      </c>
      <c r="P654">
        <v>14634.32</v>
      </c>
      <c r="Q654">
        <f t="shared" si="135"/>
        <v>151.09701426273415</v>
      </c>
      <c r="R654">
        <v>7260.05</v>
      </c>
      <c r="S654" s="135">
        <f t="shared" si="136"/>
        <v>172.49855064199431</v>
      </c>
      <c r="T654">
        <v>10101.75</v>
      </c>
      <c r="U654" s="136">
        <f t="shared" si="137"/>
        <v>158.1172901826173</v>
      </c>
      <c r="V654">
        <v>8249.09</v>
      </c>
      <c r="W654">
        <f t="shared" si="138"/>
        <v>112.76966885805723</v>
      </c>
      <c r="X654">
        <v>4910.78</v>
      </c>
      <c r="Y654">
        <f t="shared" si="139"/>
        <v>118.54085147573197</v>
      </c>
      <c r="Z654">
        <v>14785.35</v>
      </c>
      <c r="AA654" s="136">
        <f t="shared" si="140"/>
        <v>149.08193514559974</v>
      </c>
      <c r="AB654">
        <v>10141.15</v>
      </c>
      <c r="AC654">
        <f t="shared" si="141"/>
        <v>115.27439925432515</v>
      </c>
    </row>
    <row r="655" spans="1:29">
      <c r="A655" s="20">
        <v>42999</v>
      </c>
      <c r="B655">
        <v>28695.45</v>
      </c>
      <c r="C655">
        <f t="shared" si="142"/>
        <v>145.44106802095291</v>
      </c>
      <c r="D655">
        <v>12809.09</v>
      </c>
      <c r="E655" s="135">
        <f t="shared" si="142"/>
        <v>147.90174746609333</v>
      </c>
      <c r="F655">
        <v>10480.120000000001</v>
      </c>
      <c r="G655">
        <f t="shared" si="130"/>
        <v>150.78289669619465</v>
      </c>
      <c r="H655">
        <v>8627.69</v>
      </c>
      <c r="I655">
        <f t="shared" si="131"/>
        <v>136.26031899453073</v>
      </c>
      <c r="J655">
        <v>6577.9</v>
      </c>
      <c r="K655">
        <f t="shared" si="132"/>
        <v>128.89098768286613</v>
      </c>
      <c r="L655">
        <v>14504.92</v>
      </c>
      <c r="M655" s="134">
        <f t="shared" si="133"/>
        <v>170.40514472475391</v>
      </c>
      <c r="N655">
        <v>9412.0499999999993</v>
      </c>
      <c r="O655">
        <f t="shared" si="134"/>
        <v>143.38937656726557</v>
      </c>
      <c r="P655">
        <v>14618.91</v>
      </c>
      <c r="Q655">
        <f t="shared" si="135"/>
        <v>150.93790847648725</v>
      </c>
      <c r="R655">
        <v>7223.91</v>
      </c>
      <c r="S655" s="135">
        <f t="shared" si="136"/>
        <v>171.63986542354516</v>
      </c>
      <c r="T655">
        <v>10058.39</v>
      </c>
      <c r="U655" s="136">
        <f t="shared" si="137"/>
        <v>157.43859929219551</v>
      </c>
      <c r="V655">
        <v>8253.68</v>
      </c>
      <c r="W655">
        <f t="shared" si="138"/>
        <v>112.83241672237421</v>
      </c>
      <c r="X655">
        <v>4870.6499999999996</v>
      </c>
      <c r="Y655">
        <f t="shared" si="139"/>
        <v>117.57215722151548</v>
      </c>
      <c r="Z655">
        <v>14740.93</v>
      </c>
      <c r="AA655" s="136">
        <f t="shared" si="140"/>
        <v>148.63404452690168</v>
      </c>
      <c r="AB655">
        <v>10121.9</v>
      </c>
      <c r="AC655">
        <f t="shared" si="141"/>
        <v>115.05558460454226</v>
      </c>
    </row>
    <row r="656" spans="1:29">
      <c r="A656" s="20">
        <v>43000</v>
      </c>
      <c r="B656">
        <v>27947.25</v>
      </c>
      <c r="C656">
        <f t="shared" si="142"/>
        <v>141.64886378323308</v>
      </c>
      <c r="D656">
        <v>12329.05</v>
      </c>
      <c r="E656" s="135">
        <f t="shared" si="142"/>
        <v>142.35890602664497</v>
      </c>
      <c r="F656">
        <v>10261.950000000001</v>
      </c>
      <c r="G656">
        <f t="shared" si="130"/>
        <v>147.6439722781337</v>
      </c>
      <c r="H656">
        <v>8469.8799999999992</v>
      </c>
      <c r="I656">
        <f t="shared" si="131"/>
        <v>133.76796693499605</v>
      </c>
      <c r="J656">
        <v>6483.13</v>
      </c>
      <c r="K656">
        <f t="shared" si="132"/>
        <v>127.03401221916113</v>
      </c>
      <c r="L656">
        <v>14101.51</v>
      </c>
      <c r="M656" s="134">
        <f t="shared" si="133"/>
        <v>165.66584664979641</v>
      </c>
      <c r="N656">
        <v>9241.9</v>
      </c>
      <c r="O656">
        <f t="shared" si="134"/>
        <v>140.79719926020493</v>
      </c>
      <c r="P656">
        <v>14238.67</v>
      </c>
      <c r="Q656">
        <f t="shared" si="135"/>
        <v>147.01199126931522</v>
      </c>
      <c r="R656">
        <v>6983.41</v>
      </c>
      <c r="S656" s="135">
        <f t="shared" si="136"/>
        <v>165.92559328638364</v>
      </c>
      <c r="T656">
        <v>9761.8799999999992</v>
      </c>
      <c r="U656" s="136">
        <f t="shared" si="137"/>
        <v>152.79748684018989</v>
      </c>
      <c r="V656">
        <v>8133.94</v>
      </c>
      <c r="W656">
        <f t="shared" si="138"/>
        <v>111.19550402666304</v>
      </c>
      <c r="X656">
        <v>4729.25</v>
      </c>
      <c r="Y656">
        <f t="shared" si="139"/>
        <v>114.15891606661373</v>
      </c>
      <c r="Z656">
        <v>14234.69</v>
      </c>
      <c r="AA656" s="136">
        <f t="shared" si="140"/>
        <v>143.52958377026701</v>
      </c>
      <c r="AB656">
        <v>9964.4</v>
      </c>
      <c r="AC656">
        <f t="shared" si="141"/>
        <v>113.26528292450043</v>
      </c>
    </row>
    <row r="657" spans="1:29">
      <c r="A657" s="20">
        <v>43003</v>
      </c>
      <c r="B657">
        <v>27583.55</v>
      </c>
      <c r="C657">
        <f t="shared" si="142"/>
        <v>139.80547340464622</v>
      </c>
      <c r="D657">
        <v>11999.57</v>
      </c>
      <c r="E657" s="135">
        <f t="shared" si="142"/>
        <v>138.55452431372638</v>
      </c>
      <c r="F657">
        <v>10190.57</v>
      </c>
      <c r="G657">
        <f t="shared" si="130"/>
        <v>146.61699136892901</v>
      </c>
      <c r="H657">
        <v>8385.99</v>
      </c>
      <c r="I657">
        <f t="shared" si="131"/>
        <v>132.44306094504378</v>
      </c>
      <c r="J657">
        <v>6435.37</v>
      </c>
      <c r="K657">
        <f t="shared" si="132"/>
        <v>126.09817653121607</v>
      </c>
      <c r="L657">
        <v>13868.48</v>
      </c>
      <c r="M657" s="134">
        <f t="shared" si="133"/>
        <v>162.92818860857938</v>
      </c>
      <c r="N657">
        <v>9090.81</v>
      </c>
      <c r="O657">
        <f t="shared" si="134"/>
        <v>138.49539456244534</v>
      </c>
      <c r="P657">
        <v>13983.64</v>
      </c>
      <c r="Q657">
        <f t="shared" si="135"/>
        <v>144.37884729354965</v>
      </c>
      <c r="R657">
        <v>6864.07</v>
      </c>
      <c r="S657" s="135">
        <f t="shared" si="136"/>
        <v>163.09007878805158</v>
      </c>
      <c r="T657">
        <v>9643.84</v>
      </c>
      <c r="U657" s="136">
        <f t="shared" si="137"/>
        <v>150.94986984975199</v>
      </c>
      <c r="V657">
        <v>8071.82</v>
      </c>
      <c r="W657">
        <f t="shared" si="138"/>
        <v>110.34628892178937</v>
      </c>
      <c r="X657">
        <v>4691</v>
      </c>
      <c r="Y657">
        <f t="shared" si="139"/>
        <v>113.23560295363642</v>
      </c>
      <c r="Z657">
        <v>14000.97</v>
      </c>
      <c r="AA657" s="136">
        <f t="shared" si="140"/>
        <v>141.17296523352422</v>
      </c>
      <c r="AB657">
        <v>9872.6</v>
      </c>
      <c r="AC657">
        <f t="shared" si="141"/>
        <v>112.2217928024189</v>
      </c>
    </row>
    <row r="658" spans="1:29">
      <c r="A658" s="20">
        <v>43004</v>
      </c>
      <c r="B658">
        <v>27648.1</v>
      </c>
      <c r="C658">
        <f t="shared" si="142"/>
        <v>140.13264098489856</v>
      </c>
      <c r="D658">
        <v>12152.5</v>
      </c>
      <c r="E658" s="135">
        <f t="shared" si="142"/>
        <v>140.32034953940516</v>
      </c>
      <c r="F658">
        <v>10216.86</v>
      </c>
      <c r="G658">
        <f t="shared" si="130"/>
        <v>146.99523917087623</v>
      </c>
      <c r="H658">
        <v>8340.74</v>
      </c>
      <c r="I658">
        <f t="shared" si="131"/>
        <v>131.72841085510055</v>
      </c>
      <c r="J658">
        <v>6427.24</v>
      </c>
      <c r="K658">
        <f t="shared" si="132"/>
        <v>125.93887284312994</v>
      </c>
      <c r="L658">
        <v>13983.52</v>
      </c>
      <c r="M658" s="134">
        <f t="shared" si="133"/>
        <v>164.27968919245961</v>
      </c>
      <c r="N658">
        <v>9112.4599999999991</v>
      </c>
      <c r="O658">
        <f t="shared" si="134"/>
        <v>138.8252249397469</v>
      </c>
      <c r="P658">
        <v>14051.29</v>
      </c>
      <c r="Q658">
        <f t="shared" si="135"/>
        <v>145.07732272765759</v>
      </c>
      <c r="R658">
        <v>6902.3</v>
      </c>
      <c r="S658" s="135">
        <f t="shared" si="136"/>
        <v>163.99842233817085</v>
      </c>
      <c r="T658">
        <v>9706.64</v>
      </c>
      <c r="U658" s="136">
        <f t="shared" si="137"/>
        <v>151.93284466337025</v>
      </c>
      <c r="V658">
        <v>8049.73</v>
      </c>
      <c r="W658">
        <f t="shared" si="138"/>
        <v>110.04430628066477</v>
      </c>
      <c r="X658">
        <v>4717.29</v>
      </c>
      <c r="Y658">
        <f t="shared" si="139"/>
        <v>113.87021476383703</v>
      </c>
      <c r="Z658">
        <v>14148.49</v>
      </c>
      <c r="AA658" s="136">
        <f t="shared" si="140"/>
        <v>142.66042187626039</v>
      </c>
      <c r="AB658">
        <v>9871.5</v>
      </c>
      <c r="AC658">
        <f t="shared" si="141"/>
        <v>112.20928910814558</v>
      </c>
    </row>
    <row r="659" spans="1:29">
      <c r="A659" s="20">
        <v>43005</v>
      </c>
      <c r="B659">
        <v>27132.75</v>
      </c>
      <c r="C659">
        <f t="shared" si="142"/>
        <v>137.52062220127269</v>
      </c>
      <c r="D659">
        <v>11866.97</v>
      </c>
      <c r="E659" s="135">
        <f t="shared" si="142"/>
        <v>137.02344195627524</v>
      </c>
      <c r="F659">
        <v>10079.91</v>
      </c>
      <c r="G659">
        <f t="shared" si="130"/>
        <v>145.02486882182069</v>
      </c>
      <c r="H659">
        <v>8227.24</v>
      </c>
      <c r="I659">
        <f t="shared" si="131"/>
        <v>129.93586311568487</v>
      </c>
      <c r="J659">
        <v>6366.92</v>
      </c>
      <c r="K659">
        <f t="shared" si="132"/>
        <v>124.75692961245899</v>
      </c>
      <c r="L659">
        <v>13723.13</v>
      </c>
      <c r="M659" s="134">
        <f t="shared" si="133"/>
        <v>161.22060333504854</v>
      </c>
      <c r="N659">
        <v>8973.74</v>
      </c>
      <c r="O659">
        <f t="shared" si="134"/>
        <v>136.71187297950328</v>
      </c>
      <c r="P659">
        <v>13769.61</v>
      </c>
      <c r="Q659">
        <f t="shared" si="135"/>
        <v>142.16902176269804</v>
      </c>
      <c r="R659">
        <v>6740.33</v>
      </c>
      <c r="S659" s="135">
        <f t="shared" si="136"/>
        <v>160.15002043357188</v>
      </c>
      <c r="T659">
        <v>9540.49</v>
      </c>
      <c r="U659" s="136">
        <f t="shared" si="137"/>
        <v>149.33218757288179</v>
      </c>
      <c r="V659">
        <v>7939.54</v>
      </c>
      <c r="W659">
        <f t="shared" si="138"/>
        <v>108.53794742029723</v>
      </c>
      <c r="X659">
        <v>4632.1899999999996</v>
      </c>
      <c r="Y659">
        <f t="shared" si="139"/>
        <v>111.81599395561821</v>
      </c>
      <c r="Z659">
        <v>13857.49</v>
      </c>
      <c r="AA659" s="136">
        <f t="shared" si="140"/>
        <v>139.72624425264175</v>
      </c>
      <c r="AB659">
        <v>9735.75</v>
      </c>
      <c r="AC659">
        <f t="shared" si="141"/>
        <v>110.66621956487144</v>
      </c>
    </row>
    <row r="660" spans="1:29">
      <c r="A660" s="20">
        <v>43006</v>
      </c>
      <c r="B660">
        <v>27216.5</v>
      </c>
      <c r="C660">
        <f t="shared" si="142"/>
        <v>137.94510376356757</v>
      </c>
      <c r="D660">
        <v>11953.97</v>
      </c>
      <c r="E660" s="135">
        <f t="shared" si="142"/>
        <v>138.02799825415042</v>
      </c>
      <c r="F660">
        <v>10135.450000000001</v>
      </c>
      <c r="G660">
        <f t="shared" si="130"/>
        <v>145.82395147378523</v>
      </c>
      <c r="H660">
        <v>8241.49</v>
      </c>
      <c r="I660">
        <f t="shared" si="131"/>
        <v>130.1609186688714</v>
      </c>
      <c r="J660">
        <v>6391.84</v>
      </c>
      <c r="K660">
        <f t="shared" si="132"/>
        <v>125.24522578799481</v>
      </c>
      <c r="L660">
        <v>13853.5</v>
      </c>
      <c r="M660" s="134">
        <f t="shared" si="133"/>
        <v>162.75220217997608</v>
      </c>
      <c r="N660">
        <v>9025.52</v>
      </c>
      <c r="O660">
        <f t="shared" si="134"/>
        <v>137.50072364632436</v>
      </c>
      <c r="P660">
        <v>13861.84</v>
      </c>
      <c r="Q660">
        <f t="shared" si="135"/>
        <v>143.12128176695185</v>
      </c>
      <c r="R660">
        <v>6750.22</v>
      </c>
      <c r="S660" s="135">
        <f t="shared" si="136"/>
        <v>160.38500651023105</v>
      </c>
      <c r="T660">
        <v>9572.7900000000009</v>
      </c>
      <c r="U660" s="136">
        <f t="shared" si="137"/>
        <v>149.83776219835744</v>
      </c>
      <c r="V660">
        <v>7953.48</v>
      </c>
      <c r="W660">
        <f t="shared" si="138"/>
        <v>108.72851500822284</v>
      </c>
      <c r="X660">
        <v>4654.1000000000004</v>
      </c>
      <c r="Y660">
        <f t="shared" si="139"/>
        <v>112.34487736229359</v>
      </c>
      <c r="Z660">
        <v>13911.11</v>
      </c>
      <c r="AA660" s="136">
        <f t="shared" si="140"/>
        <v>140.26689924981849</v>
      </c>
      <c r="AB660">
        <v>9768.9500000000007</v>
      </c>
      <c r="AC660">
        <f t="shared" si="141"/>
        <v>111.04360379202947</v>
      </c>
    </row>
    <row r="661" spans="1:29">
      <c r="A661" s="20">
        <v>43007</v>
      </c>
      <c r="B661">
        <v>27558.9</v>
      </c>
      <c r="C661">
        <f t="shared" si="142"/>
        <v>139.68053644332602</v>
      </c>
      <c r="D661">
        <v>12229.89</v>
      </c>
      <c r="E661" s="135">
        <f t="shared" si="142"/>
        <v>141.21394277954954</v>
      </c>
      <c r="F661">
        <v>10219.34</v>
      </c>
      <c r="G661">
        <f t="shared" si="130"/>
        <v>147.03092021115117</v>
      </c>
      <c r="H661">
        <v>8287.2800000000007</v>
      </c>
      <c r="I661">
        <f t="shared" si="131"/>
        <v>130.88409717977754</v>
      </c>
      <c r="J661">
        <v>6428.23</v>
      </c>
      <c r="K661">
        <f t="shared" si="132"/>
        <v>125.95827144721423</v>
      </c>
      <c r="L661">
        <v>13968.92</v>
      </c>
      <c r="M661" s="134">
        <f t="shared" si="133"/>
        <v>164.1081670390812</v>
      </c>
      <c r="N661">
        <v>9116.92</v>
      </c>
      <c r="O661">
        <f t="shared" si="134"/>
        <v>138.89317152093702</v>
      </c>
      <c r="P661">
        <v>14040.02</v>
      </c>
      <c r="Q661">
        <f t="shared" si="135"/>
        <v>144.96096177950685</v>
      </c>
      <c r="R661">
        <v>6858.05</v>
      </c>
      <c r="S661" s="135">
        <f t="shared" si="136"/>
        <v>162.94704378486776</v>
      </c>
      <c r="T661">
        <v>9709.2999999999993</v>
      </c>
      <c r="U661" s="136">
        <f t="shared" si="137"/>
        <v>151.97448022076233</v>
      </c>
      <c r="V661">
        <v>7958.74</v>
      </c>
      <c r="W661">
        <f t="shared" si="138"/>
        <v>108.80042214685189</v>
      </c>
      <c r="X661">
        <v>4686.41</v>
      </c>
      <c r="Y661">
        <f t="shared" si="139"/>
        <v>113.12480538007914</v>
      </c>
      <c r="Z661">
        <v>14134.68</v>
      </c>
      <c r="AA661" s="136">
        <f t="shared" si="140"/>
        <v>142.52117447769621</v>
      </c>
      <c r="AB661">
        <v>9788.6</v>
      </c>
      <c r="AC661">
        <f t="shared" si="141"/>
        <v>111.26696523972993</v>
      </c>
    </row>
    <row r="662" spans="1:29">
      <c r="A662" s="20">
        <v>43011</v>
      </c>
      <c r="B662">
        <v>27819.45</v>
      </c>
      <c r="C662">
        <f t="shared" si="142"/>
        <v>141.00111759026254</v>
      </c>
      <c r="D662">
        <v>12373.64</v>
      </c>
      <c r="E662" s="135">
        <f t="shared" si="142"/>
        <v>142.8737699958663</v>
      </c>
      <c r="F662">
        <v>10277.719999999999</v>
      </c>
      <c r="G662">
        <f t="shared" si="130"/>
        <v>147.87086340923705</v>
      </c>
      <c r="H662">
        <v>8331.57</v>
      </c>
      <c r="I662">
        <f t="shared" si="131"/>
        <v>131.58358563245346</v>
      </c>
      <c r="J662">
        <v>6486.28</v>
      </c>
      <c r="K662">
        <f t="shared" si="132"/>
        <v>127.0957350503384</v>
      </c>
      <c r="L662">
        <v>14086.66</v>
      </c>
      <c r="M662" s="134">
        <f t="shared" si="133"/>
        <v>165.49138747324369</v>
      </c>
      <c r="N662">
        <v>9148.59</v>
      </c>
      <c r="O662">
        <f t="shared" si="134"/>
        <v>139.37565318602435</v>
      </c>
      <c r="P662">
        <v>14153.45</v>
      </c>
      <c r="Q662">
        <f t="shared" si="135"/>
        <v>146.13210839430153</v>
      </c>
      <c r="R662">
        <v>6929.48</v>
      </c>
      <c r="S662" s="135">
        <f t="shared" si="136"/>
        <v>164.64421824955565</v>
      </c>
      <c r="T662">
        <v>9799.7199999999993</v>
      </c>
      <c r="U662" s="136">
        <f t="shared" si="137"/>
        <v>153.38977612279044</v>
      </c>
      <c r="V662">
        <v>8019.79</v>
      </c>
      <c r="W662">
        <f t="shared" si="138"/>
        <v>109.63500975394362</v>
      </c>
      <c r="X662">
        <v>4723.54</v>
      </c>
      <c r="Y662">
        <f t="shared" si="139"/>
        <v>114.02108291955228</v>
      </c>
      <c r="Z662">
        <v>14317.46</v>
      </c>
      <c r="AA662" s="136">
        <f t="shared" si="140"/>
        <v>144.36416068403645</v>
      </c>
      <c r="AB662">
        <v>9859.5</v>
      </c>
      <c r="AC662">
        <f t="shared" si="141"/>
        <v>112.07288517061859</v>
      </c>
    </row>
    <row r="663" spans="1:29">
      <c r="A663" s="20">
        <v>43012</v>
      </c>
      <c r="B663">
        <v>27869.85</v>
      </c>
      <c r="C663">
        <f t="shared" si="142"/>
        <v>141.25656679312414</v>
      </c>
      <c r="D663">
        <v>12480.63</v>
      </c>
      <c r="E663" s="135">
        <f t="shared" si="142"/>
        <v>144.1091433097705</v>
      </c>
      <c r="F663">
        <v>10316.48</v>
      </c>
      <c r="G663">
        <f t="shared" si="130"/>
        <v>148.42852353869594</v>
      </c>
      <c r="H663">
        <v>8376.92</v>
      </c>
      <c r="I663">
        <f t="shared" si="131"/>
        <v>132.29981505961209</v>
      </c>
      <c r="J663">
        <v>6508.37</v>
      </c>
      <c r="K663">
        <f t="shared" si="132"/>
        <v>127.52857865056255</v>
      </c>
      <c r="L663">
        <v>14167.05</v>
      </c>
      <c r="M663" s="134">
        <f t="shared" si="133"/>
        <v>166.43581664516765</v>
      </c>
      <c r="N663">
        <v>9208.2999999999993</v>
      </c>
      <c r="O663">
        <f t="shared" si="134"/>
        <v>140.28531470236047</v>
      </c>
      <c r="P663">
        <v>14259.37</v>
      </c>
      <c r="Q663">
        <f t="shared" si="135"/>
        <v>147.22571545979613</v>
      </c>
      <c r="R663">
        <v>6945.22</v>
      </c>
      <c r="S663" s="135">
        <f t="shared" si="136"/>
        <v>165.0182001349566</v>
      </c>
      <c r="T663">
        <v>9822.3700000000008</v>
      </c>
      <c r="U663" s="136">
        <f t="shared" si="137"/>
        <v>153.74430445923082</v>
      </c>
      <c r="V663">
        <v>8058.94</v>
      </c>
      <c r="W663">
        <f t="shared" si="138"/>
        <v>110.17021212605896</v>
      </c>
      <c r="X663">
        <v>4745.46</v>
      </c>
      <c r="Y663">
        <f t="shared" si="139"/>
        <v>114.5502077152768</v>
      </c>
      <c r="Z663">
        <v>14414.98</v>
      </c>
      <c r="AA663" s="136">
        <f t="shared" si="140"/>
        <v>145.34746309591029</v>
      </c>
      <c r="AB663">
        <v>9914.9</v>
      </c>
      <c r="AC663">
        <f t="shared" si="141"/>
        <v>112.70261668220157</v>
      </c>
    </row>
    <row r="664" spans="1:29">
      <c r="A664" s="20">
        <v>43013</v>
      </c>
      <c r="B664">
        <v>27951.85</v>
      </c>
      <c r="C664">
        <f t="shared" si="142"/>
        <v>141.67217859143076</v>
      </c>
      <c r="D664">
        <v>12555.29</v>
      </c>
      <c r="E664" s="135">
        <f t="shared" si="142"/>
        <v>144.97121426608501</v>
      </c>
      <c r="F664">
        <v>10317.94</v>
      </c>
      <c r="G664">
        <f t="shared" si="130"/>
        <v>148.44952931240621</v>
      </c>
      <c r="H664">
        <v>8354.1</v>
      </c>
      <c r="I664">
        <f t="shared" si="131"/>
        <v>131.93941030707052</v>
      </c>
      <c r="J664">
        <v>6482.86</v>
      </c>
      <c r="K664">
        <f t="shared" si="132"/>
        <v>127.02872169077449</v>
      </c>
      <c r="L664">
        <v>14265.85</v>
      </c>
      <c r="M664" s="134">
        <f t="shared" si="133"/>
        <v>167.59652820364613</v>
      </c>
      <c r="N664">
        <v>9218.32</v>
      </c>
      <c r="O664">
        <f t="shared" si="134"/>
        <v>140.43796599014621</v>
      </c>
      <c r="P664">
        <v>14321.23</v>
      </c>
      <c r="Q664">
        <f t="shared" si="135"/>
        <v>147.86441006961007</v>
      </c>
      <c r="R664">
        <v>6973.14</v>
      </c>
      <c r="S664" s="135">
        <f t="shared" si="136"/>
        <v>165.68157842214811</v>
      </c>
      <c r="T664">
        <v>9824.39</v>
      </c>
      <c r="U664" s="136">
        <f t="shared" si="137"/>
        <v>153.7759224389045</v>
      </c>
      <c r="V664">
        <v>8041.23</v>
      </c>
      <c r="W664">
        <f t="shared" si="138"/>
        <v>109.92810653192964</v>
      </c>
      <c r="X664">
        <v>4755.67</v>
      </c>
      <c r="Y664">
        <f t="shared" si="139"/>
        <v>114.79666593445323</v>
      </c>
      <c r="Z664">
        <v>14466.68</v>
      </c>
      <c r="AA664" s="136">
        <f t="shared" si="140"/>
        <v>145.86875857062191</v>
      </c>
      <c r="AB664">
        <v>9888.7000000000007</v>
      </c>
      <c r="AC664">
        <f t="shared" si="141"/>
        <v>112.40480141860097</v>
      </c>
    </row>
    <row r="665" spans="1:29">
      <c r="A665" s="20">
        <v>43014</v>
      </c>
      <c r="B665">
        <v>28176.15</v>
      </c>
      <c r="C665">
        <f t="shared" si="142"/>
        <v>142.80902891289639</v>
      </c>
      <c r="D665">
        <v>12699.1</v>
      </c>
      <c r="E665" s="135">
        <f t="shared" si="142"/>
        <v>146.63173427984859</v>
      </c>
      <c r="F665">
        <v>10455.4</v>
      </c>
      <c r="G665">
        <f t="shared" si="130"/>
        <v>150.42723729474409</v>
      </c>
      <c r="H665">
        <v>8419.26</v>
      </c>
      <c r="I665">
        <f t="shared" si="131"/>
        <v>132.96850643658883</v>
      </c>
      <c r="J665">
        <v>6542.97</v>
      </c>
      <c r="K665">
        <f t="shared" si="132"/>
        <v>128.20655006603363</v>
      </c>
      <c r="L665">
        <v>14410.45</v>
      </c>
      <c r="M665" s="134">
        <f t="shared" si="133"/>
        <v>169.29530240765411</v>
      </c>
      <c r="N665">
        <v>9271.57</v>
      </c>
      <c r="O665">
        <f t="shared" si="134"/>
        <v>141.24921160637297</v>
      </c>
      <c r="P665">
        <v>14444.73</v>
      </c>
      <c r="Q665">
        <f t="shared" si="135"/>
        <v>149.13952782441163</v>
      </c>
      <c r="R665">
        <v>7070.25</v>
      </c>
      <c r="S665" s="135">
        <f t="shared" si="136"/>
        <v>167.9889088472614</v>
      </c>
      <c r="T665">
        <v>10033.64</v>
      </c>
      <c r="U665" s="136">
        <f t="shared" si="137"/>
        <v>157.05120077886664</v>
      </c>
      <c r="V665">
        <v>8096.53</v>
      </c>
      <c r="W665">
        <f t="shared" si="138"/>
        <v>110.68408842664172</v>
      </c>
      <c r="X665">
        <v>4848.82</v>
      </c>
      <c r="Y665">
        <f t="shared" si="139"/>
        <v>117.04520492723327</v>
      </c>
      <c r="Z665">
        <v>14730.8</v>
      </c>
      <c r="AA665" s="136">
        <f t="shared" si="140"/>
        <v>148.53190287972896</v>
      </c>
      <c r="AB665">
        <v>9979.7000000000007</v>
      </c>
      <c r="AC665">
        <f t="shared" si="141"/>
        <v>113.43919794484736</v>
      </c>
    </row>
    <row r="666" spans="1:29">
      <c r="A666" s="20">
        <v>43017</v>
      </c>
      <c r="B666">
        <v>28219.15</v>
      </c>
      <c r="C666">
        <f t="shared" si="142"/>
        <v>143.02697168517912</v>
      </c>
      <c r="D666">
        <v>12819.49</v>
      </c>
      <c r="E666" s="135">
        <f t="shared" si="142"/>
        <v>148.0218323568738</v>
      </c>
      <c r="F666">
        <v>10425.24</v>
      </c>
      <c r="G666">
        <f t="shared" si="130"/>
        <v>149.99330980494844</v>
      </c>
      <c r="H666">
        <v>8391.6299999999992</v>
      </c>
      <c r="I666">
        <f t="shared" si="131"/>
        <v>132.53213556398919</v>
      </c>
      <c r="J666">
        <v>6519.73</v>
      </c>
      <c r="K666">
        <f t="shared" si="132"/>
        <v>127.75117273379234</v>
      </c>
      <c r="L666">
        <v>14406.31</v>
      </c>
      <c r="M666" s="134">
        <f t="shared" si="133"/>
        <v>169.24666530388791</v>
      </c>
      <c r="N666">
        <v>9255.84</v>
      </c>
      <c r="O666">
        <f t="shared" si="134"/>
        <v>141.00957041307257</v>
      </c>
      <c r="P666">
        <v>14503.78</v>
      </c>
      <c r="Q666">
        <f t="shared" si="135"/>
        <v>149.74920963348885</v>
      </c>
      <c r="R666">
        <v>7069.86</v>
      </c>
      <c r="S666" s="135">
        <f t="shared" si="136"/>
        <v>167.97964246001195</v>
      </c>
      <c r="T666">
        <v>10011.6</v>
      </c>
      <c r="U666" s="136">
        <f t="shared" si="137"/>
        <v>156.70622044618915</v>
      </c>
      <c r="V666">
        <v>8116.95</v>
      </c>
      <c r="W666">
        <f t="shared" si="138"/>
        <v>110.96324123477955</v>
      </c>
      <c r="X666">
        <v>4830.93</v>
      </c>
      <c r="Y666">
        <f t="shared" si="139"/>
        <v>116.61335991831396</v>
      </c>
      <c r="Z666">
        <v>14732.66</v>
      </c>
      <c r="AA666" s="136">
        <f t="shared" si="140"/>
        <v>148.55065741711704</v>
      </c>
      <c r="AB666">
        <v>9988.75</v>
      </c>
      <c r="AC666">
        <f t="shared" si="141"/>
        <v>113.54206924773229</v>
      </c>
    </row>
    <row r="667" spans="1:29">
      <c r="A667" s="20">
        <v>43018</v>
      </c>
      <c r="B667">
        <v>28391.599999999999</v>
      </c>
      <c r="C667">
        <f t="shared" si="142"/>
        <v>143.90102357076424</v>
      </c>
      <c r="D667">
        <v>13117.13</v>
      </c>
      <c r="E667" s="135">
        <f t="shared" si="142"/>
        <v>151.4585695580183</v>
      </c>
      <c r="F667">
        <v>10508.78</v>
      </c>
      <c r="G667">
        <f t="shared" si="130"/>
        <v>151.19524291163046</v>
      </c>
      <c r="H667">
        <v>8455.69</v>
      </c>
      <c r="I667">
        <f t="shared" si="131"/>
        <v>133.54385898413872</v>
      </c>
      <c r="J667">
        <v>6561.97</v>
      </c>
      <c r="K667">
        <f t="shared" si="132"/>
        <v>128.57884650805534</v>
      </c>
      <c r="L667">
        <v>14576.2</v>
      </c>
      <c r="M667" s="134">
        <f t="shared" si="133"/>
        <v>171.24254877220685</v>
      </c>
      <c r="N667">
        <v>9333.33</v>
      </c>
      <c r="O667">
        <f t="shared" si="134"/>
        <v>142.19010417460137</v>
      </c>
      <c r="P667">
        <v>14686.32</v>
      </c>
      <c r="Q667">
        <f t="shared" si="135"/>
        <v>151.6339059489664</v>
      </c>
      <c r="R667">
        <v>7117.36</v>
      </c>
      <c r="S667" s="135">
        <f t="shared" si="136"/>
        <v>169.10824090706049</v>
      </c>
      <c r="T667">
        <v>10063.31</v>
      </c>
      <c r="U667" s="136">
        <f t="shared" si="137"/>
        <v>157.51560942090572</v>
      </c>
      <c r="V667">
        <v>8158.94</v>
      </c>
      <c r="W667">
        <f t="shared" si="138"/>
        <v>111.5372679935311</v>
      </c>
      <c r="X667">
        <v>4839.71</v>
      </c>
      <c r="Y667">
        <f t="shared" si="139"/>
        <v>116.82529950346274</v>
      </c>
      <c r="Z667">
        <v>14865.38</v>
      </c>
      <c r="AA667" s="136">
        <f t="shared" si="140"/>
        <v>149.88888440751793</v>
      </c>
      <c r="AB667">
        <v>10016.950000000001</v>
      </c>
      <c r="AC667">
        <f t="shared" si="141"/>
        <v>113.86261850092075</v>
      </c>
    </row>
    <row r="668" spans="1:29">
      <c r="A668" s="20">
        <v>43019</v>
      </c>
      <c r="B668">
        <v>28214.85</v>
      </c>
      <c r="C668">
        <f t="shared" si="142"/>
        <v>143.00517740795084</v>
      </c>
      <c r="D668">
        <v>13019.11</v>
      </c>
      <c r="E668" s="135">
        <f t="shared" si="142"/>
        <v>150.32676946241224</v>
      </c>
      <c r="F668">
        <v>10497.51</v>
      </c>
      <c r="G668">
        <f t="shared" si="130"/>
        <v>151.03309560360668</v>
      </c>
      <c r="H668">
        <v>8471.01</v>
      </c>
      <c r="I668">
        <f t="shared" si="131"/>
        <v>133.78581344552944</v>
      </c>
      <c r="J668">
        <v>6576.07</v>
      </c>
      <c r="K668">
        <f t="shared" si="132"/>
        <v>128.85512965713457</v>
      </c>
      <c r="L668">
        <v>14442.49</v>
      </c>
      <c r="M668" s="134">
        <f t="shared" si="133"/>
        <v>169.67171129767081</v>
      </c>
      <c r="N668">
        <v>9283.76</v>
      </c>
      <c r="O668">
        <f t="shared" si="134"/>
        <v>141.43492210518619</v>
      </c>
      <c r="P668">
        <v>14580.73</v>
      </c>
      <c r="Q668">
        <f t="shared" si="135"/>
        <v>150.54370608071136</v>
      </c>
      <c r="R668">
        <v>7053.16</v>
      </c>
      <c r="S668" s="135">
        <f t="shared" si="136"/>
        <v>167.58285100599701</v>
      </c>
      <c r="T668">
        <v>10008.39</v>
      </c>
      <c r="U668" s="136">
        <f t="shared" si="137"/>
        <v>156.65597603294529</v>
      </c>
      <c r="V668">
        <v>8139.39</v>
      </c>
      <c r="W668">
        <f t="shared" si="138"/>
        <v>111.27000857144029</v>
      </c>
      <c r="X668">
        <v>4810.45</v>
      </c>
      <c r="Y668">
        <f t="shared" si="139"/>
        <v>116.11899514566623</v>
      </c>
      <c r="Z668">
        <v>14756.9</v>
      </c>
      <c r="AA668" s="136">
        <f t="shared" si="140"/>
        <v>148.79507138823908</v>
      </c>
      <c r="AB668">
        <v>9984.7999999999993</v>
      </c>
      <c r="AC668">
        <f t="shared" si="141"/>
        <v>113.4971696182963</v>
      </c>
    </row>
    <row r="669" spans="1:29">
      <c r="A669" s="20">
        <v>43020</v>
      </c>
      <c r="B669">
        <v>28528.85</v>
      </c>
      <c r="C669">
        <f t="shared" si="142"/>
        <v>144.59666648927137</v>
      </c>
      <c r="D669">
        <v>13246.15</v>
      </c>
      <c r="E669" s="135">
        <f t="shared" si="142"/>
        <v>152.9483150011431</v>
      </c>
      <c r="F669">
        <v>10591.5</v>
      </c>
      <c r="G669">
        <f t="shared" si="130"/>
        <v>152.38537825499569</v>
      </c>
      <c r="H669">
        <v>8555.9599999999991</v>
      </c>
      <c r="I669">
        <f t="shared" si="131"/>
        <v>135.12746040996433</v>
      </c>
      <c r="J669">
        <v>6637.59</v>
      </c>
      <c r="K669">
        <f t="shared" si="132"/>
        <v>130.06058634730164</v>
      </c>
      <c r="L669">
        <v>14621.45</v>
      </c>
      <c r="M669" s="134">
        <f t="shared" si="133"/>
        <v>171.77414996675287</v>
      </c>
      <c r="N669">
        <v>9342.09</v>
      </c>
      <c r="O669">
        <f t="shared" si="134"/>
        <v>142.323559791468</v>
      </c>
      <c r="P669">
        <v>14786.15</v>
      </c>
      <c r="Q669">
        <f t="shared" si="135"/>
        <v>152.6646347381311</v>
      </c>
      <c r="R669">
        <v>7122.55</v>
      </c>
      <c r="S669" s="135">
        <f t="shared" si="136"/>
        <v>169.23155513738013</v>
      </c>
      <c r="T669">
        <v>10122.620000000001</v>
      </c>
      <c r="U669" s="136">
        <f t="shared" si="137"/>
        <v>158.44395713102836</v>
      </c>
      <c r="V669">
        <v>8242.2199999999993</v>
      </c>
      <c r="W669">
        <f t="shared" si="138"/>
        <v>112.67575211996189</v>
      </c>
      <c r="X669">
        <v>4864.33</v>
      </c>
      <c r="Y669">
        <f t="shared" si="139"/>
        <v>117.41959934245625</v>
      </c>
      <c r="Z669">
        <v>14992.28</v>
      </c>
      <c r="AA669" s="136">
        <f t="shared" si="140"/>
        <v>151.16842784544647</v>
      </c>
      <c r="AB669">
        <v>10096.4</v>
      </c>
      <c r="AC669">
        <f t="shared" si="141"/>
        <v>114.7657262372974</v>
      </c>
    </row>
    <row r="670" spans="1:29">
      <c r="A670" s="20">
        <v>43021</v>
      </c>
      <c r="B670">
        <v>28575.45</v>
      </c>
      <c r="C670">
        <f t="shared" si="142"/>
        <v>144.83285563318711</v>
      </c>
      <c r="D670">
        <v>13238.24</v>
      </c>
      <c r="E670" s="135">
        <f t="shared" si="142"/>
        <v>152.85698120440526</v>
      </c>
      <c r="F670">
        <v>10614.7</v>
      </c>
      <c r="G670">
        <f t="shared" si="130"/>
        <v>152.71916863176159</v>
      </c>
      <c r="H670">
        <v>8574.41</v>
      </c>
      <c r="I670">
        <f t="shared" si="131"/>
        <v>135.41884812619537</v>
      </c>
      <c r="J670">
        <v>6657.98</v>
      </c>
      <c r="K670">
        <f t="shared" si="132"/>
        <v>130.46011921323964</v>
      </c>
      <c r="L670">
        <v>14617.58</v>
      </c>
      <c r="M670" s="134">
        <f t="shared" si="133"/>
        <v>171.72868484801492</v>
      </c>
      <c r="N670">
        <v>9363.6200000000008</v>
      </c>
      <c r="O670">
        <f t="shared" si="134"/>
        <v>142.65156200963443</v>
      </c>
      <c r="P670">
        <v>14838.72</v>
      </c>
      <c r="Q670">
        <f t="shared" si="135"/>
        <v>153.20741158323165</v>
      </c>
      <c r="R670">
        <v>7133</v>
      </c>
      <c r="S670" s="135">
        <f t="shared" si="136"/>
        <v>169.47984679573079</v>
      </c>
      <c r="T670">
        <v>10161.93</v>
      </c>
      <c r="U670" s="136">
        <f t="shared" si="137"/>
        <v>159.05925553745087</v>
      </c>
      <c r="V670">
        <v>8258.6</v>
      </c>
      <c r="W670">
        <f t="shared" si="138"/>
        <v>112.89967587105383</v>
      </c>
      <c r="X670">
        <v>4897.32</v>
      </c>
      <c r="Y670">
        <f t="shared" si="139"/>
        <v>118.21594181558359</v>
      </c>
      <c r="Z670">
        <v>15043.86</v>
      </c>
      <c r="AA670" s="136">
        <f t="shared" si="140"/>
        <v>151.68851335000403</v>
      </c>
      <c r="AB670">
        <v>10167.450000000001</v>
      </c>
      <c r="AC670">
        <f t="shared" si="141"/>
        <v>115.57335121740515</v>
      </c>
    </row>
    <row r="671" spans="1:29">
      <c r="A671" s="20">
        <v>43024</v>
      </c>
      <c r="B671">
        <v>28646.45</v>
      </c>
      <c r="C671">
        <f t="shared" si="142"/>
        <v>145.19271462928188</v>
      </c>
      <c r="D671">
        <v>13275.02</v>
      </c>
      <c r="E671" s="135">
        <f t="shared" si="142"/>
        <v>153.28166603930006</v>
      </c>
      <c r="F671">
        <v>10637.43</v>
      </c>
      <c r="G671">
        <f t="shared" si="130"/>
        <v>153.04619687589471</v>
      </c>
      <c r="H671">
        <v>8598.93</v>
      </c>
      <c r="I671">
        <f t="shared" si="131"/>
        <v>135.80610161139776</v>
      </c>
      <c r="J671">
        <v>6685.69</v>
      </c>
      <c r="K671">
        <f t="shared" si="132"/>
        <v>131.00308418210389</v>
      </c>
      <c r="L671">
        <v>14713.07</v>
      </c>
      <c r="M671" s="134">
        <f t="shared" si="133"/>
        <v>172.85051021966581</v>
      </c>
      <c r="N671">
        <v>9418.26</v>
      </c>
      <c r="O671">
        <f t="shared" si="134"/>
        <v>143.4839838025101</v>
      </c>
      <c r="P671">
        <v>14881.33</v>
      </c>
      <c r="Q671">
        <f t="shared" si="135"/>
        <v>153.64735302073848</v>
      </c>
      <c r="R671">
        <v>7173.43</v>
      </c>
      <c r="S671" s="135">
        <f t="shared" si="136"/>
        <v>170.44046227392391</v>
      </c>
      <c r="T671">
        <v>10236.65</v>
      </c>
      <c r="U671" s="136">
        <f t="shared" si="137"/>
        <v>160.22880773607437</v>
      </c>
      <c r="V671">
        <v>8300.44</v>
      </c>
      <c r="W671">
        <f t="shared" si="138"/>
        <v>113.47165204600418</v>
      </c>
      <c r="X671">
        <v>4917.63</v>
      </c>
      <c r="Y671">
        <f t="shared" si="139"/>
        <v>118.70620297439586</v>
      </c>
      <c r="Z671">
        <v>15146.23</v>
      </c>
      <c r="AA671" s="136">
        <f t="shared" si="140"/>
        <v>152.7207187222715</v>
      </c>
      <c r="AB671">
        <v>10230.85</v>
      </c>
      <c r="AC671">
        <f t="shared" si="141"/>
        <v>116.29401868733945</v>
      </c>
    </row>
    <row r="672" spans="1:29">
      <c r="A672" s="20">
        <v>43025</v>
      </c>
      <c r="B672">
        <v>28782.7</v>
      </c>
      <c r="C672">
        <f t="shared" si="142"/>
        <v>145.88328911122431</v>
      </c>
      <c r="D672">
        <v>13448.08</v>
      </c>
      <c r="E672" s="135">
        <f t="shared" si="142"/>
        <v>155.27992480838375</v>
      </c>
      <c r="F672">
        <v>10651.14</v>
      </c>
      <c r="G672">
        <f t="shared" si="130"/>
        <v>153.24344972354388</v>
      </c>
      <c r="H672">
        <v>8633.15</v>
      </c>
      <c r="I672">
        <f t="shared" si="131"/>
        <v>136.34655080648855</v>
      </c>
      <c r="J672">
        <v>6695.44</v>
      </c>
      <c r="K672">
        <f t="shared" si="132"/>
        <v>131.19413104050977</v>
      </c>
      <c r="L672">
        <v>14821.47</v>
      </c>
      <c r="M672" s="134">
        <f t="shared" si="133"/>
        <v>174.12400346803696</v>
      </c>
      <c r="N672">
        <v>9482.9500000000007</v>
      </c>
      <c r="O672">
        <f t="shared" si="134"/>
        <v>144.46951392295531</v>
      </c>
      <c r="P672">
        <v>14999.45</v>
      </c>
      <c r="Q672">
        <f t="shared" si="135"/>
        <v>154.86692313569526</v>
      </c>
      <c r="R672">
        <v>7207.06</v>
      </c>
      <c r="S672" s="135">
        <f t="shared" si="136"/>
        <v>171.23950997443427</v>
      </c>
      <c r="T672">
        <v>10280.709999999999</v>
      </c>
      <c r="U672" s="136">
        <f t="shared" si="137"/>
        <v>160.91845535212565</v>
      </c>
      <c r="V672">
        <v>8326.41</v>
      </c>
      <c r="W672">
        <f t="shared" si="138"/>
        <v>113.82667645478668</v>
      </c>
      <c r="X672">
        <v>4969.9399999999996</v>
      </c>
      <c r="Y672">
        <f t="shared" si="139"/>
        <v>119.96890909047021</v>
      </c>
      <c r="Z672">
        <v>15221.33</v>
      </c>
      <c r="AA672" s="136">
        <f t="shared" si="140"/>
        <v>153.47795837702668</v>
      </c>
      <c r="AB672">
        <v>10234.450000000001</v>
      </c>
      <c r="AC672">
        <f t="shared" si="141"/>
        <v>116.33493986859756</v>
      </c>
    </row>
    <row r="673" spans="1:29">
      <c r="A673" s="20">
        <v>43026</v>
      </c>
      <c r="B673">
        <v>28740.2</v>
      </c>
      <c r="C673">
        <f t="shared" si="142"/>
        <v>145.6678805572239</v>
      </c>
      <c r="D673">
        <v>13441.67</v>
      </c>
      <c r="E673" s="135">
        <f t="shared" si="142"/>
        <v>155.20591094781616</v>
      </c>
      <c r="F673">
        <v>10708.99</v>
      </c>
      <c r="G673">
        <f t="shared" si="130"/>
        <v>154.0757675380226</v>
      </c>
      <c r="H673">
        <v>8650.6200000000008</v>
      </c>
      <c r="I673">
        <f t="shared" si="131"/>
        <v>136.62246101800918</v>
      </c>
      <c r="J673">
        <v>6700.9</v>
      </c>
      <c r="K673">
        <f t="shared" si="132"/>
        <v>131.30111728121705</v>
      </c>
      <c r="L673">
        <v>14876</v>
      </c>
      <c r="M673" s="134">
        <f t="shared" si="133"/>
        <v>174.7646269628126</v>
      </c>
      <c r="N673">
        <v>9470.69</v>
      </c>
      <c r="O673">
        <f t="shared" si="134"/>
        <v>144.2827369979799</v>
      </c>
      <c r="P673">
        <v>15016.47</v>
      </c>
      <c r="Q673">
        <f t="shared" si="135"/>
        <v>155.0426519145351</v>
      </c>
      <c r="R673">
        <v>7239.64</v>
      </c>
      <c r="S673" s="135">
        <f t="shared" si="136"/>
        <v>172.01360970927306</v>
      </c>
      <c r="T673">
        <v>10274.620000000001</v>
      </c>
      <c r="U673" s="136">
        <f t="shared" si="137"/>
        <v>160.823131839149</v>
      </c>
      <c r="V673">
        <v>8316.81</v>
      </c>
      <c r="W673">
        <f t="shared" si="138"/>
        <v>113.69543909150934</v>
      </c>
      <c r="X673">
        <v>4971.22</v>
      </c>
      <c r="Y673">
        <f t="shared" si="139"/>
        <v>119.9998068887607</v>
      </c>
      <c r="Z673">
        <v>15229.19</v>
      </c>
      <c r="AA673" s="136">
        <f t="shared" si="140"/>
        <v>153.55721142211826</v>
      </c>
      <c r="AB673">
        <v>10210.85</v>
      </c>
      <c r="AC673">
        <f t="shared" si="141"/>
        <v>116.06667879146113</v>
      </c>
    </row>
    <row r="674" spans="1:29">
      <c r="A674" s="20">
        <v>43027</v>
      </c>
      <c r="B674">
        <v>28588.3</v>
      </c>
      <c r="C674">
        <f t="shared" si="142"/>
        <v>144.89798504304369</v>
      </c>
      <c r="D674">
        <v>13353.8</v>
      </c>
      <c r="E674" s="135">
        <f t="shared" si="142"/>
        <v>154.19130908696221</v>
      </c>
      <c r="F674">
        <v>10615.28</v>
      </c>
      <c r="G674">
        <f t="shared" si="130"/>
        <v>152.72751339118074</v>
      </c>
      <c r="H674">
        <v>8604.2199999999993</v>
      </c>
      <c r="I674">
        <f t="shared" si="131"/>
        <v>135.88964855008945</v>
      </c>
      <c r="J674">
        <v>6663.25</v>
      </c>
      <c r="K674">
        <f t="shared" si="132"/>
        <v>130.5633824895267</v>
      </c>
      <c r="L674">
        <v>14778.85</v>
      </c>
      <c r="M674" s="134">
        <f t="shared" si="133"/>
        <v>173.6232997572844</v>
      </c>
      <c r="N674">
        <v>9447.74</v>
      </c>
      <c r="O674">
        <f t="shared" si="134"/>
        <v>143.93310156338075</v>
      </c>
      <c r="P674">
        <v>14972.7</v>
      </c>
      <c r="Q674">
        <f t="shared" si="135"/>
        <v>154.59073366248924</v>
      </c>
      <c r="R674">
        <v>7190.78</v>
      </c>
      <c r="S674" s="135">
        <f t="shared" si="136"/>
        <v>170.85269770668793</v>
      </c>
      <c r="T674">
        <v>10176.43</v>
      </c>
      <c r="U674" s="136">
        <f t="shared" si="137"/>
        <v>159.28621628263343</v>
      </c>
      <c r="V674">
        <v>8276.5499999999993</v>
      </c>
      <c r="W674">
        <f t="shared" si="138"/>
        <v>113.14506239926507</v>
      </c>
      <c r="X674">
        <v>4937.2700000000004</v>
      </c>
      <c r="Y674">
        <f t="shared" si="139"/>
        <v>119.18029106691547</v>
      </c>
      <c r="Z674">
        <v>15187.41</v>
      </c>
      <c r="AA674" s="136">
        <f t="shared" si="140"/>
        <v>153.1359401468097</v>
      </c>
      <c r="AB674">
        <v>10146.549999999999</v>
      </c>
      <c r="AC674">
        <f t="shared" si="141"/>
        <v>115.33578102621229</v>
      </c>
    </row>
    <row r="675" spans="1:29">
      <c r="A675" s="20">
        <v>43031</v>
      </c>
      <c r="B675">
        <v>28731.25</v>
      </c>
      <c r="C675">
        <f t="shared" si="142"/>
        <v>145.6225180499697</v>
      </c>
      <c r="D675">
        <v>13394.06</v>
      </c>
      <c r="E675" s="135">
        <f t="shared" si="142"/>
        <v>154.65617617377205</v>
      </c>
      <c r="F675">
        <v>10664.94</v>
      </c>
      <c r="G675">
        <f t="shared" si="130"/>
        <v>153.44199744765461</v>
      </c>
      <c r="H675">
        <v>8602.5400000000009</v>
      </c>
      <c r="I675">
        <f t="shared" si="131"/>
        <v>135.86311568487167</v>
      </c>
      <c r="J675">
        <v>6676.48</v>
      </c>
      <c r="K675">
        <f t="shared" si="132"/>
        <v>130.82261838047128</v>
      </c>
      <c r="L675">
        <v>14865.83</v>
      </c>
      <c r="M675" s="134">
        <f t="shared" si="133"/>
        <v>174.64514886008254</v>
      </c>
      <c r="N675">
        <v>9490.2999999999993</v>
      </c>
      <c r="O675">
        <f t="shared" si="134"/>
        <v>144.58148866998374</v>
      </c>
      <c r="P675">
        <v>15116.52</v>
      </c>
      <c r="Q675">
        <f t="shared" si="135"/>
        <v>156.0756521685262</v>
      </c>
      <c r="R675">
        <v>7200.79</v>
      </c>
      <c r="S675" s="135">
        <f t="shared" si="136"/>
        <v>171.09053497942386</v>
      </c>
      <c r="T675">
        <v>10212.799999999999</v>
      </c>
      <c r="U675" s="136">
        <f t="shared" si="137"/>
        <v>159.85549644141201</v>
      </c>
      <c r="V675">
        <v>8310.75</v>
      </c>
      <c r="W675">
        <f t="shared" si="138"/>
        <v>113.61259550594053</v>
      </c>
      <c r="X675">
        <v>4947.21</v>
      </c>
      <c r="Y675">
        <f t="shared" si="139"/>
        <v>119.420231781765</v>
      </c>
      <c r="Z675">
        <v>15294.88</v>
      </c>
      <c r="AA675" s="136">
        <f t="shared" si="140"/>
        <v>154.21956925062514</v>
      </c>
      <c r="AB675">
        <v>10184.85</v>
      </c>
      <c r="AC675">
        <f t="shared" si="141"/>
        <v>115.77113692681931</v>
      </c>
    </row>
    <row r="676" spans="1:29">
      <c r="A676" s="20">
        <v>43032</v>
      </c>
      <c r="B676">
        <v>28676.85</v>
      </c>
      <c r="C676">
        <f t="shared" si="142"/>
        <v>145.34679510084919</v>
      </c>
      <c r="D676">
        <v>13401.34</v>
      </c>
      <c r="E676" s="135">
        <f t="shared" si="142"/>
        <v>154.74023559731839</v>
      </c>
      <c r="F676">
        <v>10698.41</v>
      </c>
      <c r="G676">
        <f t="shared" si="130"/>
        <v>153.92354761620436</v>
      </c>
      <c r="H676">
        <v>8597.0499999999993</v>
      </c>
      <c r="I676">
        <f t="shared" si="131"/>
        <v>135.77641007174927</v>
      </c>
      <c r="J676">
        <v>6664.84</v>
      </c>
      <c r="K676">
        <f t="shared" si="132"/>
        <v>130.59453782335905</v>
      </c>
      <c r="L676">
        <v>14884.6</v>
      </c>
      <c r="M676" s="134">
        <f t="shared" si="133"/>
        <v>174.86566056000808</v>
      </c>
      <c r="N676">
        <v>9520.8700000000008</v>
      </c>
      <c r="O676">
        <f t="shared" si="134"/>
        <v>145.0472122096655</v>
      </c>
      <c r="P676">
        <v>15146.59</v>
      </c>
      <c r="Q676">
        <f t="shared" si="135"/>
        <v>156.38612011093011</v>
      </c>
      <c r="R676">
        <v>7240.61</v>
      </c>
      <c r="S676" s="135">
        <f t="shared" si="136"/>
        <v>172.03665687756012</v>
      </c>
      <c r="T676">
        <v>10243.870000000001</v>
      </c>
      <c r="U676" s="136">
        <f t="shared" si="137"/>
        <v>160.34181853471011</v>
      </c>
      <c r="V676">
        <v>8294.6200000000008</v>
      </c>
      <c r="W676">
        <f t="shared" si="138"/>
        <v>113.3920893945173</v>
      </c>
      <c r="X676">
        <v>4994.88</v>
      </c>
      <c r="Y676">
        <f t="shared" si="139"/>
        <v>120.57093337903635</v>
      </c>
      <c r="Z676">
        <v>15368.92</v>
      </c>
      <c r="AA676" s="136">
        <f t="shared" si="140"/>
        <v>154.96612083568604</v>
      </c>
      <c r="AB676">
        <v>10207.700000000001</v>
      </c>
      <c r="AC676">
        <f t="shared" si="141"/>
        <v>116.03087275786028</v>
      </c>
    </row>
    <row r="677" spans="1:29">
      <c r="A677" s="20">
        <v>43033</v>
      </c>
      <c r="B677">
        <v>29038.15</v>
      </c>
      <c r="C677">
        <f t="shared" si="142"/>
        <v>147.17802123168079</v>
      </c>
      <c r="D677">
        <v>13216.07</v>
      </c>
      <c r="E677" s="135">
        <f t="shared" si="142"/>
        <v>152.6009925478088</v>
      </c>
      <c r="F677">
        <v>10624.63</v>
      </c>
      <c r="G677">
        <f t="shared" si="130"/>
        <v>152.86203666802388</v>
      </c>
      <c r="H677">
        <v>8561.35</v>
      </c>
      <c r="I677">
        <f t="shared" si="131"/>
        <v>135.2125866858714</v>
      </c>
      <c r="J677">
        <v>6657.01</v>
      </c>
      <c r="K677">
        <f t="shared" si="132"/>
        <v>130.44111250014697</v>
      </c>
      <c r="L677">
        <v>14758.92</v>
      </c>
      <c r="M677" s="134">
        <f t="shared" si="133"/>
        <v>173.38916026983017</v>
      </c>
      <c r="N677">
        <v>9552.66</v>
      </c>
      <c r="O677">
        <f t="shared" si="134"/>
        <v>145.531522033888</v>
      </c>
      <c r="P677">
        <v>15037.18</v>
      </c>
      <c r="Q677">
        <f t="shared" si="135"/>
        <v>155.25647935341723</v>
      </c>
      <c r="R677">
        <v>7271.71</v>
      </c>
      <c r="S677" s="135">
        <f t="shared" si="136"/>
        <v>172.7755918607856</v>
      </c>
      <c r="T677">
        <v>10176.68</v>
      </c>
      <c r="U677" s="136">
        <f t="shared" si="137"/>
        <v>159.29012939892968</v>
      </c>
      <c r="V677">
        <v>8297.2900000000009</v>
      </c>
      <c r="W677">
        <f t="shared" si="138"/>
        <v>113.4285897861788</v>
      </c>
      <c r="X677">
        <v>5176.8</v>
      </c>
      <c r="Y677">
        <f t="shared" si="139"/>
        <v>124.96228296107121</v>
      </c>
      <c r="Z677">
        <v>15259.1</v>
      </c>
      <c r="AA677" s="136">
        <f t="shared" si="140"/>
        <v>153.85879648302009</v>
      </c>
      <c r="AB677">
        <v>10295.35</v>
      </c>
      <c r="AC677">
        <f t="shared" si="141"/>
        <v>117.02718985154705</v>
      </c>
    </row>
    <row r="678" spans="1:29">
      <c r="A678" s="20">
        <v>43034</v>
      </c>
      <c r="B678">
        <v>29154.1</v>
      </c>
      <c r="C678">
        <f t="shared" si="142"/>
        <v>147.76570645135948</v>
      </c>
      <c r="D678">
        <v>13312.85</v>
      </c>
      <c r="E678" s="135">
        <f t="shared" si="142"/>
        <v>153.71847482951409</v>
      </c>
      <c r="F678">
        <v>10711.03</v>
      </c>
      <c r="G678">
        <f t="shared" si="130"/>
        <v>154.10511807115205</v>
      </c>
      <c r="H678">
        <v>8618.56</v>
      </c>
      <c r="I678">
        <f t="shared" si="131"/>
        <v>136.11612550676981</v>
      </c>
      <c r="J678">
        <v>6708.69</v>
      </c>
      <c r="K678">
        <f t="shared" si="132"/>
        <v>131.45375882244593</v>
      </c>
      <c r="L678">
        <v>14853.46</v>
      </c>
      <c r="M678" s="134">
        <f t="shared" si="133"/>
        <v>174.49982495341879</v>
      </c>
      <c r="N678">
        <v>9566.19</v>
      </c>
      <c r="O678">
        <f t="shared" si="134"/>
        <v>145.73764697637714</v>
      </c>
      <c r="P678">
        <v>15089.48</v>
      </c>
      <c r="Q678">
        <f t="shared" si="135"/>
        <v>155.79646849168543</v>
      </c>
      <c r="R678">
        <v>7355.05</v>
      </c>
      <c r="S678" s="135">
        <f t="shared" si="136"/>
        <v>174.75574753609138</v>
      </c>
      <c r="T678">
        <v>10318.93</v>
      </c>
      <c r="U678" s="136">
        <f t="shared" si="137"/>
        <v>161.51669257149655</v>
      </c>
      <c r="V678">
        <v>8280.0300000000007</v>
      </c>
      <c r="W678">
        <f t="shared" si="138"/>
        <v>113.19263594345313</v>
      </c>
      <c r="X678">
        <v>5284.93</v>
      </c>
      <c r="Y678">
        <f t="shared" si="139"/>
        <v>127.57242274946957</v>
      </c>
      <c r="Z678">
        <v>15417.76</v>
      </c>
      <c r="AA678" s="136">
        <f t="shared" si="140"/>
        <v>155.45857868839235</v>
      </c>
      <c r="AB678">
        <v>10343.799999999999</v>
      </c>
      <c r="AC678">
        <f t="shared" si="141"/>
        <v>117.5779207493123</v>
      </c>
    </row>
    <row r="679" spans="1:29">
      <c r="A679" s="20">
        <v>43035</v>
      </c>
      <c r="B679">
        <v>29355.7</v>
      </c>
      <c r="C679">
        <f t="shared" si="142"/>
        <v>148.78750326280604</v>
      </c>
      <c r="D679">
        <v>13358.54</v>
      </c>
      <c r="E679" s="135">
        <f t="shared" si="142"/>
        <v>154.24604008526026</v>
      </c>
      <c r="F679">
        <v>10664.17</v>
      </c>
      <c r="G679">
        <f t="shared" si="130"/>
        <v>153.4309190601499</v>
      </c>
      <c r="H679">
        <v>8583.84</v>
      </c>
      <c r="I679">
        <f t="shared" si="131"/>
        <v>135.56777962560233</v>
      </c>
      <c r="J679">
        <v>6677.4</v>
      </c>
      <c r="K679">
        <f t="shared" si="132"/>
        <v>130.84064536608494</v>
      </c>
      <c r="L679">
        <v>14868.28</v>
      </c>
      <c r="M679" s="134">
        <f t="shared" si="133"/>
        <v>174.67393168719059</v>
      </c>
      <c r="N679">
        <v>9586.3700000000008</v>
      </c>
      <c r="O679">
        <f t="shared" si="134"/>
        <v>146.04508240427302</v>
      </c>
      <c r="P679">
        <v>15095.21</v>
      </c>
      <c r="Q679">
        <f t="shared" si="135"/>
        <v>155.85562982557215</v>
      </c>
      <c r="R679">
        <v>7393.49</v>
      </c>
      <c r="S679" s="135">
        <f t="shared" si="136"/>
        <v>175.66908067934497</v>
      </c>
      <c r="T679">
        <v>10271.9</v>
      </c>
      <c r="U679" s="136">
        <f t="shared" si="137"/>
        <v>160.78055713384578</v>
      </c>
      <c r="V679">
        <v>8284.39</v>
      </c>
      <c r="W679">
        <f t="shared" si="138"/>
        <v>113.25223957927489</v>
      </c>
      <c r="X679">
        <v>5237.5</v>
      </c>
      <c r="Y679">
        <f t="shared" si="139"/>
        <v>126.42751448937769</v>
      </c>
      <c r="Z679">
        <v>15379.69</v>
      </c>
      <c r="AA679" s="136">
        <f t="shared" si="140"/>
        <v>155.0747156570138</v>
      </c>
      <c r="AB679">
        <v>10323.049999999999</v>
      </c>
      <c r="AC679">
        <f t="shared" si="141"/>
        <v>117.34205560733852</v>
      </c>
    </row>
    <row r="680" spans="1:29">
      <c r="A680" s="20">
        <v>43038</v>
      </c>
      <c r="B680">
        <v>29674.75</v>
      </c>
      <c r="C680">
        <f t="shared" si="142"/>
        <v>150.40458794877838</v>
      </c>
      <c r="D680">
        <v>13453.63</v>
      </c>
      <c r="E680" s="135">
        <f t="shared" si="142"/>
        <v>155.34400857221371</v>
      </c>
      <c r="F680">
        <v>10756.67</v>
      </c>
      <c r="G680">
        <f t="shared" si="130"/>
        <v>154.76176431234146</v>
      </c>
      <c r="H680">
        <v>8638.33</v>
      </c>
      <c r="I680">
        <f t="shared" si="131"/>
        <v>136.42836047424336</v>
      </c>
      <c r="J680">
        <v>6727.3</v>
      </c>
      <c r="K680">
        <f t="shared" si="132"/>
        <v>131.81841339013141</v>
      </c>
      <c r="L680">
        <v>15061.68</v>
      </c>
      <c r="M680" s="134">
        <f t="shared" si="133"/>
        <v>176.94601281481951</v>
      </c>
      <c r="N680">
        <v>9676.36</v>
      </c>
      <c r="O680">
        <f t="shared" si="134"/>
        <v>147.41604940904759</v>
      </c>
      <c r="P680">
        <v>15260.44</v>
      </c>
      <c r="Q680">
        <f t="shared" si="135"/>
        <v>157.56160315857511</v>
      </c>
      <c r="R680">
        <v>7473</v>
      </c>
      <c r="S680" s="135">
        <f t="shared" si="136"/>
        <v>177.55823567986769</v>
      </c>
      <c r="T680">
        <v>10350.31</v>
      </c>
      <c r="U680" s="136">
        <f t="shared" si="137"/>
        <v>162.00786692900195</v>
      </c>
      <c r="V680">
        <v>8315.65</v>
      </c>
      <c r="W680">
        <f t="shared" si="138"/>
        <v>113.67958124344668</v>
      </c>
      <c r="X680">
        <v>5269.78</v>
      </c>
      <c r="Y680">
        <f t="shared" si="139"/>
        <v>127.2067183400158</v>
      </c>
      <c r="Z680">
        <v>15545.5</v>
      </c>
      <c r="AA680" s="136">
        <f t="shared" si="140"/>
        <v>156.74659191739937</v>
      </c>
      <c r="AB680">
        <v>10363.65</v>
      </c>
      <c r="AC680">
        <f t="shared" si="141"/>
        <v>117.80355559597153</v>
      </c>
    </row>
    <row r="681" spans="1:29">
      <c r="A681" s="20">
        <v>43039</v>
      </c>
      <c r="B681">
        <v>29644.15</v>
      </c>
      <c r="C681">
        <f t="shared" si="142"/>
        <v>150.24949378989808</v>
      </c>
      <c r="D681">
        <v>13481.66</v>
      </c>
      <c r="E681" s="135">
        <f t="shared" si="142"/>
        <v>155.66766044611535</v>
      </c>
      <c r="F681">
        <v>10737.86</v>
      </c>
      <c r="G681">
        <f t="shared" si="130"/>
        <v>154.49113513186879</v>
      </c>
      <c r="H681">
        <v>8618.98</v>
      </c>
      <c r="I681">
        <f t="shared" si="131"/>
        <v>136.12275872307427</v>
      </c>
      <c r="J681">
        <v>6725.38</v>
      </c>
      <c r="K681">
        <f t="shared" si="132"/>
        <v>131.78079185493763</v>
      </c>
      <c r="L681">
        <v>15131.81</v>
      </c>
      <c r="M681" s="134">
        <f t="shared" si="133"/>
        <v>177.76990655567067</v>
      </c>
      <c r="N681">
        <v>9699.61</v>
      </c>
      <c r="O681">
        <f t="shared" si="134"/>
        <v>147.77025524148462</v>
      </c>
      <c r="P681">
        <v>15366.74</v>
      </c>
      <c r="Q681">
        <f t="shared" si="135"/>
        <v>158.65913366331523</v>
      </c>
      <c r="R681">
        <v>7457.75</v>
      </c>
      <c r="S681" s="135">
        <f t="shared" si="136"/>
        <v>177.19589617844684</v>
      </c>
      <c r="T681">
        <v>10288.219999999999</v>
      </c>
      <c r="U681" s="136">
        <f t="shared" si="137"/>
        <v>161.03600536566503</v>
      </c>
      <c r="V681">
        <v>8316.33</v>
      </c>
      <c r="W681">
        <f t="shared" si="138"/>
        <v>113.68887722334549</v>
      </c>
      <c r="X681">
        <v>5214.38</v>
      </c>
      <c r="Y681">
        <f t="shared" si="139"/>
        <v>125.86942300775586</v>
      </c>
      <c r="Z681">
        <v>15531.85</v>
      </c>
      <c r="AA681" s="136">
        <f t="shared" si="140"/>
        <v>156.60895781237397</v>
      </c>
      <c r="AB681">
        <v>10335.299999999999</v>
      </c>
      <c r="AC681">
        <f t="shared" si="141"/>
        <v>117.481301293564</v>
      </c>
    </row>
    <row r="682" spans="1:29">
      <c r="A682" s="20">
        <v>43040</v>
      </c>
      <c r="B682">
        <v>29903.7</v>
      </c>
      <c r="C682">
        <f t="shared" si="142"/>
        <v>151.5650065002699</v>
      </c>
      <c r="D682">
        <v>13576.86</v>
      </c>
      <c r="E682" s="135">
        <f t="shared" si="142"/>
        <v>156.76689906172132</v>
      </c>
      <c r="F682">
        <v>10791.22</v>
      </c>
      <c r="G682">
        <f t="shared" si="130"/>
        <v>155.25885299843029</v>
      </c>
      <c r="H682">
        <v>8654.41</v>
      </c>
      <c r="I682">
        <f t="shared" si="131"/>
        <v>136.68231789847073</v>
      </c>
      <c r="J682">
        <v>6755.58</v>
      </c>
      <c r="K682">
        <f t="shared" si="132"/>
        <v>132.37254725225631</v>
      </c>
      <c r="L682">
        <v>15120.82</v>
      </c>
      <c r="M682" s="134">
        <f t="shared" si="133"/>
        <v>177.64079501692899</v>
      </c>
      <c r="N682">
        <v>9717.86</v>
      </c>
      <c r="O682">
        <f t="shared" si="134"/>
        <v>148.04828777662337</v>
      </c>
      <c r="P682">
        <v>15390.18</v>
      </c>
      <c r="Q682">
        <f t="shared" si="135"/>
        <v>158.90114791572455</v>
      </c>
      <c r="R682">
        <v>7466.91</v>
      </c>
      <c r="S682" s="135">
        <f t="shared" si="136"/>
        <v>177.41353747897242</v>
      </c>
      <c r="T682">
        <v>10353.89</v>
      </c>
      <c r="U682" s="136">
        <f t="shared" si="137"/>
        <v>162.06390275436428</v>
      </c>
      <c r="V682">
        <v>8346.0400000000009</v>
      </c>
      <c r="W682">
        <f t="shared" si="138"/>
        <v>114.09502952157146</v>
      </c>
      <c r="X682">
        <v>5256.05</v>
      </c>
      <c r="Y682">
        <f t="shared" si="139"/>
        <v>126.87529117554055</v>
      </c>
      <c r="Z682">
        <v>15617.5</v>
      </c>
      <c r="AA682" s="136">
        <f t="shared" si="140"/>
        <v>157.47257400984108</v>
      </c>
      <c r="AB682">
        <v>10440.5</v>
      </c>
      <c r="AC682">
        <f t="shared" si="141"/>
        <v>118.677109145884</v>
      </c>
    </row>
    <row r="683" spans="1:29">
      <c r="A683" s="20">
        <v>43041</v>
      </c>
      <c r="B683">
        <v>30020.400000000001</v>
      </c>
      <c r="C683">
        <f t="shared" si="142"/>
        <v>152.15649304737215</v>
      </c>
      <c r="D683">
        <v>13631.08</v>
      </c>
      <c r="E683" s="135">
        <f t="shared" si="142"/>
        <v>157.39295702115569</v>
      </c>
      <c r="F683">
        <v>10771.87</v>
      </c>
      <c r="G683">
        <f t="shared" si="130"/>
        <v>154.9804545591881</v>
      </c>
      <c r="H683">
        <v>8677.7800000000007</v>
      </c>
      <c r="I683">
        <f t="shared" si="131"/>
        <v>137.05140900569668</v>
      </c>
      <c r="J683">
        <v>6753.8</v>
      </c>
      <c r="K683">
        <f t="shared" si="132"/>
        <v>132.33766895400376</v>
      </c>
      <c r="L683">
        <v>15140.45</v>
      </c>
      <c r="M683" s="134">
        <f t="shared" si="133"/>
        <v>177.87141007657408</v>
      </c>
      <c r="N683">
        <v>9783.68</v>
      </c>
      <c r="O683">
        <f t="shared" si="134"/>
        <v>149.05103306225797</v>
      </c>
      <c r="P683">
        <v>15441.75</v>
      </c>
      <c r="Q683">
        <f t="shared" si="135"/>
        <v>159.43359992070526</v>
      </c>
      <c r="R683">
        <v>7483.23</v>
      </c>
      <c r="S683" s="135">
        <f t="shared" si="136"/>
        <v>177.80130014541098</v>
      </c>
      <c r="T683">
        <v>10349.120000000001</v>
      </c>
      <c r="U683" s="136">
        <f t="shared" si="137"/>
        <v>161.98924049543183</v>
      </c>
      <c r="V683">
        <v>8394.67</v>
      </c>
      <c r="W683">
        <f t="shared" si="138"/>
        <v>114.75982878992316</v>
      </c>
      <c r="X683">
        <v>5241.83</v>
      </c>
      <c r="Y683">
        <f t="shared" si="139"/>
        <v>126.53203594765721</v>
      </c>
      <c r="Z683">
        <v>15678.78</v>
      </c>
      <c r="AA683" s="136">
        <f t="shared" si="140"/>
        <v>158.09046543518593</v>
      </c>
      <c r="AB683">
        <v>10423.799999999999</v>
      </c>
      <c r="AC683">
        <f t="shared" si="141"/>
        <v>118.48728033282561</v>
      </c>
    </row>
    <row r="684" spans="1:29">
      <c r="A684" s="20">
        <v>43042</v>
      </c>
      <c r="B684">
        <v>30043.9</v>
      </c>
      <c r="C684">
        <f t="shared" si="142"/>
        <v>152.27560130664295</v>
      </c>
      <c r="D684">
        <v>13659.35</v>
      </c>
      <c r="E684" s="135">
        <f t="shared" si="142"/>
        <v>157.71938008484457</v>
      </c>
      <c r="F684">
        <v>10789.44</v>
      </c>
      <c r="G684">
        <f t="shared" si="130"/>
        <v>155.23324321952327</v>
      </c>
      <c r="H684">
        <v>8683.6299999999992</v>
      </c>
      <c r="I684">
        <f t="shared" si="131"/>
        <v>137.14380023279429</v>
      </c>
      <c r="J684">
        <v>6747.62</v>
      </c>
      <c r="K684">
        <f t="shared" si="132"/>
        <v>132.2165746375988</v>
      </c>
      <c r="L684">
        <v>15208.61</v>
      </c>
      <c r="M684" s="134">
        <f t="shared" si="133"/>
        <v>178.67216007481187</v>
      </c>
      <c r="N684">
        <v>9778.1299999999992</v>
      </c>
      <c r="O684">
        <f t="shared" si="134"/>
        <v>148.96648070225686</v>
      </c>
      <c r="P684">
        <v>15439.21</v>
      </c>
      <c r="Q684">
        <f t="shared" si="135"/>
        <v>159.4073748268008</v>
      </c>
      <c r="R684">
        <v>7497.54</v>
      </c>
      <c r="S684" s="135">
        <f t="shared" si="136"/>
        <v>178.14130527756393</v>
      </c>
      <c r="T684">
        <v>10379.34</v>
      </c>
      <c r="U684" s="136">
        <f t="shared" si="137"/>
        <v>162.46225799332265</v>
      </c>
      <c r="V684">
        <v>8371.64</v>
      </c>
      <c r="W684">
        <f t="shared" si="138"/>
        <v>114.44499582364432</v>
      </c>
      <c r="X684">
        <v>5258.94</v>
      </c>
      <c r="Y684">
        <f t="shared" si="139"/>
        <v>126.94505261074328</v>
      </c>
      <c r="Z684">
        <v>15734.17</v>
      </c>
      <c r="AA684" s="136">
        <f t="shared" si="140"/>
        <v>158.6489674921352</v>
      </c>
      <c r="AB684">
        <v>10452.5</v>
      </c>
      <c r="AC684">
        <f t="shared" si="141"/>
        <v>118.81351308341101</v>
      </c>
    </row>
    <row r="685" spans="1:29">
      <c r="A685" s="20">
        <v>43045</v>
      </c>
      <c r="B685">
        <v>30242.2</v>
      </c>
      <c r="C685">
        <f t="shared" si="142"/>
        <v>153.28067227742594</v>
      </c>
      <c r="D685">
        <v>13626.11</v>
      </c>
      <c r="E685" s="135">
        <f t="shared" si="142"/>
        <v>157.33557029931157</v>
      </c>
      <c r="F685">
        <v>10786.92</v>
      </c>
      <c r="G685">
        <f t="shared" si="130"/>
        <v>155.19698667859871</v>
      </c>
      <c r="H685">
        <v>8677.0300000000007</v>
      </c>
      <c r="I685">
        <f t="shared" si="131"/>
        <v>137.0395639765816</v>
      </c>
      <c r="J685">
        <v>6763.22</v>
      </c>
      <c r="K685">
        <f t="shared" si="132"/>
        <v>132.52224961104818</v>
      </c>
      <c r="L685">
        <v>15251.93</v>
      </c>
      <c r="M685" s="134">
        <f t="shared" si="133"/>
        <v>179.1810874504524</v>
      </c>
      <c r="N685">
        <v>9829.17</v>
      </c>
      <c r="O685">
        <f t="shared" si="134"/>
        <v>149.74405772107778</v>
      </c>
      <c r="P685">
        <v>15482.22</v>
      </c>
      <c r="Q685">
        <f t="shared" si="135"/>
        <v>159.85144620035558</v>
      </c>
      <c r="R685">
        <v>7503.83</v>
      </c>
      <c r="S685" s="135">
        <f t="shared" si="136"/>
        <v>178.29075547192045</v>
      </c>
      <c r="T685">
        <v>10371.5</v>
      </c>
      <c r="U685" s="136">
        <f t="shared" si="137"/>
        <v>162.33954266627222</v>
      </c>
      <c r="V685">
        <v>8437.43</v>
      </c>
      <c r="W685">
        <f t="shared" si="138"/>
        <v>115.34438187885425</v>
      </c>
      <c r="X685">
        <v>5243.42</v>
      </c>
      <c r="Y685">
        <f t="shared" si="139"/>
        <v>126.57041680647116</v>
      </c>
      <c r="Z685">
        <v>15758.79</v>
      </c>
      <c r="AA685" s="136">
        <f t="shared" si="140"/>
        <v>158.8972130354118</v>
      </c>
      <c r="AB685">
        <v>10451.799999999999</v>
      </c>
      <c r="AC685">
        <f t="shared" si="141"/>
        <v>118.80555618705526</v>
      </c>
    </row>
    <row r="686" spans="1:29">
      <c r="A686" s="20">
        <v>43046</v>
      </c>
      <c r="B686">
        <v>29779.3</v>
      </c>
      <c r="C686">
        <f t="shared" si="142"/>
        <v>150.93449299161935</v>
      </c>
      <c r="D686">
        <v>13475.21</v>
      </c>
      <c r="E686" s="135">
        <f t="shared" si="142"/>
        <v>155.59318472058322</v>
      </c>
      <c r="F686">
        <v>10686.6</v>
      </c>
      <c r="G686">
        <f t="shared" si="130"/>
        <v>153.75363104941104</v>
      </c>
      <c r="H686">
        <v>8617.8799999999992</v>
      </c>
      <c r="I686">
        <f t="shared" si="131"/>
        <v>136.10538601370547</v>
      </c>
      <c r="J686">
        <v>6746.37</v>
      </c>
      <c r="K686">
        <f t="shared" si="132"/>
        <v>132.19208145062368</v>
      </c>
      <c r="L686">
        <v>15092.73</v>
      </c>
      <c r="M686" s="134">
        <f t="shared" si="133"/>
        <v>177.31079109306603</v>
      </c>
      <c r="N686">
        <v>9760.67</v>
      </c>
      <c r="O686">
        <f t="shared" si="134"/>
        <v>148.70048354809126</v>
      </c>
      <c r="P686">
        <v>15363.64</v>
      </c>
      <c r="Q686">
        <f t="shared" si="135"/>
        <v>158.62712665894369</v>
      </c>
      <c r="R686">
        <v>7411.05</v>
      </c>
      <c r="S686" s="135">
        <f t="shared" si="136"/>
        <v>176.08630570524335</v>
      </c>
      <c r="T686">
        <v>10249.65</v>
      </c>
      <c r="U686" s="136">
        <f t="shared" si="137"/>
        <v>160.43228978347943</v>
      </c>
      <c r="V686">
        <v>8415.3700000000008</v>
      </c>
      <c r="W686">
        <f t="shared" si="138"/>
        <v>115.04280935448989</v>
      </c>
      <c r="X686">
        <v>5154.47</v>
      </c>
      <c r="Y686">
        <f t="shared" si="139"/>
        <v>124.42326121433176</v>
      </c>
      <c r="Z686">
        <v>15557.32</v>
      </c>
      <c r="AA686" s="136">
        <f t="shared" si="140"/>
        <v>156.86577397757523</v>
      </c>
      <c r="AB686">
        <v>10350.15</v>
      </c>
      <c r="AC686">
        <f t="shared" si="141"/>
        <v>117.65010116625368</v>
      </c>
    </row>
    <row r="687" spans="1:29">
      <c r="A687" s="20">
        <v>43047</v>
      </c>
      <c r="B687">
        <v>29546.85</v>
      </c>
      <c r="C687">
        <f t="shared" si="142"/>
        <v>149.75633491215129</v>
      </c>
      <c r="D687">
        <v>13285.01</v>
      </c>
      <c r="E687" s="135">
        <f t="shared" si="142"/>
        <v>153.39701681419402</v>
      </c>
      <c r="F687">
        <v>10642.88</v>
      </c>
      <c r="G687">
        <f t="shared" si="130"/>
        <v>153.12460883940221</v>
      </c>
      <c r="H687">
        <v>8610.58</v>
      </c>
      <c r="I687">
        <f t="shared" si="131"/>
        <v>135.99009439698534</v>
      </c>
      <c r="J687">
        <v>6736.56</v>
      </c>
      <c r="K687">
        <f t="shared" si="132"/>
        <v>131.99985891924305</v>
      </c>
      <c r="L687">
        <v>14990.74</v>
      </c>
      <c r="M687" s="134">
        <f t="shared" si="133"/>
        <v>176.11260311888364</v>
      </c>
      <c r="N687">
        <v>9734.4500000000007</v>
      </c>
      <c r="O687">
        <f t="shared" si="134"/>
        <v>148.30103077705905</v>
      </c>
      <c r="P687">
        <v>15213.88</v>
      </c>
      <c r="Q687">
        <f t="shared" si="135"/>
        <v>157.08087860259485</v>
      </c>
      <c r="R687">
        <v>7334.79</v>
      </c>
      <c r="S687" s="135">
        <f t="shared" si="136"/>
        <v>174.27437059846605</v>
      </c>
      <c r="T687">
        <v>10160.120000000001</v>
      </c>
      <c r="U687" s="136">
        <f t="shared" si="137"/>
        <v>159.030924575466</v>
      </c>
      <c r="V687">
        <v>8415.3700000000008</v>
      </c>
      <c r="W687">
        <f t="shared" si="138"/>
        <v>115.04280935448989</v>
      </c>
      <c r="X687">
        <v>5110.01</v>
      </c>
      <c r="Y687">
        <f t="shared" si="139"/>
        <v>123.35004550183577</v>
      </c>
      <c r="Z687">
        <v>15343.72</v>
      </c>
      <c r="AA687" s="136">
        <f t="shared" si="140"/>
        <v>154.71202710333142</v>
      </c>
      <c r="AB687">
        <v>10303.15</v>
      </c>
      <c r="AC687">
        <f t="shared" si="141"/>
        <v>117.1158524109396</v>
      </c>
    </row>
    <row r="688" spans="1:29">
      <c r="A688" s="20">
        <v>43048</v>
      </c>
      <c r="B688">
        <v>29741.8</v>
      </c>
      <c r="C688">
        <f t="shared" si="142"/>
        <v>150.74442662044251</v>
      </c>
      <c r="D688">
        <v>13351.39</v>
      </c>
      <c r="E688" s="135">
        <f t="shared" si="142"/>
        <v>154.16348172284867</v>
      </c>
      <c r="F688">
        <v>10704.41</v>
      </c>
      <c r="G688">
        <f t="shared" si="130"/>
        <v>154.0098727136438</v>
      </c>
      <c r="H688">
        <v>8656.94</v>
      </c>
      <c r="I688">
        <f t="shared" si="131"/>
        <v>136.72227513001894</v>
      </c>
      <c r="J688">
        <v>6753.07</v>
      </c>
      <c r="K688">
        <f t="shared" si="132"/>
        <v>132.32336493281028</v>
      </c>
      <c r="L688">
        <v>15156.36</v>
      </c>
      <c r="M688" s="134">
        <f t="shared" si="133"/>
        <v>178.05832223138574</v>
      </c>
      <c r="N688">
        <v>9889.69</v>
      </c>
      <c r="O688">
        <f t="shared" si="134"/>
        <v>150.66605931157622</v>
      </c>
      <c r="P688">
        <v>15393</v>
      </c>
      <c r="Q688">
        <f t="shared" si="135"/>
        <v>158.93026396486252</v>
      </c>
      <c r="R688">
        <v>7377.37</v>
      </c>
      <c r="S688" s="135">
        <f t="shared" si="136"/>
        <v>175.28607000636768</v>
      </c>
      <c r="T688">
        <v>10175.66</v>
      </c>
      <c r="U688" s="136">
        <f t="shared" si="137"/>
        <v>159.27416388444098</v>
      </c>
      <c r="V688">
        <v>8507.81</v>
      </c>
      <c r="W688">
        <f t="shared" si="138"/>
        <v>116.30651579838114</v>
      </c>
      <c r="X688">
        <v>5138.17</v>
      </c>
      <c r="Y688">
        <f t="shared" si="139"/>
        <v>124.02979706422639</v>
      </c>
      <c r="Z688">
        <v>15391.49</v>
      </c>
      <c r="AA688" s="136">
        <f t="shared" si="140"/>
        <v>155.1936960554973</v>
      </c>
      <c r="AB688">
        <v>10308.950000000001</v>
      </c>
      <c r="AC688">
        <f t="shared" si="141"/>
        <v>117.18178098074432</v>
      </c>
    </row>
    <row r="689" spans="1:29">
      <c r="A689" s="20">
        <v>43049</v>
      </c>
      <c r="B689">
        <v>29654.799999999999</v>
      </c>
      <c r="C689">
        <f t="shared" si="142"/>
        <v>150.3034726393123</v>
      </c>
      <c r="D689">
        <v>13365.59</v>
      </c>
      <c r="E689" s="135">
        <f t="shared" si="142"/>
        <v>154.3274437852605</v>
      </c>
      <c r="F689">
        <v>10724.11</v>
      </c>
      <c r="G689">
        <f t="shared" si="130"/>
        <v>154.29330678357002</v>
      </c>
      <c r="H689">
        <v>8661.31</v>
      </c>
      <c r="I689">
        <f t="shared" si="131"/>
        <v>136.79129216632947</v>
      </c>
      <c r="J689">
        <v>6750.54</v>
      </c>
      <c r="K689">
        <f t="shared" si="132"/>
        <v>132.27379072237267</v>
      </c>
      <c r="L689">
        <v>15217.36</v>
      </c>
      <c r="M689" s="134">
        <f t="shared" si="133"/>
        <v>178.77495588591194</v>
      </c>
      <c r="N689">
        <v>9922.48</v>
      </c>
      <c r="O689">
        <f t="shared" si="134"/>
        <v>151.16560379525836</v>
      </c>
      <c r="P689">
        <v>15434.35</v>
      </c>
      <c r="Q689">
        <f t="shared" si="135"/>
        <v>159.35719610381835</v>
      </c>
      <c r="R689">
        <v>7398.18</v>
      </c>
      <c r="S689" s="135">
        <f t="shared" si="136"/>
        <v>175.78051492601145</v>
      </c>
      <c r="T689">
        <v>10179.450000000001</v>
      </c>
      <c r="U689" s="136">
        <f t="shared" si="137"/>
        <v>159.33348672749216</v>
      </c>
      <c r="V689">
        <v>8523.67</v>
      </c>
      <c r="W689">
        <f t="shared" si="138"/>
        <v>116.52333085896223</v>
      </c>
      <c r="X689">
        <v>5119.93</v>
      </c>
      <c r="Y689">
        <f t="shared" si="139"/>
        <v>123.58950343858703</v>
      </c>
      <c r="Z689">
        <v>15390.5</v>
      </c>
      <c r="AA689" s="136">
        <f t="shared" si="140"/>
        <v>155.18371380172621</v>
      </c>
      <c r="AB689">
        <v>10321.75</v>
      </c>
      <c r="AC689">
        <f t="shared" si="141"/>
        <v>117.32727851410645</v>
      </c>
    </row>
    <row r="690" spans="1:29">
      <c r="A690" s="20">
        <v>43052</v>
      </c>
      <c r="B690">
        <v>29447.1</v>
      </c>
      <c r="C690">
        <f t="shared" si="142"/>
        <v>149.25075836482097</v>
      </c>
      <c r="D690">
        <v>13320.34</v>
      </c>
      <c r="E690" s="135">
        <f t="shared" si="142"/>
        <v>153.80495904412425</v>
      </c>
      <c r="F690">
        <v>10629.47</v>
      </c>
      <c r="G690">
        <f t="shared" si="130"/>
        <v>152.93167224662503</v>
      </c>
      <c r="H690">
        <v>8622.32</v>
      </c>
      <c r="I690">
        <f t="shared" si="131"/>
        <v>136.17550858606674</v>
      </c>
      <c r="J690">
        <v>6696.87</v>
      </c>
      <c r="K690">
        <f t="shared" si="132"/>
        <v>131.22215124640931</v>
      </c>
      <c r="L690">
        <v>15218.26</v>
      </c>
      <c r="M690" s="134">
        <f t="shared" si="133"/>
        <v>178.78552916933933</v>
      </c>
      <c r="N690">
        <v>9938.18</v>
      </c>
      <c r="O690">
        <f t="shared" si="134"/>
        <v>151.40478794877498</v>
      </c>
      <c r="P690">
        <v>15391.34</v>
      </c>
      <c r="Q690">
        <f t="shared" si="135"/>
        <v>158.91312473026358</v>
      </c>
      <c r="R690">
        <v>7386.3</v>
      </c>
      <c r="S690" s="135">
        <f t="shared" si="136"/>
        <v>175.49824651441278</v>
      </c>
      <c r="T690">
        <v>10106.68</v>
      </c>
      <c r="U690" s="136">
        <f t="shared" si="137"/>
        <v>158.19445683597937</v>
      </c>
      <c r="V690">
        <v>8477.67</v>
      </c>
      <c r="W690">
        <f t="shared" si="138"/>
        <v>115.89448515992504</v>
      </c>
      <c r="X690">
        <v>5068.2299999999996</v>
      </c>
      <c r="Y690">
        <f t="shared" si="139"/>
        <v>122.34152205451048</v>
      </c>
      <c r="Z690">
        <v>15264.19</v>
      </c>
      <c r="AA690" s="136">
        <f t="shared" si="140"/>
        <v>153.91011938372188</v>
      </c>
      <c r="AB690">
        <v>10224.950000000001</v>
      </c>
      <c r="AC690">
        <f t="shared" si="141"/>
        <v>116.22695341805536</v>
      </c>
    </row>
    <row r="691" spans="1:29">
      <c r="A691" s="20">
        <v>43053</v>
      </c>
      <c r="B691">
        <v>29353.599999999999</v>
      </c>
      <c r="C691">
        <f t="shared" si="142"/>
        <v>148.77685954602015</v>
      </c>
      <c r="D691">
        <v>13276.16</v>
      </c>
      <c r="E691" s="135">
        <f t="shared" si="142"/>
        <v>153.29482919078947</v>
      </c>
      <c r="F691">
        <v>10588.85</v>
      </c>
      <c r="G691">
        <f t="shared" si="130"/>
        <v>152.34725133695994</v>
      </c>
      <c r="H691">
        <v>8578.09</v>
      </c>
      <c r="I691">
        <f t="shared" si="131"/>
        <v>135.47696773572002</v>
      </c>
      <c r="J691">
        <v>6660.18</v>
      </c>
      <c r="K691">
        <f t="shared" si="132"/>
        <v>130.50322722231584</v>
      </c>
      <c r="L691">
        <v>15195.59</v>
      </c>
      <c r="M691" s="134">
        <f t="shared" si="133"/>
        <v>178.51919990789494</v>
      </c>
      <c r="N691">
        <v>9934.61</v>
      </c>
      <c r="O691">
        <f t="shared" si="134"/>
        <v>151.35040021450402</v>
      </c>
      <c r="P691">
        <v>15397.96</v>
      </c>
      <c r="Q691">
        <f t="shared" si="135"/>
        <v>158.98147517185697</v>
      </c>
      <c r="R691">
        <v>7346.87</v>
      </c>
      <c r="S691" s="135">
        <f t="shared" si="136"/>
        <v>174.56139100352596</v>
      </c>
      <c r="T691">
        <v>10029.17</v>
      </c>
      <c r="U691" s="136">
        <f t="shared" si="137"/>
        <v>156.9812342594897</v>
      </c>
      <c r="V691">
        <v>8466.75</v>
      </c>
      <c r="W691">
        <f t="shared" si="138"/>
        <v>115.74520265919708</v>
      </c>
      <c r="X691">
        <v>5024.8500000000004</v>
      </c>
      <c r="Y691">
        <f t="shared" si="139"/>
        <v>121.2943763593221</v>
      </c>
      <c r="Z691">
        <v>15244.43</v>
      </c>
      <c r="AA691" s="136">
        <f t="shared" si="140"/>
        <v>153.71087763168507</v>
      </c>
      <c r="AB691">
        <v>10186.6</v>
      </c>
      <c r="AC691">
        <f t="shared" si="141"/>
        <v>115.79102916770864</v>
      </c>
    </row>
    <row r="692" spans="1:29">
      <c r="A692" s="20">
        <v>43054</v>
      </c>
      <c r="B692">
        <v>29014.75</v>
      </c>
      <c r="C692">
        <f t="shared" si="142"/>
        <v>147.05941981606642</v>
      </c>
      <c r="D692">
        <v>13000.81</v>
      </c>
      <c r="E692" s="135">
        <f t="shared" si="142"/>
        <v>150.11546624113507</v>
      </c>
      <c r="F692">
        <v>10515.72</v>
      </c>
      <c r="G692">
        <f t="shared" si="130"/>
        <v>151.29509227433539</v>
      </c>
      <c r="H692">
        <v>8561.2000000000007</v>
      </c>
      <c r="I692">
        <f t="shared" si="131"/>
        <v>135.2102176800484</v>
      </c>
      <c r="J692">
        <v>6641.24</v>
      </c>
      <c r="K692">
        <f t="shared" si="132"/>
        <v>130.13210645326896</v>
      </c>
      <c r="L692">
        <v>15069.19</v>
      </c>
      <c r="M692" s="134">
        <f t="shared" si="133"/>
        <v>177.03424099097512</v>
      </c>
      <c r="N692">
        <v>9877.2199999999993</v>
      </c>
      <c r="O692">
        <f t="shared" si="134"/>
        <v>150.4760831081143</v>
      </c>
      <c r="P692">
        <v>15277.28</v>
      </c>
      <c r="Q692">
        <f t="shared" si="135"/>
        <v>157.73547346619338</v>
      </c>
      <c r="R692">
        <v>7249.4</v>
      </c>
      <c r="S692" s="135">
        <f t="shared" si="136"/>
        <v>172.24550699018238</v>
      </c>
      <c r="T692">
        <v>9880.41</v>
      </c>
      <c r="U692" s="136">
        <f t="shared" si="137"/>
        <v>154.65277353856843</v>
      </c>
      <c r="V692">
        <v>8407.57</v>
      </c>
      <c r="W692">
        <f t="shared" si="138"/>
        <v>114.93617899682707</v>
      </c>
      <c r="X692">
        <v>4937.79</v>
      </c>
      <c r="Y692">
        <f t="shared" si="139"/>
        <v>119.19284329747097</v>
      </c>
      <c r="Z692">
        <v>15042.69</v>
      </c>
      <c r="AA692" s="136">
        <f t="shared" si="140"/>
        <v>151.67671614100183</v>
      </c>
      <c r="AB692">
        <v>10118.049999999999</v>
      </c>
      <c r="AC692">
        <f t="shared" si="141"/>
        <v>115.01182167458568</v>
      </c>
    </row>
    <row r="693" spans="1:29">
      <c r="A693" s="20">
        <v>43055</v>
      </c>
      <c r="B693">
        <v>29350.5</v>
      </c>
      <c r="C693">
        <f t="shared" si="142"/>
        <v>148.76114739266953</v>
      </c>
      <c r="D693">
        <v>13153.05</v>
      </c>
      <c r="E693" s="135">
        <f t="shared" si="142"/>
        <v>151.8733242961755</v>
      </c>
      <c r="F693">
        <v>10537.96</v>
      </c>
      <c r="G693">
        <f t="shared" si="130"/>
        <v>151.61507063551096</v>
      </c>
      <c r="H693">
        <v>8573.75</v>
      </c>
      <c r="I693">
        <f t="shared" si="131"/>
        <v>135.40842450057409</v>
      </c>
      <c r="J693">
        <v>6659.23</v>
      </c>
      <c r="K693">
        <f t="shared" si="132"/>
        <v>130.48461240021473</v>
      </c>
      <c r="L693">
        <v>15240.5</v>
      </c>
      <c r="M693" s="134">
        <f t="shared" si="133"/>
        <v>179.04680675092396</v>
      </c>
      <c r="N693">
        <v>9993.1200000000008</v>
      </c>
      <c r="O693">
        <f t="shared" si="134"/>
        <v>152.24178013948858</v>
      </c>
      <c r="P693">
        <v>15437.55</v>
      </c>
      <c r="Q693">
        <f t="shared" si="135"/>
        <v>159.39023559220186</v>
      </c>
      <c r="R693">
        <v>7295.49</v>
      </c>
      <c r="S693" s="135">
        <f t="shared" si="136"/>
        <v>173.34060388332904</v>
      </c>
      <c r="T693">
        <v>9962.1</v>
      </c>
      <c r="U693" s="136">
        <f t="shared" si="137"/>
        <v>155.93142341953146</v>
      </c>
      <c r="V693">
        <v>8466.19</v>
      </c>
      <c r="W693">
        <f t="shared" si="138"/>
        <v>115.73754714633924</v>
      </c>
      <c r="X693">
        <v>5001.82</v>
      </c>
      <c r="Y693">
        <f t="shared" si="139"/>
        <v>120.73845737914255</v>
      </c>
      <c r="Z693">
        <v>15186.46</v>
      </c>
      <c r="AA693" s="136">
        <f t="shared" si="140"/>
        <v>153.12636121642331</v>
      </c>
      <c r="AB693">
        <v>10214.75</v>
      </c>
      <c r="AC693">
        <f t="shared" si="141"/>
        <v>116.11101007115738</v>
      </c>
    </row>
    <row r="694" spans="1:29">
      <c r="A694" s="20">
        <v>43056</v>
      </c>
      <c r="B694">
        <v>29754.6</v>
      </c>
      <c r="C694">
        <f t="shared" si="142"/>
        <v>150.80930260847089</v>
      </c>
      <c r="D694">
        <v>13328.55</v>
      </c>
      <c r="E694" s="135">
        <f t="shared" si="142"/>
        <v>153.89975682809614</v>
      </c>
      <c r="F694">
        <v>10628.23</v>
      </c>
      <c r="G694">
        <f t="shared" si="130"/>
        <v>152.91383172648756</v>
      </c>
      <c r="H694">
        <v>8638.7999999999993</v>
      </c>
      <c r="I694">
        <f t="shared" si="131"/>
        <v>136.43578335915547</v>
      </c>
      <c r="J694">
        <v>6676.67</v>
      </c>
      <c r="K694">
        <f t="shared" si="132"/>
        <v>130.82634134489152</v>
      </c>
      <c r="L694">
        <v>15382.89</v>
      </c>
      <c r="M694" s="134">
        <f t="shared" si="133"/>
        <v>180.71961767007124</v>
      </c>
      <c r="N694">
        <v>10034.540000000001</v>
      </c>
      <c r="O694">
        <f t="shared" si="134"/>
        <v>152.87279973430756</v>
      </c>
      <c r="P694">
        <v>15537.97</v>
      </c>
      <c r="Q694">
        <f t="shared" si="135"/>
        <v>160.42705603703726</v>
      </c>
      <c r="R694">
        <v>7372.28</v>
      </c>
      <c r="S694" s="135">
        <f t="shared" si="136"/>
        <v>175.16513177277866</v>
      </c>
      <c r="T694">
        <v>10079.16</v>
      </c>
      <c r="U694" s="136">
        <f t="shared" si="137"/>
        <v>157.76370099408805</v>
      </c>
      <c r="V694">
        <v>8463.85</v>
      </c>
      <c r="W694">
        <f t="shared" si="138"/>
        <v>115.7055580390404</v>
      </c>
      <c r="X694">
        <v>5053.9799999999996</v>
      </c>
      <c r="Y694">
        <f t="shared" si="139"/>
        <v>121.99754265947971</v>
      </c>
      <c r="Z694">
        <v>15347.09</v>
      </c>
      <c r="AA694" s="136">
        <f t="shared" si="140"/>
        <v>154.74600709849156</v>
      </c>
      <c r="AB694">
        <v>10283.6</v>
      </c>
      <c r="AC694">
        <f t="shared" si="141"/>
        <v>116.89362766271853</v>
      </c>
    </row>
    <row r="695" spans="1:29">
      <c r="A695" s="20">
        <v>43059</v>
      </c>
      <c r="B695">
        <v>29784.95</v>
      </c>
      <c r="C695">
        <f t="shared" si="142"/>
        <v>150.96312965820997</v>
      </c>
      <c r="D695">
        <v>13414.94</v>
      </c>
      <c r="E695" s="135">
        <f t="shared" si="142"/>
        <v>154.89726968526213</v>
      </c>
      <c r="F695">
        <v>10734.5</v>
      </c>
      <c r="G695">
        <f t="shared" si="130"/>
        <v>154.4427930773027</v>
      </c>
      <c r="H695">
        <v>8688.56</v>
      </c>
      <c r="I695">
        <f t="shared" si="131"/>
        <v>137.22166155751077</v>
      </c>
      <c r="J695">
        <v>6716.97</v>
      </c>
      <c r="K695">
        <f t="shared" si="132"/>
        <v>131.61600169296909</v>
      </c>
      <c r="L695">
        <v>15526.7</v>
      </c>
      <c r="M695" s="134">
        <f t="shared" si="133"/>
        <v>182.40911088084852</v>
      </c>
      <c r="N695">
        <v>10097.44</v>
      </c>
      <c r="O695">
        <f t="shared" si="134"/>
        <v>153.83105981431999</v>
      </c>
      <c r="P695">
        <v>15656.21</v>
      </c>
      <c r="Q695">
        <f t="shared" si="135"/>
        <v>161.64786513280842</v>
      </c>
      <c r="R695">
        <v>7415.9</v>
      </c>
      <c r="S695" s="135">
        <f t="shared" si="136"/>
        <v>176.20154154667881</v>
      </c>
      <c r="T695">
        <v>10164.15</v>
      </c>
      <c r="U695" s="136">
        <f t="shared" si="137"/>
        <v>159.09400401016157</v>
      </c>
      <c r="V695">
        <v>8472</v>
      </c>
      <c r="W695">
        <f t="shared" si="138"/>
        <v>115.81697309223938</v>
      </c>
      <c r="X695">
        <v>5088.24</v>
      </c>
      <c r="Y695">
        <f t="shared" si="139"/>
        <v>122.8245415418484</v>
      </c>
      <c r="Z695">
        <v>15439.68</v>
      </c>
      <c r="AA695" s="136">
        <f t="shared" si="140"/>
        <v>155.67959990320239</v>
      </c>
      <c r="AB695">
        <v>10298.75</v>
      </c>
      <c r="AC695">
        <f t="shared" si="141"/>
        <v>117.06583763384637</v>
      </c>
    </row>
    <row r="696" spans="1:29">
      <c r="A696" s="20">
        <v>43060</v>
      </c>
      <c r="B696">
        <v>29832.7</v>
      </c>
      <c r="C696">
        <f t="shared" si="142"/>
        <v>151.20514750417513</v>
      </c>
      <c r="D696">
        <v>13393.01</v>
      </c>
      <c r="E696" s="135">
        <f t="shared" si="142"/>
        <v>154.64405221845288</v>
      </c>
      <c r="F696">
        <v>10763.76</v>
      </c>
      <c r="G696">
        <f t="shared" si="130"/>
        <v>154.86377180248243</v>
      </c>
      <c r="H696">
        <v>8720.9599999999991</v>
      </c>
      <c r="I696">
        <f t="shared" si="131"/>
        <v>137.73336681528227</v>
      </c>
      <c r="J696">
        <v>6738.11</v>
      </c>
      <c r="K696">
        <f t="shared" si="132"/>
        <v>132.03023047109215</v>
      </c>
      <c r="L696">
        <v>15552.15</v>
      </c>
      <c r="M696" s="134">
        <f t="shared" si="133"/>
        <v>182.70809983999098</v>
      </c>
      <c r="N696">
        <v>10156.540000000001</v>
      </c>
      <c r="O696">
        <f t="shared" si="134"/>
        <v>154.73142818838573</v>
      </c>
      <c r="P696">
        <v>15692.08</v>
      </c>
      <c r="Q696">
        <f t="shared" si="135"/>
        <v>162.01821714790748</v>
      </c>
      <c r="R696">
        <v>7431.15</v>
      </c>
      <c r="S696" s="135">
        <f t="shared" si="136"/>
        <v>176.56388104809966</v>
      </c>
      <c r="T696">
        <v>10185.82</v>
      </c>
      <c r="U696" s="136">
        <f t="shared" si="137"/>
        <v>159.43319293072059</v>
      </c>
      <c r="V696">
        <v>8516.33</v>
      </c>
      <c r="W696">
        <f t="shared" si="138"/>
        <v>116.42298895828975</v>
      </c>
      <c r="X696">
        <v>5099.3599999999997</v>
      </c>
      <c r="Y696">
        <f t="shared" si="139"/>
        <v>123.09296616449699</v>
      </c>
      <c r="Z696">
        <v>15411.28</v>
      </c>
      <c r="AA696" s="136">
        <f t="shared" si="140"/>
        <v>155.39324030007259</v>
      </c>
      <c r="AB696">
        <v>10326.9</v>
      </c>
      <c r="AC696">
        <f t="shared" si="141"/>
        <v>117.38581853729511</v>
      </c>
    </row>
    <row r="697" spans="1:29">
      <c r="A697" s="20">
        <v>43061</v>
      </c>
      <c r="B697">
        <v>29791.45</v>
      </c>
      <c r="C697">
        <f t="shared" si="142"/>
        <v>150.99607449588061</v>
      </c>
      <c r="D697">
        <v>13353.97</v>
      </c>
      <c r="E697" s="135">
        <f t="shared" si="142"/>
        <v>154.19327201306152</v>
      </c>
      <c r="F697">
        <v>10767.27</v>
      </c>
      <c r="G697">
        <f t="shared" si="130"/>
        <v>154.91427198448451</v>
      </c>
      <c r="H697">
        <v>8699.4599999999991</v>
      </c>
      <c r="I697">
        <f t="shared" si="131"/>
        <v>137.39380931398327</v>
      </c>
      <c r="J697">
        <v>6724.79</v>
      </c>
      <c r="K697">
        <f t="shared" si="132"/>
        <v>131.76923107068538</v>
      </c>
      <c r="L697">
        <v>15555.94</v>
      </c>
      <c r="M697" s="134">
        <f t="shared" si="133"/>
        <v>182.75262511131319</v>
      </c>
      <c r="N697">
        <v>10145.59</v>
      </c>
      <c r="O697">
        <f t="shared" si="134"/>
        <v>154.56460866730248</v>
      </c>
      <c r="P697">
        <v>15685.11</v>
      </c>
      <c r="Q697">
        <f t="shared" si="135"/>
        <v>161.94625301227211</v>
      </c>
      <c r="R697">
        <v>7452.75</v>
      </c>
      <c r="S697" s="135">
        <f t="shared" si="136"/>
        <v>177.07709634191542</v>
      </c>
      <c r="T697">
        <v>10181.06</v>
      </c>
      <c r="U697" s="136">
        <f t="shared" si="137"/>
        <v>159.35868719643997</v>
      </c>
      <c r="V697">
        <v>8487.06</v>
      </c>
      <c r="W697">
        <f t="shared" si="138"/>
        <v>116.02285170588067</v>
      </c>
      <c r="X697">
        <v>5097.6899999999996</v>
      </c>
      <c r="Y697">
        <f t="shared" si="139"/>
        <v>123.05265419328988</v>
      </c>
      <c r="Z697">
        <v>15384.73</v>
      </c>
      <c r="AA697" s="136">
        <f t="shared" si="140"/>
        <v>155.12553440348472</v>
      </c>
      <c r="AB697">
        <v>10342.299999999999</v>
      </c>
      <c r="AC697">
        <f t="shared" si="141"/>
        <v>117.56087025712141</v>
      </c>
    </row>
    <row r="698" spans="1:29">
      <c r="A698" s="20">
        <v>43062</v>
      </c>
      <c r="B698">
        <v>29780.799999999999</v>
      </c>
      <c r="C698">
        <f t="shared" si="142"/>
        <v>150.94209564646641</v>
      </c>
      <c r="D698">
        <v>13393.26</v>
      </c>
      <c r="E698" s="135">
        <f t="shared" si="142"/>
        <v>154.64693887448126</v>
      </c>
      <c r="F698">
        <v>10772.8</v>
      </c>
      <c r="G698">
        <f t="shared" si="130"/>
        <v>154.99383494929117</v>
      </c>
      <c r="H698">
        <v>8703.36</v>
      </c>
      <c r="I698">
        <f t="shared" si="131"/>
        <v>137.45540346538172</v>
      </c>
      <c r="J698">
        <v>6745.54</v>
      </c>
      <c r="K698">
        <f t="shared" si="132"/>
        <v>132.17581797447221</v>
      </c>
      <c r="L698">
        <v>15568.86</v>
      </c>
      <c r="M698" s="134">
        <f t="shared" si="133"/>
        <v>182.90441046896035</v>
      </c>
      <c r="N698">
        <v>10172.83</v>
      </c>
      <c r="O698">
        <f t="shared" si="134"/>
        <v>154.97960079098351</v>
      </c>
      <c r="P698">
        <v>15749.9</v>
      </c>
      <c r="Q698">
        <f t="shared" si="135"/>
        <v>162.61519940363723</v>
      </c>
      <c r="R698">
        <v>7438.05</v>
      </c>
      <c r="S698" s="135">
        <f t="shared" si="136"/>
        <v>176.72782482251304</v>
      </c>
      <c r="T698">
        <v>10191.049999999999</v>
      </c>
      <c r="U698" s="136">
        <f t="shared" si="137"/>
        <v>159.51505532363817</v>
      </c>
      <c r="V698">
        <v>8494.59</v>
      </c>
      <c r="W698">
        <f t="shared" si="138"/>
        <v>116.12579101270133</v>
      </c>
      <c r="X698">
        <v>5093.3</v>
      </c>
      <c r="Y698">
        <f t="shared" si="139"/>
        <v>122.9466844007155</v>
      </c>
      <c r="Z698">
        <v>15425.09</v>
      </c>
      <c r="AA698" s="136">
        <f t="shared" si="140"/>
        <v>155.53248769863677</v>
      </c>
      <c r="AB698">
        <v>10348.75</v>
      </c>
      <c r="AC698">
        <f t="shared" si="141"/>
        <v>117.63418737354219</v>
      </c>
    </row>
    <row r="699" spans="1:29">
      <c r="A699" s="20">
        <v>43063</v>
      </c>
      <c r="B699">
        <v>29908.95</v>
      </c>
      <c r="C699">
        <f t="shared" si="142"/>
        <v>151.59161579223465</v>
      </c>
      <c r="D699">
        <v>13423.34</v>
      </c>
      <c r="E699" s="135">
        <f t="shared" si="142"/>
        <v>154.99426132781556</v>
      </c>
      <c r="F699">
        <v>10824.66</v>
      </c>
      <c r="G699">
        <f t="shared" si="130"/>
        <v>155.73997154149285</v>
      </c>
      <c r="H699">
        <v>8756.86</v>
      </c>
      <c r="I699">
        <f t="shared" si="131"/>
        <v>138.30034887559086</v>
      </c>
      <c r="J699">
        <v>6783.3</v>
      </c>
      <c r="K699">
        <f t="shared" si="132"/>
        <v>132.91570816661638</v>
      </c>
      <c r="L699">
        <v>15629.77</v>
      </c>
      <c r="M699" s="134">
        <f t="shared" si="133"/>
        <v>183.6199867951438</v>
      </c>
      <c r="N699">
        <v>10236.73</v>
      </c>
      <c r="O699">
        <f t="shared" si="134"/>
        <v>155.95309553045561</v>
      </c>
      <c r="P699">
        <v>15807.4</v>
      </c>
      <c r="Q699">
        <f t="shared" si="135"/>
        <v>163.20887771052867</v>
      </c>
      <c r="R699">
        <v>7467.64</v>
      </c>
      <c r="S699" s="135">
        <f t="shared" si="136"/>
        <v>177.43088225510601</v>
      </c>
      <c r="T699">
        <v>10202.91</v>
      </c>
      <c r="U699" s="136">
        <f t="shared" si="137"/>
        <v>159.70069356073233</v>
      </c>
      <c r="V699">
        <v>8542.83</v>
      </c>
      <c r="W699">
        <f t="shared" si="138"/>
        <v>116.78525876316988</v>
      </c>
      <c r="X699">
        <v>5096.6400000000003</v>
      </c>
      <c r="Y699">
        <f t="shared" si="139"/>
        <v>123.02730834312972</v>
      </c>
      <c r="Z699">
        <v>15471.03</v>
      </c>
      <c r="AA699" s="136">
        <f t="shared" si="140"/>
        <v>155.99570460595305</v>
      </c>
      <c r="AB699">
        <v>10389.700000000001</v>
      </c>
      <c r="AC699">
        <f t="shared" si="141"/>
        <v>118.09966581035307</v>
      </c>
    </row>
    <row r="700" spans="1:29">
      <c r="A700" s="20">
        <v>43066</v>
      </c>
      <c r="B700">
        <v>29994.1</v>
      </c>
      <c r="C700">
        <f t="shared" si="142"/>
        <v>152.02319316572013</v>
      </c>
      <c r="D700">
        <v>13453.13</v>
      </c>
      <c r="E700" s="135">
        <f t="shared" si="142"/>
        <v>155.33823526015695</v>
      </c>
      <c r="F700">
        <v>10841.43</v>
      </c>
      <c r="G700">
        <f t="shared" si="130"/>
        <v>155.98125018883616</v>
      </c>
      <c r="H700">
        <v>8747.74</v>
      </c>
      <c r="I700">
        <f t="shared" si="131"/>
        <v>138.15631332155147</v>
      </c>
      <c r="J700">
        <v>6779.56</v>
      </c>
      <c r="K700">
        <f t="shared" si="132"/>
        <v>132.84242455118684</v>
      </c>
      <c r="L700">
        <v>15709.41</v>
      </c>
      <c r="M700" s="134">
        <f t="shared" si="133"/>
        <v>184.55560489754487</v>
      </c>
      <c r="N700">
        <v>10291.42</v>
      </c>
      <c r="O700">
        <f t="shared" si="134"/>
        <v>156.78627905630427</v>
      </c>
      <c r="P700">
        <v>15890.59</v>
      </c>
      <c r="Q700">
        <f t="shared" si="135"/>
        <v>164.06780116009904</v>
      </c>
      <c r="R700">
        <v>7497.3</v>
      </c>
      <c r="S700" s="135">
        <f t="shared" si="136"/>
        <v>178.13560288541041</v>
      </c>
      <c r="T700">
        <v>10197.57</v>
      </c>
      <c r="U700" s="136">
        <f t="shared" si="137"/>
        <v>159.61710939664442</v>
      </c>
      <c r="V700">
        <v>8551.9500000000007</v>
      </c>
      <c r="W700">
        <f t="shared" si="138"/>
        <v>116.90993425828336</v>
      </c>
      <c r="X700">
        <v>5106.5200000000004</v>
      </c>
      <c r="Y700">
        <f t="shared" si="139"/>
        <v>123.26580072368438</v>
      </c>
      <c r="Z700">
        <v>15498.53</v>
      </c>
      <c r="AA700" s="136">
        <f t="shared" si="140"/>
        <v>156.27298943292732</v>
      </c>
      <c r="AB700">
        <v>10399.549999999999</v>
      </c>
      <c r="AC700">
        <f t="shared" si="141"/>
        <v>118.21163070907312</v>
      </c>
    </row>
    <row r="701" spans="1:29">
      <c r="A701" s="20">
        <v>43067</v>
      </c>
      <c r="B701">
        <v>30039.85</v>
      </c>
      <c r="C701">
        <f t="shared" si="142"/>
        <v>152.25507413855584</v>
      </c>
      <c r="D701">
        <v>13419.22</v>
      </c>
      <c r="E701" s="135">
        <f t="shared" si="142"/>
        <v>154.9466892364679</v>
      </c>
      <c r="F701">
        <v>10895.69</v>
      </c>
      <c r="G701">
        <f t="shared" si="130"/>
        <v>156.76191682001362</v>
      </c>
      <c r="H701">
        <v>8804.85</v>
      </c>
      <c r="I701">
        <f t="shared" si="131"/>
        <v>139.05827280523454</v>
      </c>
      <c r="J701">
        <v>6801.36</v>
      </c>
      <c r="K701">
        <f t="shared" si="132"/>
        <v>133.26958573203279</v>
      </c>
      <c r="L701">
        <v>15721.8</v>
      </c>
      <c r="M701" s="134">
        <f t="shared" si="133"/>
        <v>184.70116376606256</v>
      </c>
      <c r="N701">
        <v>10310.459999999999</v>
      </c>
      <c r="O701">
        <f t="shared" si="134"/>
        <v>157.07634697241613</v>
      </c>
      <c r="P701">
        <v>15921.11</v>
      </c>
      <c r="Q701">
        <f t="shared" si="135"/>
        <v>164.38291528055692</v>
      </c>
      <c r="R701">
        <v>7518.08</v>
      </c>
      <c r="S701" s="135">
        <f t="shared" si="136"/>
        <v>178.62933500603501</v>
      </c>
      <c r="T701">
        <v>10209.040000000001</v>
      </c>
      <c r="U701" s="136">
        <f t="shared" si="137"/>
        <v>159.79664317231644</v>
      </c>
      <c r="V701">
        <v>8566.52</v>
      </c>
      <c r="W701">
        <f t="shared" si="138"/>
        <v>117.10911429817403</v>
      </c>
      <c r="X701">
        <v>5082.92</v>
      </c>
      <c r="Y701">
        <f t="shared" si="139"/>
        <v>122.69612256770361</v>
      </c>
      <c r="Z701">
        <v>15511.24</v>
      </c>
      <c r="AA701" s="136">
        <f t="shared" si="140"/>
        <v>156.4011454384125</v>
      </c>
      <c r="AB701">
        <v>10370.25</v>
      </c>
      <c r="AC701">
        <f t="shared" si="141"/>
        <v>117.8785777616114</v>
      </c>
    </row>
    <row r="702" spans="1:29">
      <c r="A702" s="20">
        <v>43068</v>
      </c>
      <c r="B702">
        <v>30030.35</v>
      </c>
      <c r="C702">
        <f t="shared" si="142"/>
        <v>152.20692399119105</v>
      </c>
      <c r="D702">
        <v>13352</v>
      </c>
      <c r="E702" s="135">
        <f t="shared" si="142"/>
        <v>154.17052516355793</v>
      </c>
      <c r="F702">
        <v>10894.25</v>
      </c>
      <c r="G702">
        <f t="shared" si="130"/>
        <v>156.74119879662814</v>
      </c>
      <c r="H702">
        <v>8802.48</v>
      </c>
      <c r="I702">
        <f t="shared" si="131"/>
        <v>139.02084251323089</v>
      </c>
      <c r="J702">
        <v>6805.23</v>
      </c>
      <c r="K702">
        <f t="shared" si="132"/>
        <v>133.34541663890772</v>
      </c>
      <c r="L702">
        <v>15634.17</v>
      </c>
      <c r="M702" s="134">
        <f t="shared" si="133"/>
        <v>183.67167840301127</v>
      </c>
      <c r="N702">
        <v>10321.950000000001</v>
      </c>
      <c r="O702">
        <f t="shared" si="134"/>
        <v>157.25139320960761</v>
      </c>
      <c r="P702">
        <v>15870.09</v>
      </c>
      <c r="Q702">
        <f t="shared" si="135"/>
        <v>163.85614193764212</v>
      </c>
      <c r="R702">
        <v>7497.47</v>
      </c>
      <c r="S702" s="135">
        <f t="shared" si="136"/>
        <v>178.13964207985248</v>
      </c>
      <c r="T702">
        <v>10178.59</v>
      </c>
      <c r="U702" s="136">
        <f t="shared" si="137"/>
        <v>159.32002560743302</v>
      </c>
      <c r="V702">
        <v>8562.58</v>
      </c>
      <c r="W702">
        <f t="shared" si="138"/>
        <v>117.05525229699563</v>
      </c>
      <c r="X702">
        <v>5068.33</v>
      </c>
      <c r="Y702">
        <f t="shared" si="139"/>
        <v>122.34393594500193</v>
      </c>
      <c r="Z702">
        <v>15439.93</v>
      </c>
      <c r="AA702" s="136">
        <f t="shared" si="140"/>
        <v>155.6821206743567</v>
      </c>
      <c r="AB702">
        <v>10361.299999999999</v>
      </c>
      <c r="AC702">
        <f t="shared" si="141"/>
        <v>117.77684315820582</v>
      </c>
    </row>
    <row r="703" spans="1:29">
      <c r="A703" s="20">
        <v>43069</v>
      </c>
      <c r="B703">
        <v>29768.1</v>
      </c>
      <c r="C703">
        <f t="shared" si="142"/>
        <v>150.87772650209453</v>
      </c>
      <c r="D703">
        <v>13298.81</v>
      </c>
      <c r="E703" s="135">
        <f t="shared" si="142"/>
        <v>153.55636022696041</v>
      </c>
      <c r="F703">
        <v>10821.57</v>
      </c>
      <c r="G703">
        <f t="shared" si="130"/>
        <v>155.69551411631156</v>
      </c>
      <c r="H703">
        <v>8761.2999999999993</v>
      </c>
      <c r="I703">
        <f t="shared" si="131"/>
        <v>138.37047144795213</v>
      </c>
      <c r="J703">
        <v>6758.4</v>
      </c>
      <c r="K703">
        <f t="shared" si="132"/>
        <v>132.42780388207217</v>
      </c>
      <c r="L703">
        <v>15647.6</v>
      </c>
      <c r="M703" s="134">
        <f t="shared" si="133"/>
        <v>183.829455287934</v>
      </c>
      <c r="N703">
        <v>10324.65</v>
      </c>
      <c r="O703">
        <f t="shared" si="134"/>
        <v>157.29252679014866</v>
      </c>
      <c r="P703">
        <v>15875.4</v>
      </c>
      <c r="Q703">
        <f t="shared" si="135"/>
        <v>163.91096683867852</v>
      </c>
      <c r="R703">
        <v>7431.07</v>
      </c>
      <c r="S703" s="135">
        <f t="shared" si="136"/>
        <v>176.56198025071518</v>
      </c>
      <c r="T703">
        <v>10081.61</v>
      </c>
      <c r="U703" s="136">
        <f t="shared" si="137"/>
        <v>157.80204953379132</v>
      </c>
      <c r="V703">
        <v>8509.34</v>
      </c>
      <c r="W703">
        <f t="shared" si="138"/>
        <v>116.32743175315345</v>
      </c>
      <c r="X703">
        <v>5014.47</v>
      </c>
      <c r="Y703">
        <f t="shared" si="139"/>
        <v>121.04381452631021</v>
      </c>
      <c r="Z703">
        <v>15445.57</v>
      </c>
      <c r="AA703" s="136">
        <f t="shared" si="140"/>
        <v>155.73898927159794</v>
      </c>
      <c r="AB703">
        <v>10226.549999999999</v>
      </c>
      <c r="AC703">
        <f t="shared" si="141"/>
        <v>116.2451406097256</v>
      </c>
    </row>
    <row r="704" spans="1:29">
      <c r="A704" s="20">
        <v>43070</v>
      </c>
      <c r="B704">
        <v>29471</v>
      </c>
      <c r="C704">
        <f t="shared" si="142"/>
        <v>149.3718939987177</v>
      </c>
      <c r="D704">
        <v>13097.12</v>
      </c>
      <c r="E704" s="135">
        <f t="shared" si="142"/>
        <v>151.22752160950702</v>
      </c>
      <c r="F704">
        <v>10736.14</v>
      </c>
      <c r="G704">
        <f t="shared" si="130"/>
        <v>154.46638860393614</v>
      </c>
      <c r="H704">
        <v>8700.91</v>
      </c>
      <c r="I704">
        <f t="shared" si="131"/>
        <v>137.41670970360579</v>
      </c>
      <c r="J704">
        <v>6686.67</v>
      </c>
      <c r="K704">
        <f t="shared" si="132"/>
        <v>131.0222868406924</v>
      </c>
      <c r="L704">
        <v>15494.4</v>
      </c>
      <c r="M704" s="134">
        <f t="shared" si="133"/>
        <v>182.02964748673051</v>
      </c>
      <c r="N704">
        <v>10261.370000000001</v>
      </c>
      <c r="O704">
        <f t="shared" si="134"/>
        <v>156.32847753954158</v>
      </c>
      <c r="P704">
        <v>15743.35</v>
      </c>
      <c r="Q704">
        <f t="shared" si="135"/>
        <v>162.54757170085225</v>
      </c>
      <c r="R704">
        <v>7314.5</v>
      </c>
      <c r="S704" s="135">
        <f t="shared" si="136"/>
        <v>173.79228086182152</v>
      </c>
      <c r="T704">
        <v>9957.35</v>
      </c>
      <c r="U704" s="136">
        <f t="shared" si="137"/>
        <v>155.85707420990269</v>
      </c>
      <c r="V704">
        <v>8417.77</v>
      </c>
      <c r="W704">
        <f t="shared" si="138"/>
        <v>115.07561869530922</v>
      </c>
      <c r="X704">
        <v>4935.8900000000003</v>
      </c>
      <c r="Y704">
        <f t="shared" si="139"/>
        <v>119.14697937813355</v>
      </c>
      <c r="Z704">
        <v>15210.87</v>
      </c>
      <c r="AA704" s="136">
        <f t="shared" si="140"/>
        <v>153.37248931193031</v>
      </c>
      <c r="AB704">
        <v>10121.799999999999</v>
      </c>
      <c r="AC704">
        <f t="shared" si="141"/>
        <v>115.05444790506286</v>
      </c>
    </row>
    <row r="705" spans="1:29">
      <c r="A705" s="20">
        <v>43073</v>
      </c>
      <c r="B705">
        <v>29489.599999999999</v>
      </c>
      <c r="C705">
        <f t="shared" si="142"/>
        <v>149.46616691882139</v>
      </c>
      <c r="D705">
        <v>13046.76</v>
      </c>
      <c r="E705" s="135">
        <f t="shared" si="142"/>
        <v>150.64603361915076</v>
      </c>
      <c r="F705">
        <v>10821.42</v>
      </c>
      <c r="G705">
        <f t="shared" si="130"/>
        <v>155.69335598887557</v>
      </c>
      <c r="H705">
        <v>8784</v>
      </c>
      <c r="I705">
        <f t="shared" si="131"/>
        <v>138.72898099583529</v>
      </c>
      <c r="J705">
        <v>6752.78</v>
      </c>
      <c r="K705">
        <f t="shared" si="132"/>
        <v>132.31768251343206</v>
      </c>
      <c r="L705">
        <v>15602.8</v>
      </c>
      <c r="M705" s="134">
        <f t="shared" si="133"/>
        <v>183.30314073510164</v>
      </c>
      <c r="N705">
        <v>10319.93</v>
      </c>
      <c r="O705">
        <f t="shared" si="134"/>
        <v>157.2206191974991</v>
      </c>
      <c r="P705">
        <v>15802.58</v>
      </c>
      <c r="Q705">
        <f t="shared" si="135"/>
        <v>163.15911198115097</v>
      </c>
      <c r="R705">
        <v>7302.42</v>
      </c>
      <c r="S705" s="135">
        <f t="shared" si="136"/>
        <v>173.50526045676159</v>
      </c>
      <c r="T705">
        <v>10017.719999999999</v>
      </c>
      <c r="U705" s="136">
        <f t="shared" si="137"/>
        <v>156.80201353312137</v>
      </c>
      <c r="V705">
        <v>8429.25</v>
      </c>
      <c r="W705">
        <f t="shared" si="138"/>
        <v>115.23255670889503</v>
      </c>
      <c r="X705">
        <v>4959.75</v>
      </c>
      <c r="Y705">
        <f t="shared" si="139"/>
        <v>119.72293364939208</v>
      </c>
      <c r="Z705">
        <v>15302.81</v>
      </c>
      <c r="AA705" s="136">
        <f t="shared" si="140"/>
        <v>154.29952811163989</v>
      </c>
      <c r="AB705">
        <v>10127.75</v>
      </c>
      <c r="AC705">
        <f t="shared" si="141"/>
        <v>115.12208152408667</v>
      </c>
    </row>
    <row r="706" spans="1:29">
      <c r="A706" s="20">
        <v>43074</v>
      </c>
      <c r="B706">
        <v>29511.65</v>
      </c>
      <c r="C706">
        <f t="shared" si="142"/>
        <v>149.57792594507336</v>
      </c>
      <c r="D706">
        <v>13069.26</v>
      </c>
      <c r="E706" s="135">
        <f t="shared" si="142"/>
        <v>150.90583266170466</v>
      </c>
      <c r="F706">
        <v>10800.44</v>
      </c>
      <c r="G706">
        <f t="shared" ref="G706:G769" si="143">F706/F$2*100</f>
        <v>155.39150589816228</v>
      </c>
      <c r="H706">
        <v>8752.7999999999993</v>
      </c>
      <c r="I706">
        <f t="shared" ref="I706:I769" si="144">H706/H$2*100</f>
        <v>138.23622778464789</v>
      </c>
      <c r="J706">
        <v>6718.2</v>
      </c>
      <c r="K706">
        <f t="shared" ref="K706:K769" si="145">J706/J$2*100</f>
        <v>131.64010298895258</v>
      </c>
      <c r="L706">
        <v>15696.86</v>
      </c>
      <c r="M706" s="134">
        <f t="shared" ref="M706:M769" si="146">L706/L$2*100</f>
        <v>184.40816633419564</v>
      </c>
      <c r="N706">
        <v>10297.08</v>
      </c>
      <c r="O706">
        <f t="shared" ref="O706:O769" si="147">N706/N$2*100</f>
        <v>156.8725072288459</v>
      </c>
      <c r="P706">
        <v>15823.99</v>
      </c>
      <c r="Q706">
        <f t="shared" ref="Q706:Q769" si="148">P706/P$2*100</f>
        <v>163.38016680811697</v>
      </c>
      <c r="R706">
        <v>7339.82</v>
      </c>
      <c r="S706" s="135">
        <f t="shared" ref="S706:S769" si="149">R706/R$2*100</f>
        <v>174.39388323401664</v>
      </c>
      <c r="T706">
        <v>10016.370000000001</v>
      </c>
      <c r="U706" s="136">
        <f t="shared" ref="U706:U769" si="150">T706/T$2*100</f>
        <v>156.78088270512166</v>
      </c>
      <c r="V706">
        <v>8375.4599999999991</v>
      </c>
      <c r="W706">
        <f t="shared" ref="W706:W769" si="151">V706/V$2*100</f>
        <v>114.49721735778175</v>
      </c>
      <c r="X706">
        <v>4950.13</v>
      </c>
      <c r="Y706">
        <f t="shared" ref="Y706:Y769" si="152">X706/X$2*100</f>
        <v>119.49071738411516</v>
      </c>
      <c r="Z706">
        <v>15318.32</v>
      </c>
      <c r="AA706" s="136">
        <f t="shared" ref="AA706:AA769" si="153">Z706/Z$2*100</f>
        <v>154.45591675405339</v>
      </c>
      <c r="AB706">
        <v>10118.25</v>
      </c>
      <c r="AC706">
        <f t="shared" ref="AC706:AC769" si="154">AB706/AB$2*100</f>
        <v>115.01409507354445</v>
      </c>
    </row>
    <row r="707" spans="1:29">
      <c r="A707" s="20">
        <v>43075</v>
      </c>
      <c r="B707">
        <v>29219.65</v>
      </c>
      <c r="C707">
        <f t="shared" ref="C707:E770" si="155">B707/B$2*100</f>
        <v>148.09794246817657</v>
      </c>
      <c r="D707">
        <v>12954.69</v>
      </c>
      <c r="E707" s="135">
        <f t="shared" si="155"/>
        <v>149.58293593702007</v>
      </c>
      <c r="F707">
        <v>10737</v>
      </c>
      <c r="G707">
        <f t="shared" si="143"/>
        <v>154.47876186790245</v>
      </c>
      <c r="H707">
        <v>8709.91</v>
      </c>
      <c r="I707">
        <f t="shared" si="144"/>
        <v>137.55885005298677</v>
      </c>
      <c r="J707">
        <v>6691.2</v>
      </c>
      <c r="K707">
        <f t="shared" si="145"/>
        <v>131.1110501502902</v>
      </c>
      <c r="L707">
        <v>15570.46</v>
      </c>
      <c r="M707" s="134">
        <f t="shared" si="146"/>
        <v>182.92320741727579</v>
      </c>
      <c r="N707">
        <v>10236.36</v>
      </c>
      <c r="O707">
        <f t="shared" si="147"/>
        <v>155.94745870645554</v>
      </c>
      <c r="P707">
        <v>15734.73</v>
      </c>
      <c r="Q707">
        <f t="shared" si="148"/>
        <v>162.45857157901909</v>
      </c>
      <c r="R707">
        <v>7267.68</v>
      </c>
      <c r="S707" s="135">
        <f t="shared" si="149"/>
        <v>172.67983919254127</v>
      </c>
      <c r="T707">
        <v>9905.32</v>
      </c>
      <c r="U707" s="136">
        <f t="shared" si="150"/>
        <v>155.04267644632691</v>
      </c>
      <c r="V707">
        <v>8356.9599999999991</v>
      </c>
      <c r="W707">
        <f t="shared" si="151"/>
        <v>114.24431202229941</v>
      </c>
      <c r="X707">
        <v>4872.12</v>
      </c>
      <c r="Y707">
        <f t="shared" si="152"/>
        <v>117.60764141173972</v>
      </c>
      <c r="Z707">
        <v>15176.01</v>
      </c>
      <c r="AA707" s="136">
        <f t="shared" si="153"/>
        <v>153.02099298217311</v>
      </c>
      <c r="AB707">
        <v>10044.1</v>
      </c>
      <c r="AC707">
        <f t="shared" si="154"/>
        <v>114.17123240957557</v>
      </c>
    </row>
    <row r="708" spans="1:29">
      <c r="A708" s="20">
        <v>43076</v>
      </c>
      <c r="B708">
        <v>29711.7</v>
      </c>
      <c r="C708">
        <f t="shared" si="155"/>
        <v>150.5918666798446</v>
      </c>
      <c r="D708">
        <v>13197.71</v>
      </c>
      <c r="E708" s="135">
        <f t="shared" si="155"/>
        <v>152.38899652908478</v>
      </c>
      <c r="F708">
        <v>10905.92</v>
      </c>
      <c r="G708">
        <f t="shared" si="143"/>
        <v>156.90910111114786</v>
      </c>
      <c r="H708">
        <v>8830.0300000000007</v>
      </c>
      <c r="I708">
        <f t="shared" si="144"/>
        <v>139.45594991605822</v>
      </c>
      <c r="J708">
        <v>6771.33</v>
      </c>
      <c r="K708">
        <f t="shared" si="145"/>
        <v>132.68116140814271</v>
      </c>
      <c r="L708">
        <v>15791.71</v>
      </c>
      <c r="M708" s="134">
        <f t="shared" si="146"/>
        <v>185.52247292652035</v>
      </c>
      <c r="N708">
        <v>10351.11</v>
      </c>
      <c r="O708">
        <f t="shared" si="147"/>
        <v>157.6956358794512</v>
      </c>
      <c r="P708">
        <v>15924.58</v>
      </c>
      <c r="Q708">
        <f t="shared" si="148"/>
        <v>164.41874247577277</v>
      </c>
      <c r="R708">
        <v>7420.26</v>
      </c>
      <c r="S708" s="135">
        <f t="shared" si="149"/>
        <v>176.30513500413423</v>
      </c>
      <c r="T708">
        <v>10103.99</v>
      </c>
      <c r="U708" s="136">
        <f t="shared" si="150"/>
        <v>158.15235170463171</v>
      </c>
      <c r="V708">
        <v>8475.11</v>
      </c>
      <c r="W708">
        <f t="shared" si="151"/>
        <v>115.85948852971775</v>
      </c>
      <c r="X708">
        <v>4943.07</v>
      </c>
      <c r="Y708">
        <f t="shared" si="152"/>
        <v>119.32029671541922</v>
      </c>
      <c r="Z708">
        <v>15464.03</v>
      </c>
      <c r="AA708" s="136">
        <f t="shared" si="153"/>
        <v>155.92512301363232</v>
      </c>
      <c r="AB708">
        <v>10166.700000000001</v>
      </c>
      <c r="AC708">
        <f t="shared" si="154"/>
        <v>115.56482597130973</v>
      </c>
    </row>
    <row r="709" spans="1:29">
      <c r="A709" s="20">
        <v>43077</v>
      </c>
      <c r="B709">
        <v>30001.7</v>
      </c>
      <c r="C709">
        <f t="shared" si="155"/>
        <v>152.06171328361197</v>
      </c>
      <c r="D709">
        <v>13435.11</v>
      </c>
      <c r="E709" s="135">
        <f t="shared" si="155"/>
        <v>155.13016509363155</v>
      </c>
      <c r="F709">
        <v>11014.85</v>
      </c>
      <c r="G709">
        <f t="shared" si="143"/>
        <v>158.47633325516114</v>
      </c>
      <c r="H709">
        <v>8953.5499999999993</v>
      </c>
      <c r="I709">
        <f t="shared" si="144"/>
        <v>141.40674724445137</v>
      </c>
      <c r="J709">
        <v>6857.67</v>
      </c>
      <c r="K709">
        <f t="shared" si="145"/>
        <v>134.37295481888759</v>
      </c>
      <c r="L709">
        <v>15953.5</v>
      </c>
      <c r="M709" s="134">
        <f t="shared" si="146"/>
        <v>187.42319684399237</v>
      </c>
      <c r="N709">
        <v>10425.14</v>
      </c>
      <c r="O709">
        <f t="shared" si="147"/>
        <v>158.8234577192496</v>
      </c>
      <c r="P709">
        <v>16078.46</v>
      </c>
      <c r="Q709">
        <f t="shared" si="148"/>
        <v>166.00752887341542</v>
      </c>
      <c r="R709">
        <v>7540.98</v>
      </c>
      <c r="S709" s="135">
        <f t="shared" si="149"/>
        <v>179.17343825734895</v>
      </c>
      <c r="T709">
        <v>10209.34</v>
      </c>
      <c r="U709" s="136">
        <f t="shared" si="150"/>
        <v>159.80133891187191</v>
      </c>
      <c r="V709">
        <v>8555.89</v>
      </c>
      <c r="W709">
        <f t="shared" si="151"/>
        <v>116.96379625946174</v>
      </c>
      <c r="X709">
        <v>5005.3900000000003</v>
      </c>
      <c r="Y709">
        <f t="shared" si="152"/>
        <v>120.82463326968711</v>
      </c>
      <c r="Z709">
        <v>15628.16</v>
      </c>
      <c r="AA709" s="136">
        <f t="shared" si="153"/>
        <v>157.58005969186092</v>
      </c>
      <c r="AB709">
        <v>10265.65</v>
      </c>
      <c r="AC709">
        <f t="shared" si="154"/>
        <v>116.68959010616773</v>
      </c>
    </row>
    <row r="710" spans="1:29">
      <c r="A710" s="20">
        <v>43080</v>
      </c>
      <c r="B710">
        <v>30087</v>
      </c>
      <c r="C710">
        <f t="shared" si="155"/>
        <v>152.49405092258218</v>
      </c>
      <c r="D710">
        <v>13442.04</v>
      </c>
      <c r="E710" s="135">
        <f t="shared" si="155"/>
        <v>155.21018319873818</v>
      </c>
      <c r="F710">
        <v>11029.5</v>
      </c>
      <c r="G710">
        <f t="shared" si="143"/>
        <v>158.68711036807582</v>
      </c>
      <c r="H710">
        <v>8989.4699999999993</v>
      </c>
      <c r="I710">
        <f t="shared" si="144"/>
        <v>141.97404517220303</v>
      </c>
      <c r="J710">
        <v>6895.93</v>
      </c>
      <c r="K710">
        <f t="shared" si="145"/>
        <v>135.12264228582177</v>
      </c>
      <c r="L710">
        <v>16007.32</v>
      </c>
      <c r="M710" s="134">
        <f t="shared" si="146"/>
        <v>188.05547919295299</v>
      </c>
      <c r="N710">
        <v>10502.54</v>
      </c>
      <c r="O710">
        <f t="shared" si="147"/>
        <v>160.00262036142709</v>
      </c>
      <c r="P710">
        <v>16185.58</v>
      </c>
      <c r="Q710">
        <f t="shared" si="148"/>
        <v>167.11352574705381</v>
      </c>
      <c r="R710">
        <v>7565.68</v>
      </c>
      <c r="S710" s="135">
        <f t="shared" si="149"/>
        <v>179.7603094498142</v>
      </c>
      <c r="T710">
        <v>10232.77</v>
      </c>
      <c r="U710" s="136">
        <f t="shared" si="150"/>
        <v>160.16807617115657</v>
      </c>
      <c r="V710">
        <v>8614.11</v>
      </c>
      <c r="W710">
        <f t="shared" si="151"/>
        <v>117.75969618550401</v>
      </c>
      <c r="X710">
        <v>5015.75</v>
      </c>
      <c r="Y710">
        <f t="shared" si="152"/>
        <v>121.0747123246007</v>
      </c>
      <c r="Z710">
        <v>15690.21</v>
      </c>
      <c r="AA710" s="136">
        <f t="shared" si="153"/>
        <v>158.20571509236103</v>
      </c>
      <c r="AB710">
        <v>10322.25</v>
      </c>
      <c r="AC710">
        <f t="shared" si="154"/>
        <v>117.33296201150341</v>
      </c>
    </row>
    <row r="711" spans="1:29">
      <c r="A711" s="20">
        <v>43081</v>
      </c>
      <c r="B711">
        <v>29787.1</v>
      </c>
      <c r="C711">
        <f t="shared" si="155"/>
        <v>150.97402679682409</v>
      </c>
      <c r="D711">
        <v>13293.45</v>
      </c>
      <c r="E711" s="135">
        <f t="shared" si="155"/>
        <v>153.49447032171204</v>
      </c>
      <c r="F711">
        <v>10946.44</v>
      </c>
      <c r="G711">
        <f t="shared" si="143"/>
        <v>157.49208326918901</v>
      </c>
      <c r="H711">
        <v>8895.16</v>
      </c>
      <c r="I711">
        <f t="shared" si="144"/>
        <v>140.48457224441188</v>
      </c>
      <c r="J711">
        <v>6823.21</v>
      </c>
      <c r="K711">
        <f t="shared" si="145"/>
        <v>133.69772664035773</v>
      </c>
      <c r="L711">
        <v>15868.1</v>
      </c>
      <c r="M711" s="134">
        <f t="shared" si="146"/>
        <v>186.41990972765572</v>
      </c>
      <c r="N711">
        <v>10448.370000000001</v>
      </c>
      <c r="O711">
        <f t="shared" si="147"/>
        <v>159.17735885849746</v>
      </c>
      <c r="P711">
        <v>16062.35</v>
      </c>
      <c r="Q711">
        <f t="shared" si="148"/>
        <v>165.84119569908461</v>
      </c>
      <c r="R711">
        <v>7497.56</v>
      </c>
      <c r="S711" s="135">
        <f t="shared" si="149"/>
        <v>178.14178047691007</v>
      </c>
      <c r="T711">
        <v>10142.64</v>
      </c>
      <c r="U711" s="136">
        <f t="shared" si="150"/>
        <v>158.75731948403211</v>
      </c>
      <c r="V711">
        <v>8560.5300000000007</v>
      </c>
      <c r="W711">
        <f t="shared" si="151"/>
        <v>117.02722765171245</v>
      </c>
      <c r="X711">
        <v>4944.99</v>
      </c>
      <c r="Y711">
        <f t="shared" si="152"/>
        <v>119.36664341285494</v>
      </c>
      <c r="Z711">
        <v>15543.31</v>
      </c>
      <c r="AA711" s="136">
        <f t="shared" si="153"/>
        <v>156.72450996208761</v>
      </c>
      <c r="AB711">
        <v>10240.15</v>
      </c>
      <c r="AC711">
        <f t="shared" si="154"/>
        <v>116.39973173892287</v>
      </c>
    </row>
    <row r="712" spans="1:29">
      <c r="A712" s="20">
        <v>43082</v>
      </c>
      <c r="B712">
        <v>29496.7</v>
      </c>
      <c r="C712">
        <f t="shared" si="155"/>
        <v>149.50215281843086</v>
      </c>
      <c r="D712">
        <v>13206.47</v>
      </c>
      <c r="E712" s="135">
        <f t="shared" si="155"/>
        <v>152.49014495631909</v>
      </c>
      <c r="F712">
        <v>10911.55</v>
      </c>
      <c r="G712">
        <f t="shared" si="143"/>
        <v>156.99010282757854</v>
      </c>
      <c r="H712">
        <v>8864.02</v>
      </c>
      <c r="I712">
        <f t="shared" si="144"/>
        <v>139.99276663555372</v>
      </c>
      <c r="J712">
        <v>6813.59</v>
      </c>
      <c r="K712">
        <f t="shared" si="145"/>
        <v>133.50922707339728</v>
      </c>
      <c r="L712">
        <v>15757.21</v>
      </c>
      <c r="M712" s="134">
        <f t="shared" si="146"/>
        <v>185.11716372846868</v>
      </c>
      <c r="N712">
        <v>10408.540000000001</v>
      </c>
      <c r="O712">
        <f t="shared" si="147"/>
        <v>158.57056237221931</v>
      </c>
      <c r="P712">
        <v>15970.91</v>
      </c>
      <c r="Q712">
        <f t="shared" si="148"/>
        <v>164.89709231852544</v>
      </c>
      <c r="R712">
        <v>7441.46</v>
      </c>
      <c r="S712" s="135">
        <f t="shared" si="149"/>
        <v>176.80884631102748</v>
      </c>
      <c r="T712">
        <v>10074.549999999999</v>
      </c>
      <c r="U712" s="136">
        <f t="shared" si="150"/>
        <v>157.69154312958517</v>
      </c>
      <c r="V712">
        <v>8519.57</v>
      </c>
      <c r="W712">
        <f t="shared" si="151"/>
        <v>116.46728156839585</v>
      </c>
      <c r="X712">
        <v>4915.71</v>
      </c>
      <c r="Y712">
        <f t="shared" si="152"/>
        <v>118.65985627696017</v>
      </c>
      <c r="Z712">
        <v>15439.39</v>
      </c>
      <c r="AA712" s="136">
        <f t="shared" si="153"/>
        <v>155.67667580866339</v>
      </c>
      <c r="AB712">
        <v>10192.950000000001</v>
      </c>
      <c r="AC712">
        <f t="shared" si="154"/>
        <v>115.86320958465002</v>
      </c>
    </row>
    <row r="713" spans="1:29">
      <c r="A713" s="20">
        <v>43083</v>
      </c>
      <c r="B713">
        <v>29508.45</v>
      </c>
      <c r="C713">
        <f t="shared" si="155"/>
        <v>149.56170694806625</v>
      </c>
      <c r="D713">
        <v>13199.35</v>
      </c>
      <c r="E713" s="135">
        <f t="shared" si="155"/>
        <v>152.40793299263095</v>
      </c>
      <c r="F713">
        <v>10927.35</v>
      </c>
      <c r="G713">
        <f t="shared" si="143"/>
        <v>157.21742558416912</v>
      </c>
      <c r="H713">
        <v>8886.1200000000008</v>
      </c>
      <c r="I713">
        <f t="shared" si="144"/>
        <v>140.3418001601448</v>
      </c>
      <c r="J713">
        <v>6853.26</v>
      </c>
      <c r="K713">
        <f t="shared" si="145"/>
        <v>134.28654285523939</v>
      </c>
      <c r="L713">
        <v>15757.54</v>
      </c>
      <c r="M713" s="134">
        <f t="shared" si="146"/>
        <v>185.12104059905874</v>
      </c>
      <c r="N713">
        <v>10379.620000000001</v>
      </c>
      <c r="O713">
        <f t="shared" si="147"/>
        <v>158.12997602064601</v>
      </c>
      <c r="P713">
        <v>15943.83</v>
      </c>
      <c r="Q713">
        <f t="shared" si="148"/>
        <v>164.61749564807991</v>
      </c>
      <c r="R713">
        <v>7461.49</v>
      </c>
      <c r="S713" s="135">
        <f t="shared" si="149"/>
        <v>177.28475845617234</v>
      </c>
      <c r="T713">
        <v>10107.68</v>
      </c>
      <c r="U713" s="136">
        <f t="shared" si="150"/>
        <v>158.21010930116438</v>
      </c>
      <c r="V713">
        <v>8540.91</v>
      </c>
      <c r="W713">
        <f t="shared" si="151"/>
        <v>116.75901129051441</v>
      </c>
      <c r="X713">
        <v>4946.6899999999996</v>
      </c>
      <c r="Y713">
        <f t="shared" si="152"/>
        <v>119.40767955120948</v>
      </c>
      <c r="Z713">
        <v>15494.76</v>
      </c>
      <c r="AA713" s="136">
        <f t="shared" si="153"/>
        <v>156.2349762039203</v>
      </c>
      <c r="AB713">
        <v>10252.1</v>
      </c>
      <c r="AC713">
        <f t="shared" si="154"/>
        <v>116.53556732671018</v>
      </c>
    </row>
    <row r="714" spans="1:29">
      <c r="A714" s="20">
        <v>43084</v>
      </c>
      <c r="B714">
        <v>29759.7</v>
      </c>
      <c r="C714">
        <f t="shared" si="155"/>
        <v>150.8351516349509</v>
      </c>
      <c r="D714">
        <v>13470.48</v>
      </c>
      <c r="E714" s="135">
        <f t="shared" si="155"/>
        <v>155.53856918852634</v>
      </c>
      <c r="F714">
        <v>11000.45</v>
      </c>
      <c r="G714">
        <f t="shared" si="143"/>
        <v>158.26915302130649</v>
      </c>
      <c r="H714">
        <v>8962.5499999999993</v>
      </c>
      <c r="I714">
        <f t="shared" si="144"/>
        <v>141.54888759383235</v>
      </c>
      <c r="J714">
        <v>6901.6</v>
      </c>
      <c r="K714">
        <f t="shared" si="145"/>
        <v>135.23374338194088</v>
      </c>
      <c r="L714">
        <v>15981.76</v>
      </c>
      <c r="M714" s="134">
        <f t="shared" si="146"/>
        <v>187.75519794361384</v>
      </c>
      <c r="N714">
        <v>10506.5</v>
      </c>
      <c r="O714">
        <f t="shared" si="147"/>
        <v>160.06294961288731</v>
      </c>
      <c r="P714">
        <v>16208.43</v>
      </c>
      <c r="Q714">
        <f t="shared" si="148"/>
        <v>167.3494483437924</v>
      </c>
      <c r="R714">
        <v>7563.28</v>
      </c>
      <c r="S714" s="135">
        <f t="shared" si="149"/>
        <v>179.70328552827911</v>
      </c>
      <c r="T714">
        <v>10266.81</v>
      </c>
      <c r="U714" s="136">
        <f t="shared" si="150"/>
        <v>160.70088608605411</v>
      </c>
      <c r="V714">
        <v>8597.67</v>
      </c>
      <c r="W714">
        <f t="shared" si="151"/>
        <v>117.53495220089161</v>
      </c>
      <c r="X714">
        <v>5004.6000000000004</v>
      </c>
      <c r="Y714">
        <f t="shared" si="152"/>
        <v>120.80556353480469</v>
      </c>
      <c r="Z714">
        <v>15789.48</v>
      </c>
      <c r="AA714" s="136">
        <f t="shared" si="153"/>
        <v>159.20666290231506</v>
      </c>
      <c r="AB714">
        <v>10333.25</v>
      </c>
      <c r="AC714">
        <f t="shared" si="154"/>
        <v>117.45799895423647</v>
      </c>
    </row>
    <row r="715" spans="1:29">
      <c r="A715" s="20">
        <v>43087</v>
      </c>
      <c r="B715">
        <v>30042.25</v>
      </c>
      <c r="C715">
        <f t="shared" si="155"/>
        <v>152.26723838631116</v>
      </c>
      <c r="D715">
        <v>13515.96</v>
      </c>
      <c r="E715" s="135">
        <f t="shared" si="155"/>
        <v>156.06370965320866</v>
      </c>
      <c r="F715">
        <v>11054.18</v>
      </c>
      <c r="G715">
        <f t="shared" si="143"/>
        <v>159.04219426887678</v>
      </c>
      <c r="H715">
        <v>9016.68</v>
      </c>
      <c r="I715">
        <f t="shared" si="144"/>
        <v>142.40378282849818</v>
      </c>
      <c r="J715">
        <v>6924.01</v>
      </c>
      <c r="K715">
        <f t="shared" si="145"/>
        <v>135.67285723803067</v>
      </c>
      <c r="L715">
        <v>16102.64</v>
      </c>
      <c r="M715" s="134">
        <f t="shared" si="146"/>
        <v>189.1753073888454</v>
      </c>
      <c r="N715">
        <v>10637.63</v>
      </c>
      <c r="O715">
        <f t="shared" si="147"/>
        <v>162.06067050783213</v>
      </c>
      <c r="P715">
        <v>16357.02</v>
      </c>
      <c r="Q715">
        <f t="shared" si="148"/>
        <v>168.88361633720103</v>
      </c>
      <c r="R715">
        <v>7642.04</v>
      </c>
      <c r="S715" s="135">
        <f t="shared" si="149"/>
        <v>181.57462055332212</v>
      </c>
      <c r="T715">
        <v>10374.370000000001</v>
      </c>
      <c r="U715" s="136">
        <f t="shared" si="150"/>
        <v>162.38446524135318</v>
      </c>
      <c r="V715">
        <v>8676.23</v>
      </c>
      <c r="W715">
        <f t="shared" si="151"/>
        <v>118.60891129037769</v>
      </c>
      <c r="X715">
        <v>5048.4399999999996</v>
      </c>
      <c r="Y715">
        <f t="shared" si="152"/>
        <v>121.86381312625372</v>
      </c>
      <c r="Z715">
        <v>15928.8</v>
      </c>
      <c r="AA715" s="136">
        <f t="shared" si="153"/>
        <v>160.61143825118981</v>
      </c>
      <c r="AB715">
        <v>10388.75</v>
      </c>
      <c r="AC715">
        <f t="shared" si="154"/>
        <v>118.08886716529885</v>
      </c>
    </row>
    <row r="716" spans="1:29">
      <c r="A716" s="20">
        <v>43088</v>
      </c>
      <c r="B716">
        <v>30473.4</v>
      </c>
      <c r="C716">
        <f t="shared" si="155"/>
        <v>154.45249481118807</v>
      </c>
      <c r="D716">
        <v>13735.1</v>
      </c>
      <c r="E716" s="135">
        <f t="shared" si="155"/>
        <v>158.59403686144279</v>
      </c>
      <c r="F716">
        <v>11167.17</v>
      </c>
      <c r="G716">
        <f t="shared" si="143"/>
        <v>160.66783972882408</v>
      </c>
      <c r="H716">
        <v>9124.15</v>
      </c>
      <c r="I716">
        <f t="shared" si="144"/>
        <v>144.10109653382858</v>
      </c>
      <c r="J716">
        <v>6997.5</v>
      </c>
      <c r="K716">
        <f t="shared" si="145"/>
        <v>137.11286068667138</v>
      </c>
      <c r="L716">
        <v>16307.49</v>
      </c>
      <c r="M716" s="134">
        <f t="shared" si="146"/>
        <v>191.58190417785673</v>
      </c>
      <c r="N716">
        <v>10754.06</v>
      </c>
      <c r="O716">
        <f t="shared" si="147"/>
        <v>163.83444190872001</v>
      </c>
      <c r="P716">
        <v>16607.599999999999</v>
      </c>
      <c r="Q716">
        <f t="shared" si="148"/>
        <v>171.47081477443322</v>
      </c>
      <c r="R716">
        <v>7744.2</v>
      </c>
      <c r="S716" s="135">
        <f t="shared" si="149"/>
        <v>184.00193881333217</v>
      </c>
      <c r="T716">
        <v>10509.96</v>
      </c>
      <c r="U716" s="136">
        <f t="shared" si="150"/>
        <v>164.50678299578789</v>
      </c>
      <c r="V716">
        <v>8753.81</v>
      </c>
      <c r="W716">
        <f t="shared" si="151"/>
        <v>119.66947323236259</v>
      </c>
      <c r="X716">
        <v>5098.4399999999996</v>
      </c>
      <c r="Y716">
        <f t="shared" si="152"/>
        <v>123.0707583719757</v>
      </c>
      <c r="Z716">
        <v>16147.23</v>
      </c>
      <c r="AA716" s="136">
        <f t="shared" si="153"/>
        <v>162.81388642413486</v>
      </c>
      <c r="AB716">
        <v>10463.200000000001</v>
      </c>
      <c r="AC716">
        <f t="shared" si="154"/>
        <v>118.93513992770592</v>
      </c>
    </row>
    <row r="717" spans="1:29">
      <c r="A717" s="20">
        <v>43089</v>
      </c>
      <c r="B717">
        <v>30480.45</v>
      </c>
      <c r="C717">
        <f t="shared" si="155"/>
        <v>154.48822728896931</v>
      </c>
      <c r="D717">
        <v>13815.7</v>
      </c>
      <c r="E717" s="135">
        <f t="shared" si="155"/>
        <v>159.52469476499155</v>
      </c>
      <c r="F717">
        <v>11162.35</v>
      </c>
      <c r="G717">
        <f t="shared" si="143"/>
        <v>160.59849190054774</v>
      </c>
      <c r="H717">
        <v>9115.7999999999993</v>
      </c>
      <c r="I717">
        <f t="shared" si="144"/>
        <v>143.96922187634735</v>
      </c>
      <c r="J717">
        <v>7004.14</v>
      </c>
      <c r="K717">
        <f t="shared" si="145"/>
        <v>137.24296849588319</v>
      </c>
      <c r="L717">
        <v>16372.31</v>
      </c>
      <c r="M717" s="134">
        <f t="shared" si="146"/>
        <v>192.34341554648603</v>
      </c>
      <c r="N717">
        <v>10754.57</v>
      </c>
      <c r="O717">
        <f t="shared" si="147"/>
        <v>163.84221158504445</v>
      </c>
      <c r="P717">
        <v>16694.78</v>
      </c>
      <c r="Q717">
        <f t="shared" si="148"/>
        <v>172.3709343360818</v>
      </c>
      <c r="R717">
        <v>7736.89</v>
      </c>
      <c r="S717" s="135">
        <f t="shared" si="149"/>
        <v>183.82825345232325</v>
      </c>
      <c r="T717">
        <v>10501.34</v>
      </c>
      <c r="U717" s="136">
        <f t="shared" si="150"/>
        <v>164.37185874589318</v>
      </c>
      <c r="V717">
        <v>8761.9</v>
      </c>
      <c r="W717">
        <f t="shared" si="151"/>
        <v>119.78006805204109</v>
      </c>
      <c r="X717">
        <v>5099.47</v>
      </c>
      <c r="Y717">
        <f t="shared" si="152"/>
        <v>123.09562144403759</v>
      </c>
      <c r="Z717">
        <v>16247.31</v>
      </c>
      <c r="AA717" s="136">
        <f t="shared" si="153"/>
        <v>163.82300153262887</v>
      </c>
      <c r="AB717">
        <v>10444.200000000001</v>
      </c>
      <c r="AC717">
        <f t="shared" si="154"/>
        <v>118.71916702662151</v>
      </c>
    </row>
    <row r="718" spans="1:29">
      <c r="A718" s="20">
        <v>43090</v>
      </c>
      <c r="B718">
        <v>30625</v>
      </c>
      <c r="C718">
        <f t="shared" si="155"/>
        <v>155.22086979439885</v>
      </c>
      <c r="D718">
        <v>14009.78</v>
      </c>
      <c r="E718" s="135">
        <f t="shared" si="155"/>
        <v>161.76566357294118</v>
      </c>
      <c r="F718">
        <v>11210.55</v>
      </c>
      <c r="G718">
        <f t="shared" si="143"/>
        <v>161.29197018331132</v>
      </c>
      <c r="H718">
        <v>9144.15</v>
      </c>
      <c r="I718">
        <f t="shared" si="144"/>
        <v>144.41696397689745</v>
      </c>
      <c r="J718">
        <v>7026.35</v>
      </c>
      <c r="K718">
        <f t="shared" si="145"/>
        <v>137.67816344205696</v>
      </c>
      <c r="L718">
        <v>16539.88</v>
      </c>
      <c r="M718" s="134">
        <f t="shared" si="146"/>
        <v>194.31204343974755</v>
      </c>
      <c r="N718">
        <v>10837.3</v>
      </c>
      <c r="O718">
        <f t="shared" si="147"/>
        <v>165.10257496214186</v>
      </c>
      <c r="P718">
        <v>16873.5</v>
      </c>
      <c r="Q718">
        <f t="shared" si="148"/>
        <v>174.21618976230155</v>
      </c>
      <c r="R718">
        <v>7757.01</v>
      </c>
      <c r="S718" s="135">
        <f t="shared" si="149"/>
        <v>184.30630399452571</v>
      </c>
      <c r="T718">
        <v>10553.8</v>
      </c>
      <c r="U718" s="136">
        <f t="shared" si="150"/>
        <v>165.19298706949849</v>
      </c>
      <c r="V718">
        <v>8789.1299999999992</v>
      </c>
      <c r="W718">
        <f t="shared" si="151"/>
        <v>120.15231736475374</v>
      </c>
      <c r="X718">
        <v>5144.4799999999996</v>
      </c>
      <c r="Y718">
        <f t="shared" si="152"/>
        <v>124.18211355423649</v>
      </c>
      <c r="Z718">
        <v>16398.22</v>
      </c>
      <c r="AA718" s="136">
        <f t="shared" si="153"/>
        <v>165.34463983221747</v>
      </c>
      <c r="AB718">
        <v>10440.299999999999</v>
      </c>
      <c r="AC718">
        <f t="shared" si="154"/>
        <v>118.67483574692524</v>
      </c>
    </row>
    <row r="719" spans="1:29">
      <c r="A719" s="20">
        <v>43091</v>
      </c>
      <c r="B719">
        <v>30764.799999999999</v>
      </c>
      <c r="C719">
        <f t="shared" si="155"/>
        <v>155.92943722614604</v>
      </c>
      <c r="D719">
        <v>14069.42</v>
      </c>
      <c r="E719" s="135">
        <f t="shared" si="155"/>
        <v>162.45430423507077</v>
      </c>
      <c r="F719">
        <v>11249.76</v>
      </c>
      <c r="G719">
        <f t="shared" si="143"/>
        <v>161.85610469507816</v>
      </c>
      <c r="H719">
        <v>9163.83</v>
      </c>
      <c r="I719">
        <f t="shared" si="144"/>
        <v>144.72777754087718</v>
      </c>
      <c r="J719">
        <v>7065.74</v>
      </c>
      <c r="K719">
        <f t="shared" si="145"/>
        <v>138.44999275001666</v>
      </c>
      <c r="L719">
        <v>16592.349999999999</v>
      </c>
      <c r="M719" s="134">
        <f t="shared" si="146"/>
        <v>194.92846586356703</v>
      </c>
      <c r="N719">
        <v>10908.51</v>
      </c>
      <c r="O719">
        <f t="shared" si="147"/>
        <v>166.18743506226409</v>
      </c>
      <c r="P719">
        <v>16917.14</v>
      </c>
      <c r="Q719">
        <f t="shared" si="148"/>
        <v>174.66676578513182</v>
      </c>
      <c r="R719">
        <v>7792.72</v>
      </c>
      <c r="S719" s="135">
        <f t="shared" si="149"/>
        <v>185.15477242703312</v>
      </c>
      <c r="T719">
        <v>10603.3</v>
      </c>
      <c r="U719" s="136">
        <f t="shared" si="150"/>
        <v>165.96778409615621</v>
      </c>
      <c r="V719">
        <v>8819.24</v>
      </c>
      <c r="W719">
        <f t="shared" si="151"/>
        <v>120.56393788644961</v>
      </c>
      <c r="X719">
        <v>5171.49</v>
      </c>
      <c r="Y719">
        <f t="shared" si="152"/>
        <v>124.83410537597553</v>
      </c>
      <c r="Z719">
        <v>16457.62</v>
      </c>
      <c r="AA719" s="136">
        <f t="shared" si="153"/>
        <v>165.94357505848188</v>
      </c>
      <c r="AB719">
        <v>10493</v>
      </c>
      <c r="AC719">
        <f t="shared" si="154"/>
        <v>119.27387637256463</v>
      </c>
    </row>
    <row r="720" spans="1:29">
      <c r="A720" s="20">
        <v>43095</v>
      </c>
      <c r="B720">
        <v>30899.9</v>
      </c>
      <c r="C720">
        <f t="shared" si="155"/>
        <v>156.61418300603904</v>
      </c>
      <c r="D720">
        <v>14153.36</v>
      </c>
      <c r="E720" s="135">
        <f t="shared" si="155"/>
        <v>163.42352786315863</v>
      </c>
      <c r="F720">
        <v>11277.48</v>
      </c>
      <c r="G720">
        <f t="shared" si="143"/>
        <v>162.25492664524842</v>
      </c>
      <c r="H720">
        <v>9172.64</v>
      </c>
      <c r="I720">
        <f t="shared" si="144"/>
        <v>144.86691714954901</v>
      </c>
      <c r="J720">
        <v>7075.61</v>
      </c>
      <c r="K720">
        <f t="shared" si="145"/>
        <v>138.64339095437214</v>
      </c>
      <c r="L720">
        <v>16721.41</v>
      </c>
      <c r="M720" s="134">
        <f t="shared" si="146"/>
        <v>196.4446747070613</v>
      </c>
      <c r="N720">
        <v>10953.87</v>
      </c>
      <c r="O720">
        <f t="shared" si="147"/>
        <v>166.87847921535413</v>
      </c>
      <c r="P720">
        <v>17004.89</v>
      </c>
      <c r="Q720">
        <f t="shared" si="148"/>
        <v>175.57277050564872</v>
      </c>
      <c r="R720">
        <v>7819.13</v>
      </c>
      <c r="S720" s="135">
        <f t="shared" si="149"/>
        <v>185.78227316359212</v>
      </c>
      <c r="T720">
        <v>10674.5</v>
      </c>
      <c r="U720" s="136">
        <f t="shared" si="150"/>
        <v>167.0822396173285</v>
      </c>
      <c r="V720">
        <v>8821.9</v>
      </c>
      <c r="W720">
        <f t="shared" si="151"/>
        <v>120.60030157252437</v>
      </c>
      <c r="X720">
        <v>5204.13</v>
      </c>
      <c r="Y720">
        <f t="shared" si="152"/>
        <v>125.62199923238285</v>
      </c>
      <c r="Z720">
        <v>16533.41</v>
      </c>
      <c r="AA720" s="136">
        <f t="shared" si="153"/>
        <v>166.70777204162297</v>
      </c>
      <c r="AB720">
        <v>10531.5</v>
      </c>
      <c r="AC720">
        <f t="shared" si="154"/>
        <v>119.7115056721304</v>
      </c>
    </row>
    <row r="721" spans="1:29">
      <c r="A721" s="20">
        <v>43096</v>
      </c>
      <c r="B721">
        <v>30750.400000000001</v>
      </c>
      <c r="C721">
        <f t="shared" si="155"/>
        <v>155.85645173961413</v>
      </c>
      <c r="D721">
        <v>14064.98</v>
      </c>
      <c r="E721" s="135">
        <f t="shared" si="155"/>
        <v>162.40303722400679</v>
      </c>
      <c r="F721">
        <v>11230.44</v>
      </c>
      <c r="G721">
        <f t="shared" si="143"/>
        <v>161.57813788132313</v>
      </c>
      <c r="H721">
        <v>9134.35</v>
      </c>
      <c r="I721">
        <f t="shared" si="144"/>
        <v>144.26218892979372</v>
      </c>
      <c r="J721">
        <v>7054.68</v>
      </c>
      <c r="K721">
        <f t="shared" si="145"/>
        <v>138.23327703166089</v>
      </c>
      <c r="L721">
        <v>16632.689999999999</v>
      </c>
      <c r="M721" s="134">
        <f t="shared" si="146"/>
        <v>195.4023839229701</v>
      </c>
      <c r="N721">
        <v>10950.78</v>
      </c>
      <c r="O721">
        <f t="shared" si="147"/>
        <v>166.83140411762378</v>
      </c>
      <c r="P721">
        <v>16934.95</v>
      </c>
      <c r="Q721">
        <f t="shared" si="148"/>
        <v>174.85065118766639</v>
      </c>
      <c r="R721">
        <v>7775.97</v>
      </c>
      <c r="S721" s="135">
        <f t="shared" si="149"/>
        <v>184.75679297465285</v>
      </c>
      <c r="T721">
        <v>10622.41</v>
      </c>
      <c r="U721" s="136">
        <f t="shared" si="150"/>
        <v>166.26690270584163</v>
      </c>
      <c r="V721">
        <v>8810.33</v>
      </c>
      <c r="W721">
        <f t="shared" si="151"/>
        <v>120.44213320865784</v>
      </c>
      <c r="X721">
        <v>5180.0600000000004</v>
      </c>
      <c r="Y721">
        <f t="shared" si="152"/>
        <v>125.04097579109228</v>
      </c>
      <c r="Z721">
        <v>16436.919999999998</v>
      </c>
      <c r="AA721" s="136">
        <f t="shared" si="153"/>
        <v>165.73485520690488</v>
      </c>
      <c r="AB721">
        <v>10490.75</v>
      </c>
      <c r="AC721">
        <f t="shared" si="154"/>
        <v>119.24830063427831</v>
      </c>
    </row>
    <row r="722" spans="1:29">
      <c r="A722" s="20">
        <v>43097</v>
      </c>
      <c r="B722">
        <v>30765.55</v>
      </c>
      <c r="C722">
        <f t="shared" si="155"/>
        <v>155.93323855356957</v>
      </c>
      <c r="D722">
        <v>14106.25</v>
      </c>
      <c r="E722" s="135">
        <f t="shared" si="155"/>
        <v>162.87956640117127</v>
      </c>
      <c r="F722">
        <v>11216.89</v>
      </c>
      <c r="G722">
        <f t="shared" si="143"/>
        <v>161.38318703627235</v>
      </c>
      <c r="H722">
        <v>9103.99</v>
      </c>
      <c r="I722">
        <f t="shared" si="144"/>
        <v>143.7827021512152</v>
      </c>
      <c r="J722">
        <v>7051.34</v>
      </c>
      <c r="K722">
        <f t="shared" si="145"/>
        <v>138.16783123606336</v>
      </c>
      <c r="L722">
        <v>16648.29</v>
      </c>
      <c r="M722" s="134">
        <f t="shared" si="146"/>
        <v>195.58565416904565</v>
      </c>
      <c r="N722">
        <v>10957.74</v>
      </c>
      <c r="O722">
        <f t="shared" si="147"/>
        <v>166.93743734746297</v>
      </c>
      <c r="P722">
        <v>16936.830000000002</v>
      </c>
      <c r="Q722">
        <f t="shared" si="148"/>
        <v>174.87006188709171</v>
      </c>
      <c r="R722">
        <v>7767.08</v>
      </c>
      <c r="S722" s="135">
        <f t="shared" si="149"/>
        <v>184.5455668653</v>
      </c>
      <c r="T722">
        <v>10659.38</v>
      </c>
      <c r="U722" s="136">
        <f t="shared" si="150"/>
        <v>166.84557434373124</v>
      </c>
      <c r="V722">
        <v>8787.7800000000007</v>
      </c>
      <c r="W722">
        <f t="shared" si="151"/>
        <v>120.13386211054289</v>
      </c>
      <c r="X722">
        <v>5188.38</v>
      </c>
      <c r="Y722">
        <f t="shared" si="152"/>
        <v>125.24181147998041</v>
      </c>
      <c r="Z722">
        <v>16477.099999999999</v>
      </c>
      <c r="AA722" s="136">
        <f t="shared" si="153"/>
        <v>166.13999354682582</v>
      </c>
      <c r="AB722">
        <v>10477.9</v>
      </c>
      <c r="AC722">
        <f t="shared" si="154"/>
        <v>119.1022347511765</v>
      </c>
    </row>
    <row r="723" spans="1:29">
      <c r="A723" s="20">
        <v>43098</v>
      </c>
      <c r="B723">
        <v>30964.65</v>
      </c>
      <c r="C723">
        <f t="shared" si="155"/>
        <v>156.94236427360434</v>
      </c>
      <c r="D723">
        <v>14257.54</v>
      </c>
      <c r="E723" s="135">
        <f t="shared" si="155"/>
        <v>164.62645516330389</v>
      </c>
      <c r="F723">
        <v>11295.54</v>
      </c>
      <c r="G723">
        <f t="shared" si="143"/>
        <v>162.51476518854122</v>
      </c>
      <c r="H723">
        <v>9178.82</v>
      </c>
      <c r="I723">
        <f t="shared" si="144"/>
        <v>144.96452018945726</v>
      </c>
      <c r="J723">
        <v>7087.55</v>
      </c>
      <c r="K723">
        <f t="shared" si="145"/>
        <v>138.87734987635841</v>
      </c>
      <c r="L723">
        <v>16832.32</v>
      </c>
      <c r="M723" s="134">
        <f t="shared" si="146"/>
        <v>197.74765566810225</v>
      </c>
      <c r="N723">
        <v>11077.2</v>
      </c>
      <c r="O723">
        <f t="shared" si="147"/>
        <v>168.75736976651362</v>
      </c>
      <c r="P723">
        <v>17104.2</v>
      </c>
      <c r="Q723">
        <f t="shared" si="148"/>
        <v>176.59813037795112</v>
      </c>
      <c r="R723">
        <v>7786.44</v>
      </c>
      <c r="S723" s="135">
        <f t="shared" si="149"/>
        <v>185.00555983234966</v>
      </c>
      <c r="T723">
        <v>10733.76</v>
      </c>
      <c r="U723" s="136">
        <f t="shared" si="150"/>
        <v>168.00980470419188</v>
      </c>
      <c r="V723">
        <v>8877.66</v>
      </c>
      <c r="W723">
        <f t="shared" si="151"/>
        <v>121.36257192422684</v>
      </c>
      <c r="X723">
        <v>5198.76</v>
      </c>
      <c r="Y723">
        <f t="shared" si="152"/>
        <v>125.4923733129923</v>
      </c>
      <c r="Z723">
        <v>16585.63</v>
      </c>
      <c r="AA723" s="136">
        <f t="shared" si="153"/>
        <v>167.23431072033557</v>
      </c>
      <c r="AB723">
        <v>10530.7</v>
      </c>
      <c r="AC723">
        <f t="shared" si="154"/>
        <v>119.70241207629529</v>
      </c>
    </row>
    <row r="724" spans="1:29">
      <c r="A724" s="20">
        <v>43101</v>
      </c>
      <c r="B724">
        <v>30899.599999999999</v>
      </c>
      <c r="C724">
        <f t="shared" si="155"/>
        <v>156.61266247506961</v>
      </c>
      <c r="D724">
        <v>14231.23</v>
      </c>
      <c r="E724" s="135">
        <f t="shared" si="155"/>
        <v>164.32266348287749</v>
      </c>
      <c r="F724">
        <v>11255.59</v>
      </c>
      <c r="G724">
        <f t="shared" si="143"/>
        <v>161.93998391475682</v>
      </c>
      <c r="H724">
        <v>9124.5400000000009</v>
      </c>
      <c r="I724">
        <f t="shared" si="144"/>
        <v>144.10725594896846</v>
      </c>
      <c r="J724">
        <v>7057.85</v>
      </c>
      <c r="K724">
        <f t="shared" si="145"/>
        <v>138.29539175382976</v>
      </c>
      <c r="L724">
        <v>16779.72</v>
      </c>
      <c r="M724" s="134">
        <f t="shared" si="146"/>
        <v>197.12970599223218</v>
      </c>
      <c r="N724">
        <v>11043.69</v>
      </c>
      <c r="O724">
        <f t="shared" si="147"/>
        <v>168.24685632802053</v>
      </c>
      <c r="P724">
        <v>17077.400000000001</v>
      </c>
      <c r="Q724">
        <f t="shared" si="148"/>
        <v>176.32142466273913</v>
      </c>
      <c r="R724">
        <v>7777.46</v>
      </c>
      <c r="S724" s="135">
        <f t="shared" si="149"/>
        <v>184.79219532593922</v>
      </c>
      <c r="T724">
        <v>10670.48</v>
      </c>
      <c r="U724" s="136">
        <f t="shared" si="150"/>
        <v>167.01931670728482</v>
      </c>
      <c r="V724">
        <v>8824.89</v>
      </c>
      <c r="W724">
        <f t="shared" si="151"/>
        <v>120.64117654296179</v>
      </c>
      <c r="X724">
        <v>5193.1499999999996</v>
      </c>
      <c r="Y724">
        <f t="shared" si="152"/>
        <v>125.35695405642228</v>
      </c>
      <c r="Z724">
        <v>16625.05</v>
      </c>
      <c r="AA724" s="136">
        <f t="shared" si="153"/>
        <v>167.63178591594738</v>
      </c>
      <c r="AB724">
        <v>10435.549999999999</v>
      </c>
      <c r="AC724">
        <f t="shared" si="154"/>
        <v>118.62084252165413</v>
      </c>
    </row>
    <row r="725" spans="1:29">
      <c r="A725" s="20">
        <v>43102</v>
      </c>
      <c r="B725">
        <v>30798.3</v>
      </c>
      <c r="C725">
        <f t="shared" si="155"/>
        <v>156.099229851064</v>
      </c>
      <c r="D725">
        <v>14128.92</v>
      </c>
      <c r="E725" s="135">
        <f t="shared" si="155"/>
        <v>163.14132836982449</v>
      </c>
      <c r="F725">
        <v>11233.89</v>
      </c>
      <c r="G725">
        <f t="shared" si="143"/>
        <v>161.62777481235079</v>
      </c>
      <c r="H725">
        <v>9087.64</v>
      </c>
      <c r="I725">
        <f t="shared" si="144"/>
        <v>143.5244805165064</v>
      </c>
      <c r="J725">
        <v>7047.36</v>
      </c>
      <c r="K725">
        <f t="shared" si="145"/>
        <v>138.08984492873461</v>
      </c>
      <c r="L725">
        <v>16661.03</v>
      </c>
      <c r="M725" s="134">
        <f t="shared" si="146"/>
        <v>195.73532487000733</v>
      </c>
      <c r="N725">
        <v>10969.62</v>
      </c>
      <c r="O725">
        <f t="shared" si="147"/>
        <v>167.11842510184371</v>
      </c>
      <c r="P725">
        <v>16915.060000000001</v>
      </c>
      <c r="Q725">
        <f t="shared" si="148"/>
        <v>174.64529011768255</v>
      </c>
      <c r="R725">
        <v>7724.3</v>
      </c>
      <c r="S725" s="135">
        <f t="shared" si="149"/>
        <v>183.5291154639371</v>
      </c>
      <c r="T725">
        <v>10617.11</v>
      </c>
      <c r="U725" s="136">
        <f t="shared" si="150"/>
        <v>166.18394464036112</v>
      </c>
      <c r="V725">
        <v>8782.23</v>
      </c>
      <c r="W725">
        <f t="shared" si="151"/>
        <v>120.05799050989816</v>
      </c>
      <c r="X725">
        <v>5199.91</v>
      </c>
      <c r="Y725">
        <f t="shared" si="152"/>
        <v>125.52013305364389</v>
      </c>
      <c r="Z725">
        <v>16474.39</v>
      </c>
      <c r="AA725" s="136">
        <f t="shared" si="153"/>
        <v>166.11266838751311</v>
      </c>
      <c r="AB725">
        <v>10442.200000000001</v>
      </c>
      <c r="AC725">
        <f t="shared" si="154"/>
        <v>118.69643303703367</v>
      </c>
    </row>
    <row r="726" spans="1:29">
      <c r="A726" s="20">
        <v>43103</v>
      </c>
      <c r="B726">
        <v>30973.599999999999</v>
      </c>
      <c r="C726">
        <f t="shared" si="155"/>
        <v>156.98772678085854</v>
      </c>
      <c r="D726">
        <v>14325.16</v>
      </c>
      <c r="E726" s="135">
        <f t="shared" si="155"/>
        <v>165.4072378858593</v>
      </c>
      <c r="F726">
        <v>11243.35</v>
      </c>
      <c r="G726">
        <f t="shared" si="143"/>
        <v>161.76388071598035</v>
      </c>
      <c r="H726">
        <v>9087.7099999999991</v>
      </c>
      <c r="I726">
        <f t="shared" si="144"/>
        <v>143.52558605255717</v>
      </c>
      <c r="J726">
        <v>7045.25</v>
      </c>
      <c r="K726">
        <f t="shared" si="145"/>
        <v>138.04850042912062</v>
      </c>
      <c r="L726">
        <v>16749.64</v>
      </c>
      <c r="M726" s="134">
        <f t="shared" si="146"/>
        <v>196.77632336390184</v>
      </c>
      <c r="N726">
        <v>11020.55</v>
      </c>
      <c r="O726">
        <f t="shared" si="147"/>
        <v>167.89432630812405</v>
      </c>
      <c r="P726">
        <v>16995.39</v>
      </c>
      <c r="Q726">
        <f t="shared" si="148"/>
        <v>175.47468452451014</v>
      </c>
      <c r="R726">
        <v>7777.65</v>
      </c>
      <c r="S726" s="135">
        <f t="shared" si="149"/>
        <v>184.7967097197274</v>
      </c>
      <c r="T726">
        <v>10647.78</v>
      </c>
      <c r="U726" s="136">
        <f t="shared" si="150"/>
        <v>166.66400574758521</v>
      </c>
      <c r="V726">
        <v>8815.9</v>
      </c>
      <c r="W726">
        <f t="shared" si="151"/>
        <v>120.51827822047602</v>
      </c>
      <c r="X726">
        <v>5221.7700000000004</v>
      </c>
      <c r="Y726">
        <f t="shared" si="152"/>
        <v>126.04780951507357</v>
      </c>
      <c r="Z726">
        <v>16650.419999999998</v>
      </c>
      <c r="AA726" s="136">
        <f t="shared" si="153"/>
        <v>167.88759377268693</v>
      </c>
      <c r="AB726">
        <v>10443.200000000001</v>
      </c>
      <c r="AC726">
        <f t="shared" si="154"/>
        <v>118.70780003182759</v>
      </c>
    </row>
    <row r="727" spans="1:29">
      <c r="A727" s="20">
        <v>43104</v>
      </c>
      <c r="B727">
        <v>31300.65</v>
      </c>
      <c r="C727">
        <f t="shared" si="155"/>
        <v>158.64535895934861</v>
      </c>
      <c r="D727">
        <v>14488.8</v>
      </c>
      <c r="E727" s="135">
        <f t="shared" si="155"/>
        <v>167.2967274557937</v>
      </c>
      <c r="F727">
        <v>11244.23</v>
      </c>
      <c r="G727">
        <f t="shared" si="143"/>
        <v>161.77654173027148</v>
      </c>
      <c r="H727">
        <v>9084.35</v>
      </c>
      <c r="I727">
        <f t="shared" si="144"/>
        <v>143.47252032212162</v>
      </c>
      <c r="J727">
        <v>7057.54</v>
      </c>
      <c r="K727">
        <f t="shared" si="145"/>
        <v>138.28931744345994</v>
      </c>
      <c r="L727">
        <v>16852.78</v>
      </c>
      <c r="M727" s="134">
        <f t="shared" si="146"/>
        <v>197.98802164468597</v>
      </c>
      <c r="N727">
        <v>11046.59</v>
      </c>
      <c r="O727">
        <f t="shared" si="147"/>
        <v>168.29103684045353</v>
      </c>
      <c r="P727">
        <v>17098.189999999999</v>
      </c>
      <c r="Q727">
        <f t="shared" si="148"/>
        <v>176.53607808883081</v>
      </c>
      <c r="R727">
        <v>7862.67</v>
      </c>
      <c r="S727" s="135">
        <f t="shared" si="149"/>
        <v>186.81678214010776</v>
      </c>
      <c r="T727">
        <v>10761.6</v>
      </c>
      <c r="U727" s="136">
        <f t="shared" si="150"/>
        <v>168.44556933494238</v>
      </c>
      <c r="V727">
        <v>8847.66</v>
      </c>
      <c r="W727">
        <f t="shared" si="151"/>
        <v>120.95245516398518</v>
      </c>
      <c r="X727">
        <v>5292.83</v>
      </c>
      <c r="Y727">
        <f t="shared" si="152"/>
        <v>127.76312009829363</v>
      </c>
      <c r="Z727">
        <v>16765.740000000002</v>
      </c>
      <c r="AA727" s="136">
        <f t="shared" si="153"/>
        <v>169.05037509074776</v>
      </c>
      <c r="AB727">
        <v>10504.8</v>
      </c>
      <c r="AC727">
        <f t="shared" si="154"/>
        <v>119.40800691113283</v>
      </c>
    </row>
    <row r="728" spans="1:29">
      <c r="A728" s="20">
        <v>43105</v>
      </c>
      <c r="B728">
        <v>31696.15</v>
      </c>
      <c r="C728">
        <f t="shared" si="155"/>
        <v>160.64992562069341</v>
      </c>
      <c r="D728">
        <v>14624.23</v>
      </c>
      <c r="E728" s="135">
        <f t="shared" si="155"/>
        <v>168.86048675948609</v>
      </c>
      <c r="F728">
        <v>11302.19</v>
      </c>
      <c r="G728">
        <f t="shared" si="143"/>
        <v>162.61044217153659</v>
      </c>
      <c r="H728">
        <v>9140.76</v>
      </c>
      <c r="I728">
        <f t="shared" si="144"/>
        <v>144.36342444529728</v>
      </c>
      <c r="J728">
        <v>7088.33</v>
      </c>
      <c r="K728">
        <f t="shared" si="145"/>
        <v>138.89263362503087</v>
      </c>
      <c r="L728">
        <v>16958.13</v>
      </c>
      <c r="M728" s="134">
        <f t="shared" si="146"/>
        <v>199.2256832103308</v>
      </c>
      <c r="N728">
        <v>11153.73</v>
      </c>
      <c r="O728">
        <f t="shared" si="147"/>
        <v>169.92327825496116</v>
      </c>
      <c r="P728">
        <v>17253.8</v>
      </c>
      <c r="Q728">
        <f t="shared" si="148"/>
        <v>178.14272645988078</v>
      </c>
      <c r="R728">
        <v>7942.05</v>
      </c>
      <c r="S728" s="135">
        <f t="shared" si="149"/>
        <v>188.70284834488066</v>
      </c>
      <c r="T728">
        <v>10898.16</v>
      </c>
      <c r="U728" s="136">
        <f t="shared" si="150"/>
        <v>170.58306998060658</v>
      </c>
      <c r="V728">
        <v>8919.51</v>
      </c>
      <c r="W728">
        <f t="shared" si="151"/>
        <v>121.93468480476393</v>
      </c>
      <c r="X728">
        <v>5295.81</v>
      </c>
      <c r="Y728">
        <f t="shared" si="152"/>
        <v>127.83505403493866</v>
      </c>
      <c r="Z728">
        <v>16875.46</v>
      </c>
      <c r="AA728" s="136">
        <f t="shared" si="153"/>
        <v>170.15669113495198</v>
      </c>
      <c r="AB728">
        <v>10558.85</v>
      </c>
      <c r="AC728">
        <f t="shared" si="154"/>
        <v>120.02239297974401</v>
      </c>
    </row>
    <row r="729" spans="1:29">
      <c r="A729" s="20">
        <v>43108</v>
      </c>
      <c r="B729">
        <v>31919.7</v>
      </c>
      <c r="C729">
        <f t="shared" si="155"/>
        <v>161.78297461473545</v>
      </c>
      <c r="D729">
        <v>14867.84</v>
      </c>
      <c r="E729" s="135">
        <f t="shared" si="155"/>
        <v>171.67335985977778</v>
      </c>
      <c r="F729">
        <v>11360.25</v>
      </c>
      <c r="G729">
        <f t="shared" si="143"/>
        <v>163.44578136442573</v>
      </c>
      <c r="H729">
        <v>9168.1299999999992</v>
      </c>
      <c r="I729">
        <f t="shared" si="144"/>
        <v>144.79568904113697</v>
      </c>
      <c r="J729">
        <v>7135.3</v>
      </c>
      <c r="K729">
        <f t="shared" si="145"/>
        <v>139.81298961880765</v>
      </c>
      <c r="L729">
        <v>17088.009999999998</v>
      </c>
      <c r="M729" s="134">
        <f t="shared" si="146"/>
        <v>200.75152548983669</v>
      </c>
      <c r="N729">
        <v>11181.5</v>
      </c>
      <c r="O729">
        <f t="shared" si="147"/>
        <v>170.34634474815587</v>
      </c>
      <c r="P729">
        <v>17364.29</v>
      </c>
      <c r="Q729">
        <f t="shared" si="148"/>
        <v>179.28351804472311</v>
      </c>
      <c r="R729">
        <v>8024.59</v>
      </c>
      <c r="S729" s="135">
        <f t="shared" si="149"/>
        <v>190.66399604634142</v>
      </c>
      <c r="T729">
        <v>10981.77</v>
      </c>
      <c r="U729" s="136">
        <f t="shared" si="150"/>
        <v>171.89177259472481</v>
      </c>
      <c r="V729">
        <v>8983</v>
      </c>
      <c r="W729">
        <f t="shared" si="151"/>
        <v>122.80262857502197</v>
      </c>
      <c r="X729">
        <v>5337.11</v>
      </c>
      <c r="Y729">
        <f t="shared" si="152"/>
        <v>128.83199080790502</v>
      </c>
      <c r="Z729">
        <v>17168.509999999998</v>
      </c>
      <c r="AA729" s="136">
        <f t="shared" si="153"/>
        <v>173.11153908203596</v>
      </c>
      <c r="AB729">
        <v>10623.6</v>
      </c>
      <c r="AC729">
        <f t="shared" si="154"/>
        <v>120.7584058926501</v>
      </c>
    </row>
    <row r="730" spans="1:29">
      <c r="A730" s="20">
        <v>43109</v>
      </c>
      <c r="B730">
        <v>31782.05</v>
      </c>
      <c r="C730">
        <f t="shared" si="155"/>
        <v>161.08530432160242</v>
      </c>
      <c r="D730">
        <v>14894.3</v>
      </c>
      <c r="E730" s="135">
        <f t="shared" si="155"/>
        <v>171.97888353382118</v>
      </c>
      <c r="F730">
        <v>11330.71</v>
      </c>
      <c r="G730">
        <f t="shared" si="143"/>
        <v>163.02077413469877</v>
      </c>
      <c r="H730">
        <v>9138</v>
      </c>
      <c r="I730">
        <f t="shared" si="144"/>
        <v>144.31983473815379</v>
      </c>
      <c r="J730">
        <v>7133.39</v>
      </c>
      <c r="K730">
        <f t="shared" si="145"/>
        <v>139.77556402910966</v>
      </c>
      <c r="L730">
        <v>17107.37</v>
      </c>
      <c r="M730" s="134">
        <f t="shared" si="146"/>
        <v>200.97896856445354</v>
      </c>
      <c r="N730">
        <v>11172.65</v>
      </c>
      <c r="O730">
        <f t="shared" si="147"/>
        <v>170.21151801193787</v>
      </c>
      <c r="P730">
        <v>17380.990000000002</v>
      </c>
      <c r="Q730">
        <f t="shared" si="148"/>
        <v>179.45594287472463</v>
      </c>
      <c r="R730">
        <v>8022.62</v>
      </c>
      <c r="S730" s="135">
        <f t="shared" si="149"/>
        <v>190.61718891074804</v>
      </c>
      <c r="T730">
        <v>10962.25</v>
      </c>
      <c r="U730" s="136">
        <f t="shared" si="150"/>
        <v>171.58623647431349</v>
      </c>
      <c r="V730">
        <v>8976.17</v>
      </c>
      <c r="W730">
        <f t="shared" si="151"/>
        <v>122.70925865927363</v>
      </c>
      <c r="X730">
        <v>5329.88</v>
      </c>
      <c r="Y730">
        <f t="shared" si="152"/>
        <v>128.65746652537362</v>
      </c>
      <c r="Z730">
        <v>17187.97</v>
      </c>
      <c r="AA730" s="136">
        <f t="shared" si="153"/>
        <v>173.3077559086876</v>
      </c>
      <c r="AB730">
        <v>10637</v>
      </c>
      <c r="AC730">
        <f t="shared" si="154"/>
        <v>120.9107236228886</v>
      </c>
    </row>
    <row r="731" spans="1:29">
      <c r="A731" s="20">
        <v>43110</v>
      </c>
      <c r="B731">
        <v>31727.95</v>
      </c>
      <c r="C731">
        <f t="shared" si="155"/>
        <v>160.81110190345134</v>
      </c>
      <c r="D731">
        <v>14901.53</v>
      </c>
      <c r="E731" s="135">
        <f t="shared" si="155"/>
        <v>172.06236562616186</v>
      </c>
      <c r="F731">
        <v>11371.07</v>
      </c>
      <c r="G731">
        <f t="shared" si="143"/>
        <v>163.60145429014153</v>
      </c>
      <c r="H731">
        <v>9151.06</v>
      </c>
      <c r="I731">
        <f t="shared" si="144"/>
        <v>144.5260961784777</v>
      </c>
      <c r="J731">
        <v>7178.05</v>
      </c>
      <c r="K731">
        <f t="shared" si="145"/>
        <v>140.65065661335643</v>
      </c>
      <c r="L731">
        <v>17043.37</v>
      </c>
      <c r="M731" s="134">
        <f t="shared" si="146"/>
        <v>200.22709063183589</v>
      </c>
      <c r="N731">
        <v>11128.07</v>
      </c>
      <c r="O731">
        <f t="shared" si="147"/>
        <v>169.53235689322636</v>
      </c>
      <c r="P731">
        <v>17319.650000000001</v>
      </c>
      <c r="Q731">
        <f t="shared" si="148"/>
        <v>178.82261718177296</v>
      </c>
      <c r="R731">
        <v>7990.38</v>
      </c>
      <c r="S731" s="135">
        <f t="shared" si="149"/>
        <v>189.85116756479343</v>
      </c>
      <c r="T731">
        <v>10915.71</v>
      </c>
      <c r="U731" s="136">
        <f t="shared" si="150"/>
        <v>170.85777074460339</v>
      </c>
      <c r="V731">
        <v>8973.4699999999993</v>
      </c>
      <c r="W731">
        <f t="shared" si="151"/>
        <v>122.67234815085189</v>
      </c>
      <c r="X731">
        <v>5313.35</v>
      </c>
      <c r="Y731">
        <f t="shared" si="152"/>
        <v>128.25845042713794</v>
      </c>
      <c r="Z731">
        <v>17157.29</v>
      </c>
      <c r="AA731" s="136">
        <f t="shared" si="153"/>
        <v>172.99840687263048</v>
      </c>
      <c r="AB731">
        <v>10632.2</v>
      </c>
      <c r="AC731">
        <f t="shared" si="154"/>
        <v>120.85616204787779</v>
      </c>
    </row>
    <row r="732" spans="1:29">
      <c r="A732" s="20">
        <v>43111</v>
      </c>
      <c r="B732">
        <v>31695.8</v>
      </c>
      <c r="C732">
        <f t="shared" si="155"/>
        <v>160.64815166789575</v>
      </c>
      <c r="D732">
        <v>14935.32</v>
      </c>
      <c r="E732" s="135">
        <f t="shared" si="155"/>
        <v>172.45252605495727</v>
      </c>
      <c r="F732">
        <v>11367.09</v>
      </c>
      <c r="G732">
        <f t="shared" si="143"/>
        <v>163.54419197550669</v>
      </c>
      <c r="H732">
        <v>9138.09</v>
      </c>
      <c r="I732">
        <f t="shared" si="144"/>
        <v>144.32125614164758</v>
      </c>
      <c r="J732">
        <v>7178.47</v>
      </c>
      <c r="K732">
        <f t="shared" si="145"/>
        <v>140.65888632418006</v>
      </c>
      <c r="L732">
        <v>17073.490000000002</v>
      </c>
      <c r="M732" s="134">
        <f t="shared" si="146"/>
        <v>200.5809431838741</v>
      </c>
      <c r="N732">
        <v>11161.02</v>
      </c>
      <c r="O732">
        <f t="shared" si="147"/>
        <v>170.03433892242208</v>
      </c>
      <c r="P732">
        <v>17396.3</v>
      </c>
      <c r="Q732">
        <f t="shared" si="148"/>
        <v>179.61401617695952</v>
      </c>
      <c r="R732">
        <v>7999.76</v>
      </c>
      <c r="S732" s="135">
        <f t="shared" si="149"/>
        <v>190.07403605812638</v>
      </c>
      <c r="T732">
        <v>10898.54</v>
      </c>
      <c r="U732" s="136">
        <f t="shared" si="150"/>
        <v>170.58901791737691</v>
      </c>
      <c r="V732">
        <v>9001.27</v>
      </c>
      <c r="W732">
        <f t="shared" si="151"/>
        <v>123.05238968200914</v>
      </c>
      <c r="X732">
        <v>5330.56</v>
      </c>
      <c r="Y732">
        <f t="shared" si="152"/>
        <v>128.67388098071547</v>
      </c>
      <c r="Z732">
        <v>17220.02</v>
      </c>
      <c r="AA732" s="136">
        <f t="shared" si="153"/>
        <v>173.63091877067032</v>
      </c>
      <c r="AB732">
        <v>10651.2</v>
      </c>
      <c r="AC732">
        <f t="shared" si="154"/>
        <v>121.0721349489622</v>
      </c>
    </row>
    <row r="733" spans="1:29">
      <c r="A733" s="20">
        <v>43112</v>
      </c>
      <c r="B733">
        <v>31704.85</v>
      </c>
      <c r="C733">
        <f t="shared" si="155"/>
        <v>160.69402101880641</v>
      </c>
      <c r="D733">
        <v>14953.02</v>
      </c>
      <c r="E733" s="135">
        <f t="shared" si="155"/>
        <v>172.6569013017664</v>
      </c>
      <c r="F733">
        <v>11382.3</v>
      </c>
      <c r="G733">
        <f t="shared" si="143"/>
        <v>163.76302609751571</v>
      </c>
      <c r="H733">
        <v>9146.69</v>
      </c>
      <c r="I733">
        <f t="shared" si="144"/>
        <v>144.45707914216717</v>
      </c>
      <c r="J733">
        <v>7191.54</v>
      </c>
      <c r="K733">
        <f t="shared" si="145"/>
        <v>140.91498708719183</v>
      </c>
      <c r="L733">
        <v>17087.71</v>
      </c>
      <c r="M733" s="134">
        <f t="shared" si="146"/>
        <v>200.74800106202756</v>
      </c>
      <c r="N733">
        <v>11150.91</v>
      </c>
      <c r="O733">
        <f t="shared" si="147"/>
        <v>169.88031651528496</v>
      </c>
      <c r="P733">
        <v>17406.03</v>
      </c>
      <c r="Q733">
        <f t="shared" si="148"/>
        <v>179.71447687132564</v>
      </c>
      <c r="R733">
        <v>8026.56</v>
      </c>
      <c r="S733" s="135">
        <f t="shared" si="149"/>
        <v>190.71080318193484</v>
      </c>
      <c r="T733">
        <v>10928.85</v>
      </c>
      <c r="U733" s="136">
        <f t="shared" si="150"/>
        <v>171.06344413713435</v>
      </c>
      <c r="V733">
        <v>9004.65</v>
      </c>
      <c r="W733">
        <f t="shared" si="151"/>
        <v>123.0985961703297</v>
      </c>
      <c r="X733">
        <v>5334.32</v>
      </c>
      <c r="Y733">
        <f t="shared" si="152"/>
        <v>128.76464326319373</v>
      </c>
      <c r="Z733">
        <v>17227.23</v>
      </c>
      <c r="AA733" s="136">
        <f t="shared" si="153"/>
        <v>173.70361781076065</v>
      </c>
      <c r="AB733">
        <v>10681.25</v>
      </c>
      <c r="AC733">
        <f t="shared" si="154"/>
        <v>121.41371314251938</v>
      </c>
    </row>
    <row r="734" spans="1:29">
      <c r="A734" s="20">
        <v>43115</v>
      </c>
      <c r="B734">
        <v>31639.55</v>
      </c>
      <c r="C734">
        <f t="shared" si="155"/>
        <v>160.36305211113054</v>
      </c>
      <c r="D734">
        <v>14948.61</v>
      </c>
      <c r="E734" s="135">
        <f t="shared" si="155"/>
        <v>172.60598068942582</v>
      </c>
      <c r="F734">
        <v>11372.61</v>
      </c>
      <c r="G734">
        <f t="shared" si="143"/>
        <v>163.62361106515101</v>
      </c>
      <c r="H734">
        <v>9121.82</v>
      </c>
      <c r="I734">
        <f t="shared" si="144"/>
        <v>144.06429797671109</v>
      </c>
      <c r="J734">
        <v>7158.35</v>
      </c>
      <c r="K734">
        <f t="shared" si="145"/>
        <v>140.26464398662867</v>
      </c>
      <c r="L734">
        <v>17076.3</v>
      </c>
      <c r="M734" s="134">
        <f t="shared" si="146"/>
        <v>200.61395532435307</v>
      </c>
      <c r="N734">
        <v>11150.6</v>
      </c>
      <c r="O734">
        <f t="shared" si="147"/>
        <v>169.87559377085248</v>
      </c>
      <c r="P734">
        <v>17432.53</v>
      </c>
      <c r="Q734">
        <f t="shared" si="148"/>
        <v>179.98808513450169</v>
      </c>
      <c r="R734">
        <v>8031.55</v>
      </c>
      <c r="S734" s="135">
        <f t="shared" si="149"/>
        <v>190.82936541879317</v>
      </c>
      <c r="T734">
        <v>10917.67</v>
      </c>
      <c r="U734" s="136">
        <f t="shared" si="150"/>
        <v>170.88844957636601</v>
      </c>
      <c r="V734">
        <v>8976.2900000000009</v>
      </c>
      <c r="W734">
        <f t="shared" si="151"/>
        <v>122.71089912631462</v>
      </c>
      <c r="X734">
        <v>5315.71</v>
      </c>
      <c r="Y734">
        <f t="shared" si="152"/>
        <v>128.31541824273603</v>
      </c>
      <c r="Z734">
        <v>17247.64</v>
      </c>
      <c r="AA734" s="136">
        <f t="shared" si="153"/>
        <v>173.90941356779865</v>
      </c>
      <c r="AB734">
        <v>10741.55</v>
      </c>
      <c r="AC734">
        <f t="shared" si="154"/>
        <v>122.09914292859254</v>
      </c>
    </row>
    <row r="735" spans="1:29">
      <c r="A735" s="20">
        <v>43116</v>
      </c>
      <c r="B735">
        <v>31122.2</v>
      </c>
      <c r="C735">
        <f t="shared" si="155"/>
        <v>157.74089645437519</v>
      </c>
      <c r="D735">
        <v>14600.53</v>
      </c>
      <c r="E735" s="135">
        <f t="shared" si="155"/>
        <v>168.58683176799599</v>
      </c>
      <c r="F735">
        <v>11309.28</v>
      </c>
      <c r="G735">
        <f t="shared" si="143"/>
        <v>162.71244966167754</v>
      </c>
      <c r="H735">
        <v>9104.35</v>
      </c>
      <c r="I735">
        <f t="shared" si="144"/>
        <v>143.78838776519046</v>
      </c>
      <c r="J735">
        <v>7144.54</v>
      </c>
      <c r="K735">
        <f t="shared" si="145"/>
        <v>139.99404325692765</v>
      </c>
      <c r="L735">
        <v>16842.3</v>
      </c>
      <c r="M735" s="134">
        <f t="shared" si="146"/>
        <v>197.86490163321983</v>
      </c>
      <c r="N735">
        <v>11059.81</v>
      </c>
      <c r="O735">
        <f t="shared" si="147"/>
        <v>168.49243903851016</v>
      </c>
      <c r="P735">
        <v>17160.21</v>
      </c>
      <c r="Q735">
        <f t="shared" si="148"/>
        <v>177.17642467306393</v>
      </c>
      <c r="R735">
        <v>7896.16</v>
      </c>
      <c r="S735" s="135">
        <f t="shared" si="149"/>
        <v>187.61250344519524</v>
      </c>
      <c r="T735">
        <v>10754.02</v>
      </c>
      <c r="U735" s="136">
        <f t="shared" si="150"/>
        <v>168.32692364884008</v>
      </c>
      <c r="V735">
        <v>8959.6299999999992</v>
      </c>
      <c r="W735">
        <f t="shared" si="151"/>
        <v>122.48314761879374</v>
      </c>
      <c r="X735">
        <v>5193.1400000000003</v>
      </c>
      <c r="Y735">
        <f t="shared" si="152"/>
        <v>125.35671266737316</v>
      </c>
      <c r="Z735">
        <v>16866.330000000002</v>
      </c>
      <c r="AA735" s="136">
        <f t="shared" si="153"/>
        <v>170.06463257239656</v>
      </c>
      <c r="AB735">
        <v>10700.45</v>
      </c>
      <c r="AC735">
        <f t="shared" si="154"/>
        <v>121.6319594425626</v>
      </c>
    </row>
    <row r="736" spans="1:29">
      <c r="A736" s="20">
        <v>43117</v>
      </c>
      <c r="B736">
        <v>31348.05</v>
      </c>
      <c r="C736">
        <f t="shared" si="155"/>
        <v>158.88560285251609</v>
      </c>
      <c r="D736">
        <v>14782.04</v>
      </c>
      <c r="E736" s="135">
        <f t="shared" si="155"/>
        <v>170.68265951083882</v>
      </c>
      <c r="F736">
        <v>11341.62</v>
      </c>
      <c r="G736">
        <f t="shared" si="143"/>
        <v>163.17774193687623</v>
      </c>
      <c r="H736">
        <v>9108.65</v>
      </c>
      <c r="I736">
        <f t="shared" si="144"/>
        <v>143.85629926545025</v>
      </c>
      <c r="J736">
        <v>7157.28</v>
      </c>
      <c r="K736">
        <f t="shared" si="145"/>
        <v>140.24367781857799</v>
      </c>
      <c r="L736">
        <v>16921.189999999999</v>
      </c>
      <c r="M736" s="134">
        <f t="shared" si="146"/>
        <v>198.79170866609803</v>
      </c>
      <c r="N736">
        <v>11118.32</v>
      </c>
      <c r="O736">
        <f t="shared" si="147"/>
        <v>169.38381896349472</v>
      </c>
      <c r="P736">
        <v>17249.080000000002</v>
      </c>
      <c r="Q736">
        <f t="shared" si="148"/>
        <v>178.09399321451511</v>
      </c>
      <c r="R736">
        <v>7933.71</v>
      </c>
      <c r="S736" s="135">
        <f t="shared" si="149"/>
        <v>188.50469021754625</v>
      </c>
      <c r="T736">
        <v>10793.73</v>
      </c>
      <c r="U736" s="136">
        <f t="shared" si="150"/>
        <v>168.94848304133657</v>
      </c>
      <c r="V736">
        <v>8998.44</v>
      </c>
      <c r="W736">
        <f t="shared" si="151"/>
        <v>123.0137020009597</v>
      </c>
      <c r="X736">
        <v>5250.01</v>
      </c>
      <c r="Y736">
        <f t="shared" si="152"/>
        <v>126.72949218985734</v>
      </c>
      <c r="Z736">
        <v>17069.07</v>
      </c>
      <c r="AA736" s="136">
        <f t="shared" si="153"/>
        <v>172.108877147697</v>
      </c>
      <c r="AB736">
        <v>10788.55</v>
      </c>
      <c r="AC736">
        <f t="shared" si="154"/>
        <v>122.63339168390661</v>
      </c>
    </row>
    <row r="737" spans="1:29">
      <c r="A737" s="20">
        <v>43118</v>
      </c>
      <c r="B737">
        <v>30931.85</v>
      </c>
      <c r="C737">
        <f t="shared" si="155"/>
        <v>156.77611955428168</v>
      </c>
      <c r="D737">
        <v>14478.41</v>
      </c>
      <c r="E737" s="135">
        <f t="shared" si="155"/>
        <v>167.17675803125439</v>
      </c>
      <c r="F737">
        <v>11319.29</v>
      </c>
      <c r="G737">
        <f t="shared" si="143"/>
        <v>162.85646869923903</v>
      </c>
      <c r="H737">
        <v>9091.1200000000008</v>
      </c>
      <c r="I737">
        <f t="shared" si="144"/>
        <v>143.57944145160042</v>
      </c>
      <c r="J737">
        <v>7131.06</v>
      </c>
      <c r="K737">
        <f t="shared" si="145"/>
        <v>139.72990872858807</v>
      </c>
      <c r="L737">
        <v>16634.810000000001</v>
      </c>
      <c r="M737" s="134">
        <f t="shared" si="146"/>
        <v>195.42728987948809</v>
      </c>
      <c r="N737">
        <v>11030.62</v>
      </c>
      <c r="O737">
        <f t="shared" si="147"/>
        <v>168.04773932888278</v>
      </c>
      <c r="P737">
        <v>17012.849999999999</v>
      </c>
      <c r="Q737">
        <f t="shared" si="148"/>
        <v>175.65495623300274</v>
      </c>
      <c r="R737">
        <v>7799.73</v>
      </c>
      <c r="S737" s="135">
        <f t="shared" si="149"/>
        <v>185.32132979785018</v>
      </c>
      <c r="T737">
        <v>10661.41</v>
      </c>
      <c r="U737" s="136">
        <f t="shared" si="150"/>
        <v>166.87734884805681</v>
      </c>
      <c r="V737">
        <v>8953.41</v>
      </c>
      <c r="W737">
        <f t="shared" si="151"/>
        <v>122.39811674383698</v>
      </c>
      <c r="X737">
        <v>5142.53</v>
      </c>
      <c r="Y737">
        <f t="shared" si="152"/>
        <v>124.13504268965335</v>
      </c>
      <c r="Z737">
        <v>16755.009999999998</v>
      </c>
      <c r="AA737" s="136">
        <f t="shared" si="153"/>
        <v>168.9421835928047</v>
      </c>
      <c r="AB737">
        <v>10817</v>
      </c>
      <c r="AC737">
        <f t="shared" si="154"/>
        <v>122.95678268579353</v>
      </c>
    </row>
    <row r="738" spans="1:29">
      <c r="A738" s="20">
        <v>43119</v>
      </c>
      <c r="B738">
        <v>31165.65</v>
      </c>
      <c r="C738">
        <f t="shared" si="155"/>
        <v>157.96112002311207</v>
      </c>
      <c r="D738">
        <v>14710.81</v>
      </c>
      <c r="E738" s="135">
        <f t="shared" si="155"/>
        <v>169.86019347523361</v>
      </c>
      <c r="F738">
        <v>11382.34</v>
      </c>
      <c r="G738">
        <f t="shared" si="143"/>
        <v>163.76360159816531</v>
      </c>
      <c r="H738">
        <v>9136.65</v>
      </c>
      <c r="I738">
        <f t="shared" si="144"/>
        <v>144.29851368574663</v>
      </c>
      <c r="J738">
        <v>7171.14</v>
      </c>
      <c r="K738">
        <f t="shared" si="145"/>
        <v>140.51525827575801</v>
      </c>
      <c r="L738">
        <v>16934.89</v>
      </c>
      <c r="M738" s="134">
        <f t="shared" si="146"/>
        <v>198.952657536049</v>
      </c>
      <c r="N738">
        <v>11181.02</v>
      </c>
      <c r="O738">
        <f t="shared" si="147"/>
        <v>170.33903211161524</v>
      </c>
      <c r="P738">
        <v>17258.38</v>
      </c>
      <c r="Q738">
        <f t="shared" si="148"/>
        <v>178.19001422762969</v>
      </c>
      <c r="R738">
        <v>7879.45</v>
      </c>
      <c r="S738" s="135">
        <f t="shared" si="149"/>
        <v>187.21547439150723</v>
      </c>
      <c r="T738">
        <v>10775.86</v>
      </c>
      <c r="U738" s="136">
        <f t="shared" si="150"/>
        <v>168.66877348848058</v>
      </c>
      <c r="V738">
        <v>8983.64</v>
      </c>
      <c r="W738">
        <f t="shared" si="151"/>
        <v>122.8113777325738</v>
      </c>
      <c r="X738">
        <v>5204.34</v>
      </c>
      <c r="Y738">
        <f t="shared" si="152"/>
        <v>125.62706840241486</v>
      </c>
      <c r="Z738">
        <v>17021.060000000001</v>
      </c>
      <c r="AA738" s="136">
        <f t="shared" si="153"/>
        <v>171.62478825522305</v>
      </c>
      <c r="AB738">
        <v>10894.7</v>
      </c>
      <c r="AC738">
        <f t="shared" si="154"/>
        <v>123.83999818128085</v>
      </c>
    </row>
    <row r="739" spans="1:29">
      <c r="A739" s="20">
        <v>43122</v>
      </c>
      <c r="B739">
        <v>31404.6</v>
      </c>
      <c r="C739">
        <f t="shared" si="155"/>
        <v>159.17222294025072</v>
      </c>
      <c r="D739">
        <v>14901.61</v>
      </c>
      <c r="E739" s="135">
        <f t="shared" si="155"/>
        <v>172.06328935609093</v>
      </c>
      <c r="F739">
        <v>11435.91</v>
      </c>
      <c r="G739">
        <f t="shared" si="143"/>
        <v>164.53434084313722</v>
      </c>
      <c r="H739">
        <v>9177.91</v>
      </c>
      <c r="I739">
        <f t="shared" si="144"/>
        <v>144.95014822079767</v>
      </c>
      <c r="J739">
        <v>7196.54</v>
      </c>
      <c r="K739">
        <f t="shared" si="145"/>
        <v>141.01295983509229</v>
      </c>
      <c r="L739">
        <v>17107.189999999999</v>
      </c>
      <c r="M739" s="134">
        <f t="shared" si="146"/>
        <v>200.97685390776806</v>
      </c>
      <c r="N739">
        <v>11232.71</v>
      </c>
      <c r="O739">
        <f t="shared" si="147"/>
        <v>171.12651165908488</v>
      </c>
      <c r="P739">
        <v>17473.310000000001</v>
      </c>
      <c r="Q739">
        <f t="shared" si="148"/>
        <v>180.40913211458926</v>
      </c>
      <c r="R739">
        <v>7919.56</v>
      </c>
      <c r="S739" s="135">
        <f t="shared" si="149"/>
        <v>188.16848668016232</v>
      </c>
      <c r="T739">
        <v>10871.26</v>
      </c>
      <c r="U739" s="136">
        <f t="shared" si="150"/>
        <v>170.16201866712996</v>
      </c>
      <c r="V739">
        <v>9044.85</v>
      </c>
      <c r="W739">
        <f t="shared" si="151"/>
        <v>123.64815262905351</v>
      </c>
      <c r="X739">
        <v>5206.7299999999996</v>
      </c>
      <c r="Y739">
        <f t="shared" si="152"/>
        <v>125.68476038516036</v>
      </c>
      <c r="Z739">
        <v>17335.650000000001</v>
      </c>
      <c r="AA739" s="136">
        <f t="shared" si="153"/>
        <v>174.79682584496251</v>
      </c>
      <c r="AB739">
        <v>10966.2</v>
      </c>
      <c r="AC739">
        <f t="shared" si="154"/>
        <v>124.65273830904586</v>
      </c>
    </row>
    <row r="740" spans="1:29">
      <c r="A740" s="20">
        <v>43123</v>
      </c>
      <c r="B740">
        <v>31628.3</v>
      </c>
      <c r="C740">
        <f t="shared" si="155"/>
        <v>160.30603219977749</v>
      </c>
      <c r="D740">
        <v>15055.73</v>
      </c>
      <c r="E740" s="135">
        <f t="shared" si="155"/>
        <v>173.84285506446477</v>
      </c>
      <c r="F740">
        <v>11450.15</v>
      </c>
      <c r="G740">
        <f t="shared" si="143"/>
        <v>164.73921907439353</v>
      </c>
      <c r="H740">
        <v>9201.43</v>
      </c>
      <c r="I740">
        <f t="shared" si="144"/>
        <v>145.32160833384663</v>
      </c>
      <c r="J740">
        <v>7250.28</v>
      </c>
      <c r="K740">
        <f t="shared" si="145"/>
        <v>142.06597092952623</v>
      </c>
      <c r="L740">
        <v>17221.060000000001</v>
      </c>
      <c r="M740" s="134">
        <f t="shared" si="146"/>
        <v>202.31460922319263</v>
      </c>
      <c r="N740">
        <v>11267.22</v>
      </c>
      <c r="O740">
        <f t="shared" si="147"/>
        <v>171.65225975703765</v>
      </c>
      <c r="P740">
        <v>17617.77</v>
      </c>
      <c r="Q740">
        <f t="shared" si="148"/>
        <v>181.90065851830286</v>
      </c>
      <c r="R740">
        <v>8013.82</v>
      </c>
      <c r="S740" s="135">
        <f t="shared" si="149"/>
        <v>190.40810119845273</v>
      </c>
      <c r="T740">
        <v>10973.87</v>
      </c>
      <c r="U740" s="136">
        <f t="shared" si="150"/>
        <v>171.76811811976327</v>
      </c>
      <c r="V740">
        <v>9109.51</v>
      </c>
      <c r="W740">
        <f t="shared" si="151"/>
        <v>124.53209095296098</v>
      </c>
      <c r="X740">
        <v>5322.22</v>
      </c>
      <c r="Y740">
        <f t="shared" si="152"/>
        <v>128.47256251372903</v>
      </c>
      <c r="Z740">
        <v>17463.32</v>
      </c>
      <c r="AA740" s="136">
        <f t="shared" si="153"/>
        <v>176.08413325804628</v>
      </c>
      <c r="AB740">
        <v>11083.7</v>
      </c>
      <c r="AC740">
        <f t="shared" si="154"/>
        <v>125.98836019733103</v>
      </c>
    </row>
    <row r="741" spans="1:29">
      <c r="A741" s="20">
        <v>43124</v>
      </c>
      <c r="B741">
        <v>31440.65</v>
      </c>
      <c r="C741">
        <f t="shared" si="155"/>
        <v>159.3549400784087</v>
      </c>
      <c r="D741">
        <v>14781.25</v>
      </c>
      <c r="E741" s="135">
        <f t="shared" si="155"/>
        <v>170.67353767778911</v>
      </c>
      <c r="F741">
        <v>11450.28</v>
      </c>
      <c r="G741">
        <f t="shared" si="143"/>
        <v>164.74108945150471</v>
      </c>
      <c r="H741">
        <v>9203.4</v>
      </c>
      <c r="I741">
        <f t="shared" si="144"/>
        <v>145.35272127698889</v>
      </c>
      <c r="J741">
        <v>7280.62</v>
      </c>
      <c r="K741">
        <f t="shared" si="145"/>
        <v>142.66046956378614</v>
      </c>
      <c r="L741">
        <v>17061.61</v>
      </c>
      <c r="M741" s="134">
        <f t="shared" si="146"/>
        <v>200.44137584263194</v>
      </c>
      <c r="N741">
        <v>11231.13</v>
      </c>
      <c r="O741">
        <f t="shared" si="147"/>
        <v>171.10244089713862</v>
      </c>
      <c r="P741">
        <v>17489.87</v>
      </c>
      <c r="Q741">
        <f t="shared" si="148"/>
        <v>180.58011146697396</v>
      </c>
      <c r="R741">
        <v>7936.59</v>
      </c>
      <c r="S741" s="135">
        <f t="shared" si="149"/>
        <v>188.57311892338834</v>
      </c>
      <c r="T741">
        <v>10850.18</v>
      </c>
      <c r="U741" s="136">
        <f t="shared" si="150"/>
        <v>169.83206470103008</v>
      </c>
      <c r="V741">
        <v>9128.4699999999993</v>
      </c>
      <c r="W741">
        <f t="shared" si="151"/>
        <v>124.79128474543369</v>
      </c>
      <c r="X741">
        <v>5327.31</v>
      </c>
      <c r="Y741">
        <f t="shared" si="152"/>
        <v>128.59542953974352</v>
      </c>
      <c r="Z741">
        <v>17205.54</v>
      </c>
      <c r="AA741" s="136">
        <f t="shared" si="153"/>
        <v>173.48491570541259</v>
      </c>
      <c r="AB741">
        <v>11086</v>
      </c>
      <c r="AC741">
        <f t="shared" si="154"/>
        <v>126.01450428535703</v>
      </c>
    </row>
    <row r="742" spans="1:29">
      <c r="A742" s="20">
        <v>43125</v>
      </c>
      <c r="B742">
        <v>31013.1</v>
      </c>
      <c r="C742">
        <f t="shared" si="155"/>
        <v>157.18793002516477</v>
      </c>
      <c r="D742">
        <v>14687.35</v>
      </c>
      <c r="E742" s="135">
        <f t="shared" si="155"/>
        <v>169.58930967353075</v>
      </c>
      <c r="F742">
        <v>11377.53</v>
      </c>
      <c r="G742">
        <f t="shared" si="143"/>
        <v>163.69439764505134</v>
      </c>
      <c r="H742">
        <v>9126.2099999999991</v>
      </c>
      <c r="I742">
        <f t="shared" si="144"/>
        <v>144.13363088046469</v>
      </c>
      <c r="J742">
        <v>7234.75</v>
      </c>
      <c r="K742">
        <f t="shared" si="145"/>
        <v>141.76166757454746</v>
      </c>
      <c r="L742">
        <v>16959.34</v>
      </c>
      <c r="M742" s="134">
        <f t="shared" si="146"/>
        <v>199.23989840249433</v>
      </c>
      <c r="N742">
        <v>11145.61</v>
      </c>
      <c r="O742">
        <f t="shared" si="147"/>
        <v>169.79957282014877</v>
      </c>
      <c r="P742">
        <v>17352.669999999998</v>
      </c>
      <c r="Q742">
        <f t="shared" si="148"/>
        <v>179.16354340253039</v>
      </c>
      <c r="R742">
        <v>7903.51</v>
      </c>
      <c r="S742" s="135">
        <f t="shared" si="149"/>
        <v>187.78713920489645</v>
      </c>
      <c r="T742">
        <v>10778.79</v>
      </c>
      <c r="U742" s="136">
        <f t="shared" si="150"/>
        <v>168.71463521147263</v>
      </c>
      <c r="V742">
        <v>9070.41</v>
      </c>
      <c r="W742">
        <f t="shared" si="151"/>
        <v>123.99757210877938</v>
      </c>
      <c r="X742">
        <v>5278.34</v>
      </c>
      <c r="Y742">
        <f t="shared" si="152"/>
        <v>127.4133473660834</v>
      </c>
      <c r="Z742">
        <v>17078</v>
      </c>
      <c r="AA742" s="136">
        <f t="shared" si="153"/>
        <v>172.19891909332904</v>
      </c>
      <c r="AB742">
        <v>11069.65</v>
      </c>
      <c r="AC742">
        <f t="shared" si="154"/>
        <v>125.82865392047651</v>
      </c>
    </row>
    <row r="743" spans="1:29">
      <c r="A743" s="20">
        <v>43129</v>
      </c>
      <c r="B743">
        <v>30891.200000000001</v>
      </c>
      <c r="C743">
        <f t="shared" si="155"/>
        <v>156.57008760792601</v>
      </c>
      <c r="D743">
        <v>14472.67</v>
      </c>
      <c r="E743" s="135">
        <f t="shared" si="155"/>
        <v>167.11048040884285</v>
      </c>
      <c r="F743">
        <v>11462.61</v>
      </c>
      <c r="G743">
        <f t="shared" si="143"/>
        <v>164.91848752674281</v>
      </c>
      <c r="H743">
        <v>9203.85</v>
      </c>
      <c r="I743">
        <f t="shared" si="144"/>
        <v>145.35982829445794</v>
      </c>
      <c r="J743">
        <v>7258.08</v>
      </c>
      <c r="K743">
        <f t="shared" si="145"/>
        <v>142.21880841625094</v>
      </c>
      <c r="L743">
        <v>16887.939999999999</v>
      </c>
      <c r="M743" s="134">
        <f t="shared" si="146"/>
        <v>198.40108458391779</v>
      </c>
      <c r="N743">
        <v>11086.6</v>
      </c>
      <c r="O743">
        <f t="shared" si="147"/>
        <v>168.90057556543439</v>
      </c>
      <c r="P743">
        <v>17193.419999999998</v>
      </c>
      <c r="Q743">
        <f t="shared" si="148"/>
        <v>177.51931261344419</v>
      </c>
      <c r="R743">
        <v>7899.93</v>
      </c>
      <c r="S743" s="135">
        <f t="shared" si="149"/>
        <v>187.70207852193994</v>
      </c>
      <c r="T743">
        <v>10830.14</v>
      </c>
      <c r="U743" s="136">
        <f t="shared" si="150"/>
        <v>169.51838929872258</v>
      </c>
      <c r="V743">
        <v>9147.6</v>
      </c>
      <c r="W743">
        <f t="shared" si="151"/>
        <v>125.05280253288112</v>
      </c>
      <c r="X743">
        <v>5262.18</v>
      </c>
      <c r="Y743">
        <f t="shared" si="152"/>
        <v>127.02326266266606</v>
      </c>
      <c r="Z743">
        <v>16901.13</v>
      </c>
      <c r="AA743" s="136">
        <f t="shared" si="153"/>
        <v>170.41552391707671</v>
      </c>
      <c r="AB743">
        <v>11130.4</v>
      </c>
      <c r="AC743">
        <f t="shared" si="154"/>
        <v>126.51919885420693</v>
      </c>
    </row>
    <row r="744" spans="1:29">
      <c r="A744" s="20">
        <v>43130</v>
      </c>
      <c r="B744">
        <v>30712.400000000001</v>
      </c>
      <c r="C744">
        <f t="shared" si="155"/>
        <v>155.66385115015498</v>
      </c>
      <c r="D744">
        <v>14199.9</v>
      </c>
      <c r="E744" s="135">
        <f t="shared" si="155"/>
        <v>163.96090774940129</v>
      </c>
      <c r="F744">
        <v>11396.31</v>
      </c>
      <c r="G744">
        <f t="shared" si="143"/>
        <v>163.9645952000368</v>
      </c>
      <c r="H744">
        <v>9159.93</v>
      </c>
      <c r="I744">
        <f t="shared" si="144"/>
        <v>144.66618338947876</v>
      </c>
      <c r="J744">
        <v>7264.73</v>
      </c>
      <c r="K744">
        <f t="shared" si="145"/>
        <v>142.34911217095851</v>
      </c>
      <c r="L744">
        <v>16740.5</v>
      </c>
      <c r="M744" s="134">
        <f t="shared" si="146"/>
        <v>196.66894579664989</v>
      </c>
      <c r="N744">
        <v>10963.58</v>
      </c>
      <c r="O744">
        <f t="shared" si="147"/>
        <v>167.02640775870739</v>
      </c>
      <c r="P744">
        <v>16951.14</v>
      </c>
      <c r="Q744">
        <f t="shared" si="148"/>
        <v>175.01781034920677</v>
      </c>
      <c r="R744">
        <v>7861.26</v>
      </c>
      <c r="S744" s="135">
        <f t="shared" si="149"/>
        <v>186.7832805862059</v>
      </c>
      <c r="T744">
        <v>10749.14</v>
      </c>
      <c r="U744" s="136">
        <f t="shared" si="150"/>
        <v>168.25053961873724</v>
      </c>
      <c r="V744">
        <v>9096.65</v>
      </c>
      <c r="W744">
        <f t="shared" si="151"/>
        <v>124.35628756840407</v>
      </c>
      <c r="X744">
        <v>5276.21</v>
      </c>
      <c r="Y744">
        <f t="shared" si="152"/>
        <v>127.36193149861566</v>
      </c>
      <c r="Z744">
        <v>16590.28</v>
      </c>
      <c r="AA744" s="136">
        <f t="shared" si="153"/>
        <v>167.28119706380573</v>
      </c>
      <c r="AB744">
        <v>11049.65</v>
      </c>
      <c r="AC744">
        <f t="shared" si="154"/>
        <v>125.60131402459818</v>
      </c>
    </row>
    <row r="745" spans="1:29">
      <c r="A745" s="20">
        <v>43131</v>
      </c>
      <c r="B745">
        <v>30500.3</v>
      </c>
      <c r="C745">
        <f t="shared" si="155"/>
        <v>154.5888357547789</v>
      </c>
      <c r="D745">
        <v>13876.97</v>
      </c>
      <c r="E745" s="135">
        <f t="shared" si="155"/>
        <v>160.23215642442617</v>
      </c>
      <c r="F745">
        <v>11373.77</v>
      </c>
      <c r="G745">
        <f t="shared" si="143"/>
        <v>163.64030058398927</v>
      </c>
      <c r="H745">
        <v>9121.18</v>
      </c>
      <c r="I745">
        <f t="shared" si="144"/>
        <v>144.05419021853291</v>
      </c>
      <c r="J745">
        <v>7233.51</v>
      </c>
      <c r="K745">
        <f t="shared" si="145"/>
        <v>141.73737033306816</v>
      </c>
      <c r="L745">
        <v>16422.32</v>
      </c>
      <c r="M745" s="134">
        <f t="shared" si="146"/>
        <v>192.93093766227051</v>
      </c>
      <c r="N745">
        <v>10794.13</v>
      </c>
      <c r="O745">
        <f t="shared" si="147"/>
        <v>164.44489471326847</v>
      </c>
      <c r="P745">
        <v>16541.490000000002</v>
      </c>
      <c r="Q745">
        <f t="shared" si="148"/>
        <v>170.78823959410991</v>
      </c>
      <c r="R745">
        <v>7763.81</v>
      </c>
      <c r="S745" s="135">
        <f t="shared" si="149"/>
        <v>184.46787177220844</v>
      </c>
      <c r="T745">
        <v>10639.64</v>
      </c>
      <c r="U745" s="136">
        <f t="shared" si="150"/>
        <v>166.53659468097925</v>
      </c>
      <c r="V745">
        <v>9014.99</v>
      </c>
      <c r="W745">
        <f t="shared" si="151"/>
        <v>123.23994974702632</v>
      </c>
      <c r="X745">
        <v>5251.56</v>
      </c>
      <c r="Y745">
        <f t="shared" si="152"/>
        <v>126.76690749247473</v>
      </c>
      <c r="Z745">
        <v>16134.58</v>
      </c>
      <c r="AA745" s="136">
        <f t="shared" si="153"/>
        <v>162.6863354037267</v>
      </c>
      <c r="AB745">
        <v>11027.7</v>
      </c>
      <c r="AC745">
        <f t="shared" si="154"/>
        <v>125.35180848887173</v>
      </c>
    </row>
    <row r="746" spans="1:29">
      <c r="A746" s="20">
        <v>43132</v>
      </c>
      <c r="B746">
        <v>30524.85</v>
      </c>
      <c r="C746">
        <f t="shared" si="155"/>
        <v>154.71326587244266</v>
      </c>
      <c r="D746">
        <v>13868.03</v>
      </c>
      <c r="E746" s="135">
        <f t="shared" si="155"/>
        <v>160.12892960485141</v>
      </c>
      <c r="F746">
        <v>11387.47</v>
      </c>
      <c r="G746">
        <f t="shared" si="143"/>
        <v>163.83740955647602</v>
      </c>
      <c r="H746">
        <v>9144.7999999999993</v>
      </c>
      <c r="I746">
        <f t="shared" si="144"/>
        <v>144.42722966879717</v>
      </c>
      <c r="J746">
        <v>7228.11</v>
      </c>
      <c r="K746">
        <f t="shared" si="145"/>
        <v>141.63155976533565</v>
      </c>
      <c r="L746">
        <v>16214.94</v>
      </c>
      <c r="M746" s="134">
        <f t="shared" si="146"/>
        <v>190.49461819873542</v>
      </c>
      <c r="N746">
        <v>10719.03</v>
      </c>
      <c r="O746">
        <f t="shared" si="147"/>
        <v>163.30077178784825</v>
      </c>
      <c r="P746">
        <v>16394.55</v>
      </c>
      <c r="Q746">
        <f t="shared" si="148"/>
        <v>169.27110758689903</v>
      </c>
      <c r="R746">
        <v>7723.4</v>
      </c>
      <c r="S746" s="135">
        <f t="shared" si="149"/>
        <v>183.50773149336143</v>
      </c>
      <c r="T746">
        <v>10613.51</v>
      </c>
      <c r="U746" s="136">
        <f t="shared" si="150"/>
        <v>166.12759576569511</v>
      </c>
      <c r="V746">
        <v>9020.24</v>
      </c>
      <c r="W746">
        <f t="shared" si="151"/>
        <v>123.31172018006859</v>
      </c>
      <c r="X746">
        <v>5205.09</v>
      </c>
      <c r="Y746">
        <f t="shared" si="152"/>
        <v>125.64517258110071</v>
      </c>
      <c r="Z746">
        <v>16008.25</v>
      </c>
      <c r="AA746" s="136">
        <f t="shared" si="153"/>
        <v>161.41253932402998</v>
      </c>
      <c r="AB746">
        <v>11016.9</v>
      </c>
      <c r="AC746">
        <f t="shared" si="154"/>
        <v>125.22904494509741</v>
      </c>
    </row>
    <row r="747" spans="1:29">
      <c r="A747" s="20">
        <v>43133</v>
      </c>
      <c r="B747">
        <v>29656.45</v>
      </c>
      <c r="C747">
        <f t="shared" si="155"/>
        <v>150.31183555964409</v>
      </c>
      <c r="D747">
        <v>12972.39</v>
      </c>
      <c r="E747" s="135">
        <f t="shared" si="155"/>
        <v>149.78731118382916</v>
      </c>
      <c r="F747">
        <v>11108.94</v>
      </c>
      <c r="G747">
        <f t="shared" si="143"/>
        <v>159.83005465817419</v>
      </c>
      <c r="H747">
        <v>8955.5499999999993</v>
      </c>
      <c r="I747">
        <f t="shared" si="144"/>
        <v>141.43833398875825</v>
      </c>
      <c r="J747">
        <v>7091.81</v>
      </c>
      <c r="K747">
        <f t="shared" si="145"/>
        <v>138.96082265756957</v>
      </c>
      <c r="L747">
        <v>15470.65</v>
      </c>
      <c r="M747" s="134">
        <f t="shared" si="146"/>
        <v>181.7506302851732</v>
      </c>
      <c r="N747">
        <v>10378.65</v>
      </c>
      <c r="O747">
        <f t="shared" si="147"/>
        <v>158.11519840097014</v>
      </c>
      <c r="P747">
        <v>15622.71</v>
      </c>
      <c r="Q747">
        <f t="shared" si="148"/>
        <v>161.30198298879341</v>
      </c>
      <c r="R747">
        <v>7337.11</v>
      </c>
      <c r="S747" s="135">
        <f t="shared" si="149"/>
        <v>174.3294937226166</v>
      </c>
      <c r="T747">
        <v>10203.06</v>
      </c>
      <c r="U747" s="136">
        <f t="shared" si="150"/>
        <v>159.7030414305101</v>
      </c>
      <c r="V747">
        <v>8857.19</v>
      </c>
      <c r="W747">
        <f t="shared" si="151"/>
        <v>121.0827355881553</v>
      </c>
      <c r="X747">
        <v>5048.59</v>
      </c>
      <c r="Y747">
        <f t="shared" si="152"/>
        <v>121.86743396199088</v>
      </c>
      <c r="Z747">
        <v>15085.69</v>
      </c>
      <c r="AA747" s="136">
        <f t="shared" si="153"/>
        <v>152.11028877954345</v>
      </c>
      <c r="AB747">
        <v>10760.6</v>
      </c>
      <c r="AC747">
        <f t="shared" si="154"/>
        <v>122.31568417941665</v>
      </c>
    </row>
    <row r="748" spans="1:29">
      <c r="A748" s="20">
        <v>43136</v>
      </c>
      <c r="B748">
        <v>29559.05</v>
      </c>
      <c r="C748">
        <f t="shared" si="155"/>
        <v>149.81816983824083</v>
      </c>
      <c r="D748">
        <v>12996.7</v>
      </c>
      <c r="E748" s="135">
        <f t="shared" si="155"/>
        <v>150.06800961602855</v>
      </c>
      <c r="F748">
        <v>11044.82</v>
      </c>
      <c r="G748">
        <f t="shared" si="143"/>
        <v>158.90752711687122</v>
      </c>
      <c r="H748">
        <v>8909.27</v>
      </c>
      <c r="I748">
        <f t="shared" si="144"/>
        <v>140.70741672549698</v>
      </c>
      <c r="J748">
        <v>7071.76</v>
      </c>
      <c r="K748">
        <f t="shared" si="145"/>
        <v>138.56795193848879</v>
      </c>
      <c r="L748">
        <v>15332.68</v>
      </c>
      <c r="M748" s="134">
        <f t="shared" si="146"/>
        <v>180.12974593574734</v>
      </c>
      <c r="N748">
        <v>10271</v>
      </c>
      <c r="O748">
        <f t="shared" si="147"/>
        <v>156.47518731013807</v>
      </c>
      <c r="P748">
        <v>15460.13</v>
      </c>
      <c r="Q748">
        <f t="shared" si="148"/>
        <v>159.62337048210807</v>
      </c>
      <c r="R748">
        <v>7357.06</v>
      </c>
      <c r="S748" s="135">
        <f t="shared" si="149"/>
        <v>174.80350507037704</v>
      </c>
      <c r="T748">
        <v>10137.31</v>
      </c>
      <c r="U748" s="136">
        <f t="shared" si="150"/>
        <v>158.67389184459603</v>
      </c>
      <c r="V748">
        <v>8814.16</v>
      </c>
      <c r="W748">
        <f t="shared" si="151"/>
        <v>120.49449144838202</v>
      </c>
      <c r="X748">
        <v>5064.96</v>
      </c>
      <c r="Y748">
        <f t="shared" si="152"/>
        <v>122.26258783544026</v>
      </c>
      <c r="Z748">
        <v>14994.34</v>
      </c>
      <c r="AA748" s="136">
        <f t="shared" si="153"/>
        <v>151.18919899975799</v>
      </c>
      <c r="AB748">
        <v>10666.55</v>
      </c>
      <c r="AC748">
        <f t="shared" si="154"/>
        <v>121.24661831904882</v>
      </c>
    </row>
    <row r="749" spans="1:29">
      <c r="A749" s="20">
        <v>43137</v>
      </c>
      <c r="B749">
        <v>29138.85</v>
      </c>
      <c r="C749">
        <f t="shared" si="155"/>
        <v>147.68841279374755</v>
      </c>
      <c r="D749">
        <v>12692.75</v>
      </c>
      <c r="E749" s="135">
        <f t="shared" si="155"/>
        <v>146.55841321672781</v>
      </c>
      <c r="F749">
        <v>10870.98</v>
      </c>
      <c r="G749">
        <f t="shared" si="143"/>
        <v>156.40640129372545</v>
      </c>
      <c r="H749">
        <v>8791.61</v>
      </c>
      <c r="I749">
        <f t="shared" si="144"/>
        <v>138.84916855792298</v>
      </c>
      <c r="J749">
        <v>6953.23</v>
      </c>
      <c r="K749">
        <f t="shared" si="145"/>
        <v>136.24540997676084</v>
      </c>
      <c r="L749">
        <v>15060.77</v>
      </c>
      <c r="M749" s="134">
        <f t="shared" si="146"/>
        <v>176.93532205046509</v>
      </c>
      <c r="N749">
        <v>10078.27</v>
      </c>
      <c r="O749">
        <f t="shared" si="147"/>
        <v>153.53901139247836</v>
      </c>
      <c r="P749">
        <v>15169.59</v>
      </c>
      <c r="Q749">
        <f t="shared" si="148"/>
        <v>156.62359143368667</v>
      </c>
      <c r="R749">
        <v>7247.59</v>
      </c>
      <c r="S749" s="135">
        <f t="shared" si="149"/>
        <v>172.20250144935801</v>
      </c>
      <c r="T749">
        <v>10027.27</v>
      </c>
      <c r="U749" s="136">
        <f t="shared" si="150"/>
        <v>156.95149457563821</v>
      </c>
      <c r="V749">
        <v>8662.01</v>
      </c>
      <c r="W749">
        <f t="shared" si="151"/>
        <v>118.41451594602317</v>
      </c>
      <c r="X749">
        <v>4971.47</v>
      </c>
      <c r="Y749">
        <f t="shared" si="152"/>
        <v>120.00584161498931</v>
      </c>
      <c r="Z749">
        <v>14625.04</v>
      </c>
      <c r="AA749" s="136">
        <f t="shared" si="153"/>
        <v>147.46551585060902</v>
      </c>
      <c r="AB749">
        <v>10498.25</v>
      </c>
      <c r="AC749">
        <f t="shared" si="154"/>
        <v>119.33355309523267</v>
      </c>
    </row>
    <row r="750" spans="1:29">
      <c r="A750" s="20">
        <v>43138</v>
      </c>
      <c r="B750">
        <v>29351.15</v>
      </c>
      <c r="C750">
        <f t="shared" si="155"/>
        <v>148.76444187643659</v>
      </c>
      <c r="D750">
        <v>12952.1</v>
      </c>
      <c r="E750" s="135">
        <f t="shared" si="155"/>
        <v>149.55303018056608</v>
      </c>
      <c r="F750">
        <v>10865.24</v>
      </c>
      <c r="G750">
        <f t="shared" si="143"/>
        <v>156.32381695050836</v>
      </c>
      <c r="H750">
        <v>8782.9</v>
      </c>
      <c r="I750">
        <f t="shared" si="144"/>
        <v>138.71160828646649</v>
      </c>
      <c r="J750">
        <v>6977.94</v>
      </c>
      <c r="K750">
        <f t="shared" si="145"/>
        <v>136.72959129688485</v>
      </c>
      <c r="L750">
        <v>15119.9</v>
      </c>
      <c r="M750" s="134">
        <f t="shared" si="146"/>
        <v>177.62998677164759</v>
      </c>
      <c r="N750">
        <v>10144</v>
      </c>
      <c r="O750">
        <f t="shared" si="147"/>
        <v>154.54038555876161</v>
      </c>
      <c r="P750">
        <v>15293.09</v>
      </c>
      <c r="Q750">
        <f t="shared" si="148"/>
        <v>157.89870918848823</v>
      </c>
      <c r="R750">
        <v>7286.18</v>
      </c>
      <c r="S750" s="135">
        <f t="shared" si="149"/>
        <v>173.11939858770756</v>
      </c>
      <c r="T750">
        <v>10037.200000000001</v>
      </c>
      <c r="U750" s="136">
        <f t="shared" si="150"/>
        <v>157.10692355492529</v>
      </c>
      <c r="V750">
        <v>8676</v>
      </c>
      <c r="W750">
        <f t="shared" si="151"/>
        <v>118.60576706188253</v>
      </c>
      <c r="X750">
        <v>5007.95</v>
      </c>
      <c r="Y750">
        <f t="shared" si="152"/>
        <v>120.88642886626806</v>
      </c>
      <c r="Z750">
        <v>14817.58</v>
      </c>
      <c r="AA750" s="136">
        <f t="shared" si="153"/>
        <v>149.40691296281358</v>
      </c>
      <c r="AB750">
        <v>10476.700000000001</v>
      </c>
      <c r="AC750">
        <f t="shared" si="154"/>
        <v>119.0885943574238</v>
      </c>
    </row>
    <row r="751" spans="1:29">
      <c r="A751" s="20">
        <v>43139</v>
      </c>
      <c r="B751">
        <v>29827.35</v>
      </c>
      <c r="C751">
        <f t="shared" si="155"/>
        <v>151.17803136855389</v>
      </c>
      <c r="D751">
        <v>13264.9</v>
      </c>
      <c r="E751" s="135">
        <f t="shared" si="155"/>
        <v>153.16481420327136</v>
      </c>
      <c r="F751">
        <v>10950.66</v>
      </c>
      <c r="G751">
        <f t="shared" si="143"/>
        <v>157.55279858772141</v>
      </c>
      <c r="H751">
        <v>8878.73</v>
      </c>
      <c r="I751">
        <f t="shared" si="144"/>
        <v>140.22508713993085</v>
      </c>
      <c r="J751">
        <v>7041.71</v>
      </c>
      <c r="K751">
        <f t="shared" si="145"/>
        <v>137.97913572360713</v>
      </c>
      <c r="L751">
        <v>15433.38</v>
      </c>
      <c r="M751" s="134">
        <f t="shared" si="146"/>
        <v>181.31277887035037</v>
      </c>
      <c r="N751">
        <v>10294.719999999999</v>
      </c>
      <c r="O751">
        <f t="shared" si="147"/>
        <v>156.83655343252113</v>
      </c>
      <c r="P751">
        <v>15589.32</v>
      </c>
      <c r="Q751">
        <f t="shared" si="148"/>
        <v>160.95723657719162</v>
      </c>
      <c r="R751">
        <v>7427.63</v>
      </c>
      <c r="S751" s="135">
        <f t="shared" si="149"/>
        <v>176.48024596318155</v>
      </c>
      <c r="T751">
        <v>10223.01</v>
      </c>
      <c r="U751" s="136">
        <f t="shared" si="150"/>
        <v>160.01530811095094</v>
      </c>
      <c r="V751">
        <v>8787.6299999999992</v>
      </c>
      <c r="W751">
        <f t="shared" si="151"/>
        <v>120.13181152674166</v>
      </c>
      <c r="X751">
        <v>5039.78</v>
      </c>
      <c r="Y751">
        <f t="shared" si="152"/>
        <v>121.65477020969466</v>
      </c>
      <c r="Z751">
        <v>15215.6</v>
      </c>
      <c r="AA751" s="136">
        <f t="shared" si="153"/>
        <v>153.42018230216988</v>
      </c>
      <c r="AB751">
        <v>10576.85</v>
      </c>
      <c r="AC751">
        <f t="shared" si="154"/>
        <v>120.22699888603452</v>
      </c>
    </row>
    <row r="752" spans="1:29">
      <c r="A752" s="20">
        <v>43140</v>
      </c>
      <c r="B752">
        <v>29728.95</v>
      </c>
      <c r="C752">
        <f t="shared" si="155"/>
        <v>150.67929721058593</v>
      </c>
      <c r="D752">
        <v>13291.45</v>
      </c>
      <c r="E752" s="135">
        <f t="shared" si="155"/>
        <v>153.47137707348503</v>
      </c>
      <c r="F752">
        <v>10869.81</v>
      </c>
      <c r="G752">
        <f t="shared" si="143"/>
        <v>156.38956789972477</v>
      </c>
      <c r="H752">
        <v>8843.25</v>
      </c>
      <c r="I752">
        <f t="shared" si="144"/>
        <v>139.66473829592672</v>
      </c>
      <c r="J752">
        <v>6994.43</v>
      </c>
      <c r="K752">
        <f t="shared" si="145"/>
        <v>137.05270541946052</v>
      </c>
      <c r="L752">
        <v>15475.24</v>
      </c>
      <c r="M752" s="134">
        <f t="shared" si="146"/>
        <v>181.80455403065312</v>
      </c>
      <c r="N752">
        <v>10319.25</v>
      </c>
      <c r="O752">
        <f t="shared" si="147"/>
        <v>157.21025962906651</v>
      </c>
      <c r="P752">
        <v>15603.77</v>
      </c>
      <c r="Q752">
        <f t="shared" si="148"/>
        <v>161.10643051692347</v>
      </c>
      <c r="R752">
        <v>7380.41</v>
      </c>
      <c r="S752" s="135">
        <f t="shared" si="149"/>
        <v>175.35830030697878</v>
      </c>
      <c r="T752">
        <v>10219.68</v>
      </c>
      <c r="U752" s="136">
        <f t="shared" si="150"/>
        <v>159.96318540188486</v>
      </c>
      <c r="V752">
        <v>8760.67</v>
      </c>
      <c r="W752">
        <f t="shared" si="151"/>
        <v>119.76325326487118</v>
      </c>
      <c r="X752">
        <v>5017.22</v>
      </c>
      <c r="Y752">
        <f t="shared" si="152"/>
        <v>121.11019651482493</v>
      </c>
      <c r="Z752">
        <v>15263.83</v>
      </c>
      <c r="AA752" s="136">
        <f t="shared" si="153"/>
        <v>153.90648947325965</v>
      </c>
      <c r="AB752">
        <v>10454.950000000001</v>
      </c>
      <c r="AC752">
        <f t="shared" si="154"/>
        <v>118.84136222065611</v>
      </c>
    </row>
    <row r="753" spans="1:29">
      <c r="A753" s="20">
        <v>43143</v>
      </c>
      <c r="B753">
        <v>30171.85</v>
      </c>
      <c r="C753">
        <f t="shared" si="155"/>
        <v>152.92410776509823</v>
      </c>
      <c r="D753">
        <v>13583.95</v>
      </c>
      <c r="E753" s="135">
        <f t="shared" si="155"/>
        <v>156.84876462668609</v>
      </c>
      <c r="F753">
        <v>10999.44</v>
      </c>
      <c r="G753">
        <f t="shared" si="143"/>
        <v>158.25462162990416</v>
      </c>
      <c r="H753">
        <v>8936.2999999999993</v>
      </c>
      <c r="I753">
        <f t="shared" si="144"/>
        <v>141.13431157480449</v>
      </c>
      <c r="J753">
        <v>7041.19</v>
      </c>
      <c r="K753">
        <f t="shared" si="145"/>
        <v>137.96894655782546</v>
      </c>
      <c r="L753">
        <v>15690.25</v>
      </c>
      <c r="M753" s="134">
        <f t="shared" si="146"/>
        <v>184.33051144146745</v>
      </c>
      <c r="N753">
        <v>10467.120000000001</v>
      </c>
      <c r="O753">
        <f t="shared" si="147"/>
        <v>159.46300872336602</v>
      </c>
      <c r="P753">
        <v>15869.56</v>
      </c>
      <c r="Q753">
        <f t="shared" si="148"/>
        <v>163.85066977237858</v>
      </c>
      <c r="R753">
        <v>7499.66</v>
      </c>
      <c r="S753" s="135">
        <f t="shared" si="149"/>
        <v>178.19167640825324</v>
      </c>
      <c r="T753">
        <v>10395.36</v>
      </c>
      <c r="U753" s="136">
        <f t="shared" si="150"/>
        <v>162.71301048558641</v>
      </c>
      <c r="V753">
        <v>8832.42</v>
      </c>
      <c r="W753">
        <f t="shared" si="151"/>
        <v>120.74411584978245</v>
      </c>
      <c r="X753">
        <v>5070.7299999999996</v>
      </c>
      <c r="Y753">
        <f t="shared" si="152"/>
        <v>122.40186931679658</v>
      </c>
      <c r="Z753">
        <v>15675.12</v>
      </c>
      <c r="AA753" s="136">
        <f t="shared" si="153"/>
        <v>158.0535613454868</v>
      </c>
      <c r="AB753">
        <v>10539.75</v>
      </c>
      <c r="AC753">
        <f t="shared" si="154"/>
        <v>119.80528337918021</v>
      </c>
    </row>
    <row r="754" spans="1:29">
      <c r="A754" s="20">
        <v>43145</v>
      </c>
      <c r="B754">
        <v>30110.25</v>
      </c>
      <c r="C754">
        <f t="shared" si="155"/>
        <v>152.61189207271178</v>
      </c>
      <c r="D754">
        <v>13619.1</v>
      </c>
      <c r="E754" s="135">
        <f t="shared" si="155"/>
        <v>157.2546284642759</v>
      </c>
      <c r="F754">
        <v>11021.5</v>
      </c>
      <c r="G754">
        <f t="shared" si="143"/>
        <v>158.57201023815654</v>
      </c>
      <c r="H754">
        <v>8964.4500000000007</v>
      </c>
      <c r="I754">
        <f t="shared" si="144"/>
        <v>141.57889500092392</v>
      </c>
      <c r="J754">
        <v>7062.13</v>
      </c>
      <c r="K754">
        <f t="shared" si="145"/>
        <v>138.37925642603253</v>
      </c>
      <c r="L754">
        <v>15858.64</v>
      </c>
      <c r="M754" s="134">
        <f t="shared" si="146"/>
        <v>186.30877277074066</v>
      </c>
      <c r="N754">
        <v>10491.41</v>
      </c>
      <c r="O754">
        <f t="shared" si="147"/>
        <v>159.83305860164108</v>
      </c>
      <c r="P754">
        <v>15996.06</v>
      </c>
      <c r="Q754">
        <f t="shared" si="148"/>
        <v>165.1567620475397</v>
      </c>
      <c r="R754">
        <v>7529.31</v>
      </c>
      <c r="S754" s="135">
        <f t="shared" si="149"/>
        <v>178.89615943888461</v>
      </c>
      <c r="T754">
        <v>10423.66</v>
      </c>
      <c r="U754" s="136">
        <f t="shared" si="150"/>
        <v>163.15597525032203</v>
      </c>
      <c r="V754">
        <v>8850.51</v>
      </c>
      <c r="W754">
        <f t="shared" si="151"/>
        <v>120.99141625620815</v>
      </c>
      <c r="X754">
        <v>5039.75</v>
      </c>
      <c r="Y754">
        <f t="shared" si="152"/>
        <v>121.65404604254724</v>
      </c>
      <c r="Z754">
        <v>15804.38</v>
      </c>
      <c r="AA754" s="136">
        <f t="shared" si="153"/>
        <v>159.35690086311203</v>
      </c>
      <c r="AB754">
        <v>10500.9</v>
      </c>
      <c r="AC754">
        <f t="shared" si="154"/>
        <v>119.36367563143658</v>
      </c>
    </row>
    <row r="755" spans="1:29">
      <c r="A755" s="20">
        <v>43146</v>
      </c>
      <c r="B755">
        <v>29833.75</v>
      </c>
      <c r="C755">
        <f t="shared" si="155"/>
        <v>151.21046936256809</v>
      </c>
      <c r="D755">
        <v>13505.4</v>
      </c>
      <c r="E755" s="135">
        <f t="shared" si="155"/>
        <v>155.94177730257002</v>
      </c>
      <c r="F755">
        <v>11009.57</v>
      </c>
      <c r="G755">
        <f t="shared" si="143"/>
        <v>158.40036716941444</v>
      </c>
      <c r="H755">
        <v>8934.09</v>
      </c>
      <c r="I755">
        <f t="shared" si="144"/>
        <v>141.0994082223454</v>
      </c>
      <c r="J755">
        <v>7061.41</v>
      </c>
      <c r="K755">
        <f t="shared" si="145"/>
        <v>138.36514835033486</v>
      </c>
      <c r="L755">
        <v>15735.88</v>
      </c>
      <c r="M755" s="134">
        <f t="shared" si="146"/>
        <v>184.86657691123844</v>
      </c>
      <c r="N755">
        <v>10434.31</v>
      </c>
      <c r="O755">
        <f t="shared" si="147"/>
        <v>158.96315954649467</v>
      </c>
      <c r="P755">
        <v>15867.51</v>
      </c>
      <c r="Q755">
        <f t="shared" si="148"/>
        <v>163.82950385013291</v>
      </c>
      <c r="R755">
        <v>7452.52</v>
      </c>
      <c r="S755" s="135">
        <f t="shared" si="149"/>
        <v>177.07163154943498</v>
      </c>
      <c r="T755">
        <v>10355.64</v>
      </c>
      <c r="U755" s="136">
        <f t="shared" si="150"/>
        <v>162.09129456843803</v>
      </c>
      <c r="V755">
        <v>8851.48</v>
      </c>
      <c r="W755">
        <f t="shared" si="151"/>
        <v>121.00467669812262</v>
      </c>
      <c r="X755">
        <v>5015.38</v>
      </c>
      <c r="Y755">
        <f t="shared" si="152"/>
        <v>121.06578092978235</v>
      </c>
      <c r="Z755">
        <v>15728.53</v>
      </c>
      <c r="AA755" s="136">
        <f t="shared" si="153"/>
        <v>158.59209889489392</v>
      </c>
      <c r="AB755">
        <v>10545.5</v>
      </c>
      <c r="AC755">
        <f t="shared" si="154"/>
        <v>119.87064359924524</v>
      </c>
    </row>
    <row r="756" spans="1:29">
      <c r="A756" s="20">
        <v>43147</v>
      </c>
      <c r="B756">
        <v>29501.9</v>
      </c>
      <c r="C756">
        <f t="shared" si="155"/>
        <v>149.52850868856737</v>
      </c>
      <c r="D756">
        <v>13326.45</v>
      </c>
      <c r="E756" s="135">
        <f t="shared" si="155"/>
        <v>153.87550891745781</v>
      </c>
      <c r="F756">
        <v>10947.08</v>
      </c>
      <c r="G756">
        <f t="shared" si="143"/>
        <v>157.50129127958252</v>
      </c>
      <c r="H756">
        <v>8872.24</v>
      </c>
      <c r="I756">
        <f t="shared" si="144"/>
        <v>140.12258815465501</v>
      </c>
      <c r="J756">
        <v>7008.43</v>
      </c>
      <c r="K756">
        <f t="shared" si="145"/>
        <v>137.32702911358177</v>
      </c>
      <c r="L756">
        <v>15572.71</v>
      </c>
      <c r="M756" s="134">
        <f t="shared" si="146"/>
        <v>182.94964062584438</v>
      </c>
      <c r="N756">
        <v>10402.94</v>
      </c>
      <c r="O756">
        <f t="shared" si="147"/>
        <v>158.48524827924524</v>
      </c>
      <c r="P756">
        <v>15700.82</v>
      </c>
      <c r="Q756">
        <f t="shared" si="148"/>
        <v>162.10845625055498</v>
      </c>
      <c r="R756">
        <v>7308.4</v>
      </c>
      <c r="S756" s="135">
        <f t="shared" si="149"/>
        <v>173.64734506125319</v>
      </c>
      <c r="T756">
        <v>10221.280000000001</v>
      </c>
      <c r="U756" s="136">
        <f t="shared" si="150"/>
        <v>159.98822934618087</v>
      </c>
      <c r="V756">
        <v>8768.1</v>
      </c>
      <c r="W756">
        <f t="shared" si="151"/>
        <v>119.86482551582436</v>
      </c>
      <c r="X756">
        <v>4937.08</v>
      </c>
      <c r="Y756">
        <f t="shared" si="152"/>
        <v>119.17570467498173</v>
      </c>
      <c r="Z756">
        <v>15529.98</v>
      </c>
      <c r="AA756" s="136">
        <f t="shared" si="153"/>
        <v>156.59010244413972</v>
      </c>
      <c r="AB756">
        <v>10452.299999999999</v>
      </c>
      <c r="AC756">
        <f t="shared" si="154"/>
        <v>118.81123968445222</v>
      </c>
    </row>
    <row r="757" spans="1:29">
      <c r="A757" s="20">
        <v>43150</v>
      </c>
      <c r="B757">
        <v>29182.55</v>
      </c>
      <c r="C757">
        <f t="shared" si="155"/>
        <v>147.90990347162563</v>
      </c>
      <c r="D757">
        <v>13174.9</v>
      </c>
      <c r="E757" s="135">
        <f t="shared" si="155"/>
        <v>152.12561803305567</v>
      </c>
      <c r="F757">
        <v>10867.81</v>
      </c>
      <c r="G757">
        <f t="shared" si="143"/>
        <v>156.36079286724492</v>
      </c>
      <c r="H757">
        <v>8811.6200000000008</v>
      </c>
      <c r="I757">
        <f t="shared" si="144"/>
        <v>139.16519393471336</v>
      </c>
      <c r="J757">
        <v>6944.56</v>
      </c>
      <c r="K757">
        <f t="shared" si="145"/>
        <v>136.07552523190151</v>
      </c>
      <c r="L757">
        <v>15381.35</v>
      </c>
      <c r="M757" s="134">
        <f t="shared" si="146"/>
        <v>180.70152560731765</v>
      </c>
      <c r="N757">
        <v>10283.83</v>
      </c>
      <c r="O757">
        <f t="shared" si="147"/>
        <v>156.67064799100547</v>
      </c>
      <c r="P757">
        <v>15479.69</v>
      </c>
      <c r="Q757">
        <f t="shared" si="148"/>
        <v>159.8253243548524</v>
      </c>
      <c r="R757">
        <v>7226.63</v>
      </c>
      <c r="S757" s="135">
        <f t="shared" si="149"/>
        <v>171.70449253461825</v>
      </c>
      <c r="T757">
        <v>10107.200000000001</v>
      </c>
      <c r="U757" s="136">
        <f t="shared" si="150"/>
        <v>158.2025961178756</v>
      </c>
      <c r="V757">
        <v>8687.23</v>
      </c>
      <c r="W757">
        <f t="shared" si="151"/>
        <v>118.75928743579965</v>
      </c>
      <c r="X757">
        <v>4860.8</v>
      </c>
      <c r="Y757">
        <f t="shared" si="152"/>
        <v>117.33438900810826</v>
      </c>
      <c r="Z757">
        <v>15377.53</v>
      </c>
      <c r="AA757" s="136">
        <f t="shared" si="153"/>
        <v>155.05293619424054</v>
      </c>
      <c r="AB757">
        <v>10378.4</v>
      </c>
      <c r="AC757">
        <f t="shared" si="154"/>
        <v>117.9712187691818</v>
      </c>
    </row>
    <row r="758" spans="1:29">
      <c r="A758" s="20">
        <v>43151</v>
      </c>
      <c r="B758">
        <v>29315.7</v>
      </c>
      <c r="C758">
        <f t="shared" si="155"/>
        <v>148.58476580021744</v>
      </c>
      <c r="D758">
        <v>13167.4</v>
      </c>
      <c r="E758" s="135">
        <f t="shared" si="155"/>
        <v>152.03901835220435</v>
      </c>
      <c r="F758">
        <v>10864.39</v>
      </c>
      <c r="G758">
        <f t="shared" si="143"/>
        <v>156.31158756170444</v>
      </c>
      <c r="H758">
        <v>8814.5300000000007</v>
      </c>
      <c r="I758">
        <f t="shared" si="144"/>
        <v>139.21115264767988</v>
      </c>
      <c r="J758">
        <v>6954.5</v>
      </c>
      <c r="K758">
        <f t="shared" si="145"/>
        <v>136.2702950547276</v>
      </c>
      <c r="L758">
        <v>15305.67</v>
      </c>
      <c r="M758" s="134">
        <f t="shared" si="146"/>
        <v>179.81242995199727</v>
      </c>
      <c r="N758">
        <v>10260.469999999999</v>
      </c>
      <c r="O758">
        <f t="shared" si="147"/>
        <v>156.31476634602788</v>
      </c>
      <c r="P758">
        <v>15409.17</v>
      </c>
      <c r="Q758">
        <f t="shared" si="148"/>
        <v>159.0972166296005</v>
      </c>
      <c r="R758">
        <v>7222.55</v>
      </c>
      <c r="S758" s="135">
        <f t="shared" si="149"/>
        <v>171.60755186800861</v>
      </c>
      <c r="T758">
        <v>10100.34</v>
      </c>
      <c r="U758" s="136">
        <f t="shared" si="150"/>
        <v>158.09522020670644</v>
      </c>
      <c r="V758">
        <v>8723.01</v>
      </c>
      <c r="W758">
        <f t="shared" si="151"/>
        <v>119.24842002518116</v>
      </c>
      <c r="X758">
        <v>4877.1499999999996</v>
      </c>
      <c r="Y758">
        <f t="shared" si="152"/>
        <v>117.72906010345936</v>
      </c>
      <c r="Z758">
        <v>15375.4</v>
      </c>
      <c r="AA758" s="136">
        <f t="shared" si="153"/>
        <v>155.0314592240058</v>
      </c>
      <c r="AB758">
        <v>10360.4</v>
      </c>
      <c r="AC758">
        <f t="shared" si="154"/>
        <v>117.76661286289132</v>
      </c>
    </row>
    <row r="759" spans="1:29">
      <c r="A759" s="20">
        <v>43152</v>
      </c>
      <c r="B759">
        <v>29190.45</v>
      </c>
      <c r="C759">
        <f t="shared" si="155"/>
        <v>147.94994412048686</v>
      </c>
      <c r="D759">
        <v>13223.85</v>
      </c>
      <c r="E759" s="135">
        <f t="shared" si="155"/>
        <v>152.69082528341187</v>
      </c>
      <c r="F759">
        <v>10857.81</v>
      </c>
      <c r="G759">
        <f t="shared" si="143"/>
        <v>156.21691770484586</v>
      </c>
      <c r="H759">
        <v>8839.9599999999991</v>
      </c>
      <c r="I759">
        <f t="shared" si="144"/>
        <v>139.61277810154189</v>
      </c>
      <c r="J759">
        <v>6988.97</v>
      </c>
      <c r="K759">
        <f t="shared" si="145"/>
        <v>136.94571917875325</v>
      </c>
      <c r="L759">
        <v>15355.98</v>
      </c>
      <c r="M759" s="134">
        <f t="shared" si="146"/>
        <v>180.40347649559092</v>
      </c>
      <c r="N759">
        <v>10303.48</v>
      </c>
      <c r="O759">
        <f t="shared" si="147"/>
        <v>156.97000904938773</v>
      </c>
      <c r="P759">
        <v>15425.25</v>
      </c>
      <c r="Q759">
        <f t="shared" si="148"/>
        <v>159.26324005872769</v>
      </c>
      <c r="R759">
        <v>7212.21</v>
      </c>
      <c r="S759" s="135">
        <f t="shared" si="149"/>
        <v>171.36187380606162</v>
      </c>
      <c r="T759">
        <v>10043.01</v>
      </c>
      <c r="U759" s="136">
        <f t="shared" si="150"/>
        <v>157.19786437765015</v>
      </c>
      <c r="V759">
        <v>8803.24</v>
      </c>
      <c r="W759">
        <f t="shared" si="151"/>
        <v>120.34520894765406</v>
      </c>
      <c r="X759">
        <v>4871.75</v>
      </c>
      <c r="Y759">
        <f t="shared" si="152"/>
        <v>117.59871001692139</v>
      </c>
      <c r="Z759">
        <v>15434.39</v>
      </c>
      <c r="AA759" s="136">
        <f t="shared" si="153"/>
        <v>155.62626038557715</v>
      </c>
      <c r="AB759">
        <v>10397.450000000001</v>
      </c>
      <c r="AC759">
        <f t="shared" si="154"/>
        <v>118.18776002000592</v>
      </c>
    </row>
    <row r="760" spans="1:29">
      <c r="A760" s="20">
        <v>43153</v>
      </c>
      <c r="B760">
        <v>28920.45</v>
      </c>
      <c r="C760">
        <f t="shared" si="155"/>
        <v>146.58146624801381</v>
      </c>
      <c r="D760">
        <v>13139.2</v>
      </c>
      <c r="E760" s="135">
        <f t="shared" si="155"/>
        <v>151.71340355220343</v>
      </c>
      <c r="F760">
        <v>10829.47</v>
      </c>
      <c r="G760">
        <f t="shared" si="143"/>
        <v>155.80917549460682</v>
      </c>
      <c r="H760">
        <v>8785.49</v>
      </c>
      <c r="I760">
        <f t="shared" si="144"/>
        <v>138.75251312034391</v>
      </c>
      <c r="J760">
        <v>6955.36</v>
      </c>
      <c r="K760">
        <f t="shared" si="145"/>
        <v>136.28714636736646</v>
      </c>
      <c r="L760">
        <v>15271.61</v>
      </c>
      <c r="M760" s="134">
        <f t="shared" si="146"/>
        <v>179.41228991473236</v>
      </c>
      <c r="N760">
        <v>10240.32</v>
      </c>
      <c r="O760">
        <f t="shared" si="147"/>
        <v>156.00778795791578</v>
      </c>
      <c r="P760">
        <v>15321.87</v>
      </c>
      <c r="Q760">
        <f t="shared" si="148"/>
        <v>158.19585808713754</v>
      </c>
      <c r="R760">
        <v>7143.32</v>
      </c>
      <c r="S760" s="135">
        <f t="shared" si="149"/>
        <v>169.72504965833167</v>
      </c>
      <c r="T760">
        <v>9996.27</v>
      </c>
      <c r="U760" s="136">
        <f t="shared" si="150"/>
        <v>156.46626815490305</v>
      </c>
      <c r="V760">
        <v>8744.9699999999993</v>
      </c>
      <c r="W760">
        <f t="shared" si="151"/>
        <v>119.54862549367805</v>
      </c>
      <c r="X760">
        <v>4836.21</v>
      </c>
      <c r="Y760">
        <f t="shared" si="152"/>
        <v>116.74081333626221</v>
      </c>
      <c r="Z760">
        <v>15320.96</v>
      </c>
      <c r="AA760" s="136">
        <f t="shared" si="153"/>
        <v>154.4825360974429</v>
      </c>
      <c r="AB760">
        <v>10382.700000000001</v>
      </c>
      <c r="AC760">
        <f t="shared" si="154"/>
        <v>118.02009684679567</v>
      </c>
    </row>
    <row r="761" spans="1:29">
      <c r="A761" s="20">
        <v>43154</v>
      </c>
      <c r="B761">
        <v>29375.65</v>
      </c>
      <c r="C761">
        <f t="shared" si="155"/>
        <v>148.88861857227212</v>
      </c>
      <c r="D761">
        <v>13400.75</v>
      </c>
      <c r="E761" s="135">
        <f t="shared" si="155"/>
        <v>154.73342308909145</v>
      </c>
      <c r="F761">
        <v>10925.94</v>
      </c>
      <c r="G761">
        <f t="shared" si="143"/>
        <v>157.19713918627085</v>
      </c>
      <c r="H761">
        <v>8882.43</v>
      </c>
      <c r="I761">
        <f t="shared" si="144"/>
        <v>140.28352261689858</v>
      </c>
      <c r="J761">
        <v>7024.04</v>
      </c>
      <c r="K761">
        <f t="shared" si="145"/>
        <v>137.63290003252695</v>
      </c>
      <c r="L761">
        <v>15540.81</v>
      </c>
      <c r="M761" s="134">
        <f t="shared" si="146"/>
        <v>182.57487646880529</v>
      </c>
      <c r="N761">
        <v>10399.86</v>
      </c>
      <c r="O761">
        <f t="shared" si="147"/>
        <v>158.43832552810949</v>
      </c>
      <c r="P761">
        <v>15624.85</v>
      </c>
      <c r="Q761">
        <f t="shared" si="148"/>
        <v>161.3240781466499</v>
      </c>
      <c r="R761">
        <v>7304.48</v>
      </c>
      <c r="S761" s="135">
        <f t="shared" si="149"/>
        <v>173.55420598941254</v>
      </c>
      <c r="T761">
        <v>10217.959999999999</v>
      </c>
      <c r="U761" s="136">
        <f t="shared" si="150"/>
        <v>159.93626316176665</v>
      </c>
      <c r="V761">
        <v>8827.26</v>
      </c>
      <c r="W761">
        <f t="shared" si="151"/>
        <v>120.67357576702086</v>
      </c>
      <c r="X761">
        <v>4930.04</v>
      </c>
      <c r="Y761">
        <f t="shared" si="152"/>
        <v>119.00576678438406</v>
      </c>
      <c r="Z761">
        <v>15597.36</v>
      </c>
      <c r="AA761" s="136">
        <f t="shared" si="153"/>
        <v>157.26950068564975</v>
      </c>
      <c r="AB761">
        <v>10491.05</v>
      </c>
      <c r="AC761">
        <f t="shared" si="154"/>
        <v>119.25171073271648</v>
      </c>
    </row>
    <row r="762" spans="1:29">
      <c r="A762" s="20">
        <v>43157</v>
      </c>
      <c r="B762">
        <v>29646.35</v>
      </c>
      <c r="C762">
        <f t="shared" si="155"/>
        <v>150.26064435034044</v>
      </c>
      <c r="D762">
        <v>13518.5</v>
      </c>
      <c r="E762" s="135">
        <f t="shared" si="155"/>
        <v>156.09303807845697</v>
      </c>
      <c r="F762">
        <v>11018.38</v>
      </c>
      <c r="G762">
        <f t="shared" si="143"/>
        <v>158.52712118748801</v>
      </c>
      <c r="H762">
        <v>8950.4</v>
      </c>
      <c r="I762">
        <f t="shared" si="144"/>
        <v>141.35699812216805</v>
      </c>
      <c r="J762">
        <v>7074.51</v>
      </c>
      <c r="K762">
        <f t="shared" si="145"/>
        <v>138.62183694983403</v>
      </c>
      <c r="L762">
        <v>15667.87</v>
      </c>
      <c r="M762" s="134">
        <f t="shared" si="146"/>
        <v>184.06758912690523</v>
      </c>
      <c r="N762">
        <v>10440.86</v>
      </c>
      <c r="O762">
        <f t="shared" si="147"/>
        <v>159.06294656595543</v>
      </c>
      <c r="P762">
        <v>15756.9</v>
      </c>
      <c r="Q762">
        <f t="shared" si="148"/>
        <v>162.6874732844762</v>
      </c>
      <c r="R762">
        <v>7405.81</v>
      </c>
      <c r="S762" s="135">
        <f t="shared" si="149"/>
        <v>175.9618034765584</v>
      </c>
      <c r="T762">
        <v>10351.299999999999</v>
      </c>
      <c r="U762" s="136">
        <f t="shared" si="150"/>
        <v>162.02336286953511</v>
      </c>
      <c r="V762">
        <v>8850</v>
      </c>
      <c r="W762">
        <f t="shared" si="151"/>
        <v>120.98444427128403</v>
      </c>
      <c r="X762">
        <v>4968.16</v>
      </c>
      <c r="Y762">
        <f t="shared" si="152"/>
        <v>119.92594183972251</v>
      </c>
      <c r="Z762">
        <v>15660.46</v>
      </c>
      <c r="AA762" s="136">
        <f t="shared" si="153"/>
        <v>157.90574332499796</v>
      </c>
      <c r="AB762">
        <v>10582.6</v>
      </c>
      <c r="AC762">
        <f t="shared" si="154"/>
        <v>120.29235910609954</v>
      </c>
    </row>
    <row r="763" spans="1:29">
      <c r="A763" s="20">
        <v>43158</v>
      </c>
      <c r="B763">
        <v>29534.9</v>
      </c>
      <c r="C763">
        <f t="shared" si="155"/>
        <v>149.69576709520297</v>
      </c>
      <c r="D763">
        <v>13408.2</v>
      </c>
      <c r="E763" s="135">
        <f t="shared" si="155"/>
        <v>154.81944543873706</v>
      </c>
      <c r="F763">
        <v>10995.56</v>
      </c>
      <c r="G763">
        <f t="shared" si="143"/>
        <v>158.19879806689329</v>
      </c>
      <c r="H763">
        <v>8956.3700000000008</v>
      </c>
      <c r="I763">
        <f t="shared" si="144"/>
        <v>141.4512845539241</v>
      </c>
      <c r="J763">
        <v>7067.37</v>
      </c>
      <c r="K763">
        <f t="shared" si="145"/>
        <v>138.48193186583219</v>
      </c>
      <c r="L763">
        <v>15615.65</v>
      </c>
      <c r="M763" s="134">
        <f t="shared" si="146"/>
        <v>183.45410372626003</v>
      </c>
      <c r="N763">
        <v>10448.32</v>
      </c>
      <c r="O763">
        <f t="shared" si="147"/>
        <v>159.17659712552447</v>
      </c>
      <c r="P763">
        <v>15711.42</v>
      </c>
      <c r="Q763">
        <f t="shared" si="148"/>
        <v>162.2178995558254</v>
      </c>
      <c r="R763">
        <v>7364.97</v>
      </c>
      <c r="S763" s="135">
        <f t="shared" si="149"/>
        <v>174.99144641176974</v>
      </c>
      <c r="T763">
        <v>10334.26</v>
      </c>
      <c r="U763" s="136">
        <f t="shared" si="150"/>
        <v>161.75664486278265</v>
      </c>
      <c r="V763">
        <v>8851.51</v>
      </c>
      <c r="W763">
        <f t="shared" si="151"/>
        <v>121.00508681488287</v>
      </c>
      <c r="X763">
        <v>4913.82</v>
      </c>
      <c r="Y763">
        <f t="shared" si="152"/>
        <v>118.61423374667186</v>
      </c>
      <c r="Z763">
        <v>15574.46</v>
      </c>
      <c r="AA763" s="136">
        <f t="shared" si="153"/>
        <v>157.0385980479148</v>
      </c>
      <c r="AB763">
        <v>10554.3</v>
      </c>
      <c r="AC763">
        <f t="shared" si="154"/>
        <v>119.97067315343169</v>
      </c>
    </row>
    <row r="764" spans="1:29">
      <c r="A764" s="20">
        <v>43159</v>
      </c>
      <c r="B764">
        <v>29404</v>
      </c>
      <c r="C764">
        <f t="shared" si="155"/>
        <v>149.03230874888177</v>
      </c>
      <c r="D764">
        <v>13309.95</v>
      </c>
      <c r="E764" s="135">
        <f t="shared" si="155"/>
        <v>153.68498961958491</v>
      </c>
      <c r="F764">
        <v>10975.82</v>
      </c>
      <c r="G764">
        <f t="shared" si="143"/>
        <v>157.9147884963175</v>
      </c>
      <c r="H764">
        <v>8940.7000000000007</v>
      </c>
      <c r="I764">
        <f t="shared" si="144"/>
        <v>141.20380241227966</v>
      </c>
      <c r="J764">
        <v>7055.32</v>
      </c>
      <c r="K764">
        <f t="shared" si="145"/>
        <v>138.24581754339212</v>
      </c>
      <c r="L764">
        <v>15609.57</v>
      </c>
      <c r="M764" s="134">
        <f t="shared" si="146"/>
        <v>183.38267532266136</v>
      </c>
      <c r="N764">
        <v>10469.85</v>
      </c>
      <c r="O764">
        <f t="shared" si="147"/>
        <v>159.50459934369087</v>
      </c>
      <c r="P764">
        <v>15686.82</v>
      </c>
      <c r="Q764">
        <f t="shared" si="148"/>
        <v>161.96390848887705</v>
      </c>
      <c r="R764">
        <v>7325.42</v>
      </c>
      <c r="S764" s="135">
        <f t="shared" si="149"/>
        <v>174.05173970480615</v>
      </c>
      <c r="T764">
        <v>10279.74</v>
      </c>
      <c r="U764" s="136">
        <f t="shared" si="150"/>
        <v>160.90327246089623</v>
      </c>
      <c r="V764">
        <v>8827.4500000000007</v>
      </c>
      <c r="W764">
        <f t="shared" si="151"/>
        <v>120.67617317316908</v>
      </c>
      <c r="X764">
        <v>4891.87</v>
      </c>
      <c r="Y764">
        <f t="shared" si="152"/>
        <v>118.0843847837999</v>
      </c>
      <c r="Z764">
        <v>15458.03</v>
      </c>
      <c r="AA764" s="136">
        <f t="shared" si="153"/>
        <v>155.86462450592887</v>
      </c>
      <c r="AB764">
        <v>10492.85</v>
      </c>
      <c r="AC764">
        <f t="shared" si="154"/>
        <v>119.27217132334553</v>
      </c>
    </row>
    <row r="765" spans="1:29">
      <c r="A765" s="20">
        <v>43160</v>
      </c>
      <c r="B765">
        <v>29202.2</v>
      </c>
      <c r="C765">
        <f t="shared" si="155"/>
        <v>148.00949825012228</v>
      </c>
      <c r="D765">
        <v>13202</v>
      </c>
      <c r="E765" s="135">
        <f t="shared" si="155"/>
        <v>152.43853154653172</v>
      </c>
      <c r="F765">
        <v>10968.12</v>
      </c>
      <c r="G765">
        <f t="shared" si="143"/>
        <v>157.80400462127022</v>
      </c>
      <c r="H765">
        <v>8935.89</v>
      </c>
      <c r="I765">
        <f t="shared" si="144"/>
        <v>141.12783629222159</v>
      </c>
      <c r="J765">
        <v>7058.96</v>
      </c>
      <c r="K765">
        <f t="shared" si="145"/>
        <v>138.31714170386365</v>
      </c>
      <c r="L765">
        <v>15527.08</v>
      </c>
      <c r="M765" s="134">
        <f t="shared" si="146"/>
        <v>182.41357515607339</v>
      </c>
      <c r="N765">
        <v>10457.780000000001</v>
      </c>
      <c r="O765">
        <f t="shared" si="147"/>
        <v>159.32071700401283</v>
      </c>
      <c r="P765">
        <v>15650.04</v>
      </c>
      <c r="Q765">
        <f t="shared" si="148"/>
        <v>161.58416086926897</v>
      </c>
      <c r="R765">
        <v>7271.03</v>
      </c>
      <c r="S765" s="135">
        <f t="shared" si="149"/>
        <v>172.75943508301731</v>
      </c>
      <c r="T765">
        <v>10244.73</v>
      </c>
      <c r="U765" s="136">
        <f t="shared" si="150"/>
        <v>160.35527965476922</v>
      </c>
      <c r="V765">
        <v>8821.41</v>
      </c>
      <c r="W765">
        <f t="shared" si="151"/>
        <v>120.59360299877375</v>
      </c>
      <c r="X765">
        <v>4867.6499999999996</v>
      </c>
      <c r="Y765">
        <f t="shared" si="152"/>
        <v>117.49974050677217</v>
      </c>
      <c r="Z765">
        <v>15386.35</v>
      </c>
      <c r="AA765" s="136">
        <f t="shared" si="153"/>
        <v>155.14186900056467</v>
      </c>
      <c r="AB765">
        <v>10458.35</v>
      </c>
      <c r="AC765">
        <f t="shared" si="154"/>
        <v>118.88001000295543</v>
      </c>
    </row>
    <row r="766" spans="1:29">
      <c r="A766" s="20">
        <v>43164</v>
      </c>
      <c r="B766">
        <v>28892.1</v>
      </c>
      <c r="C766">
        <f t="shared" si="155"/>
        <v>146.4377760714041</v>
      </c>
      <c r="D766">
        <v>13082.75</v>
      </c>
      <c r="E766" s="135">
        <f t="shared" si="155"/>
        <v>151.06159662099589</v>
      </c>
      <c r="F766">
        <v>10853.2</v>
      </c>
      <c r="G766">
        <f t="shared" si="143"/>
        <v>156.15059125497987</v>
      </c>
      <c r="H766">
        <v>8848.23</v>
      </c>
      <c r="I766">
        <f t="shared" si="144"/>
        <v>139.74338928925084</v>
      </c>
      <c r="J766">
        <v>7003.98</v>
      </c>
      <c r="K766">
        <f t="shared" si="145"/>
        <v>137.23983336795035</v>
      </c>
      <c r="L766">
        <v>15391.44</v>
      </c>
      <c r="M766" s="134">
        <f t="shared" si="146"/>
        <v>180.82006386263188</v>
      </c>
      <c r="N766">
        <v>10421.93</v>
      </c>
      <c r="O766">
        <f t="shared" si="147"/>
        <v>158.77455446238412</v>
      </c>
      <c r="P766">
        <v>15537.1</v>
      </c>
      <c r="Q766">
        <f t="shared" si="148"/>
        <v>160.41807342613302</v>
      </c>
      <c r="R766">
        <v>7196.36</v>
      </c>
      <c r="S766" s="135">
        <f t="shared" si="149"/>
        <v>170.985278324257</v>
      </c>
      <c r="T766">
        <v>10096.879999999999</v>
      </c>
      <c r="U766" s="136">
        <f t="shared" si="150"/>
        <v>158.04106267716631</v>
      </c>
      <c r="V766">
        <v>8759.4</v>
      </c>
      <c r="W766">
        <f t="shared" si="151"/>
        <v>119.74589165535427</v>
      </c>
      <c r="X766">
        <v>4788.1899999999996</v>
      </c>
      <c r="Y766">
        <f t="shared" si="152"/>
        <v>115.58166312227081</v>
      </c>
      <c r="Z766">
        <v>15259.19</v>
      </c>
      <c r="AA766" s="136">
        <f t="shared" si="153"/>
        <v>153.85970396063564</v>
      </c>
      <c r="AB766">
        <v>10358.85</v>
      </c>
      <c r="AC766">
        <f t="shared" si="154"/>
        <v>117.74899402096075</v>
      </c>
    </row>
    <row r="767" spans="1:29">
      <c r="A767" s="20">
        <v>43165</v>
      </c>
      <c r="B767">
        <v>28623.3</v>
      </c>
      <c r="C767">
        <f t="shared" si="155"/>
        <v>145.07538032280871</v>
      </c>
      <c r="D767">
        <v>12866.1</v>
      </c>
      <c r="E767" s="135">
        <f t="shared" si="155"/>
        <v>148.56002050680442</v>
      </c>
      <c r="F767">
        <v>10743.93</v>
      </c>
      <c r="G767">
        <f t="shared" si="143"/>
        <v>154.57846735544501</v>
      </c>
      <c r="H767">
        <v>8781.5499999999993</v>
      </c>
      <c r="I767">
        <f t="shared" si="144"/>
        <v>138.69028723405933</v>
      </c>
      <c r="J767">
        <v>6965.47</v>
      </c>
      <c r="K767">
        <f t="shared" si="145"/>
        <v>136.48524726362115</v>
      </c>
      <c r="L767">
        <v>15257.02</v>
      </c>
      <c r="M767" s="134">
        <f t="shared" si="146"/>
        <v>179.24088524228091</v>
      </c>
      <c r="N767">
        <v>10355.01</v>
      </c>
      <c r="O767">
        <f t="shared" si="147"/>
        <v>157.75505105134386</v>
      </c>
      <c r="P767">
        <v>15394</v>
      </c>
      <c r="Q767">
        <f t="shared" si="148"/>
        <v>158.94058880498235</v>
      </c>
      <c r="R767">
        <v>7101.35</v>
      </c>
      <c r="S767" s="135">
        <f t="shared" si="149"/>
        <v>168.7278438304869</v>
      </c>
      <c r="T767">
        <v>10011.19</v>
      </c>
      <c r="U767" s="136">
        <f t="shared" si="150"/>
        <v>156.69980293546334</v>
      </c>
      <c r="V767">
        <v>8694.5499999999993</v>
      </c>
      <c r="W767">
        <f t="shared" si="151"/>
        <v>118.85935592529859</v>
      </c>
      <c r="X767">
        <v>4760.04</v>
      </c>
      <c r="Y767">
        <f t="shared" si="152"/>
        <v>114.90215294892934</v>
      </c>
      <c r="Z767">
        <v>15106.46</v>
      </c>
      <c r="AA767" s="136">
        <f t="shared" si="153"/>
        <v>152.31971444704362</v>
      </c>
      <c r="AB767">
        <v>10249.25</v>
      </c>
      <c r="AC767">
        <f t="shared" si="154"/>
        <v>116.50317139154751</v>
      </c>
    </row>
    <row r="768" spans="1:29">
      <c r="A768" s="20">
        <v>43166</v>
      </c>
      <c r="B768">
        <v>28297.8</v>
      </c>
      <c r="C768">
        <f t="shared" si="155"/>
        <v>143.42560422099396</v>
      </c>
      <c r="D768">
        <v>12656.8</v>
      </c>
      <c r="E768" s="135">
        <f t="shared" si="155"/>
        <v>146.14331207984719</v>
      </c>
      <c r="F768">
        <v>10723.28</v>
      </c>
      <c r="G768">
        <f t="shared" si="143"/>
        <v>154.28136514509092</v>
      </c>
      <c r="H768">
        <v>8767.0499999999993</v>
      </c>
      <c r="I768">
        <f t="shared" si="144"/>
        <v>138.46128333783443</v>
      </c>
      <c r="J768">
        <v>6939.34</v>
      </c>
      <c r="K768">
        <f t="shared" si="145"/>
        <v>135.97324168309345</v>
      </c>
      <c r="L768">
        <v>15044.1</v>
      </c>
      <c r="M768" s="134">
        <f t="shared" si="146"/>
        <v>176.73948134520361</v>
      </c>
      <c r="N768">
        <v>10262.69</v>
      </c>
      <c r="O768">
        <f t="shared" si="147"/>
        <v>156.34858729002832</v>
      </c>
      <c r="P768">
        <v>15135.36</v>
      </c>
      <c r="Q768">
        <f t="shared" si="148"/>
        <v>156.27017215638418</v>
      </c>
      <c r="R768">
        <v>7008.16</v>
      </c>
      <c r="S768" s="135">
        <f t="shared" si="149"/>
        <v>166.51365247721418</v>
      </c>
      <c r="T768">
        <v>9947.4500000000007</v>
      </c>
      <c r="U768" s="136">
        <f t="shared" si="150"/>
        <v>155.70211480457115</v>
      </c>
      <c r="V768">
        <v>8687.0400000000009</v>
      </c>
      <c r="W768">
        <f t="shared" si="151"/>
        <v>118.75669002965145</v>
      </c>
      <c r="X768">
        <v>4686.74</v>
      </c>
      <c r="Y768">
        <f t="shared" si="152"/>
        <v>113.1327712187009</v>
      </c>
      <c r="Z768">
        <v>14864.45</v>
      </c>
      <c r="AA768" s="136">
        <f t="shared" si="153"/>
        <v>149.87950713882393</v>
      </c>
      <c r="AB768">
        <v>10154.200000000001</v>
      </c>
      <c r="AC768">
        <f t="shared" si="154"/>
        <v>115.42273853638576</v>
      </c>
    </row>
    <row r="769" spans="1:29">
      <c r="A769" s="20">
        <v>43167</v>
      </c>
      <c r="B769">
        <v>28278.400000000001</v>
      </c>
      <c r="C769">
        <f t="shared" si="155"/>
        <v>143.3272765516385</v>
      </c>
      <c r="D769">
        <v>12772.65</v>
      </c>
      <c r="E769" s="135">
        <f t="shared" si="155"/>
        <v>147.48098848339708</v>
      </c>
      <c r="F769">
        <v>10780.73</v>
      </c>
      <c r="G769">
        <f t="shared" si="143"/>
        <v>155.10792795307367</v>
      </c>
      <c r="H769">
        <v>8801.66</v>
      </c>
      <c r="I769">
        <f t="shared" si="144"/>
        <v>139.00789194806507</v>
      </c>
      <c r="J769">
        <v>6945.75</v>
      </c>
      <c r="K769">
        <f t="shared" si="145"/>
        <v>136.09884274590181</v>
      </c>
      <c r="L769">
        <v>15180.44</v>
      </c>
      <c r="M769" s="134">
        <f t="shared" si="146"/>
        <v>178.34121630353312</v>
      </c>
      <c r="N769">
        <v>10320.69</v>
      </c>
      <c r="O769">
        <f t="shared" si="147"/>
        <v>157.23219753868844</v>
      </c>
      <c r="P769">
        <v>15265.52</v>
      </c>
      <c r="Q769">
        <f t="shared" si="148"/>
        <v>157.61405334638394</v>
      </c>
      <c r="R769">
        <v>7067.09</v>
      </c>
      <c r="S769" s="135">
        <f t="shared" si="149"/>
        <v>167.91382735057357</v>
      </c>
      <c r="T769">
        <v>9989.83</v>
      </c>
      <c r="U769" s="136">
        <f t="shared" si="150"/>
        <v>156.36546627911162</v>
      </c>
      <c r="V769">
        <v>8714.83</v>
      </c>
      <c r="W769">
        <f t="shared" si="151"/>
        <v>119.13659485522194</v>
      </c>
      <c r="X769">
        <v>4687.08</v>
      </c>
      <c r="Y769">
        <f t="shared" si="152"/>
        <v>113.1409784463718</v>
      </c>
      <c r="Z769">
        <v>15002.13</v>
      </c>
      <c r="AA769" s="136">
        <f t="shared" si="153"/>
        <v>151.26774622892634</v>
      </c>
      <c r="AB769">
        <v>10242.65</v>
      </c>
      <c r="AC769">
        <f t="shared" si="154"/>
        <v>116.42814922590765</v>
      </c>
    </row>
    <row r="770" spans="1:29">
      <c r="A770" s="20">
        <v>43168</v>
      </c>
      <c r="B770">
        <v>28290</v>
      </c>
      <c r="C770">
        <f t="shared" si="155"/>
        <v>143.38607041578919</v>
      </c>
      <c r="D770">
        <v>12818.4</v>
      </c>
      <c r="E770" s="135">
        <f t="shared" si="155"/>
        <v>148.0092465365901</v>
      </c>
      <c r="F770">
        <v>10788.96</v>
      </c>
      <c r="G770">
        <f t="shared" ref="G770:G833" si="156">F770/F$2*100</f>
        <v>155.22633721172812</v>
      </c>
      <c r="H770">
        <v>8832.07</v>
      </c>
      <c r="I770">
        <f t="shared" ref="I770:I833" si="157">H770/H$2*100</f>
        <v>139.48816839525125</v>
      </c>
      <c r="J770">
        <v>6948.16</v>
      </c>
      <c r="K770">
        <f t="shared" ref="K770:K833" si="158">J770/J$2*100</f>
        <v>136.1460656103898</v>
      </c>
      <c r="L770">
        <v>15170.96</v>
      </c>
      <c r="M770" s="134">
        <f t="shared" ref="M770:M833" si="159">L770/L$2*100</f>
        <v>178.22984438476414</v>
      </c>
      <c r="N770">
        <v>10362.280000000001</v>
      </c>
      <c r="O770">
        <f t="shared" ref="O770:O833" si="160">N770/N$2*100</f>
        <v>157.86580702561557</v>
      </c>
      <c r="P770">
        <v>15281.7</v>
      </c>
      <c r="Q770">
        <f t="shared" ref="Q770:Q833" si="161">P770/P$2*100</f>
        <v>157.78110925952313</v>
      </c>
      <c r="R770">
        <v>7023.79</v>
      </c>
      <c r="S770" s="135">
        <f t="shared" ref="S770:S833" si="162">R770/R$2*100</f>
        <v>166.88502076621143</v>
      </c>
      <c r="T770">
        <v>9967.15</v>
      </c>
      <c r="U770" s="136">
        <f t="shared" ref="U770:U833" si="163">T770/T$2*100</f>
        <v>156.01046836871569</v>
      </c>
      <c r="V770">
        <v>8738.17</v>
      </c>
      <c r="W770">
        <f t="shared" ref="W770:W833" si="164">V770/V$2*100</f>
        <v>119.45566569468996</v>
      </c>
      <c r="X770">
        <v>4658.8900000000003</v>
      </c>
      <c r="Y770">
        <f t="shared" ref="Y770:Y833" si="165">X770/X$2*100</f>
        <v>112.46050271683376</v>
      </c>
      <c r="Z770">
        <v>15047.21</v>
      </c>
      <c r="AA770" s="136">
        <f t="shared" ref="AA770:AA833" si="166">Z770/Z$2*100</f>
        <v>151.72229168347181</v>
      </c>
      <c r="AB770">
        <v>10226.85</v>
      </c>
      <c r="AC770">
        <f t="shared" ref="AC770:AC833" si="167">AB770/AB$2*100</f>
        <v>116.24855070816378</v>
      </c>
    </row>
    <row r="771" spans="1:29">
      <c r="A771" s="20">
        <v>43171</v>
      </c>
      <c r="B771">
        <v>28503.05</v>
      </c>
      <c r="C771">
        <f t="shared" ref="C771:E834" si="168">B771/B$2*100</f>
        <v>144.46590082590174</v>
      </c>
      <c r="D771">
        <v>12973.25</v>
      </c>
      <c r="E771" s="135">
        <f t="shared" si="168"/>
        <v>149.79724128056679</v>
      </c>
      <c r="F771">
        <v>10920.93</v>
      </c>
      <c r="G771">
        <f t="shared" si="156"/>
        <v>157.12505772990889</v>
      </c>
      <c r="H771">
        <v>8933.27</v>
      </c>
      <c r="I771">
        <f t="shared" si="157"/>
        <v>141.08645765717958</v>
      </c>
      <c r="J771">
        <v>7034.23</v>
      </c>
      <c r="K771">
        <f t="shared" si="158"/>
        <v>137.83256849274807</v>
      </c>
      <c r="L771">
        <v>15347.77</v>
      </c>
      <c r="M771" s="134">
        <f t="shared" si="159"/>
        <v>180.30702465454732</v>
      </c>
      <c r="N771">
        <v>10434.1</v>
      </c>
      <c r="O771">
        <f t="shared" si="160"/>
        <v>158.95996026800813</v>
      </c>
      <c r="P771">
        <v>15435.66</v>
      </c>
      <c r="Q771">
        <f t="shared" si="161"/>
        <v>159.37072164437535</v>
      </c>
      <c r="R771">
        <v>7142.17</v>
      </c>
      <c r="S771" s="135">
        <f t="shared" si="162"/>
        <v>169.69772569592942</v>
      </c>
      <c r="T771">
        <v>10131.870000000001</v>
      </c>
      <c r="U771" s="136">
        <f t="shared" si="163"/>
        <v>158.58874243398964</v>
      </c>
      <c r="V771">
        <v>8847.5499999999993</v>
      </c>
      <c r="W771">
        <f t="shared" si="164"/>
        <v>120.95095140253096</v>
      </c>
      <c r="X771">
        <v>4723.37</v>
      </c>
      <c r="Y771">
        <f t="shared" si="165"/>
        <v>114.01697930571682</v>
      </c>
      <c r="Z771">
        <v>15242.06</v>
      </c>
      <c r="AA771" s="136">
        <f t="shared" si="166"/>
        <v>153.68698072114219</v>
      </c>
      <c r="AB771">
        <v>10421.4</v>
      </c>
      <c r="AC771">
        <f t="shared" si="167"/>
        <v>118.4599995453202</v>
      </c>
    </row>
    <row r="772" spans="1:29">
      <c r="A772" s="20">
        <v>43172</v>
      </c>
      <c r="B772">
        <v>28858.3</v>
      </c>
      <c r="C772">
        <f t="shared" si="168"/>
        <v>146.26646291551674</v>
      </c>
      <c r="D772">
        <v>13189.5</v>
      </c>
      <c r="E772" s="135">
        <f t="shared" si="168"/>
        <v>152.29419874511288</v>
      </c>
      <c r="F772">
        <v>10898.39</v>
      </c>
      <c r="G772">
        <f t="shared" si="156"/>
        <v>156.80076311386136</v>
      </c>
      <c r="H772">
        <v>8925.32</v>
      </c>
      <c r="I772">
        <f t="shared" si="157"/>
        <v>140.9609003485597</v>
      </c>
      <c r="J772">
        <v>7028.31</v>
      </c>
      <c r="K772">
        <f t="shared" si="158"/>
        <v>137.71656875923395</v>
      </c>
      <c r="L772">
        <v>15481.26</v>
      </c>
      <c r="M772" s="134">
        <f t="shared" si="159"/>
        <v>181.87527754868998</v>
      </c>
      <c r="N772">
        <v>10482.219999999999</v>
      </c>
      <c r="O772">
        <f t="shared" si="160"/>
        <v>159.69305208120684</v>
      </c>
      <c r="P772">
        <v>15638.68</v>
      </c>
      <c r="Q772">
        <f t="shared" si="161"/>
        <v>161.46687068550744</v>
      </c>
      <c r="R772">
        <v>7215.92</v>
      </c>
      <c r="S772" s="135">
        <f t="shared" si="162"/>
        <v>171.45002328476795</v>
      </c>
      <c r="T772">
        <v>10184.469999999999</v>
      </c>
      <c r="U772" s="136">
        <f t="shared" si="163"/>
        <v>159.41206210272085</v>
      </c>
      <c r="V772">
        <v>8842.5400000000009</v>
      </c>
      <c r="W772">
        <f t="shared" si="164"/>
        <v>120.88246190357064</v>
      </c>
      <c r="X772">
        <v>4781.53</v>
      </c>
      <c r="Y772">
        <f t="shared" si="165"/>
        <v>115.42089801554063</v>
      </c>
      <c r="Z772">
        <v>15447.22</v>
      </c>
      <c r="AA772" s="136">
        <f t="shared" si="166"/>
        <v>155.7556263612164</v>
      </c>
      <c r="AB772">
        <v>10426.85</v>
      </c>
      <c r="AC772">
        <f t="shared" si="167"/>
        <v>118.52194966694707</v>
      </c>
    </row>
    <row r="773" spans="1:29">
      <c r="A773" s="20">
        <v>43173</v>
      </c>
      <c r="B773">
        <v>28892.3</v>
      </c>
      <c r="C773">
        <f t="shared" si="168"/>
        <v>146.43878975871706</v>
      </c>
      <c r="D773">
        <v>13117.45</v>
      </c>
      <c r="E773" s="135">
        <f t="shared" si="168"/>
        <v>151.46226447773464</v>
      </c>
      <c r="F773">
        <v>10878.42</v>
      </c>
      <c r="G773">
        <f t="shared" si="156"/>
        <v>156.51344441455038</v>
      </c>
      <c r="H773">
        <v>8889.5</v>
      </c>
      <c r="I773">
        <f t="shared" si="157"/>
        <v>140.39518175802343</v>
      </c>
      <c r="J773">
        <v>7014.27</v>
      </c>
      <c r="K773">
        <f t="shared" si="158"/>
        <v>137.44146128312948</v>
      </c>
      <c r="L773">
        <v>15463.03</v>
      </c>
      <c r="M773" s="134">
        <f t="shared" si="159"/>
        <v>181.6611098188209</v>
      </c>
      <c r="N773">
        <v>10502.04</v>
      </c>
      <c r="O773">
        <f t="shared" si="160"/>
        <v>159.99500303169725</v>
      </c>
      <c r="P773">
        <v>15655.25</v>
      </c>
      <c r="Q773">
        <f t="shared" si="161"/>
        <v>161.63795328629337</v>
      </c>
      <c r="R773">
        <v>7237.95</v>
      </c>
      <c r="S773" s="135">
        <f t="shared" si="162"/>
        <v>171.97345536452539</v>
      </c>
      <c r="T773">
        <v>10190.120000000001</v>
      </c>
      <c r="U773" s="136">
        <f t="shared" si="163"/>
        <v>159.50049853101615</v>
      </c>
      <c r="V773">
        <v>8847.32</v>
      </c>
      <c r="W773">
        <f t="shared" si="164"/>
        <v>120.94780717403577</v>
      </c>
      <c r="X773">
        <v>4770.46</v>
      </c>
      <c r="Y773">
        <f t="shared" si="165"/>
        <v>115.1536803381378</v>
      </c>
      <c r="Z773">
        <v>15344.39</v>
      </c>
      <c r="AA773" s="136">
        <f t="shared" si="166"/>
        <v>154.718782770025</v>
      </c>
      <c r="AB773">
        <v>10410.9</v>
      </c>
      <c r="AC773">
        <f t="shared" si="167"/>
        <v>118.3406460999841</v>
      </c>
    </row>
    <row r="774" spans="1:29">
      <c r="A774" s="20">
        <v>43174</v>
      </c>
      <c r="B774">
        <v>28904.95</v>
      </c>
      <c r="C774">
        <f t="shared" si="168"/>
        <v>146.50290548126071</v>
      </c>
      <c r="D774">
        <v>13164.85</v>
      </c>
      <c r="E774" s="135">
        <f t="shared" si="168"/>
        <v>152.0095744607149</v>
      </c>
      <c r="F774">
        <v>10862.43</v>
      </c>
      <c r="G774">
        <f t="shared" si="156"/>
        <v>156.28338802987423</v>
      </c>
      <c r="H774">
        <v>8867.52</v>
      </c>
      <c r="I774">
        <f t="shared" si="157"/>
        <v>140.04804343809076</v>
      </c>
      <c r="J774">
        <v>6997.45</v>
      </c>
      <c r="K774">
        <f t="shared" si="158"/>
        <v>137.11188095919238</v>
      </c>
      <c r="L774">
        <v>15479.16</v>
      </c>
      <c r="M774" s="134">
        <f t="shared" si="159"/>
        <v>181.85060655402594</v>
      </c>
      <c r="N774">
        <v>10537.74</v>
      </c>
      <c r="O774">
        <f t="shared" si="160"/>
        <v>160.538880374407</v>
      </c>
      <c r="P774">
        <v>15724.83</v>
      </c>
      <c r="Q774">
        <f t="shared" si="161"/>
        <v>162.35635566183259</v>
      </c>
      <c r="R774">
        <v>7234.83</v>
      </c>
      <c r="S774" s="135">
        <f t="shared" si="162"/>
        <v>171.89932426652982</v>
      </c>
      <c r="T774">
        <v>10172.68</v>
      </c>
      <c r="U774" s="136">
        <f t="shared" si="163"/>
        <v>159.22751953818965</v>
      </c>
      <c r="V774">
        <v>8838.74</v>
      </c>
      <c r="W774">
        <f t="shared" si="164"/>
        <v>120.83051378060668</v>
      </c>
      <c r="X774">
        <v>4748.55</v>
      </c>
      <c r="Y774">
        <f t="shared" si="165"/>
        <v>114.62479693146241</v>
      </c>
      <c r="Z774">
        <v>15414.26</v>
      </c>
      <c r="AA774" s="136">
        <f t="shared" si="166"/>
        <v>155.423287892232</v>
      </c>
      <c r="AB774">
        <v>10360.15</v>
      </c>
      <c r="AC774">
        <f t="shared" si="167"/>
        <v>117.76377111419282</v>
      </c>
    </row>
    <row r="775" spans="1:29">
      <c r="A775" s="20">
        <v>43175</v>
      </c>
      <c r="B775">
        <v>28647.599999999999</v>
      </c>
      <c r="C775">
        <f t="shared" si="168"/>
        <v>145.19854333133128</v>
      </c>
      <c r="D775">
        <v>13067.35</v>
      </c>
      <c r="E775" s="135">
        <f t="shared" si="168"/>
        <v>150.88377860964789</v>
      </c>
      <c r="F775">
        <v>10737.9</v>
      </c>
      <c r="G775">
        <f t="shared" si="156"/>
        <v>154.49171063251836</v>
      </c>
      <c r="H775">
        <v>8785.48</v>
      </c>
      <c r="I775">
        <f t="shared" si="157"/>
        <v>138.75235518662237</v>
      </c>
      <c r="J775">
        <v>6918.7</v>
      </c>
      <c r="K775">
        <f t="shared" si="158"/>
        <v>135.56881017976039</v>
      </c>
      <c r="L775">
        <v>15322.07</v>
      </c>
      <c r="M775" s="134">
        <f t="shared" si="159"/>
        <v>180.00509867223056</v>
      </c>
      <c r="N775">
        <v>10421.69</v>
      </c>
      <c r="O775">
        <f t="shared" si="160"/>
        <v>158.7708981441138</v>
      </c>
      <c r="P775">
        <v>15525.47</v>
      </c>
      <c r="Q775">
        <f t="shared" si="161"/>
        <v>160.29799553553914</v>
      </c>
      <c r="R775">
        <v>7163.18</v>
      </c>
      <c r="S775" s="135">
        <f t="shared" si="162"/>
        <v>170.19692260903449</v>
      </c>
      <c r="T775">
        <v>10046.41</v>
      </c>
      <c r="U775" s="136">
        <f t="shared" si="163"/>
        <v>157.25108275927917</v>
      </c>
      <c r="V775">
        <v>8731.56</v>
      </c>
      <c r="W775">
        <f t="shared" si="164"/>
        <v>119.36530330185002</v>
      </c>
      <c r="X775">
        <v>4663.66</v>
      </c>
      <c r="Y775">
        <f t="shared" si="165"/>
        <v>112.57564529327564</v>
      </c>
      <c r="Z775">
        <v>15273.09</v>
      </c>
      <c r="AA775" s="136">
        <f t="shared" si="166"/>
        <v>153.99985883681535</v>
      </c>
      <c r="AB775">
        <v>10195.15</v>
      </c>
      <c r="AC775">
        <f t="shared" si="167"/>
        <v>115.88821697319662</v>
      </c>
    </row>
    <row r="776" spans="1:29">
      <c r="A776" s="20">
        <v>43178</v>
      </c>
      <c r="B776">
        <v>28222.05</v>
      </c>
      <c r="C776">
        <f t="shared" si="168"/>
        <v>143.04167015121681</v>
      </c>
      <c r="D776">
        <v>12767.85</v>
      </c>
      <c r="E776" s="135">
        <f t="shared" si="168"/>
        <v>147.42556468765227</v>
      </c>
      <c r="F776">
        <v>10665.3</v>
      </c>
      <c r="G776">
        <f t="shared" si="156"/>
        <v>153.44717695350096</v>
      </c>
      <c r="H776">
        <v>8688.1299999999992</v>
      </c>
      <c r="I776">
        <f t="shared" si="157"/>
        <v>137.21487040748477</v>
      </c>
      <c r="J776">
        <v>6831.25</v>
      </c>
      <c r="K776">
        <f t="shared" si="158"/>
        <v>133.85526681898165</v>
      </c>
      <c r="L776">
        <v>15018.25</v>
      </c>
      <c r="M776" s="134">
        <f t="shared" si="159"/>
        <v>176.43579314898227</v>
      </c>
      <c r="N776">
        <v>10294.44</v>
      </c>
      <c r="O776">
        <f t="shared" si="160"/>
        <v>156.83228772787243</v>
      </c>
      <c r="P776">
        <v>15239.69</v>
      </c>
      <c r="Q776">
        <f t="shared" si="161"/>
        <v>157.34736272608819</v>
      </c>
      <c r="R776">
        <v>7041.79</v>
      </c>
      <c r="S776" s="135">
        <f t="shared" si="162"/>
        <v>167.31270017772454</v>
      </c>
      <c r="T776">
        <v>9896.2800000000007</v>
      </c>
      <c r="U776" s="136">
        <f t="shared" si="163"/>
        <v>154.90117816105447</v>
      </c>
      <c r="V776">
        <v>8617.6</v>
      </c>
      <c r="W776">
        <f t="shared" si="164"/>
        <v>117.80740643527881</v>
      </c>
      <c r="X776">
        <v>4560.1099999999997</v>
      </c>
      <c r="Y776">
        <f t="shared" si="165"/>
        <v>110.0760616893854</v>
      </c>
      <c r="Z776">
        <v>15000.66</v>
      </c>
      <c r="AA776" s="136">
        <f t="shared" si="166"/>
        <v>151.252924094539</v>
      </c>
      <c r="AB776">
        <v>10094.25</v>
      </c>
      <c r="AC776">
        <f t="shared" si="167"/>
        <v>114.74128719849045</v>
      </c>
    </row>
    <row r="777" spans="1:29">
      <c r="A777" s="20">
        <v>43179</v>
      </c>
      <c r="B777">
        <v>28358.85</v>
      </c>
      <c r="C777">
        <f t="shared" si="168"/>
        <v>143.73503227326981</v>
      </c>
      <c r="D777">
        <v>12863</v>
      </c>
      <c r="E777" s="135">
        <f t="shared" si="168"/>
        <v>148.52422597205253</v>
      </c>
      <c r="F777">
        <v>10690.49</v>
      </c>
      <c r="G777">
        <f t="shared" si="156"/>
        <v>153.80959848758428</v>
      </c>
      <c r="H777">
        <v>8730.7099999999991</v>
      </c>
      <c r="I777">
        <f t="shared" si="157"/>
        <v>137.88735219377836</v>
      </c>
      <c r="J777">
        <v>6839.79</v>
      </c>
      <c r="K777">
        <f t="shared" si="158"/>
        <v>134.0226042723956</v>
      </c>
      <c r="L777">
        <v>15088.78</v>
      </c>
      <c r="M777" s="134">
        <f t="shared" si="159"/>
        <v>177.26438612691229</v>
      </c>
      <c r="N777">
        <v>10334.209999999999</v>
      </c>
      <c r="O777">
        <f t="shared" si="160"/>
        <v>157.43817013458298</v>
      </c>
      <c r="P777">
        <v>15269.93</v>
      </c>
      <c r="Q777">
        <f t="shared" si="161"/>
        <v>157.65958589131247</v>
      </c>
      <c r="R777">
        <v>7070.83</v>
      </c>
      <c r="S777" s="135">
        <f t="shared" si="162"/>
        <v>168.00268962829904</v>
      </c>
      <c r="T777">
        <v>9951.14</v>
      </c>
      <c r="U777" s="136">
        <f t="shared" si="163"/>
        <v>155.75987240110379</v>
      </c>
      <c r="V777">
        <v>8685.58</v>
      </c>
      <c r="W777">
        <f t="shared" si="164"/>
        <v>118.73673101398634</v>
      </c>
      <c r="X777">
        <v>4571.38</v>
      </c>
      <c r="Y777">
        <f t="shared" si="165"/>
        <v>110.34810714777115</v>
      </c>
      <c r="Z777">
        <v>15064.31</v>
      </c>
      <c r="AA777" s="136">
        <f t="shared" si="166"/>
        <v>151.89471243042672</v>
      </c>
      <c r="AB777">
        <v>10124.35</v>
      </c>
      <c r="AC777">
        <f t="shared" si="167"/>
        <v>115.08343374178736</v>
      </c>
    </row>
    <row r="778" spans="1:29">
      <c r="A778" s="20">
        <v>43180</v>
      </c>
      <c r="B778">
        <v>28479.05</v>
      </c>
      <c r="C778">
        <f t="shared" si="168"/>
        <v>144.34425834834857</v>
      </c>
      <c r="D778">
        <v>12929.2</v>
      </c>
      <c r="E778" s="135">
        <f t="shared" si="168"/>
        <v>149.28861248836677</v>
      </c>
      <c r="F778">
        <v>10714.77</v>
      </c>
      <c r="G778">
        <f t="shared" si="156"/>
        <v>154.15892738188927</v>
      </c>
      <c r="H778">
        <v>8749.5</v>
      </c>
      <c r="I778">
        <f t="shared" si="157"/>
        <v>138.18410965654152</v>
      </c>
      <c r="J778">
        <v>6853.3</v>
      </c>
      <c r="K778">
        <f t="shared" si="158"/>
        <v>134.28732663722261</v>
      </c>
      <c r="L778">
        <v>15153.7</v>
      </c>
      <c r="M778" s="134">
        <f t="shared" si="159"/>
        <v>178.02707230481133</v>
      </c>
      <c r="N778">
        <v>10404.26</v>
      </c>
      <c r="O778">
        <f t="shared" si="160"/>
        <v>158.50535802973198</v>
      </c>
      <c r="P778">
        <v>15358.47</v>
      </c>
      <c r="Q778">
        <f t="shared" si="161"/>
        <v>158.57374723552405</v>
      </c>
      <c r="R778">
        <v>7083.4</v>
      </c>
      <c r="S778" s="135">
        <f t="shared" si="162"/>
        <v>168.30135241733905</v>
      </c>
      <c r="T778">
        <v>10008.57</v>
      </c>
      <c r="U778" s="136">
        <f t="shared" si="163"/>
        <v>156.6587934766786</v>
      </c>
      <c r="V778">
        <v>8690.2800000000007</v>
      </c>
      <c r="W778">
        <f t="shared" si="164"/>
        <v>118.80098263975756</v>
      </c>
      <c r="X778">
        <v>4573.51</v>
      </c>
      <c r="Y778">
        <f t="shared" si="165"/>
        <v>110.3995230152389</v>
      </c>
      <c r="Z778">
        <v>15183.26</v>
      </c>
      <c r="AA778" s="136">
        <f t="shared" si="166"/>
        <v>153.09409534564813</v>
      </c>
      <c r="AB778">
        <v>10155.25</v>
      </c>
      <c r="AC778">
        <f t="shared" si="167"/>
        <v>115.43467388091938</v>
      </c>
    </row>
    <row r="779" spans="1:29">
      <c r="A779" s="20">
        <v>43181</v>
      </c>
      <c r="B779">
        <v>28369.65</v>
      </c>
      <c r="C779">
        <f t="shared" si="168"/>
        <v>143.78977138816876</v>
      </c>
      <c r="D779">
        <v>12795.9</v>
      </c>
      <c r="E779" s="135">
        <f t="shared" si="168"/>
        <v>147.74944749403616</v>
      </c>
      <c r="F779">
        <v>10681.87</v>
      </c>
      <c r="G779">
        <f t="shared" si="156"/>
        <v>153.68557809759628</v>
      </c>
      <c r="H779">
        <v>8711.7000000000007</v>
      </c>
      <c r="I779">
        <f t="shared" si="157"/>
        <v>137.58712018914144</v>
      </c>
      <c r="J779">
        <v>6809.04</v>
      </c>
      <c r="K779">
        <f t="shared" si="158"/>
        <v>133.42007187280785</v>
      </c>
      <c r="L779">
        <v>15030.7</v>
      </c>
      <c r="M779" s="134">
        <f t="shared" si="159"/>
        <v>176.58205690306178</v>
      </c>
      <c r="N779">
        <v>10337.56</v>
      </c>
      <c r="O779">
        <f t="shared" si="160"/>
        <v>157.48920624377283</v>
      </c>
      <c r="P779">
        <v>15186.72</v>
      </c>
      <c r="Q779">
        <f t="shared" si="161"/>
        <v>156.8004559449397</v>
      </c>
      <c r="R779">
        <v>7046.54</v>
      </c>
      <c r="S779" s="135">
        <f t="shared" si="162"/>
        <v>167.42556002242941</v>
      </c>
      <c r="T779">
        <v>9991.67</v>
      </c>
      <c r="U779" s="136">
        <f t="shared" si="163"/>
        <v>156.39426681505202</v>
      </c>
      <c r="V779">
        <v>8647.0300000000007</v>
      </c>
      <c r="W779">
        <f t="shared" si="164"/>
        <v>118.20973097707585</v>
      </c>
      <c r="X779">
        <v>4549.6499999999996</v>
      </c>
      <c r="Y779">
        <f t="shared" si="165"/>
        <v>109.82356874398036</v>
      </c>
      <c r="Z779">
        <v>15051.31</v>
      </c>
      <c r="AA779" s="136">
        <f t="shared" si="166"/>
        <v>151.76363233040252</v>
      </c>
      <c r="AB779">
        <v>10114.75</v>
      </c>
      <c r="AC779">
        <f t="shared" si="167"/>
        <v>114.97431059176574</v>
      </c>
    </row>
    <row r="780" spans="1:29">
      <c r="A780" s="20">
        <v>43182</v>
      </c>
      <c r="B780">
        <v>28189.9</v>
      </c>
      <c r="C780">
        <f t="shared" si="168"/>
        <v>142.87871991566121</v>
      </c>
      <c r="D780">
        <v>12545.5</v>
      </c>
      <c r="E780" s="135">
        <f t="shared" si="168"/>
        <v>144.85817281601376</v>
      </c>
      <c r="F780">
        <v>10612.13</v>
      </c>
      <c r="G780">
        <f t="shared" si="156"/>
        <v>152.68219271502502</v>
      </c>
      <c r="H780">
        <v>8667.34</v>
      </c>
      <c r="I780">
        <f t="shared" si="157"/>
        <v>136.88652620041472</v>
      </c>
      <c r="J780">
        <v>6774.07</v>
      </c>
      <c r="K780">
        <f t="shared" si="158"/>
        <v>132.73485047399214</v>
      </c>
      <c r="L780">
        <v>14805.6</v>
      </c>
      <c r="M780" s="134">
        <f t="shared" si="159"/>
        <v>173.93756123693319</v>
      </c>
      <c r="N780">
        <v>10255.11</v>
      </c>
      <c r="O780">
        <f t="shared" si="160"/>
        <v>156.23310857132412</v>
      </c>
      <c r="P780">
        <v>14965.05</v>
      </c>
      <c r="Q780">
        <f t="shared" si="161"/>
        <v>154.51174863557239</v>
      </c>
      <c r="R780">
        <v>6934.59</v>
      </c>
      <c r="S780" s="135">
        <f t="shared" si="162"/>
        <v>164.76563168249081</v>
      </c>
      <c r="T780">
        <v>9884.43</v>
      </c>
      <c r="U780" s="136">
        <f t="shared" si="163"/>
        <v>154.71569644861216</v>
      </c>
      <c r="V780">
        <v>8611.8700000000008</v>
      </c>
      <c r="W780">
        <f t="shared" si="164"/>
        <v>117.72907413407265</v>
      </c>
      <c r="X780">
        <v>4481.62</v>
      </c>
      <c r="Y780">
        <f t="shared" si="165"/>
        <v>108.18139904265105</v>
      </c>
      <c r="Z780">
        <v>14810.18</v>
      </c>
      <c r="AA780" s="136">
        <f t="shared" si="166"/>
        <v>149.33229813664596</v>
      </c>
      <c r="AB780">
        <v>9998.0499999999993</v>
      </c>
      <c r="AC780">
        <f t="shared" si="167"/>
        <v>113.64778229931571</v>
      </c>
    </row>
    <row r="781" spans="1:29">
      <c r="A781" s="20">
        <v>43185</v>
      </c>
      <c r="B781">
        <v>28616.95</v>
      </c>
      <c r="C781">
        <f t="shared" si="168"/>
        <v>145.0431957506228</v>
      </c>
      <c r="D781">
        <v>12634.15</v>
      </c>
      <c r="E781" s="135">
        <f t="shared" si="168"/>
        <v>145.88178104367623</v>
      </c>
      <c r="F781">
        <v>10681.52</v>
      </c>
      <c r="G781">
        <f t="shared" si="156"/>
        <v>153.68054246691233</v>
      </c>
      <c r="H781">
        <v>8747.5</v>
      </c>
      <c r="I781">
        <f t="shared" si="157"/>
        <v>138.15252291223464</v>
      </c>
      <c r="J781">
        <v>6819.13</v>
      </c>
      <c r="K781">
        <f t="shared" si="158"/>
        <v>133.61778087807096</v>
      </c>
      <c r="L781">
        <v>15011.66</v>
      </c>
      <c r="M781" s="134">
        <f t="shared" si="159"/>
        <v>176.35837321810803</v>
      </c>
      <c r="N781">
        <v>10323.030000000001</v>
      </c>
      <c r="O781">
        <f t="shared" si="160"/>
        <v>157.26784664182404</v>
      </c>
      <c r="P781">
        <v>15131.51</v>
      </c>
      <c r="Q781">
        <f t="shared" si="161"/>
        <v>156.23042152192275</v>
      </c>
      <c r="R781">
        <v>7061.52</v>
      </c>
      <c r="S781" s="135">
        <f t="shared" si="162"/>
        <v>167.78148433267756</v>
      </c>
      <c r="T781">
        <v>10090.76</v>
      </c>
      <c r="U781" s="136">
        <f t="shared" si="163"/>
        <v>157.94526959023412</v>
      </c>
      <c r="V781">
        <v>8698.7900000000009</v>
      </c>
      <c r="W781">
        <f t="shared" si="164"/>
        <v>118.91731909407943</v>
      </c>
      <c r="X781">
        <v>4535.22</v>
      </c>
      <c r="Y781">
        <f t="shared" si="165"/>
        <v>109.47524434606501</v>
      </c>
      <c r="Z781">
        <v>14924.59</v>
      </c>
      <c r="AA781" s="136">
        <f t="shared" si="166"/>
        <v>150.48590384770509</v>
      </c>
      <c r="AB781">
        <v>10130.65</v>
      </c>
      <c r="AC781">
        <f t="shared" si="167"/>
        <v>115.15504580898902</v>
      </c>
    </row>
    <row r="782" spans="1:29">
      <c r="A782" s="20">
        <v>43186</v>
      </c>
      <c r="B782">
        <v>28835.75</v>
      </c>
      <c r="C782">
        <f t="shared" si="168"/>
        <v>146.15216967098243</v>
      </c>
      <c r="D782">
        <v>12746.1</v>
      </c>
      <c r="E782" s="135">
        <f t="shared" si="168"/>
        <v>147.17442561318344</v>
      </c>
      <c r="F782">
        <v>10762.14</v>
      </c>
      <c r="G782">
        <f t="shared" si="156"/>
        <v>154.84046402617375</v>
      </c>
      <c r="H782">
        <v>8824.2999999999993</v>
      </c>
      <c r="I782">
        <f t="shared" si="157"/>
        <v>139.36545389361899</v>
      </c>
      <c r="J782">
        <v>6865.39</v>
      </c>
      <c r="K782">
        <f t="shared" si="158"/>
        <v>134.52422474164587</v>
      </c>
      <c r="L782">
        <v>15122.88</v>
      </c>
      <c r="M782" s="134">
        <f t="shared" si="159"/>
        <v>177.6649960878851</v>
      </c>
      <c r="N782">
        <v>10403.6</v>
      </c>
      <c r="O782">
        <f t="shared" si="160"/>
        <v>158.4953031544886</v>
      </c>
      <c r="P782">
        <v>15306.46</v>
      </c>
      <c r="Q782">
        <f t="shared" si="161"/>
        <v>158.03675230089061</v>
      </c>
      <c r="R782">
        <v>7133.58</v>
      </c>
      <c r="S782" s="135">
        <f t="shared" si="162"/>
        <v>169.49362757676846</v>
      </c>
      <c r="T782">
        <v>10210.65</v>
      </c>
      <c r="U782" s="136">
        <f t="shared" si="163"/>
        <v>159.82184364126425</v>
      </c>
      <c r="V782">
        <v>8765.64</v>
      </c>
      <c r="W782">
        <f t="shared" si="164"/>
        <v>119.83119594148455</v>
      </c>
      <c r="X782">
        <v>4605.51</v>
      </c>
      <c r="Y782">
        <f t="shared" si="165"/>
        <v>111.17196797250098</v>
      </c>
      <c r="Z782">
        <v>15095.4</v>
      </c>
      <c r="AA782" s="136">
        <f t="shared" si="166"/>
        <v>152.20819553117687</v>
      </c>
      <c r="AB782">
        <v>10184.15</v>
      </c>
      <c r="AC782">
        <f t="shared" si="167"/>
        <v>115.76318003046356</v>
      </c>
    </row>
    <row r="783" spans="1:29">
      <c r="A783" s="20">
        <v>43187</v>
      </c>
      <c r="B783">
        <v>28545.25</v>
      </c>
      <c r="C783">
        <f t="shared" si="168"/>
        <v>144.6797888489327</v>
      </c>
      <c r="D783">
        <v>12558.6</v>
      </c>
      <c r="E783" s="135">
        <f t="shared" si="168"/>
        <v>145.00943359190072</v>
      </c>
      <c r="F783">
        <v>10720.67</v>
      </c>
      <c r="G783">
        <f t="shared" si="156"/>
        <v>154.24381372770475</v>
      </c>
      <c r="H783">
        <v>8807.2999999999993</v>
      </c>
      <c r="I783">
        <f t="shared" si="157"/>
        <v>139.09696656701047</v>
      </c>
      <c r="J783">
        <v>6865.65</v>
      </c>
      <c r="K783">
        <f t="shared" si="158"/>
        <v>134.52931932453669</v>
      </c>
      <c r="L783">
        <v>15059.65</v>
      </c>
      <c r="M783" s="134">
        <f t="shared" si="159"/>
        <v>176.9221641866443</v>
      </c>
      <c r="N783">
        <v>10444.540000000001</v>
      </c>
      <c r="O783">
        <f t="shared" si="160"/>
        <v>159.11901011276697</v>
      </c>
      <c r="P783">
        <v>15186.5</v>
      </c>
      <c r="Q783">
        <f t="shared" si="161"/>
        <v>156.79818448011332</v>
      </c>
      <c r="R783">
        <v>7055.53</v>
      </c>
      <c r="S783" s="135">
        <f t="shared" si="162"/>
        <v>167.63916212851288</v>
      </c>
      <c r="T783">
        <v>10115.02</v>
      </c>
      <c r="U783" s="136">
        <f t="shared" si="163"/>
        <v>158.32499839562232</v>
      </c>
      <c r="V783">
        <v>8770.92</v>
      </c>
      <c r="W783">
        <f t="shared" si="164"/>
        <v>119.90337649128708</v>
      </c>
      <c r="X783">
        <v>4573.04</v>
      </c>
      <c r="Y783">
        <f t="shared" si="165"/>
        <v>110.38817772992911</v>
      </c>
      <c r="Z783">
        <v>14947.9</v>
      </c>
      <c r="AA783" s="136">
        <f t="shared" si="166"/>
        <v>150.72094055013309</v>
      </c>
      <c r="AB783">
        <v>10113.700000000001</v>
      </c>
      <c r="AC783">
        <f t="shared" si="167"/>
        <v>114.96237524723215</v>
      </c>
    </row>
    <row r="784" spans="1:29">
      <c r="A784" s="20">
        <v>43192</v>
      </c>
      <c r="B784">
        <v>29114.25</v>
      </c>
      <c r="C784">
        <f t="shared" si="168"/>
        <v>147.56372925425558</v>
      </c>
      <c r="D784">
        <v>12938.5</v>
      </c>
      <c r="E784" s="135">
        <f t="shared" si="168"/>
        <v>149.39599609262237</v>
      </c>
      <c r="F784">
        <v>10891.4</v>
      </c>
      <c r="G784">
        <f t="shared" si="156"/>
        <v>156.70019437534438</v>
      </c>
      <c r="H784">
        <v>8927.73</v>
      </c>
      <c r="I784">
        <f t="shared" si="157"/>
        <v>140.99896237544951</v>
      </c>
      <c r="J784">
        <v>6934.84</v>
      </c>
      <c r="K784">
        <f t="shared" si="158"/>
        <v>135.88506620998305</v>
      </c>
      <c r="L784">
        <v>15336.72</v>
      </c>
      <c r="M784" s="134">
        <f t="shared" si="159"/>
        <v>180.17720823024382</v>
      </c>
      <c r="N784">
        <v>10584.01</v>
      </c>
      <c r="O784">
        <f t="shared" si="160"/>
        <v>161.24378806760532</v>
      </c>
      <c r="P784">
        <v>15481.29</v>
      </c>
      <c r="Q784">
        <f t="shared" si="161"/>
        <v>159.84184409904415</v>
      </c>
      <c r="R784">
        <v>7209.7</v>
      </c>
      <c r="S784" s="135">
        <f t="shared" si="162"/>
        <v>171.30223628812286</v>
      </c>
      <c r="T784">
        <v>10330.540000000001</v>
      </c>
      <c r="U784" s="136">
        <f t="shared" si="163"/>
        <v>161.69841769229444</v>
      </c>
      <c r="V784">
        <v>8883.52</v>
      </c>
      <c r="W784">
        <f t="shared" si="164"/>
        <v>121.44268139806071</v>
      </c>
      <c r="X784">
        <v>4600.66</v>
      </c>
      <c r="Y784">
        <f t="shared" si="165"/>
        <v>111.05489428366593</v>
      </c>
      <c r="Z784">
        <v>15299.75</v>
      </c>
      <c r="AA784" s="136">
        <f t="shared" si="166"/>
        <v>154.26867387271113</v>
      </c>
      <c r="AB784">
        <v>10211.799999999999</v>
      </c>
      <c r="AC784">
        <f t="shared" si="167"/>
        <v>116.07747743651532</v>
      </c>
    </row>
    <row r="785" spans="1:29">
      <c r="A785" s="20">
        <v>43193</v>
      </c>
      <c r="B785">
        <v>29455.55</v>
      </c>
      <c r="C785">
        <f t="shared" si="168"/>
        <v>149.29358665379283</v>
      </c>
      <c r="D785">
        <v>13042.75</v>
      </c>
      <c r="E785" s="135">
        <f t="shared" si="168"/>
        <v>150.59973165645559</v>
      </c>
      <c r="F785">
        <v>10958.25</v>
      </c>
      <c r="G785">
        <f t="shared" si="156"/>
        <v>157.6619998359823</v>
      </c>
      <c r="H785">
        <v>8971.64</v>
      </c>
      <c r="I785">
        <f t="shared" si="157"/>
        <v>141.69244934670715</v>
      </c>
      <c r="J785">
        <v>6966.62</v>
      </c>
      <c r="K785">
        <f t="shared" si="158"/>
        <v>136.50778099563826</v>
      </c>
      <c r="L785">
        <v>15408.42</v>
      </c>
      <c r="M785" s="134">
        <f t="shared" si="159"/>
        <v>181.0195464766295</v>
      </c>
      <c r="N785">
        <v>10591.33</v>
      </c>
      <c r="O785">
        <f t="shared" si="160"/>
        <v>161.35530577485002</v>
      </c>
      <c r="P785">
        <v>15582.45</v>
      </c>
      <c r="Q785">
        <f t="shared" si="161"/>
        <v>160.88630492556825</v>
      </c>
      <c r="R785">
        <v>7269.94</v>
      </c>
      <c r="S785" s="135">
        <f t="shared" si="162"/>
        <v>172.73353671865345</v>
      </c>
      <c r="T785">
        <v>10394.540000000001</v>
      </c>
      <c r="U785" s="136">
        <f t="shared" si="163"/>
        <v>162.70017546413473</v>
      </c>
      <c r="V785">
        <v>8896.52</v>
      </c>
      <c r="W785">
        <f t="shared" si="164"/>
        <v>121.62039866083208</v>
      </c>
      <c r="X785">
        <v>4637.2700000000004</v>
      </c>
      <c r="Y785">
        <f t="shared" si="165"/>
        <v>111.93861959258358</v>
      </c>
      <c r="Z785">
        <v>15418.28</v>
      </c>
      <c r="AA785" s="136">
        <f t="shared" si="166"/>
        <v>155.46382189239333</v>
      </c>
      <c r="AB785">
        <v>10245</v>
      </c>
      <c r="AC785">
        <f t="shared" si="167"/>
        <v>116.45486166367336</v>
      </c>
    </row>
    <row r="786" spans="1:29">
      <c r="A786" s="20">
        <v>43194</v>
      </c>
      <c r="B786">
        <v>29119.55</v>
      </c>
      <c r="C786">
        <f t="shared" si="168"/>
        <v>147.59059196804856</v>
      </c>
      <c r="D786">
        <v>12701.6</v>
      </c>
      <c r="E786" s="135">
        <f t="shared" si="168"/>
        <v>146.66060084013236</v>
      </c>
      <c r="F786">
        <v>10887.38</v>
      </c>
      <c r="G786">
        <f t="shared" si="156"/>
        <v>156.64235656005997</v>
      </c>
      <c r="H786">
        <v>8958.06</v>
      </c>
      <c r="I786">
        <f t="shared" si="157"/>
        <v>141.47797535286338</v>
      </c>
      <c r="J786">
        <v>6919.35</v>
      </c>
      <c r="K786">
        <f t="shared" si="158"/>
        <v>135.58154663698747</v>
      </c>
      <c r="L786">
        <v>15180.15</v>
      </c>
      <c r="M786" s="134">
        <f t="shared" si="159"/>
        <v>178.33780935665092</v>
      </c>
      <c r="N786">
        <v>10510.78</v>
      </c>
      <c r="O786">
        <f t="shared" si="160"/>
        <v>160.12815395537464</v>
      </c>
      <c r="P786">
        <v>15417.81</v>
      </c>
      <c r="Q786">
        <f t="shared" si="161"/>
        <v>159.18642324823603</v>
      </c>
      <c r="R786">
        <v>7178</v>
      </c>
      <c r="S786" s="135">
        <f t="shared" si="162"/>
        <v>170.54904532451363</v>
      </c>
      <c r="T786">
        <v>10262.709999999999</v>
      </c>
      <c r="U786" s="136">
        <f t="shared" si="163"/>
        <v>160.63671097879558</v>
      </c>
      <c r="V786">
        <v>8846.16</v>
      </c>
      <c r="W786">
        <f t="shared" si="164"/>
        <v>120.93194932597311</v>
      </c>
      <c r="X786">
        <v>4565.08</v>
      </c>
      <c r="Y786">
        <f t="shared" si="165"/>
        <v>110.19603204681016</v>
      </c>
      <c r="Z786">
        <v>15220.12</v>
      </c>
      <c r="AA786" s="136">
        <f t="shared" si="166"/>
        <v>153.46575784463982</v>
      </c>
      <c r="AB786">
        <v>10128.4</v>
      </c>
      <c r="AC786">
        <f t="shared" si="167"/>
        <v>115.12947007070271</v>
      </c>
    </row>
    <row r="787" spans="1:29">
      <c r="A787" s="20">
        <v>43195</v>
      </c>
      <c r="B787">
        <v>29645.200000000001</v>
      </c>
      <c r="C787">
        <f t="shared" si="168"/>
        <v>150.25481564829104</v>
      </c>
      <c r="D787">
        <v>12974.15</v>
      </c>
      <c r="E787" s="135">
        <f t="shared" si="168"/>
        <v>149.80763324226893</v>
      </c>
      <c r="F787">
        <v>11025.14</v>
      </c>
      <c r="G787">
        <f t="shared" si="156"/>
        <v>158.62438079726982</v>
      </c>
      <c r="H787">
        <v>9091.94</v>
      </c>
      <c r="I787">
        <f t="shared" si="157"/>
        <v>143.59239201676624</v>
      </c>
      <c r="J787">
        <v>7017.18</v>
      </c>
      <c r="K787">
        <f t="shared" si="158"/>
        <v>137.49848142240754</v>
      </c>
      <c r="L787">
        <v>15432.4</v>
      </c>
      <c r="M787" s="134">
        <f t="shared" si="159"/>
        <v>181.30126573950719</v>
      </c>
      <c r="N787">
        <v>10633.04</v>
      </c>
      <c r="O787">
        <f t="shared" si="160"/>
        <v>161.99074342091234</v>
      </c>
      <c r="P787">
        <v>15724.48</v>
      </c>
      <c r="Q787">
        <f t="shared" si="161"/>
        <v>162.35274196779065</v>
      </c>
      <c r="R787">
        <v>7350.53</v>
      </c>
      <c r="S787" s="135">
        <f t="shared" si="162"/>
        <v>174.64835248386697</v>
      </c>
      <c r="T787">
        <v>10506.71</v>
      </c>
      <c r="U787" s="136">
        <f t="shared" si="163"/>
        <v>164.45591248393663</v>
      </c>
      <c r="V787">
        <v>8976.27</v>
      </c>
      <c r="W787">
        <f t="shared" si="164"/>
        <v>122.71062571514111</v>
      </c>
      <c r="X787">
        <v>4680.29</v>
      </c>
      <c r="Y787">
        <f t="shared" si="165"/>
        <v>112.97707528200276</v>
      </c>
      <c r="Z787">
        <v>15590.65</v>
      </c>
      <c r="AA787" s="136">
        <f t="shared" si="166"/>
        <v>157.20184318786804</v>
      </c>
      <c r="AB787">
        <v>10325.15</v>
      </c>
      <c r="AC787">
        <f t="shared" si="167"/>
        <v>117.36592629640576</v>
      </c>
    </row>
    <row r="788" spans="1:29">
      <c r="A788" s="20">
        <v>43196</v>
      </c>
      <c r="B788">
        <v>29991.55</v>
      </c>
      <c r="C788">
        <f t="shared" si="168"/>
        <v>152.01026865248011</v>
      </c>
      <c r="D788">
        <v>13089.4</v>
      </c>
      <c r="E788" s="135">
        <f t="shared" si="168"/>
        <v>151.13838167135071</v>
      </c>
      <c r="F788">
        <v>11064.38</v>
      </c>
      <c r="G788">
        <f t="shared" si="156"/>
        <v>159.18894693452384</v>
      </c>
      <c r="H788">
        <v>9114.52</v>
      </c>
      <c r="I788">
        <f t="shared" si="157"/>
        <v>143.94900635999096</v>
      </c>
      <c r="J788">
        <v>7028.61</v>
      </c>
      <c r="K788">
        <f t="shared" si="158"/>
        <v>137.72244712410796</v>
      </c>
      <c r="L788">
        <v>15528.3</v>
      </c>
      <c r="M788" s="134">
        <f t="shared" si="159"/>
        <v>182.42790782916393</v>
      </c>
      <c r="N788">
        <v>10659.99</v>
      </c>
      <c r="O788">
        <f t="shared" si="160"/>
        <v>162.40131749335006</v>
      </c>
      <c r="P788">
        <v>15805.25</v>
      </c>
      <c r="Q788">
        <f t="shared" si="161"/>
        <v>163.18667930427097</v>
      </c>
      <c r="R788">
        <v>7416.91</v>
      </c>
      <c r="S788" s="135">
        <f t="shared" si="162"/>
        <v>176.22553911365816</v>
      </c>
      <c r="T788">
        <v>10592.91</v>
      </c>
      <c r="U788" s="136">
        <f t="shared" si="163"/>
        <v>165.80515498288401</v>
      </c>
      <c r="V788">
        <v>8994.67</v>
      </c>
      <c r="W788">
        <f t="shared" si="164"/>
        <v>122.96216399475597</v>
      </c>
      <c r="X788">
        <v>4703.4399999999996</v>
      </c>
      <c r="Y788">
        <f t="shared" si="165"/>
        <v>113.53589093077203</v>
      </c>
      <c r="Z788">
        <v>15695.59</v>
      </c>
      <c r="AA788" s="136">
        <f t="shared" si="166"/>
        <v>158.25996208760182</v>
      </c>
      <c r="AB788">
        <v>10331.6</v>
      </c>
      <c r="AC788">
        <f t="shared" si="167"/>
        <v>117.43924341282653</v>
      </c>
    </row>
    <row r="789" spans="1:29">
      <c r="A789" s="20">
        <v>43199</v>
      </c>
      <c r="B789">
        <v>30002.1</v>
      </c>
      <c r="C789">
        <f t="shared" si="168"/>
        <v>152.06374065823783</v>
      </c>
      <c r="D789">
        <v>13063.95</v>
      </c>
      <c r="E789" s="135">
        <f t="shared" si="168"/>
        <v>150.84452008766195</v>
      </c>
      <c r="F789">
        <v>11108.47</v>
      </c>
      <c r="G789">
        <f t="shared" si="156"/>
        <v>159.8232925255414</v>
      </c>
      <c r="H789">
        <v>9177.94</v>
      </c>
      <c r="I789">
        <f t="shared" si="157"/>
        <v>144.95062202196226</v>
      </c>
      <c r="J789">
        <v>7065.56</v>
      </c>
      <c r="K789">
        <f t="shared" si="158"/>
        <v>138.44646573109225</v>
      </c>
      <c r="L789">
        <v>15621.93</v>
      </c>
      <c r="M789" s="134">
        <f t="shared" si="159"/>
        <v>183.52788174839813</v>
      </c>
      <c r="N789">
        <v>10666.14</v>
      </c>
      <c r="O789">
        <f t="shared" si="160"/>
        <v>162.49501064902697</v>
      </c>
      <c r="P789">
        <v>15879.3</v>
      </c>
      <c r="Q789">
        <f t="shared" si="161"/>
        <v>163.95123371514592</v>
      </c>
      <c r="R789">
        <v>7488.09</v>
      </c>
      <c r="S789" s="135">
        <f t="shared" si="162"/>
        <v>177.91677358651953</v>
      </c>
      <c r="T789">
        <v>10688.04</v>
      </c>
      <c r="U789" s="136">
        <f t="shared" si="163"/>
        <v>167.29417399593351</v>
      </c>
      <c r="V789">
        <v>9030.02</v>
      </c>
      <c r="W789">
        <f t="shared" si="164"/>
        <v>123.44541824390738</v>
      </c>
      <c r="X789">
        <v>4733.6400000000003</v>
      </c>
      <c r="Y789">
        <f t="shared" si="165"/>
        <v>114.26488585918813</v>
      </c>
      <c r="Z789">
        <v>15780.62</v>
      </c>
      <c r="AA789" s="136">
        <f t="shared" si="166"/>
        <v>159.11732677260628</v>
      </c>
      <c r="AB789">
        <v>10379.35</v>
      </c>
      <c r="AC789">
        <f t="shared" si="167"/>
        <v>117.98201741423604</v>
      </c>
    </row>
    <row r="790" spans="1:29">
      <c r="A790" s="20">
        <v>43200</v>
      </c>
      <c r="B790">
        <v>29963.200000000001</v>
      </c>
      <c r="C790">
        <f t="shared" si="168"/>
        <v>151.86657847587043</v>
      </c>
      <c r="D790">
        <v>13026.5</v>
      </c>
      <c r="E790" s="135">
        <f t="shared" si="168"/>
        <v>150.41209901461107</v>
      </c>
      <c r="F790">
        <v>11088.97</v>
      </c>
      <c r="G790">
        <f t="shared" si="156"/>
        <v>159.5427359588632</v>
      </c>
      <c r="H790">
        <v>9140.07</v>
      </c>
      <c r="I790">
        <f t="shared" si="157"/>
        <v>144.35252701851141</v>
      </c>
      <c r="J790">
        <v>7054.54</v>
      </c>
      <c r="K790">
        <f t="shared" si="158"/>
        <v>138.23053379471966</v>
      </c>
      <c r="L790">
        <v>15583.47</v>
      </c>
      <c r="M790" s="134">
        <f t="shared" si="159"/>
        <v>183.07605010326571</v>
      </c>
      <c r="N790">
        <v>10651.27</v>
      </c>
      <c r="O790">
        <f t="shared" si="160"/>
        <v>162.26847126286188</v>
      </c>
      <c r="P790">
        <v>15864.61</v>
      </c>
      <c r="Q790">
        <f t="shared" si="161"/>
        <v>163.79956181378535</v>
      </c>
      <c r="R790">
        <v>7476.58</v>
      </c>
      <c r="S790" s="135">
        <f t="shared" si="162"/>
        <v>177.64329636282417</v>
      </c>
      <c r="T790">
        <v>10667.59</v>
      </c>
      <c r="U790" s="136">
        <f t="shared" si="163"/>
        <v>166.97408108290014</v>
      </c>
      <c r="V790">
        <v>9031.93</v>
      </c>
      <c r="W790">
        <f t="shared" si="164"/>
        <v>123.47152901097608</v>
      </c>
      <c r="X790">
        <v>4762.0200000000004</v>
      </c>
      <c r="Y790">
        <f t="shared" si="165"/>
        <v>114.94994798065994</v>
      </c>
      <c r="Z790">
        <v>15750.24</v>
      </c>
      <c r="AA790" s="136">
        <f t="shared" si="166"/>
        <v>158.81100266193434</v>
      </c>
      <c r="AB790">
        <v>10402.25</v>
      </c>
      <c r="AC790">
        <f t="shared" si="167"/>
        <v>118.2423215950167</v>
      </c>
    </row>
    <row r="791" spans="1:29">
      <c r="A791" s="20">
        <v>43201</v>
      </c>
      <c r="B791">
        <v>30005.95</v>
      </c>
      <c r="C791">
        <f t="shared" si="168"/>
        <v>152.08325413901201</v>
      </c>
      <c r="D791">
        <v>13041.15</v>
      </c>
      <c r="E791" s="135">
        <f t="shared" si="168"/>
        <v>150.58125705787398</v>
      </c>
      <c r="F791">
        <v>11109.72</v>
      </c>
      <c r="G791">
        <f t="shared" si="156"/>
        <v>159.84127692084132</v>
      </c>
      <c r="H791">
        <v>9152.56</v>
      </c>
      <c r="I791">
        <f t="shared" si="157"/>
        <v>144.54978623670789</v>
      </c>
      <c r="J791">
        <v>7051.44</v>
      </c>
      <c r="K791">
        <f t="shared" si="158"/>
        <v>138.16979069102138</v>
      </c>
      <c r="L791">
        <v>15590.81</v>
      </c>
      <c r="M791" s="134">
        <f t="shared" si="159"/>
        <v>183.16228110366279</v>
      </c>
      <c r="N791">
        <v>10666.17</v>
      </c>
      <c r="O791">
        <f t="shared" si="160"/>
        <v>162.49546768881075</v>
      </c>
      <c r="P791">
        <v>15871.27</v>
      </c>
      <c r="Q791">
        <f t="shared" si="161"/>
        <v>163.86832524898352</v>
      </c>
      <c r="R791">
        <v>7489.77</v>
      </c>
      <c r="S791" s="135">
        <f t="shared" si="162"/>
        <v>177.9566903315941</v>
      </c>
      <c r="T791">
        <v>10714.05</v>
      </c>
      <c r="U791" s="136">
        <f t="shared" si="163"/>
        <v>167.70129461539543</v>
      </c>
      <c r="V791">
        <v>9084.44</v>
      </c>
      <c r="W791">
        <f t="shared" si="164"/>
        <v>124.18937004698572</v>
      </c>
      <c r="X791">
        <v>4730.66</v>
      </c>
      <c r="Y791">
        <f t="shared" si="165"/>
        <v>114.19295192254309</v>
      </c>
      <c r="Z791">
        <v>15755.49</v>
      </c>
      <c r="AA791" s="136">
        <f t="shared" si="166"/>
        <v>158.86393885617485</v>
      </c>
      <c r="AB791">
        <v>10417.15</v>
      </c>
      <c r="AC791">
        <f t="shared" si="167"/>
        <v>118.41168981744607</v>
      </c>
    </row>
    <row r="792" spans="1:29">
      <c r="A792" s="20">
        <v>43202</v>
      </c>
      <c r="B792">
        <v>29956.75</v>
      </c>
      <c r="C792">
        <f t="shared" si="168"/>
        <v>151.83388706002802</v>
      </c>
      <c r="D792">
        <v>12935.45</v>
      </c>
      <c r="E792" s="135">
        <f t="shared" si="168"/>
        <v>149.36077888907619</v>
      </c>
      <c r="F792">
        <v>11167.76</v>
      </c>
      <c r="G792">
        <f t="shared" si="156"/>
        <v>160.67632836340564</v>
      </c>
      <c r="H792">
        <v>9207.41</v>
      </c>
      <c r="I792">
        <f t="shared" si="157"/>
        <v>145.41605269932418</v>
      </c>
      <c r="J792">
        <v>7092.86</v>
      </c>
      <c r="K792">
        <f t="shared" si="158"/>
        <v>138.98139693462866</v>
      </c>
      <c r="L792">
        <v>15536.51</v>
      </c>
      <c r="M792" s="134">
        <f t="shared" si="159"/>
        <v>182.52435967020753</v>
      </c>
      <c r="N792">
        <v>10666.79</v>
      </c>
      <c r="O792">
        <f t="shared" si="160"/>
        <v>162.50491317767577</v>
      </c>
      <c r="P792">
        <v>15846.23</v>
      </c>
      <c r="Q792">
        <f t="shared" si="161"/>
        <v>163.60979125238245</v>
      </c>
      <c r="R792">
        <v>7485.17</v>
      </c>
      <c r="S792" s="135">
        <f t="shared" si="162"/>
        <v>177.84739448198519</v>
      </c>
      <c r="T792">
        <v>10688.05</v>
      </c>
      <c r="U792" s="136">
        <f t="shared" si="163"/>
        <v>167.29433052058531</v>
      </c>
      <c r="V792">
        <v>9146.9</v>
      </c>
      <c r="W792">
        <f t="shared" si="164"/>
        <v>125.04323314180881</v>
      </c>
      <c r="X792">
        <v>4722.57</v>
      </c>
      <c r="Y792">
        <f t="shared" si="165"/>
        <v>113.99766818178527</v>
      </c>
      <c r="Z792">
        <v>15632.85</v>
      </c>
      <c r="AA792" s="136">
        <f t="shared" si="166"/>
        <v>157.6273493587158</v>
      </c>
      <c r="AB792">
        <v>10458.65</v>
      </c>
      <c r="AC792">
        <f t="shared" si="167"/>
        <v>118.88342010139358</v>
      </c>
    </row>
    <row r="793" spans="1:29">
      <c r="A793" s="20">
        <v>43203</v>
      </c>
      <c r="B793">
        <v>29946.45</v>
      </c>
      <c r="C793">
        <f t="shared" si="168"/>
        <v>151.78168216341146</v>
      </c>
      <c r="D793">
        <v>13086.75</v>
      </c>
      <c r="E793" s="135">
        <f t="shared" si="168"/>
        <v>151.10778311744994</v>
      </c>
      <c r="F793">
        <v>11212.83</v>
      </c>
      <c r="G793">
        <f t="shared" si="156"/>
        <v>161.32477372033833</v>
      </c>
      <c r="H793">
        <v>9223.48</v>
      </c>
      <c r="I793">
        <f t="shared" si="157"/>
        <v>145.66985218983001</v>
      </c>
      <c r="J793">
        <v>7094.36</v>
      </c>
      <c r="K793">
        <f t="shared" si="158"/>
        <v>139.01078875899879</v>
      </c>
      <c r="L793">
        <v>15603.88</v>
      </c>
      <c r="M793" s="134">
        <f t="shared" si="159"/>
        <v>183.31582867521456</v>
      </c>
      <c r="N793">
        <v>10700.92</v>
      </c>
      <c r="O793">
        <f t="shared" si="160"/>
        <v>163.02487210503384</v>
      </c>
      <c r="P793">
        <v>15905.96</v>
      </c>
      <c r="Q793">
        <f t="shared" si="161"/>
        <v>164.22649395274112</v>
      </c>
      <c r="R793">
        <v>7550.8</v>
      </c>
      <c r="S793" s="135">
        <f t="shared" si="162"/>
        <v>179.40676113629667</v>
      </c>
      <c r="T793">
        <v>10745.19</v>
      </c>
      <c r="U793" s="136">
        <f t="shared" si="163"/>
        <v>168.18871238125647</v>
      </c>
      <c r="V793">
        <v>9188.18</v>
      </c>
      <c r="W793">
        <f t="shared" si="164"/>
        <v>125.60755380390131</v>
      </c>
      <c r="X793">
        <v>4740.08</v>
      </c>
      <c r="Y793">
        <f t="shared" si="165"/>
        <v>114.42034040683711</v>
      </c>
      <c r="Z793">
        <v>15789.57</v>
      </c>
      <c r="AA793" s="136">
        <f t="shared" si="166"/>
        <v>159.20757037993064</v>
      </c>
      <c r="AB793">
        <v>10480.6</v>
      </c>
      <c r="AC793">
        <f t="shared" si="167"/>
        <v>119.13292563712005</v>
      </c>
    </row>
    <row r="794" spans="1:29">
      <c r="A794" s="20">
        <v>43206</v>
      </c>
      <c r="B794">
        <v>30105.05</v>
      </c>
      <c r="C794">
        <f t="shared" si="168"/>
        <v>152.58553620257527</v>
      </c>
      <c r="D794">
        <v>13422.95</v>
      </c>
      <c r="E794" s="135">
        <f t="shared" si="168"/>
        <v>154.98975814441133</v>
      </c>
      <c r="F794">
        <v>11313.7</v>
      </c>
      <c r="G794">
        <f t="shared" si="156"/>
        <v>162.77604248345796</v>
      </c>
      <c r="H794">
        <v>9291.9</v>
      </c>
      <c r="I794">
        <f t="shared" si="157"/>
        <v>146.75043471256851</v>
      </c>
      <c r="J794">
        <v>7122.15</v>
      </c>
      <c r="K794">
        <f t="shared" si="158"/>
        <v>139.55532129182947</v>
      </c>
      <c r="L794">
        <v>15714.4</v>
      </c>
      <c r="M794" s="134">
        <f t="shared" si="159"/>
        <v>184.61422788010364</v>
      </c>
      <c r="N794">
        <v>10745.88</v>
      </c>
      <c r="O794">
        <f t="shared" si="160"/>
        <v>163.70982239434002</v>
      </c>
      <c r="P794">
        <v>16012.89</v>
      </c>
      <c r="Q794">
        <f t="shared" si="161"/>
        <v>165.33052910675679</v>
      </c>
      <c r="R794">
        <v>7621.04</v>
      </c>
      <c r="S794" s="135">
        <f t="shared" si="162"/>
        <v>181.07566123989011</v>
      </c>
      <c r="T794">
        <v>10840.49</v>
      </c>
      <c r="U794" s="136">
        <f t="shared" si="163"/>
        <v>169.68039231338739</v>
      </c>
      <c r="V794">
        <v>9258.1200000000008</v>
      </c>
      <c r="W794">
        <f t="shared" si="164"/>
        <v>126.56367267761132</v>
      </c>
      <c r="X794">
        <v>4739.6499999999996</v>
      </c>
      <c r="Y794">
        <f t="shared" si="165"/>
        <v>114.40996067772389</v>
      </c>
      <c r="Z794">
        <v>16104.58</v>
      </c>
      <c r="AA794" s="136">
        <f t="shared" si="166"/>
        <v>162.38384286520932</v>
      </c>
      <c r="AB794">
        <v>10528.35</v>
      </c>
      <c r="AC794">
        <f t="shared" si="167"/>
        <v>119.67569963852958</v>
      </c>
    </row>
    <row r="795" spans="1:29">
      <c r="A795" s="20">
        <v>43207</v>
      </c>
      <c r="B795">
        <v>30165.55</v>
      </c>
      <c r="C795">
        <f t="shared" si="168"/>
        <v>152.89217661474052</v>
      </c>
      <c r="D795">
        <v>13387.15</v>
      </c>
      <c r="E795" s="135">
        <f t="shared" si="168"/>
        <v>154.57638900114773</v>
      </c>
      <c r="F795">
        <v>11328.64</v>
      </c>
      <c r="G795">
        <f t="shared" si="156"/>
        <v>162.99099197608217</v>
      </c>
      <c r="H795">
        <v>9307.92</v>
      </c>
      <c r="I795">
        <f t="shared" si="157"/>
        <v>147.00344453446667</v>
      </c>
      <c r="J795">
        <v>7140.22</v>
      </c>
      <c r="K795">
        <f t="shared" si="158"/>
        <v>139.90939480274167</v>
      </c>
      <c r="L795">
        <v>15741.03</v>
      </c>
      <c r="M795" s="134">
        <f t="shared" si="159"/>
        <v>184.92707958862877</v>
      </c>
      <c r="N795">
        <v>10766.4</v>
      </c>
      <c r="O795">
        <f t="shared" si="160"/>
        <v>164.0224376064522</v>
      </c>
      <c r="P795">
        <v>16049.44</v>
      </c>
      <c r="Q795">
        <f t="shared" si="161"/>
        <v>165.70790201313736</v>
      </c>
      <c r="R795">
        <v>7644.81</v>
      </c>
      <c r="S795" s="135">
        <f t="shared" si="162"/>
        <v>181.64043566276052</v>
      </c>
      <c r="T795">
        <v>10861.1</v>
      </c>
      <c r="U795" s="136">
        <f t="shared" si="163"/>
        <v>170.00298962085031</v>
      </c>
      <c r="V795">
        <v>9279.5499999999993</v>
      </c>
      <c r="W795">
        <f t="shared" si="164"/>
        <v>126.85663275001058</v>
      </c>
      <c r="X795">
        <v>4738.34</v>
      </c>
      <c r="Y795">
        <f t="shared" si="165"/>
        <v>114.37833871228599</v>
      </c>
      <c r="Z795">
        <v>16132.36</v>
      </c>
      <c r="AA795" s="136">
        <f t="shared" si="166"/>
        <v>162.66395095587643</v>
      </c>
      <c r="AB795">
        <v>10548.7</v>
      </c>
      <c r="AC795">
        <f t="shared" si="167"/>
        <v>119.90701798258578</v>
      </c>
    </row>
    <row r="796" spans="1:29">
      <c r="A796" s="20">
        <v>43208</v>
      </c>
      <c r="B796">
        <v>30139.4</v>
      </c>
      <c r="C796">
        <f t="shared" si="168"/>
        <v>152.75963699857326</v>
      </c>
      <c r="D796">
        <v>13429.65</v>
      </c>
      <c r="E796" s="135">
        <f t="shared" si="168"/>
        <v>155.0671205259718</v>
      </c>
      <c r="F796">
        <v>11339.29</v>
      </c>
      <c r="G796">
        <f t="shared" si="156"/>
        <v>163.14421902403723</v>
      </c>
      <c r="H796">
        <v>9303.2800000000007</v>
      </c>
      <c r="I796">
        <f t="shared" si="157"/>
        <v>146.9301632876747</v>
      </c>
      <c r="J796">
        <v>7132.11</v>
      </c>
      <c r="K796">
        <f t="shared" si="158"/>
        <v>139.75048300564714</v>
      </c>
      <c r="L796">
        <v>15700.35</v>
      </c>
      <c r="M796" s="134">
        <f t="shared" si="159"/>
        <v>184.44916717770869</v>
      </c>
      <c r="N796">
        <v>10726.65</v>
      </c>
      <c r="O796">
        <f t="shared" si="160"/>
        <v>163.41685989293083</v>
      </c>
      <c r="P796">
        <v>16027.25</v>
      </c>
      <c r="Q796">
        <f t="shared" si="161"/>
        <v>165.47879381087785</v>
      </c>
      <c r="R796">
        <v>7614.71</v>
      </c>
      <c r="S796" s="135">
        <f t="shared" si="162"/>
        <v>180.92526064684134</v>
      </c>
      <c r="T796">
        <v>10823.9</v>
      </c>
      <c r="U796" s="136">
        <f t="shared" si="163"/>
        <v>169.42071791596817</v>
      </c>
      <c r="V796">
        <v>9276.34</v>
      </c>
      <c r="W796">
        <f t="shared" si="164"/>
        <v>126.81275025666474</v>
      </c>
      <c r="X796">
        <v>4720.32</v>
      </c>
      <c r="Y796">
        <f t="shared" si="165"/>
        <v>113.94335564572778</v>
      </c>
      <c r="Z796">
        <v>16164.53</v>
      </c>
      <c r="AA796" s="136">
        <f t="shared" si="166"/>
        <v>162.98832378801322</v>
      </c>
      <c r="AB796">
        <v>10526.2</v>
      </c>
      <c r="AC796">
        <f t="shared" si="167"/>
        <v>119.65126059972266</v>
      </c>
    </row>
    <row r="797" spans="1:29">
      <c r="A797" s="20">
        <v>43209</v>
      </c>
      <c r="B797">
        <v>30358.75</v>
      </c>
      <c r="C797">
        <f t="shared" si="168"/>
        <v>153.87139855904348</v>
      </c>
      <c r="D797">
        <v>13465.8</v>
      </c>
      <c r="E797" s="135">
        <f t="shared" si="168"/>
        <v>155.48453098767513</v>
      </c>
      <c r="F797">
        <v>11370.05</v>
      </c>
      <c r="G797">
        <f t="shared" si="156"/>
        <v>163.58677902357681</v>
      </c>
      <c r="H797">
        <v>9325.58</v>
      </c>
      <c r="I797">
        <f t="shared" si="157"/>
        <v>147.28235548669645</v>
      </c>
      <c r="J797">
        <v>7135.92</v>
      </c>
      <c r="K797">
        <f t="shared" si="158"/>
        <v>139.8251382395473</v>
      </c>
      <c r="L797">
        <v>15756.6</v>
      </c>
      <c r="M797" s="134">
        <f t="shared" si="159"/>
        <v>185.10999739192343</v>
      </c>
      <c r="N797">
        <v>10778.92</v>
      </c>
      <c r="O797">
        <f t="shared" si="160"/>
        <v>164.21317554288711</v>
      </c>
      <c r="P797">
        <v>16163.89</v>
      </c>
      <c r="Q797">
        <f t="shared" si="161"/>
        <v>166.88957996485425</v>
      </c>
      <c r="R797">
        <v>7672.22</v>
      </c>
      <c r="S797" s="135">
        <f t="shared" si="162"/>
        <v>182.29169636662579</v>
      </c>
      <c r="T797">
        <v>10882.86</v>
      </c>
      <c r="U797" s="136">
        <f t="shared" si="163"/>
        <v>170.34358726327602</v>
      </c>
      <c r="V797">
        <v>9298.84</v>
      </c>
      <c r="W797">
        <f t="shared" si="164"/>
        <v>127.12033782684597</v>
      </c>
      <c r="X797">
        <v>4752.96</v>
      </c>
      <c r="Y797">
        <f t="shared" si="165"/>
        <v>114.73124950213509</v>
      </c>
      <c r="Z797">
        <v>16302.62</v>
      </c>
      <c r="AA797" s="136">
        <f t="shared" si="166"/>
        <v>164.38069694280875</v>
      </c>
      <c r="AB797">
        <v>10565.3</v>
      </c>
      <c r="AC797">
        <f t="shared" si="167"/>
        <v>120.09571009616478</v>
      </c>
    </row>
    <row r="798" spans="1:29">
      <c r="A798" s="20">
        <v>43210</v>
      </c>
      <c r="B798">
        <v>30231.4</v>
      </c>
      <c r="C798">
        <f t="shared" si="168"/>
        <v>153.22593316252701</v>
      </c>
      <c r="D798">
        <v>13585.35</v>
      </c>
      <c r="E798" s="135">
        <f t="shared" si="168"/>
        <v>156.86492990044499</v>
      </c>
      <c r="F798">
        <v>11362.48</v>
      </c>
      <c r="G798">
        <f t="shared" si="156"/>
        <v>163.47786552564071</v>
      </c>
      <c r="H798">
        <v>9354.0300000000007</v>
      </c>
      <c r="I798">
        <f t="shared" si="157"/>
        <v>147.73167692446188</v>
      </c>
      <c r="J798">
        <v>7190.94</v>
      </c>
      <c r="K798">
        <f t="shared" si="158"/>
        <v>140.90323035744376</v>
      </c>
      <c r="L798">
        <v>15680.27</v>
      </c>
      <c r="M798" s="134">
        <f t="shared" si="159"/>
        <v>184.2132654763499</v>
      </c>
      <c r="N798">
        <v>10790.87</v>
      </c>
      <c r="O798">
        <f t="shared" si="160"/>
        <v>164.39522972343002</v>
      </c>
      <c r="P798">
        <v>16156.58</v>
      </c>
      <c r="Q798">
        <f t="shared" si="161"/>
        <v>166.81410538357815</v>
      </c>
      <c r="R798">
        <v>7673.55</v>
      </c>
      <c r="S798" s="135">
        <f t="shared" si="162"/>
        <v>182.32329712314313</v>
      </c>
      <c r="T798">
        <v>10809.79</v>
      </c>
      <c r="U798" s="136">
        <f t="shared" si="163"/>
        <v>169.19986163220779</v>
      </c>
      <c r="V798">
        <v>9394.16</v>
      </c>
      <c r="W798">
        <f t="shared" si="164"/>
        <v>128.4234154797204</v>
      </c>
      <c r="X798">
        <v>4745.51</v>
      </c>
      <c r="Y798">
        <f t="shared" si="165"/>
        <v>114.55141466052252</v>
      </c>
      <c r="Z798">
        <v>16270.59</v>
      </c>
      <c r="AA798" s="136">
        <f t="shared" si="166"/>
        <v>164.05773574251833</v>
      </c>
      <c r="AB798">
        <v>10564.05</v>
      </c>
      <c r="AC798">
        <f t="shared" si="167"/>
        <v>120.08150135267238</v>
      </c>
    </row>
    <row r="799" spans="1:29">
      <c r="A799" s="20">
        <v>43213</v>
      </c>
      <c r="B799">
        <v>30391.4</v>
      </c>
      <c r="C799">
        <f t="shared" si="168"/>
        <v>154.03688301288142</v>
      </c>
      <c r="D799">
        <v>13620.1</v>
      </c>
      <c r="E799" s="135">
        <f t="shared" si="168"/>
        <v>157.26617508838942</v>
      </c>
      <c r="F799">
        <v>11377.39</v>
      </c>
      <c r="G799">
        <f t="shared" si="156"/>
        <v>163.69238339277774</v>
      </c>
      <c r="H799">
        <v>9360.2900000000009</v>
      </c>
      <c r="I799">
        <f t="shared" si="157"/>
        <v>147.83054343414244</v>
      </c>
      <c r="J799">
        <v>7200.2</v>
      </c>
      <c r="K799">
        <f t="shared" si="158"/>
        <v>141.0846758865554</v>
      </c>
      <c r="L799">
        <v>15724.97</v>
      </c>
      <c r="M799" s="134">
        <f t="shared" si="159"/>
        <v>184.73840521991255</v>
      </c>
      <c r="N799">
        <v>10824.14</v>
      </c>
      <c r="O799">
        <f t="shared" si="160"/>
        <v>164.9020868436528</v>
      </c>
      <c r="P799">
        <v>16214.28</v>
      </c>
      <c r="Q799">
        <f t="shared" si="161"/>
        <v>167.40984865849356</v>
      </c>
      <c r="R799">
        <v>7690.07</v>
      </c>
      <c r="S799" s="135">
        <f t="shared" si="162"/>
        <v>182.71581178304297</v>
      </c>
      <c r="T799">
        <v>10838.86</v>
      </c>
      <c r="U799" s="136">
        <f t="shared" si="163"/>
        <v>169.65487879513583</v>
      </c>
      <c r="V799">
        <v>9398.2999999999993</v>
      </c>
      <c r="W799">
        <f t="shared" si="164"/>
        <v>128.48001159263376</v>
      </c>
      <c r="X799">
        <v>4732.13</v>
      </c>
      <c r="Y799">
        <f t="shared" si="165"/>
        <v>114.22843611276731</v>
      </c>
      <c r="Z799">
        <v>16292.69</v>
      </c>
      <c r="AA799" s="136">
        <f t="shared" si="166"/>
        <v>164.28057191255948</v>
      </c>
      <c r="AB799">
        <v>10584.7</v>
      </c>
      <c r="AC799">
        <f t="shared" si="167"/>
        <v>120.31622979516676</v>
      </c>
    </row>
    <row r="800" spans="1:29">
      <c r="A800" s="20">
        <v>43214</v>
      </c>
      <c r="B800">
        <v>30444.75</v>
      </c>
      <c r="C800">
        <f t="shared" si="168"/>
        <v>154.30728410360896</v>
      </c>
      <c r="D800">
        <v>13688.15</v>
      </c>
      <c r="E800" s="135">
        <f t="shared" si="168"/>
        <v>158.05192285931361</v>
      </c>
      <c r="F800">
        <v>11376.6</v>
      </c>
      <c r="G800">
        <f t="shared" si="156"/>
        <v>163.68101725494824</v>
      </c>
      <c r="H800">
        <v>9344.5499999999993</v>
      </c>
      <c r="I800">
        <f t="shared" si="157"/>
        <v>147.58195575644723</v>
      </c>
      <c r="J800">
        <v>7169.38</v>
      </c>
      <c r="K800">
        <f t="shared" si="158"/>
        <v>140.48077186849704</v>
      </c>
      <c r="L800">
        <v>15674.26</v>
      </c>
      <c r="M800" s="134">
        <f t="shared" si="159"/>
        <v>184.14265943924005</v>
      </c>
      <c r="N800">
        <v>10808.48</v>
      </c>
      <c r="O800">
        <f t="shared" si="160"/>
        <v>164.66351207651456</v>
      </c>
      <c r="P800">
        <v>16209.95</v>
      </c>
      <c r="Q800">
        <f t="shared" si="161"/>
        <v>167.36514210077459</v>
      </c>
      <c r="R800">
        <v>7701.22</v>
      </c>
      <c r="S800" s="135">
        <f t="shared" si="162"/>
        <v>182.98073541850806</v>
      </c>
      <c r="T800">
        <v>10876.02</v>
      </c>
      <c r="U800" s="136">
        <f t="shared" si="163"/>
        <v>170.23652440141061</v>
      </c>
      <c r="V800">
        <v>9354.19</v>
      </c>
      <c r="W800">
        <f t="shared" si="164"/>
        <v>127.87700324949181</v>
      </c>
      <c r="X800">
        <v>4684.29</v>
      </c>
      <c r="Y800">
        <f t="shared" si="165"/>
        <v>113.07363090166052</v>
      </c>
      <c r="Z800">
        <v>16431.759999999998</v>
      </c>
      <c r="AA800" s="136">
        <f t="shared" si="166"/>
        <v>165.68282649027987</v>
      </c>
      <c r="AB800">
        <v>10614.35</v>
      </c>
      <c r="AC800">
        <f t="shared" si="167"/>
        <v>120.65326119080639</v>
      </c>
    </row>
    <row r="801" spans="1:29">
      <c r="A801" s="20">
        <v>43215</v>
      </c>
      <c r="B801">
        <v>30393.05</v>
      </c>
      <c r="C801">
        <f t="shared" si="168"/>
        <v>154.04524593321321</v>
      </c>
      <c r="D801">
        <v>13823.8</v>
      </c>
      <c r="E801" s="135">
        <f t="shared" si="168"/>
        <v>159.61822242031093</v>
      </c>
      <c r="F801">
        <v>11361</v>
      </c>
      <c r="G801">
        <f t="shared" si="156"/>
        <v>163.45657200160565</v>
      </c>
      <c r="H801">
        <v>9346.9</v>
      </c>
      <c r="I801">
        <f t="shared" si="157"/>
        <v>147.61907018100783</v>
      </c>
      <c r="J801">
        <v>7167.52</v>
      </c>
      <c r="K801">
        <f t="shared" si="158"/>
        <v>140.44432600627809</v>
      </c>
      <c r="L801">
        <v>15638.08</v>
      </c>
      <c r="M801" s="134">
        <f t="shared" si="159"/>
        <v>183.71761344545712</v>
      </c>
      <c r="N801">
        <v>10769.33</v>
      </c>
      <c r="O801">
        <f t="shared" si="160"/>
        <v>164.06707515866898</v>
      </c>
      <c r="P801">
        <v>16066.61</v>
      </c>
      <c r="Q801">
        <f t="shared" si="161"/>
        <v>165.88517951799517</v>
      </c>
      <c r="R801">
        <v>7712.34</v>
      </c>
      <c r="S801" s="135">
        <f t="shared" si="162"/>
        <v>183.24494625495396</v>
      </c>
      <c r="T801">
        <v>10821.54</v>
      </c>
      <c r="U801" s="136">
        <f t="shared" si="163"/>
        <v>169.38377809813156</v>
      </c>
      <c r="V801">
        <v>9375.98</v>
      </c>
      <c r="W801">
        <f t="shared" si="164"/>
        <v>128.17488472301397</v>
      </c>
      <c r="X801">
        <v>4643.4399999999996</v>
      </c>
      <c r="Y801">
        <f t="shared" si="165"/>
        <v>112.08755663590566</v>
      </c>
      <c r="Z801">
        <v>16418.490000000002</v>
      </c>
      <c r="AA801" s="136">
        <f t="shared" si="166"/>
        <v>165.54902395740908</v>
      </c>
      <c r="AB801">
        <v>10570.55</v>
      </c>
      <c r="AC801">
        <f t="shared" si="167"/>
        <v>120.15538681883284</v>
      </c>
    </row>
    <row r="802" spans="1:29">
      <c r="A802" s="20">
        <v>43216</v>
      </c>
      <c r="B802">
        <v>30326.799999999999</v>
      </c>
      <c r="C802">
        <f t="shared" si="168"/>
        <v>153.70946201080082</v>
      </c>
      <c r="D802">
        <v>13835</v>
      </c>
      <c r="E802" s="135">
        <f t="shared" si="168"/>
        <v>159.74754461038225</v>
      </c>
      <c r="F802">
        <v>11359.79</v>
      </c>
      <c r="G802">
        <f t="shared" si="156"/>
        <v>163.43916310695536</v>
      </c>
      <c r="H802">
        <v>9348.58</v>
      </c>
      <c r="I802">
        <f t="shared" si="157"/>
        <v>147.6456030462256</v>
      </c>
      <c r="J802">
        <v>7176.62</v>
      </c>
      <c r="K802">
        <f t="shared" si="158"/>
        <v>140.62263640745689</v>
      </c>
      <c r="L802">
        <v>15706.42</v>
      </c>
      <c r="M802" s="134">
        <f t="shared" si="159"/>
        <v>184.52047810038039</v>
      </c>
      <c r="N802">
        <v>10791.92</v>
      </c>
      <c r="O802">
        <f t="shared" si="160"/>
        <v>164.41122611586266</v>
      </c>
      <c r="P802">
        <v>16130.13</v>
      </c>
      <c r="Q802">
        <f t="shared" si="161"/>
        <v>166.54101336240811</v>
      </c>
      <c r="R802">
        <v>7756.58</v>
      </c>
      <c r="S802" s="135">
        <f t="shared" si="162"/>
        <v>184.296087208584</v>
      </c>
      <c r="T802">
        <v>10872.14</v>
      </c>
      <c r="U802" s="136">
        <f t="shared" si="163"/>
        <v>170.17579283649275</v>
      </c>
      <c r="V802">
        <v>9422.36</v>
      </c>
      <c r="W802">
        <f t="shared" si="164"/>
        <v>128.80892523434758</v>
      </c>
      <c r="X802">
        <v>4637.5200000000004</v>
      </c>
      <c r="Y802">
        <f t="shared" si="165"/>
        <v>111.9446543188122</v>
      </c>
      <c r="Z802">
        <v>16393.21</v>
      </c>
      <c r="AA802" s="136">
        <f t="shared" si="166"/>
        <v>165.29412357828505</v>
      </c>
      <c r="AB802">
        <v>10617.8</v>
      </c>
      <c r="AC802">
        <f t="shared" si="167"/>
        <v>120.69247732284538</v>
      </c>
    </row>
    <row r="803" spans="1:29">
      <c r="A803" s="20">
        <v>43217</v>
      </c>
      <c r="B803">
        <v>30513.4</v>
      </c>
      <c r="C803">
        <f t="shared" si="168"/>
        <v>154.65523227377668</v>
      </c>
      <c r="D803">
        <v>13848.05</v>
      </c>
      <c r="E803" s="135">
        <f t="shared" si="168"/>
        <v>159.8982280550635</v>
      </c>
      <c r="F803">
        <v>11413.56</v>
      </c>
      <c r="G803">
        <f t="shared" si="156"/>
        <v>164.21277985517523</v>
      </c>
      <c r="H803">
        <v>9357.9699999999993</v>
      </c>
      <c r="I803">
        <f t="shared" si="157"/>
        <v>147.79390281074643</v>
      </c>
      <c r="J803">
        <v>7156.54</v>
      </c>
      <c r="K803">
        <f t="shared" si="158"/>
        <v>140.22917785188872</v>
      </c>
      <c r="L803">
        <v>15754.92</v>
      </c>
      <c r="M803" s="134">
        <f t="shared" si="159"/>
        <v>185.09026059619219</v>
      </c>
      <c r="N803">
        <v>10857.74</v>
      </c>
      <c r="O803">
        <f t="shared" si="160"/>
        <v>165.41397140149726</v>
      </c>
      <c r="P803">
        <v>16172.69</v>
      </c>
      <c r="Q803">
        <f t="shared" si="161"/>
        <v>166.98043855790894</v>
      </c>
      <c r="R803">
        <v>7752.45</v>
      </c>
      <c r="S803" s="135">
        <f t="shared" si="162"/>
        <v>184.19795854360902</v>
      </c>
      <c r="T803">
        <v>10912.29</v>
      </c>
      <c r="U803" s="136">
        <f t="shared" si="163"/>
        <v>170.80423931367071</v>
      </c>
      <c r="V803">
        <v>9419.68</v>
      </c>
      <c r="W803">
        <f t="shared" si="164"/>
        <v>128.77228813709931</v>
      </c>
      <c r="X803">
        <v>4682.37</v>
      </c>
      <c r="Y803">
        <f t="shared" si="165"/>
        <v>113.02728420422481</v>
      </c>
      <c r="Z803">
        <v>16423.650000000001</v>
      </c>
      <c r="AA803" s="136">
        <f t="shared" si="166"/>
        <v>165.60105267403404</v>
      </c>
      <c r="AB803">
        <v>10692.3</v>
      </c>
      <c r="AC803">
        <f t="shared" si="167"/>
        <v>121.53931843499215</v>
      </c>
    </row>
    <row r="804" spans="1:29">
      <c r="A804" s="20">
        <v>43220</v>
      </c>
      <c r="B804">
        <v>30682.65</v>
      </c>
      <c r="C804">
        <f t="shared" si="168"/>
        <v>155.51306516235471</v>
      </c>
      <c r="D804">
        <v>14120.65</v>
      </c>
      <c r="E804" s="135">
        <f t="shared" si="168"/>
        <v>163.04583778840578</v>
      </c>
      <c r="F804">
        <v>11492.72</v>
      </c>
      <c r="G804">
        <f t="shared" si="156"/>
        <v>165.35169564072646</v>
      </c>
      <c r="H804">
        <v>9410.18</v>
      </c>
      <c r="I804">
        <f t="shared" si="157"/>
        <v>148.61847477087764</v>
      </c>
      <c r="J804">
        <v>7193.93</v>
      </c>
      <c r="K804">
        <f t="shared" si="158"/>
        <v>140.96181806068824</v>
      </c>
      <c r="L804">
        <v>15827.84</v>
      </c>
      <c r="M804" s="134">
        <f t="shared" si="159"/>
        <v>185.94693151566844</v>
      </c>
      <c r="N804">
        <v>10926.01</v>
      </c>
      <c r="O804">
        <f t="shared" si="160"/>
        <v>166.45404160280805</v>
      </c>
      <c r="P804">
        <v>16284.73</v>
      </c>
      <c r="Q804">
        <f t="shared" si="161"/>
        <v>168.13723364493703</v>
      </c>
      <c r="R804">
        <v>7775.4</v>
      </c>
      <c r="S804" s="135">
        <f t="shared" si="162"/>
        <v>184.74324979328827</v>
      </c>
      <c r="T804">
        <v>10954.05</v>
      </c>
      <c r="U804" s="136">
        <f t="shared" si="163"/>
        <v>171.45788625979645</v>
      </c>
      <c r="V804">
        <v>9497.67</v>
      </c>
      <c r="W804">
        <f t="shared" si="164"/>
        <v>129.83845500814081</v>
      </c>
      <c r="X804">
        <v>4712.76</v>
      </c>
      <c r="Y804">
        <f t="shared" si="165"/>
        <v>113.76086552457463</v>
      </c>
      <c r="Z804">
        <v>16601.04</v>
      </c>
      <c r="AA804" s="136">
        <f t="shared" si="166"/>
        <v>167.38969105428734</v>
      </c>
      <c r="AB804">
        <v>10739.35</v>
      </c>
      <c r="AC804">
        <f t="shared" si="167"/>
        <v>122.07413554004593</v>
      </c>
    </row>
    <row r="805" spans="1:29">
      <c r="A805" s="20">
        <v>43222</v>
      </c>
      <c r="B805">
        <v>30287.9</v>
      </c>
      <c r="C805">
        <f t="shared" si="168"/>
        <v>153.51229982843341</v>
      </c>
      <c r="D805">
        <v>14053.75</v>
      </c>
      <c r="E805" s="135">
        <f t="shared" si="168"/>
        <v>162.27336863521211</v>
      </c>
      <c r="F805">
        <v>11463.11</v>
      </c>
      <c r="G805">
        <f t="shared" si="156"/>
        <v>164.92568128486275</v>
      </c>
      <c r="H805">
        <v>9328.0400000000009</v>
      </c>
      <c r="I805">
        <f t="shared" si="157"/>
        <v>147.32120718219392</v>
      </c>
      <c r="J805">
        <v>7125.79</v>
      </c>
      <c r="K805">
        <f t="shared" si="158"/>
        <v>139.62664545230098</v>
      </c>
      <c r="L805">
        <v>15562.3</v>
      </c>
      <c r="M805" s="134">
        <f t="shared" si="159"/>
        <v>182.82734298086706</v>
      </c>
      <c r="N805">
        <v>10839.18</v>
      </c>
      <c r="O805">
        <f t="shared" si="160"/>
        <v>165.13121612192606</v>
      </c>
      <c r="P805">
        <v>16019.46</v>
      </c>
      <c r="Q805">
        <f t="shared" si="161"/>
        <v>165.39836330634421</v>
      </c>
      <c r="R805">
        <v>7624.59</v>
      </c>
      <c r="S805" s="135">
        <f t="shared" si="162"/>
        <v>181.16000912382745</v>
      </c>
      <c r="T805">
        <v>10776.43</v>
      </c>
      <c r="U805" s="136">
        <f t="shared" si="163"/>
        <v>168.67769539363601</v>
      </c>
      <c r="V805">
        <v>9407.85</v>
      </c>
      <c r="W805">
        <f t="shared" si="164"/>
        <v>128.61056542797735</v>
      </c>
      <c r="X805">
        <v>4615.88</v>
      </c>
      <c r="Y805">
        <f t="shared" si="165"/>
        <v>111.42228841646372</v>
      </c>
      <c r="Z805">
        <v>16422.03</v>
      </c>
      <c r="AA805" s="136">
        <f t="shared" si="166"/>
        <v>165.58471807695406</v>
      </c>
      <c r="AB805">
        <v>10718.05</v>
      </c>
      <c r="AC805">
        <f t="shared" si="167"/>
        <v>121.8320185509355</v>
      </c>
    </row>
    <row r="806" spans="1:29">
      <c r="A806" s="20">
        <v>43223</v>
      </c>
      <c r="B806">
        <v>29898.9</v>
      </c>
      <c r="C806">
        <f t="shared" si="168"/>
        <v>151.54067800475926</v>
      </c>
      <c r="D806">
        <v>13868</v>
      </c>
      <c r="E806" s="135">
        <f t="shared" si="168"/>
        <v>160.12858320612801</v>
      </c>
      <c r="F806">
        <v>11385.27</v>
      </c>
      <c r="G806">
        <f t="shared" si="156"/>
        <v>163.80575702074825</v>
      </c>
      <c r="H806">
        <v>9177.15</v>
      </c>
      <c r="I806">
        <f t="shared" si="157"/>
        <v>144.93814525796103</v>
      </c>
      <c r="J806">
        <v>7022.62</v>
      </c>
      <c r="K806">
        <f t="shared" si="158"/>
        <v>137.60507577212323</v>
      </c>
      <c r="L806">
        <v>15404.48</v>
      </c>
      <c r="M806" s="134">
        <f t="shared" si="159"/>
        <v>180.97325899140273</v>
      </c>
      <c r="N806">
        <v>10693.22</v>
      </c>
      <c r="O806">
        <f t="shared" si="160"/>
        <v>162.90756522719448</v>
      </c>
      <c r="P806">
        <v>15853.25</v>
      </c>
      <c r="Q806">
        <f t="shared" si="161"/>
        <v>163.68227163002382</v>
      </c>
      <c r="R806">
        <v>7497.94</v>
      </c>
      <c r="S806" s="135">
        <f t="shared" si="162"/>
        <v>178.15080926448644</v>
      </c>
      <c r="T806">
        <v>10682.44</v>
      </c>
      <c r="U806" s="136">
        <f t="shared" si="163"/>
        <v>167.20652019089746</v>
      </c>
      <c r="V806">
        <v>9273.2000000000007</v>
      </c>
      <c r="W806">
        <f t="shared" si="164"/>
        <v>126.76982470242612</v>
      </c>
      <c r="X806">
        <v>4608.68</v>
      </c>
      <c r="Y806">
        <f t="shared" si="165"/>
        <v>111.24848830107976</v>
      </c>
      <c r="Z806">
        <v>16250.18</v>
      </c>
      <c r="AA806" s="136">
        <f t="shared" si="166"/>
        <v>163.85193998548036</v>
      </c>
      <c r="AB806">
        <v>10679.65</v>
      </c>
      <c r="AC806">
        <f t="shared" si="167"/>
        <v>121.39552595084912</v>
      </c>
    </row>
    <row r="807" spans="1:29">
      <c r="A807" s="20">
        <v>43224</v>
      </c>
      <c r="B807">
        <v>29703.95</v>
      </c>
      <c r="C807">
        <f t="shared" si="168"/>
        <v>150.55258629646806</v>
      </c>
      <c r="D807">
        <v>13867.6</v>
      </c>
      <c r="E807" s="135">
        <f t="shared" si="168"/>
        <v>160.1239645564826</v>
      </c>
      <c r="F807">
        <v>11331.56</v>
      </c>
      <c r="G807">
        <f t="shared" si="156"/>
        <v>163.03300352350271</v>
      </c>
      <c r="H807">
        <v>9123.82</v>
      </c>
      <c r="I807">
        <f t="shared" si="157"/>
        <v>144.09588472101797</v>
      </c>
      <c r="J807">
        <v>6982.09</v>
      </c>
      <c r="K807">
        <f t="shared" si="158"/>
        <v>136.81090867764223</v>
      </c>
      <c r="L807">
        <v>15415.17</v>
      </c>
      <c r="M807" s="134">
        <f t="shared" si="159"/>
        <v>181.0988461023353</v>
      </c>
      <c r="N807">
        <v>10615.97</v>
      </c>
      <c r="O807">
        <f t="shared" si="160"/>
        <v>161.73068778393596</v>
      </c>
      <c r="P807">
        <v>15824.47</v>
      </c>
      <c r="Q807">
        <f t="shared" si="161"/>
        <v>163.38512273137451</v>
      </c>
      <c r="R807">
        <v>7465.29</v>
      </c>
      <c r="S807" s="135">
        <f t="shared" si="162"/>
        <v>177.37504633193623</v>
      </c>
      <c r="T807">
        <v>10667.52</v>
      </c>
      <c r="U807" s="136">
        <f t="shared" si="163"/>
        <v>166.9729854103372</v>
      </c>
      <c r="V807">
        <v>9190.59</v>
      </c>
      <c r="W807">
        <f t="shared" si="164"/>
        <v>125.64049985030738</v>
      </c>
      <c r="X807">
        <v>4574.79</v>
      </c>
      <c r="Y807">
        <f t="shared" si="165"/>
        <v>110.43042081352938</v>
      </c>
      <c r="Z807">
        <v>16290.29</v>
      </c>
      <c r="AA807" s="136">
        <f t="shared" si="166"/>
        <v>164.2563725094781</v>
      </c>
      <c r="AB807">
        <v>10618.25</v>
      </c>
      <c r="AC807">
        <f t="shared" si="167"/>
        <v>120.69759247050264</v>
      </c>
    </row>
    <row r="808" spans="1:29">
      <c r="A808" s="20">
        <v>43227</v>
      </c>
      <c r="B808">
        <v>29939</v>
      </c>
      <c r="C808">
        <f t="shared" si="168"/>
        <v>151.74392231100433</v>
      </c>
      <c r="D808">
        <v>14055</v>
      </c>
      <c r="E808" s="135">
        <f t="shared" si="168"/>
        <v>162.28780191535398</v>
      </c>
      <c r="F808">
        <v>11415.94</v>
      </c>
      <c r="G808">
        <f t="shared" si="156"/>
        <v>164.24702214382626</v>
      </c>
      <c r="H808">
        <v>9184.57</v>
      </c>
      <c r="I808">
        <f t="shared" si="157"/>
        <v>145.05533207933956</v>
      </c>
      <c r="J808">
        <v>7007.05</v>
      </c>
      <c r="K808">
        <f t="shared" si="158"/>
        <v>137.29998863516124</v>
      </c>
      <c r="L808">
        <v>15562.29</v>
      </c>
      <c r="M808" s="134">
        <f t="shared" si="159"/>
        <v>182.82722549994008</v>
      </c>
      <c r="N808">
        <v>10693.26</v>
      </c>
      <c r="O808">
        <f t="shared" si="160"/>
        <v>162.90817461357287</v>
      </c>
      <c r="P808">
        <v>16011.32</v>
      </c>
      <c r="Q808">
        <f t="shared" si="161"/>
        <v>165.31431910776863</v>
      </c>
      <c r="R808">
        <v>7586.63</v>
      </c>
      <c r="S808" s="135">
        <f t="shared" si="162"/>
        <v>180.25808076488084</v>
      </c>
      <c r="T808">
        <v>10833.9</v>
      </c>
      <c r="U808" s="136">
        <f t="shared" si="163"/>
        <v>169.57724256781822</v>
      </c>
      <c r="V808">
        <v>9247.4699999999993</v>
      </c>
      <c r="W808">
        <f t="shared" si="164"/>
        <v>126.41808122772554</v>
      </c>
      <c r="X808">
        <v>4620.25</v>
      </c>
      <c r="Y808">
        <f t="shared" si="165"/>
        <v>111.52777543093981</v>
      </c>
      <c r="Z808">
        <v>16484.89</v>
      </c>
      <c r="AA808" s="136">
        <f t="shared" si="166"/>
        <v>166.21854077599417</v>
      </c>
      <c r="AB808">
        <v>10715.5</v>
      </c>
      <c r="AC808">
        <f t="shared" si="167"/>
        <v>121.80303271421103</v>
      </c>
    </row>
    <row r="809" spans="1:29">
      <c r="A809" s="20">
        <v>43228</v>
      </c>
      <c r="B809">
        <v>29842.5</v>
      </c>
      <c r="C809">
        <f t="shared" si="168"/>
        <v>151.25481818250933</v>
      </c>
      <c r="D809">
        <v>14110</v>
      </c>
      <c r="E809" s="135">
        <f t="shared" si="168"/>
        <v>162.92286624159692</v>
      </c>
      <c r="F809">
        <v>11414.03</v>
      </c>
      <c r="G809">
        <f t="shared" si="156"/>
        <v>164.21954198780801</v>
      </c>
      <c r="H809">
        <v>9181.4500000000007</v>
      </c>
      <c r="I809">
        <f t="shared" si="157"/>
        <v>145.00605675822084</v>
      </c>
      <c r="J809">
        <v>7002.62</v>
      </c>
      <c r="K809">
        <f t="shared" si="158"/>
        <v>137.21318478052146</v>
      </c>
      <c r="L809">
        <v>15513.21</v>
      </c>
      <c r="M809" s="134">
        <f t="shared" si="159"/>
        <v>182.25062911036392</v>
      </c>
      <c r="N809">
        <v>10726.55</v>
      </c>
      <c r="O809">
        <f t="shared" si="160"/>
        <v>163.41533642698485</v>
      </c>
      <c r="P809">
        <v>16025.88</v>
      </c>
      <c r="Q809">
        <f t="shared" si="161"/>
        <v>165.46464877991366</v>
      </c>
      <c r="R809">
        <v>7559.8</v>
      </c>
      <c r="S809" s="135">
        <f t="shared" si="162"/>
        <v>179.62060084205325</v>
      </c>
      <c r="T809">
        <v>10763.12</v>
      </c>
      <c r="U809" s="136">
        <f t="shared" si="163"/>
        <v>168.46936108202362</v>
      </c>
      <c r="V809">
        <v>9252.06</v>
      </c>
      <c r="W809">
        <f t="shared" si="164"/>
        <v>126.4808290920425</v>
      </c>
      <c r="X809">
        <v>4620.87</v>
      </c>
      <c r="Y809">
        <f t="shared" si="165"/>
        <v>111.54274155198675</v>
      </c>
      <c r="Z809">
        <v>16528.13</v>
      </c>
      <c r="AA809" s="136">
        <f t="shared" si="166"/>
        <v>166.65453335484392</v>
      </c>
      <c r="AB809">
        <v>10717.8</v>
      </c>
      <c r="AC809">
        <f t="shared" si="167"/>
        <v>121.82917680223701</v>
      </c>
    </row>
    <row r="810" spans="1:29">
      <c r="A810" s="20">
        <v>43229</v>
      </c>
      <c r="B810">
        <v>29668.95</v>
      </c>
      <c r="C810">
        <f t="shared" si="168"/>
        <v>150.37519101670301</v>
      </c>
      <c r="D810">
        <v>14287.3</v>
      </c>
      <c r="E810" s="135">
        <f t="shared" si="168"/>
        <v>164.97008269692188</v>
      </c>
      <c r="F810">
        <v>11395.94</v>
      </c>
      <c r="G810">
        <f t="shared" si="156"/>
        <v>163.95927181902806</v>
      </c>
      <c r="H810">
        <v>9162.32</v>
      </c>
      <c r="I810">
        <f t="shared" si="157"/>
        <v>144.70392954892549</v>
      </c>
      <c r="J810">
        <v>6994.32</v>
      </c>
      <c r="K810">
        <f t="shared" si="158"/>
        <v>137.05055001900669</v>
      </c>
      <c r="L810">
        <v>15492.94</v>
      </c>
      <c r="M810" s="134">
        <f t="shared" si="159"/>
        <v>182.01249527139268</v>
      </c>
      <c r="N810">
        <v>10645.58</v>
      </c>
      <c r="O810">
        <f t="shared" si="160"/>
        <v>162.1817860505364</v>
      </c>
      <c r="P810">
        <v>15968.31</v>
      </c>
      <c r="Q810">
        <f t="shared" si="161"/>
        <v>164.87024773421385</v>
      </c>
      <c r="R810">
        <v>7531.12</v>
      </c>
      <c r="S810" s="135">
        <f t="shared" si="162"/>
        <v>178.93916497970898</v>
      </c>
      <c r="T810">
        <v>10752.28</v>
      </c>
      <c r="U810" s="136">
        <f t="shared" si="163"/>
        <v>168.29968835941818</v>
      </c>
      <c r="V810">
        <v>9246.92</v>
      </c>
      <c r="W810">
        <f t="shared" si="164"/>
        <v>126.41056242045443</v>
      </c>
      <c r="X810">
        <v>4618.08</v>
      </c>
      <c r="Y810">
        <f t="shared" si="165"/>
        <v>111.47539400727548</v>
      </c>
      <c r="Z810">
        <v>16586.82</v>
      </c>
      <c r="AA810" s="136">
        <f t="shared" si="166"/>
        <v>167.2463095910301</v>
      </c>
      <c r="AB810">
        <v>10741.7</v>
      </c>
      <c r="AC810">
        <f t="shared" si="167"/>
        <v>122.10084797781164</v>
      </c>
    </row>
    <row r="811" spans="1:29">
      <c r="A811" s="20">
        <v>43230</v>
      </c>
      <c r="B811">
        <v>29284.799999999999</v>
      </c>
      <c r="C811">
        <f t="shared" si="168"/>
        <v>148.42815111036774</v>
      </c>
      <c r="D811">
        <v>14022</v>
      </c>
      <c r="E811" s="135">
        <f t="shared" si="168"/>
        <v>161.90676331960822</v>
      </c>
      <c r="F811">
        <v>11354.31</v>
      </c>
      <c r="G811">
        <f t="shared" si="156"/>
        <v>163.36031951796065</v>
      </c>
      <c r="H811">
        <v>9127.19</v>
      </c>
      <c r="I811">
        <f t="shared" si="157"/>
        <v>144.14910838517508</v>
      </c>
      <c r="J811">
        <v>6977.28</v>
      </c>
      <c r="K811">
        <f t="shared" si="158"/>
        <v>136.71665889416201</v>
      </c>
      <c r="L811">
        <v>15305.9</v>
      </c>
      <c r="M811" s="134">
        <f t="shared" si="159"/>
        <v>179.81513201331762</v>
      </c>
      <c r="N811">
        <v>10550.6</v>
      </c>
      <c r="O811">
        <f t="shared" si="160"/>
        <v>160.73479809505818</v>
      </c>
      <c r="P811">
        <v>15745.81</v>
      </c>
      <c r="Q811">
        <f t="shared" si="161"/>
        <v>162.57297080754705</v>
      </c>
      <c r="R811">
        <v>7442.88</v>
      </c>
      <c r="S811" s="135">
        <f t="shared" si="162"/>
        <v>176.84258546460239</v>
      </c>
      <c r="T811">
        <v>10656.32</v>
      </c>
      <c r="U811" s="136">
        <f t="shared" si="163"/>
        <v>166.79767780026512</v>
      </c>
      <c r="V811">
        <v>9208.7000000000007</v>
      </c>
      <c r="W811">
        <f t="shared" si="164"/>
        <v>125.8880736679066</v>
      </c>
      <c r="X811">
        <v>4591.26</v>
      </c>
      <c r="Y811">
        <f t="shared" si="165"/>
        <v>110.82798857747021</v>
      </c>
      <c r="Z811">
        <v>16308.48</v>
      </c>
      <c r="AA811" s="136">
        <f t="shared" si="166"/>
        <v>164.4397838186658</v>
      </c>
      <c r="AB811">
        <v>10716.55</v>
      </c>
      <c r="AC811">
        <f t="shared" si="167"/>
        <v>121.81496805874463</v>
      </c>
    </row>
    <row r="812" spans="1:29">
      <c r="A812" s="20">
        <v>43231</v>
      </c>
      <c r="B812">
        <v>29288.65</v>
      </c>
      <c r="C812">
        <f t="shared" si="168"/>
        <v>148.44766459114189</v>
      </c>
      <c r="D812">
        <v>13826.15</v>
      </c>
      <c r="E812" s="135">
        <f t="shared" si="168"/>
        <v>159.6453569869777</v>
      </c>
      <c r="F812">
        <v>11427.44</v>
      </c>
      <c r="G812">
        <f t="shared" si="156"/>
        <v>164.4124785805852</v>
      </c>
      <c r="H812">
        <v>9167.7900000000009</v>
      </c>
      <c r="I812">
        <f t="shared" si="157"/>
        <v>144.79031929460481</v>
      </c>
      <c r="J812">
        <v>6999.78</v>
      </c>
      <c r="K812">
        <f t="shared" si="158"/>
        <v>137.15753625971399</v>
      </c>
      <c r="L812">
        <v>15390.02</v>
      </c>
      <c r="M812" s="134">
        <f t="shared" si="159"/>
        <v>180.80338157100195</v>
      </c>
      <c r="N812">
        <v>10590.17</v>
      </c>
      <c r="O812">
        <f t="shared" si="160"/>
        <v>161.33763356987683</v>
      </c>
      <c r="P812">
        <v>15799.91</v>
      </c>
      <c r="Q812">
        <f t="shared" si="161"/>
        <v>163.131544658031</v>
      </c>
      <c r="R812">
        <v>7505.88</v>
      </c>
      <c r="S812" s="135">
        <f t="shared" si="162"/>
        <v>178.33946340489834</v>
      </c>
      <c r="T812">
        <v>10752.01</v>
      </c>
      <c r="U812" s="136">
        <f t="shared" si="163"/>
        <v>168.29546219381822</v>
      </c>
      <c r="V812">
        <v>9273.85</v>
      </c>
      <c r="W812">
        <f t="shared" si="164"/>
        <v>126.77871056556469</v>
      </c>
      <c r="X812">
        <v>4623.49</v>
      </c>
      <c r="Y812">
        <f t="shared" si="165"/>
        <v>111.60598548286258</v>
      </c>
      <c r="Z812">
        <v>16101.53</v>
      </c>
      <c r="AA812" s="136">
        <f t="shared" si="166"/>
        <v>162.35308945712671</v>
      </c>
      <c r="AB812">
        <v>10806.5</v>
      </c>
      <c r="AC812">
        <f t="shared" si="167"/>
        <v>122.83742924045742</v>
      </c>
    </row>
    <row r="813" spans="1:29">
      <c r="A813" s="20">
        <v>43234</v>
      </c>
      <c r="B813">
        <v>29148.45</v>
      </c>
      <c r="C813">
        <f t="shared" si="168"/>
        <v>147.73706978476883</v>
      </c>
      <c r="D813">
        <v>13651.6</v>
      </c>
      <c r="E813" s="135">
        <f t="shared" si="168"/>
        <v>157.6298937479649</v>
      </c>
      <c r="F813">
        <v>11425.33</v>
      </c>
      <c r="G813">
        <f t="shared" si="156"/>
        <v>164.38212092131897</v>
      </c>
      <c r="H813">
        <v>9161.16</v>
      </c>
      <c r="I813">
        <f t="shared" si="157"/>
        <v>144.68560923722748</v>
      </c>
      <c r="J813">
        <v>7025.73</v>
      </c>
      <c r="K813">
        <f t="shared" si="158"/>
        <v>137.66601482131728</v>
      </c>
      <c r="L813">
        <v>15225.39</v>
      </c>
      <c r="M813" s="134">
        <f t="shared" si="159"/>
        <v>178.86929307027003</v>
      </c>
      <c r="N813">
        <v>10487.39</v>
      </c>
      <c r="O813">
        <f t="shared" si="160"/>
        <v>159.77181527061327</v>
      </c>
      <c r="P813">
        <v>15607.03</v>
      </c>
      <c r="Q813">
        <f t="shared" si="161"/>
        <v>161.14008949571419</v>
      </c>
      <c r="R813">
        <v>7412.41</v>
      </c>
      <c r="S813" s="135">
        <f t="shared" si="162"/>
        <v>176.11861926077987</v>
      </c>
      <c r="T813">
        <v>10649.25</v>
      </c>
      <c r="U813" s="136">
        <f t="shared" si="163"/>
        <v>166.68701487140714</v>
      </c>
      <c r="V813">
        <v>9272.61</v>
      </c>
      <c r="W813">
        <f t="shared" si="164"/>
        <v>126.76175907280805</v>
      </c>
      <c r="X813">
        <v>4605.84</v>
      </c>
      <c r="Y813">
        <f t="shared" si="165"/>
        <v>111.17993381112274</v>
      </c>
      <c r="Z813">
        <v>15788.51</v>
      </c>
      <c r="AA813" s="136">
        <f t="shared" si="166"/>
        <v>159.19688231023633</v>
      </c>
      <c r="AB813">
        <v>10806.6</v>
      </c>
      <c r="AC813">
        <f t="shared" si="167"/>
        <v>122.8385659399368</v>
      </c>
    </row>
    <row r="814" spans="1:29">
      <c r="A814" s="20">
        <v>43235</v>
      </c>
      <c r="B814">
        <v>29052.6</v>
      </c>
      <c r="C814">
        <f t="shared" si="168"/>
        <v>147.2512601400409</v>
      </c>
      <c r="D814">
        <v>13535.5</v>
      </c>
      <c r="E814" s="135">
        <f t="shared" si="168"/>
        <v>156.28933068838663</v>
      </c>
      <c r="F814">
        <v>11434.02</v>
      </c>
      <c r="G814">
        <f t="shared" si="156"/>
        <v>164.50714843744382</v>
      </c>
      <c r="H814">
        <v>9171.61</v>
      </c>
      <c r="I814">
        <f t="shared" si="157"/>
        <v>144.85064997623098</v>
      </c>
      <c r="J814">
        <v>7034.35</v>
      </c>
      <c r="K814">
        <f t="shared" si="158"/>
        <v>137.83491983869766</v>
      </c>
      <c r="L814">
        <v>15049.36</v>
      </c>
      <c r="M814" s="134">
        <f t="shared" si="159"/>
        <v>176.80127631279061</v>
      </c>
      <c r="N814">
        <v>10449.35</v>
      </c>
      <c r="O814">
        <f t="shared" si="160"/>
        <v>159.19228882476793</v>
      </c>
      <c r="P814">
        <v>15459.9</v>
      </c>
      <c r="Q814">
        <f t="shared" si="161"/>
        <v>159.62099576888053</v>
      </c>
      <c r="R814">
        <v>7369.39</v>
      </c>
      <c r="S814" s="135">
        <f t="shared" si="162"/>
        <v>175.09646546726353</v>
      </c>
      <c r="T814">
        <v>10629.86</v>
      </c>
      <c r="U814" s="136">
        <f t="shared" si="163"/>
        <v>166.38351357146993</v>
      </c>
      <c r="V814">
        <v>9266.7900000000009</v>
      </c>
      <c r="W814">
        <f t="shared" si="164"/>
        <v>126.68219642132117</v>
      </c>
      <c r="X814">
        <v>4568.2</v>
      </c>
      <c r="Y814">
        <f t="shared" si="165"/>
        <v>110.27134543014323</v>
      </c>
      <c r="Z814">
        <v>15592.7</v>
      </c>
      <c r="AA814" s="136">
        <f t="shared" si="166"/>
        <v>157.22251351133337</v>
      </c>
      <c r="AB814">
        <v>10801.85</v>
      </c>
      <c r="AC814">
        <f t="shared" si="167"/>
        <v>122.7845727146657</v>
      </c>
    </row>
    <row r="815" spans="1:29">
      <c r="A815" s="20">
        <v>43236</v>
      </c>
      <c r="B815">
        <v>29022.1</v>
      </c>
      <c r="C815">
        <f t="shared" si="168"/>
        <v>147.09667282481709</v>
      </c>
      <c r="D815">
        <v>13654.8</v>
      </c>
      <c r="E815" s="135">
        <f t="shared" si="168"/>
        <v>157.66684294512811</v>
      </c>
      <c r="F815">
        <v>11464.36</v>
      </c>
      <c r="G815">
        <f t="shared" si="156"/>
        <v>164.94366568016264</v>
      </c>
      <c r="H815">
        <v>9209.77</v>
      </c>
      <c r="I815">
        <f t="shared" si="157"/>
        <v>145.45332505760632</v>
      </c>
      <c r="J815">
        <v>7060.52</v>
      </c>
      <c r="K815">
        <f t="shared" si="158"/>
        <v>138.3477092012086</v>
      </c>
      <c r="L815">
        <v>15086.35</v>
      </c>
      <c r="M815" s="134">
        <f t="shared" si="159"/>
        <v>177.23583826165822</v>
      </c>
      <c r="N815">
        <v>10426.120000000001</v>
      </c>
      <c r="O815">
        <f t="shared" si="160"/>
        <v>158.8383876855201</v>
      </c>
      <c r="P815">
        <v>15499.56</v>
      </c>
      <c r="Q815">
        <f t="shared" si="161"/>
        <v>160.0304789280338</v>
      </c>
      <c r="R815">
        <v>7391.37</v>
      </c>
      <c r="S815" s="135">
        <f t="shared" si="162"/>
        <v>175.61870954865566</v>
      </c>
      <c r="T815">
        <v>10663.37</v>
      </c>
      <c r="U815" s="136">
        <f t="shared" si="163"/>
        <v>166.90802767981944</v>
      </c>
      <c r="V815">
        <v>9307.73</v>
      </c>
      <c r="W815">
        <f t="shared" si="164"/>
        <v>127.24186909346425</v>
      </c>
      <c r="X815">
        <v>4525.46</v>
      </c>
      <c r="Y815">
        <f t="shared" si="165"/>
        <v>109.23964863410008</v>
      </c>
      <c r="Z815">
        <v>15591.99</v>
      </c>
      <c r="AA815" s="136">
        <f t="shared" si="166"/>
        <v>157.21535452125514</v>
      </c>
      <c r="AB815">
        <v>10741.1</v>
      </c>
      <c r="AC815">
        <f t="shared" si="167"/>
        <v>122.09402778093528</v>
      </c>
    </row>
    <row r="816" spans="1:29">
      <c r="A816" s="20">
        <v>43237</v>
      </c>
      <c r="B816">
        <v>29017.200000000001</v>
      </c>
      <c r="C816">
        <f t="shared" si="168"/>
        <v>147.07183748564998</v>
      </c>
      <c r="D816">
        <v>13823.35</v>
      </c>
      <c r="E816" s="135">
        <f t="shared" si="168"/>
        <v>159.6130264394599</v>
      </c>
      <c r="F816">
        <v>11408.42</v>
      </c>
      <c r="G816">
        <f t="shared" si="156"/>
        <v>164.13882802170212</v>
      </c>
      <c r="H816">
        <v>9155.11</v>
      </c>
      <c r="I816">
        <f t="shared" si="157"/>
        <v>144.59005933569918</v>
      </c>
      <c r="J816">
        <v>7049.37</v>
      </c>
      <c r="K816">
        <f t="shared" si="158"/>
        <v>138.12922997339058</v>
      </c>
      <c r="L816">
        <v>15140.14</v>
      </c>
      <c r="M816" s="134">
        <f t="shared" si="159"/>
        <v>177.86776816783794</v>
      </c>
      <c r="N816">
        <v>10452.32</v>
      </c>
      <c r="O816">
        <f t="shared" si="160"/>
        <v>159.23753576336307</v>
      </c>
      <c r="P816">
        <v>15545.52</v>
      </c>
      <c r="Q816">
        <f t="shared" si="161"/>
        <v>160.50500857994217</v>
      </c>
      <c r="R816">
        <v>7375.84</v>
      </c>
      <c r="S816" s="135">
        <f t="shared" si="162"/>
        <v>175.24971725638906</v>
      </c>
      <c r="T816">
        <v>10671.8</v>
      </c>
      <c r="U816" s="136">
        <f t="shared" si="163"/>
        <v>167.03997796132899</v>
      </c>
      <c r="V816">
        <v>9280.99</v>
      </c>
      <c r="W816">
        <f t="shared" si="164"/>
        <v>126.87631835450219</v>
      </c>
      <c r="X816">
        <v>4522.0600000000004</v>
      </c>
      <c r="Y816">
        <f t="shared" si="165"/>
        <v>109.15757635739098</v>
      </c>
      <c r="Z816">
        <v>15721.24</v>
      </c>
      <c r="AA816" s="136">
        <f t="shared" si="166"/>
        <v>158.51859320803419</v>
      </c>
      <c r="AB816">
        <v>10682.7</v>
      </c>
      <c r="AC816">
        <f t="shared" si="167"/>
        <v>121.43019528497057</v>
      </c>
    </row>
    <row r="817" spans="1:29">
      <c r="A817" s="20">
        <v>43238</v>
      </c>
      <c r="B817">
        <v>28600.7</v>
      </c>
      <c r="C817">
        <f t="shared" si="168"/>
        <v>144.96083365644617</v>
      </c>
      <c r="D817">
        <v>13512.9</v>
      </c>
      <c r="E817" s="135">
        <f t="shared" si="168"/>
        <v>156.02837698342134</v>
      </c>
      <c r="F817">
        <v>11363.54</v>
      </c>
      <c r="G817">
        <f t="shared" si="156"/>
        <v>163.49311629285501</v>
      </c>
      <c r="H817">
        <v>9115.4</v>
      </c>
      <c r="I817">
        <f t="shared" si="157"/>
        <v>143.96290452748596</v>
      </c>
      <c r="J817">
        <v>7025.24</v>
      </c>
      <c r="K817">
        <f t="shared" si="158"/>
        <v>137.65641349202303</v>
      </c>
      <c r="L817">
        <v>14972.18</v>
      </c>
      <c r="M817" s="134">
        <f t="shared" si="159"/>
        <v>175.89455851842453</v>
      </c>
      <c r="N817">
        <v>10366.39</v>
      </c>
      <c r="O817">
        <f t="shared" si="160"/>
        <v>157.92842147599475</v>
      </c>
      <c r="P817">
        <v>15347.62</v>
      </c>
      <c r="Q817">
        <f t="shared" si="161"/>
        <v>158.46172272022369</v>
      </c>
      <c r="R817">
        <v>7278.15</v>
      </c>
      <c r="S817" s="135">
        <f t="shared" si="162"/>
        <v>172.92860605023805</v>
      </c>
      <c r="T817">
        <v>10587.37</v>
      </c>
      <c r="U817" s="136">
        <f t="shared" si="163"/>
        <v>165.7184403257591</v>
      </c>
      <c r="V817">
        <v>9267.7000000000007</v>
      </c>
      <c r="W817">
        <f t="shared" si="164"/>
        <v>126.69463662971516</v>
      </c>
      <c r="X817">
        <v>4452.5600000000004</v>
      </c>
      <c r="Y817">
        <f t="shared" si="165"/>
        <v>107.47992246583745</v>
      </c>
      <c r="Z817">
        <v>15528.74</v>
      </c>
      <c r="AA817" s="136">
        <f t="shared" si="166"/>
        <v>156.57759941921432</v>
      </c>
      <c r="AB817">
        <v>10596.4</v>
      </c>
      <c r="AC817">
        <f t="shared" si="167"/>
        <v>120.44922363425559</v>
      </c>
    </row>
    <row r="818" spans="1:29">
      <c r="A818" s="20">
        <v>43241</v>
      </c>
      <c r="B818">
        <v>28179.45</v>
      </c>
      <c r="C818">
        <f t="shared" si="168"/>
        <v>142.82575475355995</v>
      </c>
      <c r="D818">
        <v>13134.5</v>
      </c>
      <c r="E818" s="135">
        <f t="shared" si="168"/>
        <v>151.65913441886994</v>
      </c>
      <c r="F818">
        <v>11274.82</v>
      </c>
      <c r="G818">
        <f t="shared" si="156"/>
        <v>162.21665585205028</v>
      </c>
      <c r="H818">
        <v>9031.59</v>
      </c>
      <c r="I818">
        <f t="shared" si="157"/>
        <v>142.639262007306</v>
      </c>
      <c r="J818">
        <v>6971.24</v>
      </c>
      <c r="K818">
        <f t="shared" si="158"/>
        <v>136.59830781469827</v>
      </c>
      <c r="L818">
        <v>14738.39</v>
      </c>
      <c r="M818" s="134">
        <f t="shared" si="159"/>
        <v>173.14797192675769</v>
      </c>
      <c r="N818">
        <v>10202.86</v>
      </c>
      <c r="O818">
        <f t="shared" si="160"/>
        <v>155.43709761455705</v>
      </c>
      <c r="P818">
        <v>15079.83</v>
      </c>
      <c r="Q818">
        <f t="shared" si="161"/>
        <v>155.69683378452885</v>
      </c>
      <c r="R818">
        <v>7153.47</v>
      </c>
      <c r="S818" s="135">
        <f t="shared" si="162"/>
        <v>169.96621332649048</v>
      </c>
      <c r="T818">
        <v>10428.530000000001</v>
      </c>
      <c r="U818" s="136">
        <f t="shared" si="163"/>
        <v>163.23220275577302</v>
      </c>
      <c r="V818">
        <v>9184.7900000000009</v>
      </c>
      <c r="W818">
        <f t="shared" si="164"/>
        <v>125.56121060999401</v>
      </c>
      <c r="X818">
        <v>4426.3100000000004</v>
      </c>
      <c r="Y818">
        <f t="shared" si="165"/>
        <v>106.8462762118334</v>
      </c>
      <c r="Z818">
        <v>15133.1</v>
      </c>
      <c r="AA818" s="136">
        <f t="shared" si="166"/>
        <v>152.58832782124708</v>
      </c>
      <c r="AB818">
        <v>10516.7</v>
      </c>
      <c r="AC818">
        <f t="shared" si="167"/>
        <v>119.54327414918045</v>
      </c>
    </row>
    <row r="819" spans="1:29">
      <c r="A819" s="20">
        <v>43242</v>
      </c>
      <c r="B819">
        <v>28562.5</v>
      </c>
      <c r="C819">
        <f t="shared" si="168"/>
        <v>144.76721937967406</v>
      </c>
      <c r="D819">
        <v>13271.5</v>
      </c>
      <c r="E819" s="135">
        <f t="shared" si="168"/>
        <v>153.24102192242052</v>
      </c>
      <c r="F819">
        <v>11296.22</v>
      </c>
      <c r="G819">
        <f t="shared" si="156"/>
        <v>162.52454869958433</v>
      </c>
      <c r="H819">
        <v>9084.07</v>
      </c>
      <c r="I819">
        <f t="shared" si="157"/>
        <v>143.46809817791865</v>
      </c>
      <c r="J819">
        <v>6995.51</v>
      </c>
      <c r="K819">
        <f t="shared" si="158"/>
        <v>137.07386753300705</v>
      </c>
      <c r="L819">
        <v>14813.66</v>
      </c>
      <c r="M819" s="134">
        <f t="shared" si="159"/>
        <v>174.03225086407221</v>
      </c>
      <c r="N819">
        <v>10192.81</v>
      </c>
      <c r="O819">
        <f t="shared" si="160"/>
        <v>155.28398928698749</v>
      </c>
      <c r="P819">
        <v>15161.12</v>
      </c>
      <c r="Q819">
        <f t="shared" si="161"/>
        <v>156.53614003787152</v>
      </c>
      <c r="R819">
        <v>7220.61</v>
      </c>
      <c r="S819" s="135">
        <f t="shared" si="162"/>
        <v>171.56145753143443</v>
      </c>
      <c r="T819">
        <v>10517.02</v>
      </c>
      <c r="U819" s="136">
        <f t="shared" si="163"/>
        <v>164.61728939999404</v>
      </c>
      <c r="V819">
        <v>9240.52</v>
      </c>
      <c r="W819">
        <f t="shared" si="164"/>
        <v>126.32307084493624</v>
      </c>
      <c r="X819">
        <v>4463.21</v>
      </c>
      <c r="Y819">
        <f t="shared" si="165"/>
        <v>107.7370018031762</v>
      </c>
      <c r="Z819">
        <v>15219.36</v>
      </c>
      <c r="AA819" s="136">
        <f t="shared" si="166"/>
        <v>153.45809470033072</v>
      </c>
      <c r="AB819">
        <v>10536.7</v>
      </c>
      <c r="AC819">
        <f t="shared" si="167"/>
        <v>119.77061404505878</v>
      </c>
    </row>
    <row r="820" spans="1:29">
      <c r="A820" s="20">
        <v>43243</v>
      </c>
      <c r="B820">
        <v>28411.3</v>
      </c>
      <c r="C820">
        <f t="shared" si="168"/>
        <v>144.00087177108912</v>
      </c>
      <c r="D820">
        <v>13181.6</v>
      </c>
      <c r="E820" s="135">
        <f t="shared" si="168"/>
        <v>152.20298041461618</v>
      </c>
      <c r="F820">
        <v>11254.71</v>
      </c>
      <c r="G820">
        <f t="shared" si="156"/>
        <v>161.9273229004657</v>
      </c>
      <c r="H820">
        <v>9042.4599999999991</v>
      </c>
      <c r="I820">
        <f t="shared" si="157"/>
        <v>142.81093596261391</v>
      </c>
      <c r="J820">
        <v>6951.87</v>
      </c>
      <c r="K820">
        <f t="shared" si="158"/>
        <v>136.21876138933195</v>
      </c>
      <c r="L820">
        <v>14734.05</v>
      </c>
      <c r="M820" s="134">
        <f t="shared" si="159"/>
        <v>173.09698520445204</v>
      </c>
      <c r="N820">
        <v>10168.719999999999</v>
      </c>
      <c r="O820">
        <f t="shared" si="160"/>
        <v>154.91698634060432</v>
      </c>
      <c r="P820">
        <v>15119.74</v>
      </c>
      <c r="Q820">
        <f t="shared" si="161"/>
        <v>156.10889815371209</v>
      </c>
      <c r="R820">
        <v>7203.68</v>
      </c>
      <c r="S820" s="135">
        <f t="shared" si="162"/>
        <v>171.15920128493903</v>
      </c>
      <c r="T820">
        <v>10386.049999999999</v>
      </c>
      <c r="U820" s="136">
        <f t="shared" si="163"/>
        <v>162.56728603471402</v>
      </c>
      <c r="V820">
        <v>9190.32</v>
      </c>
      <c r="W820">
        <f t="shared" si="164"/>
        <v>125.63680879946521</v>
      </c>
      <c r="X820">
        <v>4392.63</v>
      </c>
      <c r="Y820">
        <f t="shared" si="165"/>
        <v>106.03327789431506</v>
      </c>
      <c r="Z820">
        <v>15227.38</v>
      </c>
      <c r="AA820" s="136">
        <f t="shared" si="166"/>
        <v>153.53896103896102</v>
      </c>
      <c r="AB820">
        <v>10430.35</v>
      </c>
      <c r="AC820">
        <f t="shared" si="167"/>
        <v>118.56173414872578</v>
      </c>
    </row>
    <row r="821" spans="1:29">
      <c r="A821" s="20">
        <v>43244</v>
      </c>
      <c r="B821">
        <v>28481.200000000001</v>
      </c>
      <c r="C821">
        <f t="shared" si="168"/>
        <v>144.35515548696273</v>
      </c>
      <c r="D821">
        <v>13102</v>
      </c>
      <c r="E821" s="135">
        <f t="shared" si="168"/>
        <v>151.28386913518094</v>
      </c>
      <c r="F821">
        <v>11242.39</v>
      </c>
      <c r="G821">
        <f t="shared" si="156"/>
        <v>161.75006870039005</v>
      </c>
      <c r="H821">
        <v>9041.25</v>
      </c>
      <c r="I821">
        <f t="shared" si="157"/>
        <v>142.79182598230827</v>
      </c>
      <c r="J821">
        <v>6961.56</v>
      </c>
      <c r="K821">
        <f t="shared" si="158"/>
        <v>136.408632574763</v>
      </c>
      <c r="L821">
        <v>14629.41</v>
      </c>
      <c r="M821" s="134">
        <f t="shared" si="159"/>
        <v>171.86766478462221</v>
      </c>
      <c r="N821">
        <v>10169.86</v>
      </c>
      <c r="O821">
        <f t="shared" si="160"/>
        <v>154.93435385238837</v>
      </c>
      <c r="P821">
        <v>15101.7</v>
      </c>
      <c r="Q821">
        <f t="shared" si="161"/>
        <v>155.92263803795001</v>
      </c>
      <c r="R821">
        <v>7171.93</v>
      </c>
      <c r="S821" s="135">
        <f t="shared" si="162"/>
        <v>170.40482232296449</v>
      </c>
      <c r="T821">
        <v>10349.32</v>
      </c>
      <c r="U821" s="136">
        <f t="shared" si="163"/>
        <v>161.99237098846882</v>
      </c>
      <c r="V821">
        <v>9242.32</v>
      </c>
      <c r="W821">
        <f t="shared" si="164"/>
        <v>126.34767785055072</v>
      </c>
      <c r="X821">
        <v>4395.24</v>
      </c>
      <c r="Y821">
        <f t="shared" si="165"/>
        <v>106.09628043614174</v>
      </c>
      <c r="Z821">
        <v>15216.13</v>
      </c>
      <c r="AA821" s="136">
        <f t="shared" si="166"/>
        <v>153.425526337017</v>
      </c>
      <c r="AB821">
        <v>10513.85</v>
      </c>
      <c r="AC821">
        <f t="shared" si="167"/>
        <v>119.51087821401778</v>
      </c>
    </row>
    <row r="822" spans="1:29">
      <c r="A822" s="20">
        <v>43245</v>
      </c>
      <c r="B822">
        <v>28963.4</v>
      </c>
      <c r="C822">
        <f t="shared" si="168"/>
        <v>146.79915559846833</v>
      </c>
      <c r="D822">
        <v>13306.95</v>
      </c>
      <c r="E822" s="135">
        <f t="shared" si="168"/>
        <v>153.65034974724438</v>
      </c>
      <c r="F822">
        <v>11419.07</v>
      </c>
      <c r="G822">
        <f t="shared" si="156"/>
        <v>164.29205506965715</v>
      </c>
      <c r="H822">
        <v>9211.2199999999993</v>
      </c>
      <c r="I822">
        <f t="shared" si="157"/>
        <v>145.47622544722881</v>
      </c>
      <c r="J822">
        <v>7062.06</v>
      </c>
      <c r="K822">
        <f t="shared" si="158"/>
        <v>138.37788480756194</v>
      </c>
      <c r="L822">
        <v>14874.65</v>
      </c>
      <c r="M822" s="134">
        <f t="shared" si="159"/>
        <v>174.74876703767143</v>
      </c>
      <c r="N822">
        <v>10312.030000000001</v>
      </c>
      <c r="O822">
        <f t="shared" si="160"/>
        <v>157.10026538776779</v>
      </c>
      <c r="P822">
        <v>15353.68</v>
      </c>
      <c r="Q822">
        <f t="shared" si="161"/>
        <v>158.52429125134998</v>
      </c>
      <c r="R822">
        <v>7305.25</v>
      </c>
      <c r="S822" s="135">
        <f t="shared" si="162"/>
        <v>173.57250116423839</v>
      </c>
      <c r="T822">
        <v>10567.74</v>
      </c>
      <c r="U822" s="136">
        <f t="shared" si="163"/>
        <v>165.41118243417745</v>
      </c>
      <c r="V822">
        <v>9358.2800000000007</v>
      </c>
      <c r="W822">
        <f t="shared" si="164"/>
        <v>127.93291583447142</v>
      </c>
      <c r="X822">
        <v>4481.76</v>
      </c>
      <c r="Y822">
        <f t="shared" si="165"/>
        <v>108.18477848933907</v>
      </c>
      <c r="Z822">
        <v>15472.86</v>
      </c>
      <c r="AA822" s="136">
        <f t="shared" si="166"/>
        <v>156.01415665080259</v>
      </c>
      <c r="AB822">
        <v>10605.15</v>
      </c>
      <c r="AC822">
        <f t="shared" si="167"/>
        <v>120.54868483870234</v>
      </c>
    </row>
    <row r="823" spans="1:29">
      <c r="A823" s="20">
        <v>43248</v>
      </c>
      <c r="B823">
        <v>29447.1</v>
      </c>
      <c r="C823">
        <f t="shared" si="168"/>
        <v>149.25075836482097</v>
      </c>
      <c r="D823">
        <v>13530.35</v>
      </c>
      <c r="E823" s="135">
        <f t="shared" si="168"/>
        <v>156.22986557420205</v>
      </c>
      <c r="F823">
        <v>11515.56</v>
      </c>
      <c r="G823">
        <f t="shared" si="156"/>
        <v>165.68030651164597</v>
      </c>
      <c r="H823">
        <v>9294.6</v>
      </c>
      <c r="I823">
        <f t="shared" si="157"/>
        <v>146.7930768173828</v>
      </c>
      <c r="J823">
        <v>7117.48</v>
      </c>
      <c r="K823">
        <f t="shared" si="158"/>
        <v>139.46381474529045</v>
      </c>
      <c r="L823">
        <v>15089.72</v>
      </c>
      <c r="M823" s="134">
        <f t="shared" si="159"/>
        <v>177.2754293340476</v>
      </c>
      <c r="N823">
        <v>10377.16</v>
      </c>
      <c r="O823">
        <f t="shared" si="160"/>
        <v>158.09249875837526</v>
      </c>
      <c r="P823">
        <v>15535.65</v>
      </c>
      <c r="Q823">
        <f t="shared" si="161"/>
        <v>160.40310240795924</v>
      </c>
      <c r="R823">
        <v>7401.35</v>
      </c>
      <c r="S823" s="135">
        <f t="shared" si="162"/>
        <v>175.85583402237239</v>
      </c>
      <c r="T823">
        <v>10676.43</v>
      </c>
      <c r="U823" s="136">
        <f t="shared" si="163"/>
        <v>167.11244887513558</v>
      </c>
      <c r="V823">
        <v>9387.7999999999993</v>
      </c>
      <c r="W823">
        <f t="shared" si="164"/>
        <v>128.33647072654918</v>
      </c>
      <c r="X823">
        <v>4562.63</v>
      </c>
      <c r="Y823">
        <f t="shared" si="165"/>
        <v>110.13689172976979</v>
      </c>
      <c r="Z823">
        <v>15698.76</v>
      </c>
      <c r="AA823" s="136">
        <f t="shared" si="166"/>
        <v>158.29192546583849</v>
      </c>
      <c r="AB823">
        <v>10688.65</v>
      </c>
      <c r="AC823">
        <f t="shared" si="167"/>
        <v>121.49782890399436</v>
      </c>
    </row>
    <row r="824" spans="1:29">
      <c r="A824" s="20">
        <v>43249</v>
      </c>
      <c r="B824">
        <v>29428.75</v>
      </c>
      <c r="C824">
        <f t="shared" si="168"/>
        <v>149.15775255385847</v>
      </c>
      <c r="D824">
        <v>13660.75</v>
      </c>
      <c r="E824" s="135">
        <f t="shared" si="168"/>
        <v>157.73554535860347</v>
      </c>
      <c r="F824">
        <v>11478.58</v>
      </c>
      <c r="G824">
        <f t="shared" si="156"/>
        <v>165.14825616109414</v>
      </c>
      <c r="H824">
        <v>9255.9500000000007</v>
      </c>
      <c r="I824">
        <f t="shared" si="157"/>
        <v>146.18266298365228</v>
      </c>
      <c r="J824">
        <v>7096.26</v>
      </c>
      <c r="K824">
        <f t="shared" si="158"/>
        <v>139.04801840320098</v>
      </c>
      <c r="L824">
        <v>15095.52</v>
      </c>
      <c r="M824" s="134">
        <f t="shared" si="159"/>
        <v>177.34356827169108</v>
      </c>
      <c r="N824">
        <v>10351.9</v>
      </c>
      <c r="O824">
        <f t="shared" si="160"/>
        <v>157.70767126042432</v>
      </c>
      <c r="P824">
        <v>15508.65</v>
      </c>
      <c r="Q824">
        <f t="shared" si="161"/>
        <v>160.12433172472325</v>
      </c>
      <c r="R824">
        <v>7375.72</v>
      </c>
      <c r="S824" s="135">
        <f t="shared" si="162"/>
        <v>175.2468660603123</v>
      </c>
      <c r="T824">
        <v>10637.06</v>
      </c>
      <c r="U824" s="136">
        <f t="shared" si="163"/>
        <v>166.49621132080193</v>
      </c>
      <c r="V824">
        <v>9359.25</v>
      </c>
      <c r="W824">
        <f t="shared" si="164"/>
        <v>127.9461762763859</v>
      </c>
      <c r="X824">
        <v>4544.3</v>
      </c>
      <c r="Y824">
        <f t="shared" si="165"/>
        <v>109.69442560268811</v>
      </c>
      <c r="Z824">
        <v>15711.5</v>
      </c>
      <c r="AA824" s="136">
        <f t="shared" si="166"/>
        <v>158.42038396386221</v>
      </c>
      <c r="AB824">
        <v>10633.3</v>
      </c>
      <c r="AC824">
        <f t="shared" si="167"/>
        <v>120.86866574215109</v>
      </c>
    </row>
    <row r="825" spans="1:29">
      <c r="A825" s="20">
        <v>43250</v>
      </c>
      <c r="B825">
        <v>29343.35</v>
      </c>
      <c r="C825">
        <f t="shared" si="168"/>
        <v>148.72490807123179</v>
      </c>
      <c r="D825">
        <v>13605.05</v>
      </c>
      <c r="E825" s="135">
        <f t="shared" si="168"/>
        <v>157.09239839548107</v>
      </c>
      <c r="F825">
        <v>11475.96</v>
      </c>
      <c r="G825">
        <f t="shared" si="156"/>
        <v>165.11056086854558</v>
      </c>
      <c r="H825">
        <v>9257.07</v>
      </c>
      <c r="I825">
        <f t="shared" si="157"/>
        <v>146.20035156046413</v>
      </c>
      <c r="J825">
        <v>7085.57</v>
      </c>
      <c r="K825">
        <f t="shared" si="158"/>
        <v>138.83855266818981</v>
      </c>
      <c r="L825">
        <v>15106.41</v>
      </c>
      <c r="M825" s="134">
        <f t="shared" si="159"/>
        <v>177.47150500116305</v>
      </c>
      <c r="N825">
        <v>10373.030000000001</v>
      </c>
      <c r="O825">
        <f t="shared" si="160"/>
        <v>158.02957961480689</v>
      </c>
      <c r="P825">
        <v>15513.19</v>
      </c>
      <c r="Q825">
        <f t="shared" si="161"/>
        <v>160.17120649886738</v>
      </c>
      <c r="R825">
        <v>7390.09</v>
      </c>
      <c r="S825" s="135">
        <f t="shared" si="162"/>
        <v>175.58829679050362</v>
      </c>
      <c r="T825">
        <v>10660.45</v>
      </c>
      <c r="U825" s="136">
        <f t="shared" si="163"/>
        <v>166.86232248147923</v>
      </c>
      <c r="V825">
        <v>9352.23</v>
      </c>
      <c r="W825">
        <f t="shared" si="164"/>
        <v>127.85020895448933</v>
      </c>
      <c r="X825">
        <v>4532.42</v>
      </c>
      <c r="Y825">
        <f t="shared" si="165"/>
        <v>109.40765541230458</v>
      </c>
      <c r="Z825">
        <v>15602.35</v>
      </c>
      <c r="AA825" s="136">
        <f t="shared" si="166"/>
        <v>157.3198152778898</v>
      </c>
      <c r="AB825">
        <v>10614.35</v>
      </c>
      <c r="AC825">
        <f t="shared" si="167"/>
        <v>120.65326119080639</v>
      </c>
    </row>
    <row r="826" spans="1:29">
      <c r="A826" s="20">
        <v>43251</v>
      </c>
      <c r="B826">
        <v>29241.4</v>
      </c>
      <c r="C826">
        <f t="shared" si="168"/>
        <v>148.20818096345911</v>
      </c>
      <c r="D826">
        <v>13583.45</v>
      </c>
      <c r="E826" s="135">
        <f t="shared" si="168"/>
        <v>156.84299131462933</v>
      </c>
      <c r="F826">
        <v>11575.49</v>
      </c>
      <c r="G826">
        <f t="shared" si="156"/>
        <v>166.54255035990371</v>
      </c>
      <c r="H826">
        <v>9309.6</v>
      </c>
      <c r="I826">
        <f t="shared" si="157"/>
        <v>147.02997739968444</v>
      </c>
      <c r="J826">
        <v>7144.39</v>
      </c>
      <c r="K826">
        <f t="shared" si="158"/>
        <v>139.99110407449064</v>
      </c>
      <c r="L826">
        <v>15071.79</v>
      </c>
      <c r="M826" s="134">
        <f t="shared" si="159"/>
        <v>177.06478603198769</v>
      </c>
      <c r="N826">
        <v>10350.83</v>
      </c>
      <c r="O826">
        <f t="shared" si="160"/>
        <v>157.69137017480247</v>
      </c>
      <c r="P826">
        <v>15474.46</v>
      </c>
      <c r="Q826">
        <f t="shared" si="161"/>
        <v>159.77132544102554</v>
      </c>
      <c r="R826">
        <v>7368.43</v>
      </c>
      <c r="S826" s="135">
        <f t="shared" si="162"/>
        <v>175.07365589864946</v>
      </c>
      <c r="T826">
        <v>10694.31</v>
      </c>
      <c r="U826" s="136">
        <f t="shared" si="163"/>
        <v>167.39231495264343</v>
      </c>
      <c r="V826">
        <v>9391.42</v>
      </c>
      <c r="W826">
        <f t="shared" si="164"/>
        <v>128.38595814895169</v>
      </c>
      <c r="X826">
        <v>4563.37</v>
      </c>
      <c r="Y826">
        <f t="shared" si="165"/>
        <v>110.15475451940648</v>
      </c>
      <c r="Z826">
        <v>15555.54</v>
      </c>
      <c r="AA826" s="136">
        <f t="shared" si="166"/>
        <v>156.84782608695653</v>
      </c>
      <c r="AB826">
        <v>10736.15</v>
      </c>
      <c r="AC826">
        <f t="shared" si="167"/>
        <v>122.03776115670539</v>
      </c>
    </row>
    <row r="827" spans="1:29">
      <c r="A827" s="20">
        <v>43252</v>
      </c>
      <c r="B827">
        <v>28948</v>
      </c>
      <c r="C827">
        <f t="shared" si="168"/>
        <v>146.7211016753717</v>
      </c>
      <c r="D827">
        <v>13235.85</v>
      </c>
      <c r="E827" s="135">
        <f t="shared" si="168"/>
        <v>152.82938477277398</v>
      </c>
      <c r="F827">
        <v>11490.35</v>
      </c>
      <c r="G827">
        <f t="shared" si="156"/>
        <v>165.31759722723785</v>
      </c>
      <c r="H827">
        <v>9261.76</v>
      </c>
      <c r="I827">
        <f t="shared" si="157"/>
        <v>146.27442247586379</v>
      </c>
      <c r="J827">
        <v>7100.73</v>
      </c>
      <c r="K827">
        <f t="shared" si="158"/>
        <v>139.13560603982395</v>
      </c>
      <c r="L827">
        <v>14877.82</v>
      </c>
      <c r="M827" s="134">
        <f t="shared" si="159"/>
        <v>174.78600849152139</v>
      </c>
      <c r="N827">
        <v>10260.24</v>
      </c>
      <c r="O827">
        <f t="shared" si="160"/>
        <v>156.31126237435217</v>
      </c>
      <c r="P827">
        <v>15214.81</v>
      </c>
      <c r="Q827">
        <f t="shared" si="161"/>
        <v>157.09048070390631</v>
      </c>
      <c r="R827">
        <v>7329.42</v>
      </c>
      <c r="S827" s="135">
        <f t="shared" si="162"/>
        <v>174.14677957403131</v>
      </c>
      <c r="T827">
        <v>10593.35</v>
      </c>
      <c r="U827" s="136">
        <f t="shared" si="163"/>
        <v>165.81204206756544</v>
      </c>
      <c r="V827">
        <v>9345.11</v>
      </c>
      <c r="W827">
        <f t="shared" si="164"/>
        <v>127.75287457672533</v>
      </c>
      <c r="X827">
        <v>4526.01</v>
      </c>
      <c r="Y827">
        <f t="shared" si="165"/>
        <v>109.25292503180302</v>
      </c>
      <c r="Z827">
        <v>15230.38</v>
      </c>
      <c r="AA827" s="136">
        <f t="shared" si="166"/>
        <v>153.56921029281276</v>
      </c>
      <c r="AB827">
        <v>10696.2</v>
      </c>
      <c r="AC827">
        <f t="shared" si="167"/>
        <v>121.58364971468845</v>
      </c>
    </row>
    <row r="828" spans="1:29">
      <c r="A828" s="20">
        <v>43255</v>
      </c>
      <c r="B828">
        <v>28689.25</v>
      </c>
      <c r="C828">
        <f t="shared" si="168"/>
        <v>145.40964371425167</v>
      </c>
      <c r="D828">
        <v>12886.8</v>
      </c>
      <c r="E828" s="135">
        <f t="shared" si="168"/>
        <v>148.79903562595402</v>
      </c>
      <c r="F828">
        <v>11370.7</v>
      </c>
      <c r="G828">
        <f t="shared" si="156"/>
        <v>163.59613090913277</v>
      </c>
      <c r="H828">
        <v>9199.36</v>
      </c>
      <c r="I828">
        <f t="shared" si="157"/>
        <v>145.288916053489</v>
      </c>
      <c r="J828">
        <v>7075.08</v>
      </c>
      <c r="K828">
        <f t="shared" si="158"/>
        <v>138.63300584309468</v>
      </c>
      <c r="L828">
        <v>14699.88</v>
      </c>
      <c r="M828" s="134">
        <f t="shared" si="159"/>
        <v>172.6955528769904</v>
      </c>
      <c r="N828">
        <v>10207.42</v>
      </c>
      <c r="O828">
        <f t="shared" si="160"/>
        <v>155.50656766169305</v>
      </c>
      <c r="P828">
        <v>14984.5</v>
      </c>
      <c r="Q828">
        <f t="shared" si="161"/>
        <v>154.71256677590347</v>
      </c>
      <c r="R828">
        <v>7256.64</v>
      </c>
      <c r="S828" s="135">
        <f t="shared" si="162"/>
        <v>172.41752915347988</v>
      </c>
      <c r="T828">
        <v>10515.11</v>
      </c>
      <c r="U828" s="136">
        <f t="shared" si="163"/>
        <v>164.58739319149069</v>
      </c>
      <c r="V828">
        <v>9310.25</v>
      </c>
      <c r="W828">
        <f t="shared" si="164"/>
        <v>127.27631890132454</v>
      </c>
      <c r="X828">
        <v>4486.13</v>
      </c>
      <c r="Y828">
        <f t="shared" si="165"/>
        <v>108.29026550381518</v>
      </c>
      <c r="Z828">
        <v>14950.72</v>
      </c>
      <c r="AA828" s="136">
        <f t="shared" si="166"/>
        <v>150.74937484875372</v>
      </c>
      <c r="AB828">
        <v>10628.5</v>
      </c>
      <c r="AC828">
        <f t="shared" si="167"/>
        <v>120.81410416714029</v>
      </c>
    </row>
    <row r="829" spans="1:29">
      <c r="A829" s="20">
        <v>43256</v>
      </c>
      <c r="B829">
        <v>28390.7</v>
      </c>
      <c r="C829">
        <f t="shared" si="168"/>
        <v>143.89646197785601</v>
      </c>
      <c r="D829">
        <v>12448.7</v>
      </c>
      <c r="E829" s="135">
        <f t="shared" si="168"/>
        <v>143.74045960182619</v>
      </c>
      <c r="F829">
        <v>11337.44</v>
      </c>
      <c r="G829">
        <f t="shared" si="156"/>
        <v>163.1176021189934</v>
      </c>
      <c r="H829">
        <v>9152.7900000000009</v>
      </c>
      <c r="I829">
        <f t="shared" si="157"/>
        <v>144.5534187123032</v>
      </c>
      <c r="J829">
        <v>7036.72</v>
      </c>
      <c r="K829">
        <f t="shared" si="158"/>
        <v>137.88135892120249</v>
      </c>
      <c r="L829">
        <v>14547.41</v>
      </c>
      <c r="M829" s="134">
        <f t="shared" si="159"/>
        <v>170.90432118345586</v>
      </c>
      <c r="N829">
        <v>10075.76</v>
      </c>
      <c r="O829">
        <f t="shared" si="160"/>
        <v>153.50077239723461</v>
      </c>
      <c r="P829">
        <v>14707.76</v>
      </c>
      <c r="Q829">
        <f t="shared" si="161"/>
        <v>151.85527052113599</v>
      </c>
      <c r="R829">
        <v>7183.74</v>
      </c>
      <c r="S829" s="135">
        <f t="shared" si="162"/>
        <v>170.68542753685171</v>
      </c>
      <c r="T829">
        <v>10473.06</v>
      </c>
      <c r="U829" s="136">
        <f t="shared" si="163"/>
        <v>163.92920703046124</v>
      </c>
      <c r="V829">
        <v>9224.64</v>
      </c>
      <c r="W829">
        <f t="shared" si="164"/>
        <v>126.10598237318165</v>
      </c>
      <c r="X829">
        <v>4455.04</v>
      </c>
      <c r="Y829">
        <f t="shared" si="165"/>
        <v>107.53978695002525</v>
      </c>
      <c r="Z829">
        <v>14595.16</v>
      </c>
      <c r="AA829" s="136">
        <f t="shared" si="166"/>
        <v>147.1642332822457</v>
      </c>
      <c r="AB829">
        <v>10593.15</v>
      </c>
      <c r="AC829">
        <f t="shared" si="167"/>
        <v>120.41228090117535</v>
      </c>
    </row>
    <row r="830" spans="1:29">
      <c r="A830" s="20">
        <v>43257</v>
      </c>
      <c r="B830">
        <v>28824.15</v>
      </c>
      <c r="C830">
        <f t="shared" si="168"/>
        <v>146.09337580683174</v>
      </c>
      <c r="D830">
        <v>12757.45</v>
      </c>
      <c r="E830" s="135">
        <f t="shared" si="168"/>
        <v>147.30547979687179</v>
      </c>
      <c r="F830">
        <v>11394.94</v>
      </c>
      <c r="G830">
        <f t="shared" si="156"/>
        <v>163.94488430278815</v>
      </c>
      <c r="H830">
        <v>9215.41</v>
      </c>
      <c r="I830">
        <f t="shared" si="157"/>
        <v>145.54239967655172</v>
      </c>
      <c r="J830">
        <v>7078.49</v>
      </c>
      <c r="K830">
        <f t="shared" si="158"/>
        <v>138.69982325716279</v>
      </c>
      <c r="L830">
        <v>14774.43</v>
      </c>
      <c r="M830" s="134">
        <f t="shared" si="159"/>
        <v>173.57137318756298</v>
      </c>
      <c r="N830">
        <v>10194.370000000001</v>
      </c>
      <c r="O830">
        <f t="shared" si="160"/>
        <v>155.30775535574455</v>
      </c>
      <c r="P830">
        <v>14990.24</v>
      </c>
      <c r="Q830">
        <f t="shared" si="161"/>
        <v>154.77183135819143</v>
      </c>
      <c r="R830">
        <v>7279.92</v>
      </c>
      <c r="S830" s="135">
        <f t="shared" si="162"/>
        <v>172.97066119237019</v>
      </c>
      <c r="T830">
        <v>10612.22</v>
      </c>
      <c r="U830" s="136">
        <f t="shared" si="163"/>
        <v>166.10740408560645</v>
      </c>
      <c r="V830">
        <v>9321.1299999999992</v>
      </c>
      <c r="W830">
        <f t="shared" si="164"/>
        <v>127.4250545797055</v>
      </c>
      <c r="X830">
        <v>4512.3599999999997</v>
      </c>
      <c r="Y830">
        <f t="shared" si="165"/>
        <v>108.92342897972091</v>
      </c>
      <c r="Z830">
        <v>14881.29</v>
      </c>
      <c r="AA830" s="136">
        <f t="shared" si="166"/>
        <v>150.04930628377832</v>
      </c>
      <c r="AB830">
        <v>10684.65</v>
      </c>
      <c r="AC830">
        <f t="shared" si="167"/>
        <v>121.45236092481871</v>
      </c>
    </row>
    <row r="831" spans="1:29">
      <c r="A831" s="20">
        <v>43258</v>
      </c>
      <c r="B831">
        <v>29204.65</v>
      </c>
      <c r="C831">
        <f t="shared" si="168"/>
        <v>148.02191591970583</v>
      </c>
      <c r="D831">
        <v>13192.45</v>
      </c>
      <c r="E831" s="135">
        <f t="shared" si="168"/>
        <v>152.32826128624771</v>
      </c>
      <c r="F831">
        <v>11478.96</v>
      </c>
      <c r="G831">
        <f t="shared" si="156"/>
        <v>165.1537234172653</v>
      </c>
      <c r="H831">
        <v>9296.08</v>
      </c>
      <c r="I831">
        <f t="shared" si="157"/>
        <v>146.81645100816988</v>
      </c>
      <c r="J831">
        <v>7154.47</v>
      </c>
      <c r="K831">
        <f t="shared" si="158"/>
        <v>140.18861713425795</v>
      </c>
      <c r="L831">
        <v>14951.97</v>
      </c>
      <c r="M831" s="134">
        <f t="shared" si="159"/>
        <v>175.65712956501511</v>
      </c>
      <c r="N831">
        <v>10278.84</v>
      </c>
      <c r="O831">
        <f t="shared" si="160"/>
        <v>156.59462704030179</v>
      </c>
      <c r="P831">
        <v>15218.44</v>
      </c>
      <c r="Q831">
        <f t="shared" si="161"/>
        <v>157.12795987354139</v>
      </c>
      <c r="R831">
        <v>7338.29</v>
      </c>
      <c r="S831" s="135">
        <f t="shared" si="162"/>
        <v>174.35753048403802</v>
      </c>
      <c r="T831">
        <v>10712.34</v>
      </c>
      <c r="U831" s="136">
        <f t="shared" si="163"/>
        <v>167.6745288999291</v>
      </c>
      <c r="V831">
        <v>9403.2900000000009</v>
      </c>
      <c r="W831">
        <f t="shared" si="164"/>
        <v>128.54822768042061</v>
      </c>
      <c r="X831">
        <v>4572.79</v>
      </c>
      <c r="Y831">
        <f t="shared" si="165"/>
        <v>110.38214300370051</v>
      </c>
      <c r="Z831">
        <v>15279.39</v>
      </c>
      <c r="AA831" s="136">
        <f t="shared" si="166"/>
        <v>154.063382269904</v>
      </c>
      <c r="AB831">
        <v>10768.35</v>
      </c>
      <c r="AC831">
        <f t="shared" si="167"/>
        <v>122.4037783890695</v>
      </c>
    </row>
    <row r="832" spans="1:29">
      <c r="A832" s="20">
        <v>43259</v>
      </c>
      <c r="B832">
        <v>29320.6</v>
      </c>
      <c r="C832">
        <f t="shared" si="168"/>
        <v>148.60960113938452</v>
      </c>
      <c r="D832">
        <v>13321.65</v>
      </c>
      <c r="E832" s="135">
        <f t="shared" si="168"/>
        <v>153.82008512171294</v>
      </c>
      <c r="F832">
        <v>11463.36</v>
      </c>
      <c r="G832">
        <f t="shared" si="156"/>
        <v>164.92927816392273</v>
      </c>
      <c r="H832">
        <v>9296.6299999999992</v>
      </c>
      <c r="I832">
        <f t="shared" si="157"/>
        <v>146.82513736285426</v>
      </c>
      <c r="J832">
        <v>7142.51</v>
      </c>
      <c r="K832">
        <f t="shared" si="158"/>
        <v>139.95426632128007</v>
      </c>
      <c r="L832">
        <v>15026.9</v>
      </c>
      <c r="M832" s="134">
        <f t="shared" si="159"/>
        <v>176.53741415081262</v>
      </c>
      <c r="N832">
        <v>10341.86</v>
      </c>
      <c r="O832">
        <f t="shared" si="160"/>
        <v>157.55471527944937</v>
      </c>
      <c r="P832">
        <v>15277.23</v>
      </c>
      <c r="Q832">
        <f t="shared" si="161"/>
        <v>157.73495722418741</v>
      </c>
      <c r="R832">
        <v>7367.43</v>
      </c>
      <c r="S832" s="135">
        <f t="shared" si="162"/>
        <v>175.0498959313432</v>
      </c>
      <c r="T832">
        <v>10740.01</v>
      </c>
      <c r="U832" s="136">
        <f t="shared" si="163"/>
        <v>168.10763261159815</v>
      </c>
      <c r="V832">
        <v>9400.44</v>
      </c>
      <c r="W832">
        <f t="shared" si="164"/>
        <v>128.50926658819768</v>
      </c>
      <c r="X832">
        <v>4570.3100000000004</v>
      </c>
      <c r="Y832">
        <f t="shared" si="165"/>
        <v>110.32227851951271</v>
      </c>
      <c r="Z832">
        <v>15365.41</v>
      </c>
      <c r="AA832" s="136">
        <f t="shared" si="166"/>
        <v>154.93072920867951</v>
      </c>
      <c r="AB832">
        <v>10767.65</v>
      </c>
      <c r="AC832">
        <f t="shared" si="167"/>
        <v>122.39582149271375</v>
      </c>
    </row>
    <row r="833" spans="1:29">
      <c r="A833" s="20">
        <v>43262</v>
      </c>
      <c r="B833">
        <v>29339.15</v>
      </c>
      <c r="C833">
        <f t="shared" si="168"/>
        <v>148.70362063766001</v>
      </c>
      <c r="D833">
        <v>13381.9</v>
      </c>
      <c r="E833" s="135">
        <f t="shared" si="168"/>
        <v>154.5157692245518</v>
      </c>
      <c r="F833">
        <v>11467.12</v>
      </c>
      <c r="G833">
        <f t="shared" si="156"/>
        <v>164.9833752249848</v>
      </c>
      <c r="H833">
        <v>9301.42</v>
      </c>
      <c r="I833">
        <f t="shared" si="157"/>
        <v>146.90078761546928</v>
      </c>
      <c r="J833">
        <v>7143.92</v>
      </c>
      <c r="K833">
        <f t="shared" si="158"/>
        <v>139.981894636188</v>
      </c>
      <c r="L833">
        <v>15018.85</v>
      </c>
      <c r="M833" s="134">
        <f t="shared" si="159"/>
        <v>176.44284200460055</v>
      </c>
      <c r="N833">
        <v>10315.43</v>
      </c>
      <c r="O833">
        <f t="shared" si="160"/>
        <v>157.15206322993063</v>
      </c>
      <c r="P833">
        <v>15257.19</v>
      </c>
      <c r="Q833">
        <f t="shared" si="161"/>
        <v>157.5280474281856</v>
      </c>
      <c r="R833">
        <v>7356.75</v>
      </c>
      <c r="S833" s="135">
        <f t="shared" si="162"/>
        <v>174.79613948051207</v>
      </c>
      <c r="T833">
        <v>10746.82</v>
      </c>
      <c r="U833" s="136">
        <f t="shared" si="163"/>
        <v>168.21422589950802</v>
      </c>
      <c r="V833">
        <v>9398.35</v>
      </c>
      <c r="W833">
        <f t="shared" si="164"/>
        <v>128.4806951205675</v>
      </c>
      <c r="X833">
        <v>4578.72</v>
      </c>
      <c r="Y833">
        <f t="shared" si="165"/>
        <v>110.52528670984314</v>
      </c>
      <c r="Z833">
        <v>15413.86</v>
      </c>
      <c r="AA833" s="136">
        <f t="shared" si="166"/>
        <v>155.41925465838509</v>
      </c>
      <c r="AB833">
        <v>10786.95</v>
      </c>
      <c r="AC833">
        <f t="shared" si="167"/>
        <v>122.61520449223636</v>
      </c>
    </row>
    <row r="834" spans="1:29">
      <c r="A834" s="20">
        <v>43263</v>
      </c>
      <c r="B834">
        <v>29548.75</v>
      </c>
      <c r="C834">
        <f t="shared" si="168"/>
        <v>149.76596494162428</v>
      </c>
      <c r="D834">
        <v>13498.1</v>
      </c>
      <c r="E834" s="135">
        <f t="shared" si="168"/>
        <v>155.85748694654143</v>
      </c>
      <c r="F834">
        <v>11517.87</v>
      </c>
      <c r="G834">
        <f t="shared" ref="G834:G897" si="169">F834/F$2*100</f>
        <v>165.71354167416018</v>
      </c>
      <c r="H834">
        <v>9338.19</v>
      </c>
      <c r="I834">
        <f t="shared" ref="I834:I897" si="170">H834/H$2*100</f>
        <v>147.48150990955136</v>
      </c>
      <c r="J834">
        <v>7177.46</v>
      </c>
      <c r="K834">
        <f t="shared" ref="K834:K897" si="171">J834/J$2*100</f>
        <v>140.63909582910418</v>
      </c>
      <c r="L834">
        <v>15108.75</v>
      </c>
      <c r="M834" s="134">
        <f t="shared" ref="M834:M897" si="172">L834/L$2*100</f>
        <v>177.49899553807438</v>
      </c>
      <c r="N834">
        <v>10375.94</v>
      </c>
      <c r="O834">
        <f t="shared" ref="O834:O897" si="173">N834/N$2*100</f>
        <v>158.0739124738345</v>
      </c>
      <c r="P834">
        <v>15381.66</v>
      </c>
      <c r="Q834">
        <f t="shared" ref="Q834:Q897" si="174">P834/P$2*100</f>
        <v>158.8131802779034</v>
      </c>
      <c r="R834">
        <v>7420.62</v>
      </c>
      <c r="S834" s="135">
        <f t="shared" ref="S834:S897" si="175">R834/R$2*100</f>
        <v>176.31368859236449</v>
      </c>
      <c r="T834">
        <v>10816.7</v>
      </c>
      <c r="U834" s="136">
        <f t="shared" ref="U834:U897" si="176">T834/T$2*100</f>
        <v>169.30802016663614</v>
      </c>
      <c r="V834">
        <v>9438.26</v>
      </c>
      <c r="W834">
        <f t="shared" ref="W834:W897" si="177">V834/V$2*100</f>
        <v>129.02628711727561</v>
      </c>
      <c r="X834">
        <v>4580.75</v>
      </c>
      <c r="Y834">
        <f t="shared" ref="Y834:Y897" si="178">X834/X$2*100</f>
        <v>110.57428868681944</v>
      </c>
      <c r="Z834">
        <v>15545.64</v>
      </c>
      <c r="AA834" s="136">
        <f t="shared" ref="AA834:AA897" si="179">Z834/Z$2*100</f>
        <v>156.74800354924579</v>
      </c>
      <c r="AB834">
        <v>10842.85</v>
      </c>
      <c r="AC834">
        <f t="shared" ref="AC834:AC897" si="180">AB834/AB$2*100</f>
        <v>123.25061950121628</v>
      </c>
    </row>
    <row r="835" spans="1:29">
      <c r="A835" s="20">
        <v>43264</v>
      </c>
      <c r="B835">
        <v>29491.4</v>
      </c>
      <c r="C835">
        <f t="shared" ref="C835:E898" si="181">B835/B$2*100</f>
        <v>149.47529010463788</v>
      </c>
      <c r="D835">
        <v>13537.75</v>
      </c>
      <c r="E835" s="135">
        <f t="shared" si="181"/>
        <v>156.31531059264202</v>
      </c>
      <c r="F835">
        <v>11534.59</v>
      </c>
      <c r="G835">
        <f t="shared" si="169"/>
        <v>165.95410094569144</v>
      </c>
      <c r="H835">
        <v>9375.2999999999993</v>
      </c>
      <c r="I835">
        <f t="shared" si="170"/>
        <v>148.06760195016557</v>
      </c>
      <c r="J835">
        <v>7197.2</v>
      </c>
      <c r="K835">
        <f t="shared" si="171"/>
        <v>141.02589223781513</v>
      </c>
      <c r="L835">
        <v>15093.71</v>
      </c>
      <c r="M835" s="134">
        <f t="shared" si="172"/>
        <v>177.32230422390921</v>
      </c>
      <c r="N835">
        <v>10321.870000000001</v>
      </c>
      <c r="O835">
        <f t="shared" si="173"/>
        <v>157.25017443685084</v>
      </c>
      <c r="P835">
        <v>15338.57</v>
      </c>
      <c r="Q835">
        <f t="shared" si="174"/>
        <v>158.36828291713906</v>
      </c>
      <c r="R835">
        <v>7419.57</v>
      </c>
      <c r="S835" s="135">
        <f t="shared" si="175"/>
        <v>176.28874062669288</v>
      </c>
      <c r="T835">
        <v>10794.9</v>
      </c>
      <c r="U835" s="136">
        <f t="shared" si="176"/>
        <v>168.96679642560304</v>
      </c>
      <c r="V835">
        <v>9482.58</v>
      </c>
      <c r="W835">
        <f t="shared" si="177"/>
        <v>129.63216627773929</v>
      </c>
      <c r="X835">
        <v>4578.9799999999996</v>
      </c>
      <c r="Y835">
        <f t="shared" si="178"/>
        <v>110.53156282512087</v>
      </c>
      <c r="Z835">
        <v>15630.58</v>
      </c>
      <c r="AA835" s="136">
        <f t="shared" si="179"/>
        <v>157.60446075663467</v>
      </c>
      <c r="AB835">
        <v>10856.7</v>
      </c>
      <c r="AC835">
        <f t="shared" si="180"/>
        <v>123.40805237911204</v>
      </c>
    </row>
    <row r="836" spans="1:29">
      <c r="A836" s="20">
        <v>43265</v>
      </c>
      <c r="B836">
        <v>29440.7</v>
      </c>
      <c r="C836">
        <f t="shared" si="181"/>
        <v>149.21832037080682</v>
      </c>
      <c r="D836">
        <v>13573.65</v>
      </c>
      <c r="E836" s="135">
        <f t="shared" si="181"/>
        <v>156.72983439831694</v>
      </c>
      <c r="F836">
        <v>11508.95</v>
      </c>
      <c r="G836">
        <f t="shared" si="169"/>
        <v>165.5852050293002</v>
      </c>
      <c r="H836">
        <v>9377.0499999999993</v>
      </c>
      <c r="I836">
        <f t="shared" si="170"/>
        <v>148.09524035143409</v>
      </c>
      <c r="J836">
        <v>7159.1</v>
      </c>
      <c r="K836">
        <f t="shared" si="171"/>
        <v>140.27933989881376</v>
      </c>
      <c r="L836">
        <v>15150.49</v>
      </c>
      <c r="M836" s="134">
        <f t="shared" si="172"/>
        <v>177.98936092725347</v>
      </c>
      <c r="N836">
        <v>10362.709999999999</v>
      </c>
      <c r="O836">
        <f t="shared" si="173"/>
        <v>157.87235792918321</v>
      </c>
      <c r="P836">
        <v>15409.7</v>
      </c>
      <c r="Q836">
        <f t="shared" si="174"/>
        <v>159.10268879486404</v>
      </c>
      <c r="R836">
        <v>7433.55</v>
      </c>
      <c r="S836" s="135">
        <f t="shared" si="175"/>
        <v>176.62090496963475</v>
      </c>
      <c r="T836">
        <v>10836.44</v>
      </c>
      <c r="U836" s="136">
        <f t="shared" si="176"/>
        <v>169.61699982938811</v>
      </c>
      <c r="V836">
        <v>9455.2199999999993</v>
      </c>
      <c r="W836">
        <f t="shared" si="177"/>
        <v>129.25813979239888</v>
      </c>
      <c r="X836">
        <v>4538.1499999999996</v>
      </c>
      <c r="Y836">
        <f t="shared" si="178"/>
        <v>109.54597133746431</v>
      </c>
      <c r="Z836">
        <v>15726.57</v>
      </c>
      <c r="AA836" s="136">
        <f t="shared" si="179"/>
        <v>158.57233604904411</v>
      </c>
      <c r="AB836">
        <v>10808.05</v>
      </c>
      <c r="AC836">
        <f t="shared" si="180"/>
        <v>122.85504808238798</v>
      </c>
    </row>
    <row r="837" spans="1:29">
      <c r="A837" s="20">
        <v>43266</v>
      </c>
      <c r="B837">
        <v>29215.65</v>
      </c>
      <c r="C837">
        <f t="shared" si="181"/>
        <v>148.07766872191769</v>
      </c>
      <c r="D837">
        <v>13447.7</v>
      </c>
      <c r="E837" s="135">
        <f t="shared" si="181"/>
        <v>155.27553709122063</v>
      </c>
      <c r="F837">
        <v>11505.91</v>
      </c>
      <c r="G837">
        <f t="shared" si="169"/>
        <v>165.54146697993085</v>
      </c>
      <c r="H837">
        <v>9392.23</v>
      </c>
      <c r="I837">
        <f t="shared" si="170"/>
        <v>148.33498374072335</v>
      </c>
      <c r="J837">
        <v>7171.96</v>
      </c>
      <c r="K837">
        <f t="shared" si="171"/>
        <v>140.53132580641369</v>
      </c>
      <c r="L837">
        <v>15077.93</v>
      </c>
      <c r="M837" s="134">
        <f t="shared" si="172"/>
        <v>177.13691932114821</v>
      </c>
      <c r="N837">
        <v>10325.280000000001</v>
      </c>
      <c r="O837">
        <f t="shared" si="173"/>
        <v>157.30212462560826</v>
      </c>
      <c r="P837">
        <v>15346.69</v>
      </c>
      <c r="Q837">
        <f t="shared" si="174"/>
        <v>158.45212061891223</v>
      </c>
      <c r="R837">
        <v>7421.56</v>
      </c>
      <c r="S837" s="135">
        <f t="shared" si="175"/>
        <v>176.33602296163241</v>
      </c>
      <c r="T837">
        <v>10816.68</v>
      </c>
      <c r="U837" s="136">
        <f t="shared" si="176"/>
        <v>169.30770711733243</v>
      </c>
      <c r="V837">
        <v>9499.6200000000008</v>
      </c>
      <c r="W837">
        <f t="shared" si="177"/>
        <v>129.86511259755653</v>
      </c>
      <c r="X837">
        <v>4488.53</v>
      </c>
      <c r="Y837">
        <f t="shared" si="178"/>
        <v>108.3481988756098</v>
      </c>
      <c r="Z837">
        <v>15646.93</v>
      </c>
      <c r="AA837" s="136">
        <f t="shared" si="179"/>
        <v>157.76931919012665</v>
      </c>
      <c r="AB837">
        <v>10817.7</v>
      </c>
      <c r="AC837">
        <f t="shared" si="180"/>
        <v>122.96473958214929</v>
      </c>
    </row>
    <row r="838" spans="1:29">
      <c r="A838" s="20">
        <v>43269</v>
      </c>
      <c r="B838">
        <v>29064.75</v>
      </c>
      <c r="C838">
        <f t="shared" si="181"/>
        <v>147.31284164430218</v>
      </c>
      <c r="D838">
        <v>13311.9</v>
      </c>
      <c r="E838" s="135">
        <f t="shared" si="181"/>
        <v>153.70750553660625</v>
      </c>
      <c r="F838">
        <v>11484.28</v>
      </c>
      <c r="G838">
        <f t="shared" si="169"/>
        <v>165.23026500366163</v>
      </c>
      <c r="H838">
        <v>9394.5300000000007</v>
      </c>
      <c r="I838">
        <f t="shared" si="170"/>
        <v>148.37130849667628</v>
      </c>
      <c r="J838">
        <v>7159.8</v>
      </c>
      <c r="K838">
        <f t="shared" si="171"/>
        <v>140.29305608351982</v>
      </c>
      <c r="L838">
        <v>15081.23</v>
      </c>
      <c r="M838" s="134">
        <f t="shared" si="172"/>
        <v>177.17568802704881</v>
      </c>
      <c r="N838">
        <v>10279.67</v>
      </c>
      <c r="O838">
        <f t="shared" si="173"/>
        <v>156.60727180765329</v>
      </c>
      <c r="P838">
        <v>15313.23</v>
      </c>
      <c r="Q838">
        <f t="shared" si="174"/>
        <v>158.10665146850204</v>
      </c>
      <c r="R838">
        <v>7408.65</v>
      </c>
      <c r="S838" s="135">
        <f t="shared" si="175"/>
        <v>176.02928178370826</v>
      </c>
      <c r="T838">
        <v>10765.55</v>
      </c>
      <c r="U838" s="136">
        <f t="shared" si="176"/>
        <v>168.50739657242315</v>
      </c>
      <c r="V838">
        <v>9458.5</v>
      </c>
      <c r="W838">
        <f t="shared" si="177"/>
        <v>129.30297922485198</v>
      </c>
      <c r="X838">
        <v>4488.09</v>
      </c>
      <c r="Y838">
        <f t="shared" si="178"/>
        <v>108.33757775744748</v>
      </c>
      <c r="Z838">
        <v>15573.23</v>
      </c>
      <c r="AA838" s="136">
        <f t="shared" si="179"/>
        <v>157.02619585383559</v>
      </c>
      <c r="AB838">
        <v>10799.85</v>
      </c>
      <c r="AC838">
        <f t="shared" si="180"/>
        <v>122.76183872507787</v>
      </c>
    </row>
    <row r="839" spans="1:29">
      <c r="A839" s="20">
        <v>43270</v>
      </c>
      <c r="B839">
        <v>28847.9</v>
      </c>
      <c r="C839">
        <f t="shared" si="181"/>
        <v>146.21375117524374</v>
      </c>
      <c r="D839">
        <v>13073.15</v>
      </c>
      <c r="E839" s="135">
        <f t="shared" si="181"/>
        <v>150.95074902950623</v>
      </c>
      <c r="F839">
        <v>11393.17</v>
      </c>
      <c r="G839">
        <f t="shared" si="169"/>
        <v>163.91941839904351</v>
      </c>
      <c r="H839">
        <v>9298.15</v>
      </c>
      <c r="I839">
        <f t="shared" si="170"/>
        <v>146.84914328852753</v>
      </c>
      <c r="J839">
        <v>7083</v>
      </c>
      <c r="K839">
        <f t="shared" si="171"/>
        <v>138.78819467576901</v>
      </c>
      <c r="L839">
        <v>14845.27</v>
      </c>
      <c r="M839" s="134">
        <f t="shared" si="172"/>
        <v>174.40360807422914</v>
      </c>
      <c r="N839">
        <v>10170.620000000001</v>
      </c>
      <c r="O839">
        <f t="shared" si="173"/>
        <v>154.9459321935777</v>
      </c>
      <c r="P839">
        <v>15090.49</v>
      </c>
      <c r="Q839">
        <f t="shared" si="174"/>
        <v>155.80689658020646</v>
      </c>
      <c r="R839">
        <v>7323.01</v>
      </c>
      <c r="S839" s="135">
        <f t="shared" si="175"/>
        <v>173.99447818359801</v>
      </c>
      <c r="T839">
        <v>10663.77</v>
      </c>
      <c r="U839" s="136">
        <f t="shared" si="176"/>
        <v>166.91428866589345</v>
      </c>
      <c r="V839">
        <v>9355.23</v>
      </c>
      <c r="W839">
        <f t="shared" si="177"/>
        <v>127.8912206305135</v>
      </c>
      <c r="X839">
        <v>4417.29</v>
      </c>
      <c r="Y839">
        <f t="shared" si="178"/>
        <v>106.62854328950513</v>
      </c>
      <c r="Z839">
        <v>15336.58</v>
      </c>
      <c r="AA839" s="136">
        <f t="shared" si="179"/>
        <v>154.64003387916432</v>
      </c>
      <c r="AB839">
        <v>10710.45</v>
      </c>
      <c r="AC839">
        <f t="shared" si="180"/>
        <v>121.74562939050175</v>
      </c>
    </row>
    <row r="840" spans="1:29">
      <c r="A840" s="20">
        <v>43271</v>
      </c>
      <c r="B840">
        <v>28838.55</v>
      </c>
      <c r="C840">
        <f t="shared" si="181"/>
        <v>146.16636129336362</v>
      </c>
      <c r="D840">
        <v>13153.3</v>
      </c>
      <c r="E840" s="135">
        <f t="shared" si="181"/>
        <v>151.87621095220388</v>
      </c>
      <c r="F840">
        <v>11434.99</v>
      </c>
      <c r="G840">
        <f t="shared" si="169"/>
        <v>164.52110432819651</v>
      </c>
      <c r="H840">
        <v>9294.56</v>
      </c>
      <c r="I840">
        <f t="shared" si="170"/>
        <v>146.79244508249667</v>
      </c>
      <c r="J840">
        <v>7049.86</v>
      </c>
      <c r="K840">
        <f t="shared" si="171"/>
        <v>138.13883130268482</v>
      </c>
      <c r="L840">
        <v>14910.58</v>
      </c>
      <c r="M840" s="134">
        <f t="shared" si="172"/>
        <v>175.17087600828006</v>
      </c>
      <c r="N840">
        <v>10202.49</v>
      </c>
      <c r="O840">
        <f t="shared" si="173"/>
        <v>155.43146079055697</v>
      </c>
      <c r="P840">
        <v>15103.79</v>
      </c>
      <c r="Q840">
        <f t="shared" si="174"/>
        <v>155.94421695380049</v>
      </c>
      <c r="R840">
        <v>7359.5</v>
      </c>
      <c r="S840" s="135">
        <f t="shared" si="175"/>
        <v>174.86147939060436</v>
      </c>
      <c r="T840">
        <v>10736.63</v>
      </c>
      <c r="U840" s="136">
        <f t="shared" si="176"/>
        <v>168.05472727927281</v>
      </c>
      <c r="V840">
        <v>9350.2099999999991</v>
      </c>
      <c r="W840">
        <f t="shared" si="177"/>
        <v>127.8225944259664</v>
      </c>
      <c r="X840">
        <v>4416.93</v>
      </c>
      <c r="Y840">
        <f t="shared" si="178"/>
        <v>106.61985328373595</v>
      </c>
      <c r="Z840">
        <v>15367.98</v>
      </c>
      <c r="AA840" s="136">
        <f t="shared" si="179"/>
        <v>154.95664273614582</v>
      </c>
      <c r="AB840">
        <v>10772.05</v>
      </c>
      <c r="AC840">
        <f t="shared" si="180"/>
        <v>122.44583626980699</v>
      </c>
    </row>
    <row r="841" spans="1:29">
      <c r="A841" s="20">
        <v>43272</v>
      </c>
      <c r="B841">
        <v>28675.85</v>
      </c>
      <c r="C841">
        <f t="shared" si="181"/>
        <v>145.34172666428449</v>
      </c>
      <c r="D841">
        <v>13007.2</v>
      </c>
      <c r="E841" s="135">
        <f t="shared" si="181"/>
        <v>150.18924916922037</v>
      </c>
      <c r="F841">
        <v>11372.28</v>
      </c>
      <c r="G841">
        <f t="shared" si="169"/>
        <v>163.61886318479182</v>
      </c>
      <c r="H841">
        <v>9274.9599999999991</v>
      </c>
      <c r="I841">
        <f t="shared" si="170"/>
        <v>146.48289498828919</v>
      </c>
      <c r="J841">
        <v>7040.95</v>
      </c>
      <c r="K841">
        <f t="shared" si="171"/>
        <v>137.96424386592625</v>
      </c>
      <c r="L841">
        <v>14867.55</v>
      </c>
      <c r="M841" s="134">
        <f t="shared" si="172"/>
        <v>174.66535557952164</v>
      </c>
      <c r="N841">
        <v>10209.66</v>
      </c>
      <c r="O841">
        <f t="shared" si="173"/>
        <v>155.5406932988827</v>
      </c>
      <c r="P841">
        <v>15020.87</v>
      </c>
      <c r="Q841">
        <f t="shared" si="174"/>
        <v>155.08808121106247</v>
      </c>
      <c r="R841">
        <v>7317.18</v>
      </c>
      <c r="S841" s="135">
        <f t="shared" si="175"/>
        <v>173.85595757420239</v>
      </c>
      <c r="T841">
        <v>10672.45</v>
      </c>
      <c r="U841" s="136">
        <f t="shared" si="176"/>
        <v>167.05015206369927</v>
      </c>
      <c r="V841">
        <v>9286.59</v>
      </c>
      <c r="W841">
        <f t="shared" si="177"/>
        <v>126.95287348308064</v>
      </c>
      <c r="X841">
        <v>4390.83</v>
      </c>
      <c r="Y841">
        <f t="shared" si="178"/>
        <v>105.98982786546907</v>
      </c>
      <c r="Z841">
        <v>15246.56</v>
      </c>
      <c r="AA841" s="136">
        <f t="shared" si="179"/>
        <v>153.73235460191981</v>
      </c>
      <c r="AB841">
        <v>10741.1</v>
      </c>
      <c r="AC841">
        <f t="shared" si="180"/>
        <v>122.09402778093528</v>
      </c>
    </row>
    <row r="842" spans="1:29">
      <c r="A842" s="20">
        <v>43273</v>
      </c>
      <c r="B842">
        <v>28829.45</v>
      </c>
      <c r="C842">
        <f t="shared" si="181"/>
        <v>146.12023852062472</v>
      </c>
      <c r="D842">
        <v>13098.25</v>
      </c>
      <c r="E842" s="135">
        <f t="shared" si="181"/>
        <v>151.24056929475526</v>
      </c>
      <c r="F842">
        <v>11401.62</v>
      </c>
      <c r="G842">
        <f t="shared" si="169"/>
        <v>164.04099291127073</v>
      </c>
      <c r="H842">
        <v>9296.2800000000007</v>
      </c>
      <c r="I842">
        <f t="shared" si="170"/>
        <v>146.8196096826006</v>
      </c>
      <c r="J842">
        <v>7054.1</v>
      </c>
      <c r="K842">
        <f t="shared" si="171"/>
        <v>138.22191219290443</v>
      </c>
      <c r="L842">
        <v>14956.82</v>
      </c>
      <c r="M842" s="134">
        <f t="shared" si="172"/>
        <v>175.71410781459628</v>
      </c>
      <c r="N842">
        <v>10255.1</v>
      </c>
      <c r="O842">
        <f t="shared" si="173"/>
        <v>156.23295622472952</v>
      </c>
      <c r="P842">
        <v>15084.25</v>
      </c>
      <c r="Q842">
        <f t="shared" si="174"/>
        <v>155.7424695778586</v>
      </c>
      <c r="R842">
        <v>7368.32</v>
      </c>
      <c r="S842" s="135">
        <f t="shared" si="175"/>
        <v>175.07104230224576</v>
      </c>
      <c r="T842">
        <v>10761.75</v>
      </c>
      <c r="U842" s="136">
        <f t="shared" si="176"/>
        <v>168.44791720472014</v>
      </c>
      <c r="V842">
        <v>9312.7199999999993</v>
      </c>
      <c r="W842">
        <f t="shared" si="177"/>
        <v>127.31008518125108</v>
      </c>
      <c r="X842">
        <v>4405.78</v>
      </c>
      <c r="Y842">
        <f t="shared" si="178"/>
        <v>106.35070449393993</v>
      </c>
      <c r="Z842">
        <v>15372.08</v>
      </c>
      <c r="AA842" s="136">
        <f t="shared" si="179"/>
        <v>154.99798338307656</v>
      </c>
      <c r="AB842">
        <v>10821.85</v>
      </c>
      <c r="AC842">
        <f t="shared" si="180"/>
        <v>123.01191261054403</v>
      </c>
    </row>
    <row r="843" spans="1:29">
      <c r="A843" s="20">
        <v>43276</v>
      </c>
      <c r="B843">
        <v>28447.7</v>
      </c>
      <c r="C843">
        <f t="shared" si="181"/>
        <v>144.18536286204474</v>
      </c>
      <c r="D843">
        <v>13139.35</v>
      </c>
      <c r="E843" s="135">
        <f t="shared" si="181"/>
        <v>151.71513554582046</v>
      </c>
      <c r="F843">
        <v>11372.95</v>
      </c>
      <c r="G843">
        <f t="shared" si="169"/>
        <v>163.62850282067257</v>
      </c>
      <c r="H843">
        <v>9281.18</v>
      </c>
      <c r="I843">
        <f t="shared" si="170"/>
        <v>146.58112976308362</v>
      </c>
      <c r="J843">
        <v>7022.59</v>
      </c>
      <c r="K843">
        <f t="shared" si="171"/>
        <v>137.60448793563583</v>
      </c>
      <c r="L843">
        <v>14883.61</v>
      </c>
      <c r="M843" s="134">
        <f t="shared" si="172"/>
        <v>174.85402994823792</v>
      </c>
      <c r="N843">
        <v>10222.67</v>
      </c>
      <c r="O843">
        <f t="shared" si="173"/>
        <v>155.73889621845285</v>
      </c>
      <c r="P843">
        <v>14974.5</v>
      </c>
      <c r="Q843">
        <f t="shared" si="174"/>
        <v>154.60931837470497</v>
      </c>
      <c r="R843">
        <v>7338.87</v>
      </c>
      <c r="S843" s="135">
        <f t="shared" si="175"/>
        <v>174.37131126507569</v>
      </c>
      <c r="T843">
        <v>10743.68</v>
      </c>
      <c r="U843" s="136">
        <f t="shared" si="176"/>
        <v>168.1650771588271</v>
      </c>
      <c r="V843">
        <v>9293.6200000000008</v>
      </c>
      <c r="W843">
        <f t="shared" si="177"/>
        <v>127.04897751056394</v>
      </c>
      <c r="X843">
        <v>4336.09</v>
      </c>
      <c r="Y843">
        <f t="shared" si="178"/>
        <v>104.66846421045264</v>
      </c>
      <c r="Z843">
        <v>15286.89</v>
      </c>
      <c r="AA843" s="136">
        <f t="shared" si="179"/>
        <v>154.13900540453335</v>
      </c>
      <c r="AB843">
        <v>10762.45</v>
      </c>
      <c r="AC843">
        <f t="shared" si="180"/>
        <v>122.3367131197854</v>
      </c>
    </row>
    <row r="844" spans="1:29">
      <c r="A844" s="20">
        <v>43277</v>
      </c>
      <c r="B844">
        <v>28505.85</v>
      </c>
      <c r="C844">
        <f t="shared" si="181"/>
        <v>144.48009244828293</v>
      </c>
      <c r="D844">
        <v>13098.75</v>
      </c>
      <c r="E844" s="135">
        <f t="shared" si="181"/>
        <v>151.24634260681202</v>
      </c>
      <c r="F844">
        <v>11408.29</v>
      </c>
      <c r="G844">
        <f t="shared" si="169"/>
        <v>164.13695764459095</v>
      </c>
      <c r="H844">
        <v>9317.2199999999993</v>
      </c>
      <c r="I844">
        <f t="shared" si="170"/>
        <v>147.15032289549364</v>
      </c>
      <c r="J844">
        <v>7068.91</v>
      </c>
      <c r="K844">
        <f t="shared" si="171"/>
        <v>138.51210747218553</v>
      </c>
      <c r="L844">
        <v>14849.88</v>
      </c>
      <c r="M844" s="134">
        <f t="shared" si="172"/>
        <v>174.45776678156301</v>
      </c>
      <c r="N844">
        <v>10215.27</v>
      </c>
      <c r="O844">
        <f t="shared" si="173"/>
        <v>155.62615973845138</v>
      </c>
      <c r="P844">
        <v>14948.37</v>
      </c>
      <c r="Q844">
        <f t="shared" si="174"/>
        <v>154.33953030237328</v>
      </c>
      <c r="R844">
        <v>7343.45</v>
      </c>
      <c r="S844" s="135">
        <f t="shared" si="175"/>
        <v>174.48013191533846</v>
      </c>
      <c r="T844">
        <v>10738.5</v>
      </c>
      <c r="U844" s="136">
        <f t="shared" si="176"/>
        <v>168.08399738916879</v>
      </c>
      <c r="V844">
        <v>9353.6299999999992</v>
      </c>
      <c r="W844">
        <f t="shared" si="177"/>
        <v>127.86934773663394</v>
      </c>
      <c r="X844">
        <v>4325.63</v>
      </c>
      <c r="Y844">
        <f t="shared" si="178"/>
        <v>104.4159712650476</v>
      </c>
      <c r="Z844">
        <v>15230.49</v>
      </c>
      <c r="AA844" s="136">
        <f t="shared" si="179"/>
        <v>153.57031943212067</v>
      </c>
      <c r="AB844">
        <v>10769.15</v>
      </c>
      <c r="AC844">
        <f t="shared" si="180"/>
        <v>122.41287198490463</v>
      </c>
    </row>
    <row r="845" spans="1:29">
      <c r="A845" s="20">
        <v>43278</v>
      </c>
      <c r="B845">
        <v>28119</v>
      </c>
      <c r="C845">
        <f t="shared" si="181"/>
        <v>142.5193677632229</v>
      </c>
      <c r="D845">
        <v>12793.35</v>
      </c>
      <c r="E845" s="135">
        <f t="shared" si="181"/>
        <v>147.72000360254671</v>
      </c>
      <c r="F845">
        <v>11323.24</v>
      </c>
      <c r="G845">
        <f t="shared" si="169"/>
        <v>162.91329938838669</v>
      </c>
      <c r="H845">
        <v>9264.84</v>
      </c>
      <c r="I845">
        <f t="shared" si="170"/>
        <v>146.32306606209639</v>
      </c>
      <c r="J845">
        <v>7029.65</v>
      </c>
      <c r="K845">
        <f t="shared" si="171"/>
        <v>137.74282545567124</v>
      </c>
      <c r="L845">
        <v>14651.91</v>
      </c>
      <c r="M845" s="134">
        <f t="shared" si="172"/>
        <v>172.13199687030809</v>
      </c>
      <c r="N845">
        <v>10141.030000000001</v>
      </c>
      <c r="O845">
        <f t="shared" si="173"/>
        <v>154.49513862016644</v>
      </c>
      <c r="P845">
        <v>14753.94</v>
      </c>
      <c r="Q845">
        <f t="shared" si="174"/>
        <v>152.33207163787071</v>
      </c>
      <c r="R845">
        <v>7285.54</v>
      </c>
      <c r="S845" s="135">
        <f t="shared" si="175"/>
        <v>173.1041922086315</v>
      </c>
      <c r="T845">
        <v>10635.68</v>
      </c>
      <c r="U845" s="136">
        <f t="shared" si="176"/>
        <v>166.47461091884665</v>
      </c>
      <c r="V845">
        <v>9327.7999999999993</v>
      </c>
      <c r="W845">
        <f t="shared" si="177"/>
        <v>127.51623720606588</v>
      </c>
      <c r="X845">
        <v>4232.57</v>
      </c>
      <c r="Y845">
        <f t="shared" si="178"/>
        <v>102.16960477370985</v>
      </c>
      <c r="Z845">
        <v>14980.56</v>
      </c>
      <c r="AA845" s="136">
        <f t="shared" si="179"/>
        <v>151.05025409373235</v>
      </c>
      <c r="AB845">
        <v>10671.4</v>
      </c>
      <c r="AC845">
        <f t="shared" si="180"/>
        <v>121.30174824379931</v>
      </c>
    </row>
    <row r="846" spans="1:29">
      <c r="A846" s="20">
        <v>43279</v>
      </c>
      <c r="B846">
        <v>27771.35</v>
      </c>
      <c r="C846">
        <f t="shared" si="181"/>
        <v>140.75732579149971</v>
      </c>
      <c r="D846">
        <v>12556</v>
      </c>
      <c r="E846" s="135">
        <f t="shared" si="181"/>
        <v>144.97941236920559</v>
      </c>
      <c r="F846">
        <v>11265.93</v>
      </c>
      <c r="G846">
        <f t="shared" si="169"/>
        <v>162.0887508326775</v>
      </c>
      <c r="H846">
        <v>9182.4500000000007</v>
      </c>
      <c r="I846">
        <f t="shared" si="170"/>
        <v>145.0218501303743</v>
      </c>
      <c r="J846">
        <v>6942.88</v>
      </c>
      <c r="K846">
        <f t="shared" si="171"/>
        <v>136.04260638860694</v>
      </c>
      <c r="L846">
        <v>14329.04</v>
      </c>
      <c r="M846" s="134">
        <f t="shared" si="172"/>
        <v>168.3388901811791</v>
      </c>
      <c r="N846">
        <v>10001.469999999999</v>
      </c>
      <c r="O846">
        <f t="shared" si="173"/>
        <v>152.36898954597669</v>
      </c>
      <c r="P846">
        <v>14465.2</v>
      </c>
      <c r="Q846">
        <f t="shared" si="174"/>
        <v>149.35087730166501</v>
      </c>
      <c r="R846">
        <v>7135.33</v>
      </c>
      <c r="S846" s="135">
        <f t="shared" si="175"/>
        <v>169.53520751955443</v>
      </c>
      <c r="T846">
        <v>10503.62</v>
      </c>
      <c r="U846" s="136">
        <f t="shared" si="176"/>
        <v>164.40754636651499</v>
      </c>
      <c r="V846">
        <v>9213.4699999999993</v>
      </c>
      <c r="W846">
        <f t="shared" si="177"/>
        <v>125.95328223278499</v>
      </c>
      <c r="X846">
        <v>4145.03</v>
      </c>
      <c r="Y846">
        <f t="shared" si="178"/>
        <v>100.0564850374998</v>
      </c>
      <c r="Z846">
        <v>14711.13</v>
      </c>
      <c r="AA846" s="136">
        <f t="shared" si="179"/>
        <v>148.33356860530773</v>
      </c>
      <c r="AB846">
        <v>10589.1</v>
      </c>
      <c r="AC846">
        <f t="shared" si="180"/>
        <v>120.36624457226</v>
      </c>
    </row>
    <row r="847" spans="1:29">
      <c r="A847" s="20">
        <v>43280</v>
      </c>
      <c r="B847">
        <v>28291.7</v>
      </c>
      <c r="C847">
        <f t="shared" si="181"/>
        <v>143.39468675794919</v>
      </c>
      <c r="D847">
        <v>12897.05</v>
      </c>
      <c r="E847" s="135">
        <f t="shared" si="181"/>
        <v>148.91738852311747</v>
      </c>
      <c r="F847">
        <v>11406.44</v>
      </c>
      <c r="G847">
        <f t="shared" si="169"/>
        <v>164.1103407395471</v>
      </c>
      <c r="H847">
        <v>9274.42</v>
      </c>
      <c r="I847">
        <f t="shared" si="170"/>
        <v>146.47436656732634</v>
      </c>
      <c r="J847">
        <v>7023.09</v>
      </c>
      <c r="K847">
        <f t="shared" si="171"/>
        <v>137.61428521042586</v>
      </c>
      <c r="L847">
        <v>14647.74</v>
      </c>
      <c r="M847" s="134">
        <f t="shared" si="172"/>
        <v>172.083007323761</v>
      </c>
      <c r="N847">
        <v>10148.98</v>
      </c>
      <c r="O847">
        <f t="shared" si="173"/>
        <v>154.61625416287069</v>
      </c>
      <c r="P847">
        <v>14815.41</v>
      </c>
      <c r="Q847">
        <f t="shared" si="174"/>
        <v>152.96673956003792</v>
      </c>
      <c r="R847">
        <v>7261.8</v>
      </c>
      <c r="S847" s="135">
        <f t="shared" si="175"/>
        <v>172.54013058478031</v>
      </c>
      <c r="T847">
        <v>10627.71</v>
      </c>
      <c r="U847" s="136">
        <f t="shared" si="176"/>
        <v>166.34986077132214</v>
      </c>
      <c r="V847">
        <v>9337.64</v>
      </c>
      <c r="W847">
        <f t="shared" si="177"/>
        <v>127.65075550342515</v>
      </c>
      <c r="X847">
        <v>4236.8999999999996</v>
      </c>
      <c r="Y847">
        <f t="shared" si="178"/>
        <v>102.27412623198937</v>
      </c>
      <c r="Z847">
        <v>15039.81</v>
      </c>
      <c r="AA847" s="136">
        <f t="shared" si="179"/>
        <v>151.64767685730419</v>
      </c>
      <c r="AB847">
        <v>10714.3</v>
      </c>
      <c r="AC847">
        <f t="shared" si="180"/>
        <v>121.78939232045832</v>
      </c>
    </row>
    <row r="848" spans="1:29">
      <c r="A848" s="20">
        <v>43283</v>
      </c>
      <c r="B848">
        <v>28042.45</v>
      </c>
      <c r="C848">
        <f t="shared" si="181"/>
        <v>142.13137894419398</v>
      </c>
      <c r="D848">
        <v>12960.3</v>
      </c>
      <c r="E848" s="135">
        <f t="shared" si="181"/>
        <v>149.64771249829684</v>
      </c>
      <c r="F848">
        <v>11359.21</v>
      </c>
      <c r="G848">
        <f t="shared" si="169"/>
        <v>163.43081834753619</v>
      </c>
      <c r="H848">
        <v>9264.1200000000008</v>
      </c>
      <c r="I848">
        <f t="shared" si="170"/>
        <v>146.3116948341459</v>
      </c>
      <c r="J848">
        <v>7009.68</v>
      </c>
      <c r="K848">
        <f t="shared" si="171"/>
        <v>137.35152230055687</v>
      </c>
      <c r="L848">
        <v>14602.35</v>
      </c>
      <c r="M848" s="134">
        <f t="shared" si="172"/>
        <v>171.54976139623733</v>
      </c>
      <c r="N848">
        <v>10150.6</v>
      </c>
      <c r="O848">
        <f t="shared" si="173"/>
        <v>154.64093431119537</v>
      </c>
      <c r="P848">
        <v>14798.33</v>
      </c>
      <c r="Q848">
        <f t="shared" si="174"/>
        <v>152.79039129079089</v>
      </c>
      <c r="R848">
        <v>7231.87</v>
      </c>
      <c r="S848" s="135">
        <f t="shared" si="175"/>
        <v>171.8289947633032</v>
      </c>
      <c r="T848">
        <v>10599.61</v>
      </c>
      <c r="U848" s="136">
        <f t="shared" si="176"/>
        <v>165.91002649962357</v>
      </c>
      <c r="V848">
        <v>9340.41</v>
      </c>
      <c r="W848">
        <f t="shared" si="177"/>
        <v>127.68862295095414</v>
      </c>
      <c r="X848">
        <v>4164.22</v>
      </c>
      <c r="Y848">
        <f t="shared" si="178"/>
        <v>100.51971062280791</v>
      </c>
      <c r="Z848">
        <v>15093.17</v>
      </c>
      <c r="AA848" s="136">
        <f t="shared" si="179"/>
        <v>152.18571025248045</v>
      </c>
      <c r="AB848">
        <v>10657.3</v>
      </c>
      <c r="AC848">
        <f t="shared" si="180"/>
        <v>121.14147361720509</v>
      </c>
    </row>
    <row r="849" spans="1:29">
      <c r="A849" s="20">
        <v>43284</v>
      </c>
      <c r="B849">
        <v>28170.5</v>
      </c>
      <c r="C849">
        <f t="shared" si="181"/>
        <v>142.78039224630575</v>
      </c>
      <c r="D849">
        <v>13175.5</v>
      </c>
      <c r="E849" s="135">
        <f t="shared" si="181"/>
        <v>152.13254600752379</v>
      </c>
      <c r="F849">
        <v>11414.47</v>
      </c>
      <c r="G849">
        <f t="shared" si="169"/>
        <v>164.22587249495356</v>
      </c>
      <c r="H849">
        <v>9303.94</v>
      </c>
      <c r="I849">
        <f t="shared" si="170"/>
        <v>146.94058691329596</v>
      </c>
      <c r="J849">
        <v>7051.7</v>
      </c>
      <c r="K849">
        <f t="shared" si="171"/>
        <v>138.1748852739122</v>
      </c>
      <c r="L849">
        <v>14728.46</v>
      </c>
      <c r="M849" s="134">
        <f t="shared" si="172"/>
        <v>173.03131336627499</v>
      </c>
      <c r="N849">
        <v>10187.780000000001</v>
      </c>
      <c r="O849">
        <f t="shared" si="173"/>
        <v>155.2073589499054</v>
      </c>
      <c r="P849">
        <v>14962.27</v>
      </c>
      <c r="Q849">
        <f t="shared" si="174"/>
        <v>154.4830455800392</v>
      </c>
      <c r="R849">
        <v>7308.62</v>
      </c>
      <c r="S849" s="135">
        <f t="shared" si="175"/>
        <v>173.65257225406057</v>
      </c>
      <c r="T849">
        <v>10664.27</v>
      </c>
      <c r="U849" s="136">
        <f t="shared" si="176"/>
        <v>166.92211489848594</v>
      </c>
      <c r="V849">
        <v>9393.2000000000007</v>
      </c>
      <c r="W849">
        <f t="shared" si="177"/>
        <v>128.41029174339269</v>
      </c>
      <c r="X849">
        <v>4174.47</v>
      </c>
      <c r="Y849">
        <f t="shared" si="178"/>
        <v>100.7671343981809</v>
      </c>
      <c r="Z849">
        <v>15247.99</v>
      </c>
      <c r="AA849" s="136">
        <f t="shared" si="179"/>
        <v>153.74677341292247</v>
      </c>
      <c r="AB849">
        <v>10699.9</v>
      </c>
      <c r="AC849">
        <f t="shared" si="180"/>
        <v>121.62570759542592</v>
      </c>
    </row>
    <row r="850" spans="1:29">
      <c r="A850" s="20">
        <v>43285</v>
      </c>
      <c r="B850">
        <v>28113.3</v>
      </c>
      <c r="C850">
        <f t="shared" si="181"/>
        <v>142.49047767480403</v>
      </c>
      <c r="D850">
        <v>13336.3</v>
      </c>
      <c r="E850" s="135">
        <f t="shared" si="181"/>
        <v>153.98924316497585</v>
      </c>
      <c r="F850">
        <v>11493.62</v>
      </c>
      <c r="G850">
        <f t="shared" si="169"/>
        <v>165.36464440534237</v>
      </c>
      <c r="H850">
        <v>9366.44</v>
      </c>
      <c r="I850">
        <f t="shared" si="170"/>
        <v>147.9276726728861</v>
      </c>
      <c r="J850">
        <v>7089.87</v>
      </c>
      <c r="K850">
        <f t="shared" si="171"/>
        <v>138.92280923138421</v>
      </c>
      <c r="L850">
        <v>14769.32</v>
      </c>
      <c r="M850" s="134">
        <f t="shared" si="172"/>
        <v>173.51134043388055</v>
      </c>
      <c r="N850">
        <v>10221.06</v>
      </c>
      <c r="O850">
        <f t="shared" si="173"/>
        <v>155.71436841672281</v>
      </c>
      <c r="P850">
        <v>15027.06</v>
      </c>
      <c r="Q850">
        <f t="shared" si="174"/>
        <v>155.15199197140433</v>
      </c>
      <c r="R850">
        <v>7315.13</v>
      </c>
      <c r="S850" s="135">
        <f t="shared" si="175"/>
        <v>173.8072496412245</v>
      </c>
      <c r="T850">
        <v>10712.4</v>
      </c>
      <c r="U850" s="136">
        <f t="shared" si="176"/>
        <v>167.67546804784018</v>
      </c>
      <c r="V850">
        <v>9431</v>
      </c>
      <c r="W850">
        <f t="shared" si="177"/>
        <v>128.92703886129715</v>
      </c>
      <c r="X850">
        <v>4146.71</v>
      </c>
      <c r="Y850">
        <f t="shared" si="178"/>
        <v>100.09703839775605</v>
      </c>
      <c r="Z850">
        <v>15326.38</v>
      </c>
      <c r="AA850" s="136">
        <f t="shared" si="179"/>
        <v>154.53718641606841</v>
      </c>
      <c r="AB850">
        <v>10769.9</v>
      </c>
      <c r="AC850">
        <f t="shared" si="180"/>
        <v>122.42139723100007</v>
      </c>
    </row>
    <row r="851" spans="1:29">
      <c r="A851" s="20">
        <v>43286</v>
      </c>
      <c r="B851">
        <v>27999.05</v>
      </c>
      <c r="C851">
        <f t="shared" si="181"/>
        <v>141.91140879728533</v>
      </c>
      <c r="D851">
        <v>13132.4</v>
      </c>
      <c r="E851" s="135">
        <f t="shared" si="181"/>
        <v>151.63488650823155</v>
      </c>
      <c r="F851">
        <v>11462.83</v>
      </c>
      <c r="G851">
        <f t="shared" si="169"/>
        <v>164.92165278031555</v>
      </c>
      <c r="H851">
        <v>9356.9599999999991</v>
      </c>
      <c r="I851">
        <f t="shared" si="170"/>
        <v>147.77795150487145</v>
      </c>
      <c r="J851">
        <v>7085.72</v>
      </c>
      <c r="K851">
        <f t="shared" si="171"/>
        <v>138.84149185062685</v>
      </c>
      <c r="L851">
        <v>14724.82</v>
      </c>
      <c r="M851" s="134">
        <f t="shared" si="172"/>
        <v>172.98855030885733</v>
      </c>
      <c r="N851">
        <v>10193.56</v>
      </c>
      <c r="O851">
        <f t="shared" si="173"/>
        <v>155.29541528158222</v>
      </c>
      <c r="P851">
        <v>14943.96</v>
      </c>
      <c r="Q851">
        <f t="shared" si="174"/>
        <v>154.29399775744471</v>
      </c>
      <c r="R851">
        <v>7236.83</v>
      </c>
      <c r="S851" s="135">
        <f t="shared" si="175"/>
        <v>171.94684420114237</v>
      </c>
      <c r="T851">
        <v>10607.06</v>
      </c>
      <c r="U851" s="136">
        <f t="shared" si="176"/>
        <v>166.02663736525182</v>
      </c>
      <c r="V851">
        <v>9403.06</v>
      </c>
      <c r="W851">
        <f t="shared" si="177"/>
        <v>128.54508345192542</v>
      </c>
      <c r="X851">
        <v>4120.6099999999997</v>
      </c>
      <c r="Y851">
        <f t="shared" si="178"/>
        <v>99.467012979489184</v>
      </c>
      <c r="Z851">
        <v>15161.82</v>
      </c>
      <c r="AA851" s="136">
        <f t="shared" si="179"/>
        <v>152.87791401145438</v>
      </c>
      <c r="AB851">
        <v>10749.75</v>
      </c>
      <c r="AC851">
        <f t="shared" si="180"/>
        <v>122.19235228590266</v>
      </c>
    </row>
    <row r="852" spans="1:29">
      <c r="A852" s="20">
        <v>43287</v>
      </c>
      <c r="B852">
        <v>28148.05</v>
      </c>
      <c r="C852">
        <f t="shared" si="181"/>
        <v>142.66660584542788</v>
      </c>
      <c r="D852">
        <v>13163.75</v>
      </c>
      <c r="E852" s="135">
        <f t="shared" si="181"/>
        <v>151.99687317419003</v>
      </c>
      <c r="F852">
        <v>11459.93</v>
      </c>
      <c r="G852">
        <f t="shared" si="169"/>
        <v>164.87992898321983</v>
      </c>
      <c r="H852">
        <v>9371.5300000000007</v>
      </c>
      <c r="I852">
        <f t="shared" si="170"/>
        <v>148.00806093714712</v>
      </c>
      <c r="J852">
        <v>7089.83</v>
      </c>
      <c r="K852">
        <f t="shared" si="171"/>
        <v>138.92202544940099</v>
      </c>
      <c r="L852">
        <v>14781.93</v>
      </c>
      <c r="M852" s="134">
        <f t="shared" si="172"/>
        <v>173.65948388279162</v>
      </c>
      <c r="N852">
        <v>10227.81</v>
      </c>
      <c r="O852">
        <f t="shared" si="173"/>
        <v>155.81720236807547</v>
      </c>
      <c r="P852">
        <v>14984.98</v>
      </c>
      <c r="Q852">
        <f t="shared" si="174"/>
        <v>154.71752269916101</v>
      </c>
      <c r="R852">
        <v>7249.02</v>
      </c>
      <c r="S852" s="135">
        <f t="shared" si="175"/>
        <v>172.23647820260598</v>
      </c>
      <c r="T852">
        <v>10621.26</v>
      </c>
      <c r="U852" s="136">
        <f t="shared" si="176"/>
        <v>166.24890237087891</v>
      </c>
      <c r="V852">
        <v>9437.17</v>
      </c>
      <c r="W852">
        <f t="shared" si="177"/>
        <v>129.01138620832018</v>
      </c>
      <c r="X852">
        <v>4167.8</v>
      </c>
      <c r="Y852">
        <f t="shared" si="178"/>
        <v>100.6061279024016</v>
      </c>
      <c r="Z852">
        <v>15177.97</v>
      </c>
      <c r="AA852" s="136">
        <f t="shared" si="179"/>
        <v>153.0407558280229</v>
      </c>
      <c r="AB852">
        <v>10772.65</v>
      </c>
      <c r="AC852">
        <f t="shared" si="180"/>
        <v>122.45265646668332</v>
      </c>
    </row>
    <row r="853" spans="1:29">
      <c r="A853" s="20">
        <v>43290</v>
      </c>
      <c r="B853">
        <v>28361.45</v>
      </c>
      <c r="C853">
        <f t="shared" si="181"/>
        <v>143.74821020833807</v>
      </c>
      <c r="D853">
        <v>13496.35</v>
      </c>
      <c r="E853" s="135">
        <f t="shared" si="181"/>
        <v>155.83728035434279</v>
      </c>
      <c r="F853">
        <v>11570.09</v>
      </c>
      <c r="G853">
        <f t="shared" si="169"/>
        <v>166.46485777220821</v>
      </c>
      <c r="H853">
        <v>9460.75</v>
      </c>
      <c r="I853">
        <f t="shared" si="170"/>
        <v>149.4171456006772</v>
      </c>
      <c r="J853">
        <v>7152.16</v>
      </c>
      <c r="K853">
        <f t="shared" si="171"/>
        <v>140.14335372472792</v>
      </c>
      <c r="L853">
        <v>15022.1</v>
      </c>
      <c r="M853" s="134">
        <f t="shared" si="172"/>
        <v>176.48102330586627</v>
      </c>
      <c r="N853">
        <v>10397.39</v>
      </c>
      <c r="O853">
        <f t="shared" si="173"/>
        <v>158.40069591924413</v>
      </c>
      <c r="P853">
        <v>15273.41</v>
      </c>
      <c r="Q853">
        <f t="shared" si="174"/>
        <v>157.69551633492958</v>
      </c>
      <c r="R853">
        <v>7346.35</v>
      </c>
      <c r="S853" s="135">
        <f t="shared" si="175"/>
        <v>174.54903582052671</v>
      </c>
      <c r="T853">
        <v>10719.27</v>
      </c>
      <c r="U853" s="136">
        <f t="shared" si="176"/>
        <v>167.78300048366117</v>
      </c>
      <c r="V853">
        <v>9542.92</v>
      </c>
      <c r="W853">
        <f t="shared" si="177"/>
        <v>130.45704778817196</v>
      </c>
      <c r="X853">
        <v>4207.49</v>
      </c>
      <c r="Y853">
        <f t="shared" si="178"/>
        <v>101.56420103845569</v>
      </c>
      <c r="Z853">
        <v>15409.72</v>
      </c>
      <c r="AA853" s="136">
        <f t="shared" si="179"/>
        <v>155.37751068806969</v>
      </c>
      <c r="AB853">
        <v>10852.9</v>
      </c>
      <c r="AC853">
        <f t="shared" si="180"/>
        <v>123.36485779889512</v>
      </c>
    </row>
    <row r="854" spans="1:29">
      <c r="A854" s="20">
        <v>43291</v>
      </c>
      <c r="B854">
        <v>28655.599999999999</v>
      </c>
      <c r="C854">
        <f t="shared" si="181"/>
        <v>145.23909082384901</v>
      </c>
      <c r="D854">
        <v>13647.6</v>
      </c>
      <c r="E854" s="135">
        <f t="shared" si="181"/>
        <v>157.58370725151087</v>
      </c>
      <c r="F854">
        <v>11648.93</v>
      </c>
      <c r="G854">
        <f t="shared" si="169"/>
        <v>167.59916955256261</v>
      </c>
      <c r="H854">
        <v>9520.0300000000007</v>
      </c>
      <c r="I854">
        <f t="shared" si="170"/>
        <v>150.35337670193329</v>
      </c>
      <c r="J854">
        <v>7196.73</v>
      </c>
      <c r="K854">
        <f t="shared" si="171"/>
        <v>141.01668279951247</v>
      </c>
      <c r="L854">
        <v>15131.08</v>
      </c>
      <c r="M854" s="134">
        <f t="shared" si="172"/>
        <v>177.76133044800176</v>
      </c>
      <c r="N854">
        <v>10465.58</v>
      </c>
      <c r="O854">
        <f t="shared" si="173"/>
        <v>159.43954734779814</v>
      </c>
      <c r="P854">
        <v>15422.34</v>
      </c>
      <c r="Q854">
        <f t="shared" si="174"/>
        <v>159.23319477397894</v>
      </c>
      <c r="R854">
        <v>7402.47</v>
      </c>
      <c r="S854" s="135">
        <f t="shared" si="175"/>
        <v>175.88244518575542</v>
      </c>
      <c r="T854">
        <v>10768.91</v>
      </c>
      <c r="U854" s="136">
        <f t="shared" si="176"/>
        <v>168.55998885544477</v>
      </c>
      <c r="V854">
        <v>9604.3700000000008</v>
      </c>
      <c r="W854">
        <f t="shared" si="177"/>
        <v>131.29710361873362</v>
      </c>
      <c r="X854">
        <v>4234.99</v>
      </c>
      <c r="Y854">
        <f t="shared" si="178"/>
        <v>102.2280209236028</v>
      </c>
      <c r="Z854">
        <v>15499.9</v>
      </c>
      <c r="AA854" s="136">
        <f t="shared" si="179"/>
        <v>156.28680325885293</v>
      </c>
      <c r="AB854">
        <v>10947.25</v>
      </c>
      <c r="AC854">
        <f t="shared" si="180"/>
        <v>124.43733375770114</v>
      </c>
    </row>
    <row r="855" spans="1:29">
      <c r="A855" s="20">
        <v>43292</v>
      </c>
      <c r="B855">
        <v>28424</v>
      </c>
      <c r="C855">
        <f t="shared" si="181"/>
        <v>144.065240915461</v>
      </c>
      <c r="D855">
        <v>13653.9</v>
      </c>
      <c r="E855" s="135">
        <f t="shared" si="181"/>
        <v>157.65645098342594</v>
      </c>
      <c r="F855">
        <v>11676.82</v>
      </c>
      <c r="G855">
        <f t="shared" si="169"/>
        <v>168.00043738049368</v>
      </c>
      <c r="H855">
        <v>9517.51</v>
      </c>
      <c r="I855">
        <f t="shared" si="170"/>
        <v>150.31357740410658</v>
      </c>
      <c r="J855">
        <v>7198.82</v>
      </c>
      <c r="K855">
        <f t="shared" si="171"/>
        <v>141.05763540813487</v>
      </c>
      <c r="L855">
        <v>15119.52</v>
      </c>
      <c r="M855" s="134">
        <f t="shared" si="172"/>
        <v>177.62552249642269</v>
      </c>
      <c r="N855">
        <v>10420.950000000001</v>
      </c>
      <c r="O855">
        <f t="shared" si="173"/>
        <v>158.75962449611364</v>
      </c>
      <c r="P855">
        <v>15372.66</v>
      </c>
      <c r="Q855">
        <f t="shared" si="174"/>
        <v>158.72025671682474</v>
      </c>
      <c r="R855">
        <v>7378.5</v>
      </c>
      <c r="S855" s="135">
        <f t="shared" si="175"/>
        <v>175.31291876942376</v>
      </c>
      <c r="T855">
        <v>10781.29</v>
      </c>
      <c r="U855" s="136">
        <f t="shared" si="176"/>
        <v>168.75376637443514</v>
      </c>
      <c r="V855">
        <v>9587.67</v>
      </c>
      <c r="W855">
        <f t="shared" si="177"/>
        <v>131.06880528886575</v>
      </c>
      <c r="X855">
        <v>4165.8</v>
      </c>
      <c r="Y855">
        <f t="shared" si="178"/>
        <v>100.55785009257272</v>
      </c>
      <c r="Z855">
        <v>15575</v>
      </c>
      <c r="AA855" s="136">
        <f t="shared" si="179"/>
        <v>157.04404291360811</v>
      </c>
      <c r="AB855">
        <v>10948.3</v>
      </c>
      <c r="AC855">
        <f t="shared" si="180"/>
        <v>124.44926910223475</v>
      </c>
    </row>
    <row r="856" spans="1:29">
      <c r="A856" s="20">
        <v>43293</v>
      </c>
      <c r="B856">
        <v>28367.200000000001</v>
      </c>
      <c r="C856">
        <f t="shared" si="181"/>
        <v>143.7773537185852</v>
      </c>
      <c r="D856">
        <v>13618.35</v>
      </c>
      <c r="E856" s="135">
        <f t="shared" si="181"/>
        <v>157.24596849619076</v>
      </c>
      <c r="F856">
        <v>11723.2</v>
      </c>
      <c r="G856">
        <f t="shared" si="169"/>
        <v>168.66773038370067</v>
      </c>
      <c r="H856">
        <v>9541.75</v>
      </c>
      <c r="I856">
        <f t="shared" si="170"/>
        <v>150.69640874510603</v>
      </c>
      <c r="J856">
        <v>7206.11</v>
      </c>
      <c r="K856">
        <f t="shared" si="171"/>
        <v>141.20047967457373</v>
      </c>
      <c r="L856">
        <v>15128.72</v>
      </c>
      <c r="M856" s="134">
        <f t="shared" si="172"/>
        <v>177.73360494923648</v>
      </c>
      <c r="N856">
        <v>10402.799999999999</v>
      </c>
      <c r="O856">
        <f t="shared" si="173"/>
        <v>158.48311542692088</v>
      </c>
      <c r="P856">
        <v>15354.71</v>
      </c>
      <c r="Q856">
        <f t="shared" si="174"/>
        <v>158.53492583667341</v>
      </c>
      <c r="R856">
        <v>7393.6</v>
      </c>
      <c r="S856" s="135">
        <f t="shared" si="175"/>
        <v>175.67169427574868</v>
      </c>
      <c r="T856">
        <v>10818.18</v>
      </c>
      <c r="U856" s="136">
        <f t="shared" si="176"/>
        <v>169.33118581510996</v>
      </c>
      <c r="V856">
        <v>9572.2900000000009</v>
      </c>
      <c r="W856">
        <f t="shared" si="177"/>
        <v>130.85855209644853</v>
      </c>
      <c r="X856">
        <v>4144.72</v>
      </c>
      <c r="Y856">
        <f t="shared" si="178"/>
        <v>100.04900197697633</v>
      </c>
      <c r="Z856">
        <v>15553.85</v>
      </c>
      <c r="AA856" s="136">
        <f t="shared" si="179"/>
        <v>156.83078567395336</v>
      </c>
      <c r="AB856">
        <v>11023.2</v>
      </c>
      <c r="AC856">
        <f t="shared" si="180"/>
        <v>125.30065701229911</v>
      </c>
    </row>
    <row r="857" spans="1:29">
      <c r="A857" s="20">
        <v>43294</v>
      </c>
      <c r="B857">
        <v>28234.85</v>
      </c>
      <c r="C857">
        <f t="shared" si="181"/>
        <v>143.10654613924513</v>
      </c>
      <c r="D857">
        <v>13409.45</v>
      </c>
      <c r="E857" s="135">
        <f t="shared" si="181"/>
        <v>154.83387871887894</v>
      </c>
      <c r="F857">
        <v>11737.68</v>
      </c>
      <c r="G857">
        <f t="shared" si="169"/>
        <v>168.87606161885455</v>
      </c>
      <c r="H857">
        <v>9536.94</v>
      </c>
      <c r="I857">
        <f t="shared" si="170"/>
        <v>150.62044262504796</v>
      </c>
      <c r="J857">
        <v>7185.39</v>
      </c>
      <c r="K857">
        <f t="shared" si="171"/>
        <v>140.79448060727429</v>
      </c>
      <c r="L857">
        <v>15027.73</v>
      </c>
      <c r="M857" s="134">
        <f t="shared" si="172"/>
        <v>176.54716506775122</v>
      </c>
      <c r="N857">
        <v>10306.459999999999</v>
      </c>
      <c r="O857">
        <f t="shared" si="173"/>
        <v>157.0154083345775</v>
      </c>
      <c r="P857">
        <v>15181.36</v>
      </c>
      <c r="Q857">
        <f t="shared" si="174"/>
        <v>156.7451148018973</v>
      </c>
      <c r="R857">
        <v>7379.42</v>
      </c>
      <c r="S857" s="135">
        <f t="shared" si="175"/>
        <v>175.33477793934554</v>
      </c>
      <c r="T857">
        <v>10835.2</v>
      </c>
      <c r="U857" s="136">
        <f t="shared" si="176"/>
        <v>169.5975907725587</v>
      </c>
      <c r="V857">
        <v>9571.7000000000007</v>
      </c>
      <c r="W857">
        <f t="shared" si="177"/>
        <v>130.85048646683046</v>
      </c>
      <c r="X857">
        <v>4104.8900000000003</v>
      </c>
      <c r="Y857">
        <f t="shared" si="178"/>
        <v>99.087549394234202</v>
      </c>
      <c r="Z857">
        <v>15477.07</v>
      </c>
      <c r="AA857" s="136">
        <f t="shared" si="179"/>
        <v>156.05660643704121</v>
      </c>
      <c r="AB857">
        <v>11018.9</v>
      </c>
      <c r="AC857">
        <f t="shared" si="180"/>
        <v>125.25177893468525</v>
      </c>
    </row>
    <row r="858" spans="1:29">
      <c r="A858" s="20">
        <v>43297</v>
      </c>
      <c r="B858">
        <v>27592.45</v>
      </c>
      <c r="C858">
        <f t="shared" si="181"/>
        <v>139.85058249007221</v>
      </c>
      <c r="D858">
        <v>13094.75</v>
      </c>
      <c r="E858" s="135">
        <f t="shared" si="181"/>
        <v>151.20015611035799</v>
      </c>
      <c r="F858">
        <v>11697.16</v>
      </c>
      <c r="G858">
        <f t="shared" si="169"/>
        <v>168.29307946081343</v>
      </c>
      <c r="H858">
        <v>9486.48</v>
      </c>
      <c r="I858">
        <f t="shared" si="170"/>
        <v>149.82350906618527</v>
      </c>
      <c r="J858">
        <v>7141.77</v>
      </c>
      <c r="K858">
        <f t="shared" si="171"/>
        <v>139.93976635459083</v>
      </c>
      <c r="L858">
        <v>14708.44</v>
      </c>
      <c r="M858" s="134">
        <f t="shared" si="172"/>
        <v>172.79611655047802</v>
      </c>
      <c r="N858">
        <v>10137.57</v>
      </c>
      <c r="O858">
        <f t="shared" si="173"/>
        <v>154.44242669843601</v>
      </c>
      <c r="P858">
        <v>14893.37</v>
      </c>
      <c r="Q858">
        <f t="shared" si="174"/>
        <v>153.77166409578149</v>
      </c>
      <c r="R858">
        <v>7266</v>
      </c>
      <c r="S858" s="135">
        <f t="shared" si="175"/>
        <v>172.63992244746672</v>
      </c>
      <c r="T858">
        <v>10749.24</v>
      </c>
      <c r="U858" s="136">
        <f t="shared" si="176"/>
        <v>168.25210486525575</v>
      </c>
      <c r="V858">
        <v>9514.02</v>
      </c>
      <c r="W858">
        <f t="shared" si="177"/>
        <v>130.06196864247252</v>
      </c>
      <c r="X858">
        <v>4009.25</v>
      </c>
      <c r="Y858">
        <f t="shared" si="178"/>
        <v>96.778904528217183</v>
      </c>
      <c r="Z858">
        <v>15353.58</v>
      </c>
      <c r="AA858" s="136">
        <f t="shared" si="179"/>
        <v>154.8114463176575</v>
      </c>
      <c r="AB858">
        <v>10936.85</v>
      </c>
      <c r="AC858">
        <f t="shared" si="180"/>
        <v>124.31911701184441</v>
      </c>
    </row>
    <row r="859" spans="1:29">
      <c r="A859" s="20">
        <v>43298</v>
      </c>
      <c r="B859">
        <v>27904.35</v>
      </c>
      <c r="C859">
        <f t="shared" si="181"/>
        <v>141.4314278546068</v>
      </c>
      <c r="D859">
        <v>13298.45</v>
      </c>
      <c r="E859" s="135">
        <f t="shared" si="181"/>
        <v>153.55220344227959</v>
      </c>
      <c r="F859">
        <v>11704.5</v>
      </c>
      <c r="G859">
        <f t="shared" si="169"/>
        <v>168.39868383001436</v>
      </c>
      <c r="H859">
        <v>9502.34</v>
      </c>
      <c r="I859">
        <f t="shared" si="170"/>
        <v>150.07399194853889</v>
      </c>
      <c r="J859">
        <v>7149.45</v>
      </c>
      <c r="K859">
        <f t="shared" si="171"/>
        <v>140.09025249536589</v>
      </c>
      <c r="L859">
        <v>14914.05</v>
      </c>
      <c r="M859" s="134">
        <f t="shared" si="172"/>
        <v>175.21164188993913</v>
      </c>
      <c r="N859">
        <v>10258.69</v>
      </c>
      <c r="O859">
        <f t="shared" si="173"/>
        <v>156.28764865218969</v>
      </c>
      <c r="P859">
        <v>15128.73</v>
      </c>
      <c r="Q859">
        <f t="shared" si="174"/>
        <v>156.20171846638954</v>
      </c>
      <c r="R859">
        <v>7326.06</v>
      </c>
      <c r="S859" s="135">
        <f t="shared" si="175"/>
        <v>174.06694608388219</v>
      </c>
      <c r="T859">
        <v>10780.22</v>
      </c>
      <c r="U859" s="136">
        <f t="shared" si="176"/>
        <v>168.73701823668716</v>
      </c>
      <c r="V859">
        <v>9531.67</v>
      </c>
      <c r="W859">
        <f t="shared" si="177"/>
        <v>130.30325400308135</v>
      </c>
      <c r="X859">
        <v>4116.13</v>
      </c>
      <c r="Y859">
        <f t="shared" si="178"/>
        <v>99.358870685472496</v>
      </c>
      <c r="Z859">
        <v>15450</v>
      </c>
      <c r="AA859" s="136">
        <f t="shared" si="179"/>
        <v>155.78365733645236</v>
      </c>
      <c r="AB859">
        <v>11008.05</v>
      </c>
      <c r="AC859">
        <f t="shared" si="180"/>
        <v>125.12844704117126</v>
      </c>
    </row>
    <row r="860" spans="1:29">
      <c r="A860" s="20">
        <v>43299</v>
      </c>
      <c r="B860">
        <v>27591.200000000001</v>
      </c>
      <c r="C860">
        <f t="shared" si="181"/>
        <v>139.84424694436629</v>
      </c>
      <c r="D860">
        <v>13325.4</v>
      </c>
      <c r="E860" s="135">
        <f t="shared" si="181"/>
        <v>153.86338496213861</v>
      </c>
      <c r="F860">
        <v>11672.19</v>
      </c>
      <c r="G860">
        <f t="shared" si="169"/>
        <v>167.93382318030291</v>
      </c>
      <c r="H860">
        <v>9479.4599999999991</v>
      </c>
      <c r="I860">
        <f t="shared" si="170"/>
        <v>149.71263959366809</v>
      </c>
      <c r="J860">
        <v>7141.86</v>
      </c>
      <c r="K860">
        <f t="shared" si="171"/>
        <v>139.94152986405302</v>
      </c>
      <c r="L860">
        <v>14791.11</v>
      </c>
      <c r="M860" s="134">
        <f t="shared" si="172"/>
        <v>173.76733137375146</v>
      </c>
      <c r="N860">
        <v>10209.56</v>
      </c>
      <c r="O860">
        <f t="shared" si="173"/>
        <v>155.53916983293672</v>
      </c>
      <c r="P860">
        <v>15032.81</v>
      </c>
      <c r="Q860">
        <f t="shared" si="174"/>
        <v>155.21135980209345</v>
      </c>
      <c r="R860">
        <v>7197.92</v>
      </c>
      <c r="S860" s="135">
        <f t="shared" si="175"/>
        <v>171.02234387325484</v>
      </c>
      <c r="T860">
        <v>10638.54</v>
      </c>
      <c r="U860" s="136">
        <f t="shared" si="176"/>
        <v>166.51937696927575</v>
      </c>
      <c r="V860">
        <v>9514.8799999999992</v>
      </c>
      <c r="W860">
        <f t="shared" si="177"/>
        <v>130.07372532293277</v>
      </c>
      <c r="X860">
        <v>4080.29</v>
      </c>
      <c r="Y860">
        <f t="shared" si="178"/>
        <v>98.493732333338983</v>
      </c>
      <c r="Z860">
        <v>15374.19</v>
      </c>
      <c r="AA860" s="136">
        <f t="shared" si="179"/>
        <v>155.01925869161894</v>
      </c>
      <c r="AB860">
        <v>10980.45</v>
      </c>
      <c r="AC860">
        <f t="shared" si="180"/>
        <v>124.81471798485917</v>
      </c>
    </row>
    <row r="861" spans="1:29">
      <c r="A861" s="20">
        <v>43300</v>
      </c>
      <c r="B861">
        <v>27438.95</v>
      </c>
      <c r="C861">
        <f t="shared" si="181"/>
        <v>139.07257747738845</v>
      </c>
      <c r="D861">
        <v>13232.65</v>
      </c>
      <c r="E861" s="135">
        <f t="shared" si="181"/>
        <v>152.79243557561074</v>
      </c>
      <c r="F861">
        <v>11642.04</v>
      </c>
      <c r="G861">
        <f t="shared" si="169"/>
        <v>167.50003956566965</v>
      </c>
      <c r="H861">
        <v>9466.16</v>
      </c>
      <c r="I861">
        <f t="shared" si="170"/>
        <v>149.50258774402732</v>
      </c>
      <c r="J861">
        <v>7132.02</v>
      </c>
      <c r="K861">
        <f t="shared" si="171"/>
        <v>139.74871949618495</v>
      </c>
      <c r="L861">
        <v>14599.57</v>
      </c>
      <c r="M861" s="134">
        <f t="shared" si="172"/>
        <v>171.51710169853922</v>
      </c>
      <c r="N861">
        <v>10121.26</v>
      </c>
      <c r="O861">
        <f t="shared" si="173"/>
        <v>154.19394940264903</v>
      </c>
      <c r="P861">
        <v>14885.97</v>
      </c>
      <c r="Q861">
        <f t="shared" si="174"/>
        <v>153.69526027889461</v>
      </c>
      <c r="R861">
        <v>7142.37</v>
      </c>
      <c r="S861" s="135">
        <f t="shared" si="175"/>
        <v>169.70247768939069</v>
      </c>
      <c r="T861">
        <v>10597.58</v>
      </c>
      <c r="U861" s="136">
        <f t="shared" si="176"/>
        <v>165.87825199529797</v>
      </c>
      <c r="V861">
        <v>9493.86</v>
      </c>
      <c r="W861">
        <f t="shared" si="177"/>
        <v>129.78637017959014</v>
      </c>
      <c r="X861">
        <v>4066.36</v>
      </c>
      <c r="Y861">
        <f t="shared" si="178"/>
        <v>98.157477387880832</v>
      </c>
      <c r="Z861">
        <v>15238.35</v>
      </c>
      <c r="AA861" s="136">
        <f t="shared" si="179"/>
        <v>153.64957247721222</v>
      </c>
      <c r="AB861">
        <v>10957.1</v>
      </c>
      <c r="AC861">
        <f t="shared" si="180"/>
        <v>124.54929865642121</v>
      </c>
    </row>
    <row r="862" spans="1:29">
      <c r="A862" s="20">
        <v>43301</v>
      </c>
      <c r="B862">
        <v>27593.65</v>
      </c>
      <c r="C862">
        <f t="shared" si="181"/>
        <v>139.85666461394985</v>
      </c>
      <c r="D862">
        <v>13469.75</v>
      </c>
      <c r="E862" s="135">
        <f t="shared" si="181"/>
        <v>155.53014015292348</v>
      </c>
      <c r="F862">
        <v>11653.48</v>
      </c>
      <c r="G862">
        <f t="shared" si="169"/>
        <v>167.66463275145421</v>
      </c>
      <c r="H862">
        <v>9476.91</v>
      </c>
      <c r="I862">
        <f t="shared" si="170"/>
        <v>149.67236649467682</v>
      </c>
      <c r="J862">
        <v>7133.17</v>
      </c>
      <c r="K862">
        <f t="shared" si="171"/>
        <v>139.77125322820206</v>
      </c>
      <c r="L862">
        <v>14794.8</v>
      </c>
      <c r="M862" s="134">
        <f t="shared" si="172"/>
        <v>173.81068183580396</v>
      </c>
      <c r="N862">
        <v>10264.09</v>
      </c>
      <c r="O862">
        <f t="shared" si="173"/>
        <v>156.36991581327183</v>
      </c>
      <c r="P862">
        <v>15053.38</v>
      </c>
      <c r="Q862">
        <f t="shared" si="174"/>
        <v>155.42374176335881</v>
      </c>
      <c r="R862">
        <v>7242.14</v>
      </c>
      <c r="S862" s="135">
        <f t="shared" si="175"/>
        <v>172.07300962753877</v>
      </c>
      <c r="T862">
        <v>10719.81</v>
      </c>
      <c r="U862" s="136">
        <f t="shared" si="176"/>
        <v>167.79145281486106</v>
      </c>
      <c r="V862">
        <v>9508.27</v>
      </c>
      <c r="W862">
        <f t="shared" si="177"/>
        <v>129.98336293009288</v>
      </c>
      <c r="X862">
        <v>4042.15</v>
      </c>
      <c r="Y862">
        <f t="shared" si="178"/>
        <v>97.573074499902248</v>
      </c>
      <c r="Z862">
        <v>15376.45</v>
      </c>
      <c r="AA862" s="136">
        <f t="shared" si="179"/>
        <v>155.0420464628539</v>
      </c>
      <c r="AB862">
        <v>11010.2</v>
      </c>
      <c r="AC862">
        <f t="shared" si="180"/>
        <v>125.15288607997819</v>
      </c>
    </row>
    <row r="863" spans="1:29">
      <c r="A863" s="20">
        <v>43304</v>
      </c>
      <c r="B863">
        <v>28065.85</v>
      </c>
      <c r="C863">
        <f t="shared" si="181"/>
        <v>142.24998035980829</v>
      </c>
      <c r="D863">
        <v>13503.85</v>
      </c>
      <c r="E863" s="135">
        <f t="shared" si="181"/>
        <v>155.92388003519412</v>
      </c>
      <c r="F863">
        <v>11725.39</v>
      </c>
      <c r="G863">
        <f t="shared" si="169"/>
        <v>168.69923904426605</v>
      </c>
      <c r="H863">
        <v>9502.11</v>
      </c>
      <c r="I863">
        <f t="shared" si="170"/>
        <v>150.07035947294358</v>
      </c>
      <c r="J863">
        <v>7150.05</v>
      </c>
      <c r="K863">
        <f t="shared" si="171"/>
        <v>140.10200922511396</v>
      </c>
      <c r="L863">
        <v>14859.43</v>
      </c>
      <c r="M863" s="134">
        <f t="shared" si="172"/>
        <v>174.56996106682078</v>
      </c>
      <c r="N863">
        <v>10390.25</v>
      </c>
      <c r="O863">
        <f t="shared" si="173"/>
        <v>158.29192045070218</v>
      </c>
      <c r="P863">
        <v>15152.89</v>
      </c>
      <c r="Q863">
        <f t="shared" si="174"/>
        <v>156.45116660368515</v>
      </c>
      <c r="R863">
        <v>7289.79</v>
      </c>
      <c r="S863" s="135">
        <f t="shared" si="175"/>
        <v>173.20517206968321</v>
      </c>
      <c r="T863">
        <v>10759.39</v>
      </c>
      <c r="U863" s="136">
        <f t="shared" si="176"/>
        <v>168.41097738688353</v>
      </c>
      <c r="V863">
        <v>9572.1200000000008</v>
      </c>
      <c r="W863">
        <f t="shared" si="177"/>
        <v>130.85622810147385</v>
      </c>
      <c r="X863">
        <v>4068.91</v>
      </c>
      <c r="Y863">
        <f t="shared" si="178"/>
        <v>98.219031595412659</v>
      </c>
      <c r="Z863">
        <v>15399.19</v>
      </c>
      <c r="AA863" s="136">
        <f t="shared" si="179"/>
        <v>155.27133580705009</v>
      </c>
      <c r="AB863">
        <v>11084.75</v>
      </c>
      <c r="AC863">
        <f t="shared" si="180"/>
        <v>126.00029554186465</v>
      </c>
    </row>
    <row r="864" spans="1:29">
      <c r="A864" s="20">
        <v>43305</v>
      </c>
      <c r="B864">
        <v>28786.25</v>
      </c>
      <c r="C864">
        <f t="shared" si="181"/>
        <v>145.90128206102904</v>
      </c>
      <c r="D864">
        <v>13606</v>
      </c>
      <c r="E864" s="135">
        <f t="shared" si="181"/>
        <v>157.10336768838891</v>
      </c>
      <c r="F864">
        <v>11759.04</v>
      </c>
      <c r="G864">
        <f t="shared" si="169"/>
        <v>169.183378965739</v>
      </c>
      <c r="H864">
        <v>9526.68</v>
      </c>
      <c r="I864">
        <f t="shared" si="170"/>
        <v>150.45840262675364</v>
      </c>
      <c r="J864">
        <v>7172.79</v>
      </c>
      <c r="K864">
        <f t="shared" si="171"/>
        <v>140.54758928256516</v>
      </c>
      <c r="L864">
        <v>15027.99</v>
      </c>
      <c r="M864" s="134">
        <f t="shared" si="172"/>
        <v>176.55021957185249</v>
      </c>
      <c r="N864">
        <v>10505.47</v>
      </c>
      <c r="O864">
        <f t="shared" si="173"/>
        <v>160.04725791364385</v>
      </c>
      <c r="P864">
        <v>15319.53</v>
      </c>
      <c r="Q864">
        <f t="shared" si="174"/>
        <v>158.17169796125711</v>
      </c>
      <c r="R864">
        <v>7333.14</v>
      </c>
      <c r="S864" s="135">
        <f t="shared" si="175"/>
        <v>174.23516665241067</v>
      </c>
      <c r="T864">
        <v>10789.54</v>
      </c>
      <c r="U864" s="136">
        <f t="shared" si="176"/>
        <v>168.88289921221141</v>
      </c>
      <c r="V864">
        <v>9598.5499999999993</v>
      </c>
      <c r="W864">
        <f t="shared" si="177"/>
        <v>131.21754096724669</v>
      </c>
      <c r="X864">
        <v>4185.16</v>
      </c>
      <c r="Y864">
        <f t="shared" si="178"/>
        <v>101.02517929171626</v>
      </c>
      <c r="Z864">
        <v>15508.56</v>
      </c>
      <c r="AA864" s="136">
        <f t="shared" si="179"/>
        <v>156.3741227716383</v>
      </c>
      <c r="AB864">
        <v>11134.3</v>
      </c>
      <c r="AC864">
        <f t="shared" si="180"/>
        <v>126.5635301339032</v>
      </c>
    </row>
    <row r="865" spans="1:29">
      <c r="A865" s="20">
        <v>43306</v>
      </c>
      <c r="B865">
        <v>28758.3</v>
      </c>
      <c r="C865">
        <f t="shared" si="181"/>
        <v>145.75961925904525</v>
      </c>
      <c r="D865">
        <v>13682.7</v>
      </c>
      <c r="E865" s="135">
        <f t="shared" si="181"/>
        <v>157.988993757895</v>
      </c>
      <c r="F865">
        <v>11741.44</v>
      </c>
      <c r="G865">
        <f t="shared" si="169"/>
        <v>168.93015867991662</v>
      </c>
      <c r="H865">
        <v>9524.2900000000009</v>
      </c>
      <c r="I865">
        <f t="shared" si="170"/>
        <v>150.42065646730694</v>
      </c>
      <c r="J865">
        <v>7177.89</v>
      </c>
      <c r="K865">
        <f t="shared" si="171"/>
        <v>140.64752148542362</v>
      </c>
      <c r="L865">
        <v>14980.68</v>
      </c>
      <c r="M865" s="134">
        <f t="shared" si="172"/>
        <v>175.9944173063503</v>
      </c>
      <c r="N865">
        <v>10461.879999999999</v>
      </c>
      <c r="O865">
        <f t="shared" si="173"/>
        <v>159.38317910779739</v>
      </c>
      <c r="P865">
        <v>15329.47</v>
      </c>
      <c r="Q865">
        <f t="shared" si="174"/>
        <v>158.27432687204839</v>
      </c>
      <c r="R865">
        <v>7303.24</v>
      </c>
      <c r="S865" s="135">
        <f t="shared" si="175"/>
        <v>173.52474362995275</v>
      </c>
      <c r="T865">
        <v>10748.75</v>
      </c>
      <c r="U865" s="136">
        <f t="shared" si="176"/>
        <v>168.24443515731508</v>
      </c>
      <c r="V865">
        <v>9566.84</v>
      </c>
      <c r="W865">
        <f t="shared" si="177"/>
        <v>130.78404755167131</v>
      </c>
      <c r="X865">
        <v>4197.0600000000004</v>
      </c>
      <c r="Y865">
        <f t="shared" si="178"/>
        <v>101.31243226019811</v>
      </c>
      <c r="Z865">
        <v>15509.36</v>
      </c>
      <c r="AA865" s="136">
        <f t="shared" si="179"/>
        <v>156.38218923933209</v>
      </c>
      <c r="AB865">
        <v>11132</v>
      </c>
      <c r="AC865">
        <f t="shared" si="180"/>
        <v>126.53738604587718</v>
      </c>
    </row>
    <row r="866" spans="1:29">
      <c r="A866" s="20">
        <v>43307</v>
      </c>
      <c r="B866">
        <v>29026.25</v>
      </c>
      <c r="C866">
        <f t="shared" si="181"/>
        <v>147.11770683656064</v>
      </c>
      <c r="D866">
        <v>13764.55</v>
      </c>
      <c r="E866" s="135">
        <f t="shared" si="181"/>
        <v>158.93408494158561</v>
      </c>
      <c r="F866">
        <v>11740.71</v>
      </c>
      <c r="G866">
        <f t="shared" si="169"/>
        <v>168.91965579306145</v>
      </c>
      <c r="H866">
        <v>9504.1299999999992</v>
      </c>
      <c r="I866">
        <f t="shared" si="170"/>
        <v>150.10226208469351</v>
      </c>
      <c r="J866">
        <v>7160.07</v>
      </c>
      <c r="K866">
        <f t="shared" si="171"/>
        <v>140.29834661190642</v>
      </c>
      <c r="L866">
        <v>14999.88</v>
      </c>
      <c r="M866" s="134">
        <f t="shared" si="172"/>
        <v>176.21998068613559</v>
      </c>
      <c r="N866">
        <v>10446.44</v>
      </c>
      <c r="O866">
        <f t="shared" si="173"/>
        <v>159.14795596574032</v>
      </c>
      <c r="P866">
        <v>15400.21</v>
      </c>
      <c r="Q866">
        <f t="shared" si="174"/>
        <v>159.00470606212662</v>
      </c>
      <c r="R866">
        <v>7333.21</v>
      </c>
      <c r="S866" s="135">
        <f t="shared" si="175"/>
        <v>174.23682985012212</v>
      </c>
      <c r="T866">
        <v>10735.58</v>
      </c>
      <c r="U866" s="136">
        <f t="shared" si="176"/>
        <v>168.03829219082857</v>
      </c>
      <c r="V866">
        <v>9543.4699999999993</v>
      </c>
      <c r="W866">
        <f t="shared" si="177"/>
        <v>130.46456659544305</v>
      </c>
      <c r="X866">
        <v>4232.43</v>
      </c>
      <c r="Y866">
        <f t="shared" si="178"/>
        <v>102.16622532702182</v>
      </c>
      <c r="Z866">
        <v>15535.17</v>
      </c>
      <c r="AA866" s="136">
        <f t="shared" si="179"/>
        <v>156.64243365330321</v>
      </c>
      <c r="AB866">
        <v>11167.3</v>
      </c>
      <c r="AC866">
        <f t="shared" si="180"/>
        <v>126.93864096210244</v>
      </c>
    </row>
    <row r="867" spans="1:29">
      <c r="A867" s="20">
        <v>43308</v>
      </c>
      <c r="B867">
        <v>29258.45</v>
      </c>
      <c r="C867">
        <f t="shared" si="181"/>
        <v>148.29459780688751</v>
      </c>
      <c r="D867">
        <v>13882.2</v>
      </c>
      <c r="E867" s="135">
        <f t="shared" si="181"/>
        <v>160.29254526853981</v>
      </c>
      <c r="F867">
        <v>11799.04</v>
      </c>
      <c r="G867">
        <f t="shared" si="169"/>
        <v>169.75887961533539</v>
      </c>
      <c r="H867">
        <v>9583.0499999999993</v>
      </c>
      <c r="I867">
        <f t="shared" si="170"/>
        <v>151.34867501504317</v>
      </c>
      <c r="J867">
        <v>7224.33</v>
      </c>
      <c r="K867">
        <f t="shared" si="171"/>
        <v>141.55749236792295</v>
      </c>
      <c r="L867">
        <v>15070.48</v>
      </c>
      <c r="M867" s="134">
        <f t="shared" si="172"/>
        <v>177.04939603055442</v>
      </c>
      <c r="N867">
        <v>10570.64</v>
      </c>
      <c r="O867">
        <f t="shared" si="173"/>
        <v>161.0401006706297</v>
      </c>
      <c r="P867">
        <v>15485.14</v>
      </c>
      <c r="Q867">
        <f t="shared" si="174"/>
        <v>159.88159473350555</v>
      </c>
      <c r="R867">
        <v>7396.46</v>
      </c>
      <c r="S867" s="135">
        <f t="shared" si="175"/>
        <v>175.73964778224465</v>
      </c>
      <c r="T867">
        <v>10834.45</v>
      </c>
      <c r="U867" s="136">
        <f t="shared" si="176"/>
        <v>169.58585142366996</v>
      </c>
      <c r="V867">
        <v>9657.2199999999993</v>
      </c>
      <c r="W867">
        <f t="shared" si="177"/>
        <v>132.01959264469261</v>
      </c>
      <c r="X867">
        <v>4302.2700000000004</v>
      </c>
      <c r="Y867">
        <f t="shared" si="178"/>
        <v>103.8520864462463</v>
      </c>
      <c r="Z867">
        <v>15619.31</v>
      </c>
      <c r="AA867" s="136">
        <f t="shared" si="179"/>
        <v>157.49082439299829</v>
      </c>
      <c r="AB867">
        <v>11278.35</v>
      </c>
      <c r="AC867">
        <f t="shared" si="180"/>
        <v>128.20094573396685</v>
      </c>
    </row>
    <row r="868" spans="1:29">
      <c r="A868" s="20">
        <v>43311</v>
      </c>
      <c r="B868">
        <v>29563.55</v>
      </c>
      <c r="C868">
        <f t="shared" si="181"/>
        <v>149.84097780278205</v>
      </c>
      <c r="D868">
        <v>13875.25</v>
      </c>
      <c r="E868" s="135">
        <f t="shared" si="181"/>
        <v>160.21229623095095</v>
      </c>
      <c r="F868">
        <v>11821.52</v>
      </c>
      <c r="G868">
        <f t="shared" si="169"/>
        <v>170.08231098040852</v>
      </c>
      <c r="H868">
        <v>9583.2000000000007</v>
      </c>
      <c r="I868">
        <f t="shared" si="170"/>
        <v>151.3510440208662</v>
      </c>
      <c r="J868">
        <v>7238.16</v>
      </c>
      <c r="K868">
        <f t="shared" si="171"/>
        <v>141.82848498861554</v>
      </c>
      <c r="L868">
        <v>15057.5</v>
      </c>
      <c r="M868" s="134">
        <f t="shared" si="172"/>
        <v>176.89690578734542</v>
      </c>
      <c r="N868">
        <v>10570.47</v>
      </c>
      <c r="O868">
        <f t="shared" si="173"/>
        <v>161.03751077852158</v>
      </c>
      <c r="P868">
        <v>15498.81</v>
      </c>
      <c r="Q868">
        <f t="shared" si="174"/>
        <v>160.02273529794394</v>
      </c>
      <c r="R868">
        <v>7416.18</v>
      </c>
      <c r="S868" s="135">
        <f t="shared" si="175"/>
        <v>176.20819433752459</v>
      </c>
      <c r="T868">
        <v>10855.74</v>
      </c>
      <c r="U868" s="136">
        <f t="shared" si="176"/>
        <v>169.91909240745869</v>
      </c>
      <c r="V868">
        <v>9674.33</v>
      </c>
      <c r="W868">
        <f t="shared" si="177"/>
        <v>132.25349590361711</v>
      </c>
      <c r="X868">
        <v>4344.96</v>
      </c>
      <c r="Y868">
        <f t="shared" si="178"/>
        <v>104.88257629704371</v>
      </c>
      <c r="Z868">
        <v>15652.1</v>
      </c>
      <c r="AA868" s="136">
        <f t="shared" si="179"/>
        <v>157.82144873759779</v>
      </c>
      <c r="AB868">
        <v>11319.55</v>
      </c>
      <c r="AC868">
        <f t="shared" si="180"/>
        <v>128.6692659194762</v>
      </c>
    </row>
    <row r="869" spans="1:29">
      <c r="A869" s="20">
        <v>43312</v>
      </c>
      <c r="B869">
        <v>29690.55</v>
      </c>
      <c r="C869">
        <f t="shared" si="181"/>
        <v>150.48466924650089</v>
      </c>
      <c r="D869">
        <v>14151.8</v>
      </c>
      <c r="E869" s="135">
        <f t="shared" si="181"/>
        <v>163.40551512954156</v>
      </c>
      <c r="F869">
        <v>11954</v>
      </c>
      <c r="G869">
        <f t="shared" si="169"/>
        <v>171.98836913187165</v>
      </c>
      <c r="H869">
        <v>9720.09</v>
      </c>
      <c r="I869">
        <f t="shared" si="170"/>
        <v>153.51299873495088</v>
      </c>
      <c r="J869">
        <v>7328.88</v>
      </c>
      <c r="K869">
        <f t="shared" si="171"/>
        <v>143.60610252652123</v>
      </c>
      <c r="L869">
        <v>15193.55</v>
      </c>
      <c r="M869" s="134">
        <f t="shared" si="172"/>
        <v>178.49523379879275</v>
      </c>
      <c r="N869">
        <v>10649.51</v>
      </c>
      <c r="O869">
        <f t="shared" si="173"/>
        <v>162.24165826221289</v>
      </c>
      <c r="P869">
        <v>15635.63</v>
      </c>
      <c r="Q869">
        <f t="shared" si="174"/>
        <v>161.43537992314191</v>
      </c>
      <c r="R869">
        <v>7466.52</v>
      </c>
      <c r="S869" s="135">
        <f t="shared" si="175"/>
        <v>177.40427109172299</v>
      </c>
      <c r="T869">
        <v>11000.7</v>
      </c>
      <c r="U869" s="136">
        <f t="shared" si="176"/>
        <v>172.18807376067693</v>
      </c>
      <c r="V869">
        <v>9786.33</v>
      </c>
      <c r="W869">
        <f t="shared" si="177"/>
        <v>133.7845984751859</v>
      </c>
      <c r="X869">
        <v>4344.05</v>
      </c>
      <c r="Y869">
        <f t="shared" si="178"/>
        <v>104.86060989357158</v>
      </c>
      <c r="Z869">
        <v>15927.58</v>
      </c>
      <c r="AA869" s="136">
        <f t="shared" si="179"/>
        <v>160.59913688795675</v>
      </c>
      <c r="AB869">
        <v>11356.5</v>
      </c>
      <c r="AC869">
        <f t="shared" si="180"/>
        <v>129.08927637711142</v>
      </c>
    </row>
    <row r="870" spans="1:29">
      <c r="A870" s="20">
        <v>43313</v>
      </c>
      <c r="B870">
        <v>29783.15</v>
      </c>
      <c r="C870">
        <f t="shared" si="181"/>
        <v>150.9540064723935</v>
      </c>
      <c r="D870">
        <v>14205.9</v>
      </c>
      <c r="E870" s="135">
        <f t="shared" si="181"/>
        <v>164.03018749408233</v>
      </c>
      <c r="F870">
        <v>11944.22</v>
      </c>
      <c r="G870">
        <f t="shared" si="169"/>
        <v>171.84765922304533</v>
      </c>
      <c r="H870">
        <v>9735.27</v>
      </c>
      <c r="I870">
        <f t="shared" si="170"/>
        <v>153.75274212424011</v>
      </c>
      <c r="J870">
        <v>7335.76</v>
      </c>
      <c r="K870">
        <f t="shared" si="171"/>
        <v>143.74091302763225</v>
      </c>
      <c r="L870">
        <v>15277.5</v>
      </c>
      <c r="M870" s="134">
        <f t="shared" si="172"/>
        <v>179.48148618071855</v>
      </c>
      <c r="N870">
        <v>10675.22</v>
      </c>
      <c r="O870">
        <f t="shared" si="173"/>
        <v>162.63334135692065</v>
      </c>
      <c r="P870">
        <v>15721.05</v>
      </c>
      <c r="Q870">
        <f t="shared" si="174"/>
        <v>162.31732776617955</v>
      </c>
      <c r="R870">
        <v>7509.12</v>
      </c>
      <c r="S870" s="135">
        <f t="shared" si="175"/>
        <v>178.4164456989707</v>
      </c>
      <c r="T870">
        <v>11035.55</v>
      </c>
      <c r="U870" s="136">
        <f t="shared" si="176"/>
        <v>172.73356217237432</v>
      </c>
      <c r="V870">
        <v>9799.67</v>
      </c>
      <c r="W870">
        <f t="shared" si="177"/>
        <v>133.96696372790666</v>
      </c>
      <c r="X870">
        <v>4337.8900000000003</v>
      </c>
      <c r="Y870">
        <f t="shared" si="178"/>
        <v>104.71191423929864</v>
      </c>
      <c r="Z870">
        <v>15992.93</v>
      </c>
      <c r="AA870" s="136">
        <f t="shared" si="179"/>
        <v>161.25806646769379</v>
      </c>
      <c r="AB870">
        <v>11346.2</v>
      </c>
      <c r="AC870">
        <f t="shared" si="180"/>
        <v>128.97219633073408</v>
      </c>
    </row>
    <row r="871" spans="1:29">
      <c r="A871" s="20">
        <v>43314</v>
      </c>
      <c r="B871">
        <v>29702</v>
      </c>
      <c r="C871">
        <f t="shared" si="181"/>
        <v>150.54270284516687</v>
      </c>
      <c r="D871">
        <v>14204.8</v>
      </c>
      <c r="E871" s="135">
        <f t="shared" si="181"/>
        <v>164.01748620755748</v>
      </c>
      <c r="F871">
        <v>11853.96</v>
      </c>
      <c r="G871">
        <f t="shared" si="169"/>
        <v>170.54904200723115</v>
      </c>
      <c r="H871">
        <v>9653.64</v>
      </c>
      <c r="I871">
        <f t="shared" si="170"/>
        <v>152.46352915535465</v>
      </c>
      <c r="J871">
        <v>7290.16</v>
      </c>
      <c r="K871">
        <f t="shared" si="171"/>
        <v>142.84740156678018</v>
      </c>
      <c r="L871">
        <v>15228.62</v>
      </c>
      <c r="M871" s="134">
        <f t="shared" si="172"/>
        <v>178.90723940968184</v>
      </c>
      <c r="N871">
        <v>10668.94</v>
      </c>
      <c r="O871">
        <f t="shared" si="173"/>
        <v>162.53766769551402</v>
      </c>
      <c r="P871">
        <v>15670.2</v>
      </c>
      <c r="Q871">
        <f t="shared" si="174"/>
        <v>161.79230964608516</v>
      </c>
      <c r="R871">
        <v>7508.77</v>
      </c>
      <c r="S871" s="135">
        <f t="shared" si="175"/>
        <v>178.4081297104135</v>
      </c>
      <c r="T871">
        <v>10980.49</v>
      </c>
      <c r="U871" s="136">
        <f t="shared" si="176"/>
        <v>171.87173743928798</v>
      </c>
      <c r="V871">
        <v>9741.61</v>
      </c>
      <c r="W871">
        <f t="shared" si="177"/>
        <v>133.17325109125235</v>
      </c>
      <c r="X871">
        <v>4346.67</v>
      </c>
      <c r="Y871">
        <f t="shared" si="178"/>
        <v>104.92385382444742</v>
      </c>
      <c r="Z871">
        <v>15898</v>
      </c>
      <c r="AA871" s="136">
        <f t="shared" si="179"/>
        <v>160.30087924497863</v>
      </c>
      <c r="AB871">
        <v>11244.7</v>
      </c>
      <c r="AC871">
        <f t="shared" si="180"/>
        <v>127.81844635915158</v>
      </c>
    </row>
    <row r="872" spans="1:29">
      <c r="A872" s="20">
        <v>43315</v>
      </c>
      <c r="B872">
        <v>29903.85</v>
      </c>
      <c r="C872">
        <f t="shared" si="181"/>
        <v>151.5657667657546</v>
      </c>
      <c r="D872">
        <v>14354.1</v>
      </c>
      <c r="E872" s="135">
        <f t="shared" si="181"/>
        <v>165.74139718770422</v>
      </c>
      <c r="F872">
        <v>11917.34</v>
      </c>
      <c r="G872">
        <f t="shared" si="169"/>
        <v>171.46092278651659</v>
      </c>
      <c r="H872">
        <v>9687.9599999999991</v>
      </c>
      <c r="I872">
        <f t="shared" si="170"/>
        <v>153.00555768766077</v>
      </c>
      <c r="J872">
        <v>7317.07</v>
      </c>
      <c r="K872">
        <f t="shared" si="171"/>
        <v>143.37469089598036</v>
      </c>
      <c r="L872">
        <v>15389.83</v>
      </c>
      <c r="M872" s="134">
        <f t="shared" si="172"/>
        <v>180.80114943338947</v>
      </c>
      <c r="N872">
        <v>10766.04</v>
      </c>
      <c r="O872">
        <f t="shared" si="173"/>
        <v>164.01695312904673</v>
      </c>
      <c r="P872">
        <v>15863.59</v>
      </c>
      <c r="Q872">
        <f t="shared" si="174"/>
        <v>163.78903047686308</v>
      </c>
      <c r="R872">
        <v>7552.05</v>
      </c>
      <c r="S872" s="135">
        <f t="shared" si="175"/>
        <v>179.43646109542954</v>
      </c>
      <c r="T872">
        <v>11041.25</v>
      </c>
      <c r="U872" s="136">
        <f t="shared" si="176"/>
        <v>172.82278122392884</v>
      </c>
      <c r="V872">
        <v>9788.06</v>
      </c>
      <c r="W872">
        <f t="shared" si="177"/>
        <v>133.80824854169316</v>
      </c>
      <c r="X872">
        <v>4387.71</v>
      </c>
      <c r="Y872">
        <f t="shared" si="178"/>
        <v>105.91451448213603</v>
      </c>
      <c r="Z872">
        <v>16027.64</v>
      </c>
      <c r="AA872" s="136">
        <f t="shared" si="179"/>
        <v>161.60805033475839</v>
      </c>
      <c r="AB872">
        <v>11360.8</v>
      </c>
      <c r="AC872">
        <f t="shared" si="180"/>
        <v>129.13815445472525</v>
      </c>
    </row>
    <row r="873" spans="1:29">
      <c r="A873" s="20">
        <v>43318</v>
      </c>
      <c r="B873">
        <v>29948.55</v>
      </c>
      <c r="C873">
        <f t="shared" si="181"/>
        <v>151.79232588019735</v>
      </c>
      <c r="D873">
        <v>14338.1</v>
      </c>
      <c r="E873" s="135">
        <f t="shared" si="181"/>
        <v>165.55665120188809</v>
      </c>
      <c r="F873">
        <v>11861.28</v>
      </c>
      <c r="G873">
        <f t="shared" si="169"/>
        <v>170.6543586261073</v>
      </c>
      <c r="H873">
        <v>9672.24</v>
      </c>
      <c r="I873">
        <f t="shared" si="170"/>
        <v>152.75728587740866</v>
      </c>
      <c r="J873">
        <v>7304.28</v>
      </c>
      <c r="K873">
        <f t="shared" si="171"/>
        <v>143.12407660685102</v>
      </c>
      <c r="L873">
        <v>15411.76</v>
      </c>
      <c r="M873" s="134">
        <f t="shared" si="172"/>
        <v>181.05878510623799</v>
      </c>
      <c r="N873">
        <v>10766.76</v>
      </c>
      <c r="O873">
        <f t="shared" si="173"/>
        <v>164.02792208385767</v>
      </c>
      <c r="P873">
        <v>15861.02</v>
      </c>
      <c r="Q873">
        <f t="shared" si="174"/>
        <v>163.76249563775508</v>
      </c>
      <c r="R873">
        <v>7519.25</v>
      </c>
      <c r="S873" s="135">
        <f t="shared" si="175"/>
        <v>178.65713416778337</v>
      </c>
      <c r="T873">
        <v>11001.03</v>
      </c>
      <c r="U873" s="136">
        <f t="shared" si="176"/>
        <v>172.193239074188</v>
      </c>
      <c r="V873">
        <v>9764.11</v>
      </c>
      <c r="W873">
        <f t="shared" si="177"/>
        <v>133.48083866143358</v>
      </c>
      <c r="X873">
        <v>4408.2</v>
      </c>
      <c r="Y873">
        <f t="shared" si="178"/>
        <v>106.40912064383288</v>
      </c>
      <c r="Z873">
        <v>15967.58</v>
      </c>
      <c r="AA873" s="136">
        <f t="shared" si="179"/>
        <v>161.0024602726466</v>
      </c>
      <c r="AB873">
        <v>11387.1</v>
      </c>
      <c r="AC873">
        <f t="shared" si="180"/>
        <v>129.43710641780527</v>
      </c>
    </row>
    <row r="874" spans="1:29">
      <c r="A874" s="20">
        <v>43319</v>
      </c>
      <c r="B874">
        <v>29934.25</v>
      </c>
      <c r="C874">
        <f t="shared" si="181"/>
        <v>151.71984723732191</v>
      </c>
      <c r="D874">
        <v>14185.65</v>
      </c>
      <c r="E874" s="135">
        <f t="shared" si="181"/>
        <v>163.79636835578378</v>
      </c>
      <c r="F874">
        <v>11870.64</v>
      </c>
      <c r="G874">
        <f t="shared" si="169"/>
        <v>170.78902577811283</v>
      </c>
      <c r="H874">
        <v>9711.09</v>
      </c>
      <c r="I874">
        <f t="shared" si="170"/>
        <v>153.3708583855699</v>
      </c>
      <c r="J874">
        <v>7313.16</v>
      </c>
      <c r="K874">
        <f t="shared" si="171"/>
        <v>143.29807620712222</v>
      </c>
      <c r="L874">
        <v>15494.09</v>
      </c>
      <c r="M874" s="134">
        <f t="shared" si="172"/>
        <v>182.0260055779944</v>
      </c>
      <c r="N874">
        <v>10776.68</v>
      </c>
      <c r="O874">
        <f t="shared" si="173"/>
        <v>164.17904990569747</v>
      </c>
      <c r="P874">
        <v>15869.19</v>
      </c>
      <c r="Q874">
        <f t="shared" si="174"/>
        <v>163.84684958153426</v>
      </c>
      <c r="R874">
        <v>7528.72</v>
      </c>
      <c r="S874" s="135">
        <f t="shared" si="175"/>
        <v>178.88214105817391</v>
      </c>
      <c r="T874">
        <v>11031.65</v>
      </c>
      <c r="U874" s="136">
        <f t="shared" si="176"/>
        <v>172.6725175581528</v>
      </c>
      <c r="V874">
        <v>9800.35</v>
      </c>
      <c r="W874">
        <f t="shared" si="177"/>
        <v>133.9762597078055</v>
      </c>
      <c r="X874">
        <v>4403.12</v>
      </c>
      <c r="Y874">
        <f t="shared" si="178"/>
        <v>106.28649500686753</v>
      </c>
      <c r="Z874">
        <v>15931.12</v>
      </c>
      <c r="AA874" s="136">
        <f t="shared" si="179"/>
        <v>160.63483100750182</v>
      </c>
      <c r="AB874">
        <v>11389.45</v>
      </c>
      <c r="AC874">
        <f t="shared" si="180"/>
        <v>129.46381885557096</v>
      </c>
    </row>
    <row r="875" spans="1:29">
      <c r="A875" s="20">
        <v>43320</v>
      </c>
      <c r="B875">
        <v>29981.5</v>
      </c>
      <c r="C875">
        <f t="shared" si="181"/>
        <v>151.95933086500472</v>
      </c>
      <c r="D875">
        <v>14400.5</v>
      </c>
      <c r="E875" s="135">
        <f t="shared" si="181"/>
        <v>166.27716054657097</v>
      </c>
      <c r="F875">
        <v>11906.4</v>
      </c>
      <c r="G875">
        <f t="shared" si="169"/>
        <v>171.30352335885198</v>
      </c>
      <c r="H875">
        <v>9725.1</v>
      </c>
      <c r="I875">
        <f t="shared" si="170"/>
        <v>153.59212352943962</v>
      </c>
      <c r="J875">
        <v>7316.61</v>
      </c>
      <c r="K875">
        <f t="shared" si="171"/>
        <v>143.36567740317352</v>
      </c>
      <c r="L875">
        <v>15464.42</v>
      </c>
      <c r="M875" s="134">
        <f t="shared" si="172"/>
        <v>181.67743966766994</v>
      </c>
      <c r="N875">
        <v>10800.11</v>
      </c>
      <c r="O875">
        <f t="shared" si="173"/>
        <v>164.53599797683725</v>
      </c>
      <c r="P875">
        <v>15943.56</v>
      </c>
      <c r="Q875">
        <f t="shared" si="174"/>
        <v>164.61470794124753</v>
      </c>
      <c r="R875">
        <v>7588.65</v>
      </c>
      <c r="S875" s="135">
        <f t="shared" si="175"/>
        <v>180.30607589883954</v>
      </c>
      <c r="T875">
        <v>11133.51</v>
      </c>
      <c r="U875" s="136">
        <f t="shared" si="176"/>
        <v>174.26687766189735</v>
      </c>
      <c r="V875">
        <v>9809.24</v>
      </c>
      <c r="W875">
        <f t="shared" si="177"/>
        <v>134.09779097442376</v>
      </c>
      <c r="X875">
        <v>4377.88</v>
      </c>
      <c r="Y875">
        <f t="shared" si="178"/>
        <v>105.67722904682708</v>
      </c>
      <c r="Z875">
        <v>16070.86</v>
      </c>
      <c r="AA875" s="136">
        <f t="shared" si="179"/>
        <v>162.04384125191578</v>
      </c>
      <c r="AB875">
        <v>11450</v>
      </c>
      <c r="AC875">
        <f t="shared" si="180"/>
        <v>130.15209039034261</v>
      </c>
    </row>
    <row r="876" spans="1:29">
      <c r="A876" s="20">
        <v>43321</v>
      </c>
      <c r="B876">
        <v>30093.55</v>
      </c>
      <c r="C876">
        <f t="shared" si="181"/>
        <v>152.52724918208105</v>
      </c>
      <c r="D876">
        <v>14478.5</v>
      </c>
      <c r="E876" s="135">
        <f t="shared" si="181"/>
        <v>167.17779722742461</v>
      </c>
      <c r="F876">
        <v>11901.53</v>
      </c>
      <c r="G876">
        <f t="shared" si="169"/>
        <v>171.23345615476364</v>
      </c>
      <c r="H876">
        <v>9748.35</v>
      </c>
      <c r="I876">
        <f t="shared" si="170"/>
        <v>153.95931943200716</v>
      </c>
      <c r="J876">
        <v>7303.9</v>
      </c>
      <c r="K876">
        <f t="shared" si="171"/>
        <v>143.11663067801058</v>
      </c>
      <c r="L876">
        <v>15543.16</v>
      </c>
      <c r="M876" s="134">
        <f t="shared" si="172"/>
        <v>182.60248448664359</v>
      </c>
      <c r="N876">
        <v>10819.06</v>
      </c>
      <c r="O876">
        <f t="shared" si="173"/>
        <v>164.82469477359774</v>
      </c>
      <c r="P876">
        <v>16024.67</v>
      </c>
      <c r="Q876">
        <f t="shared" si="174"/>
        <v>165.45215572336863</v>
      </c>
      <c r="R876">
        <v>7622.21</v>
      </c>
      <c r="S876" s="135">
        <f t="shared" si="175"/>
        <v>181.10346040163847</v>
      </c>
      <c r="T876">
        <v>11143.64</v>
      </c>
      <c r="U876" s="136">
        <f t="shared" si="176"/>
        <v>174.42543713422143</v>
      </c>
      <c r="V876">
        <v>9823.18</v>
      </c>
      <c r="W876">
        <f t="shared" si="177"/>
        <v>134.28835856234937</v>
      </c>
      <c r="X876">
        <v>4422.3100000000004</v>
      </c>
      <c r="Y876">
        <f t="shared" si="178"/>
        <v>106.74972059217565</v>
      </c>
      <c r="Z876">
        <v>16122.11</v>
      </c>
      <c r="AA876" s="136">
        <f t="shared" si="179"/>
        <v>162.56059933854965</v>
      </c>
      <c r="AB876">
        <v>11470.7</v>
      </c>
      <c r="AC876">
        <f t="shared" si="180"/>
        <v>130.38738718257667</v>
      </c>
    </row>
    <row r="877" spans="1:29">
      <c r="A877" s="20">
        <v>43322</v>
      </c>
      <c r="B877">
        <v>29867.75</v>
      </c>
      <c r="C877">
        <f t="shared" si="181"/>
        <v>151.38279620576839</v>
      </c>
      <c r="D877">
        <v>14426.1</v>
      </c>
      <c r="E877" s="135">
        <f t="shared" si="181"/>
        <v>166.57275412387679</v>
      </c>
      <c r="F877">
        <v>11881.12</v>
      </c>
      <c r="G877">
        <f t="shared" si="169"/>
        <v>170.93980694830711</v>
      </c>
      <c r="H877">
        <v>9735.8799999999992</v>
      </c>
      <c r="I877">
        <f t="shared" si="170"/>
        <v>153.76237608125371</v>
      </c>
      <c r="J877">
        <v>7316.54</v>
      </c>
      <c r="K877">
        <f t="shared" si="171"/>
        <v>143.36430578470291</v>
      </c>
      <c r="L877">
        <v>15547.43</v>
      </c>
      <c r="M877" s="134">
        <f t="shared" si="172"/>
        <v>182.65264884246042</v>
      </c>
      <c r="N877">
        <v>10795.63</v>
      </c>
      <c r="O877">
        <f t="shared" si="173"/>
        <v>164.46774670245796</v>
      </c>
      <c r="P877">
        <v>15992.55</v>
      </c>
      <c r="Q877">
        <f t="shared" si="174"/>
        <v>165.12052185871903</v>
      </c>
      <c r="R877">
        <v>7586.61</v>
      </c>
      <c r="S877" s="135">
        <f t="shared" si="175"/>
        <v>180.25760556553473</v>
      </c>
      <c r="T877">
        <v>11120.63</v>
      </c>
      <c r="U877" s="136">
        <f t="shared" si="176"/>
        <v>174.06527391031449</v>
      </c>
      <c r="V877">
        <v>9847.7000000000007</v>
      </c>
      <c r="W877">
        <f t="shared" si="177"/>
        <v>134.62356066105355</v>
      </c>
      <c r="X877">
        <v>4384.1099999999997</v>
      </c>
      <c r="Y877">
        <f t="shared" si="178"/>
        <v>105.82761442444402</v>
      </c>
      <c r="Z877">
        <v>16118.77</v>
      </c>
      <c r="AA877" s="136">
        <f t="shared" si="179"/>
        <v>162.52692183592805</v>
      </c>
      <c r="AB877">
        <v>11429.5</v>
      </c>
      <c r="AC877">
        <f t="shared" si="180"/>
        <v>129.91906699706732</v>
      </c>
    </row>
    <row r="878" spans="1:29">
      <c r="A878" s="20">
        <v>43325</v>
      </c>
      <c r="B878">
        <v>29547.1</v>
      </c>
      <c r="C878">
        <f t="shared" si="181"/>
        <v>149.75760202129248</v>
      </c>
      <c r="D878">
        <v>14337.4</v>
      </c>
      <c r="E878" s="135">
        <f t="shared" si="181"/>
        <v>165.54856856500862</v>
      </c>
      <c r="F878">
        <v>11860.08</v>
      </c>
      <c r="G878">
        <f t="shared" si="169"/>
        <v>170.6370936066194</v>
      </c>
      <c r="H878">
        <v>9717.75</v>
      </c>
      <c r="I878">
        <f t="shared" si="170"/>
        <v>153.47604224411182</v>
      </c>
      <c r="J878">
        <v>7288.9</v>
      </c>
      <c r="K878">
        <f t="shared" si="171"/>
        <v>142.82271243430927</v>
      </c>
      <c r="L878">
        <v>15567.87</v>
      </c>
      <c r="M878" s="134">
        <f t="shared" si="172"/>
        <v>182.89277985719019</v>
      </c>
      <c r="N878">
        <v>10716.72</v>
      </c>
      <c r="O878">
        <f t="shared" si="173"/>
        <v>163.26557972449643</v>
      </c>
      <c r="P878">
        <v>15933.62</v>
      </c>
      <c r="Q878">
        <f t="shared" si="174"/>
        <v>164.51207903045625</v>
      </c>
      <c r="R878">
        <v>7595.44</v>
      </c>
      <c r="S878" s="135">
        <f t="shared" si="175"/>
        <v>180.46740607684922</v>
      </c>
      <c r="T878">
        <v>11137.08</v>
      </c>
      <c r="U878" s="136">
        <f t="shared" si="176"/>
        <v>174.32275696260783</v>
      </c>
      <c r="V878">
        <v>9837.17</v>
      </c>
      <c r="W878">
        <f t="shared" si="177"/>
        <v>134.47960967820873</v>
      </c>
      <c r="X878">
        <v>4306.88</v>
      </c>
      <c r="Y878">
        <f t="shared" si="178"/>
        <v>103.96336679790186</v>
      </c>
      <c r="Z878">
        <v>16140.42</v>
      </c>
      <c r="AA878" s="136">
        <f t="shared" si="179"/>
        <v>162.74522061789142</v>
      </c>
      <c r="AB878">
        <v>11355.75</v>
      </c>
      <c r="AC878">
        <f t="shared" si="180"/>
        <v>129.08075113101597</v>
      </c>
    </row>
    <row r="879" spans="1:29">
      <c r="A879" s="20">
        <v>43326</v>
      </c>
      <c r="B879">
        <v>29710.5</v>
      </c>
      <c r="C879">
        <f t="shared" si="181"/>
        <v>150.58578455596694</v>
      </c>
      <c r="D879">
        <v>14524.75</v>
      </c>
      <c r="E879" s="135">
        <f t="shared" si="181"/>
        <v>167.71182859267435</v>
      </c>
      <c r="F879">
        <v>11916.69</v>
      </c>
      <c r="G879">
        <f t="shared" si="169"/>
        <v>171.45157090096066</v>
      </c>
      <c r="H879">
        <v>9792.2099999999991</v>
      </c>
      <c r="I879">
        <f t="shared" si="170"/>
        <v>154.65201673465711</v>
      </c>
      <c r="J879">
        <v>7341.33</v>
      </c>
      <c r="K879">
        <f t="shared" si="171"/>
        <v>143.85005466879332</v>
      </c>
      <c r="L879">
        <v>15845.22</v>
      </c>
      <c r="M879" s="134">
        <f t="shared" si="172"/>
        <v>186.15111336674491</v>
      </c>
      <c r="N879">
        <v>10784.54</v>
      </c>
      <c r="O879">
        <f t="shared" si="173"/>
        <v>164.29879432905039</v>
      </c>
      <c r="P879">
        <v>16131.79</v>
      </c>
      <c r="Q879">
        <f t="shared" si="174"/>
        <v>166.55815259700705</v>
      </c>
      <c r="R879">
        <v>7717.15</v>
      </c>
      <c r="S879" s="135">
        <f t="shared" si="175"/>
        <v>183.35923169769717</v>
      </c>
      <c r="T879">
        <v>11257.71</v>
      </c>
      <c r="U879" s="136">
        <f t="shared" si="176"/>
        <v>176.21091383787487</v>
      </c>
      <c r="V879">
        <v>9920.01</v>
      </c>
      <c r="W879">
        <f t="shared" si="177"/>
        <v>135.61207875882263</v>
      </c>
      <c r="X879">
        <v>4309.57</v>
      </c>
      <c r="Y879">
        <f t="shared" si="178"/>
        <v>104.0283004521217</v>
      </c>
      <c r="Z879">
        <v>16295.86</v>
      </c>
      <c r="AA879" s="136">
        <f t="shared" si="179"/>
        <v>164.31253529079618</v>
      </c>
      <c r="AB879">
        <v>11435.1</v>
      </c>
      <c r="AC879">
        <f t="shared" si="180"/>
        <v>129.98272216791327</v>
      </c>
    </row>
    <row r="880" spans="1:29">
      <c r="A880" s="20">
        <v>43328</v>
      </c>
      <c r="B880">
        <v>29498</v>
      </c>
      <c r="C880">
        <f t="shared" si="181"/>
        <v>149.50874178596499</v>
      </c>
      <c r="D880">
        <v>14534.9</v>
      </c>
      <c r="E880" s="135">
        <f t="shared" si="181"/>
        <v>167.82902682742645</v>
      </c>
      <c r="F880">
        <v>11890</v>
      </c>
      <c r="G880">
        <f t="shared" si="169"/>
        <v>171.06756809251749</v>
      </c>
      <c r="H880">
        <v>9760.42</v>
      </c>
      <c r="I880">
        <f t="shared" si="170"/>
        <v>154.14994543389921</v>
      </c>
      <c r="J880">
        <v>7318.72</v>
      </c>
      <c r="K880">
        <f t="shared" si="171"/>
        <v>143.40702190278753</v>
      </c>
      <c r="L880">
        <v>15905.12</v>
      </c>
      <c r="M880" s="134">
        <f t="shared" si="172"/>
        <v>186.85482411930423</v>
      </c>
      <c r="N880">
        <v>10778.78</v>
      </c>
      <c r="O880">
        <f t="shared" si="173"/>
        <v>164.21104269056278</v>
      </c>
      <c r="P880">
        <v>16147.21</v>
      </c>
      <c r="Q880">
        <f t="shared" si="174"/>
        <v>166.71736163165514</v>
      </c>
      <c r="R880">
        <v>7719.96</v>
      </c>
      <c r="S880" s="135">
        <f t="shared" si="175"/>
        <v>183.42599720582783</v>
      </c>
      <c r="T880">
        <v>11221.96</v>
      </c>
      <c r="U880" s="136">
        <f t="shared" si="176"/>
        <v>175.65133820751097</v>
      </c>
      <c r="V880">
        <v>9915.5</v>
      </c>
      <c r="W880">
        <f t="shared" si="177"/>
        <v>135.55042453919967</v>
      </c>
      <c r="X880">
        <v>4258.8500000000004</v>
      </c>
      <c r="Y880">
        <f t="shared" si="178"/>
        <v>102.80397519486132</v>
      </c>
      <c r="Z880">
        <v>16310.9</v>
      </c>
      <c r="AA880" s="136">
        <f t="shared" si="179"/>
        <v>164.46418488343951</v>
      </c>
      <c r="AB880">
        <v>11385.05</v>
      </c>
      <c r="AC880">
        <f t="shared" si="180"/>
        <v>129.41380407847774</v>
      </c>
    </row>
    <row r="881" spans="1:29">
      <c r="A881" s="20">
        <v>43329</v>
      </c>
      <c r="B881">
        <v>29940.7</v>
      </c>
      <c r="C881">
        <f t="shared" si="181"/>
        <v>151.75253865316435</v>
      </c>
      <c r="D881">
        <v>14687</v>
      </c>
      <c r="E881" s="135">
        <f t="shared" si="181"/>
        <v>169.58526835509099</v>
      </c>
      <c r="F881">
        <v>11960.54</v>
      </c>
      <c r="G881">
        <f t="shared" si="169"/>
        <v>172.08246348808066</v>
      </c>
      <c r="H881">
        <v>9829.4699999999993</v>
      </c>
      <c r="I881">
        <f t="shared" si="170"/>
        <v>155.24047778109434</v>
      </c>
      <c r="J881">
        <v>7367.54</v>
      </c>
      <c r="K881">
        <f t="shared" si="171"/>
        <v>144.36362781328745</v>
      </c>
      <c r="L881">
        <v>16057.39</v>
      </c>
      <c r="M881" s="134">
        <f t="shared" si="172"/>
        <v>188.64370619429934</v>
      </c>
      <c r="N881">
        <v>10813.1</v>
      </c>
      <c r="O881">
        <f t="shared" si="173"/>
        <v>164.73389620321819</v>
      </c>
      <c r="P881">
        <v>16262.63</v>
      </c>
      <c r="Q881">
        <f t="shared" si="174"/>
        <v>167.90905467828833</v>
      </c>
      <c r="R881">
        <v>7800.97</v>
      </c>
      <c r="S881" s="135">
        <f t="shared" si="175"/>
        <v>185.35079215731</v>
      </c>
      <c r="T881">
        <v>11340.31</v>
      </c>
      <c r="U881" s="136">
        <f t="shared" si="176"/>
        <v>177.50380746215623</v>
      </c>
      <c r="V881">
        <v>9992.9699999999993</v>
      </c>
      <c r="W881">
        <f t="shared" si="177"/>
        <v>136.60948271973029</v>
      </c>
      <c r="X881">
        <v>4314.8100000000004</v>
      </c>
      <c r="Y881">
        <f t="shared" si="178"/>
        <v>104.15478831387337</v>
      </c>
      <c r="Z881">
        <v>16520.62</v>
      </c>
      <c r="AA881" s="136">
        <f t="shared" si="179"/>
        <v>166.57880938936839</v>
      </c>
      <c r="AB881">
        <v>11470.75</v>
      </c>
      <c r="AC881">
        <f t="shared" si="180"/>
        <v>130.38795553231637</v>
      </c>
    </row>
    <row r="882" spans="1:29">
      <c r="A882" s="20">
        <v>43332</v>
      </c>
      <c r="B882">
        <v>30286.400000000001</v>
      </c>
      <c r="C882">
        <f t="shared" si="181"/>
        <v>153.50469717358635</v>
      </c>
      <c r="D882">
        <v>14607.2</v>
      </c>
      <c r="E882" s="135">
        <f t="shared" si="181"/>
        <v>168.66384775083307</v>
      </c>
      <c r="F882">
        <v>12046.86</v>
      </c>
      <c r="G882">
        <f t="shared" si="169"/>
        <v>173.3243938899096</v>
      </c>
      <c r="H882">
        <v>9892.35</v>
      </c>
      <c r="I882">
        <f t="shared" si="170"/>
        <v>156.23356502210282</v>
      </c>
      <c r="J882">
        <v>7417.41</v>
      </c>
      <c r="K882">
        <f t="shared" si="171"/>
        <v>145.34080800084647</v>
      </c>
      <c r="L882">
        <v>16149.14</v>
      </c>
      <c r="M882" s="134">
        <f t="shared" si="172"/>
        <v>189.72159369926291</v>
      </c>
      <c r="N882">
        <v>10879.98</v>
      </c>
      <c r="O882">
        <f t="shared" si="173"/>
        <v>165.75279022788004</v>
      </c>
      <c r="P882">
        <v>16286.41</v>
      </c>
      <c r="Q882">
        <f t="shared" si="174"/>
        <v>168.15457937633838</v>
      </c>
      <c r="R882">
        <v>7865.77</v>
      </c>
      <c r="S882" s="135">
        <f t="shared" si="175"/>
        <v>186.89043803875728</v>
      </c>
      <c r="T882">
        <v>11382.63</v>
      </c>
      <c r="U882" s="136">
        <f t="shared" si="176"/>
        <v>178.16621978878561</v>
      </c>
      <c r="V882">
        <v>10030.68</v>
      </c>
      <c r="W882">
        <f t="shared" si="177"/>
        <v>137.12499948735405</v>
      </c>
      <c r="X882">
        <v>4375.78</v>
      </c>
      <c r="Y882">
        <f t="shared" si="178"/>
        <v>105.62653734650674</v>
      </c>
      <c r="Z882">
        <v>16516.78</v>
      </c>
      <c r="AA882" s="136">
        <f t="shared" si="179"/>
        <v>166.54009034443814</v>
      </c>
      <c r="AB882">
        <v>11551.75</v>
      </c>
      <c r="AC882">
        <f t="shared" si="180"/>
        <v>131.30868211062361</v>
      </c>
    </row>
    <row r="883" spans="1:29">
      <c r="A883" s="20">
        <v>43333</v>
      </c>
      <c r="B883">
        <v>30417.4</v>
      </c>
      <c r="C883">
        <f t="shared" si="181"/>
        <v>154.16866236356404</v>
      </c>
      <c r="D883">
        <v>14703.4</v>
      </c>
      <c r="E883" s="135">
        <f t="shared" si="181"/>
        <v>169.77463299055253</v>
      </c>
      <c r="F883">
        <v>12076.37</v>
      </c>
      <c r="G883">
        <f t="shared" si="169"/>
        <v>173.74896949414932</v>
      </c>
      <c r="H883">
        <v>9938.5300000000007</v>
      </c>
      <c r="I883">
        <f t="shared" si="170"/>
        <v>156.96290294814878</v>
      </c>
      <c r="J883">
        <v>7456.13</v>
      </c>
      <c r="K883">
        <f t="shared" si="171"/>
        <v>146.09950896058751</v>
      </c>
      <c r="L883">
        <v>16195.47</v>
      </c>
      <c r="M883" s="134">
        <f t="shared" si="172"/>
        <v>190.26588283392189</v>
      </c>
      <c r="N883">
        <v>10902.9</v>
      </c>
      <c r="O883">
        <f t="shared" si="173"/>
        <v>166.10196862269538</v>
      </c>
      <c r="P883">
        <v>16367.76</v>
      </c>
      <c r="Q883">
        <f t="shared" si="174"/>
        <v>168.99450512008823</v>
      </c>
      <c r="R883">
        <v>7869.7</v>
      </c>
      <c r="S883" s="135">
        <f t="shared" si="175"/>
        <v>186.98381471027093</v>
      </c>
      <c r="T883">
        <v>11398.98</v>
      </c>
      <c r="U883" s="136">
        <f t="shared" si="176"/>
        <v>178.42213759456044</v>
      </c>
      <c r="V883">
        <v>10071.74</v>
      </c>
      <c r="W883">
        <f t="shared" si="177"/>
        <v>137.6863126265381</v>
      </c>
      <c r="X883">
        <v>4374.04</v>
      </c>
      <c r="Y883">
        <f t="shared" si="178"/>
        <v>105.58453565195562</v>
      </c>
      <c r="Z883">
        <v>16570.509999999998</v>
      </c>
      <c r="AA883" s="136">
        <f t="shared" si="179"/>
        <v>167.0818544809228</v>
      </c>
      <c r="AB883">
        <v>11570.9</v>
      </c>
      <c r="AC883">
        <f t="shared" si="180"/>
        <v>131.52636006092709</v>
      </c>
    </row>
    <row r="884" spans="1:29">
      <c r="A884" s="20">
        <v>43335</v>
      </c>
      <c r="B884">
        <v>30591.95</v>
      </c>
      <c r="C884">
        <f t="shared" si="181"/>
        <v>155.05335796593505</v>
      </c>
      <c r="D884">
        <v>14615</v>
      </c>
      <c r="E884" s="135">
        <f t="shared" si="181"/>
        <v>168.75391141891842</v>
      </c>
      <c r="F884">
        <v>12181.08</v>
      </c>
      <c r="G884">
        <f t="shared" si="169"/>
        <v>175.25548631963017</v>
      </c>
      <c r="H884">
        <v>10028.85</v>
      </c>
      <c r="I884">
        <f t="shared" si="170"/>
        <v>158.38936032104766</v>
      </c>
      <c r="J884">
        <v>7524.38</v>
      </c>
      <c r="K884">
        <f t="shared" si="171"/>
        <v>147.43683696942858</v>
      </c>
      <c r="L884">
        <v>16253.87</v>
      </c>
      <c r="M884" s="134">
        <f t="shared" si="172"/>
        <v>190.95197144743551</v>
      </c>
      <c r="N884">
        <v>10914.29</v>
      </c>
      <c r="O884">
        <f t="shared" si="173"/>
        <v>166.27549139394088</v>
      </c>
      <c r="P884">
        <v>16402.84</v>
      </c>
      <c r="Q884">
        <f t="shared" si="174"/>
        <v>169.35670051149259</v>
      </c>
      <c r="R884">
        <v>7921.41</v>
      </c>
      <c r="S884" s="135">
        <f t="shared" si="175"/>
        <v>188.21244261967894</v>
      </c>
      <c r="T884">
        <v>11477.65</v>
      </c>
      <c r="U884" s="136">
        <f t="shared" si="176"/>
        <v>179.65351703066472</v>
      </c>
      <c r="V884">
        <v>10167.91</v>
      </c>
      <c r="W884">
        <f t="shared" si="177"/>
        <v>139.00101025428606</v>
      </c>
      <c r="X884">
        <v>4322.51</v>
      </c>
      <c r="Y884">
        <f t="shared" si="178"/>
        <v>104.34065788171456</v>
      </c>
      <c r="Z884">
        <v>16594.169999999998</v>
      </c>
      <c r="AA884" s="136">
        <f t="shared" si="179"/>
        <v>167.32042026296682</v>
      </c>
      <c r="AB884">
        <v>11582.75</v>
      </c>
      <c r="AC884">
        <f t="shared" si="180"/>
        <v>131.66105894923501</v>
      </c>
    </row>
    <row r="885" spans="1:29">
      <c r="A885" s="20">
        <v>43336</v>
      </c>
      <c r="B885">
        <v>30547.15</v>
      </c>
      <c r="C885">
        <f t="shared" si="181"/>
        <v>154.8262920078358</v>
      </c>
      <c r="D885">
        <v>14491.7</v>
      </c>
      <c r="E885" s="135">
        <f t="shared" si="181"/>
        <v>167.33021266572291</v>
      </c>
      <c r="F885">
        <v>12137.26</v>
      </c>
      <c r="G885">
        <f t="shared" si="169"/>
        <v>174.62502535799737</v>
      </c>
      <c r="H885">
        <v>9983.02</v>
      </c>
      <c r="I885">
        <f t="shared" si="170"/>
        <v>157.66555007525542</v>
      </c>
      <c r="J885">
        <v>7481.63</v>
      </c>
      <c r="K885">
        <f t="shared" si="171"/>
        <v>146.59916997487977</v>
      </c>
      <c r="L885">
        <v>16170.22</v>
      </c>
      <c r="M885" s="134">
        <f t="shared" si="172"/>
        <v>189.96924349331886</v>
      </c>
      <c r="N885">
        <v>10867.1</v>
      </c>
      <c r="O885">
        <f t="shared" si="173"/>
        <v>165.55656781403968</v>
      </c>
      <c r="P885">
        <v>16355.1</v>
      </c>
      <c r="Q885">
        <f t="shared" si="174"/>
        <v>168.86379264417093</v>
      </c>
      <c r="R885">
        <v>7869.18</v>
      </c>
      <c r="S885" s="135">
        <f t="shared" si="175"/>
        <v>186.97145952727169</v>
      </c>
      <c r="T885">
        <v>11419.98</v>
      </c>
      <c r="U885" s="136">
        <f t="shared" si="176"/>
        <v>178.75083936344552</v>
      </c>
      <c r="V885">
        <v>10075.94</v>
      </c>
      <c r="W885">
        <f t="shared" si="177"/>
        <v>137.74372897297195</v>
      </c>
      <c r="X885">
        <v>4354.87</v>
      </c>
      <c r="Y885">
        <f t="shared" si="178"/>
        <v>105.12179284474581</v>
      </c>
      <c r="Z885">
        <v>16506.740000000002</v>
      </c>
      <c r="AA885" s="136">
        <f t="shared" si="179"/>
        <v>166.43885617488104</v>
      </c>
      <c r="AB885">
        <v>11557.1</v>
      </c>
      <c r="AC885">
        <f t="shared" si="180"/>
        <v>131.36949553277105</v>
      </c>
    </row>
    <row r="886" spans="1:29">
      <c r="A886" s="20">
        <v>43339</v>
      </c>
      <c r="B886">
        <v>30807.200000000001</v>
      </c>
      <c r="C886">
        <f t="shared" si="181"/>
        <v>156.14433893648996</v>
      </c>
      <c r="D886">
        <v>14721.45</v>
      </c>
      <c r="E886" s="135">
        <f t="shared" si="181"/>
        <v>169.98304955580136</v>
      </c>
      <c r="F886">
        <v>12259.06</v>
      </c>
      <c r="G886">
        <f t="shared" si="169"/>
        <v>176.37742483601826</v>
      </c>
      <c r="H886">
        <v>10080.950000000001</v>
      </c>
      <c r="I886">
        <f t="shared" si="170"/>
        <v>159.212195010242</v>
      </c>
      <c r="J886">
        <v>7537.15</v>
      </c>
      <c r="K886">
        <f t="shared" si="171"/>
        <v>147.68705936756632</v>
      </c>
      <c r="L886">
        <v>16377.76</v>
      </c>
      <c r="M886" s="134">
        <f t="shared" si="172"/>
        <v>192.4074426516855</v>
      </c>
      <c r="N886">
        <v>10970.2</v>
      </c>
      <c r="O886">
        <f t="shared" si="173"/>
        <v>167.12726120433032</v>
      </c>
      <c r="P886">
        <v>16545.73</v>
      </c>
      <c r="Q886">
        <f t="shared" si="174"/>
        <v>170.83201691621807</v>
      </c>
      <c r="R886">
        <v>7957.12</v>
      </c>
      <c r="S886" s="135">
        <f t="shared" si="175"/>
        <v>189.06091105218638</v>
      </c>
      <c r="T886">
        <v>11550.94</v>
      </c>
      <c r="U886" s="136">
        <f t="shared" si="176"/>
        <v>180.80068620407371</v>
      </c>
      <c r="V886">
        <v>10167.33</v>
      </c>
      <c r="W886">
        <f t="shared" si="177"/>
        <v>138.99308133025471</v>
      </c>
      <c r="X886">
        <v>4452.24</v>
      </c>
      <c r="Y886">
        <f t="shared" si="178"/>
        <v>107.4721980162648</v>
      </c>
      <c r="Z886">
        <v>16747.990000000002</v>
      </c>
      <c r="AA886" s="136">
        <f t="shared" si="179"/>
        <v>168.87140033879163</v>
      </c>
      <c r="AB886">
        <v>11691.95</v>
      </c>
      <c r="AC886">
        <f t="shared" si="180"/>
        <v>132.90233478073068</v>
      </c>
    </row>
    <row r="887" spans="1:29">
      <c r="A887" s="20">
        <v>43340</v>
      </c>
      <c r="B887">
        <v>30768.1</v>
      </c>
      <c r="C887">
        <f t="shared" si="181"/>
        <v>155.94616306680956</v>
      </c>
      <c r="D887">
        <v>14795.9</v>
      </c>
      <c r="E887" s="135">
        <f t="shared" si="181"/>
        <v>170.84269572105202</v>
      </c>
      <c r="F887">
        <v>12280.17</v>
      </c>
      <c r="G887">
        <f t="shared" si="169"/>
        <v>176.68114530384275</v>
      </c>
      <c r="H887">
        <v>10100.64</v>
      </c>
      <c r="I887">
        <f t="shared" si="170"/>
        <v>159.52316650794324</v>
      </c>
      <c r="J887">
        <v>7529.49</v>
      </c>
      <c r="K887">
        <f t="shared" si="171"/>
        <v>147.53696511778281</v>
      </c>
      <c r="L887">
        <v>16466.12</v>
      </c>
      <c r="M887" s="134">
        <f t="shared" si="172"/>
        <v>193.44550412240571</v>
      </c>
      <c r="N887">
        <v>10969.86</v>
      </c>
      <c r="O887">
        <f t="shared" si="173"/>
        <v>167.12208142011406</v>
      </c>
      <c r="P887">
        <v>16597.490000000002</v>
      </c>
      <c r="Q887">
        <f t="shared" si="174"/>
        <v>171.36643064082156</v>
      </c>
      <c r="R887">
        <v>7970.81</v>
      </c>
      <c r="S887" s="135">
        <f t="shared" si="175"/>
        <v>189.38618500460944</v>
      </c>
      <c r="T887">
        <v>11596.5</v>
      </c>
      <c r="U887" s="136">
        <f t="shared" si="176"/>
        <v>181.51381251790249</v>
      </c>
      <c r="V887">
        <v>10167.65</v>
      </c>
      <c r="W887">
        <f t="shared" si="177"/>
        <v>138.99745590903063</v>
      </c>
      <c r="X887">
        <v>4432.74</v>
      </c>
      <c r="Y887">
        <f t="shared" si="178"/>
        <v>107.00148937043323</v>
      </c>
      <c r="Z887">
        <v>16787.87</v>
      </c>
      <c r="AA887" s="136">
        <f t="shared" si="179"/>
        <v>169.27351375332739</v>
      </c>
      <c r="AB887">
        <v>11738.5</v>
      </c>
      <c r="AC887">
        <f t="shared" si="180"/>
        <v>133.43146838838749</v>
      </c>
    </row>
    <row r="888" spans="1:29">
      <c r="A888" s="20">
        <v>43341</v>
      </c>
      <c r="B888">
        <v>30981.95</v>
      </c>
      <c r="C888">
        <f t="shared" si="181"/>
        <v>157.0300482261739</v>
      </c>
      <c r="D888">
        <v>14728.35</v>
      </c>
      <c r="E888" s="135">
        <f t="shared" si="181"/>
        <v>170.06272126218457</v>
      </c>
      <c r="F888">
        <v>12217.37</v>
      </c>
      <c r="G888">
        <f t="shared" si="169"/>
        <v>175.77760928397649</v>
      </c>
      <c r="H888">
        <v>10032.950000000001</v>
      </c>
      <c r="I888">
        <f t="shared" si="170"/>
        <v>158.45411314687678</v>
      </c>
      <c r="J888">
        <v>7491.21</v>
      </c>
      <c r="K888">
        <f t="shared" si="171"/>
        <v>146.78688575985703</v>
      </c>
      <c r="L888">
        <v>16460.27</v>
      </c>
      <c r="M888" s="134">
        <f t="shared" si="172"/>
        <v>193.37677778012738</v>
      </c>
      <c r="N888">
        <v>10992.29</v>
      </c>
      <c r="O888">
        <f t="shared" si="173"/>
        <v>167.46379483179413</v>
      </c>
      <c r="P888">
        <v>16572.03</v>
      </c>
      <c r="Q888">
        <f t="shared" si="174"/>
        <v>171.10356021137011</v>
      </c>
      <c r="R888">
        <v>8004.03</v>
      </c>
      <c r="S888" s="135">
        <f t="shared" si="175"/>
        <v>190.17549111852421</v>
      </c>
      <c r="T888">
        <v>11606.48</v>
      </c>
      <c r="U888" s="136">
        <f t="shared" si="176"/>
        <v>181.67002412044883</v>
      </c>
      <c r="V888">
        <v>10121.31</v>
      </c>
      <c r="W888">
        <f t="shared" si="177"/>
        <v>138.36396222004404</v>
      </c>
      <c r="X888">
        <v>4464.84</v>
      </c>
      <c r="Y888">
        <f t="shared" si="178"/>
        <v>107.77634821818675</v>
      </c>
      <c r="Z888">
        <v>16696.77</v>
      </c>
      <c r="AA888" s="136">
        <f t="shared" si="179"/>
        <v>168.3549447446963</v>
      </c>
      <c r="AB888">
        <v>11691.9</v>
      </c>
      <c r="AC888">
        <f t="shared" si="180"/>
        <v>132.90176643099099</v>
      </c>
    </row>
    <row r="889" spans="1:29">
      <c r="A889" s="20">
        <v>43342</v>
      </c>
      <c r="B889">
        <v>31097.35</v>
      </c>
      <c r="C889">
        <f t="shared" si="181"/>
        <v>157.61494580574202</v>
      </c>
      <c r="D889">
        <v>14751.6</v>
      </c>
      <c r="E889" s="135">
        <f t="shared" si="181"/>
        <v>170.33118027282362</v>
      </c>
      <c r="F889">
        <v>12197.87</v>
      </c>
      <c r="G889">
        <f t="shared" si="169"/>
        <v>175.49705271729826</v>
      </c>
      <c r="H889">
        <v>9995.6299999999992</v>
      </c>
      <c r="I889">
        <f t="shared" si="170"/>
        <v>157.86470449811029</v>
      </c>
      <c r="J889">
        <v>7480.28</v>
      </c>
      <c r="K889">
        <f t="shared" si="171"/>
        <v>146.57271733294667</v>
      </c>
      <c r="L889">
        <v>16435.509999999998</v>
      </c>
      <c r="M889" s="134">
        <f t="shared" si="172"/>
        <v>193.08589500494594</v>
      </c>
      <c r="N889">
        <v>10987.83</v>
      </c>
      <c r="O889">
        <f t="shared" si="173"/>
        <v>167.39584825060408</v>
      </c>
      <c r="P889">
        <v>16591.740000000002</v>
      </c>
      <c r="Q889">
        <f t="shared" si="174"/>
        <v>171.30706281013241</v>
      </c>
      <c r="R889">
        <v>7980.2</v>
      </c>
      <c r="S889" s="135">
        <f t="shared" si="175"/>
        <v>189.60929109761543</v>
      </c>
      <c r="T889">
        <v>11552.11</v>
      </c>
      <c r="U889" s="136">
        <f t="shared" si="176"/>
        <v>180.81899958834015</v>
      </c>
      <c r="V889">
        <v>10100.51</v>
      </c>
      <c r="W889">
        <f t="shared" si="177"/>
        <v>138.07961459960984</v>
      </c>
      <c r="X889">
        <v>4485.08</v>
      </c>
      <c r="Y889">
        <f t="shared" si="178"/>
        <v>108.26491965365501</v>
      </c>
      <c r="Z889">
        <v>16708.46</v>
      </c>
      <c r="AA889" s="136">
        <f t="shared" si="179"/>
        <v>168.47281600387188</v>
      </c>
      <c r="AB889">
        <v>11676.8</v>
      </c>
      <c r="AC889">
        <f t="shared" si="180"/>
        <v>132.73012480960284</v>
      </c>
    </row>
    <row r="890" spans="1:29">
      <c r="A890" s="20">
        <v>43343</v>
      </c>
      <c r="B890">
        <v>31251.7</v>
      </c>
      <c r="C890">
        <f t="shared" si="181"/>
        <v>158.39725898950581</v>
      </c>
      <c r="D890">
        <v>14877.95</v>
      </c>
      <c r="E890" s="135">
        <f t="shared" si="181"/>
        <v>171.79009622956536</v>
      </c>
      <c r="F890">
        <v>12261.64</v>
      </c>
      <c r="G890">
        <f t="shared" si="169"/>
        <v>176.41454462791722</v>
      </c>
      <c r="H890">
        <v>10042.07</v>
      </c>
      <c r="I890">
        <f t="shared" si="170"/>
        <v>158.59814870091614</v>
      </c>
      <c r="J890">
        <v>7534.87</v>
      </c>
      <c r="K890">
        <f t="shared" si="171"/>
        <v>147.64238379452371</v>
      </c>
      <c r="L890">
        <v>16521.919999999998</v>
      </c>
      <c r="M890" s="134">
        <f t="shared" si="172"/>
        <v>194.1010476949067</v>
      </c>
      <c r="N890">
        <v>11015.68</v>
      </c>
      <c r="O890">
        <f t="shared" si="173"/>
        <v>167.8201335165555</v>
      </c>
      <c r="P890">
        <v>16693.53</v>
      </c>
      <c r="Q890">
        <f t="shared" si="174"/>
        <v>172.35802828593199</v>
      </c>
      <c r="R890">
        <v>7996.02</v>
      </c>
      <c r="S890" s="135">
        <f t="shared" si="175"/>
        <v>189.98517378040088</v>
      </c>
      <c r="T890">
        <v>11594.66</v>
      </c>
      <c r="U890" s="136">
        <f t="shared" si="176"/>
        <v>181.48501198196209</v>
      </c>
      <c r="V890">
        <v>10169.17</v>
      </c>
      <c r="W890">
        <f t="shared" si="177"/>
        <v>139.01823515821621</v>
      </c>
      <c r="X890">
        <v>4484.99</v>
      </c>
      <c r="Y890">
        <f t="shared" si="178"/>
        <v>108.2627471522127</v>
      </c>
      <c r="Z890">
        <v>16913.560000000001</v>
      </c>
      <c r="AA890" s="136">
        <f t="shared" si="179"/>
        <v>170.54085665886907</v>
      </c>
      <c r="AB890">
        <v>11680.5</v>
      </c>
      <c r="AC890">
        <f t="shared" si="180"/>
        <v>132.77218269034032</v>
      </c>
    </row>
    <row r="891" spans="1:29">
      <c r="A891" s="20">
        <v>43346</v>
      </c>
      <c r="B891">
        <v>31022.25</v>
      </c>
      <c r="C891">
        <f t="shared" si="181"/>
        <v>157.23430621973193</v>
      </c>
      <c r="D891">
        <v>14803.15</v>
      </c>
      <c r="E891" s="135">
        <f t="shared" si="181"/>
        <v>170.92640874587494</v>
      </c>
      <c r="F891">
        <v>12131.82</v>
      </c>
      <c r="G891">
        <f t="shared" si="169"/>
        <v>174.54675726965226</v>
      </c>
      <c r="H891">
        <v>9952.33</v>
      </c>
      <c r="I891">
        <f t="shared" si="170"/>
        <v>157.18085148386626</v>
      </c>
      <c r="J891">
        <v>7470.95</v>
      </c>
      <c r="K891">
        <f t="shared" si="171"/>
        <v>146.38990018536444</v>
      </c>
      <c r="L891">
        <v>16447.490000000002</v>
      </c>
      <c r="M891" s="134">
        <f t="shared" si="172"/>
        <v>193.22663715545784</v>
      </c>
      <c r="N891">
        <v>10973.97</v>
      </c>
      <c r="O891">
        <f t="shared" si="173"/>
        <v>167.18469587049321</v>
      </c>
      <c r="P891">
        <v>16586.560000000001</v>
      </c>
      <c r="Q891">
        <f t="shared" si="174"/>
        <v>171.25358013831158</v>
      </c>
      <c r="R891">
        <v>7907.22</v>
      </c>
      <c r="S891" s="135">
        <f t="shared" si="175"/>
        <v>187.87528868360278</v>
      </c>
      <c r="T891">
        <v>11457.92</v>
      </c>
      <c r="U891" s="136">
        <f t="shared" si="176"/>
        <v>179.34469389256461</v>
      </c>
      <c r="V891">
        <v>10079.450000000001</v>
      </c>
      <c r="W891">
        <f t="shared" si="177"/>
        <v>137.79171263392021</v>
      </c>
      <c r="X891">
        <v>4491.29</v>
      </c>
      <c r="Y891">
        <f t="shared" si="178"/>
        <v>108.41482225317367</v>
      </c>
      <c r="Z891">
        <v>16762.57</v>
      </c>
      <c r="AA891" s="136">
        <f t="shared" si="179"/>
        <v>169.0184117125111</v>
      </c>
      <c r="AB891">
        <v>11582.35</v>
      </c>
      <c r="AC891">
        <f t="shared" si="180"/>
        <v>131.65651215131743</v>
      </c>
    </row>
    <row r="892" spans="1:29">
      <c r="A892" s="20">
        <v>43347</v>
      </c>
      <c r="B892">
        <v>30074.85</v>
      </c>
      <c r="C892">
        <f t="shared" si="181"/>
        <v>152.43246941832086</v>
      </c>
      <c r="D892">
        <v>14528.1</v>
      </c>
      <c r="E892" s="135">
        <f t="shared" si="181"/>
        <v>167.75050978345462</v>
      </c>
      <c r="F892">
        <v>11980.14</v>
      </c>
      <c r="G892">
        <f t="shared" si="169"/>
        <v>172.36445880638286</v>
      </c>
      <c r="H892">
        <v>9805.8700000000008</v>
      </c>
      <c r="I892">
        <f t="shared" si="170"/>
        <v>154.86775419827313</v>
      </c>
      <c r="J892">
        <v>7356.25</v>
      </c>
      <c r="K892">
        <f t="shared" si="171"/>
        <v>144.14240534852826</v>
      </c>
      <c r="L892">
        <v>16135.19</v>
      </c>
      <c r="M892" s="134">
        <f t="shared" si="172"/>
        <v>189.55770780613767</v>
      </c>
      <c r="N892">
        <v>10782.41</v>
      </c>
      <c r="O892">
        <f t="shared" si="173"/>
        <v>164.2663445044013</v>
      </c>
      <c r="P892">
        <v>16254.55</v>
      </c>
      <c r="Q892">
        <f t="shared" si="174"/>
        <v>167.82562997011991</v>
      </c>
      <c r="R892">
        <v>7730.95</v>
      </c>
      <c r="S892" s="135">
        <f t="shared" si="175"/>
        <v>183.68711924652391</v>
      </c>
      <c r="T892">
        <v>11297.18</v>
      </c>
      <c r="U892" s="136">
        <f t="shared" si="176"/>
        <v>176.828716638727</v>
      </c>
      <c r="V892">
        <v>9917.43</v>
      </c>
      <c r="W892">
        <f t="shared" si="177"/>
        <v>135.57680871744188</v>
      </c>
      <c r="X892">
        <v>4361.16</v>
      </c>
      <c r="Y892">
        <f t="shared" si="178"/>
        <v>105.27362655665765</v>
      </c>
      <c r="Z892">
        <v>16525.810000000001</v>
      </c>
      <c r="AA892" s="136">
        <f t="shared" si="179"/>
        <v>166.63114059853191</v>
      </c>
      <c r="AB892">
        <v>11520.3</v>
      </c>
      <c r="AC892">
        <f t="shared" si="180"/>
        <v>130.95119012435492</v>
      </c>
    </row>
    <row r="893" spans="1:29">
      <c r="A893" s="20">
        <v>43348</v>
      </c>
      <c r="B893">
        <v>29895.1</v>
      </c>
      <c r="C893">
        <f t="shared" si="181"/>
        <v>151.52141794581334</v>
      </c>
      <c r="D893">
        <v>14480.3</v>
      </c>
      <c r="E893" s="135">
        <f t="shared" si="181"/>
        <v>167.19858115082891</v>
      </c>
      <c r="F893">
        <v>11937.55</v>
      </c>
      <c r="G893">
        <f t="shared" si="169"/>
        <v>171.75169448972514</v>
      </c>
      <c r="H893">
        <v>9771.58</v>
      </c>
      <c r="I893">
        <f t="shared" si="170"/>
        <v>154.32619946713163</v>
      </c>
      <c r="J893">
        <v>7348.12</v>
      </c>
      <c r="K893">
        <f t="shared" si="171"/>
        <v>143.98310166044212</v>
      </c>
      <c r="L893">
        <v>16022.51</v>
      </c>
      <c r="M893" s="134">
        <f t="shared" si="172"/>
        <v>188.23393272102274</v>
      </c>
      <c r="N893">
        <v>10709.29</v>
      </c>
      <c r="O893">
        <f t="shared" si="173"/>
        <v>163.15238620471121</v>
      </c>
      <c r="P893">
        <v>16154.96</v>
      </c>
      <c r="Q893">
        <f t="shared" si="174"/>
        <v>166.79737914258399</v>
      </c>
      <c r="R893">
        <v>7704.98</v>
      </c>
      <c r="S893" s="135">
        <f t="shared" si="175"/>
        <v>183.07007289557967</v>
      </c>
      <c r="T893">
        <v>11255.26</v>
      </c>
      <c r="U893" s="136">
        <f t="shared" si="176"/>
        <v>176.17256529817163</v>
      </c>
      <c r="V893">
        <v>9890.19</v>
      </c>
      <c r="W893">
        <f t="shared" si="177"/>
        <v>135.20442269914247</v>
      </c>
      <c r="X893">
        <v>4392.1099999999997</v>
      </c>
      <c r="Y893">
        <f t="shared" si="178"/>
        <v>106.02072566375953</v>
      </c>
      <c r="Z893">
        <v>16426.82</v>
      </c>
      <c r="AA893" s="136">
        <f t="shared" si="179"/>
        <v>165.6330160522707</v>
      </c>
      <c r="AB893">
        <v>11476.95</v>
      </c>
      <c r="AC893">
        <f t="shared" si="180"/>
        <v>130.45843090003865</v>
      </c>
    </row>
    <row r="894" spans="1:29">
      <c r="A894" s="20">
        <v>43349</v>
      </c>
      <c r="B894">
        <v>30105.75</v>
      </c>
      <c r="C894">
        <f t="shared" si="181"/>
        <v>152.58908410817057</v>
      </c>
      <c r="D894">
        <v>14564.65</v>
      </c>
      <c r="E894" s="135">
        <f t="shared" si="181"/>
        <v>168.1725388948033</v>
      </c>
      <c r="F894">
        <v>11982.43</v>
      </c>
      <c r="G894">
        <f t="shared" si="169"/>
        <v>172.39740621857226</v>
      </c>
      <c r="H894">
        <v>9794.52</v>
      </c>
      <c r="I894">
        <f t="shared" si="170"/>
        <v>154.68849942433158</v>
      </c>
      <c r="J894">
        <v>7367.92</v>
      </c>
      <c r="K894">
        <f t="shared" si="171"/>
        <v>144.37107374212789</v>
      </c>
      <c r="L894">
        <v>16097.58</v>
      </c>
      <c r="M894" s="134">
        <f t="shared" si="172"/>
        <v>189.11586203979783</v>
      </c>
      <c r="N894">
        <v>10732.38</v>
      </c>
      <c r="O894">
        <f t="shared" si="173"/>
        <v>163.50415449163464</v>
      </c>
      <c r="P894">
        <v>16214.47</v>
      </c>
      <c r="Q894">
        <f t="shared" si="174"/>
        <v>167.41181037811629</v>
      </c>
      <c r="R894">
        <v>7739.53</v>
      </c>
      <c r="S894" s="135">
        <f t="shared" si="175"/>
        <v>183.89097976601184</v>
      </c>
      <c r="T894">
        <v>11315.48</v>
      </c>
      <c r="U894" s="136">
        <f t="shared" si="176"/>
        <v>177.11515675161257</v>
      </c>
      <c r="V894">
        <v>9908.06</v>
      </c>
      <c r="W894">
        <f t="shared" si="177"/>
        <v>135.44871558265973</v>
      </c>
      <c r="X894">
        <v>4425.84</v>
      </c>
      <c r="Y894">
        <f t="shared" si="178"/>
        <v>106.83493092652361</v>
      </c>
      <c r="Z894">
        <v>16511.07</v>
      </c>
      <c r="AA894" s="136">
        <f t="shared" si="179"/>
        <v>166.48251593127367</v>
      </c>
      <c r="AB894">
        <v>11536.9</v>
      </c>
      <c r="AC894">
        <f t="shared" si="180"/>
        <v>131.13988223793393</v>
      </c>
    </row>
    <row r="895" spans="1:29">
      <c r="A895" s="20">
        <v>43350</v>
      </c>
      <c r="B895">
        <v>30442.7</v>
      </c>
      <c r="C895">
        <f t="shared" si="181"/>
        <v>154.2968938086513</v>
      </c>
      <c r="D895">
        <v>14641.45</v>
      </c>
      <c r="E895" s="135">
        <f t="shared" si="181"/>
        <v>169.05931962672071</v>
      </c>
      <c r="F895">
        <v>12083.28</v>
      </c>
      <c r="G895">
        <f t="shared" si="169"/>
        <v>173.8483872313671</v>
      </c>
      <c r="H895">
        <v>9898.39</v>
      </c>
      <c r="I895">
        <f t="shared" si="170"/>
        <v>156.32895698990959</v>
      </c>
      <c r="J895">
        <v>7421.75</v>
      </c>
      <c r="K895">
        <f t="shared" si="171"/>
        <v>145.42584834602408</v>
      </c>
      <c r="L895">
        <v>16274.64</v>
      </c>
      <c r="M895" s="134">
        <f t="shared" si="172"/>
        <v>191.19597933275531</v>
      </c>
      <c r="N895">
        <v>10789.66</v>
      </c>
      <c r="O895">
        <f t="shared" si="173"/>
        <v>164.37679578548381</v>
      </c>
      <c r="P895">
        <v>16327.44</v>
      </c>
      <c r="Q895">
        <f t="shared" si="174"/>
        <v>168.57820756645586</v>
      </c>
      <c r="R895">
        <v>7813.13</v>
      </c>
      <c r="S895" s="135">
        <f t="shared" si="175"/>
        <v>185.63971335975441</v>
      </c>
      <c r="T895">
        <v>11430.93</v>
      </c>
      <c r="U895" s="136">
        <f t="shared" si="176"/>
        <v>178.92223385722133</v>
      </c>
      <c r="V895">
        <v>9992.86</v>
      </c>
      <c r="W895">
        <f t="shared" si="177"/>
        <v>136.60797895827611</v>
      </c>
      <c r="X895">
        <v>4448.1099999999997</v>
      </c>
      <c r="Y895">
        <f t="shared" si="178"/>
        <v>107.37250433896817</v>
      </c>
      <c r="Z895">
        <v>16627.54</v>
      </c>
      <c r="AA895" s="136">
        <f t="shared" si="179"/>
        <v>167.65689279664434</v>
      </c>
      <c r="AB895">
        <v>11589.1</v>
      </c>
      <c r="AC895">
        <f t="shared" si="180"/>
        <v>131.73323936617638</v>
      </c>
    </row>
    <row r="896" spans="1:29">
      <c r="A896" s="20">
        <v>43353</v>
      </c>
      <c r="B896">
        <v>29909.95</v>
      </c>
      <c r="C896">
        <f t="shared" si="181"/>
        <v>151.59668422879938</v>
      </c>
      <c r="D896">
        <v>14445.15</v>
      </c>
      <c r="E896" s="135">
        <f t="shared" si="181"/>
        <v>166.79271731323911</v>
      </c>
      <c r="F896">
        <v>11901.2</v>
      </c>
      <c r="G896">
        <f t="shared" si="169"/>
        <v>171.22870827440445</v>
      </c>
      <c r="H896">
        <v>9748.2000000000007</v>
      </c>
      <c r="I896">
        <f t="shared" si="170"/>
        <v>153.95695042618416</v>
      </c>
      <c r="J896">
        <v>7318.55</v>
      </c>
      <c r="K896">
        <f t="shared" si="171"/>
        <v>143.40369082935891</v>
      </c>
      <c r="L896">
        <v>15994.89</v>
      </c>
      <c r="M896" s="134">
        <f t="shared" si="172"/>
        <v>187.90945040072742</v>
      </c>
      <c r="N896">
        <v>10647.9</v>
      </c>
      <c r="O896">
        <f t="shared" si="173"/>
        <v>162.21713046048282</v>
      </c>
      <c r="P896">
        <v>16065.38</v>
      </c>
      <c r="Q896">
        <f t="shared" si="174"/>
        <v>165.87247996464777</v>
      </c>
      <c r="R896">
        <v>7667.25</v>
      </c>
      <c r="S896" s="135">
        <f t="shared" si="175"/>
        <v>182.17360932911356</v>
      </c>
      <c r="T896">
        <v>11223.58</v>
      </c>
      <c r="U896" s="136">
        <f t="shared" si="176"/>
        <v>175.67669520111068</v>
      </c>
      <c r="V896">
        <v>9850.89</v>
      </c>
      <c r="W896">
        <f t="shared" si="177"/>
        <v>134.66716974322591</v>
      </c>
      <c r="X896">
        <v>4375.91</v>
      </c>
      <c r="Y896">
        <f t="shared" si="178"/>
        <v>105.62967540414563</v>
      </c>
      <c r="Z896">
        <v>16390.88</v>
      </c>
      <c r="AA896" s="136">
        <f t="shared" si="179"/>
        <v>165.2706299911269</v>
      </c>
      <c r="AB896">
        <v>11438.1</v>
      </c>
      <c r="AC896">
        <f t="shared" si="180"/>
        <v>130.01682315229502</v>
      </c>
    </row>
    <row r="897" spans="1:29">
      <c r="A897" s="20">
        <v>43354</v>
      </c>
      <c r="B897">
        <v>29360.75</v>
      </c>
      <c r="C897">
        <f t="shared" si="181"/>
        <v>148.81309886745782</v>
      </c>
      <c r="D897">
        <v>14230.55</v>
      </c>
      <c r="E897" s="135">
        <f t="shared" si="181"/>
        <v>164.3148117784803</v>
      </c>
      <c r="F897">
        <v>11743.21</v>
      </c>
      <c r="G897">
        <f t="shared" si="169"/>
        <v>168.95562458366123</v>
      </c>
      <c r="H897">
        <v>9635.67</v>
      </c>
      <c r="I897">
        <f t="shared" si="170"/>
        <v>152.17972225775731</v>
      </c>
      <c r="J897">
        <v>7214.83</v>
      </c>
      <c r="K897">
        <f t="shared" si="171"/>
        <v>141.37134414691209</v>
      </c>
      <c r="L897">
        <v>15858.25</v>
      </c>
      <c r="M897" s="134">
        <f t="shared" si="172"/>
        <v>186.30419101458878</v>
      </c>
      <c r="N897">
        <v>10555.2</v>
      </c>
      <c r="O897">
        <f t="shared" si="173"/>
        <v>160.80487752857263</v>
      </c>
      <c r="P897">
        <v>15885.21</v>
      </c>
      <c r="Q897">
        <f t="shared" si="174"/>
        <v>164.01225352025423</v>
      </c>
      <c r="R897">
        <v>7550.01</v>
      </c>
      <c r="S897" s="135">
        <f t="shared" si="175"/>
        <v>179.3879907621247</v>
      </c>
      <c r="T897">
        <v>11071</v>
      </c>
      <c r="U897" s="136">
        <f t="shared" si="176"/>
        <v>173.28844206318271</v>
      </c>
      <c r="V897">
        <v>9713.98</v>
      </c>
      <c r="W897">
        <f t="shared" si="177"/>
        <v>132.7955335550698</v>
      </c>
      <c r="X897">
        <v>4298.2</v>
      </c>
      <c r="Y897">
        <f t="shared" si="178"/>
        <v>103.75384110324453</v>
      </c>
      <c r="Z897">
        <v>16186.81</v>
      </c>
      <c r="AA897" s="136">
        <f t="shared" si="179"/>
        <v>163.21297491328545</v>
      </c>
      <c r="AB897">
        <v>11287.5</v>
      </c>
      <c r="AC897">
        <f t="shared" si="180"/>
        <v>128.30495373633119</v>
      </c>
    </row>
    <row r="898" spans="1:29">
      <c r="A898" s="20">
        <v>43355</v>
      </c>
      <c r="B898">
        <v>29497.4</v>
      </c>
      <c r="C898">
        <f t="shared" si="181"/>
        <v>149.50570072402616</v>
      </c>
      <c r="D898">
        <v>14247.1</v>
      </c>
      <c r="E898" s="135">
        <f t="shared" si="181"/>
        <v>164.50590840755888</v>
      </c>
      <c r="F898">
        <v>11851.08</v>
      </c>
      <c r="G898">
        <f t="shared" ref="G898:G961" si="182">F898/F$2*100</f>
        <v>170.50760596046021</v>
      </c>
      <c r="H898">
        <v>9707.77</v>
      </c>
      <c r="I898">
        <f t="shared" ref="I898:I961" si="183">H898/H$2*100</f>
        <v>153.31842439002048</v>
      </c>
      <c r="J898">
        <v>7272.3</v>
      </c>
      <c r="K898">
        <f t="shared" ref="K898:K961" si="184">J898/J$2*100</f>
        <v>142.49744291127979</v>
      </c>
      <c r="L898">
        <v>15906.76</v>
      </c>
      <c r="M898" s="134">
        <f t="shared" ref="M898:M961" si="185">L898/L$2*100</f>
        <v>186.87409099132753</v>
      </c>
      <c r="N898">
        <v>10614.12</v>
      </c>
      <c r="O898">
        <f t="shared" ref="O898:O961" si="186">N898/N$2*100</f>
        <v>161.7025036639356</v>
      </c>
      <c r="P898">
        <v>15918.71</v>
      </c>
      <c r="Q898">
        <f t="shared" ref="Q898:Q961" si="187">P898/P$2*100</f>
        <v>164.35813566426924</v>
      </c>
      <c r="R898">
        <v>7599.16</v>
      </c>
      <c r="S898" s="135">
        <f t="shared" ref="S898:S961" si="188">R898/R$2*100</f>
        <v>180.5557931552286</v>
      </c>
      <c r="T898">
        <v>11136.18</v>
      </c>
      <c r="U898" s="136">
        <f t="shared" ref="U898:U961" si="189">T898/T$2*100</f>
        <v>174.30866974394132</v>
      </c>
      <c r="V898">
        <v>9809.7099999999991</v>
      </c>
      <c r="W898">
        <f t="shared" ref="W898:W961" si="190">V898/V$2*100</f>
        <v>134.10421613700086</v>
      </c>
      <c r="X898">
        <v>4306.34</v>
      </c>
      <c r="Y898">
        <f t="shared" ref="Y898:Y961" si="191">X898/X$2*100</f>
        <v>103.95033178924807</v>
      </c>
      <c r="Z898">
        <v>16243.17</v>
      </c>
      <c r="AA898" s="136">
        <f t="shared" ref="AA898:AA961" si="192">Z898/Z$2*100</f>
        <v>163.78125756231344</v>
      </c>
      <c r="AB898">
        <v>11369.9</v>
      </c>
      <c r="AC898">
        <f t="shared" ref="AC898:AC961" si="193">AB898/AB$2*100</f>
        <v>129.2415941073499</v>
      </c>
    </row>
    <row r="899" spans="1:29">
      <c r="A899" s="20">
        <v>43357</v>
      </c>
      <c r="B899">
        <v>30022.25</v>
      </c>
      <c r="C899">
        <f t="shared" ref="C899:E962" si="194">B899/B$2*100</f>
        <v>152.16586965501685</v>
      </c>
      <c r="D899">
        <v>14394.75</v>
      </c>
      <c r="E899" s="135">
        <f t="shared" si="194"/>
        <v>166.21076745791831</v>
      </c>
      <c r="F899">
        <v>12027.88</v>
      </c>
      <c r="G899">
        <f t="shared" si="182"/>
        <v>173.0513188316761</v>
      </c>
      <c r="H899">
        <v>9821.5499999999993</v>
      </c>
      <c r="I899">
        <f t="shared" si="183"/>
        <v>155.11539427363908</v>
      </c>
      <c r="J899">
        <v>7366.63</v>
      </c>
      <c r="K899">
        <f t="shared" si="184"/>
        <v>144.34579677316955</v>
      </c>
      <c r="L899">
        <v>16091.51</v>
      </c>
      <c r="M899" s="134">
        <f t="shared" si="185"/>
        <v>189.04455111712613</v>
      </c>
      <c r="N899">
        <v>10732.29</v>
      </c>
      <c r="O899">
        <f t="shared" si="186"/>
        <v>163.50278337228329</v>
      </c>
      <c r="P899">
        <v>16134.21</v>
      </c>
      <c r="Q899">
        <f t="shared" si="187"/>
        <v>166.5831387100971</v>
      </c>
      <c r="R899">
        <v>7742.97</v>
      </c>
      <c r="S899" s="135">
        <f t="shared" si="188"/>
        <v>183.97271405354545</v>
      </c>
      <c r="T899">
        <v>11301.74</v>
      </c>
      <c r="U899" s="136">
        <f t="shared" si="189"/>
        <v>176.90009187997063</v>
      </c>
      <c r="V899">
        <v>9914.24</v>
      </c>
      <c r="W899">
        <f t="shared" si="190"/>
        <v>135.53319963526948</v>
      </c>
      <c r="X899">
        <v>4436.76</v>
      </c>
      <c r="Y899">
        <f t="shared" si="191"/>
        <v>107.09852776818929</v>
      </c>
      <c r="Z899">
        <v>16436.95</v>
      </c>
      <c r="AA899" s="136">
        <f t="shared" si="192"/>
        <v>165.73515769944342</v>
      </c>
      <c r="AB899">
        <v>11515.2</v>
      </c>
      <c r="AC899">
        <f t="shared" si="193"/>
        <v>130.89321845090595</v>
      </c>
    </row>
    <row r="900" spans="1:29">
      <c r="A900" s="20">
        <v>43360</v>
      </c>
      <c r="B900">
        <v>29769.9</v>
      </c>
      <c r="C900">
        <f t="shared" si="194"/>
        <v>150.88684968791102</v>
      </c>
      <c r="D900">
        <v>14310.35</v>
      </c>
      <c r="E900" s="135">
        <f t="shared" si="194"/>
        <v>165.23623238273825</v>
      </c>
      <c r="F900">
        <v>11933.35</v>
      </c>
      <c r="G900">
        <f t="shared" si="182"/>
        <v>171.69126692151752</v>
      </c>
      <c r="H900">
        <v>9752.9699999999993</v>
      </c>
      <c r="I900">
        <f t="shared" si="183"/>
        <v>154.03228481135605</v>
      </c>
      <c r="J900">
        <v>7329.57</v>
      </c>
      <c r="K900">
        <f t="shared" si="184"/>
        <v>143.61962276573149</v>
      </c>
      <c r="L900">
        <v>15997.18</v>
      </c>
      <c r="M900" s="134">
        <f t="shared" si="185"/>
        <v>187.93635353300391</v>
      </c>
      <c r="N900">
        <v>10699.39</v>
      </c>
      <c r="O900">
        <f t="shared" si="186"/>
        <v>163.00156307606056</v>
      </c>
      <c r="P900">
        <v>16040.83</v>
      </c>
      <c r="Q900">
        <f t="shared" si="187"/>
        <v>165.61900513970542</v>
      </c>
      <c r="R900">
        <v>7688.19</v>
      </c>
      <c r="S900" s="135">
        <f t="shared" si="188"/>
        <v>182.67114304450715</v>
      </c>
      <c r="T900">
        <v>11203.18</v>
      </c>
      <c r="U900" s="136">
        <f t="shared" si="189"/>
        <v>175.35738491133662</v>
      </c>
      <c r="V900">
        <v>9851.31</v>
      </c>
      <c r="W900">
        <f t="shared" si="190"/>
        <v>134.67291137786927</v>
      </c>
      <c r="X900">
        <v>4435.25</v>
      </c>
      <c r="Y900">
        <f t="shared" si="191"/>
        <v>107.06207802176849</v>
      </c>
      <c r="Z900">
        <v>16342.6</v>
      </c>
      <c r="AA900" s="136">
        <f t="shared" si="192"/>
        <v>164.78381866580625</v>
      </c>
      <c r="AB900">
        <v>11377.75</v>
      </c>
      <c r="AC900">
        <f t="shared" si="193"/>
        <v>129.33082501648215</v>
      </c>
    </row>
    <row r="901" spans="1:29">
      <c r="A901" s="20">
        <v>43361</v>
      </c>
      <c r="B901">
        <v>29344.15</v>
      </c>
      <c r="C901">
        <f t="shared" si="194"/>
        <v>148.72896282048359</v>
      </c>
      <c r="D901">
        <v>14210.4</v>
      </c>
      <c r="E901" s="135">
        <f t="shared" si="194"/>
        <v>164.08214730259311</v>
      </c>
      <c r="F901">
        <v>11860.64</v>
      </c>
      <c r="G901">
        <f t="shared" si="182"/>
        <v>170.64515061571376</v>
      </c>
      <c r="H901">
        <v>9702.25</v>
      </c>
      <c r="I901">
        <f t="shared" si="183"/>
        <v>153.23124497573349</v>
      </c>
      <c r="J901">
        <v>7305.93</v>
      </c>
      <c r="K901">
        <f t="shared" si="184"/>
        <v>143.15640761365819</v>
      </c>
      <c r="L901">
        <v>15880.4</v>
      </c>
      <c r="M901" s="134">
        <f t="shared" si="185"/>
        <v>186.56441126783065</v>
      </c>
      <c r="N901">
        <v>10592.86</v>
      </c>
      <c r="O901">
        <f t="shared" si="186"/>
        <v>161.37861480382333</v>
      </c>
      <c r="P901">
        <v>15907.68</v>
      </c>
      <c r="Q901">
        <f t="shared" si="187"/>
        <v>164.24425267774728</v>
      </c>
      <c r="R901">
        <v>7670.94</v>
      </c>
      <c r="S901" s="135">
        <f t="shared" si="188"/>
        <v>182.26128360847375</v>
      </c>
      <c r="T901">
        <v>11186.71</v>
      </c>
      <c r="U901" s="136">
        <f t="shared" si="189"/>
        <v>175.09958880973957</v>
      </c>
      <c r="V901">
        <v>9797.94</v>
      </c>
      <c r="W901">
        <f t="shared" si="190"/>
        <v>133.94331366139943</v>
      </c>
      <c r="X901">
        <v>4344.2</v>
      </c>
      <c r="Y901">
        <f t="shared" si="191"/>
        <v>104.86423072930874</v>
      </c>
      <c r="Z901">
        <v>16287.65</v>
      </c>
      <c r="AA901" s="136">
        <f t="shared" si="192"/>
        <v>164.22975316608856</v>
      </c>
      <c r="AB901">
        <v>11278.9</v>
      </c>
      <c r="AC901">
        <f t="shared" si="193"/>
        <v>128.20719758110351</v>
      </c>
    </row>
    <row r="902" spans="1:29">
      <c r="A902" s="20">
        <v>43362</v>
      </c>
      <c r="B902">
        <v>29217.65</v>
      </c>
      <c r="C902">
        <f t="shared" si="194"/>
        <v>148.08780559504712</v>
      </c>
      <c r="D902">
        <v>14060.65</v>
      </c>
      <c r="E902" s="135">
        <f t="shared" si="194"/>
        <v>162.35304034159529</v>
      </c>
      <c r="F902">
        <v>11780.93</v>
      </c>
      <c r="G902">
        <f t="shared" si="182"/>
        <v>169.49832169623059</v>
      </c>
      <c r="H902">
        <v>9651.98</v>
      </c>
      <c r="I902">
        <f t="shared" si="183"/>
        <v>152.43731215757995</v>
      </c>
      <c r="J902">
        <v>7273.13</v>
      </c>
      <c r="K902">
        <f t="shared" si="184"/>
        <v>142.51370638743128</v>
      </c>
      <c r="L902">
        <v>15713.46</v>
      </c>
      <c r="M902" s="134">
        <f t="shared" si="185"/>
        <v>184.60318467296833</v>
      </c>
      <c r="N902">
        <v>10497.1</v>
      </c>
      <c r="O902">
        <f t="shared" si="186"/>
        <v>159.91974381396653</v>
      </c>
      <c r="P902">
        <v>15717.21</v>
      </c>
      <c r="Q902">
        <f t="shared" si="187"/>
        <v>162.27768038011931</v>
      </c>
      <c r="R902">
        <v>7621.3</v>
      </c>
      <c r="S902" s="135">
        <f t="shared" si="188"/>
        <v>181.08183883138975</v>
      </c>
      <c r="T902">
        <v>11122.2</v>
      </c>
      <c r="U902" s="136">
        <f t="shared" si="189"/>
        <v>174.08984828065496</v>
      </c>
      <c r="V902">
        <v>9764.9699999999993</v>
      </c>
      <c r="W902">
        <f t="shared" si="190"/>
        <v>133.49259534189383</v>
      </c>
      <c r="X902">
        <v>4366.87</v>
      </c>
      <c r="Y902">
        <f t="shared" si="191"/>
        <v>105.41145970371907</v>
      </c>
      <c r="Z902">
        <v>16168.36</v>
      </c>
      <c r="AA902" s="136">
        <f t="shared" si="192"/>
        <v>163.02694200209729</v>
      </c>
      <c r="AB902">
        <v>11234.35</v>
      </c>
      <c r="AC902">
        <f t="shared" si="193"/>
        <v>127.70079796303455</v>
      </c>
    </row>
    <row r="903" spans="1:29">
      <c r="A903" s="20">
        <v>43364</v>
      </c>
      <c r="B903">
        <v>28632</v>
      </c>
      <c r="C903">
        <f t="shared" si="194"/>
        <v>145.11947572092174</v>
      </c>
      <c r="D903">
        <v>13738.7</v>
      </c>
      <c r="E903" s="135">
        <f t="shared" si="194"/>
        <v>158.63560470825144</v>
      </c>
      <c r="F903">
        <v>11702.04</v>
      </c>
      <c r="G903">
        <f t="shared" si="182"/>
        <v>168.36329054006421</v>
      </c>
      <c r="H903">
        <v>9582.44</v>
      </c>
      <c r="I903">
        <f t="shared" si="183"/>
        <v>151.33904105802958</v>
      </c>
      <c r="J903">
        <v>7222.07</v>
      </c>
      <c r="K903">
        <f t="shared" si="184"/>
        <v>141.51320868587194</v>
      </c>
      <c r="L903">
        <v>15505.85</v>
      </c>
      <c r="M903" s="134">
        <f t="shared" si="185"/>
        <v>182.16416314811289</v>
      </c>
      <c r="N903">
        <v>10456.07</v>
      </c>
      <c r="O903">
        <f t="shared" si="186"/>
        <v>159.29466573633678</v>
      </c>
      <c r="P903">
        <v>15520.19</v>
      </c>
      <c r="Q903">
        <f t="shared" si="187"/>
        <v>160.24348037970634</v>
      </c>
      <c r="R903">
        <v>7444.1</v>
      </c>
      <c r="S903" s="135">
        <f t="shared" si="188"/>
        <v>176.87157262471607</v>
      </c>
      <c r="T903">
        <v>10915.93</v>
      </c>
      <c r="U903" s="136">
        <f t="shared" si="189"/>
        <v>170.86121428694412</v>
      </c>
      <c r="V903">
        <v>9691.51</v>
      </c>
      <c r="W903">
        <f t="shared" si="190"/>
        <v>132.48835610164883</v>
      </c>
      <c r="X903">
        <v>4303.7</v>
      </c>
      <c r="Y903">
        <f t="shared" si="191"/>
        <v>103.88660508027394</v>
      </c>
      <c r="Z903">
        <v>15943.59</v>
      </c>
      <c r="AA903" s="136">
        <f t="shared" si="192"/>
        <v>160.76056707267887</v>
      </c>
      <c r="AB903">
        <v>11143.1</v>
      </c>
      <c r="AC903">
        <f t="shared" si="193"/>
        <v>126.66355968808966</v>
      </c>
    </row>
    <row r="904" spans="1:29">
      <c r="A904" s="20">
        <v>43367</v>
      </c>
      <c r="B904">
        <v>27763.75</v>
      </c>
      <c r="C904">
        <f t="shared" si="194"/>
        <v>140.71880567360787</v>
      </c>
      <c r="D904">
        <v>13421.9</v>
      </c>
      <c r="E904" s="135">
        <f t="shared" si="194"/>
        <v>154.97763418909213</v>
      </c>
      <c r="F904">
        <v>11455.88</v>
      </c>
      <c r="G904">
        <f t="shared" si="182"/>
        <v>164.82165954244817</v>
      </c>
      <c r="H904">
        <v>9449.24</v>
      </c>
      <c r="I904">
        <f t="shared" si="183"/>
        <v>149.23536388719108</v>
      </c>
      <c r="J904">
        <v>7124.33</v>
      </c>
      <c r="K904">
        <f t="shared" si="184"/>
        <v>139.59803740991404</v>
      </c>
      <c r="L904">
        <v>15170.04</v>
      </c>
      <c r="M904" s="134">
        <f t="shared" si="185"/>
        <v>178.21903613948277</v>
      </c>
      <c r="N904">
        <v>10246.34</v>
      </c>
      <c r="O904">
        <f t="shared" si="186"/>
        <v>156.09950060786292</v>
      </c>
      <c r="P904">
        <v>15142.77</v>
      </c>
      <c r="Q904">
        <f t="shared" si="187"/>
        <v>156.34667922167228</v>
      </c>
      <c r="R904">
        <v>7328.21</v>
      </c>
      <c r="S904" s="135">
        <f t="shared" si="188"/>
        <v>174.1180300135907</v>
      </c>
      <c r="T904">
        <v>10718.04</v>
      </c>
      <c r="U904" s="136">
        <f t="shared" si="189"/>
        <v>167.76374795148362</v>
      </c>
      <c r="V904">
        <v>9575.9500000000007</v>
      </c>
      <c r="W904">
        <f t="shared" si="190"/>
        <v>130.90858634119803</v>
      </c>
      <c r="X904">
        <v>4197.22</v>
      </c>
      <c r="Y904">
        <f t="shared" si="191"/>
        <v>101.31629448498441</v>
      </c>
      <c r="Z904">
        <v>15630.26</v>
      </c>
      <c r="AA904" s="136">
        <f t="shared" si="192"/>
        <v>157.60123416955716</v>
      </c>
      <c r="AB904">
        <v>10967.4</v>
      </c>
      <c r="AC904">
        <f t="shared" si="193"/>
        <v>124.66637870279855</v>
      </c>
    </row>
    <row r="905" spans="1:29">
      <c r="A905" s="20">
        <v>43368</v>
      </c>
      <c r="B905">
        <v>28021.05</v>
      </c>
      <c r="C905">
        <f t="shared" si="194"/>
        <v>142.02291440170907</v>
      </c>
      <c r="D905">
        <v>13164.5</v>
      </c>
      <c r="E905" s="135">
        <f t="shared" si="194"/>
        <v>152.0055331422752</v>
      </c>
      <c r="F905">
        <v>11548.53</v>
      </c>
      <c r="G905">
        <f t="shared" si="182"/>
        <v>166.15466292207577</v>
      </c>
      <c r="H905">
        <v>9530.07</v>
      </c>
      <c r="I905">
        <f t="shared" si="183"/>
        <v>150.5119421583538</v>
      </c>
      <c r="J905">
        <v>7185.14</v>
      </c>
      <c r="K905">
        <f t="shared" si="184"/>
        <v>140.78958196987926</v>
      </c>
      <c r="L905">
        <v>15104.85</v>
      </c>
      <c r="M905" s="134">
        <f t="shared" si="185"/>
        <v>177.45317797655551</v>
      </c>
      <c r="N905">
        <v>10231.469999999999</v>
      </c>
      <c r="O905">
        <f t="shared" si="186"/>
        <v>155.87296122169781</v>
      </c>
      <c r="P905">
        <v>15097.43</v>
      </c>
      <c r="Q905">
        <f t="shared" si="187"/>
        <v>155.87855097063823</v>
      </c>
      <c r="R905">
        <v>7406.43</v>
      </c>
      <c r="S905" s="135">
        <f t="shared" si="188"/>
        <v>175.97653465628832</v>
      </c>
      <c r="T905">
        <v>10825.08</v>
      </c>
      <c r="U905" s="136">
        <f t="shared" si="189"/>
        <v>169.43918782488646</v>
      </c>
      <c r="V905">
        <v>9647.61</v>
      </c>
      <c r="W905">
        <f t="shared" si="190"/>
        <v>131.88821857582855</v>
      </c>
      <c r="X905">
        <v>4203.6099999999997</v>
      </c>
      <c r="Y905">
        <f t="shared" si="191"/>
        <v>101.47054208738766</v>
      </c>
      <c r="Z905">
        <v>15604.07</v>
      </c>
      <c r="AA905" s="136">
        <f t="shared" si="192"/>
        <v>157.33715818343146</v>
      </c>
      <c r="AB905">
        <v>11067.45</v>
      </c>
      <c r="AC905">
        <f t="shared" si="193"/>
        <v>125.8036465319299</v>
      </c>
    </row>
    <row r="906" spans="1:29">
      <c r="A906" s="20">
        <v>43369</v>
      </c>
      <c r="B906">
        <v>28104.6</v>
      </c>
      <c r="C906">
        <f t="shared" si="194"/>
        <v>142.446382276691</v>
      </c>
      <c r="D906">
        <v>13094.05</v>
      </c>
      <c r="E906" s="135">
        <f t="shared" si="194"/>
        <v>151.19207347347853</v>
      </c>
      <c r="F906">
        <v>11484.29</v>
      </c>
      <c r="G906">
        <f t="shared" si="182"/>
        <v>165.23040887882402</v>
      </c>
      <c r="H906">
        <v>9474.42</v>
      </c>
      <c r="I906">
        <f t="shared" si="183"/>
        <v>149.63304099801476</v>
      </c>
      <c r="J906">
        <v>7135.98</v>
      </c>
      <c r="K906">
        <f t="shared" si="184"/>
        <v>139.8263139125221</v>
      </c>
      <c r="L906">
        <v>15113.38</v>
      </c>
      <c r="M906" s="134">
        <f t="shared" si="185"/>
        <v>177.55338920726217</v>
      </c>
      <c r="N906">
        <v>10266.69</v>
      </c>
      <c r="O906">
        <f t="shared" si="186"/>
        <v>156.40952592786695</v>
      </c>
      <c r="P906">
        <v>15092.54</v>
      </c>
      <c r="Q906">
        <f t="shared" si="187"/>
        <v>155.82806250245218</v>
      </c>
      <c r="R906">
        <v>7417.04</v>
      </c>
      <c r="S906" s="135">
        <f t="shared" si="188"/>
        <v>176.22862790940798</v>
      </c>
      <c r="T906">
        <v>10815.44</v>
      </c>
      <c r="U906" s="136">
        <f t="shared" si="189"/>
        <v>169.28829806050302</v>
      </c>
      <c r="V906">
        <v>9579.24</v>
      </c>
      <c r="W906">
        <f t="shared" si="190"/>
        <v>130.95356247923783</v>
      </c>
      <c r="X906">
        <v>4251.8599999999997</v>
      </c>
      <c r="Y906">
        <f t="shared" si="191"/>
        <v>102.63524424950938</v>
      </c>
      <c r="Z906">
        <v>15491.82</v>
      </c>
      <c r="AA906" s="136">
        <f t="shared" si="192"/>
        <v>156.20533193514558</v>
      </c>
      <c r="AB906">
        <v>11053.8</v>
      </c>
      <c r="AC906">
        <f t="shared" si="193"/>
        <v>125.64848705299292</v>
      </c>
    </row>
    <row r="907" spans="1:29">
      <c r="A907" s="20">
        <v>43370</v>
      </c>
      <c r="B907">
        <v>27636.45</v>
      </c>
      <c r="C907">
        <f t="shared" si="194"/>
        <v>140.07359369891964</v>
      </c>
      <c r="D907">
        <v>12761.8</v>
      </c>
      <c r="E907" s="135">
        <f t="shared" si="194"/>
        <v>147.35570761176552</v>
      </c>
      <c r="F907">
        <v>11422.15</v>
      </c>
      <c r="G907">
        <f t="shared" si="182"/>
        <v>164.33636861967608</v>
      </c>
      <c r="H907">
        <v>9441.1200000000008</v>
      </c>
      <c r="I907">
        <f t="shared" si="183"/>
        <v>149.10712170530516</v>
      </c>
      <c r="J907">
        <v>7103.09</v>
      </c>
      <c r="K907">
        <f t="shared" si="184"/>
        <v>139.181849176833</v>
      </c>
      <c r="L907">
        <v>14819.15</v>
      </c>
      <c r="M907" s="134">
        <f t="shared" si="185"/>
        <v>174.09674789297955</v>
      </c>
      <c r="N907">
        <v>10092.49</v>
      </c>
      <c r="O907">
        <f t="shared" si="186"/>
        <v>153.75564824999469</v>
      </c>
      <c r="P907">
        <v>14741.26</v>
      </c>
      <c r="Q907">
        <f t="shared" si="187"/>
        <v>152.201152665151</v>
      </c>
      <c r="R907">
        <v>7323.54</v>
      </c>
      <c r="S907" s="135">
        <f t="shared" si="188"/>
        <v>174.00707096627036</v>
      </c>
      <c r="T907">
        <v>10735.93</v>
      </c>
      <c r="U907" s="136">
        <f t="shared" si="189"/>
        <v>168.04377055364336</v>
      </c>
      <c r="V907">
        <v>9551.86</v>
      </c>
      <c r="W907">
        <f t="shared" si="190"/>
        <v>130.579262582724</v>
      </c>
      <c r="X907">
        <v>4179.0200000000004</v>
      </c>
      <c r="Y907">
        <f t="shared" si="191"/>
        <v>100.8769664155416</v>
      </c>
      <c r="Z907">
        <v>15282.04</v>
      </c>
      <c r="AA907" s="136">
        <f t="shared" si="192"/>
        <v>154.09010244413972</v>
      </c>
      <c r="AB907">
        <v>10977.55</v>
      </c>
      <c r="AC907">
        <f t="shared" si="193"/>
        <v>124.78175369995681</v>
      </c>
    </row>
    <row r="908" spans="1:29">
      <c r="A908" s="20">
        <v>43371</v>
      </c>
      <c r="B908">
        <v>27286.5</v>
      </c>
      <c r="C908">
        <f t="shared" si="194"/>
        <v>138.29989432309762</v>
      </c>
      <c r="D908">
        <v>12415.75</v>
      </c>
      <c r="E908" s="135">
        <f t="shared" si="194"/>
        <v>143.35999833728613</v>
      </c>
      <c r="F908">
        <v>11356.59</v>
      </c>
      <c r="G908">
        <f t="shared" si="182"/>
        <v>163.39312305498765</v>
      </c>
      <c r="H908">
        <v>9334.6299999999992</v>
      </c>
      <c r="I908">
        <f t="shared" si="183"/>
        <v>147.42528550468506</v>
      </c>
      <c r="J908">
        <v>7023.83</v>
      </c>
      <c r="K908">
        <f t="shared" si="184"/>
        <v>137.62878517711513</v>
      </c>
      <c r="L908">
        <v>14575.52</v>
      </c>
      <c r="M908" s="134">
        <f t="shared" si="185"/>
        <v>171.23456006917277</v>
      </c>
      <c r="N908">
        <v>9949.94</v>
      </c>
      <c r="O908">
        <f t="shared" si="186"/>
        <v>151.58394754402056</v>
      </c>
      <c r="P908">
        <v>14488.28</v>
      </c>
      <c r="Q908">
        <f t="shared" si="187"/>
        <v>149.58917461163114</v>
      </c>
      <c r="R908">
        <v>7202.62</v>
      </c>
      <c r="S908" s="135">
        <f t="shared" si="188"/>
        <v>171.13401571959437</v>
      </c>
      <c r="T908">
        <v>10631.94</v>
      </c>
      <c r="U908" s="136">
        <f t="shared" si="189"/>
        <v>166.41607069905476</v>
      </c>
      <c r="V908">
        <v>9418.17</v>
      </c>
      <c r="W908">
        <f t="shared" si="190"/>
        <v>128.75164559350048</v>
      </c>
      <c r="X908">
        <v>4077</v>
      </c>
      <c r="Y908">
        <f t="shared" si="191"/>
        <v>98.414315336170461</v>
      </c>
      <c r="Z908">
        <v>15025.18</v>
      </c>
      <c r="AA908" s="136">
        <f t="shared" si="192"/>
        <v>151.50016132935386</v>
      </c>
      <c r="AB908">
        <v>10930.45</v>
      </c>
      <c r="AC908">
        <f t="shared" si="193"/>
        <v>124.24636824516335</v>
      </c>
    </row>
    <row r="909" spans="1:29">
      <c r="A909" s="20">
        <v>43374</v>
      </c>
      <c r="B909">
        <v>27307.9</v>
      </c>
      <c r="C909">
        <f t="shared" si="194"/>
        <v>138.40835886558253</v>
      </c>
      <c r="D909">
        <v>12473.85</v>
      </c>
      <c r="E909" s="135">
        <f t="shared" si="194"/>
        <v>144.03085719828093</v>
      </c>
      <c r="F909">
        <v>11455.82</v>
      </c>
      <c r="G909">
        <f t="shared" si="182"/>
        <v>164.82079629147381</v>
      </c>
      <c r="H909">
        <v>9425.7999999999993</v>
      </c>
      <c r="I909">
        <f t="shared" si="183"/>
        <v>148.86516724391439</v>
      </c>
      <c r="J909">
        <v>7107.36</v>
      </c>
      <c r="K909">
        <f t="shared" si="184"/>
        <v>139.26551790353994</v>
      </c>
      <c r="L909">
        <v>14517.69</v>
      </c>
      <c r="M909" s="134">
        <f t="shared" si="185"/>
        <v>170.55516786849654</v>
      </c>
      <c r="N909">
        <v>9918.81</v>
      </c>
      <c r="O909">
        <f t="shared" si="186"/>
        <v>151.10969259504142</v>
      </c>
      <c r="P909">
        <v>14471.99</v>
      </c>
      <c r="Q909">
        <f t="shared" si="187"/>
        <v>149.42098296607878</v>
      </c>
      <c r="R909">
        <v>7291.98</v>
      </c>
      <c r="S909" s="135">
        <f t="shared" si="188"/>
        <v>173.25720639808398</v>
      </c>
      <c r="T909">
        <v>10705.69</v>
      </c>
      <c r="U909" s="136">
        <f t="shared" si="189"/>
        <v>167.57044000644882</v>
      </c>
      <c r="V909">
        <v>9541.0400000000009</v>
      </c>
      <c r="W909">
        <f t="shared" si="190"/>
        <v>130.4313471378635</v>
      </c>
      <c r="X909">
        <v>4133.67</v>
      </c>
      <c r="Y909">
        <f t="shared" si="191"/>
        <v>99.782267077671776</v>
      </c>
      <c r="Z909">
        <v>15070.42</v>
      </c>
      <c r="AA909" s="136">
        <f t="shared" si="192"/>
        <v>151.95632007743808</v>
      </c>
      <c r="AB909">
        <v>11008.3</v>
      </c>
      <c r="AC909">
        <f t="shared" si="193"/>
        <v>125.13128878986973</v>
      </c>
    </row>
    <row r="910" spans="1:29">
      <c r="A910" s="20">
        <v>43376</v>
      </c>
      <c r="B910">
        <v>26959.35</v>
      </c>
      <c r="C910">
        <f t="shared" si="194"/>
        <v>136.64175530095108</v>
      </c>
      <c r="D910">
        <v>12391.65</v>
      </c>
      <c r="E910" s="135">
        <f t="shared" si="194"/>
        <v>143.08172469615056</v>
      </c>
      <c r="F910">
        <v>11231.69</v>
      </c>
      <c r="G910">
        <f t="shared" si="182"/>
        <v>161.59612227662302</v>
      </c>
      <c r="H910">
        <v>9275.33</v>
      </c>
      <c r="I910">
        <f t="shared" si="183"/>
        <v>146.48873853598599</v>
      </c>
      <c r="J910">
        <v>7002.97</v>
      </c>
      <c r="K910">
        <f t="shared" si="184"/>
        <v>137.22004287287447</v>
      </c>
      <c r="L910">
        <v>14306.12</v>
      </c>
      <c r="M910" s="134">
        <f t="shared" si="185"/>
        <v>168.06962389656039</v>
      </c>
      <c r="N910">
        <v>9799.31</v>
      </c>
      <c r="O910">
        <f t="shared" si="186"/>
        <v>149.28915078961239</v>
      </c>
      <c r="P910">
        <v>14336.84</v>
      </c>
      <c r="Q910">
        <f t="shared" si="187"/>
        <v>148.02558082388094</v>
      </c>
      <c r="R910">
        <v>7135.12</v>
      </c>
      <c r="S910" s="135">
        <f t="shared" si="188"/>
        <v>169.53021792642011</v>
      </c>
      <c r="T910">
        <v>10501.23</v>
      </c>
      <c r="U910" s="136">
        <f t="shared" si="189"/>
        <v>164.37013697472281</v>
      </c>
      <c r="V910">
        <v>9376.94</v>
      </c>
      <c r="W910">
        <f t="shared" si="190"/>
        <v>128.18800845934172</v>
      </c>
      <c r="X910">
        <v>4186.7</v>
      </c>
      <c r="Y910">
        <f t="shared" si="191"/>
        <v>101.0623532052845</v>
      </c>
      <c r="Z910">
        <v>14844.54</v>
      </c>
      <c r="AA910" s="136">
        <f t="shared" si="192"/>
        <v>149.67875292409454</v>
      </c>
      <c r="AB910">
        <v>10858.25</v>
      </c>
      <c r="AC910">
        <f t="shared" si="193"/>
        <v>123.42567122104258</v>
      </c>
    </row>
    <row r="911" spans="1:29">
      <c r="A911" s="20">
        <v>43377</v>
      </c>
      <c r="B911">
        <v>26539.15</v>
      </c>
      <c r="C911">
        <f t="shared" si="194"/>
        <v>134.51199825645784</v>
      </c>
      <c r="D911">
        <v>11991.65</v>
      </c>
      <c r="E911" s="135">
        <f t="shared" si="194"/>
        <v>138.46307505074739</v>
      </c>
      <c r="F911">
        <v>10950.26</v>
      </c>
      <c r="G911">
        <f t="shared" si="182"/>
        <v>157.54704358122544</v>
      </c>
      <c r="H911">
        <v>9008.09</v>
      </c>
      <c r="I911">
        <f t="shared" si="183"/>
        <v>142.26811776170013</v>
      </c>
      <c r="J911">
        <v>6822.17</v>
      </c>
      <c r="K911">
        <f t="shared" si="184"/>
        <v>133.67734830879442</v>
      </c>
      <c r="L911">
        <v>13948.16</v>
      </c>
      <c r="M911" s="134">
        <f t="shared" si="185"/>
        <v>163.86427663468834</v>
      </c>
      <c r="N911">
        <v>9575.18</v>
      </c>
      <c r="O911">
        <f t="shared" si="186"/>
        <v>145.87460656491947</v>
      </c>
      <c r="P911">
        <v>13948.9</v>
      </c>
      <c r="Q911">
        <f t="shared" si="187"/>
        <v>144.02016234778606</v>
      </c>
      <c r="R911">
        <v>6920.22</v>
      </c>
      <c r="S911" s="135">
        <f t="shared" si="188"/>
        <v>164.42420095229949</v>
      </c>
      <c r="T911">
        <v>10188.23</v>
      </c>
      <c r="U911" s="136">
        <f t="shared" si="189"/>
        <v>159.47091537181646</v>
      </c>
      <c r="V911">
        <v>9118.49</v>
      </c>
      <c r="W911">
        <f t="shared" si="190"/>
        <v>124.65485256985997</v>
      </c>
      <c r="X911">
        <v>4072.4</v>
      </c>
      <c r="Y911">
        <f t="shared" si="191"/>
        <v>98.303276373564046</v>
      </c>
      <c r="Z911">
        <v>14428.64</v>
      </c>
      <c r="AA911" s="136">
        <f t="shared" si="192"/>
        <v>145.48519803178189</v>
      </c>
      <c r="AB911">
        <v>10599.25</v>
      </c>
      <c r="AC911">
        <f t="shared" si="193"/>
        <v>120.48161956941826</v>
      </c>
    </row>
    <row r="912" spans="1:29">
      <c r="A912" s="20">
        <v>43378</v>
      </c>
      <c r="B912">
        <v>25903.25</v>
      </c>
      <c r="C912">
        <f t="shared" si="194"/>
        <v>131.28897944495549</v>
      </c>
      <c r="D912">
        <v>11761.4</v>
      </c>
      <c r="E912" s="135">
        <f t="shared" si="194"/>
        <v>135.80446484861218</v>
      </c>
      <c r="F912">
        <v>10761.87</v>
      </c>
      <c r="G912">
        <f t="shared" si="182"/>
        <v>154.83657939678901</v>
      </c>
      <c r="H912">
        <v>8878.86</v>
      </c>
      <c r="I912">
        <f t="shared" si="183"/>
        <v>140.2271402783108</v>
      </c>
      <c r="J912">
        <v>6719.27</v>
      </c>
      <c r="K912">
        <f t="shared" si="184"/>
        <v>131.66106915700328</v>
      </c>
      <c r="L912">
        <v>13564.49</v>
      </c>
      <c r="M912" s="134">
        <f t="shared" si="185"/>
        <v>159.35688590957258</v>
      </c>
      <c r="N912">
        <v>9400.26</v>
      </c>
      <c r="O912">
        <f t="shared" si="186"/>
        <v>143.20975993223627</v>
      </c>
      <c r="P912">
        <v>13606.58</v>
      </c>
      <c r="Q912">
        <f t="shared" si="187"/>
        <v>140.48576307795875</v>
      </c>
      <c r="R912">
        <v>6756.53</v>
      </c>
      <c r="S912" s="135">
        <f t="shared" si="188"/>
        <v>160.53493190393368</v>
      </c>
      <c r="T912">
        <v>10010.67</v>
      </c>
      <c r="U912" s="136">
        <f t="shared" si="189"/>
        <v>156.6916636535671</v>
      </c>
      <c r="V912">
        <v>9002.1200000000008</v>
      </c>
      <c r="W912">
        <f t="shared" si="190"/>
        <v>123.06400965688266</v>
      </c>
      <c r="X912">
        <v>3805.14</v>
      </c>
      <c r="Y912">
        <f t="shared" si="191"/>
        <v>91.851912646130913</v>
      </c>
      <c r="Z912">
        <v>14220.52</v>
      </c>
      <c r="AA912" s="136">
        <f t="shared" si="192"/>
        <v>143.38670646124064</v>
      </c>
      <c r="AB912">
        <v>10316.450000000001</v>
      </c>
      <c r="AC912">
        <f t="shared" si="193"/>
        <v>117.26703344169869</v>
      </c>
    </row>
    <row r="913" spans="1:29">
      <c r="A913" s="20">
        <v>43381</v>
      </c>
      <c r="B913">
        <v>25634.25</v>
      </c>
      <c r="C913">
        <f t="shared" si="194"/>
        <v>129.92557000904716</v>
      </c>
      <c r="D913">
        <v>11535.2</v>
      </c>
      <c r="E913" s="135">
        <f t="shared" si="194"/>
        <v>133.19261847413671</v>
      </c>
      <c r="F913">
        <v>10768.31</v>
      </c>
      <c r="G913">
        <f t="shared" si="182"/>
        <v>154.929235001374</v>
      </c>
      <c r="H913">
        <v>8865.75</v>
      </c>
      <c r="I913">
        <f t="shared" si="183"/>
        <v>140.02008916937916</v>
      </c>
      <c r="J913">
        <v>6707.25</v>
      </c>
      <c r="K913">
        <f t="shared" si="184"/>
        <v>131.42554267105061</v>
      </c>
      <c r="L913">
        <v>13260.25</v>
      </c>
      <c r="M913" s="134">
        <f t="shared" si="185"/>
        <v>155.78264618739146</v>
      </c>
      <c r="N913">
        <v>9287.23</v>
      </c>
      <c r="O913">
        <f t="shared" si="186"/>
        <v>141.4877863735112</v>
      </c>
      <c r="P913">
        <v>13339.25</v>
      </c>
      <c r="Q913">
        <f t="shared" si="187"/>
        <v>137.72562356871904</v>
      </c>
      <c r="R913">
        <v>6681.48</v>
      </c>
      <c r="S913" s="135">
        <f t="shared" si="188"/>
        <v>158.751746357597</v>
      </c>
      <c r="T913">
        <v>10008.69</v>
      </c>
      <c r="U913" s="136">
        <f t="shared" si="189"/>
        <v>156.66067177250079</v>
      </c>
      <c r="V913">
        <v>8997.35</v>
      </c>
      <c r="W913">
        <f t="shared" si="190"/>
        <v>122.99880109200423</v>
      </c>
      <c r="X913">
        <v>3769.62</v>
      </c>
      <c r="Y913">
        <f t="shared" si="191"/>
        <v>90.994498743570006</v>
      </c>
      <c r="Z913">
        <v>14053.85</v>
      </c>
      <c r="AA913" s="136">
        <f t="shared" si="192"/>
        <v>141.70615874808422</v>
      </c>
      <c r="AB913">
        <v>10348.049999999999</v>
      </c>
      <c r="AC913">
        <f t="shared" si="193"/>
        <v>117.62623047718644</v>
      </c>
    </row>
    <row r="914" spans="1:29">
      <c r="A914" s="20">
        <v>43382</v>
      </c>
      <c r="B914">
        <v>25499.95</v>
      </c>
      <c r="C914">
        <f t="shared" si="194"/>
        <v>129.24487897840592</v>
      </c>
      <c r="D914">
        <v>11429.95</v>
      </c>
      <c r="E914" s="135">
        <f t="shared" si="194"/>
        <v>131.97733628619</v>
      </c>
      <c r="F914">
        <v>10668.34</v>
      </c>
      <c r="G914">
        <f t="shared" si="182"/>
        <v>153.49091500287031</v>
      </c>
      <c r="H914">
        <v>8786.4500000000007</v>
      </c>
      <c r="I914">
        <f t="shared" si="183"/>
        <v>138.76767475761122</v>
      </c>
      <c r="J914">
        <v>6639.8</v>
      </c>
      <c r="K914">
        <f t="shared" si="184"/>
        <v>130.10389030187363</v>
      </c>
      <c r="L914">
        <v>13143.45</v>
      </c>
      <c r="M914" s="134">
        <f t="shared" si="185"/>
        <v>154.41046896036428</v>
      </c>
      <c r="N914">
        <v>9247.75</v>
      </c>
      <c r="O914">
        <f t="shared" si="186"/>
        <v>140.88632201804393</v>
      </c>
      <c r="P914">
        <v>13283.44</v>
      </c>
      <c r="Q914">
        <f t="shared" si="187"/>
        <v>137.1493942416302</v>
      </c>
      <c r="R914">
        <v>6628.84</v>
      </c>
      <c r="S914" s="135">
        <f t="shared" si="188"/>
        <v>157.50102167859416</v>
      </c>
      <c r="T914">
        <v>9922.7199999999993</v>
      </c>
      <c r="U914" s="136">
        <f t="shared" si="189"/>
        <v>155.31502934054598</v>
      </c>
      <c r="V914">
        <v>8868.65</v>
      </c>
      <c r="W914">
        <f t="shared" si="190"/>
        <v>121.23940019056758</v>
      </c>
      <c r="X914">
        <v>3756.35</v>
      </c>
      <c r="Y914">
        <f t="shared" si="191"/>
        <v>90.674175475355383</v>
      </c>
      <c r="Z914">
        <v>13914.27</v>
      </c>
      <c r="AA914" s="136">
        <f t="shared" si="192"/>
        <v>140.29876179720898</v>
      </c>
      <c r="AB914">
        <v>10301.049999999999</v>
      </c>
      <c r="AC914">
        <f t="shared" si="193"/>
        <v>117.09198172187236</v>
      </c>
    </row>
    <row r="915" spans="1:29">
      <c r="A915" s="20">
        <v>43383</v>
      </c>
      <c r="B915">
        <v>26324.35</v>
      </c>
      <c r="C915">
        <f t="shared" si="194"/>
        <v>133.42329808235704</v>
      </c>
      <c r="D915">
        <v>11936.55</v>
      </c>
      <c r="E915" s="135">
        <f t="shared" si="194"/>
        <v>137.8268560620931</v>
      </c>
      <c r="F915">
        <v>10870.05</v>
      </c>
      <c r="G915">
        <f t="shared" si="182"/>
        <v>156.39302090362233</v>
      </c>
      <c r="H915">
        <v>8949.6299999999992</v>
      </c>
      <c r="I915">
        <f t="shared" si="183"/>
        <v>141.34483722560989</v>
      </c>
      <c r="J915">
        <v>6749.94</v>
      </c>
      <c r="K915">
        <f t="shared" si="184"/>
        <v>132.26203399262459</v>
      </c>
      <c r="L915">
        <v>13600.89</v>
      </c>
      <c r="M915" s="134">
        <f t="shared" si="185"/>
        <v>159.78451648374886</v>
      </c>
      <c r="N915">
        <v>9555.34</v>
      </c>
      <c r="O915">
        <f t="shared" si="186"/>
        <v>145.57235092123989</v>
      </c>
      <c r="P915">
        <v>13867.14</v>
      </c>
      <c r="Q915">
        <f t="shared" si="187"/>
        <v>143.17600341958706</v>
      </c>
      <c r="R915">
        <v>6865.15</v>
      </c>
      <c r="S915" s="135">
        <f t="shared" si="188"/>
        <v>163.11573955274235</v>
      </c>
      <c r="T915">
        <v>10149.18</v>
      </c>
      <c r="U915" s="136">
        <f t="shared" si="189"/>
        <v>158.85968660634205</v>
      </c>
      <c r="V915">
        <v>9031.69</v>
      </c>
      <c r="W915">
        <f t="shared" si="190"/>
        <v>123.46824807689416</v>
      </c>
      <c r="X915">
        <v>3881.6</v>
      </c>
      <c r="Y915">
        <f t="shared" si="191"/>
        <v>93.69757331588896</v>
      </c>
      <c r="Z915">
        <v>14341.48</v>
      </c>
      <c r="AA915" s="136">
        <f t="shared" si="192"/>
        <v>144.60635637654272</v>
      </c>
      <c r="AB915">
        <v>10460.1</v>
      </c>
      <c r="AC915">
        <f t="shared" si="193"/>
        <v>118.89990224384479</v>
      </c>
    </row>
    <row r="916" spans="1:29">
      <c r="A916" s="20">
        <v>43384</v>
      </c>
      <c r="B916">
        <v>25831.25</v>
      </c>
      <c r="C916">
        <f t="shared" si="194"/>
        <v>130.92405201229602</v>
      </c>
      <c r="D916">
        <v>11836.2</v>
      </c>
      <c r="E916" s="135">
        <f t="shared" si="194"/>
        <v>136.66815233230261</v>
      </c>
      <c r="F916">
        <v>10699.86</v>
      </c>
      <c r="G916">
        <f t="shared" si="182"/>
        <v>153.94440951475224</v>
      </c>
      <c r="H916">
        <v>8797.07</v>
      </c>
      <c r="I916">
        <f t="shared" si="183"/>
        <v>138.93540036988077</v>
      </c>
      <c r="J916">
        <v>6658.48</v>
      </c>
      <c r="K916">
        <f t="shared" si="184"/>
        <v>130.46991648802967</v>
      </c>
      <c r="L916">
        <v>13293.51</v>
      </c>
      <c r="M916" s="134">
        <f t="shared" si="185"/>
        <v>156.1733877504987</v>
      </c>
      <c r="N916">
        <v>9389.3700000000008</v>
      </c>
      <c r="O916">
        <f t="shared" si="186"/>
        <v>143.04385449072058</v>
      </c>
      <c r="P916">
        <v>13637.07</v>
      </c>
      <c r="Q916">
        <f t="shared" si="187"/>
        <v>140.80056745321298</v>
      </c>
      <c r="R916">
        <v>6681.77</v>
      </c>
      <c r="S916" s="135">
        <f t="shared" si="188"/>
        <v>158.75863674811583</v>
      </c>
      <c r="T916">
        <v>9915.9500000000007</v>
      </c>
      <c r="U916" s="136">
        <f t="shared" si="189"/>
        <v>155.2090621512435</v>
      </c>
      <c r="V916">
        <v>8858.33</v>
      </c>
      <c r="W916">
        <f t="shared" si="190"/>
        <v>121.09832002504446</v>
      </c>
      <c r="X916">
        <v>3826.93</v>
      </c>
      <c r="Y916">
        <f t="shared" si="191"/>
        <v>92.377899384216548</v>
      </c>
      <c r="Z916">
        <v>14123.27</v>
      </c>
      <c r="AA916" s="136">
        <f t="shared" si="192"/>
        <v>142.40612648221344</v>
      </c>
      <c r="AB916">
        <v>10234.65</v>
      </c>
      <c r="AC916">
        <f t="shared" si="193"/>
        <v>116.33721326755632</v>
      </c>
    </row>
    <row r="917" spans="1:29">
      <c r="A917" s="20">
        <v>43385</v>
      </c>
      <c r="B917">
        <v>26378.400000000001</v>
      </c>
      <c r="C917">
        <f t="shared" si="194"/>
        <v>133.69724707867988</v>
      </c>
      <c r="D917">
        <v>12065.85</v>
      </c>
      <c r="E917" s="135">
        <f t="shared" si="194"/>
        <v>139.31983455996971</v>
      </c>
      <c r="F917">
        <v>10955.98</v>
      </c>
      <c r="G917">
        <f t="shared" si="182"/>
        <v>157.62934017411771</v>
      </c>
      <c r="H917">
        <v>9003.31</v>
      </c>
      <c r="I917">
        <f t="shared" si="183"/>
        <v>142.19262544280667</v>
      </c>
      <c r="J917">
        <v>6803.95</v>
      </c>
      <c r="K917">
        <f t="shared" si="184"/>
        <v>133.3203356154452</v>
      </c>
      <c r="L917">
        <v>13619.98</v>
      </c>
      <c r="M917" s="134">
        <f t="shared" si="185"/>
        <v>160.00878757333746</v>
      </c>
      <c r="N917">
        <v>9583.77</v>
      </c>
      <c r="O917">
        <f t="shared" si="186"/>
        <v>146.00547228967793</v>
      </c>
      <c r="P917">
        <v>13955.94</v>
      </c>
      <c r="Q917">
        <f t="shared" si="187"/>
        <v>144.0928492222298</v>
      </c>
      <c r="R917">
        <v>6811.44</v>
      </c>
      <c r="S917" s="135">
        <f t="shared" si="188"/>
        <v>161.8395917087218</v>
      </c>
      <c r="T917">
        <v>10183.11</v>
      </c>
      <c r="U917" s="136">
        <f t="shared" si="189"/>
        <v>159.39077475006926</v>
      </c>
      <c r="V917">
        <v>9060.18</v>
      </c>
      <c r="W917">
        <f t="shared" si="190"/>
        <v>123.85772229353698</v>
      </c>
      <c r="X917">
        <v>3965</v>
      </c>
      <c r="Y917">
        <f t="shared" si="191"/>
        <v>95.710757985753219</v>
      </c>
      <c r="Z917">
        <v>14440.36</v>
      </c>
      <c r="AA917" s="136">
        <f t="shared" si="192"/>
        <v>145.60337178349602</v>
      </c>
      <c r="AB917">
        <v>10472.5</v>
      </c>
      <c r="AC917">
        <f t="shared" si="193"/>
        <v>119.04085297928934</v>
      </c>
    </row>
    <row r="918" spans="1:29">
      <c r="A918" s="20">
        <v>43388</v>
      </c>
      <c r="B918">
        <v>26489.05</v>
      </c>
      <c r="C918">
        <f t="shared" si="194"/>
        <v>134.25806958456559</v>
      </c>
      <c r="D918">
        <v>12281.05</v>
      </c>
      <c r="E918" s="135">
        <f t="shared" si="194"/>
        <v>141.80466806919659</v>
      </c>
      <c r="F918">
        <v>10900.01</v>
      </c>
      <c r="G918">
        <f t="shared" si="182"/>
        <v>156.82407089017002</v>
      </c>
      <c r="H918">
        <v>8971.52</v>
      </c>
      <c r="I918">
        <f t="shared" si="183"/>
        <v>141.69055414204874</v>
      </c>
      <c r="J918">
        <v>6801.09</v>
      </c>
      <c r="K918">
        <f t="shared" si="184"/>
        <v>133.26429520364616</v>
      </c>
      <c r="L918">
        <v>13778.04</v>
      </c>
      <c r="M918" s="134">
        <f t="shared" si="185"/>
        <v>161.86569110504908</v>
      </c>
      <c r="N918">
        <v>9676.51</v>
      </c>
      <c r="O918">
        <f t="shared" si="186"/>
        <v>147.41833460796653</v>
      </c>
      <c r="P918">
        <v>14158.07</v>
      </c>
      <c r="Q918">
        <f t="shared" si="187"/>
        <v>146.17980915565522</v>
      </c>
      <c r="R918">
        <v>6830.3</v>
      </c>
      <c r="S918" s="135">
        <f t="shared" si="188"/>
        <v>162.28770469211833</v>
      </c>
      <c r="T918">
        <v>10191.65</v>
      </c>
      <c r="U918" s="136">
        <f t="shared" si="189"/>
        <v>159.52444680274917</v>
      </c>
      <c r="V918">
        <v>9058.6</v>
      </c>
      <c r="W918">
        <f t="shared" si="190"/>
        <v>123.83612281083091</v>
      </c>
      <c r="X918">
        <v>3986.91</v>
      </c>
      <c r="Y918">
        <f t="shared" si="191"/>
        <v>96.239641392428595</v>
      </c>
      <c r="Z918">
        <v>14561.14</v>
      </c>
      <c r="AA918" s="136">
        <f t="shared" si="192"/>
        <v>146.82120674356699</v>
      </c>
      <c r="AB918">
        <v>10512.5</v>
      </c>
      <c r="AC918">
        <f t="shared" si="193"/>
        <v>119.49553277104599</v>
      </c>
    </row>
    <row r="919" spans="1:29">
      <c r="A919" s="20">
        <v>43389</v>
      </c>
      <c r="B919">
        <v>26861.65</v>
      </c>
      <c r="C919">
        <f t="shared" si="194"/>
        <v>136.14656904857841</v>
      </c>
      <c r="D919">
        <v>12633.85</v>
      </c>
      <c r="E919" s="135">
        <f t="shared" si="194"/>
        <v>145.8783170564422</v>
      </c>
      <c r="F919">
        <v>10988.23</v>
      </c>
      <c r="G919">
        <f t="shared" si="182"/>
        <v>158.09333757285478</v>
      </c>
      <c r="H919">
        <v>9034.68</v>
      </c>
      <c r="I919">
        <f t="shared" si="183"/>
        <v>142.68806352726014</v>
      </c>
      <c r="J919">
        <v>6843.11</v>
      </c>
      <c r="K919">
        <f t="shared" si="184"/>
        <v>134.08765817700149</v>
      </c>
      <c r="L919">
        <v>13982.71</v>
      </c>
      <c r="M919" s="134">
        <f t="shared" si="185"/>
        <v>164.27017323737491</v>
      </c>
      <c r="N919">
        <v>9750.5300000000007</v>
      </c>
      <c r="O919">
        <f t="shared" si="186"/>
        <v>148.54600410117033</v>
      </c>
      <c r="P919">
        <v>14432.83</v>
      </c>
      <c r="Q919">
        <f t="shared" si="187"/>
        <v>149.01666222698543</v>
      </c>
      <c r="R919">
        <v>6891.48</v>
      </c>
      <c r="S919" s="135">
        <f t="shared" si="188"/>
        <v>163.74133949191685</v>
      </c>
      <c r="T919">
        <v>10270.02</v>
      </c>
      <c r="U919" s="136">
        <f t="shared" si="189"/>
        <v>160.751130499298</v>
      </c>
      <c r="V919">
        <v>9106.91</v>
      </c>
      <c r="W919">
        <f t="shared" si="190"/>
        <v>124.49654750040671</v>
      </c>
      <c r="X919">
        <v>4024.02</v>
      </c>
      <c r="Y919">
        <f t="shared" si="191"/>
        <v>97.135436153803454</v>
      </c>
      <c r="Z919">
        <v>14864.55</v>
      </c>
      <c r="AA919" s="136">
        <f t="shared" si="192"/>
        <v>149.88051544728563</v>
      </c>
      <c r="AB919">
        <v>10584.75</v>
      </c>
      <c r="AC919">
        <f t="shared" si="193"/>
        <v>120.31679814490646</v>
      </c>
    </row>
    <row r="920" spans="1:29">
      <c r="A920" s="20">
        <v>43390</v>
      </c>
      <c r="B920">
        <v>26277.15</v>
      </c>
      <c r="C920">
        <f t="shared" si="194"/>
        <v>133.18406787650247</v>
      </c>
      <c r="D920">
        <v>12464.25</v>
      </c>
      <c r="E920" s="135">
        <f t="shared" si="194"/>
        <v>143.92000960679127</v>
      </c>
      <c r="F920">
        <v>10860.57</v>
      </c>
      <c r="G920">
        <f t="shared" si="182"/>
        <v>156.25662724966801</v>
      </c>
      <c r="H920">
        <v>8926.94</v>
      </c>
      <c r="I920">
        <f t="shared" si="183"/>
        <v>140.9864856114483</v>
      </c>
      <c r="J920">
        <v>6775.4</v>
      </c>
      <c r="K920">
        <f t="shared" si="184"/>
        <v>132.76091122493366</v>
      </c>
      <c r="L920">
        <v>13805.15</v>
      </c>
      <c r="M920" s="134">
        <f t="shared" si="185"/>
        <v>162.18418189806886</v>
      </c>
      <c r="N920">
        <v>9617.68</v>
      </c>
      <c r="O920">
        <f t="shared" si="186"/>
        <v>146.52207959195488</v>
      </c>
      <c r="P920">
        <v>14192.88</v>
      </c>
      <c r="Q920">
        <f t="shared" si="187"/>
        <v>146.53921684022723</v>
      </c>
      <c r="R920">
        <v>6765.04</v>
      </c>
      <c r="S920" s="135">
        <f t="shared" si="188"/>
        <v>160.73712922571016</v>
      </c>
      <c r="T920">
        <v>10104.59</v>
      </c>
      <c r="U920" s="136">
        <f t="shared" si="189"/>
        <v>158.16174318374271</v>
      </c>
      <c r="V920">
        <v>9009.7000000000007</v>
      </c>
      <c r="W920">
        <f t="shared" si="190"/>
        <v>123.16763249163705</v>
      </c>
      <c r="X920">
        <v>3911.17</v>
      </c>
      <c r="Y920">
        <f t="shared" si="191"/>
        <v>94.411360734208941</v>
      </c>
      <c r="Z920">
        <v>14668.96</v>
      </c>
      <c r="AA920" s="136">
        <f t="shared" si="192"/>
        <v>147.90836492699844</v>
      </c>
      <c r="AB920">
        <v>10453.049999999999</v>
      </c>
      <c r="AC920">
        <f t="shared" si="193"/>
        <v>118.81976493054766</v>
      </c>
    </row>
    <row r="921" spans="1:29">
      <c r="A921" s="20">
        <v>43392</v>
      </c>
      <c r="B921">
        <v>26053.9</v>
      </c>
      <c r="C921">
        <f t="shared" si="194"/>
        <v>132.05253941342986</v>
      </c>
      <c r="D921">
        <v>12237.9</v>
      </c>
      <c r="E921" s="135">
        <f t="shared" si="194"/>
        <v>141.30643123869874</v>
      </c>
      <c r="F921">
        <v>10769.7</v>
      </c>
      <c r="G921">
        <f t="shared" si="182"/>
        <v>154.94923364894748</v>
      </c>
      <c r="H921">
        <v>8840.9500000000007</v>
      </c>
      <c r="I921">
        <f t="shared" si="183"/>
        <v>139.62841353997382</v>
      </c>
      <c r="J921">
        <v>6705.33</v>
      </c>
      <c r="K921">
        <f t="shared" si="184"/>
        <v>131.38792113585686</v>
      </c>
      <c r="L921">
        <v>13530.08</v>
      </c>
      <c r="M921" s="134">
        <f t="shared" si="185"/>
        <v>158.95263403986363</v>
      </c>
      <c r="N921">
        <v>9496.77</v>
      </c>
      <c r="O921">
        <f t="shared" si="186"/>
        <v>144.68005691668776</v>
      </c>
      <c r="P921">
        <v>13981.73</v>
      </c>
      <c r="Q921">
        <f t="shared" si="187"/>
        <v>144.35912684892077</v>
      </c>
      <c r="R921">
        <v>6696.96</v>
      </c>
      <c r="S921" s="135">
        <f t="shared" si="188"/>
        <v>159.11955065149829</v>
      </c>
      <c r="T921">
        <v>9993.66</v>
      </c>
      <c r="U921" s="136">
        <f t="shared" si="189"/>
        <v>156.42541522077019</v>
      </c>
      <c r="V921">
        <v>8915.76</v>
      </c>
      <c r="W921">
        <f t="shared" si="190"/>
        <v>121.88342020973373</v>
      </c>
      <c r="X921">
        <v>3896.87</v>
      </c>
      <c r="Y921">
        <f t="shared" si="191"/>
        <v>94.066174393932457</v>
      </c>
      <c r="Z921">
        <v>14406.1</v>
      </c>
      <c r="AA921" s="136">
        <f t="shared" si="192"/>
        <v>145.25792530450917</v>
      </c>
      <c r="AB921">
        <v>10303.549999999999</v>
      </c>
      <c r="AC921">
        <f t="shared" si="193"/>
        <v>117.12039920885715</v>
      </c>
    </row>
    <row r="922" spans="1:29">
      <c r="A922" s="20">
        <v>43395</v>
      </c>
      <c r="B922">
        <v>25935.45</v>
      </c>
      <c r="C922">
        <f t="shared" si="194"/>
        <v>131.45218310233932</v>
      </c>
      <c r="D922">
        <v>11985.95</v>
      </c>
      <c r="E922" s="135">
        <f t="shared" si="194"/>
        <v>138.39725929330044</v>
      </c>
      <c r="F922">
        <v>10705.4</v>
      </c>
      <c r="G922">
        <f t="shared" si="182"/>
        <v>154.02411635472134</v>
      </c>
      <c r="H922">
        <v>8805.7900000000009</v>
      </c>
      <c r="I922">
        <f t="shared" si="183"/>
        <v>139.0731185750588</v>
      </c>
      <c r="J922">
        <v>6694.46</v>
      </c>
      <c r="K922">
        <f t="shared" si="184"/>
        <v>131.17492838192129</v>
      </c>
      <c r="L922">
        <v>13393.66</v>
      </c>
      <c r="M922" s="134">
        <f t="shared" si="185"/>
        <v>157.34995923411833</v>
      </c>
      <c r="N922">
        <v>9392.35</v>
      </c>
      <c r="O922">
        <f t="shared" si="186"/>
        <v>143.08925377591035</v>
      </c>
      <c r="P922">
        <v>13770.1</v>
      </c>
      <c r="Q922">
        <f t="shared" si="187"/>
        <v>142.17408093435674</v>
      </c>
      <c r="R922">
        <v>6652.93</v>
      </c>
      <c r="S922" s="135">
        <f t="shared" si="188"/>
        <v>158.07339929100257</v>
      </c>
      <c r="T922">
        <v>9858.0400000000009</v>
      </c>
      <c r="U922" s="136">
        <f t="shared" si="189"/>
        <v>154.30262789237992</v>
      </c>
      <c r="V922">
        <v>8914.5499999999993</v>
      </c>
      <c r="W922">
        <f t="shared" si="190"/>
        <v>121.8668788337373</v>
      </c>
      <c r="X922">
        <v>3870.06</v>
      </c>
      <c r="Y922">
        <f t="shared" si="191"/>
        <v>93.419010353176319</v>
      </c>
      <c r="Z922">
        <v>14179.94</v>
      </c>
      <c r="AA922" s="136">
        <f t="shared" si="192"/>
        <v>142.97753488747279</v>
      </c>
      <c r="AB922">
        <v>10245.25</v>
      </c>
      <c r="AC922">
        <f t="shared" si="193"/>
        <v>116.45770341237184</v>
      </c>
    </row>
    <row r="923" spans="1:29">
      <c r="A923" s="20">
        <v>43396</v>
      </c>
      <c r="B923">
        <v>25605</v>
      </c>
      <c r="C923">
        <f t="shared" si="194"/>
        <v>129.77731823952925</v>
      </c>
      <c r="D923">
        <v>11793.05</v>
      </c>
      <c r="E923" s="135">
        <f t="shared" si="194"/>
        <v>136.1699155018047</v>
      </c>
      <c r="F923">
        <v>10594.8</v>
      </c>
      <c r="G923">
        <f t="shared" si="182"/>
        <v>152.43285705858739</v>
      </c>
      <c r="H923">
        <v>8685.9699999999993</v>
      </c>
      <c r="I923">
        <f t="shared" si="183"/>
        <v>137.18075672363335</v>
      </c>
      <c r="J923">
        <v>6588.26</v>
      </c>
      <c r="K923">
        <f t="shared" si="184"/>
        <v>129.09398721651587</v>
      </c>
      <c r="L923">
        <v>13168.13</v>
      </c>
      <c r="M923" s="134">
        <f t="shared" si="185"/>
        <v>154.70041188812996</v>
      </c>
      <c r="N923">
        <v>9246.91</v>
      </c>
      <c r="O923">
        <f t="shared" si="186"/>
        <v>140.87352490409785</v>
      </c>
      <c r="P923">
        <v>13528.2</v>
      </c>
      <c r="Q923">
        <f t="shared" si="187"/>
        <v>139.67650210936486</v>
      </c>
      <c r="R923">
        <v>6535.28</v>
      </c>
      <c r="S923" s="135">
        <f t="shared" si="188"/>
        <v>155.27803913741815</v>
      </c>
      <c r="T923">
        <v>9716.98</v>
      </c>
      <c r="U923" s="136">
        <f t="shared" si="189"/>
        <v>152.0946911533832</v>
      </c>
      <c r="V923">
        <v>8777.06</v>
      </c>
      <c r="W923">
        <f t="shared" si="190"/>
        <v>119.98731372154985</v>
      </c>
      <c r="X923">
        <v>3858.77</v>
      </c>
      <c r="Y923">
        <f t="shared" si="191"/>
        <v>93.146482116692297</v>
      </c>
      <c r="Z923">
        <v>13894.6</v>
      </c>
      <c r="AA923" s="136">
        <f t="shared" si="192"/>
        <v>140.10042752278778</v>
      </c>
      <c r="AB923">
        <v>10146.799999999999</v>
      </c>
      <c r="AC923">
        <f t="shared" si="193"/>
        <v>115.33862277491076</v>
      </c>
    </row>
    <row r="924" spans="1:29">
      <c r="A924" s="20">
        <v>43397</v>
      </c>
      <c r="B924">
        <v>25698.7</v>
      </c>
      <c r="C924">
        <f t="shared" si="194"/>
        <v>130.25223074564306</v>
      </c>
      <c r="D924">
        <v>11809.85</v>
      </c>
      <c r="E924" s="135">
        <f t="shared" si="194"/>
        <v>136.36389878691168</v>
      </c>
      <c r="F924">
        <v>10641.49</v>
      </c>
      <c r="G924">
        <f t="shared" si="182"/>
        <v>153.10461019182875</v>
      </c>
      <c r="H924">
        <v>8718.83</v>
      </c>
      <c r="I924">
        <f t="shared" si="183"/>
        <v>137.69972693259544</v>
      </c>
      <c r="J924">
        <v>6621.09</v>
      </c>
      <c r="K924">
        <f t="shared" si="184"/>
        <v>129.73727627923017</v>
      </c>
      <c r="L924">
        <v>13236.02</v>
      </c>
      <c r="M924" s="134">
        <f t="shared" si="185"/>
        <v>155.49798990133951</v>
      </c>
      <c r="N924">
        <v>9371.75</v>
      </c>
      <c r="O924">
        <f t="shared" si="186"/>
        <v>142.77541979104143</v>
      </c>
      <c r="P924">
        <v>13658.55</v>
      </c>
      <c r="Q924">
        <f t="shared" si="187"/>
        <v>141.02234501898738</v>
      </c>
      <c r="R924">
        <v>6598.53</v>
      </c>
      <c r="S924" s="135">
        <f t="shared" si="188"/>
        <v>156.78085706954064</v>
      </c>
      <c r="T924">
        <v>9835.44</v>
      </c>
      <c r="U924" s="136">
        <f t="shared" si="189"/>
        <v>153.94888217919882</v>
      </c>
      <c r="V924">
        <v>8819.52</v>
      </c>
      <c r="W924">
        <f t="shared" si="190"/>
        <v>120.56776564287854</v>
      </c>
      <c r="X924">
        <v>3927.45</v>
      </c>
      <c r="Y924">
        <f t="shared" si="191"/>
        <v>94.804342106216012</v>
      </c>
      <c r="Z924">
        <v>13895.66</v>
      </c>
      <c r="AA924" s="136">
        <f t="shared" si="192"/>
        <v>140.11111559248204</v>
      </c>
      <c r="AB924">
        <v>10224.75</v>
      </c>
      <c r="AC924">
        <f t="shared" si="193"/>
        <v>116.22468001909655</v>
      </c>
    </row>
    <row r="925" spans="1:29">
      <c r="A925" s="20">
        <v>43398</v>
      </c>
      <c r="B925">
        <v>25335.8</v>
      </c>
      <c r="C925">
        <f t="shared" si="194"/>
        <v>128.41289511630794</v>
      </c>
      <c r="D925">
        <v>11668.65</v>
      </c>
      <c r="E925" s="135">
        <f t="shared" si="194"/>
        <v>134.73351546208434</v>
      </c>
      <c r="F925">
        <v>10557.41</v>
      </c>
      <c r="G925">
        <f t="shared" si="182"/>
        <v>151.89490782637719</v>
      </c>
      <c r="H925">
        <v>8693.89</v>
      </c>
      <c r="I925">
        <f t="shared" si="183"/>
        <v>137.30584023108861</v>
      </c>
      <c r="J925">
        <v>6596.73</v>
      </c>
      <c r="K925">
        <f t="shared" si="184"/>
        <v>129.25995305145918</v>
      </c>
      <c r="L925">
        <v>13093.75</v>
      </c>
      <c r="M925" s="134">
        <f t="shared" si="185"/>
        <v>153.82658875331589</v>
      </c>
      <c r="N925">
        <v>9358.9</v>
      </c>
      <c r="O925">
        <f t="shared" si="186"/>
        <v>142.57965441698482</v>
      </c>
      <c r="P925">
        <v>13570.1</v>
      </c>
      <c r="Q925">
        <f t="shared" si="187"/>
        <v>140.10911291038659</v>
      </c>
      <c r="R925">
        <v>6528.59</v>
      </c>
      <c r="S925" s="135">
        <f t="shared" si="188"/>
        <v>155.11908495613909</v>
      </c>
      <c r="T925">
        <v>9744.82</v>
      </c>
      <c r="U925" s="136">
        <f t="shared" si="189"/>
        <v>152.53045578413372</v>
      </c>
      <c r="V925">
        <v>8801.6200000000008</v>
      </c>
      <c r="W925">
        <f t="shared" si="190"/>
        <v>120.32306264260102</v>
      </c>
      <c r="X925">
        <v>3873.21</v>
      </c>
      <c r="Y925">
        <f t="shared" si="191"/>
        <v>93.495047903656811</v>
      </c>
      <c r="Z925">
        <v>13771.04</v>
      </c>
      <c r="AA925" s="136">
        <f t="shared" si="192"/>
        <v>138.85456158748084</v>
      </c>
      <c r="AB925">
        <v>10124.9</v>
      </c>
      <c r="AC925">
        <f t="shared" si="193"/>
        <v>115.08968558892401</v>
      </c>
    </row>
    <row r="926" spans="1:29">
      <c r="A926" s="20">
        <v>43399</v>
      </c>
      <c r="B926">
        <v>25369.25</v>
      </c>
      <c r="C926">
        <f t="shared" si="194"/>
        <v>128.58243431939766</v>
      </c>
      <c r="D926">
        <v>11702.8</v>
      </c>
      <c r="E926" s="135">
        <f t="shared" si="194"/>
        <v>135.12783267556063</v>
      </c>
      <c r="F926">
        <v>10522.26</v>
      </c>
      <c r="G926">
        <f t="shared" si="182"/>
        <v>151.3891866305444</v>
      </c>
      <c r="H926">
        <v>8660.49</v>
      </c>
      <c r="I926">
        <f t="shared" si="183"/>
        <v>136.77834160116365</v>
      </c>
      <c r="J926">
        <v>6549.08</v>
      </c>
      <c r="K926">
        <f t="shared" si="184"/>
        <v>128.32627276396798</v>
      </c>
      <c r="L926">
        <v>13116.33</v>
      </c>
      <c r="M926" s="134">
        <f t="shared" si="185"/>
        <v>154.09186068641756</v>
      </c>
      <c r="N926">
        <v>9350.5499999999993</v>
      </c>
      <c r="O926">
        <f t="shared" si="186"/>
        <v>142.45244501049669</v>
      </c>
      <c r="P926">
        <v>13572.48</v>
      </c>
      <c r="Q926">
        <f t="shared" si="187"/>
        <v>140.13368602987185</v>
      </c>
      <c r="R926">
        <v>6506.72</v>
      </c>
      <c r="S926" s="135">
        <f t="shared" si="188"/>
        <v>154.59945447115064</v>
      </c>
      <c r="T926">
        <v>9661.7199999999993</v>
      </c>
      <c r="U926" s="136">
        <f t="shared" si="189"/>
        <v>151.22973592725984</v>
      </c>
      <c r="V926">
        <v>8745.2800000000007</v>
      </c>
      <c r="W926">
        <f t="shared" si="190"/>
        <v>119.55286336686723</v>
      </c>
      <c r="X926">
        <v>3847.48</v>
      </c>
      <c r="Y926">
        <f t="shared" si="191"/>
        <v>92.873953880208276</v>
      </c>
      <c r="Z926">
        <v>13791.46</v>
      </c>
      <c r="AA926" s="136">
        <f t="shared" si="192"/>
        <v>139.060458175365</v>
      </c>
      <c r="AB926">
        <v>10030</v>
      </c>
      <c r="AC926">
        <f t="shared" si="193"/>
        <v>114.01095778298134</v>
      </c>
    </row>
    <row r="927" spans="1:29">
      <c r="A927" s="20">
        <v>43402</v>
      </c>
      <c r="B927">
        <v>25967</v>
      </c>
      <c r="C927">
        <f t="shared" si="194"/>
        <v>131.61209227595609</v>
      </c>
      <c r="D927">
        <v>12030.05</v>
      </c>
      <c r="E927" s="135">
        <f t="shared" si="194"/>
        <v>138.90646541670611</v>
      </c>
      <c r="F927">
        <v>10654.9</v>
      </c>
      <c r="G927">
        <f t="shared" si="182"/>
        <v>153.29754678460591</v>
      </c>
      <c r="H927">
        <v>8780.56</v>
      </c>
      <c r="I927">
        <f t="shared" si="183"/>
        <v>138.67465179562743</v>
      </c>
      <c r="J927">
        <v>6667.24</v>
      </c>
      <c r="K927">
        <f t="shared" si="184"/>
        <v>130.64156474235128</v>
      </c>
      <c r="L927">
        <v>13425.98</v>
      </c>
      <c r="M927" s="134">
        <f t="shared" si="185"/>
        <v>157.72965759009023</v>
      </c>
      <c r="N927">
        <v>9512.5</v>
      </c>
      <c r="O927">
        <f t="shared" si="186"/>
        <v>144.91969810998816</v>
      </c>
      <c r="P927">
        <v>13908.96</v>
      </c>
      <c r="Q927">
        <f t="shared" si="187"/>
        <v>143.60778823339922</v>
      </c>
      <c r="R927">
        <v>6690.39</v>
      </c>
      <c r="S927" s="135">
        <f t="shared" si="188"/>
        <v>158.96344766629602</v>
      </c>
      <c r="T927">
        <v>9808.0300000000007</v>
      </c>
      <c r="U927" s="136">
        <f t="shared" si="189"/>
        <v>153.51984810847785</v>
      </c>
      <c r="V927">
        <v>8902.81</v>
      </c>
      <c r="W927">
        <f t="shared" si="190"/>
        <v>121.70638647489606</v>
      </c>
      <c r="X927">
        <v>3992.87</v>
      </c>
      <c r="Y927">
        <f t="shared" si="191"/>
        <v>96.383509265718658</v>
      </c>
      <c r="Z927">
        <v>14149.06</v>
      </c>
      <c r="AA927" s="136">
        <f t="shared" si="192"/>
        <v>142.6661692344922</v>
      </c>
      <c r="AB927">
        <v>10250.85</v>
      </c>
      <c r="AC927">
        <f t="shared" si="193"/>
        <v>116.52135858321778</v>
      </c>
    </row>
    <row r="928" spans="1:29">
      <c r="A928" s="20">
        <v>43403</v>
      </c>
      <c r="B928">
        <v>26104.65</v>
      </c>
      <c r="C928">
        <f t="shared" si="194"/>
        <v>132.30976256908912</v>
      </c>
      <c r="D928">
        <v>12068.8</v>
      </c>
      <c r="E928" s="135">
        <f t="shared" si="194"/>
        <v>139.35389710110454</v>
      </c>
      <c r="F928">
        <v>10628.2</v>
      </c>
      <c r="G928">
        <f t="shared" si="182"/>
        <v>152.91340010100038</v>
      </c>
      <c r="H928">
        <v>8771.4</v>
      </c>
      <c r="I928">
        <f t="shared" si="183"/>
        <v>138.52998450670191</v>
      </c>
      <c r="J928">
        <v>6686.07</v>
      </c>
      <c r="K928">
        <f t="shared" si="184"/>
        <v>131.01053011094433</v>
      </c>
      <c r="L928">
        <v>13523.7</v>
      </c>
      <c r="M928" s="134">
        <f t="shared" si="185"/>
        <v>158.87768120845581</v>
      </c>
      <c r="N928">
        <v>9564.7800000000007</v>
      </c>
      <c r="O928">
        <f t="shared" si="186"/>
        <v>145.71616610653905</v>
      </c>
      <c r="P928">
        <v>13994.26</v>
      </c>
      <c r="Q928">
        <f t="shared" si="187"/>
        <v>144.48849709562248</v>
      </c>
      <c r="R928">
        <v>6724.82</v>
      </c>
      <c r="S928" s="135">
        <f t="shared" si="188"/>
        <v>159.7815033406514</v>
      </c>
      <c r="T928">
        <v>9795.4500000000007</v>
      </c>
      <c r="U928" s="136">
        <f t="shared" si="189"/>
        <v>153.32294009645048</v>
      </c>
      <c r="V928">
        <v>8933.7000000000007</v>
      </c>
      <c r="W928">
        <f t="shared" si="190"/>
        <v>122.12867003235823</v>
      </c>
      <c r="X928">
        <v>3960.6</v>
      </c>
      <c r="Y928">
        <f t="shared" si="191"/>
        <v>95.604546804129683</v>
      </c>
      <c r="Z928">
        <v>14238.5</v>
      </c>
      <c r="AA928" s="136">
        <f t="shared" si="192"/>
        <v>143.56800032265872</v>
      </c>
      <c r="AB928">
        <v>10198.4</v>
      </c>
      <c r="AC928">
        <f t="shared" si="193"/>
        <v>115.92515970627686</v>
      </c>
    </row>
    <row r="929" spans="1:29">
      <c r="A929" s="20">
        <v>43404</v>
      </c>
      <c r="B929">
        <v>26566.35</v>
      </c>
      <c r="C929">
        <f t="shared" si="194"/>
        <v>134.64985973101807</v>
      </c>
      <c r="D929">
        <v>12332.7</v>
      </c>
      <c r="E929" s="135">
        <f t="shared" si="194"/>
        <v>142.4010512046593</v>
      </c>
      <c r="F929">
        <v>10831.15</v>
      </c>
      <c r="G929">
        <f t="shared" si="182"/>
        <v>155.83334652188987</v>
      </c>
      <c r="H929">
        <v>8923.16</v>
      </c>
      <c r="I929">
        <f t="shared" si="183"/>
        <v>140.92678666470829</v>
      </c>
      <c r="J929">
        <v>6798.12</v>
      </c>
      <c r="K929">
        <f t="shared" si="184"/>
        <v>133.20609939139331</v>
      </c>
      <c r="L929">
        <v>13800.3</v>
      </c>
      <c r="M929" s="134">
        <f t="shared" si="185"/>
        <v>162.12720364848764</v>
      </c>
      <c r="N929">
        <v>9719.1200000000008</v>
      </c>
      <c r="O929">
        <f t="shared" si="186"/>
        <v>148.06748344754251</v>
      </c>
      <c r="P929">
        <v>14249.91</v>
      </c>
      <c r="Q929">
        <f t="shared" si="187"/>
        <v>147.12804247226231</v>
      </c>
      <c r="R929">
        <v>6884.89</v>
      </c>
      <c r="S929" s="135">
        <f t="shared" si="188"/>
        <v>163.58476130736844</v>
      </c>
      <c r="T929">
        <v>10009.27</v>
      </c>
      <c r="U929" s="136">
        <f t="shared" si="189"/>
        <v>156.66975020230811</v>
      </c>
      <c r="V929">
        <v>9104.58</v>
      </c>
      <c r="W929">
        <f t="shared" si="190"/>
        <v>124.46469509869461</v>
      </c>
      <c r="X929">
        <v>4001.69</v>
      </c>
      <c r="Y929">
        <f t="shared" si="191"/>
        <v>96.596414407064017</v>
      </c>
      <c r="Z929">
        <v>14599.85</v>
      </c>
      <c r="AA929" s="136">
        <f t="shared" si="192"/>
        <v>147.21152294910058</v>
      </c>
      <c r="AB929">
        <v>10386.6</v>
      </c>
      <c r="AC929">
        <f t="shared" si="193"/>
        <v>118.06442812649193</v>
      </c>
    </row>
    <row r="930" spans="1:29">
      <c r="A930" s="20">
        <v>43405</v>
      </c>
      <c r="B930">
        <v>26728.799999999999</v>
      </c>
      <c r="C930">
        <f t="shared" si="194"/>
        <v>135.47322725095603</v>
      </c>
      <c r="D930">
        <v>12400.95</v>
      </c>
      <c r="E930" s="135">
        <f t="shared" si="194"/>
        <v>143.18910830040622</v>
      </c>
      <c r="F930">
        <v>10792.37</v>
      </c>
      <c r="G930">
        <f t="shared" si="182"/>
        <v>155.27539864210621</v>
      </c>
      <c r="H930">
        <v>8864.89</v>
      </c>
      <c r="I930">
        <f t="shared" si="183"/>
        <v>140.00650686932721</v>
      </c>
      <c r="J930">
        <v>6755.39</v>
      </c>
      <c r="K930">
        <f t="shared" si="184"/>
        <v>132.36882428783611</v>
      </c>
      <c r="L930">
        <v>13823.03</v>
      </c>
      <c r="M930" s="134">
        <f t="shared" si="185"/>
        <v>162.39423779549392</v>
      </c>
      <c r="N930">
        <v>9740.18</v>
      </c>
      <c r="O930">
        <f t="shared" si="186"/>
        <v>148.38832537576289</v>
      </c>
      <c r="P930">
        <v>14317.33</v>
      </c>
      <c r="Q930">
        <f t="shared" si="187"/>
        <v>147.82414319314267</v>
      </c>
      <c r="R930">
        <v>6869.9</v>
      </c>
      <c r="S930" s="135">
        <f t="shared" si="188"/>
        <v>163.2285993974472</v>
      </c>
      <c r="T930">
        <v>9992.2999999999993</v>
      </c>
      <c r="U930" s="136">
        <f t="shared" si="189"/>
        <v>156.40412786811856</v>
      </c>
      <c r="V930">
        <v>9024.85</v>
      </c>
      <c r="W930">
        <f t="shared" si="190"/>
        <v>123.37474145555906</v>
      </c>
      <c r="X930">
        <v>4046.76</v>
      </c>
      <c r="Y930">
        <f t="shared" si="191"/>
        <v>97.684354851557814</v>
      </c>
      <c r="Z930">
        <v>14581.45</v>
      </c>
      <c r="AA930" s="136">
        <f t="shared" si="192"/>
        <v>147.02599419214326</v>
      </c>
      <c r="AB930">
        <v>10380.450000000001</v>
      </c>
      <c r="AC930">
        <f t="shared" si="193"/>
        <v>117.99452110850935</v>
      </c>
    </row>
    <row r="931" spans="1:29">
      <c r="A931" s="20">
        <v>43406</v>
      </c>
      <c r="B931">
        <v>27134.9</v>
      </c>
      <c r="C931">
        <f t="shared" si="194"/>
        <v>137.53151933988684</v>
      </c>
      <c r="D931">
        <v>12284.55</v>
      </c>
      <c r="E931" s="135">
        <f t="shared" si="194"/>
        <v>141.84508125359386</v>
      </c>
      <c r="F931">
        <v>10923.75</v>
      </c>
      <c r="G931">
        <f t="shared" si="182"/>
        <v>157.16563052570544</v>
      </c>
      <c r="H931">
        <v>8965.9500000000007</v>
      </c>
      <c r="I931">
        <f t="shared" si="183"/>
        <v>141.60258505915408</v>
      </c>
      <c r="J931">
        <v>6815.1</v>
      </c>
      <c r="K931">
        <f t="shared" si="184"/>
        <v>133.5388148432632</v>
      </c>
      <c r="L931">
        <v>13777.71</v>
      </c>
      <c r="M931" s="134">
        <f t="shared" si="185"/>
        <v>161.86181423445902</v>
      </c>
      <c r="N931">
        <v>9806.99</v>
      </c>
      <c r="O931">
        <f t="shared" si="186"/>
        <v>149.40615297426257</v>
      </c>
      <c r="P931">
        <v>14326.47</v>
      </c>
      <c r="Q931">
        <f t="shared" si="187"/>
        <v>147.91851223183809</v>
      </c>
      <c r="R931">
        <v>6872.69</v>
      </c>
      <c r="S931" s="135">
        <f t="shared" si="188"/>
        <v>163.29488970623174</v>
      </c>
      <c r="T931">
        <v>10065.52</v>
      </c>
      <c r="U931" s="136">
        <f t="shared" si="189"/>
        <v>157.55020136896459</v>
      </c>
      <c r="V931">
        <v>9118.69</v>
      </c>
      <c r="W931">
        <f t="shared" si="190"/>
        <v>124.65758668159492</v>
      </c>
      <c r="X931">
        <v>4128.66</v>
      </c>
      <c r="Y931">
        <f t="shared" si="191"/>
        <v>99.661331164050409</v>
      </c>
      <c r="Z931">
        <v>14578.02</v>
      </c>
      <c r="AA931" s="136">
        <f t="shared" si="192"/>
        <v>146.9914092119061</v>
      </c>
      <c r="AB931">
        <v>10553</v>
      </c>
      <c r="AC931">
        <f t="shared" si="193"/>
        <v>119.95589606019961</v>
      </c>
    </row>
    <row r="932" spans="1:29">
      <c r="A932" s="20">
        <v>43409</v>
      </c>
      <c r="B932">
        <v>27219.65</v>
      </c>
      <c r="C932">
        <f t="shared" si="194"/>
        <v>137.96106933874643</v>
      </c>
      <c r="D932">
        <v>12190.95</v>
      </c>
      <c r="E932" s="135">
        <f t="shared" si="194"/>
        <v>140.76431723656955</v>
      </c>
      <c r="F932">
        <v>10907.7</v>
      </c>
      <c r="G932">
        <f t="shared" si="182"/>
        <v>156.93471089005493</v>
      </c>
      <c r="H932">
        <v>9002.67</v>
      </c>
      <c r="I932">
        <f t="shared" si="183"/>
        <v>142.18251768462846</v>
      </c>
      <c r="J932">
        <v>6811.76</v>
      </c>
      <c r="K932">
        <f t="shared" si="184"/>
        <v>133.4733690476657</v>
      </c>
      <c r="L932">
        <v>13679.7</v>
      </c>
      <c r="M932" s="134">
        <f t="shared" si="185"/>
        <v>160.7103836692113</v>
      </c>
      <c r="N932">
        <v>9772.7800000000007</v>
      </c>
      <c r="O932">
        <f t="shared" si="186"/>
        <v>148.88497527414773</v>
      </c>
      <c r="P932">
        <v>14245.44</v>
      </c>
      <c r="Q932">
        <f t="shared" si="187"/>
        <v>147.08189043692661</v>
      </c>
      <c r="R932">
        <v>6860.45</v>
      </c>
      <c r="S932" s="135">
        <f t="shared" si="188"/>
        <v>163.00406770640282</v>
      </c>
      <c r="T932">
        <v>10070.81</v>
      </c>
      <c r="U932" s="136">
        <f t="shared" si="189"/>
        <v>157.63300290979325</v>
      </c>
      <c r="V932">
        <v>9124.85</v>
      </c>
      <c r="W932">
        <f t="shared" si="190"/>
        <v>124.74179732303121</v>
      </c>
      <c r="X932">
        <v>4075.05</v>
      </c>
      <c r="Y932">
        <f t="shared" si="191"/>
        <v>98.367244471587313</v>
      </c>
      <c r="Z932">
        <v>14543.02</v>
      </c>
      <c r="AA932" s="136">
        <f t="shared" si="192"/>
        <v>146.63850125030248</v>
      </c>
      <c r="AB932">
        <v>10524</v>
      </c>
      <c r="AC932">
        <f t="shared" si="193"/>
        <v>119.62625321117604</v>
      </c>
    </row>
    <row r="933" spans="1:29">
      <c r="A933" s="20">
        <v>43410</v>
      </c>
      <c r="B933">
        <v>27064.3</v>
      </c>
      <c r="C933">
        <f t="shared" si="194"/>
        <v>137.17368771841794</v>
      </c>
      <c r="D933">
        <v>12137.15</v>
      </c>
      <c r="E933" s="135">
        <f t="shared" si="194"/>
        <v>140.14310885926281</v>
      </c>
      <c r="F933">
        <v>10908.04</v>
      </c>
      <c r="G933">
        <f t="shared" si="182"/>
        <v>156.93960264557649</v>
      </c>
      <c r="H933">
        <v>8972.25</v>
      </c>
      <c r="I933">
        <f t="shared" si="183"/>
        <v>141.70208330372077</v>
      </c>
      <c r="J933">
        <v>6795</v>
      </c>
      <c r="K933">
        <f t="shared" si="184"/>
        <v>133.14496439670341</v>
      </c>
      <c r="L933">
        <v>13620.11</v>
      </c>
      <c r="M933" s="134">
        <f t="shared" si="185"/>
        <v>160.01031482538809</v>
      </c>
      <c r="N933">
        <v>9738.0300000000007</v>
      </c>
      <c r="O933">
        <f t="shared" si="186"/>
        <v>148.35557085792465</v>
      </c>
      <c r="P933">
        <v>14173.96</v>
      </c>
      <c r="Q933">
        <f t="shared" si="187"/>
        <v>146.34387086515966</v>
      </c>
      <c r="R933">
        <v>6831.05</v>
      </c>
      <c r="S933" s="135">
        <f t="shared" si="188"/>
        <v>162.30552466759804</v>
      </c>
      <c r="T933">
        <v>10022.870000000001</v>
      </c>
      <c r="U933" s="136">
        <f t="shared" si="189"/>
        <v>156.88262372882417</v>
      </c>
      <c r="V933">
        <v>9095.66</v>
      </c>
      <c r="W933">
        <f t="shared" si="190"/>
        <v>124.34275371531609</v>
      </c>
      <c r="X933">
        <v>4071.29</v>
      </c>
      <c r="Y933">
        <f t="shared" si="191"/>
        <v>98.276482189109018</v>
      </c>
      <c r="Z933">
        <v>14515.64</v>
      </c>
      <c r="AA933" s="136">
        <f t="shared" si="192"/>
        <v>146.36242639348228</v>
      </c>
      <c r="AB933">
        <v>10530</v>
      </c>
      <c r="AC933">
        <f t="shared" si="193"/>
        <v>119.69445517993952</v>
      </c>
    </row>
    <row r="934" spans="1:29">
      <c r="A934" s="20">
        <v>43411</v>
      </c>
      <c r="B934">
        <v>27248.2</v>
      </c>
      <c r="C934">
        <f t="shared" si="194"/>
        <v>138.10577320266904</v>
      </c>
      <c r="D934">
        <v>12256.7</v>
      </c>
      <c r="E934" s="135">
        <f t="shared" si="194"/>
        <v>141.52350777203267</v>
      </c>
      <c r="F934">
        <v>10984.44</v>
      </c>
      <c r="G934">
        <f t="shared" si="182"/>
        <v>158.03880888630553</v>
      </c>
      <c r="H934">
        <v>9029.39</v>
      </c>
      <c r="I934">
        <f t="shared" si="183"/>
        <v>142.60451658856843</v>
      </c>
      <c r="J934">
        <v>6845.67</v>
      </c>
      <c r="K934">
        <f t="shared" si="184"/>
        <v>134.1378202239265</v>
      </c>
      <c r="L934">
        <v>13747.06</v>
      </c>
      <c r="M934" s="134">
        <f t="shared" si="185"/>
        <v>161.50173519329135</v>
      </c>
      <c r="N934">
        <v>9817.23</v>
      </c>
      <c r="O934">
        <f t="shared" si="186"/>
        <v>149.56215588712948</v>
      </c>
      <c r="P934">
        <v>14293.29</v>
      </c>
      <c r="Q934">
        <f t="shared" si="187"/>
        <v>147.57593403666147</v>
      </c>
      <c r="R934">
        <v>6876.81</v>
      </c>
      <c r="S934" s="135">
        <f t="shared" si="188"/>
        <v>163.39278077153367</v>
      </c>
      <c r="T934">
        <v>10091.48</v>
      </c>
      <c r="U934" s="136">
        <f t="shared" si="189"/>
        <v>157.95653936516729</v>
      </c>
      <c r="V934">
        <v>9160.52</v>
      </c>
      <c r="W934">
        <f t="shared" si="190"/>
        <v>125.22942615095852</v>
      </c>
      <c r="X934">
        <v>4102.24</v>
      </c>
      <c r="Y934">
        <f t="shared" si="191"/>
        <v>99.023581296210921</v>
      </c>
      <c r="Z934">
        <v>14663.64</v>
      </c>
      <c r="AA934" s="136">
        <f t="shared" si="192"/>
        <v>147.8547229168347</v>
      </c>
      <c r="AB934">
        <v>10598.4</v>
      </c>
      <c r="AC934">
        <f t="shared" si="193"/>
        <v>120.47195762384342</v>
      </c>
    </row>
    <row r="935" spans="1:29">
      <c r="A935" s="20">
        <v>43413</v>
      </c>
      <c r="B935">
        <v>27367.45</v>
      </c>
      <c r="C935">
        <f t="shared" si="194"/>
        <v>138.71018426301131</v>
      </c>
      <c r="D935">
        <v>12303.8</v>
      </c>
      <c r="E935" s="135">
        <f t="shared" si="194"/>
        <v>142.06735376777888</v>
      </c>
      <c r="F935">
        <v>11014.93</v>
      </c>
      <c r="G935">
        <f t="shared" si="182"/>
        <v>158.47748425646034</v>
      </c>
      <c r="H935">
        <v>9085.1</v>
      </c>
      <c r="I935">
        <f t="shared" si="183"/>
        <v>143.4843653512367</v>
      </c>
      <c r="J935">
        <v>6890.43</v>
      </c>
      <c r="K935">
        <f t="shared" si="184"/>
        <v>135.01487226313128</v>
      </c>
      <c r="L935">
        <v>13898.2</v>
      </c>
      <c r="M935" s="134">
        <f t="shared" si="185"/>
        <v>163.2773419235387</v>
      </c>
      <c r="N935">
        <v>9937.9500000000007</v>
      </c>
      <c r="O935">
        <f t="shared" si="186"/>
        <v>151.4012839770993</v>
      </c>
      <c r="P935">
        <v>14435.31</v>
      </c>
      <c r="Q935">
        <f t="shared" si="187"/>
        <v>149.04226783048264</v>
      </c>
      <c r="R935">
        <v>6911.5</v>
      </c>
      <c r="S935" s="135">
        <f t="shared" si="188"/>
        <v>164.21701403738868</v>
      </c>
      <c r="T935">
        <v>10107.18</v>
      </c>
      <c r="U935" s="136">
        <f t="shared" si="189"/>
        <v>158.20228306857186</v>
      </c>
      <c r="V935">
        <v>9218.14</v>
      </c>
      <c r="W935">
        <f t="shared" si="190"/>
        <v>126.01712374179594</v>
      </c>
      <c r="X935">
        <v>4148.21</v>
      </c>
      <c r="Y935">
        <f t="shared" si="191"/>
        <v>100.13324675512771</v>
      </c>
      <c r="Z935">
        <v>14720.72</v>
      </c>
      <c r="AA935" s="136">
        <f t="shared" si="192"/>
        <v>148.43026538678711</v>
      </c>
      <c r="AB935">
        <v>10585.2</v>
      </c>
      <c r="AC935">
        <f t="shared" si="193"/>
        <v>120.32191329256372</v>
      </c>
    </row>
    <row r="936" spans="1:29">
      <c r="A936" s="20">
        <v>43416</v>
      </c>
      <c r="B936">
        <v>27051.55</v>
      </c>
      <c r="C936">
        <f t="shared" si="194"/>
        <v>137.10906515221782</v>
      </c>
      <c r="D936">
        <v>12290.95</v>
      </c>
      <c r="E936" s="135">
        <f t="shared" si="194"/>
        <v>141.91897964792034</v>
      </c>
      <c r="F936">
        <v>10923.63</v>
      </c>
      <c r="G936">
        <f t="shared" si="182"/>
        <v>157.16390402375663</v>
      </c>
      <c r="H936">
        <v>9002.16</v>
      </c>
      <c r="I936">
        <f t="shared" si="183"/>
        <v>142.17446306483021</v>
      </c>
      <c r="J936">
        <v>6828.15</v>
      </c>
      <c r="K936">
        <f t="shared" si="184"/>
        <v>133.79452371528336</v>
      </c>
      <c r="L936">
        <v>13825.73</v>
      </c>
      <c r="M936" s="134">
        <f t="shared" si="185"/>
        <v>162.42595764577618</v>
      </c>
      <c r="N936">
        <v>9815.7900000000009</v>
      </c>
      <c r="O936">
        <f t="shared" si="186"/>
        <v>149.54021797750755</v>
      </c>
      <c r="P936">
        <v>14330.49</v>
      </c>
      <c r="Q936">
        <f t="shared" si="187"/>
        <v>147.9600180891199</v>
      </c>
      <c r="R936">
        <v>6891.49</v>
      </c>
      <c r="S936" s="135">
        <f t="shared" si="188"/>
        <v>163.74157709158993</v>
      </c>
      <c r="T936">
        <v>10097.43</v>
      </c>
      <c r="U936" s="136">
        <f t="shared" si="189"/>
        <v>158.04967153301808</v>
      </c>
      <c r="V936">
        <v>9155.1</v>
      </c>
      <c r="W936">
        <f t="shared" si="190"/>
        <v>125.15533172294153</v>
      </c>
      <c r="X936">
        <v>4075.83</v>
      </c>
      <c r="Y936">
        <f t="shared" si="191"/>
        <v>98.386072817420583</v>
      </c>
      <c r="Z936">
        <v>14732.67</v>
      </c>
      <c r="AA936" s="136">
        <f t="shared" si="192"/>
        <v>148.55075824796322</v>
      </c>
      <c r="AB936">
        <v>10482.200000000001</v>
      </c>
      <c r="AC936">
        <f t="shared" si="193"/>
        <v>119.15111282879035</v>
      </c>
    </row>
    <row r="937" spans="1:29">
      <c r="A937" s="20">
        <v>43417</v>
      </c>
      <c r="B937">
        <v>27121.8</v>
      </c>
      <c r="C937">
        <f t="shared" si="194"/>
        <v>137.46512282088906</v>
      </c>
      <c r="D937">
        <v>12357.7</v>
      </c>
      <c r="E937" s="135">
        <f t="shared" si="194"/>
        <v>142.68971680749698</v>
      </c>
      <c r="F937">
        <v>11012.92</v>
      </c>
      <c r="G937">
        <f t="shared" si="182"/>
        <v>158.44856534881814</v>
      </c>
      <c r="H937">
        <v>9063.48</v>
      </c>
      <c r="I937">
        <f t="shared" si="183"/>
        <v>143.14291264527927</v>
      </c>
      <c r="J937">
        <v>6870.99</v>
      </c>
      <c r="K937">
        <f t="shared" si="184"/>
        <v>134.63395421929437</v>
      </c>
      <c r="L937">
        <v>13837.7</v>
      </c>
      <c r="M937" s="134">
        <f t="shared" si="185"/>
        <v>162.5665823153611</v>
      </c>
      <c r="N937">
        <v>9811.7099999999991</v>
      </c>
      <c r="O937">
        <f t="shared" si="186"/>
        <v>149.47806056691215</v>
      </c>
      <c r="P937">
        <v>14361.32</v>
      </c>
      <c r="Q937">
        <f t="shared" si="187"/>
        <v>148.27833291001488</v>
      </c>
      <c r="R937">
        <v>6925.95</v>
      </c>
      <c r="S937" s="135">
        <f t="shared" si="188"/>
        <v>164.56034556496448</v>
      </c>
      <c r="T937">
        <v>10157.799999999999</v>
      </c>
      <c r="U937" s="136">
        <f t="shared" si="189"/>
        <v>158.99461085623679</v>
      </c>
      <c r="V937">
        <v>9215.2900000000009</v>
      </c>
      <c r="W937">
        <f t="shared" si="190"/>
        <v>125.97816264957302</v>
      </c>
      <c r="X937">
        <v>4124.8900000000003</v>
      </c>
      <c r="Y937">
        <f t="shared" si="191"/>
        <v>99.570327492522992</v>
      </c>
      <c r="Z937">
        <v>14801.86</v>
      </c>
      <c r="AA937" s="136">
        <f t="shared" si="192"/>
        <v>149.24840687263048</v>
      </c>
      <c r="AB937">
        <v>10582.5</v>
      </c>
      <c r="AC937">
        <f t="shared" si="193"/>
        <v>120.29122240662014</v>
      </c>
    </row>
    <row r="938" spans="1:29">
      <c r="A938" s="20">
        <v>43418</v>
      </c>
      <c r="B938">
        <v>27149.3</v>
      </c>
      <c r="C938">
        <f t="shared" si="194"/>
        <v>137.60450482641872</v>
      </c>
      <c r="D938">
        <v>12328.05</v>
      </c>
      <c r="E938" s="135">
        <f t="shared" si="194"/>
        <v>142.34735940253145</v>
      </c>
      <c r="F938">
        <v>11032.82</v>
      </c>
      <c r="G938">
        <f t="shared" si="182"/>
        <v>158.73487692199231</v>
      </c>
      <c r="H938">
        <v>9086.48</v>
      </c>
      <c r="I938">
        <f t="shared" si="183"/>
        <v>143.50616020480845</v>
      </c>
      <c r="J938">
        <v>6885.31</v>
      </c>
      <c r="K938">
        <f t="shared" si="184"/>
        <v>134.91454816928123</v>
      </c>
      <c r="L938">
        <v>13837.26</v>
      </c>
      <c r="M938" s="134">
        <f t="shared" si="185"/>
        <v>162.56141315457435</v>
      </c>
      <c r="N938">
        <v>9793.8700000000008</v>
      </c>
      <c r="O938">
        <f t="shared" si="186"/>
        <v>149.20627424215189</v>
      </c>
      <c r="P938">
        <v>14329.89</v>
      </c>
      <c r="Q938">
        <f t="shared" si="187"/>
        <v>147.95382318504801</v>
      </c>
      <c r="R938">
        <v>6886.4</v>
      </c>
      <c r="S938" s="135">
        <f t="shared" si="188"/>
        <v>163.62063885800092</v>
      </c>
      <c r="T938">
        <v>10077.91</v>
      </c>
      <c r="U938" s="136">
        <f t="shared" si="189"/>
        <v>157.74413541260679</v>
      </c>
      <c r="V938">
        <v>9204.5</v>
      </c>
      <c r="W938">
        <f t="shared" si="190"/>
        <v>125.83065732147276</v>
      </c>
      <c r="X938">
        <v>4159.1400000000003</v>
      </c>
      <c r="Y938">
        <f t="shared" si="191"/>
        <v>100.39708498584254</v>
      </c>
      <c r="Z938">
        <v>14696.97</v>
      </c>
      <c r="AA938" s="136">
        <f t="shared" si="192"/>
        <v>148.19079212712751</v>
      </c>
      <c r="AB938">
        <v>10576.3</v>
      </c>
      <c r="AC938">
        <f t="shared" si="193"/>
        <v>120.22074703889784</v>
      </c>
    </row>
    <row r="939" spans="1:29">
      <c r="A939" s="20">
        <v>43419</v>
      </c>
      <c r="B939">
        <v>27254.65</v>
      </c>
      <c r="C939">
        <f t="shared" si="194"/>
        <v>138.13846461851145</v>
      </c>
      <c r="D939">
        <v>12362.75</v>
      </c>
      <c r="E939" s="135">
        <f t="shared" si="194"/>
        <v>142.74802725927017</v>
      </c>
      <c r="F939">
        <v>11093.71</v>
      </c>
      <c r="G939">
        <f t="shared" si="182"/>
        <v>159.61093278584036</v>
      </c>
      <c r="H939">
        <v>9107.6299999999992</v>
      </c>
      <c r="I939">
        <f t="shared" si="183"/>
        <v>143.84019002585373</v>
      </c>
      <c r="J939">
        <v>6916.41</v>
      </c>
      <c r="K939">
        <f t="shared" si="184"/>
        <v>135.52393866122199</v>
      </c>
      <c r="L939">
        <v>13830.95</v>
      </c>
      <c r="M939" s="134">
        <f t="shared" si="185"/>
        <v>162.48728268965533</v>
      </c>
      <c r="N939">
        <v>9756.85</v>
      </c>
      <c r="O939">
        <f t="shared" si="186"/>
        <v>148.64228714895538</v>
      </c>
      <c r="P939">
        <v>14337.03</v>
      </c>
      <c r="Q939">
        <f t="shared" si="187"/>
        <v>148.02754254350376</v>
      </c>
      <c r="R939">
        <v>6932.89</v>
      </c>
      <c r="S939" s="135">
        <f t="shared" si="188"/>
        <v>164.72523973807012</v>
      </c>
      <c r="T939">
        <v>10149.370000000001</v>
      </c>
      <c r="U939" s="136">
        <f t="shared" si="189"/>
        <v>158.86266057472722</v>
      </c>
      <c r="V939">
        <v>9230.1200000000008</v>
      </c>
      <c r="W939">
        <f t="shared" si="190"/>
        <v>126.18089703471912</v>
      </c>
      <c r="X939">
        <v>4155.66</v>
      </c>
      <c r="Y939">
        <f t="shared" si="191"/>
        <v>100.31308159674029</v>
      </c>
      <c r="Z939">
        <v>14738.55</v>
      </c>
      <c r="AA939" s="136">
        <f t="shared" si="192"/>
        <v>148.61004678551262</v>
      </c>
      <c r="AB939">
        <v>10616.7</v>
      </c>
      <c r="AC939">
        <f t="shared" si="193"/>
        <v>120.6799736285721</v>
      </c>
    </row>
    <row r="940" spans="1:29">
      <c r="A940" s="20">
        <v>43420</v>
      </c>
      <c r="B940">
        <v>27359.35</v>
      </c>
      <c r="C940">
        <f t="shared" si="194"/>
        <v>138.66912992683712</v>
      </c>
      <c r="D940">
        <v>12374.4</v>
      </c>
      <c r="E940" s="135">
        <f t="shared" si="194"/>
        <v>142.88254543019258</v>
      </c>
      <c r="F940">
        <v>11166.89</v>
      </c>
      <c r="G940">
        <f t="shared" si="182"/>
        <v>160.66381122427691</v>
      </c>
      <c r="H940">
        <v>9171.8799999999992</v>
      </c>
      <c r="I940">
        <f t="shared" si="183"/>
        <v>144.85491418671239</v>
      </c>
      <c r="J940">
        <v>6968.1</v>
      </c>
      <c r="K940">
        <f t="shared" si="184"/>
        <v>136.5367809290168</v>
      </c>
      <c r="L940">
        <v>13829.46</v>
      </c>
      <c r="M940" s="134">
        <f t="shared" si="185"/>
        <v>162.46977803153658</v>
      </c>
      <c r="N940">
        <v>9752.8700000000008</v>
      </c>
      <c r="O940">
        <f t="shared" si="186"/>
        <v>148.58165320430595</v>
      </c>
      <c r="P940">
        <v>14314.69</v>
      </c>
      <c r="Q940">
        <f t="shared" si="187"/>
        <v>147.79688561522624</v>
      </c>
      <c r="R940">
        <v>6943.25</v>
      </c>
      <c r="S940" s="135">
        <f t="shared" si="188"/>
        <v>164.97139299936322</v>
      </c>
      <c r="T940">
        <v>10183.049999999999</v>
      </c>
      <c r="U940" s="136">
        <f t="shared" si="189"/>
        <v>159.38983560215814</v>
      </c>
      <c r="V940">
        <v>9296.49</v>
      </c>
      <c r="W940">
        <f t="shared" si="190"/>
        <v>127.08821201396037</v>
      </c>
      <c r="X940">
        <v>4085.95</v>
      </c>
      <c r="Y940">
        <f t="shared" si="191"/>
        <v>98.630358535154699</v>
      </c>
      <c r="Z940">
        <v>14762.51</v>
      </c>
      <c r="AA940" s="136">
        <f t="shared" si="192"/>
        <v>148.85163749294185</v>
      </c>
      <c r="AB940">
        <v>10682.2</v>
      </c>
      <c r="AC940">
        <f t="shared" si="193"/>
        <v>121.42451178757361</v>
      </c>
    </row>
    <row r="941" spans="1:29">
      <c r="A941" s="20">
        <v>43423</v>
      </c>
      <c r="B941">
        <v>27508.3</v>
      </c>
      <c r="C941">
        <f t="shared" si="194"/>
        <v>139.42407355315143</v>
      </c>
      <c r="D941">
        <v>12466.9</v>
      </c>
      <c r="E941" s="135">
        <f t="shared" si="194"/>
        <v>143.95060816069204</v>
      </c>
      <c r="F941">
        <v>11242.83</v>
      </c>
      <c r="G941">
        <f t="shared" si="182"/>
        <v>161.75639920753559</v>
      </c>
      <c r="H941">
        <v>9250.4699999999993</v>
      </c>
      <c r="I941">
        <f t="shared" si="183"/>
        <v>146.09611530425138</v>
      </c>
      <c r="J941">
        <v>7012.01</v>
      </c>
      <c r="K941">
        <f t="shared" si="184"/>
        <v>137.39717760107848</v>
      </c>
      <c r="L941">
        <v>13858.44</v>
      </c>
      <c r="M941" s="134">
        <f t="shared" si="185"/>
        <v>162.81023775790001</v>
      </c>
      <c r="N941">
        <v>9770.51</v>
      </c>
      <c r="O941">
        <f t="shared" si="186"/>
        <v>148.85039259717431</v>
      </c>
      <c r="P941">
        <v>14359.62</v>
      </c>
      <c r="Q941">
        <f t="shared" si="187"/>
        <v>148.26078068181116</v>
      </c>
      <c r="R941">
        <v>7002.44</v>
      </c>
      <c r="S941" s="135">
        <f t="shared" si="188"/>
        <v>166.37774546422222</v>
      </c>
      <c r="T941">
        <v>10281.58</v>
      </c>
      <c r="U941" s="136">
        <f t="shared" si="189"/>
        <v>160.93207299683664</v>
      </c>
      <c r="V941">
        <v>9363.39</v>
      </c>
      <c r="W941">
        <f t="shared" si="190"/>
        <v>128.00277238929922</v>
      </c>
      <c r="X941">
        <v>4116.07</v>
      </c>
      <c r="Y941">
        <f t="shared" si="191"/>
        <v>99.357422351177618</v>
      </c>
      <c r="Z941">
        <v>14847.84</v>
      </c>
      <c r="AA941" s="136">
        <f t="shared" si="192"/>
        <v>149.71202710333145</v>
      </c>
      <c r="AB941">
        <v>10763.4</v>
      </c>
      <c r="AC941">
        <f t="shared" si="193"/>
        <v>122.34751176483962</v>
      </c>
    </row>
    <row r="942" spans="1:29">
      <c r="A942" s="20">
        <v>43424</v>
      </c>
      <c r="B942">
        <v>27163.15</v>
      </c>
      <c r="C942">
        <f t="shared" si="194"/>
        <v>137.67470267284003</v>
      </c>
      <c r="D942">
        <v>12362.9</v>
      </c>
      <c r="E942" s="135">
        <f t="shared" si="194"/>
        <v>142.74975925288723</v>
      </c>
      <c r="F942">
        <v>11137.58</v>
      </c>
      <c r="G942">
        <f t="shared" si="182"/>
        <v>160.24211312328518</v>
      </c>
      <c r="H942">
        <v>9172.74</v>
      </c>
      <c r="I942">
        <f t="shared" si="183"/>
        <v>144.86849648676434</v>
      </c>
      <c r="J942">
        <v>6939.9</v>
      </c>
      <c r="K942">
        <f t="shared" si="184"/>
        <v>135.98421463085828</v>
      </c>
      <c r="L942">
        <v>13713.9</v>
      </c>
      <c r="M942" s="134">
        <f t="shared" si="185"/>
        <v>161.11216843945385</v>
      </c>
      <c r="N942">
        <v>9716.2000000000007</v>
      </c>
      <c r="O942">
        <f t="shared" si="186"/>
        <v>148.02299824192031</v>
      </c>
      <c r="P942">
        <v>14255.3</v>
      </c>
      <c r="Q942">
        <f t="shared" si="187"/>
        <v>147.18369336050833</v>
      </c>
      <c r="R942">
        <v>6915.81</v>
      </c>
      <c r="S942" s="135">
        <f t="shared" si="188"/>
        <v>164.31941949647876</v>
      </c>
      <c r="T942">
        <v>10190.85</v>
      </c>
      <c r="U942" s="136">
        <f t="shared" si="189"/>
        <v>159.5119248306012</v>
      </c>
      <c r="V942">
        <v>9281.44</v>
      </c>
      <c r="W942">
        <f t="shared" si="190"/>
        <v>126.88247010590584</v>
      </c>
      <c r="X942">
        <v>4055.38</v>
      </c>
      <c r="Y942">
        <f t="shared" si="191"/>
        <v>97.892432211920294</v>
      </c>
      <c r="Z942">
        <v>14721.79</v>
      </c>
      <c r="AA942" s="136">
        <f t="shared" si="192"/>
        <v>148.4410542873276</v>
      </c>
      <c r="AB942">
        <v>10656.2</v>
      </c>
      <c r="AC942">
        <f t="shared" si="193"/>
        <v>121.12896992293179</v>
      </c>
    </row>
    <row r="943" spans="1:29">
      <c r="A943" s="20">
        <v>43425</v>
      </c>
      <c r="B943">
        <v>27375.1</v>
      </c>
      <c r="C943">
        <f t="shared" si="194"/>
        <v>138.74895780273138</v>
      </c>
      <c r="D943">
        <v>12267.2</v>
      </c>
      <c r="E943" s="135">
        <f t="shared" si="194"/>
        <v>141.64474732522453</v>
      </c>
      <c r="F943">
        <v>11088.59</v>
      </c>
      <c r="G943">
        <f t="shared" si="182"/>
        <v>159.53726870269205</v>
      </c>
      <c r="H943">
        <v>9139.92</v>
      </c>
      <c r="I943">
        <f t="shared" si="183"/>
        <v>144.35015801268838</v>
      </c>
      <c r="J943">
        <v>6923.49</v>
      </c>
      <c r="K943">
        <f t="shared" si="184"/>
        <v>135.66266807224903</v>
      </c>
      <c r="L943">
        <v>13723.46</v>
      </c>
      <c r="M943" s="134">
        <f t="shared" si="185"/>
        <v>161.2244802056386</v>
      </c>
      <c r="N943">
        <v>9743.07</v>
      </c>
      <c r="O943">
        <f t="shared" si="186"/>
        <v>148.43235354160129</v>
      </c>
      <c r="P943">
        <v>14274.24</v>
      </c>
      <c r="Q943">
        <f t="shared" si="187"/>
        <v>147.3792458323783</v>
      </c>
      <c r="R943">
        <v>6922.08</v>
      </c>
      <c r="S943" s="135">
        <f t="shared" si="188"/>
        <v>164.46839449148916</v>
      </c>
      <c r="T943">
        <v>10180.48</v>
      </c>
      <c r="U943" s="136">
        <f t="shared" si="189"/>
        <v>159.34960876663268</v>
      </c>
      <c r="V943">
        <v>9254.19</v>
      </c>
      <c r="W943">
        <f t="shared" si="190"/>
        <v>126.50994738201966</v>
      </c>
      <c r="X943">
        <v>4067.66</v>
      </c>
      <c r="Y943">
        <f t="shared" si="191"/>
        <v>98.188857964269587</v>
      </c>
      <c r="Z943">
        <v>14642.93</v>
      </c>
      <c r="AA943" s="136">
        <f t="shared" si="192"/>
        <v>147.64590223441155</v>
      </c>
      <c r="AB943">
        <v>10600.05</v>
      </c>
      <c r="AC943">
        <f t="shared" si="193"/>
        <v>120.49071316525337</v>
      </c>
    </row>
    <row r="944" spans="1:29">
      <c r="A944" s="20">
        <v>43426</v>
      </c>
      <c r="B944">
        <v>27187.45</v>
      </c>
      <c r="C944">
        <f t="shared" si="194"/>
        <v>137.79786568136259</v>
      </c>
      <c r="D944">
        <v>12184.3</v>
      </c>
      <c r="E944" s="135">
        <f t="shared" si="194"/>
        <v>140.6875321862147</v>
      </c>
      <c r="F944">
        <v>11036.83</v>
      </c>
      <c r="G944">
        <f t="shared" si="182"/>
        <v>158.79257086211436</v>
      </c>
      <c r="H944">
        <v>9089.15</v>
      </c>
      <c r="I944">
        <f t="shared" si="183"/>
        <v>143.54832850845813</v>
      </c>
      <c r="J944">
        <v>6897.68</v>
      </c>
      <c r="K944">
        <f t="shared" si="184"/>
        <v>135.15693274758692</v>
      </c>
      <c r="L944">
        <v>13642.78</v>
      </c>
      <c r="M944" s="134">
        <f t="shared" si="185"/>
        <v>160.2766440868325</v>
      </c>
      <c r="N944">
        <v>9647.9</v>
      </c>
      <c r="O944">
        <f t="shared" si="186"/>
        <v>146.98247100082574</v>
      </c>
      <c r="P944">
        <v>14173.13</v>
      </c>
      <c r="Q944">
        <f t="shared" si="187"/>
        <v>146.33530124786017</v>
      </c>
      <c r="R944">
        <v>6872.98</v>
      </c>
      <c r="S944" s="135">
        <f t="shared" si="188"/>
        <v>163.30178009675055</v>
      </c>
      <c r="T944">
        <v>10096.450000000001</v>
      </c>
      <c r="U944" s="136">
        <f t="shared" si="189"/>
        <v>158.03433211713681</v>
      </c>
      <c r="V944">
        <v>9197.8700000000008</v>
      </c>
      <c r="W944">
        <f t="shared" si="190"/>
        <v>125.74002151745938</v>
      </c>
      <c r="X944">
        <v>4002.12</v>
      </c>
      <c r="Y944">
        <f t="shared" si="191"/>
        <v>96.606794136177214</v>
      </c>
      <c r="Z944">
        <v>14545.46</v>
      </c>
      <c r="AA944" s="136">
        <f t="shared" si="192"/>
        <v>146.66310397676855</v>
      </c>
      <c r="AB944">
        <v>10526.75</v>
      </c>
      <c r="AC944">
        <f t="shared" si="193"/>
        <v>119.6575124468593</v>
      </c>
    </row>
    <row r="945" spans="1:29">
      <c r="A945" s="20">
        <v>43430</v>
      </c>
      <c r="B945">
        <v>27287.25</v>
      </c>
      <c r="C945">
        <f t="shared" si="194"/>
        <v>138.30369565052115</v>
      </c>
      <c r="D945">
        <v>12270.1</v>
      </c>
      <c r="E945" s="135">
        <f t="shared" si="194"/>
        <v>141.67823253515368</v>
      </c>
      <c r="F945">
        <v>11187.5</v>
      </c>
      <c r="G945">
        <f t="shared" si="182"/>
        <v>160.96033793398144</v>
      </c>
      <c r="H945">
        <v>9236.86</v>
      </c>
      <c r="I945">
        <f t="shared" si="183"/>
        <v>145.88116750924308</v>
      </c>
      <c r="J945">
        <v>6998.4</v>
      </c>
      <c r="K945">
        <f t="shared" si="184"/>
        <v>137.13049578129346</v>
      </c>
      <c r="L945">
        <v>13659.24</v>
      </c>
      <c r="M945" s="134">
        <f t="shared" si="185"/>
        <v>160.47001769262758</v>
      </c>
      <c r="N945">
        <v>9700.48</v>
      </c>
      <c r="O945">
        <f t="shared" si="186"/>
        <v>147.78350939521451</v>
      </c>
      <c r="P945">
        <v>14207.33</v>
      </c>
      <c r="Q945">
        <f t="shared" si="187"/>
        <v>146.6884107799591</v>
      </c>
      <c r="R945">
        <v>6899.27</v>
      </c>
      <c r="S945" s="135">
        <f t="shared" si="188"/>
        <v>163.92642963723284</v>
      </c>
      <c r="T945">
        <v>10185.84</v>
      </c>
      <c r="U945" s="136">
        <f t="shared" si="189"/>
        <v>159.43350598002434</v>
      </c>
      <c r="V945">
        <v>9324.35</v>
      </c>
      <c r="W945">
        <f t="shared" si="190"/>
        <v>127.46907377863812</v>
      </c>
      <c r="X945">
        <v>3999.54</v>
      </c>
      <c r="Y945">
        <f t="shared" si="191"/>
        <v>96.544515761497976</v>
      </c>
      <c r="Z945">
        <v>14577.18</v>
      </c>
      <c r="AA945" s="136">
        <f t="shared" si="192"/>
        <v>146.98293942082762</v>
      </c>
      <c r="AB945">
        <v>10628.6</v>
      </c>
      <c r="AC945">
        <f t="shared" si="193"/>
        <v>120.8152408666197</v>
      </c>
    </row>
    <row r="946" spans="1:29">
      <c r="A946" s="20">
        <v>43431</v>
      </c>
      <c r="B946">
        <v>27259.95</v>
      </c>
      <c r="C946">
        <f t="shared" si="194"/>
        <v>138.16532733230446</v>
      </c>
      <c r="D946">
        <v>12361.85</v>
      </c>
      <c r="E946" s="135">
        <f t="shared" si="194"/>
        <v>142.73763529756803</v>
      </c>
      <c r="F946">
        <v>11257.52</v>
      </c>
      <c r="G946">
        <f t="shared" si="182"/>
        <v>161.96775182109985</v>
      </c>
      <c r="H946">
        <v>9274.0400000000009</v>
      </c>
      <c r="I946">
        <f t="shared" si="183"/>
        <v>146.46836508590806</v>
      </c>
      <c r="J946">
        <v>7034.22</v>
      </c>
      <c r="K946">
        <f t="shared" si="184"/>
        <v>137.83237254725228</v>
      </c>
      <c r="L946">
        <v>13683.15</v>
      </c>
      <c r="M946" s="134">
        <f t="shared" si="185"/>
        <v>160.75091458901647</v>
      </c>
      <c r="N946">
        <v>9724.8700000000008</v>
      </c>
      <c r="O946">
        <f t="shared" si="186"/>
        <v>148.15508273943553</v>
      </c>
      <c r="P946">
        <v>14232.72</v>
      </c>
      <c r="Q946">
        <f t="shared" si="187"/>
        <v>146.95055847060209</v>
      </c>
      <c r="R946">
        <v>6926.98</v>
      </c>
      <c r="S946" s="135">
        <f t="shared" si="188"/>
        <v>164.58481833128994</v>
      </c>
      <c r="T946">
        <v>10255.280000000001</v>
      </c>
      <c r="U946" s="136">
        <f t="shared" si="189"/>
        <v>160.52041316247104</v>
      </c>
      <c r="V946">
        <v>9367.74</v>
      </c>
      <c r="W946">
        <f t="shared" si="190"/>
        <v>128.06223931953426</v>
      </c>
      <c r="X946">
        <v>4009.86</v>
      </c>
      <c r="Y946">
        <f t="shared" si="191"/>
        <v>96.793629260214999</v>
      </c>
      <c r="Z946">
        <v>14617.28</v>
      </c>
      <c r="AA946" s="136">
        <f t="shared" si="192"/>
        <v>147.38727111397918</v>
      </c>
      <c r="AB946">
        <v>10685.6</v>
      </c>
      <c r="AC946">
        <f t="shared" si="193"/>
        <v>121.46315956987293</v>
      </c>
    </row>
    <row r="947" spans="1:29">
      <c r="A947" s="20">
        <v>43432</v>
      </c>
      <c r="B947">
        <v>27188.95</v>
      </c>
      <c r="C947">
        <f t="shared" si="194"/>
        <v>137.80546833620969</v>
      </c>
      <c r="D947">
        <v>12298.1</v>
      </c>
      <c r="E947" s="135">
        <f t="shared" si="194"/>
        <v>142.0015380103319</v>
      </c>
      <c r="F947">
        <v>11256.53</v>
      </c>
      <c r="G947">
        <f t="shared" si="182"/>
        <v>161.95350818002237</v>
      </c>
      <c r="H947">
        <v>9299.3799999999992</v>
      </c>
      <c r="I947">
        <f t="shared" si="183"/>
        <v>146.86856913627625</v>
      </c>
      <c r="J947">
        <v>7038.53</v>
      </c>
      <c r="K947">
        <f t="shared" si="184"/>
        <v>137.91682505594244</v>
      </c>
      <c r="L947">
        <v>13637.7</v>
      </c>
      <c r="M947" s="134">
        <f t="shared" si="185"/>
        <v>160.21696377593096</v>
      </c>
      <c r="N947">
        <v>9742</v>
      </c>
      <c r="O947">
        <f t="shared" si="186"/>
        <v>148.41605245597947</v>
      </c>
      <c r="P947">
        <v>14165.57</v>
      </c>
      <c r="Q947">
        <f t="shared" si="187"/>
        <v>146.25724545655413</v>
      </c>
      <c r="R947">
        <v>6929.15</v>
      </c>
      <c r="S947" s="135">
        <f t="shared" si="188"/>
        <v>164.63637746034462</v>
      </c>
      <c r="T947">
        <v>10294.93</v>
      </c>
      <c r="U947" s="136">
        <f t="shared" si="189"/>
        <v>161.14103340705643</v>
      </c>
      <c r="V947">
        <v>9379.24</v>
      </c>
      <c r="W947">
        <f t="shared" si="190"/>
        <v>128.21945074429357</v>
      </c>
      <c r="X947">
        <v>3905.54</v>
      </c>
      <c r="Y947">
        <f t="shared" si="191"/>
        <v>94.27545869954065</v>
      </c>
      <c r="Z947">
        <v>14638.61</v>
      </c>
      <c r="AA947" s="136">
        <f t="shared" si="192"/>
        <v>147.60234330886504</v>
      </c>
      <c r="AB947">
        <v>10728.85</v>
      </c>
      <c r="AC947">
        <f t="shared" si="193"/>
        <v>121.9547820947098</v>
      </c>
    </row>
    <row r="948" spans="1:29">
      <c r="A948" s="20">
        <v>43433</v>
      </c>
      <c r="B948">
        <v>27390.55</v>
      </c>
      <c r="C948">
        <f t="shared" si="194"/>
        <v>138.82726514765622</v>
      </c>
      <c r="D948">
        <v>12286.65</v>
      </c>
      <c r="E948" s="135">
        <f t="shared" si="194"/>
        <v>141.86932916423223</v>
      </c>
      <c r="F948">
        <v>11372.05</v>
      </c>
      <c r="G948">
        <f t="shared" si="182"/>
        <v>163.61555405605662</v>
      </c>
      <c r="H948">
        <v>9359.0300000000007</v>
      </c>
      <c r="I948">
        <f t="shared" si="183"/>
        <v>147.8106437852291</v>
      </c>
      <c r="J948">
        <v>7066.94</v>
      </c>
      <c r="K948">
        <f t="shared" si="184"/>
        <v>138.47350620951275</v>
      </c>
      <c r="L948">
        <v>13613.85</v>
      </c>
      <c r="M948" s="134">
        <f t="shared" si="185"/>
        <v>159.93677176510391</v>
      </c>
      <c r="N948">
        <v>9759.91</v>
      </c>
      <c r="O948">
        <f t="shared" si="186"/>
        <v>148.68890520690192</v>
      </c>
      <c r="P948">
        <v>14185.02</v>
      </c>
      <c r="Q948">
        <f t="shared" si="187"/>
        <v>146.45806359688521</v>
      </c>
      <c r="R948">
        <v>6969.66</v>
      </c>
      <c r="S948" s="135">
        <f t="shared" si="188"/>
        <v>165.59889373592222</v>
      </c>
      <c r="T948">
        <v>10420.34</v>
      </c>
      <c r="U948" s="136">
        <f t="shared" si="189"/>
        <v>163.10400906590783</v>
      </c>
      <c r="V948">
        <v>9407.93</v>
      </c>
      <c r="W948">
        <f t="shared" si="190"/>
        <v>128.61165907267133</v>
      </c>
      <c r="X948">
        <v>3923.96</v>
      </c>
      <c r="Y948">
        <f t="shared" si="191"/>
        <v>94.720097328064625</v>
      </c>
      <c r="Z948">
        <v>14667.11</v>
      </c>
      <c r="AA948" s="136">
        <f t="shared" si="192"/>
        <v>147.88971122045655</v>
      </c>
      <c r="AB948">
        <v>10858.7</v>
      </c>
      <c r="AC948">
        <f t="shared" si="193"/>
        <v>123.43078636869987</v>
      </c>
    </row>
    <row r="949" spans="1:29">
      <c r="A949" s="20">
        <v>43434</v>
      </c>
      <c r="B949">
        <v>27593.7</v>
      </c>
      <c r="C949">
        <f t="shared" si="194"/>
        <v>139.85691803577808</v>
      </c>
      <c r="D949">
        <v>12445.75</v>
      </c>
      <c r="E949" s="135">
        <f t="shared" si="194"/>
        <v>143.70639706069136</v>
      </c>
      <c r="F949">
        <v>11427</v>
      </c>
      <c r="G949">
        <f t="shared" si="182"/>
        <v>164.40614807343962</v>
      </c>
      <c r="H949">
        <v>9404.92</v>
      </c>
      <c r="I949">
        <f t="shared" si="183"/>
        <v>148.53540163335055</v>
      </c>
      <c r="J949">
        <v>7079.36</v>
      </c>
      <c r="K949">
        <f t="shared" si="184"/>
        <v>138.71687051529747</v>
      </c>
      <c r="L949">
        <v>13816.59</v>
      </c>
      <c r="M949" s="134">
        <f t="shared" si="185"/>
        <v>162.31858007852423</v>
      </c>
      <c r="N949">
        <v>9861.35</v>
      </c>
      <c r="O949">
        <f t="shared" si="186"/>
        <v>150.23430906248953</v>
      </c>
      <c r="P949">
        <v>14340.45</v>
      </c>
      <c r="Q949">
        <f t="shared" si="187"/>
        <v>148.06285349671361</v>
      </c>
      <c r="R949">
        <v>7048</v>
      </c>
      <c r="S949" s="135">
        <f t="shared" si="188"/>
        <v>167.46024957469658</v>
      </c>
      <c r="T949">
        <v>10512.66</v>
      </c>
      <c r="U949" s="136">
        <f t="shared" si="189"/>
        <v>164.54904465178743</v>
      </c>
      <c r="V949">
        <v>9445.68</v>
      </c>
      <c r="W949">
        <f t="shared" si="190"/>
        <v>129.12772266264204</v>
      </c>
      <c r="X949">
        <v>3877.23</v>
      </c>
      <c r="Y949">
        <f t="shared" si="191"/>
        <v>93.592086301412863</v>
      </c>
      <c r="Z949">
        <v>14856.41</v>
      </c>
      <c r="AA949" s="136">
        <f t="shared" si="192"/>
        <v>149.79843913850124</v>
      </c>
      <c r="AB949">
        <v>10876.75</v>
      </c>
      <c r="AC949">
        <f t="shared" si="193"/>
        <v>123.63596062473003</v>
      </c>
    </row>
    <row r="950" spans="1:29">
      <c r="A950" s="20">
        <v>43437</v>
      </c>
      <c r="B950">
        <v>27681.3</v>
      </c>
      <c r="C950">
        <f t="shared" si="194"/>
        <v>140.30091307884715</v>
      </c>
      <c r="D950">
        <v>12466.55</v>
      </c>
      <c r="E950" s="135">
        <f t="shared" si="194"/>
        <v>143.94656684225231</v>
      </c>
      <c r="F950">
        <v>11484.57</v>
      </c>
      <c r="G950">
        <f t="shared" si="182"/>
        <v>165.23443738337119</v>
      </c>
      <c r="H950">
        <v>9440.42</v>
      </c>
      <c r="I950">
        <f t="shared" si="183"/>
        <v>149.09606634479772</v>
      </c>
      <c r="J950">
        <v>7117.01</v>
      </c>
      <c r="K950">
        <f t="shared" si="184"/>
        <v>139.45460530698782</v>
      </c>
      <c r="L950">
        <v>13883.5</v>
      </c>
      <c r="M950" s="134">
        <f t="shared" si="185"/>
        <v>163.1046449608906</v>
      </c>
      <c r="N950">
        <v>9891.2199999999993</v>
      </c>
      <c r="O950">
        <f t="shared" si="186"/>
        <v>150.68936834054949</v>
      </c>
      <c r="P950">
        <v>14376.3</v>
      </c>
      <c r="Q950">
        <f t="shared" si="187"/>
        <v>148.43299901501027</v>
      </c>
      <c r="R950">
        <v>7069.32</v>
      </c>
      <c r="S950" s="135">
        <f t="shared" si="188"/>
        <v>167.96681207766656</v>
      </c>
      <c r="T950">
        <v>10526.38</v>
      </c>
      <c r="U950" s="136">
        <f t="shared" si="189"/>
        <v>164.76379647412566</v>
      </c>
      <c r="V950">
        <v>9496.1</v>
      </c>
      <c r="W950">
        <f t="shared" si="190"/>
        <v>129.81699223102152</v>
      </c>
      <c r="X950">
        <v>3977.76</v>
      </c>
      <c r="Y950">
        <f t="shared" si="191"/>
        <v>96.018770412461478</v>
      </c>
      <c r="Z950">
        <v>14877.92</v>
      </c>
      <c r="AA950" s="136">
        <f t="shared" si="192"/>
        <v>150.01532628861821</v>
      </c>
      <c r="AB950">
        <v>10883.75</v>
      </c>
      <c r="AC950">
        <f t="shared" si="193"/>
        <v>123.71552958828744</v>
      </c>
    </row>
    <row r="951" spans="1:29">
      <c r="A951" s="20">
        <v>43438</v>
      </c>
      <c r="B951">
        <v>27599.15</v>
      </c>
      <c r="C951">
        <f t="shared" si="194"/>
        <v>139.88454101505579</v>
      </c>
      <c r="D951">
        <v>12440.4</v>
      </c>
      <c r="E951" s="135">
        <f t="shared" si="194"/>
        <v>143.64462262168408</v>
      </c>
      <c r="F951">
        <v>11454.58</v>
      </c>
      <c r="G951">
        <f t="shared" si="182"/>
        <v>164.80295577133631</v>
      </c>
      <c r="H951">
        <v>9441.73</v>
      </c>
      <c r="I951">
        <f t="shared" si="183"/>
        <v>149.11675566231875</v>
      </c>
      <c r="J951">
        <v>7134.86</v>
      </c>
      <c r="K951">
        <f t="shared" si="184"/>
        <v>139.80436801699238</v>
      </c>
      <c r="L951">
        <v>13888.97</v>
      </c>
      <c r="M951" s="134">
        <f t="shared" si="185"/>
        <v>163.16890702794399</v>
      </c>
      <c r="N951">
        <v>9908.2900000000009</v>
      </c>
      <c r="O951">
        <f t="shared" si="186"/>
        <v>150.94942397752584</v>
      </c>
      <c r="P951">
        <v>14366.11</v>
      </c>
      <c r="Q951">
        <f t="shared" si="187"/>
        <v>148.32778889418898</v>
      </c>
      <c r="R951">
        <v>7078.48</v>
      </c>
      <c r="S951" s="135">
        <f t="shared" si="188"/>
        <v>168.18445337819213</v>
      </c>
      <c r="T951">
        <v>10495.15</v>
      </c>
      <c r="U951" s="136">
        <f t="shared" si="189"/>
        <v>164.27496998639799</v>
      </c>
      <c r="V951">
        <v>9506.42</v>
      </c>
      <c r="W951">
        <f t="shared" si="190"/>
        <v>129.95807239654465</v>
      </c>
      <c r="X951">
        <v>3990.16</v>
      </c>
      <c r="Y951">
        <f t="shared" si="191"/>
        <v>96.318092833400527</v>
      </c>
      <c r="Z951">
        <v>14879.25</v>
      </c>
      <c r="AA951" s="136">
        <f t="shared" si="192"/>
        <v>150.02873679115916</v>
      </c>
      <c r="AB951">
        <v>10869.5</v>
      </c>
      <c r="AC951">
        <f t="shared" si="193"/>
        <v>123.55354991247414</v>
      </c>
    </row>
    <row r="952" spans="1:29">
      <c r="A952" s="20">
        <v>43439</v>
      </c>
      <c r="B952">
        <v>27215.25</v>
      </c>
      <c r="C952">
        <f t="shared" si="194"/>
        <v>137.93876821786165</v>
      </c>
      <c r="D952">
        <v>12300.85</v>
      </c>
      <c r="E952" s="135">
        <f t="shared" si="194"/>
        <v>142.03329122664405</v>
      </c>
      <c r="F952">
        <v>11390.74</v>
      </c>
      <c r="G952">
        <f t="shared" si="182"/>
        <v>163.88445673458051</v>
      </c>
      <c r="H952">
        <v>9404.9699999999993</v>
      </c>
      <c r="I952">
        <f t="shared" si="183"/>
        <v>148.53619130195821</v>
      </c>
      <c r="J952">
        <v>7099.8</v>
      </c>
      <c r="K952">
        <f t="shared" si="184"/>
        <v>139.11738310871448</v>
      </c>
      <c r="L952">
        <v>13766.69</v>
      </c>
      <c r="M952" s="134">
        <f t="shared" si="185"/>
        <v>161.73235025293644</v>
      </c>
      <c r="N952">
        <v>9824.49</v>
      </c>
      <c r="O952">
        <f t="shared" si="186"/>
        <v>149.67275951480656</v>
      </c>
      <c r="P952">
        <v>14241.05</v>
      </c>
      <c r="Q952">
        <f t="shared" si="187"/>
        <v>147.03656438880043</v>
      </c>
      <c r="R952">
        <v>7005.94</v>
      </c>
      <c r="S952" s="135">
        <f t="shared" si="188"/>
        <v>166.46090534979422</v>
      </c>
      <c r="T952">
        <v>10411.969999999999</v>
      </c>
      <c r="U952" s="136">
        <f t="shared" si="189"/>
        <v>162.97299793230934</v>
      </c>
      <c r="V952">
        <v>9445.39</v>
      </c>
      <c r="W952">
        <f t="shared" si="190"/>
        <v>129.12375820062638</v>
      </c>
      <c r="X952">
        <v>3879.9</v>
      </c>
      <c r="Y952">
        <f t="shared" si="191"/>
        <v>93.656537177534418</v>
      </c>
      <c r="Z952">
        <v>14790.03</v>
      </c>
      <c r="AA952" s="136">
        <f t="shared" si="192"/>
        <v>149.12912398160844</v>
      </c>
      <c r="AB952">
        <v>10782.9</v>
      </c>
      <c r="AC952">
        <f t="shared" si="193"/>
        <v>122.56916816332097</v>
      </c>
    </row>
    <row r="953" spans="1:29">
      <c r="A953" s="20">
        <v>43440</v>
      </c>
      <c r="B953">
        <v>26798.3</v>
      </c>
      <c r="C953">
        <f t="shared" si="194"/>
        <v>135.82548359220371</v>
      </c>
      <c r="D953">
        <v>12071.25</v>
      </c>
      <c r="E953" s="135">
        <f t="shared" si="194"/>
        <v>139.38218633018263</v>
      </c>
      <c r="F953">
        <v>11174.82</v>
      </c>
      <c r="G953">
        <f t="shared" si="182"/>
        <v>160.77790422805941</v>
      </c>
      <c r="H953">
        <v>9196.51</v>
      </c>
      <c r="I953">
        <f t="shared" si="183"/>
        <v>145.24390494285169</v>
      </c>
      <c r="J953">
        <v>6964.7</v>
      </c>
      <c r="K953">
        <f t="shared" si="184"/>
        <v>136.47015946044448</v>
      </c>
      <c r="L953">
        <v>13547.03</v>
      </c>
      <c r="M953" s="134">
        <f t="shared" si="185"/>
        <v>159.15176421108032</v>
      </c>
      <c r="N953">
        <v>9698.17</v>
      </c>
      <c r="O953">
        <f t="shared" si="186"/>
        <v>147.74831733186269</v>
      </c>
      <c r="P953">
        <v>14007.78</v>
      </c>
      <c r="Q953">
        <f t="shared" si="187"/>
        <v>144.62808893404286</v>
      </c>
      <c r="R953">
        <v>6864.62</v>
      </c>
      <c r="S953" s="135">
        <f t="shared" si="188"/>
        <v>163.10314677007003</v>
      </c>
      <c r="T953">
        <v>10202.209999999999</v>
      </c>
      <c r="U953" s="136">
        <f t="shared" si="189"/>
        <v>159.68973683510282</v>
      </c>
      <c r="V953">
        <v>9248.48</v>
      </c>
      <c r="W953">
        <f t="shared" si="190"/>
        <v>126.43188849198701</v>
      </c>
      <c r="X953">
        <v>3812.33</v>
      </c>
      <c r="Y953">
        <f t="shared" si="191"/>
        <v>92.025471372465731</v>
      </c>
      <c r="Z953">
        <v>14513.63</v>
      </c>
      <c r="AA953" s="136">
        <f t="shared" si="192"/>
        <v>146.3421593934016</v>
      </c>
      <c r="AB953">
        <v>10601.15</v>
      </c>
      <c r="AC953">
        <f t="shared" si="193"/>
        <v>120.50321685952667</v>
      </c>
    </row>
    <row r="954" spans="1:29">
      <c r="A954" s="20">
        <v>43441</v>
      </c>
      <c r="B954">
        <v>26915.65</v>
      </c>
      <c r="C954">
        <f t="shared" si="194"/>
        <v>136.42026462307305</v>
      </c>
      <c r="D954">
        <v>12097.35</v>
      </c>
      <c r="E954" s="135">
        <f t="shared" si="194"/>
        <v>139.68355321954519</v>
      </c>
      <c r="F954">
        <v>11297.26</v>
      </c>
      <c r="G954">
        <f t="shared" si="182"/>
        <v>162.53951171647384</v>
      </c>
      <c r="H954">
        <v>9265.4599999999991</v>
      </c>
      <c r="I954">
        <f t="shared" si="183"/>
        <v>146.33285795283149</v>
      </c>
      <c r="J954">
        <v>7013.04</v>
      </c>
      <c r="K954">
        <f t="shared" si="184"/>
        <v>137.41735998714597</v>
      </c>
      <c r="L954">
        <v>13496.4</v>
      </c>
      <c r="M954" s="134">
        <f t="shared" si="185"/>
        <v>158.55695827782358</v>
      </c>
      <c r="N954">
        <v>9696.84</v>
      </c>
      <c r="O954">
        <f t="shared" si="186"/>
        <v>147.72805523478135</v>
      </c>
      <c r="P954">
        <v>14037.27</v>
      </c>
      <c r="Q954">
        <f t="shared" si="187"/>
        <v>144.93256846917728</v>
      </c>
      <c r="R954">
        <v>6909.24</v>
      </c>
      <c r="S954" s="135">
        <f t="shared" si="188"/>
        <v>164.16331651127646</v>
      </c>
      <c r="T954">
        <v>10303.39</v>
      </c>
      <c r="U954" s="136">
        <f t="shared" si="189"/>
        <v>161.27345326252157</v>
      </c>
      <c r="V954">
        <v>9300.7099999999991</v>
      </c>
      <c r="W954">
        <f t="shared" si="190"/>
        <v>127.14590177156768</v>
      </c>
      <c r="X954">
        <v>3811.29</v>
      </c>
      <c r="Y954">
        <f t="shared" si="191"/>
        <v>92.000366911354703</v>
      </c>
      <c r="Z954">
        <v>14622.35</v>
      </c>
      <c r="AA954" s="136">
        <f t="shared" si="192"/>
        <v>147.43839235298864</v>
      </c>
      <c r="AB954">
        <v>10693.7</v>
      </c>
      <c r="AC954">
        <f t="shared" si="193"/>
        <v>121.55523222770366</v>
      </c>
    </row>
    <row r="955" spans="1:29">
      <c r="A955" s="20">
        <v>43444</v>
      </c>
      <c r="B955">
        <v>26426.05</v>
      </c>
      <c r="C955">
        <f t="shared" si="194"/>
        <v>133.93875808098855</v>
      </c>
      <c r="D955">
        <v>11835.45</v>
      </c>
      <c r="E955" s="135">
        <f t="shared" si="194"/>
        <v>136.65949236421747</v>
      </c>
      <c r="F955">
        <v>11095.43</v>
      </c>
      <c r="G955">
        <f t="shared" si="182"/>
        <v>159.63567931377304</v>
      </c>
      <c r="H955">
        <v>9134.26</v>
      </c>
      <c r="I955">
        <f t="shared" si="183"/>
        <v>144.2607675262999</v>
      </c>
      <c r="J955">
        <v>6913.6</v>
      </c>
      <c r="K955">
        <f t="shared" si="184"/>
        <v>135.46887797690195</v>
      </c>
      <c r="L955">
        <v>13177.29</v>
      </c>
      <c r="M955" s="134">
        <f t="shared" si="185"/>
        <v>154.80802441723586</v>
      </c>
      <c r="N955">
        <v>9503.08</v>
      </c>
      <c r="O955">
        <f t="shared" si="186"/>
        <v>144.77618761787818</v>
      </c>
      <c r="P955">
        <v>13749.29</v>
      </c>
      <c r="Q955">
        <f t="shared" si="187"/>
        <v>141.95922101146266</v>
      </c>
      <c r="R955">
        <v>6796.65</v>
      </c>
      <c r="S955" s="135">
        <f t="shared" si="188"/>
        <v>161.48818179226183</v>
      </c>
      <c r="T955">
        <v>10098.6</v>
      </c>
      <c r="U955" s="136">
        <f t="shared" si="189"/>
        <v>158.06798491728452</v>
      </c>
      <c r="V955">
        <v>9174.66</v>
      </c>
      <c r="W955">
        <f t="shared" si="190"/>
        <v>125.42272785061908</v>
      </c>
      <c r="X955">
        <v>3750.77</v>
      </c>
      <c r="Y955">
        <f t="shared" si="191"/>
        <v>90.539480385932819</v>
      </c>
      <c r="Z955">
        <v>14358.75</v>
      </c>
      <c r="AA955" s="136">
        <f t="shared" si="192"/>
        <v>144.78049124788254</v>
      </c>
      <c r="AB955">
        <v>10488.45</v>
      </c>
      <c r="AC955">
        <f t="shared" si="193"/>
        <v>119.22215654625232</v>
      </c>
    </row>
    <row r="956" spans="1:29">
      <c r="A956" s="20">
        <v>43445</v>
      </c>
      <c r="B956">
        <v>26842.65</v>
      </c>
      <c r="C956">
        <f t="shared" si="194"/>
        <v>136.05026875384885</v>
      </c>
      <c r="D956">
        <v>12028.15</v>
      </c>
      <c r="E956" s="135">
        <f t="shared" si="194"/>
        <v>138.88452683089042</v>
      </c>
      <c r="F956">
        <v>11184.01</v>
      </c>
      <c r="G956">
        <f t="shared" si="182"/>
        <v>160.91012550230417</v>
      </c>
      <c r="H956">
        <v>9234.56</v>
      </c>
      <c r="I956">
        <f t="shared" si="183"/>
        <v>145.84484275329012</v>
      </c>
      <c r="J956">
        <v>6982.77</v>
      </c>
      <c r="K956">
        <f t="shared" si="184"/>
        <v>136.82423297135668</v>
      </c>
      <c r="L956">
        <v>13368.26</v>
      </c>
      <c r="M956" s="134">
        <f t="shared" si="185"/>
        <v>157.05155767961071</v>
      </c>
      <c r="N956">
        <v>9652.7999999999993</v>
      </c>
      <c r="O956">
        <f t="shared" si="186"/>
        <v>147.05712083217804</v>
      </c>
      <c r="P956">
        <v>13942.67</v>
      </c>
      <c r="Q956">
        <f t="shared" si="187"/>
        <v>143.95583859383939</v>
      </c>
      <c r="R956">
        <v>6899.84</v>
      </c>
      <c r="S956" s="135">
        <f t="shared" si="188"/>
        <v>163.9399728185974</v>
      </c>
      <c r="T956">
        <v>10216.870000000001</v>
      </c>
      <c r="U956" s="136">
        <f t="shared" si="189"/>
        <v>159.91920197471501</v>
      </c>
      <c r="V956">
        <v>9295.82</v>
      </c>
      <c r="W956">
        <f t="shared" si="190"/>
        <v>127.0790527396483</v>
      </c>
      <c r="X956">
        <v>3781.87</v>
      </c>
      <c r="Y956">
        <f t="shared" si="191"/>
        <v>91.290200328771888</v>
      </c>
      <c r="Z956">
        <v>14512.4</v>
      </c>
      <c r="AA956" s="136">
        <f t="shared" si="192"/>
        <v>146.32975719932239</v>
      </c>
      <c r="AB956">
        <v>10549.15</v>
      </c>
      <c r="AC956">
        <f t="shared" si="193"/>
        <v>119.91213313024302</v>
      </c>
    </row>
    <row r="957" spans="1:29">
      <c r="A957" s="20">
        <v>43446</v>
      </c>
      <c r="B957">
        <v>27440.85</v>
      </c>
      <c r="C957">
        <f t="shared" si="194"/>
        <v>139.08220750686138</v>
      </c>
      <c r="D957">
        <v>12335.95</v>
      </c>
      <c r="E957" s="135">
        <f t="shared" si="194"/>
        <v>142.43857773302818</v>
      </c>
      <c r="F957">
        <v>11419.43</v>
      </c>
      <c r="G957">
        <f t="shared" si="182"/>
        <v>164.29723457550352</v>
      </c>
      <c r="H957">
        <v>9440.23</v>
      </c>
      <c r="I957">
        <f t="shared" si="183"/>
        <v>149.09306560408857</v>
      </c>
      <c r="J957">
        <v>7145.28</v>
      </c>
      <c r="K957">
        <f t="shared" si="184"/>
        <v>140.0085432236169</v>
      </c>
      <c r="L957">
        <v>13761.26</v>
      </c>
      <c r="M957" s="134">
        <f t="shared" si="185"/>
        <v>161.66855810959092</v>
      </c>
      <c r="N957">
        <v>9858.64</v>
      </c>
      <c r="O957">
        <f t="shared" si="186"/>
        <v>150.19302313535385</v>
      </c>
      <c r="P957">
        <v>14288.36</v>
      </c>
      <c r="Q957">
        <f t="shared" si="187"/>
        <v>147.52503257487061</v>
      </c>
      <c r="R957">
        <v>7044.35</v>
      </c>
      <c r="S957" s="135">
        <f t="shared" si="188"/>
        <v>167.37352569402864</v>
      </c>
      <c r="T957">
        <v>10402.42</v>
      </c>
      <c r="U957" s="136">
        <f t="shared" si="189"/>
        <v>162.82351688979256</v>
      </c>
      <c r="V957">
        <v>9503.44</v>
      </c>
      <c r="W957">
        <f t="shared" si="190"/>
        <v>129.91733413169396</v>
      </c>
      <c r="X957">
        <v>3845.3</v>
      </c>
      <c r="Y957">
        <f t="shared" si="191"/>
        <v>92.82133106749481</v>
      </c>
      <c r="Z957">
        <v>14808.66</v>
      </c>
      <c r="AA957" s="136">
        <f t="shared" si="192"/>
        <v>149.31697184802775</v>
      </c>
      <c r="AB957">
        <v>10737.6</v>
      </c>
      <c r="AC957">
        <f t="shared" si="193"/>
        <v>122.05424329915657</v>
      </c>
    </row>
    <row r="958" spans="1:29">
      <c r="A958" s="20">
        <v>43447</v>
      </c>
      <c r="B958">
        <v>27720.5</v>
      </c>
      <c r="C958">
        <f t="shared" si="194"/>
        <v>140.49959579218395</v>
      </c>
      <c r="D958">
        <v>12446.5</v>
      </c>
      <c r="E958" s="135">
        <f t="shared" si="194"/>
        <v>143.71505702877647</v>
      </c>
      <c r="F958">
        <v>11529.72</v>
      </c>
      <c r="G958">
        <f t="shared" si="182"/>
        <v>165.88403374160308</v>
      </c>
      <c r="H958">
        <v>9501.2999999999993</v>
      </c>
      <c r="I958">
        <f t="shared" si="183"/>
        <v>150.05756684149927</v>
      </c>
      <c r="J958">
        <v>7190.87</v>
      </c>
      <c r="K958">
        <f t="shared" si="184"/>
        <v>140.90185873897317</v>
      </c>
      <c r="L958">
        <v>13839.59</v>
      </c>
      <c r="M958" s="134">
        <f t="shared" si="185"/>
        <v>162.58878621055871</v>
      </c>
      <c r="N958">
        <v>9902.8700000000008</v>
      </c>
      <c r="O958">
        <f t="shared" si="186"/>
        <v>150.86685212325449</v>
      </c>
      <c r="P958">
        <v>14363.73</v>
      </c>
      <c r="Q958">
        <f t="shared" si="187"/>
        <v>148.30321577470374</v>
      </c>
      <c r="R958">
        <v>7097.2</v>
      </c>
      <c r="S958" s="135">
        <f t="shared" si="188"/>
        <v>168.62923996616578</v>
      </c>
      <c r="T958">
        <v>10472.370000000001</v>
      </c>
      <c r="U958" s="136">
        <f t="shared" si="189"/>
        <v>163.91840682948362</v>
      </c>
      <c r="V958">
        <v>9542.26</v>
      </c>
      <c r="W958">
        <f t="shared" si="190"/>
        <v>130.44802521944666</v>
      </c>
      <c r="X958">
        <v>3867.01</v>
      </c>
      <c r="Y958">
        <f t="shared" si="191"/>
        <v>93.345386693187294</v>
      </c>
      <c r="Z958">
        <v>14952.77</v>
      </c>
      <c r="AA958" s="136">
        <f t="shared" si="192"/>
        <v>150.77004517221908</v>
      </c>
      <c r="AB958">
        <v>10791.55</v>
      </c>
      <c r="AC958">
        <f t="shared" si="193"/>
        <v>122.66749266828836</v>
      </c>
    </row>
    <row r="959" spans="1:29">
      <c r="A959" s="20">
        <v>43448</v>
      </c>
      <c r="B959">
        <v>27814.05</v>
      </c>
      <c r="C959">
        <f t="shared" si="194"/>
        <v>140.97374803281303</v>
      </c>
      <c r="D959">
        <v>12449.65</v>
      </c>
      <c r="E959" s="135">
        <f t="shared" si="194"/>
        <v>143.75142889473403</v>
      </c>
      <c r="F959">
        <v>11558.9</v>
      </c>
      <c r="G959">
        <f t="shared" si="182"/>
        <v>166.30386146548361</v>
      </c>
      <c r="H959">
        <v>9518.9599999999991</v>
      </c>
      <c r="I959">
        <f t="shared" si="183"/>
        <v>150.33647779372905</v>
      </c>
      <c r="J959">
        <v>7198.38</v>
      </c>
      <c r="K959">
        <f t="shared" si="184"/>
        <v>141.04901380631964</v>
      </c>
      <c r="L959">
        <v>13854.45</v>
      </c>
      <c r="M959" s="134">
        <f t="shared" si="185"/>
        <v>162.76336286803837</v>
      </c>
      <c r="N959">
        <v>9900.49</v>
      </c>
      <c r="O959">
        <f t="shared" si="186"/>
        <v>150.83059363374051</v>
      </c>
      <c r="P959">
        <v>14357.49</v>
      </c>
      <c r="Q959">
        <f t="shared" si="187"/>
        <v>148.23878877235589</v>
      </c>
      <c r="R959">
        <v>7110.39</v>
      </c>
      <c r="S959" s="135">
        <f t="shared" si="188"/>
        <v>168.94263393493571</v>
      </c>
      <c r="T959">
        <v>10473.799999999999</v>
      </c>
      <c r="U959" s="136">
        <f t="shared" si="189"/>
        <v>163.94078985469812</v>
      </c>
      <c r="V959">
        <v>9562.34</v>
      </c>
      <c r="W959">
        <f t="shared" si="190"/>
        <v>130.72253003763507</v>
      </c>
      <c r="X959">
        <v>3918.21</v>
      </c>
      <c r="Y959">
        <f t="shared" si="191"/>
        <v>94.581298624806593</v>
      </c>
      <c r="Z959">
        <v>14950.81</v>
      </c>
      <c r="AA959" s="136">
        <f t="shared" si="192"/>
        <v>150.75028232636927</v>
      </c>
      <c r="AB959">
        <v>10805.45</v>
      </c>
      <c r="AC959">
        <f t="shared" si="193"/>
        <v>122.82549389592381</v>
      </c>
    </row>
    <row r="960" spans="1:29">
      <c r="A960" s="20">
        <v>43451</v>
      </c>
      <c r="B960">
        <v>28034.35</v>
      </c>
      <c r="C960">
        <f t="shared" si="194"/>
        <v>142.09032460801978</v>
      </c>
      <c r="D960">
        <v>12446.95</v>
      </c>
      <c r="E960" s="135">
        <f t="shared" si="194"/>
        <v>143.72025300962756</v>
      </c>
      <c r="F960">
        <v>11636.11</v>
      </c>
      <c r="G960">
        <f t="shared" si="182"/>
        <v>167.41472159436702</v>
      </c>
      <c r="H960">
        <v>9577.42</v>
      </c>
      <c r="I960">
        <f t="shared" si="183"/>
        <v>151.25975832981931</v>
      </c>
      <c r="J960">
        <v>7234.07</v>
      </c>
      <c r="K960">
        <f t="shared" si="184"/>
        <v>141.74834328083298</v>
      </c>
      <c r="L960">
        <v>13891.85</v>
      </c>
      <c r="M960" s="134">
        <f t="shared" si="185"/>
        <v>163.20274153491181</v>
      </c>
      <c r="N960">
        <v>9934.33</v>
      </c>
      <c r="O960">
        <f t="shared" si="186"/>
        <v>151.34613450985529</v>
      </c>
      <c r="P960">
        <v>14396.82</v>
      </c>
      <c r="Q960">
        <f t="shared" si="187"/>
        <v>148.64486473426959</v>
      </c>
      <c r="R960">
        <v>7147.1</v>
      </c>
      <c r="S960" s="135">
        <f t="shared" si="188"/>
        <v>169.81486233474942</v>
      </c>
      <c r="T960">
        <v>10519.97</v>
      </c>
      <c r="U960" s="136">
        <f t="shared" si="189"/>
        <v>164.66346417228979</v>
      </c>
      <c r="V960">
        <v>9590.0300000000007</v>
      </c>
      <c r="W960">
        <f t="shared" si="190"/>
        <v>131.1010678073381</v>
      </c>
      <c r="X960">
        <v>3955.51</v>
      </c>
      <c r="Y960">
        <f t="shared" si="191"/>
        <v>95.481679778115208</v>
      </c>
      <c r="Z960">
        <v>14940.03</v>
      </c>
      <c r="AA960" s="136">
        <f t="shared" si="192"/>
        <v>150.64158667419537</v>
      </c>
      <c r="AB960">
        <v>10888.35</v>
      </c>
      <c r="AC960">
        <f t="shared" si="193"/>
        <v>123.76781776433947</v>
      </c>
    </row>
    <row r="961" spans="1:29">
      <c r="A961" s="20">
        <v>43452</v>
      </c>
      <c r="B961">
        <v>28169.8</v>
      </c>
      <c r="C961">
        <f t="shared" si="194"/>
        <v>142.77684434071043</v>
      </c>
      <c r="D961">
        <v>12474.7</v>
      </c>
      <c r="E961" s="135">
        <f t="shared" si="194"/>
        <v>144.04067182877742</v>
      </c>
      <c r="F961">
        <v>11664.67</v>
      </c>
      <c r="G961">
        <f t="shared" si="182"/>
        <v>167.82562905817881</v>
      </c>
      <c r="H961">
        <v>9563.89</v>
      </c>
      <c r="I961">
        <f t="shared" si="183"/>
        <v>151.0460740045832</v>
      </c>
      <c r="J961">
        <v>7229.11</v>
      </c>
      <c r="K961">
        <f t="shared" si="184"/>
        <v>141.65115431491574</v>
      </c>
      <c r="L961">
        <v>13916.35</v>
      </c>
      <c r="M961" s="134">
        <f t="shared" si="185"/>
        <v>163.49056980599198</v>
      </c>
      <c r="N961">
        <v>9960.3700000000008</v>
      </c>
      <c r="O961">
        <f t="shared" si="186"/>
        <v>151.7428450421848</v>
      </c>
      <c r="P961">
        <v>14447.42</v>
      </c>
      <c r="Q961">
        <f t="shared" si="187"/>
        <v>149.16730164433406</v>
      </c>
      <c r="R961">
        <v>7151.64</v>
      </c>
      <c r="S961" s="135">
        <f t="shared" si="188"/>
        <v>169.92273258631997</v>
      </c>
      <c r="T961">
        <v>10525.41</v>
      </c>
      <c r="U961" s="136">
        <f t="shared" si="189"/>
        <v>164.74861358289624</v>
      </c>
      <c r="V961">
        <v>9599.7800000000007</v>
      </c>
      <c r="W961">
        <f t="shared" si="190"/>
        <v>131.23435575441661</v>
      </c>
      <c r="X961">
        <v>4004.89</v>
      </c>
      <c r="Y961">
        <f t="shared" si="191"/>
        <v>96.673658902790223</v>
      </c>
      <c r="Z961">
        <v>14954.92</v>
      </c>
      <c r="AA961" s="136">
        <f t="shared" si="192"/>
        <v>150.79172380414616</v>
      </c>
      <c r="AB961">
        <v>10908.7</v>
      </c>
      <c r="AC961">
        <f t="shared" si="193"/>
        <v>123.99913610839567</v>
      </c>
    </row>
    <row r="962" spans="1:29">
      <c r="A962" s="20">
        <v>43453</v>
      </c>
      <c r="B962">
        <v>28564.25</v>
      </c>
      <c r="C962">
        <f t="shared" si="194"/>
        <v>144.77608914366229</v>
      </c>
      <c r="D962">
        <v>12508.3</v>
      </c>
      <c r="E962" s="135">
        <f t="shared" si="194"/>
        <v>144.42863839899127</v>
      </c>
      <c r="F962">
        <v>11773.96</v>
      </c>
      <c r="G962">
        <f t="shared" ref="G962:G1025" si="195">F962/F$2*100</f>
        <v>169.39804070803842</v>
      </c>
      <c r="H962">
        <v>9659.0300000000007</v>
      </c>
      <c r="I962">
        <f t="shared" ref="I962:I1025" si="196">H962/H$2*100</f>
        <v>152.54865543126172</v>
      </c>
      <c r="J962">
        <v>7304.65</v>
      </c>
      <c r="K962">
        <f t="shared" ref="K962:K1025" si="197">J962/J$2*100</f>
        <v>143.13132659019567</v>
      </c>
      <c r="L962">
        <v>14068.61</v>
      </c>
      <c r="M962" s="134">
        <f t="shared" ref="M962:M1025" si="198">L962/L$2*100</f>
        <v>165.27933440006015</v>
      </c>
      <c r="N962">
        <v>10133.26</v>
      </c>
      <c r="O962">
        <f t="shared" ref="O962:O1025" si="199">N962/N$2*100</f>
        <v>154.37676531616492</v>
      </c>
      <c r="P962">
        <v>14617.99</v>
      </c>
      <c r="Q962">
        <f t="shared" ref="Q962:Q1025" si="200">P962/P$2*100</f>
        <v>150.92840962357698</v>
      </c>
      <c r="R962">
        <v>7239.99</v>
      </c>
      <c r="S962" s="135">
        <f t="shared" ref="S962:S1025" si="201">R962/R$2*100</f>
        <v>172.02192569783023</v>
      </c>
      <c r="T962">
        <v>10595.2</v>
      </c>
      <c r="U962" s="136">
        <f t="shared" ref="U962:U1025" si="202">T962/T$2*100</f>
        <v>165.84099912815768</v>
      </c>
      <c r="V962">
        <v>9692.7800000000007</v>
      </c>
      <c r="W962">
        <f t="shared" ref="W962:W1025" si="203">V962/V$2*100</f>
        <v>132.50571771116572</v>
      </c>
      <c r="X962">
        <v>4045.5</v>
      </c>
      <c r="Y962">
        <f t="shared" ref="Y962:Y1025" si="204">X962/X$2*100</f>
        <v>97.653939831365619</v>
      </c>
      <c r="Z962">
        <v>14984.22</v>
      </c>
      <c r="AA962" s="136">
        <f t="shared" ref="AA962:AA1025" si="205">Z962/Z$2*100</f>
        <v>151.08715818343146</v>
      </c>
      <c r="AB962">
        <v>10967.3</v>
      </c>
      <c r="AC962">
        <f t="shared" ref="AC962:AC1025" si="206">AB962/AB$2*100</f>
        <v>124.66524200331916</v>
      </c>
    </row>
    <row r="963" spans="1:29">
      <c r="A963" s="20">
        <v>43454</v>
      </c>
      <c r="B963">
        <v>28405.5</v>
      </c>
      <c r="C963">
        <f t="shared" ref="C963:E1026" si="207">B963/B$2*100</f>
        <v>143.97147483901378</v>
      </c>
      <c r="D963">
        <v>12440.35</v>
      </c>
      <c r="E963" s="135">
        <f t="shared" si="207"/>
        <v>143.6440452904784</v>
      </c>
      <c r="F963">
        <v>11736.87</v>
      </c>
      <c r="G963">
        <f t="shared" si="195"/>
        <v>168.86440773070024</v>
      </c>
      <c r="H963">
        <v>9613.1200000000008</v>
      </c>
      <c r="I963">
        <f t="shared" si="196"/>
        <v>151.82358171569717</v>
      </c>
      <c r="J963">
        <v>7273.63</v>
      </c>
      <c r="K963">
        <f t="shared" si="197"/>
        <v>142.52350366222132</v>
      </c>
      <c r="L963">
        <v>14088.53</v>
      </c>
      <c r="M963" s="134">
        <f t="shared" si="198"/>
        <v>165.51335640658741</v>
      </c>
      <c r="N963">
        <v>10134.530000000001</v>
      </c>
      <c r="O963">
        <f t="shared" si="199"/>
        <v>154.39611333367867</v>
      </c>
      <c r="P963">
        <v>14596.69</v>
      </c>
      <c r="Q963">
        <f t="shared" si="200"/>
        <v>150.70849052902417</v>
      </c>
      <c r="R963">
        <v>7211.49</v>
      </c>
      <c r="S963" s="135">
        <f t="shared" si="201"/>
        <v>171.34476662960111</v>
      </c>
      <c r="T963">
        <v>10561.79</v>
      </c>
      <c r="U963" s="136">
        <f t="shared" si="202"/>
        <v>165.31805026632668</v>
      </c>
      <c r="V963">
        <v>9667.2800000000007</v>
      </c>
      <c r="W963">
        <f t="shared" si="203"/>
        <v>132.15711846496032</v>
      </c>
      <c r="X963">
        <v>4059.88</v>
      </c>
      <c r="Y963">
        <f t="shared" si="204"/>
        <v>98.001057284035269</v>
      </c>
      <c r="Z963">
        <v>14941.2</v>
      </c>
      <c r="AA963" s="136">
        <f t="shared" si="205"/>
        <v>150.65338388319756</v>
      </c>
      <c r="AB963">
        <v>10951.7</v>
      </c>
      <c r="AC963">
        <f t="shared" si="206"/>
        <v>124.48791688453409</v>
      </c>
    </row>
    <row r="964" spans="1:29">
      <c r="A964" s="20">
        <v>43455</v>
      </c>
      <c r="B964">
        <v>28017.35</v>
      </c>
      <c r="C964">
        <f t="shared" si="207"/>
        <v>142.00416118641959</v>
      </c>
      <c r="D964">
        <v>12225.55</v>
      </c>
      <c r="E964" s="135">
        <f t="shared" si="207"/>
        <v>141.16383043089689</v>
      </c>
      <c r="F964">
        <v>11515.26</v>
      </c>
      <c r="G964">
        <f t="shared" si="195"/>
        <v>165.67599025677399</v>
      </c>
      <c r="H964">
        <v>9424.1</v>
      </c>
      <c r="I964">
        <f t="shared" si="196"/>
        <v>148.83831851125356</v>
      </c>
      <c r="J964">
        <v>7135.64</v>
      </c>
      <c r="K964">
        <f t="shared" si="197"/>
        <v>139.81965176566487</v>
      </c>
      <c r="L964">
        <v>13931.48</v>
      </c>
      <c r="M964" s="134">
        <f t="shared" si="198"/>
        <v>163.66831844849986</v>
      </c>
      <c r="N964">
        <v>10020.6</v>
      </c>
      <c r="O964">
        <f t="shared" si="199"/>
        <v>152.66042858143993</v>
      </c>
      <c r="P964">
        <v>14381.37</v>
      </c>
      <c r="Q964">
        <f t="shared" si="200"/>
        <v>148.48534595441791</v>
      </c>
      <c r="R964">
        <v>7067.8</v>
      </c>
      <c r="S964" s="135">
        <f t="shared" si="201"/>
        <v>167.93069692736103</v>
      </c>
      <c r="T964">
        <v>10373.15</v>
      </c>
      <c r="U964" s="136">
        <f t="shared" si="202"/>
        <v>162.36536923382747</v>
      </c>
      <c r="V964">
        <v>9485.14</v>
      </c>
      <c r="W964">
        <f t="shared" si="203"/>
        <v>129.66716290794656</v>
      </c>
      <c r="X964">
        <v>4020.45</v>
      </c>
      <c r="Y964">
        <f t="shared" si="204"/>
        <v>97.049260263258901</v>
      </c>
      <c r="Z964">
        <v>14661.54</v>
      </c>
      <c r="AA964" s="136">
        <f t="shared" si="205"/>
        <v>147.8335484391385</v>
      </c>
      <c r="AB964">
        <v>10754</v>
      </c>
      <c r="AC964">
        <f t="shared" si="206"/>
        <v>122.24066201377681</v>
      </c>
    </row>
    <row r="965" spans="1:29">
      <c r="A965" s="20">
        <v>43458</v>
      </c>
      <c r="B965">
        <v>27620.6</v>
      </c>
      <c r="C965">
        <f t="shared" si="207"/>
        <v>139.99325897936893</v>
      </c>
      <c r="D965">
        <v>11992.8</v>
      </c>
      <c r="E965" s="135">
        <f t="shared" si="207"/>
        <v>138.47635366847791</v>
      </c>
      <c r="F965">
        <v>11424.43</v>
      </c>
      <c r="G965">
        <f t="shared" si="195"/>
        <v>164.36917215670309</v>
      </c>
      <c r="H965">
        <v>9301.66</v>
      </c>
      <c r="I965">
        <f t="shared" si="196"/>
        <v>146.9045780247861</v>
      </c>
      <c r="J965">
        <v>7050.01</v>
      </c>
      <c r="K965">
        <f t="shared" si="197"/>
        <v>138.14177048512187</v>
      </c>
      <c r="L965">
        <v>13738.86</v>
      </c>
      <c r="M965" s="134">
        <f t="shared" si="198"/>
        <v>161.40540083317475</v>
      </c>
      <c r="N965">
        <v>9937.6200000000008</v>
      </c>
      <c r="O965">
        <f t="shared" si="199"/>
        <v>151.3962565394776</v>
      </c>
      <c r="P965">
        <v>14166.1</v>
      </c>
      <c r="Q965">
        <f t="shared" si="200"/>
        <v>146.26271762181764</v>
      </c>
      <c r="R965">
        <v>6980.69</v>
      </c>
      <c r="S965" s="135">
        <f t="shared" si="201"/>
        <v>165.86096617531052</v>
      </c>
      <c r="T965">
        <v>10256.02</v>
      </c>
      <c r="U965" s="136">
        <f t="shared" si="202"/>
        <v>160.53199598670793</v>
      </c>
      <c r="V965">
        <v>9362.75</v>
      </c>
      <c r="W965">
        <f t="shared" si="203"/>
        <v>127.99402323174742</v>
      </c>
      <c r="X965">
        <v>3995.74</v>
      </c>
      <c r="Y965">
        <f t="shared" si="204"/>
        <v>96.452787922823106</v>
      </c>
      <c r="Z965">
        <v>14441.84</v>
      </c>
      <c r="AA965" s="136">
        <f t="shared" si="205"/>
        <v>145.61829474872954</v>
      </c>
      <c r="AB965">
        <v>10663.5</v>
      </c>
      <c r="AC965">
        <f t="shared" si="206"/>
        <v>121.21194898492737</v>
      </c>
    </row>
    <row r="966" spans="1:29">
      <c r="A966" s="20">
        <v>43460</v>
      </c>
      <c r="B966">
        <v>27725.65</v>
      </c>
      <c r="C966">
        <f t="shared" si="207"/>
        <v>140.52569824049226</v>
      </c>
      <c r="D966">
        <v>11951.5</v>
      </c>
      <c r="E966" s="135">
        <f t="shared" si="207"/>
        <v>137.99947809259007</v>
      </c>
      <c r="F966">
        <v>11443.03</v>
      </c>
      <c r="G966">
        <f t="shared" si="195"/>
        <v>164.63677995876537</v>
      </c>
      <c r="H966">
        <v>9304.11</v>
      </c>
      <c r="I966">
        <f t="shared" si="196"/>
        <v>146.94327178656206</v>
      </c>
      <c r="J966">
        <v>7050.06</v>
      </c>
      <c r="K966">
        <f t="shared" si="197"/>
        <v>138.14275021260087</v>
      </c>
      <c r="L966">
        <v>13697.58</v>
      </c>
      <c r="M966" s="134">
        <f t="shared" si="198"/>
        <v>160.92043956663636</v>
      </c>
      <c r="N966">
        <v>9923.14</v>
      </c>
      <c r="O966">
        <f t="shared" si="199"/>
        <v>151.17565867050175</v>
      </c>
      <c r="P966">
        <v>14155.91</v>
      </c>
      <c r="Q966">
        <f t="shared" si="200"/>
        <v>146.15750750099636</v>
      </c>
      <c r="R966">
        <v>6988.45</v>
      </c>
      <c r="S966" s="135">
        <f t="shared" si="201"/>
        <v>166.04534352160729</v>
      </c>
      <c r="T966">
        <v>10270.549999999999</v>
      </c>
      <c r="U966" s="136">
        <f t="shared" si="202"/>
        <v>160.75942630584601</v>
      </c>
      <c r="V966">
        <v>9346.8799999999992</v>
      </c>
      <c r="W966">
        <f t="shared" si="203"/>
        <v>127.77707146557957</v>
      </c>
      <c r="X966">
        <v>4004.34</v>
      </c>
      <c r="Y966">
        <f t="shared" si="204"/>
        <v>96.660382505087284</v>
      </c>
      <c r="Z966">
        <v>14418.51</v>
      </c>
      <c r="AA966" s="136">
        <f t="shared" si="205"/>
        <v>145.38305638460918</v>
      </c>
      <c r="AB966">
        <v>10729.85</v>
      </c>
      <c r="AC966">
        <f t="shared" si="206"/>
        <v>121.96614908950372</v>
      </c>
    </row>
    <row r="967" spans="1:29">
      <c r="A967" s="20">
        <v>43461</v>
      </c>
      <c r="B967">
        <v>27780.95</v>
      </c>
      <c r="C967">
        <f t="shared" si="207"/>
        <v>140.805982782521</v>
      </c>
      <c r="D967">
        <v>12051.8</v>
      </c>
      <c r="E967" s="135">
        <f t="shared" si="207"/>
        <v>139.15760449117488</v>
      </c>
      <c r="F967">
        <v>11519.13</v>
      </c>
      <c r="G967">
        <f t="shared" si="195"/>
        <v>165.73166994462244</v>
      </c>
      <c r="H967">
        <v>9368</v>
      </c>
      <c r="I967">
        <f t="shared" si="196"/>
        <v>147.95231033344544</v>
      </c>
      <c r="J967">
        <v>7107.68</v>
      </c>
      <c r="K967">
        <f t="shared" si="197"/>
        <v>139.27178815940556</v>
      </c>
      <c r="L967">
        <v>13708.3</v>
      </c>
      <c r="M967" s="134">
        <f t="shared" si="198"/>
        <v>161.0463791203498</v>
      </c>
      <c r="N967">
        <v>9968.2000000000007</v>
      </c>
      <c r="O967">
        <f t="shared" si="199"/>
        <v>151.86213242575391</v>
      </c>
      <c r="P967">
        <v>14218.58</v>
      </c>
      <c r="Q967">
        <f t="shared" si="200"/>
        <v>146.80456523130741</v>
      </c>
      <c r="R967">
        <v>7043.94</v>
      </c>
      <c r="S967" s="135">
        <f t="shared" si="201"/>
        <v>167.36378410743305</v>
      </c>
      <c r="T967">
        <v>10333.120000000001</v>
      </c>
      <c r="U967" s="136">
        <f t="shared" si="202"/>
        <v>161.73880105247176</v>
      </c>
      <c r="V967">
        <v>9431.9599999999991</v>
      </c>
      <c r="W967">
        <f t="shared" si="203"/>
        <v>128.94016259762486</v>
      </c>
      <c r="X967">
        <v>4012.4</v>
      </c>
      <c r="Y967">
        <f t="shared" si="204"/>
        <v>96.854942078697675</v>
      </c>
      <c r="Z967">
        <v>14521.26</v>
      </c>
      <c r="AA967" s="136">
        <f t="shared" si="205"/>
        <v>146.41909332903123</v>
      </c>
      <c r="AB967">
        <v>10779.8</v>
      </c>
      <c r="AC967">
        <f t="shared" si="206"/>
        <v>122.53393047945984</v>
      </c>
    </row>
    <row r="968" spans="1:29">
      <c r="A968" s="20">
        <v>43462</v>
      </c>
      <c r="B968">
        <v>28063.200000000001</v>
      </c>
      <c r="C968">
        <f t="shared" si="207"/>
        <v>142.2365490029118</v>
      </c>
      <c r="D968">
        <v>12141.25</v>
      </c>
      <c r="E968" s="135">
        <f t="shared" si="207"/>
        <v>140.19045001812819</v>
      </c>
      <c r="F968">
        <v>11577.41</v>
      </c>
      <c r="G968">
        <f t="shared" si="195"/>
        <v>166.57017439108432</v>
      </c>
      <c r="H968">
        <v>9403.5300000000007</v>
      </c>
      <c r="I968">
        <f t="shared" si="196"/>
        <v>148.51344884605726</v>
      </c>
      <c r="J968">
        <v>7121.04</v>
      </c>
      <c r="K968">
        <f t="shared" si="197"/>
        <v>139.53357134179555</v>
      </c>
      <c r="L968">
        <v>13828.86</v>
      </c>
      <c r="M968" s="134">
        <f t="shared" si="198"/>
        <v>162.4627291759183</v>
      </c>
      <c r="N968">
        <v>10061.15</v>
      </c>
      <c r="O968">
        <f t="shared" si="199"/>
        <v>153.27819402252902</v>
      </c>
      <c r="P968">
        <v>14350.71</v>
      </c>
      <c r="Q968">
        <f t="shared" si="200"/>
        <v>148.16878635634328</v>
      </c>
      <c r="R968">
        <v>7095.93</v>
      </c>
      <c r="S968" s="135">
        <f t="shared" si="201"/>
        <v>168.59906480768683</v>
      </c>
      <c r="T968">
        <v>10431.01</v>
      </c>
      <c r="U968" s="136">
        <f t="shared" si="202"/>
        <v>163.27102086943182</v>
      </c>
      <c r="V968">
        <v>9462.5499999999993</v>
      </c>
      <c r="W968">
        <f t="shared" si="203"/>
        <v>129.3583449874846</v>
      </c>
      <c r="X968">
        <v>4074.18</v>
      </c>
      <c r="Y968">
        <f t="shared" si="204"/>
        <v>98.346243624311739</v>
      </c>
      <c r="Z968">
        <v>14639.88</v>
      </c>
      <c r="AA968" s="136">
        <f t="shared" si="205"/>
        <v>147.61514882632895</v>
      </c>
      <c r="AB968">
        <v>10859.9</v>
      </c>
      <c r="AC968">
        <f t="shared" si="206"/>
        <v>123.44442676245255</v>
      </c>
    </row>
    <row r="969" spans="1:29">
      <c r="A969" s="20">
        <v>43465</v>
      </c>
      <c r="B969">
        <v>28178.799999999999</v>
      </c>
      <c r="C969">
        <f t="shared" si="207"/>
        <v>142.82246026979286</v>
      </c>
      <c r="D969">
        <v>12191.25</v>
      </c>
      <c r="E969" s="135">
        <f t="shared" si="207"/>
        <v>140.76778122380358</v>
      </c>
      <c r="F969">
        <v>11600.4</v>
      </c>
      <c r="G969">
        <f t="shared" si="195"/>
        <v>166.90094338943985</v>
      </c>
      <c r="H969">
        <v>9422.57</v>
      </c>
      <c r="I969">
        <f t="shared" si="196"/>
        <v>148.81415465185879</v>
      </c>
      <c r="J969">
        <v>7131.23</v>
      </c>
      <c r="K969">
        <f t="shared" si="197"/>
        <v>139.73323980201667</v>
      </c>
      <c r="L969">
        <v>13878.39</v>
      </c>
      <c r="M969" s="134">
        <f t="shared" si="198"/>
        <v>163.04461220720813</v>
      </c>
      <c r="N969">
        <v>10113.51</v>
      </c>
      <c r="O969">
        <f t="shared" si="199"/>
        <v>154.07588079183668</v>
      </c>
      <c r="P969">
        <v>14411.2</v>
      </c>
      <c r="Q969">
        <f t="shared" si="200"/>
        <v>148.79333593519306</v>
      </c>
      <c r="R969">
        <v>7130.12</v>
      </c>
      <c r="S969" s="135">
        <f t="shared" si="201"/>
        <v>169.41141808988868</v>
      </c>
      <c r="T969">
        <v>10471.19</v>
      </c>
      <c r="U969" s="136">
        <f t="shared" si="202"/>
        <v>163.8999369205653</v>
      </c>
      <c r="V969">
        <v>9482.6299999999992</v>
      </c>
      <c r="W969">
        <f t="shared" si="203"/>
        <v>129.632849805673</v>
      </c>
      <c r="X969">
        <v>4091.36</v>
      </c>
      <c r="Y969">
        <f t="shared" si="204"/>
        <v>98.760950010741823</v>
      </c>
      <c r="Z969">
        <v>14671.71</v>
      </c>
      <c r="AA969" s="136">
        <f t="shared" si="205"/>
        <v>147.9360934096959</v>
      </c>
      <c r="AB969">
        <v>10862.55</v>
      </c>
      <c r="AC969">
        <f t="shared" si="206"/>
        <v>123.47454929865643</v>
      </c>
    </row>
    <row r="970" spans="1:29">
      <c r="A970" s="20">
        <v>43466</v>
      </c>
      <c r="B970">
        <v>28111.65</v>
      </c>
      <c r="C970">
        <f t="shared" si="207"/>
        <v>142.48211475447226</v>
      </c>
      <c r="D970">
        <v>12184.85</v>
      </c>
      <c r="E970" s="135">
        <f t="shared" si="207"/>
        <v>140.69388282947713</v>
      </c>
      <c r="F970">
        <v>11580</v>
      </c>
      <c r="G970">
        <f t="shared" si="195"/>
        <v>166.6074380581457</v>
      </c>
      <c r="H970">
        <v>9409.35</v>
      </c>
      <c r="I970">
        <f t="shared" si="196"/>
        <v>148.60536627199031</v>
      </c>
      <c r="J970">
        <v>7124.03</v>
      </c>
      <c r="K970">
        <f t="shared" si="197"/>
        <v>139.59215904504003</v>
      </c>
      <c r="L970">
        <v>13849.39</v>
      </c>
      <c r="M970" s="134">
        <f t="shared" si="198"/>
        <v>162.70391751899078</v>
      </c>
      <c r="N970">
        <v>10129.36</v>
      </c>
      <c r="O970">
        <f t="shared" si="199"/>
        <v>154.31735014427224</v>
      </c>
      <c r="P970">
        <v>14402.67</v>
      </c>
      <c r="Q970">
        <f t="shared" si="200"/>
        <v>148.70526504897072</v>
      </c>
      <c r="R970">
        <v>7104.09</v>
      </c>
      <c r="S970" s="135">
        <f t="shared" si="201"/>
        <v>168.79294614090611</v>
      </c>
      <c r="T970">
        <v>10464.23</v>
      </c>
      <c r="U970" s="136">
        <f t="shared" si="202"/>
        <v>163.79099576287766</v>
      </c>
      <c r="V970">
        <v>9469.92</v>
      </c>
      <c r="W970">
        <f t="shared" si="203"/>
        <v>129.45909700491731</v>
      </c>
      <c r="X970">
        <v>4087.67</v>
      </c>
      <c r="Y970">
        <f t="shared" si="204"/>
        <v>98.671877451607543</v>
      </c>
      <c r="Z970">
        <v>14664.4</v>
      </c>
      <c r="AA970" s="136">
        <f t="shared" si="205"/>
        <v>147.86238606114381</v>
      </c>
      <c r="AB970">
        <v>10910.1</v>
      </c>
      <c r="AC970">
        <f t="shared" si="206"/>
        <v>124.01504990110715</v>
      </c>
    </row>
    <row r="971" spans="1:29">
      <c r="A971" s="20">
        <v>43467</v>
      </c>
      <c r="B971">
        <v>27876.95</v>
      </c>
      <c r="C971">
        <f t="shared" si="207"/>
        <v>141.29255269273364</v>
      </c>
      <c r="D971">
        <v>12108.15</v>
      </c>
      <c r="E971" s="135">
        <f t="shared" si="207"/>
        <v>139.80825675997107</v>
      </c>
      <c r="F971">
        <v>11479.66</v>
      </c>
      <c r="G971">
        <f t="shared" si="195"/>
        <v>165.16379467863322</v>
      </c>
      <c r="H971">
        <v>9316.52</v>
      </c>
      <c r="I971">
        <f t="shared" si="196"/>
        <v>147.13926753498626</v>
      </c>
      <c r="J971">
        <v>7065.13</v>
      </c>
      <c r="K971">
        <f t="shared" si="197"/>
        <v>138.4380400747728</v>
      </c>
      <c r="L971">
        <v>13715.41</v>
      </c>
      <c r="M971" s="134">
        <f t="shared" si="198"/>
        <v>161.12990805942655</v>
      </c>
      <c r="N971">
        <v>10030.49</v>
      </c>
      <c r="O971">
        <f t="shared" si="199"/>
        <v>152.81109936349594</v>
      </c>
      <c r="P971">
        <v>14271.44</v>
      </c>
      <c r="Q971">
        <f t="shared" si="200"/>
        <v>147.35033628004274</v>
      </c>
      <c r="R971">
        <v>7046.91</v>
      </c>
      <c r="S971" s="135">
        <f t="shared" si="201"/>
        <v>167.43435121033272</v>
      </c>
      <c r="T971">
        <v>10397.299999999999</v>
      </c>
      <c r="U971" s="136">
        <f t="shared" si="202"/>
        <v>162.74337626804532</v>
      </c>
      <c r="V971">
        <v>9363.51</v>
      </c>
      <c r="W971">
        <f t="shared" si="203"/>
        <v>128.00441285634022</v>
      </c>
      <c r="X971">
        <v>4007.84</v>
      </c>
      <c r="Y971">
        <f t="shared" si="204"/>
        <v>96.744868672287822</v>
      </c>
      <c r="Z971">
        <v>14577.46</v>
      </c>
      <c r="AA971" s="136">
        <f t="shared" si="205"/>
        <v>146.98576268452044</v>
      </c>
      <c r="AB971">
        <v>10792.5</v>
      </c>
      <c r="AC971">
        <f t="shared" si="206"/>
        <v>122.67829131334258</v>
      </c>
    </row>
    <row r="972" spans="1:29">
      <c r="A972" s="20">
        <v>43468</v>
      </c>
      <c r="B972">
        <v>27674.65</v>
      </c>
      <c r="C972">
        <f t="shared" si="207"/>
        <v>140.26720797569178</v>
      </c>
      <c r="D972">
        <v>11993.65</v>
      </c>
      <c r="E972" s="135">
        <f t="shared" si="207"/>
        <v>138.48616829897443</v>
      </c>
      <c r="F972">
        <v>11411.15</v>
      </c>
      <c r="G972">
        <f t="shared" si="195"/>
        <v>164.17810594103707</v>
      </c>
      <c r="H972">
        <v>9260.2199999999993</v>
      </c>
      <c r="I972">
        <f t="shared" si="196"/>
        <v>146.25010068274747</v>
      </c>
      <c r="J972">
        <v>7025.65</v>
      </c>
      <c r="K972">
        <f t="shared" si="197"/>
        <v>137.6644472573509</v>
      </c>
      <c r="L972">
        <v>13641.67</v>
      </c>
      <c r="M972" s="134">
        <f t="shared" si="198"/>
        <v>160.26360370393866</v>
      </c>
      <c r="N972">
        <v>9943.64</v>
      </c>
      <c r="O972">
        <f t="shared" si="199"/>
        <v>151.48796918942472</v>
      </c>
      <c r="P972">
        <v>14150.52</v>
      </c>
      <c r="Q972">
        <f t="shared" si="200"/>
        <v>146.10185661275037</v>
      </c>
      <c r="R972">
        <v>6990.41</v>
      </c>
      <c r="S972" s="135">
        <f t="shared" si="201"/>
        <v>166.09191305752762</v>
      </c>
      <c r="T972">
        <v>10312.76</v>
      </c>
      <c r="U972" s="136">
        <f t="shared" si="202"/>
        <v>161.42011686130508</v>
      </c>
      <c r="V972">
        <v>9296.4699999999993</v>
      </c>
      <c r="W972">
        <f t="shared" si="203"/>
        <v>127.08793860278686</v>
      </c>
      <c r="X972">
        <v>3939.27</v>
      </c>
      <c r="Y972">
        <f t="shared" si="204"/>
        <v>95.089663962304698</v>
      </c>
      <c r="Z972">
        <v>14468.16</v>
      </c>
      <c r="AA972" s="136">
        <f t="shared" si="205"/>
        <v>145.88368153585546</v>
      </c>
      <c r="AB972">
        <v>10672.25</v>
      </c>
      <c r="AC972">
        <f t="shared" si="206"/>
        <v>121.31141018937414</v>
      </c>
    </row>
    <row r="973" spans="1:29">
      <c r="A973" s="20">
        <v>43469</v>
      </c>
      <c r="B973">
        <v>27719.5</v>
      </c>
      <c r="C973">
        <f t="shared" si="207"/>
        <v>140.49452735561925</v>
      </c>
      <c r="D973">
        <v>11945.25</v>
      </c>
      <c r="E973" s="135">
        <f t="shared" si="207"/>
        <v>137.92731169188065</v>
      </c>
      <c r="F973">
        <v>11420.46</v>
      </c>
      <c r="G973">
        <f t="shared" si="195"/>
        <v>164.31205371723061</v>
      </c>
      <c r="H973">
        <v>9228.23</v>
      </c>
      <c r="I973">
        <f t="shared" si="196"/>
        <v>145.74487070755885</v>
      </c>
      <c r="J973">
        <v>7013.89</v>
      </c>
      <c r="K973">
        <f t="shared" si="197"/>
        <v>137.43401535428904</v>
      </c>
      <c r="L973">
        <v>13646.25</v>
      </c>
      <c r="M973" s="134">
        <f t="shared" si="198"/>
        <v>160.3174099684916</v>
      </c>
      <c r="N973">
        <v>9925.44</v>
      </c>
      <c r="O973">
        <f t="shared" si="199"/>
        <v>151.21069838725896</v>
      </c>
      <c r="P973">
        <v>14154.46</v>
      </c>
      <c r="Q973">
        <f t="shared" si="200"/>
        <v>146.14253648282255</v>
      </c>
      <c r="R973">
        <v>6966.87</v>
      </c>
      <c r="S973" s="135">
        <f t="shared" si="201"/>
        <v>165.53260342713767</v>
      </c>
      <c r="T973">
        <v>10317.01</v>
      </c>
      <c r="U973" s="136">
        <f t="shared" si="202"/>
        <v>161.48663983834132</v>
      </c>
      <c r="V973">
        <v>9268.5499999999993</v>
      </c>
      <c r="W973">
        <f t="shared" si="203"/>
        <v>126.70625660458865</v>
      </c>
      <c r="X973">
        <v>3987.93</v>
      </c>
      <c r="Y973">
        <f t="shared" si="204"/>
        <v>96.26426307544132</v>
      </c>
      <c r="Z973">
        <v>14449.57</v>
      </c>
      <c r="AA973" s="136">
        <f t="shared" si="205"/>
        <v>145.69623699282084</v>
      </c>
      <c r="AB973">
        <v>10727.35</v>
      </c>
      <c r="AC973">
        <f t="shared" si="206"/>
        <v>121.93773160251892</v>
      </c>
    </row>
    <row r="974" spans="1:29">
      <c r="A974" s="20">
        <v>43472</v>
      </c>
      <c r="B974">
        <v>27706.6</v>
      </c>
      <c r="C974">
        <f t="shared" si="207"/>
        <v>140.42914452393441</v>
      </c>
      <c r="D974">
        <v>11982.1</v>
      </c>
      <c r="E974" s="135">
        <f t="shared" si="207"/>
        <v>138.35280479046341</v>
      </c>
      <c r="F974">
        <v>11483.23</v>
      </c>
      <c r="G974">
        <f t="shared" si="195"/>
        <v>165.21515811160972</v>
      </c>
      <c r="H974">
        <v>9258.06</v>
      </c>
      <c r="I974">
        <f t="shared" si="196"/>
        <v>146.21598699889603</v>
      </c>
      <c r="J974">
        <v>7043.19</v>
      </c>
      <c r="K974">
        <f t="shared" si="197"/>
        <v>138.00813565698564</v>
      </c>
      <c r="L974">
        <v>13683.43</v>
      </c>
      <c r="M974" s="134">
        <f t="shared" si="198"/>
        <v>160.75420405497167</v>
      </c>
      <c r="N974">
        <v>9922.41</v>
      </c>
      <c r="O974">
        <f t="shared" si="199"/>
        <v>151.16453736909619</v>
      </c>
      <c r="P974">
        <v>14193.05</v>
      </c>
      <c r="Q974">
        <f t="shared" si="200"/>
        <v>146.5409720630476</v>
      </c>
      <c r="R974">
        <v>7000.36</v>
      </c>
      <c r="S974" s="135">
        <f t="shared" si="201"/>
        <v>166.32832473222516</v>
      </c>
      <c r="T974">
        <v>10350.780000000001</v>
      </c>
      <c r="U974" s="136">
        <f t="shared" si="202"/>
        <v>162.01522358763893</v>
      </c>
      <c r="V974">
        <v>9301.26</v>
      </c>
      <c r="W974">
        <f t="shared" si="203"/>
        <v>127.1534205788388</v>
      </c>
      <c r="X974">
        <v>3988.55</v>
      </c>
      <c r="Y974">
        <f t="shared" si="204"/>
        <v>96.279229196488274</v>
      </c>
      <c r="Z974">
        <v>14530.81</v>
      </c>
      <c r="AA974" s="136">
        <f t="shared" si="205"/>
        <v>146.51538678712589</v>
      </c>
      <c r="AB974">
        <v>10771.8</v>
      </c>
      <c r="AC974">
        <f t="shared" si="206"/>
        <v>122.44299452110852</v>
      </c>
    </row>
    <row r="975" spans="1:29">
      <c r="A975" s="20">
        <v>43473</v>
      </c>
      <c r="B975">
        <v>27689.1</v>
      </c>
      <c r="C975">
        <f t="shared" si="207"/>
        <v>140.34044688405189</v>
      </c>
      <c r="D975">
        <v>11948.9</v>
      </c>
      <c r="E975" s="135">
        <f t="shared" si="207"/>
        <v>137.96945686989491</v>
      </c>
      <c r="F975">
        <v>11440.41</v>
      </c>
      <c r="G975">
        <f t="shared" si="195"/>
        <v>164.59908466621681</v>
      </c>
      <c r="H975">
        <v>9249.65</v>
      </c>
      <c r="I975">
        <f t="shared" si="196"/>
        <v>146.08316473908559</v>
      </c>
      <c r="J975">
        <v>7040.76</v>
      </c>
      <c r="K975">
        <f t="shared" si="197"/>
        <v>137.96052090150604</v>
      </c>
      <c r="L975">
        <v>13710.3</v>
      </c>
      <c r="M975" s="134">
        <f t="shared" si="198"/>
        <v>161.06987530574409</v>
      </c>
      <c r="N975">
        <v>9888.5400000000009</v>
      </c>
      <c r="O975">
        <f t="shared" si="199"/>
        <v>150.64853945319763</v>
      </c>
      <c r="P975">
        <v>14197.64</v>
      </c>
      <c r="Q975">
        <f t="shared" si="200"/>
        <v>146.58836307919771</v>
      </c>
      <c r="R975">
        <v>6986.53</v>
      </c>
      <c r="S975" s="135">
        <f t="shared" si="201"/>
        <v>165.99972438437922</v>
      </c>
      <c r="T975">
        <v>10345.39</v>
      </c>
      <c r="U975" s="136">
        <f t="shared" si="202"/>
        <v>161.93085680029174</v>
      </c>
      <c r="V975">
        <v>9300.14</v>
      </c>
      <c r="W975">
        <f t="shared" si="203"/>
        <v>127.1381095531231</v>
      </c>
      <c r="X975">
        <v>4004.47</v>
      </c>
      <c r="Y975">
        <f t="shared" si="204"/>
        <v>96.663520562726163</v>
      </c>
      <c r="Z975">
        <v>14566.12</v>
      </c>
      <c r="AA975" s="136">
        <f t="shared" si="205"/>
        <v>146.87142050496087</v>
      </c>
      <c r="AB975">
        <v>10802.15</v>
      </c>
      <c r="AC975">
        <f t="shared" si="206"/>
        <v>122.78798281310388</v>
      </c>
    </row>
    <row r="976" spans="1:29">
      <c r="A976" s="20">
        <v>43474</v>
      </c>
      <c r="B976">
        <v>27683.5</v>
      </c>
      <c r="C976">
        <f t="shared" si="207"/>
        <v>140.31206363928951</v>
      </c>
      <c r="D976">
        <v>11995.55</v>
      </c>
      <c r="E976" s="135">
        <f t="shared" si="207"/>
        <v>138.50810688479007</v>
      </c>
      <c r="F976">
        <v>11491.9</v>
      </c>
      <c r="G976">
        <f t="shared" si="195"/>
        <v>165.33989787740973</v>
      </c>
      <c r="H976">
        <v>9288.35</v>
      </c>
      <c r="I976">
        <f t="shared" si="196"/>
        <v>146.6943682414238</v>
      </c>
      <c r="J976">
        <v>7050.56</v>
      </c>
      <c r="K976">
        <f t="shared" si="197"/>
        <v>138.15254748739093</v>
      </c>
      <c r="L976">
        <v>13760.23</v>
      </c>
      <c r="M976" s="134">
        <f t="shared" si="198"/>
        <v>161.65645757411284</v>
      </c>
      <c r="N976">
        <v>9849.75</v>
      </c>
      <c r="O976">
        <f t="shared" si="199"/>
        <v>150.05758701275752</v>
      </c>
      <c r="P976">
        <v>14204.24</v>
      </c>
      <c r="Q976">
        <f t="shared" si="200"/>
        <v>146.65650702398872</v>
      </c>
      <c r="R976">
        <v>7004.16</v>
      </c>
      <c r="S976" s="135">
        <f t="shared" si="201"/>
        <v>166.41861260798905</v>
      </c>
      <c r="T976">
        <v>10410.35</v>
      </c>
      <c r="U976" s="136">
        <f t="shared" si="202"/>
        <v>162.94764093870964</v>
      </c>
      <c r="V976">
        <v>9329.98</v>
      </c>
      <c r="W976">
        <f t="shared" si="203"/>
        <v>127.54603902397679</v>
      </c>
      <c r="X976">
        <v>3961.47</v>
      </c>
      <c r="Y976">
        <f t="shared" si="204"/>
        <v>95.625547651405256</v>
      </c>
      <c r="Z976">
        <v>14655.81</v>
      </c>
      <c r="AA976" s="136">
        <f t="shared" si="205"/>
        <v>147.77577236428166</v>
      </c>
      <c r="AB976">
        <v>10855.15</v>
      </c>
      <c r="AC976">
        <f t="shared" si="206"/>
        <v>123.39043353718144</v>
      </c>
    </row>
    <row r="977" spans="1:29">
      <c r="A977" s="20">
        <v>43475</v>
      </c>
      <c r="B977">
        <v>27798.2</v>
      </c>
      <c r="C977">
        <f t="shared" si="207"/>
        <v>140.89341331326233</v>
      </c>
      <c r="D977">
        <v>12015.3</v>
      </c>
      <c r="E977" s="135">
        <f t="shared" si="207"/>
        <v>138.73615271103185</v>
      </c>
      <c r="F977">
        <v>11491.35</v>
      </c>
      <c r="G977">
        <f t="shared" si="195"/>
        <v>165.33198474347779</v>
      </c>
      <c r="H977">
        <v>9295.1299999999992</v>
      </c>
      <c r="I977">
        <f t="shared" si="196"/>
        <v>146.80144730462413</v>
      </c>
      <c r="J977">
        <v>7057.26</v>
      </c>
      <c r="K977">
        <f t="shared" si="197"/>
        <v>138.28383096957751</v>
      </c>
      <c r="L977">
        <v>13825.71</v>
      </c>
      <c r="M977" s="134">
        <f t="shared" si="198"/>
        <v>162.42572268392223</v>
      </c>
      <c r="N977">
        <v>9893.57</v>
      </c>
      <c r="O977">
        <f t="shared" si="199"/>
        <v>150.72516979027966</v>
      </c>
      <c r="P977">
        <v>14250.29</v>
      </c>
      <c r="Q977">
        <f t="shared" si="200"/>
        <v>147.13196591150788</v>
      </c>
      <c r="R977">
        <v>7025.47</v>
      </c>
      <c r="S977" s="135">
        <f t="shared" si="201"/>
        <v>166.92493751128598</v>
      </c>
      <c r="T977">
        <v>10428.76</v>
      </c>
      <c r="U977" s="136">
        <f t="shared" si="202"/>
        <v>163.23580282276558</v>
      </c>
      <c r="V977">
        <v>9360.36</v>
      </c>
      <c r="W977">
        <f t="shared" si="203"/>
        <v>127.96135059651483</v>
      </c>
      <c r="X977">
        <v>3950.08</v>
      </c>
      <c r="Y977">
        <f t="shared" si="204"/>
        <v>95.350605524429781</v>
      </c>
      <c r="Z977">
        <v>14682.98</v>
      </c>
      <c r="AA977" s="136">
        <f t="shared" si="205"/>
        <v>148.04972977333225</v>
      </c>
      <c r="AB977">
        <v>10821.6</v>
      </c>
      <c r="AC977">
        <f t="shared" si="206"/>
        <v>123.00907086184556</v>
      </c>
    </row>
    <row r="978" spans="1:29">
      <c r="A978" s="20">
        <v>43476</v>
      </c>
      <c r="B978">
        <v>27707.55</v>
      </c>
      <c r="C978">
        <f t="shared" si="207"/>
        <v>140.4339595386709</v>
      </c>
      <c r="D978">
        <v>12020.1</v>
      </c>
      <c r="E978" s="135">
        <f t="shared" si="207"/>
        <v>138.79157650677672</v>
      </c>
      <c r="F978">
        <v>11461.04</v>
      </c>
      <c r="G978">
        <f t="shared" si="195"/>
        <v>164.89589912624615</v>
      </c>
      <c r="H978">
        <v>9277.6200000000008</v>
      </c>
      <c r="I978">
        <f t="shared" si="196"/>
        <v>146.52490535821738</v>
      </c>
      <c r="J978">
        <v>7047.57</v>
      </c>
      <c r="K978">
        <f t="shared" si="197"/>
        <v>138.09395978414642</v>
      </c>
      <c r="L978">
        <v>13805.64</v>
      </c>
      <c r="M978" s="134">
        <f t="shared" si="198"/>
        <v>162.18993846349042</v>
      </c>
      <c r="N978">
        <v>9919.4500000000007</v>
      </c>
      <c r="O978">
        <f t="shared" si="199"/>
        <v>151.11944277709563</v>
      </c>
      <c r="P978">
        <v>14251.06</v>
      </c>
      <c r="Q978">
        <f t="shared" si="200"/>
        <v>147.13991603840014</v>
      </c>
      <c r="R978">
        <v>7020.09</v>
      </c>
      <c r="S978" s="135">
        <f t="shared" si="201"/>
        <v>166.79710888717815</v>
      </c>
      <c r="T978">
        <v>10413.530000000001</v>
      </c>
      <c r="U978" s="136">
        <f t="shared" si="202"/>
        <v>162.99741577799796</v>
      </c>
      <c r="V978">
        <v>9345.39</v>
      </c>
      <c r="W978">
        <f t="shared" si="203"/>
        <v>127.75670233315424</v>
      </c>
      <c r="X978">
        <v>3955.85</v>
      </c>
      <c r="Y978">
        <f t="shared" si="204"/>
        <v>95.489887005786102</v>
      </c>
      <c r="Z978">
        <v>14653.12</v>
      </c>
      <c r="AA978" s="136">
        <f t="shared" si="205"/>
        <v>147.74864886666128</v>
      </c>
      <c r="AB978">
        <v>10794.95</v>
      </c>
      <c r="AC978">
        <f t="shared" si="206"/>
        <v>122.7061404505877</v>
      </c>
    </row>
    <row r="979" spans="1:29">
      <c r="A979" s="20">
        <v>43479</v>
      </c>
      <c r="B979">
        <v>27514.85</v>
      </c>
      <c r="C979">
        <f t="shared" si="207"/>
        <v>139.4572718126503</v>
      </c>
      <c r="D979">
        <v>11983.35</v>
      </c>
      <c r="E979" s="135">
        <f t="shared" si="207"/>
        <v>138.36723807060528</v>
      </c>
      <c r="F979">
        <v>11393.24</v>
      </c>
      <c r="G979">
        <f t="shared" si="195"/>
        <v>163.92042552518032</v>
      </c>
      <c r="H979">
        <v>9251.7000000000007</v>
      </c>
      <c r="I979">
        <f t="shared" si="196"/>
        <v>146.11554115200016</v>
      </c>
      <c r="J979">
        <v>7022.12</v>
      </c>
      <c r="K979">
        <f t="shared" si="197"/>
        <v>137.59527849733317</v>
      </c>
      <c r="L979">
        <v>13822.44</v>
      </c>
      <c r="M979" s="134">
        <f t="shared" si="198"/>
        <v>162.38730642080259</v>
      </c>
      <c r="N979">
        <v>9924.6</v>
      </c>
      <c r="O979">
        <f t="shared" si="199"/>
        <v>151.19790127331285</v>
      </c>
      <c r="P979">
        <v>14226.34</v>
      </c>
      <c r="Q979">
        <f t="shared" si="200"/>
        <v>146.88468599063745</v>
      </c>
      <c r="R979">
        <v>7027.26</v>
      </c>
      <c r="S979" s="135">
        <f t="shared" si="201"/>
        <v>166.96746785276423</v>
      </c>
      <c r="T979">
        <v>10388.92</v>
      </c>
      <c r="U979" s="136">
        <f t="shared" si="202"/>
        <v>162.612208609795</v>
      </c>
      <c r="V979">
        <v>9341.9500000000007</v>
      </c>
      <c r="W979">
        <f t="shared" si="203"/>
        <v>127.70967561131322</v>
      </c>
      <c r="X979">
        <v>3925.46</v>
      </c>
      <c r="Y979">
        <f t="shared" si="204"/>
        <v>94.756305685436288</v>
      </c>
      <c r="Z979">
        <v>14581.9</v>
      </c>
      <c r="AA979" s="136">
        <f t="shared" si="205"/>
        <v>147.03053158022101</v>
      </c>
      <c r="AB979">
        <v>10737.6</v>
      </c>
      <c r="AC979">
        <f t="shared" si="206"/>
        <v>122.05424329915657</v>
      </c>
    </row>
    <row r="980" spans="1:29">
      <c r="A980" s="20">
        <v>43480</v>
      </c>
      <c r="B980">
        <v>27712.6</v>
      </c>
      <c r="C980">
        <f t="shared" si="207"/>
        <v>140.45955514332272</v>
      </c>
      <c r="D980">
        <v>12074.35</v>
      </c>
      <c r="E980" s="135">
        <f t="shared" si="207"/>
        <v>139.41798086493452</v>
      </c>
      <c r="F980">
        <v>11541.73</v>
      </c>
      <c r="G980">
        <f t="shared" si="195"/>
        <v>166.05682781164438</v>
      </c>
      <c r="H980">
        <v>9389.09</v>
      </c>
      <c r="I980">
        <f t="shared" si="196"/>
        <v>148.28539255216157</v>
      </c>
      <c r="J980">
        <v>7125.18</v>
      </c>
      <c r="K980">
        <f t="shared" si="197"/>
        <v>139.61469277705714</v>
      </c>
      <c r="L980">
        <v>13879.59</v>
      </c>
      <c r="M980" s="134">
        <f t="shared" si="198"/>
        <v>163.05870991844472</v>
      </c>
      <c r="N980">
        <v>9993.19</v>
      </c>
      <c r="O980">
        <f t="shared" si="199"/>
        <v>152.24284656565075</v>
      </c>
      <c r="P980">
        <v>14319.18</v>
      </c>
      <c r="Q980">
        <f t="shared" si="200"/>
        <v>147.84324414736437</v>
      </c>
      <c r="R980">
        <v>7130.51</v>
      </c>
      <c r="S980" s="135">
        <f t="shared" si="201"/>
        <v>169.42068447713817</v>
      </c>
      <c r="T980">
        <v>10555.28</v>
      </c>
      <c r="U980" s="136">
        <f t="shared" si="202"/>
        <v>165.21615271797231</v>
      </c>
      <c r="V980">
        <v>9457.75</v>
      </c>
      <c r="W980">
        <f t="shared" si="203"/>
        <v>129.29272630584595</v>
      </c>
      <c r="X980">
        <v>3976.33</v>
      </c>
      <c r="Y980">
        <f t="shared" si="204"/>
        <v>95.98425177843383</v>
      </c>
      <c r="Z980">
        <v>14799.08</v>
      </c>
      <c r="AA980" s="136">
        <f t="shared" si="205"/>
        <v>149.22037589739452</v>
      </c>
      <c r="AB980">
        <v>10886.8</v>
      </c>
      <c r="AC980">
        <f t="shared" si="206"/>
        <v>123.75019892240888</v>
      </c>
    </row>
    <row r="981" spans="1:29">
      <c r="A981" s="20">
        <v>43481</v>
      </c>
      <c r="B981">
        <v>27727.65</v>
      </c>
      <c r="C981">
        <f t="shared" si="207"/>
        <v>140.53583511362169</v>
      </c>
      <c r="D981">
        <v>12118.8</v>
      </c>
      <c r="E981" s="135">
        <f t="shared" si="207"/>
        <v>139.93122830677993</v>
      </c>
      <c r="F981">
        <v>11535.26</v>
      </c>
      <c r="G981">
        <f t="shared" si="195"/>
        <v>165.96374058157218</v>
      </c>
      <c r="H981">
        <v>9365.1</v>
      </c>
      <c r="I981">
        <f t="shared" si="196"/>
        <v>147.90650955420048</v>
      </c>
      <c r="J981">
        <v>7120.6</v>
      </c>
      <c r="K981">
        <f t="shared" si="197"/>
        <v>139.52494973998034</v>
      </c>
      <c r="L981">
        <v>13853.7</v>
      </c>
      <c r="M981" s="134">
        <f t="shared" si="198"/>
        <v>162.75455179851551</v>
      </c>
      <c r="N981">
        <v>9966.06</v>
      </c>
      <c r="O981">
        <f t="shared" si="199"/>
        <v>151.82953025451022</v>
      </c>
      <c r="P981">
        <v>14285.02</v>
      </c>
      <c r="Q981">
        <f t="shared" si="200"/>
        <v>147.49054760887032</v>
      </c>
      <c r="R981">
        <v>7101.42</v>
      </c>
      <c r="S981" s="135">
        <f t="shared" si="201"/>
        <v>168.7295070281983</v>
      </c>
      <c r="T981">
        <v>10546.63</v>
      </c>
      <c r="U981" s="136">
        <f t="shared" si="202"/>
        <v>165.08075889412203</v>
      </c>
      <c r="V981">
        <v>9416.4500000000007</v>
      </c>
      <c r="W981">
        <f t="shared" si="203"/>
        <v>128.72813223257998</v>
      </c>
      <c r="X981">
        <v>3984.75</v>
      </c>
      <c r="Y981">
        <f t="shared" si="204"/>
        <v>96.187501357813403</v>
      </c>
      <c r="Z981">
        <v>14821.74</v>
      </c>
      <c r="AA981" s="136">
        <f t="shared" si="205"/>
        <v>149.4488585948213</v>
      </c>
      <c r="AB981">
        <v>10890.3</v>
      </c>
      <c r="AC981">
        <f t="shared" si="206"/>
        <v>123.78998340418758</v>
      </c>
    </row>
    <row r="982" spans="1:29">
      <c r="A982" s="20">
        <v>43482</v>
      </c>
      <c r="B982">
        <v>27710.65</v>
      </c>
      <c r="C982">
        <f t="shared" si="207"/>
        <v>140.44967169202152</v>
      </c>
      <c r="D982">
        <v>12103.35</v>
      </c>
      <c r="E982" s="135">
        <f t="shared" si="207"/>
        <v>139.75283296422626</v>
      </c>
      <c r="F982">
        <v>11548.16</v>
      </c>
      <c r="G982">
        <f t="shared" si="195"/>
        <v>166.14933954106701</v>
      </c>
      <c r="H982">
        <v>9359.6200000000008</v>
      </c>
      <c r="I982">
        <f t="shared" si="196"/>
        <v>147.81996187479962</v>
      </c>
      <c r="J982">
        <v>7124.66</v>
      </c>
      <c r="K982">
        <f t="shared" si="197"/>
        <v>139.60450361127548</v>
      </c>
      <c r="L982">
        <v>13815.34</v>
      </c>
      <c r="M982" s="134">
        <f t="shared" si="198"/>
        <v>162.30389496265281</v>
      </c>
      <c r="N982">
        <v>9990.5300000000007</v>
      </c>
      <c r="O982">
        <f t="shared" si="199"/>
        <v>152.20232237148807</v>
      </c>
      <c r="P982">
        <v>14255.75</v>
      </c>
      <c r="Q982">
        <f t="shared" si="200"/>
        <v>147.18833953856225</v>
      </c>
      <c r="R982">
        <v>7103.1</v>
      </c>
      <c r="S982" s="135">
        <f t="shared" si="201"/>
        <v>168.76942377327288</v>
      </c>
      <c r="T982">
        <v>10548.16</v>
      </c>
      <c r="U982" s="136">
        <f t="shared" si="202"/>
        <v>165.10470716585507</v>
      </c>
      <c r="V982">
        <v>9420.7000000000007</v>
      </c>
      <c r="W982">
        <f t="shared" si="203"/>
        <v>128.78623210694752</v>
      </c>
      <c r="X982">
        <v>3981.99</v>
      </c>
      <c r="Y982">
        <f t="shared" si="204"/>
        <v>96.12087798024956</v>
      </c>
      <c r="Z982">
        <v>14824.04</v>
      </c>
      <c r="AA982" s="136">
        <f t="shared" si="205"/>
        <v>149.47204968944098</v>
      </c>
      <c r="AB982">
        <v>10905.2</v>
      </c>
      <c r="AC982">
        <f t="shared" si="206"/>
        <v>123.95935162661698</v>
      </c>
    </row>
    <row r="983" spans="1:29">
      <c r="A983" s="20">
        <v>43483</v>
      </c>
      <c r="B983">
        <v>27410.55</v>
      </c>
      <c r="C983">
        <f t="shared" si="207"/>
        <v>138.92863387895051</v>
      </c>
      <c r="D983">
        <v>12048.15</v>
      </c>
      <c r="E983" s="135">
        <f t="shared" si="207"/>
        <v>139.11545931316058</v>
      </c>
      <c r="F983">
        <v>11550.45</v>
      </c>
      <c r="G983">
        <f t="shared" si="195"/>
        <v>166.18228695325641</v>
      </c>
      <c r="H983">
        <v>9364.0300000000007</v>
      </c>
      <c r="I983">
        <f t="shared" si="196"/>
        <v>147.8896106459963</v>
      </c>
      <c r="J983">
        <v>7131.75</v>
      </c>
      <c r="K983">
        <f t="shared" si="197"/>
        <v>139.74342896779831</v>
      </c>
      <c r="L983">
        <v>13770.24</v>
      </c>
      <c r="M983" s="134">
        <f t="shared" si="198"/>
        <v>161.7740559820113</v>
      </c>
      <c r="N983">
        <v>9955.57</v>
      </c>
      <c r="O983">
        <f t="shared" si="199"/>
        <v>151.66971867677844</v>
      </c>
      <c r="P983">
        <v>14190</v>
      </c>
      <c r="Q983">
        <f t="shared" si="200"/>
        <v>146.50948130068207</v>
      </c>
      <c r="R983">
        <v>7111.46</v>
      </c>
      <c r="S983" s="135">
        <f t="shared" si="201"/>
        <v>168.96805709995343</v>
      </c>
      <c r="T983">
        <v>10577.66</v>
      </c>
      <c r="U983" s="136">
        <f t="shared" si="202"/>
        <v>165.5664548888127</v>
      </c>
      <c r="V983">
        <v>9397.85</v>
      </c>
      <c r="W983">
        <f t="shared" si="203"/>
        <v>128.47385984123014</v>
      </c>
      <c r="X983">
        <v>3971.21</v>
      </c>
      <c r="Y983">
        <f t="shared" si="204"/>
        <v>95.860660585271901</v>
      </c>
      <c r="Z983">
        <v>14817.96</v>
      </c>
      <c r="AA983" s="136">
        <f t="shared" si="205"/>
        <v>149.41074453496813</v>
      </c>
      <c r="AB983">
        <v>10906.95</v>
      </c>
      <c r="AC983">
        <f t="shared" si="206"/>
        <v>123.97924386750631</v>
      </c>
    </row>
    <row r="984" spans="1:29">
      <c r="A984" s="20">
        <v>43486</v>
      </c>
      <c r="B984">
        <v>27322.400000000001</v>
      </c>
      <c r="C984">
        <f t="shared" si="207"/>
        <v>138.4818511957709</v>
      </c>
      <c r="D984">
        <v>12024.9</v>
      </c>
      <c r="E984" s="135">
        <f t="shared" si="207"/>
        <v>138.84700030252154</v>
      </c>
      <c r="F984">
        <v>11570.2</v>
      </c>
      <c r="G984">
        <f t="shared" si="195"/>
        <v>166.46644039899462</v>
      </c>
      <c r="H984">
        <v>9366.7199999999993</v>
      </c>
      <c r="I984">
        <f t="shared" si="196"/>
        <v>147.93209481708905</v>
      </c>
      <c r="J984">
        <v>7128.34</v>
      </c>
      <c r="K984">
        <f t="shared" si="197"/>
        <v>139.67661155373023</v>
      </c>
      <c r="L984">
        <v>13711.02</v>
      </c>
      <c r="M984" s="134">
        <f t="shared" si="198"/>
        <v>161.07833393248606</v>
      </c>
      <c r="N984">
        <v>9885.5</v>
      </c>
      <c r="O984">
        <f t="shared" si="199"/>
        <v>150.60222608844026</v>
      </c>
      <c r="P984">
        <v>14141.57</v>
      </c>
      <c r="Q984">
        <f t="shared" si="200"/>
        <v>146.0094492936777</v>
      </c>
      <c r="R984">
        <v>7145.62</v>
      </c>
      <c r="S984" s="135">
        <f t="shared" si="201"/>
        <v>169.77969758313611</v>
      </c>
      <c r="T984">
        <v>10622.45</v>
      </c>
      <c r="U984" s="136">
        <f t="shared" si="202"/>
        <v>166.26752880444906</v>
      </c>
      <c r="V984">
        <v>9383.85</v>
      </c>
      <c r="W984">
        <f t="shared" si="203"/>
        <v>128.28247201978405</v>
      </c>
      <c r="X984">
        <v>3935.54</v>
      </c>
      <c r="Y984">
        <f t="shared" si="204"/>
        <v>94.999625846973828</v>
      </c>
      <c r="Z984">
        <v>14847.66</v>
      </c>
      <c r="AA984" s="136">
        <f t="shared" si="205"/>
        <v>149.71021214810034</v>
      </c>
      <c r="AB984">
        <v>10961.85</v>
      </c>
      <c r="AC984">
        <f t="shared" si="206"/>
        <v>124.60329188169233</v>
      </c>
    </row>
    <row r="985" spans="1:29">
      <c r="A985" s="20">
        <v>43487</v>
      </c>
      <c r="B985">
        <v>27430.75</v>
      </c>
      <c r="C985">
        <f t="shared" si="207"/>
        <v>139.03101629755776</v>
      </c>
      <c r="D985">
        <v>12056.65</v>
      </c>
      <c r="E985" s="135">
        <f t="shared" si="207"/>
        <v>139.21360561812543</v>
      </c>
      <c r="F985">
        <v>11558.05</v>
      </c>
      <c r="G985">
        <f t="shared" si="195"/>
        <v>166.29163207667969</v>
      </c>
      <c r="H985">
        <v>9351.69</v>
      </c>
      <c r="I985">
        <f t="shared" si="196"/>
        <v>147.69472043362282</v>
      </c>
      <c r="J985">
        <v>7118.49</v>
      </c>
      <c r="K985">
        <f t="shared" si="197"/>
        <v>139.48360524036633</v>
      </c>
      <c r="L985">
        <v>13711.93</v>
      </c>
      <c r="M985" s="134">
        <f t="shared" si="198"/>
        <v>161.08902469684045</v>
      </c>
      <c r="N985">
        <v>9903.5</v>
      </c>
      <c r="O985">
        <f t="shared" si="199"/>
        <v>150.87644995871409</v>
      </c>
      <c r="P985">
        <v>14113.82</v>
      </c>
      <c r="Q985">
        <f t="shared" si="200"/>
        <v>145.72293498035185</v>
      </c>
      <c r="R985">
        <v>7178.05</v>
      </c>
      <c r="S985" s="135">
        <f t="shared" si="201"/>
        <v>170.55023332287897</v>
      </c>
      <c r="T985">
        <v>10679.65</v>
      </c>
      <c r="U985" s="136">
        <f t="shared" si="202"/>
        <v>167.1628498130313</v>
      </c>
      <c r="V985">
        <v>9379.85</v>
      </c>
      <c r="W985">
        <f t="shared" si="203"/>
        <v>128.22778978508515</v>
      </c>
      <c r="X985">
        <v>3904.67</v>
      </c>
      <c r="Y985">
        <f t="shared" si="204"/>
        <v>94.254457852265077</v>
      </c>
      <c r="Z985">
        <v>14899.14</v>
      </c>
      <c r="AA985" s="136">
        <f t="shared" si="205"/>
        <v>150.22928934419616</v>
      </c>
      <c r="AB985">
        <v>10922.75</v>
      </c>
      <c r="AC985">
        <f t="shared" si="206"/>
        <v>124.1588423852502</v>
      </c>
    </row>
    <row r="986" spans="1:29">
      <c r="A986" s="20">
        <v>43488</v>
      </c>
      <c r="B986">
        <v>27264.05</v>
      </c>
      <c r="C986">
        <f t="shared" si="207"/>
        <v>138.18610792221978</v>
      </c>
      <c r="D986">
        <v>12056.25</v>
      </c>
      <c r="E986" s="135">
        <f t="shared" si="207"/>
        <v>139.20898696848002</v>
      </c>
      <c r="F986">
        <v>11485.83</v>
      </c>
      <c r="G986">
        <f t="shared" si="195"/>
        <v>165.25256565383347</v>
      </c>
      <c r="H986">
        <v>9313.07</v>
      </c>
      <c r="I986">
        <f t="shared" si="196"/>
        <v>147.08478040105689</v>
      </c>
      <c r="J986">
        <v>7088.33</v>
      </c>
      <c r="K986">
        <f t="shared" si="197"/>
        <v>138.89263362503087</v>
      </c>
      <c r="L986">
        <v>13709.36</v>
      </c>
      <c r="M986" s="134">
        <f t="shared" si="198"/>
        <v>161.05883209860878</v>
      </c>
      <c r="N986">
        <v>9896.4699999999993</v>
      </c>
      <c r="O986">
        <f t="shared" si="199"/>
        <v>150.76935030271267</v>
      </c>
      <c r="P986">
        <v>14128.19</v>
      </c>
      <c r="Q986">
        <f t="shared" si="200"/>
        <v>145.8713029328741</v>
      </c>
      <c r="R986">
        <v>7153.92</v>
      </c>
      <c r="S986" s="135">
        <f t="shared" si="201"/>
        <v>169.9769053117783</v>
      </c>
      <c r="T986">
        <v>10644.2</v>
      </c>
      <c r="U986" s="136">
        <f t="shared" si="202"/>
        <v>166.60796992222291</v>
      </c>
      <c r="V986">
        <v>9327.0499999999993</v>
      </c>
      <c r="W986">
        <f t="shared" si="203"/>
        <v>127.50598428705986</v>
      </c>
      <c r="X986">
        <v>3887.95</v>
      </c>
      <c r="Y986">
        <f t="shared" si="204"/>
        <v>93.850855362095658</v>
      </c>
      <c r="Z986">
        <v>14906.09</v>
      </c>
      <c r="AA986" s="136">
        <f t="shared" si="205"/>
        <v>150.29936678228603</v>
      </c>
      <c r="AB986">
        <v>10831.5</v>
      </c>
      <c r="AC986">
        <f t="shared" si="206"/>
        <v>123.12160411030533</v>
      </c>
    </row>
    <row r="987" spans="1:29">
      <c r="A987" s="20">
        <v>43489</v>
      </c>
      <c r="B987">
        <v>27232.6</v>
      </c>
      <c r="C987">
        <f t="shared" si="207"/>
        <v>138.02670559225947</v>
      </c>
      <c r="D987">
        <v>11984.7</v>
      </c>
      <c r="E987" s="135">
        <f t="shared" si="207"/>
        <v>138.38282601315854</v>
      </c>
      <c r="F987">
        <v>11486.26</v>
      </c>
      <c r="G987">
        <f t="shared" si="195"/>
        <v>165.25875228581663</v>
      </c>
      <c r="H987">
        <v>9317.73</v>
      </c>
      <c r="I987">
        <f t="shared" si="196"/>
        <v>147.1583775152919</v>
      </c>
      <c r="J987">
        <v>7081.82</v>
      </c>
      <c r="K987">
        <f t="shared" si="197"/>
        <v>138.76507310726447</v>
      </c>
      <c r="L987">
        <v>13668.29</v>
      </c>
      <c r="M987" s="134">
        <f t="shared" si="198"/>
        <v>160.57633793153684</v>
      </c>
      <c r="N987">
        <v>9853.0400000000009</v>
      </c>
      <c r="O987">
        <f t="shared" si="199"/>
        <v>150.10770904237981</v>
      </c>
      <c r="P987">
        <v>14067.36</v>
      </c>
      <c r="Q987">
        <f t="shared" si="200"/>
        <v>145.24324290838356</v>
      </c>
      <c r="R987">
        <v>7162.93</v>
      </c>
      <c r="S987" s="135">
        <f t="shared" si="201"/>
        <v>170.19098261720791</v>
      </c>
      <c r="T987">
        <v>10676.71</v>
      </c>
      <c r="U987" s="136">
        <f t="shared" si="202"/>
        <v>167.11683156538737</v>
      </c>
      <c r="V987">
        <v>9330.5</v>
      </c>
      <c r="W987">
        <f t="shared" si="203"/>
        <v>127.55314771448765</v>
      </c>
      <c r="X987">
        <v>3889.47</v>
      </c>
      <c r="Y987">
        <f t="shared" si="204"/>
        <v>93.887546497565594</v>
      </c>
      <c r="Z987">
        <v>14933.38</v>
      </c>
      <c r="AA987" s="136">
        <f t="shared" si="205"/>
        <v>150.57453416149067</v>
      </c>
      <c r="AB987">
        <v>10849.8</v>
      </c>
      <c r="AC987">
        <f t="shared" si="206"/>
        <v>123.32962011503399</v>
      </c>
    </row>
    <row r="988" spans="1:29">
      <c r="A988" s="20">
        <v>43490</v>
      </c>
      <c r="B988">
        <v>26868.3</v>
      </c>
      <c r="C988">
        <f t="shared" si="207"/>
        <v>136.18027415173378</v>
      </c>
      <c r="D988">
        <v>11822.8</v>
      </c>
      <c r="E988" s="135">
        <f t="shared" si="207"/>
        <v>136.51342756918157</v>
      </c>
      <c r="F988">
        <v>11406.7</v>
      </c>
      <c r="G988">
        <f t="shared" si="195"/>
        <v>164.1140814937695</v>
      </c>
      <c r="H988">
        <v>9182.58</v>
      </c>
      <c r="I988">
        <f t="shared" si="196"/>
        <v>145.02390326875422</v>
      </c>
      <c r="J988">
        <v>7034.55</v>
      </c>
      <c r="K988">
        <f t="shared" si="197"/>
        <v>137.83883874861368</v>
      </c>
      <c r="L988">
        <v>13475.13</v>
      </c>
      <c r="M988" s="134">
        <f t="shared" si="198"/>
        <v>158.30707634615518</v>
      </c>
      <c r="N988">
        <v>9733.1299999999992</v>
      </c>
      <c r="O988">
        <f t="shared" si="199"/>
        <v>148.28092102657229</v>
      </c>
      <c r="P988">
        <v>13863.65</v>
      </c>
      <c r="Q988">
        <f t="shared" si="200"/>
        <v>143.13996972756877</v>
      </c>
      <c r="R988">
        <v>7128.14</v>
      </c>
      <c r="S988" s="135">
        <f t="shared" si="201"/>
        <v>169.36437335462227</v>
      </c>
      <c r="T988">
        <v>10639.19</v>
      </c>
      <c r="U988" s="136">
        <f t="shared" si="202"/>
        <v>166.52955107164601</v>
      </c>
      <c r="V988">
        <v>9253.2000000000007</v>
      </c>
      <c r="W988">
        <f t="shared" si="203"/>
        <v>126.49641352893171</v>
      </c>
      <c r="X988">
        <v>3835.37</v>
      </c>
      <c r="Y988">
        <f t="shared" si="204"/>
        <v>92.581631741694409</v>
      </c>
      <c r="Z988">
        <v>14880.63</v>
      </c>
      <c r="AA988" s="136">
        <f t="shared" si="205"/>
        <v>150.04265144793095</v>
      </c>
      <c r="AB988">
        <v>10780.55</v>
      </c>
      <c r="AC988">
        <f t="shared" si="206"/>
        <v>122.54245572555527</v>
      </c>
    </row>
    <row r="989" spans="1:29">
      <c r="A989" s="20">
        <v>43493</v>
      </c>
      <c r="B989">
        <v>26372.1</v>
      </c>
      <c r="C989">
        <f t="shared" si="207"/>
        <v>133.66531592832217</v>
      </c>
      <c r="D989">
        <v>11542.15</v>
      </c>
      <c r="E989" s="135">
        <f t="shared" si="207"/>
        <v>133.27286751172556</v>
      </c>
      <c r="F989">
        <v>11314.91</v>
      </c>
      <c r="G989">
        <f t="shared" si="195"/>
        <v>162.79345137810824</v>
      </c>
      <c r="H989">
        <v>9150.82</v>
      </c>
      <c r="I989">
        <f t="shared" si="196"/>
        <v>144.52230576916091</v>
      </c>
      <c r="J989">
        <v>6971.56</v>
      </c>
      <c r="K989">
        <f t="shared" si="197"/>
        <v>136.60457807056389</v>
      </c>
      <c r="L989">
        <v>13226.1</v>
      </c>
      <c r="M989" s="134">
        <f t="shared" si="198"/>
        <v>155.38144882178378</v>
      </c>
      <c r="N989">
        <v>9612.0400000000009</v>
      </c>
      <c r="O989">
        <f t="shared" si="199"/>
        <v>146.43615611260245</v>
      </c>
      <c r="P989">
        <v>13605.35</v>
      </c>
      <c r="Q989">
        <f t="shared" si="200"/>
        <v>140.47306352461132</v>
      </c>
      <c r="R989">
        <v>7019.21</v>
      </c>
      <c r="S989" s="135">
        <f t="shared" si="201"/>
        <v>166.77620011594863</v>
      </c>
      <c r="T989">
        <v>10486.74</v>
      </c>
      <c r="U989" s="136">
        <f t="shared" si="202"/>
        <v>164.1433327541921</v>
      </c>
      <c r="V989">
        <v>9202.1</v>
      </c>
      <c r="W989">
        <f t="shared" si="203"/>
        <v>125.79784798065343</v>
      </c>
      <c r="X989">
        <v>3770.04</v>
      </c>
      <c r="Y989">
        <f t="shared" si="204"/>
        <v>91.00463708363408</v>
      </c>
      <c r="Z989">
        <v>14675.89</v>
      </c>
      <c r="AA989" s="136">
        <f t="shared" si="205"/>
        <v>147.97824070339598</v>
      </c>
      <c r="AB989">
        <v>10661.55</v>
      </c>
      <c r="AC989">
        <f t="shared" si="206"/>
        <v>121.18978334507922</v>
      </c>
    </row>
    <row r="990" spans="1:29">
      <c r="A990" s="20">
        <v>43494</v>
      </c>
      <c r="B990">
        <v>26398.799999999999</v>
      </c>
      <c r="C990">
        <f t="shared" si="207"/>
        <v>133.80064318460006</v>
      </c>
      <c r="D990">
        <v>11527.75</v>
      </c>
      <c r="E990" s="135">
        <f t="shared" si="207"/>
        <v>133.10659612449106</v>
      </c>
      <c r="F990">
        <v>11307.36</v>
      </c>
      <c r="G990">
        <f t="shared" si="195"/>
        <v>162.68482563049693</v>
      </c>
      <c r="H990">
        <v>9164</v>
      </c>
      <c r="I990">
        <f t="shared" si="196"/>
        <v>144.73046241414326</v>
      </c>
      <c r="J990">
        <v>6989.84</v>
      </c>
      <c r="K990">
        <f t="shared" si="197"/>
        <v>136.9627664368879</v>
      </c>
      <c r="L990">
        <v>13285.06</v>
      </c>
      <c r="M990" s="134">
        <f t="shared" si="198"/>
        <v>156.07411636720775</v>
      </c>
      <c r="N990">
        <v>9596.8799999999992</v>
      </c>
      <c r="O990">
        <f t="shared" si="199"/>
        <v>146.20519867519403</v>
      </c>
      <c r="P990">
        <v>13632.44</v>
      </c>
      <c r="Q990">
        <f t="shared" si="200"/>
        <v>140.75276344345809</v>
      </c>
      <c r="R990">
        <v>7061.78</v>
      </c>
      <c r="S990" s="135">
        <f t="shared" si="201"/>
        <v>167.78766192417717</v>
      </c>
      <c r="T990">
        <v>10536.11</v>
      </c>
      <c r="U990" s="136">
        <f t="shared" si="202"/>
        <v>164.91609496037577</v>
      </c>
      <c r="V990">
        <v>9214.85</v>
      </c>
      <c r="W990">
        <f t="shared" si="203"/>
        <v>125.97214760375613</v>
      </c>
      <c r="X990">
        <v>3772.99</v>
      </c>
      <c r="Y990">
        <f t="shared" si="204"/>
        <v>91.075846853131665</v>
      </c>
      <c r="Z990">
        <v>14766.53</v>
      </c>
      <c r="AA990" s="136">
        <f t="shared" si="205"/>
        <v>148.89217149310318</v>
      </c>
      <c r="AB990">
        <v>10652.2</v>
      </c>
      <c r="AC990">
        <f t="shared" si="206"/>
        <v>121.08350194375612</v>
      </c>
    </row>
    <row r="991" spans="1:29">
      <c r="A991" s="20">
        <v>43495</v>
      </c>
      <c r="B991">
        <v>26396.15</v>
      </c>
      <c r="C991">
        <f t="shared" si="207"/>
        <v>133.78721182770357</v>
      </c>
      <c r="D991">
        <v>11611.6</v>
      </c>
      <c r="E991" s="135">
        <f t="shared" si="207"/>
        <v>134.07478055640871</v>
      </c>
      <c r="F991">
        <v>11279.67</v>
      </c>
      <c r="G991">
        <f t="shared" si="195"/>
        <v>162.28643530581382</v>
      </c>
      <c r="H991">
        <v>9181.66</v>
      </c>
      <c r="I991">
        <f t="shared" si="196"/>
        <v>145.00937336637304</v>
      </c>
      <c r="J991">
        <v>6996.12</v>
      </c>
      <c r="K991">
        <f t="shared" si="197"/>
        <v>137.08582020825085</v>
      </c>
      <c r="L991">
        <v>13409.25</v>
      </c>
      <c r="M991" s="134">
        <f t="shared" si="198"/>
        <v>157.53311199926691</v>
      </c>
      <c r="N991">
        <v>9694.09</v>
      </c>
      <c r="O991">
        <f t="shared" si="199"/>
        <v>147.68615992126729</v>
      </c>
      <c r="P991">
        <v>13787.03</v>
      </c>
      <c r="Q991">
        <f t="shared" si="200"/>
        <v>142.34888047758582</v>
      </c>
      <c r="R991">
        <v>7059.01</v>
      </c>
      <c r="S991" s="135">
        <f t="shared" si="201"/>
        <v>167.7218468147388</v>
      </c>
      <c r="T991">
        <v>10551.44</v>
      </c>
      <c r="U991" s="136">
        <f t="shared" si="202"/>
        <v>165.1560472516619</v>
      </c>
      <c r="V991">
        <v>9228.0499999999993</v>
      </c>
      <c r="W991">
        <f t="shared" si="203"/>
        <v>126.15259897826243</v>
      </c>
      <c r="X991">
        <v>3776.95</v>
      </c>
      <c r="Y991">
        <f t="shared" si="204"/>
        <v>91.171436916592853</v>
      </c>
      <c r="Z991">
        <v>14916.21</v>
      </c>
      <c r="AA991" s="136">
        <f t="shared" si="205"/>
        <v>150.40140759861256</v>
      </c>
      <c r="AB991">
        <v>10651.8</v>
      </c>
      <c r="AC991">
        <f t="shared" si="206"/>
        <v>121.07895514583853</v>
      </c>
    </row>
    <row r="992" spans="1:29">
      <c r="A992" s="20">
        <v>43496</v>
      </c>
      <c r="B992">
        <v>26555.599999999999</v>
      </c>
      <c r="C992">
        <f t="shared" si="207"/>
        <v>134.59537403794738</v>
      </c>
      <c r="D992">
        <v>11781.55</v>
      </c>
      <c r="E992" s="135">
        <f t="shared" si="207"/>
        <v>136.03712932449938</v>
      </c>
      <c r="F992">
        <v>11425.73</v>
      </c>
      <c r="G992">
        <f t="shared" si="195"/>
        <v>164.38787592781495</v>
      </c>
      <c r="H992">
        <v>9283.01</v>
      </c>
      <c r="I992">
        <f t="shared" si="196"/>
        <v>146.61003163412443</v>
      </c>
      <c r="J992">
        <v>7072.15</v>
      </c>
      <c r="K992">
        <f t="shared" si="197"/>
        <v>138.57559381282502</v>
      </c>
      <c r="L992">
        <v>13548.77</v>
      </c>
      <c r="M992" s="134">
        <f t="shared" si="198"/>
        <v>159.17220589237337</v>
      </c>
      <c r="N992">
        <v>9734.14</v>
      </c>
      <c r="O992">
        <f t="shared" si="199"/>
        <v>148.29630803262654</v>
      </c>
      <c r="P992">
        <v>13909.46</v>
      </c>
      <c r="Q992">
        <f t="shared" si="200"/>
        <v>143.61295065345914</v>
      </c>
      <c r="R992">
        <v>7145.24</v>
      </c>
      <c r="S992" s="135">
        <f t="shared" si="201"/>
        <v>169.77066879555974</v>
      </c>
      <c r="T992">
        <v>10711.95</v>
      </c>
      <c r="U992" s="136">
        <f t="shared" si="202"/>
        <v>167.66842443850695</v>
      </c>
      <c r="V992">
        <v>9328.2000000000007</v>
      </c>
      <c r="W992">
        <f t="shared" si="203"/>
        <v>127.5217054295358</v>
      </c>
      <c r="X992">
        <v>3808.51</v>
      </c>
      <c r="Y992">
        <f t="shared" si="204"/>
        <v>91.933260755692572</v>
      </c>
      <c r="Z992">
        <v>15110.36</v>
      </c>
      <c r="AA992" s="136">
        <f t="shared" si="205"/>
        <v>152.35903847705089</v>
      </c>
      <c r="AB992">
        <v>10830.95</v>
      </c>
      <c r="AC992">
        <f t="shared" si="206"/>
        <v>123.11535226316867</v>
      </c>
    </row>
    <row r="993" spans="1:29">
      <c r="A993" s="20">
        <v>43497</v>
      </c>
      <c r="B993">
        <v>26828.2</v>
      </c>
      <c r="C993">
        <f t="shared" si="207"/>
        <v>135.97702984548872</v>
      </c>
      <c r="D993">
        <v>11969.35</v>
      </c>
      <c r="E993" s="135">
        <f t="shared" si="207"/>
        <v>138.20558533301616</v>
      </c>
      <c r="F993">
        <v>11552</v>
      </c>
      <c r="G993">
        <f t="shared" si="195"/>
        <v>166.20458760342825</v>
      </c>
      <c r="H993">
        <v>9422.06</v>
      </c>
      <c r="I993">
        <f t="shared" si="196"/>
        <v>148.80610003206053</v>
      </c>
      <c r="J993">
        <v>7164.96</v>
      </c>
      <c r="K993">
        <f t="shared" si="197"/>
        <v>140.39416395935308</v>
      </c>
      <c r="L993">
        <v>13652.47</v>
      </c>
      <c r="M993" s="134">
        <f t="shared" si="198"/>
        <v>160.39048310506786</v>
      </c>
      <c r="N993">
        <v>9816.85</v>
      </c>
      <c r="O993">
        <f t="shared" si="199"/>
        <v>149.5563667165348</v>
      </c>
      <c r="P993">
        <v>14068.01</v>
      </c>
      <c r="Q993">
        <f t="shared" si="200"/>
        <v>145.24995405446148</v>
      </c>
      <c r="R993">
        <v>7258.87</v>
      </c>
      <c r="S993" s="135">
        <f t="shared" si="201"/>
        <v>172.4705138805729</v>
      </c>
      <c r="T993">
        <v>10840.34</v>
      </c>
      <c r="U993" s="136">
        <f t="shared" si="202"/>
        <v>169.67804444360962</v>
      </c>
      <c r="V993">
        <v>9506.25</v>
      </c>
      <c r="W993">
        <f t="shared" si="203"/>
        <v>129.95574840156993</v>
      </c>
      <c r="X993">
        <v>3771.54</v>
      </c>
      <c r="Y993">
        <f t="shared" si="204"/>
        <v>91.040845441005729</v>
      </c>
      <c r="Z993">
        <v>15314.05</v>
      </c>
      <c r="AA993" s="136">
        <f t="shared" si="205"/>
        <v>154.41286198273772</v>
      </c>
      <c r="AB993">
        <v>10893.65</v>
      </c>
      <c r="AC993">
        <f t="shared" si="206"/>
        <v>123.82806283674724</v>
      </c>
    </row>
    <row r="994" spans="1:29">
      <c r="A994" s="20">
        <v>43500</v>
      </c>
      <c r="B994">
        <v>26588.2</v>
      </c>
      <c r="C994">
        <f t="shared" si="207"/>
        <v>134.76060506995708</v>
      </c>
      <c r="D994">
        <v>11916</v>
      </c>
      <c r="E994" s="135">
        <f t="shared" si="207"/>
        <v>137.58957293656053</v>
      </c>
      <c r="F994">
        <v>11509.16</v>
      </c>
      <c r="G994">
        <f t="shared" si="195"/>
        <v>165.58822640771055</v>
      </c>
      <c r="H994">
        <v>9402.17</v>
      </c>
      <c r="I994">
        <f t="shared" si="196"/>
        <v>148.49196985992856</v>
      </c>
      <c r="J994">
        <v>7162.7</v>
      </c>
      <c r="K994">
        <f t="shared" si="197"/>
        <v>140.34988027730208</v>
      </c>
      <c r="L994">
        <v>13646.23</v>
      </c>
      <c r="M994" s="134">
        <f t="shared" si="198"/>
        <v>160.31717500663768</v>
      </c>
      <c r="N994">
        <v>9755.27</v>
      </c>
      <c r="O994">
        <f t="shared" si="199"/>
        <v>148.61821638700911</v>
      </c>
      <c r="P994">
        <v>14016.3</v>
      </c>
      <c r="Q994">
        <f t="shared" si="200"/>
        <v>144.71605657186399</v>
      </c>
      <c r="R994">
        <v>7273.74</v>
      </c>
      <c r="S994" s="135">
        <f t="shared" si="201"/>
        <v>172.82382459441735</v>
      </c>
      <c r="T994">
        <v>10868.74</v>
      </c>
      <c r="U994" s="136">
        <f t="shared" si="202"/>
        <v>170.12257445486375</v>
      </c>
      <c r="V994">
        <v>9535.25</v>
      </c>
      <c r="W994">
        <f t="shared" si="203"/>
        <v>130.35219460313684</v>
      </c>
      <c r="X994">
        <v>3709.36</v>
      </c>
      <c r="Y994">
        <f t="shared" si="204"/>
        <v>89.539888333425878</v>
      </c>
      <c r="Z994">
        <v>15302.61</v>
      </c>
      <c r="AA994" s="136">
        <f t="shared" si="205"/>
        <v>154.29751149471647</v>
      </c>
      <c r="AB994">
        <v>10912.25</v>
      </c>
      <c r="AC994">
        <f t="shared" si="206"/>
        <v>124.03948893991408</v>
      </c>
    </row>
    <row r="995" spans="1:29">
      <c r="A995" s="20">
        <v>43501</v>
      </c>
      <c r="B995">
        <v>26397.75</v>
      </c>
      <c r="C995">
        <f t="shared" si="207"/>
        <v>133.7953213262071</v>
      </c>
      <c r="D995">
        <v>11911.65</v>
      </c>
      <c r="E995" s="135">
        <f t="shared" si="207"/>
        <v>137.53934512166677</v>
      </c>
      <c r="F995">
        <v>11501.68</v>
      </c>
      <c r="G995">
        <f t="shared" si="195"/>
        <v>165.48060778623602</v>
      </c>
      <c r="H995">
        <v>9409.86</v>
      </c>
      <c r="I995">
        <f t="shared" si="196"/>
        <v>148.61342089178856</v>
      </c>
      <c r="J995">
        <v>7166.45</v>
      </c>
      <c r="K995">
        <f t="shared" si="197"/>
        <v>140.42335983822741</v>
      </c>
      <c r="L995">
        <v>13557.36</v>
      </c>
      <c r="M995" s="134">
        <f t="shared" si="198"/>
        <v>159.27312200864191</v>
      </c>
      <c r="N995">
        <v>9680.89</v>
      </c>
      <c r="O995">
        <f t="shared" si="199"/>
        <v>147.48506241639981</v>
      </c>
      <c r="P995">
        <v>13956.04</v>
      </c>
      <c r="Q995">
        <f t="shared" si="200"/>
        <v>144.0938817062418</v>
      </c>
      <c r="R995">
        <v>7253.14</v>
      </c>
      <c r="S995" s="135">
        <f t="shared" si="201"/>
        <v>172.33436926790787</v>
      </c>
      <c r="T995">
        <v>10864.22</v>
      </c>
      <c r="U995" s="136">
        <f t="shared" si="202"/>
        <v>170.05182531222752</v>
      </c>
      <c r="V995">
        <v>9565.35</v>
      </c>
      <c r="W995">
        <f t="shared" si="203"/>
        <v>130.76367841924596</v>
      </c>
      <c r="X995">
        <v>3656.33</v>
      </c>
      <c r="Y995">
        <f t="shared" si="204"/>
        <v>88.259802205813145</v>
      </c>
      <c r="Z995">
        <v>15285.26</v>
      </c>
      <c r="AA995" s="136">
        <f t="shared" si="205"/>
        <v>154.12256997660725</v>
      </c>
      <c r="AB995">
        <v>10934.35</v>
      </c>
      <c r="AC995">
        <f t="shared" si="206"/>
        <v>124.29069952485963</v>
      </c>
    </row>
    <row r="996" spans="1:29">
      <c r="A996" s="20">
        <v>43502</v>
      </c>
      <c r="B996">
        <v>26639.8</v>
      </c>
      <c r="C996">
        <f t="shared" si="207"/>
        <v>135.02213639669637</v>
      </c>
      <c r="D996">
        <v>12047.85</v>
      </c>
      <c r="E996" s="135">
        <f t="shared" si="207"/>
        <v>139.11199532592656</v>
      </c>
      <c r="F996">
        <v>11592.7</v>
      </c>
      <c r="G996">
        <f t="shared" si="195"/>
        <v>166.79015951439254</v>
      </c>
      <c r="H996">
        <v>9522.4500000000007</v>
      </c>
      <c r="I996">
        <f t="shared" si="196"/>
        <v>150.3915966625446</v>
      </c>
      <c r="J996">
        <v>7234.52</v>
      </c>
      <c r="K996">
        <f t="shared" si="197"/>
        <v>141.75716082814404</v>
      </c>
      <c r="L996">
        <v>13602.03</v>
      </c>
      <c r="M996" s="134">
        <f t="shared" si="198"/>
        <v>159.7979093094236</v>
      </c>
      <c r="N996">
        <v>9678.61</v>
      </c>
      <c r="O996">
        <f t="shared" si="199"/>
        <v>147.45032739283181</v>
      </c>
      <c r="P996">
        <v>14012.83</v>
      </c>
      <c r="Q996">
        <f t="shared" si="200"/>
        <v>144.6802293766481</v>
      </c>
      <c r="R996">
        <v>7338.85</v>
      </c>
      <c r="S996" s="135">
        <f t="shared" si="201"/>
        <v>174.37083606572958</v>
      </c>
      <c r="T996">
        <v>10999.13</v>
      </c>
      <c r="U996" s="136">
        <f t="shared" si="202"/>
        <v>172.16349939033645</v>
      </c>
      <c r="V996">
        <v>9692.25</v>
      </c>
      <c r="W996">
        <f t="shared" si="203"/>
        <v>132.49847231506811</v>
      </c>
      <c r="X996">
        <v>3684.57</v>
      </c>
      <c r="Y996">
        <f t="shared" si="204"/>
        <v>88.941484880596917</v>
      </c>
      <c r="Z996">
        <v>15486.38</v>
      </c>
      <c r="AA996" s="136">
        <f t="shared" si="205"/>
        <v>156.15047995482774</v>
      </c>
      <c r="AB996">
        <v>11062.45</v>
      </c>
      <c r="AC996">
        <f t="shared" si="206"/>
        <v>125.74681155796033</v>
      </c>
    </row>
    <row r="997" spans="1:29">
      <c r="A997" s="20">
        <v>43503</v>
      </c>
      <c r="B997">
        <v>26956.15</v>
      </c>
      <c r="C997">
        <f t="shared" si="207"/>
        <v>136.62553630394402</v>
      </c>
      <c r="D997">
        <v>12073.85</v>
      </c>
      <c r="E997" s="135">
        <f t="shared" si="207"/>
        <v>139.41220755287776</v>
      </c>
      <c r="F997">
        <v>11607.05</v>
      </c>
      <c r="G997">
        <f t="shared" si="195"/>
        <v>166.99662037243525</v>
      </c>
      <c r="H997">
        <v>9592.48</v>
      </c>
      <c r="I997">
        <f t="shared" si="196"/>
        <v>151.49760651445013</v>
      </c>
      <c r="J997">
        <v>7285.01</v>
      </c>
      <c r="K997">
        <f t="shared" si="197"/>
        <v>142.74648963644273</v>
      </c>
      <c r="L997">
        <v>13637.62</v>
      </c>
      <c r="M997" s="134">
        <f t="shared" si="198"/>
        <v>160.21602392851523</v>
      </c>
      <c r="N997">
        <v>9793.1</v>
      </c>
      <c r="O997">
        <f t="shared" si="199"/>
        <v>149.19454355436795</v>
      </c>
      <c r="P997">
        <v>14084.26</v>
      </c>
      <c r="Q997">
        <f t="shared" si="200"/>
        <v>145.41773270640905</v>
      </c>
      <c r="R997">
        <v>7371.97</v>
      </c>
      <c r="S997" s="135">
        <f t="shared" si="201"/>
        <v>175.15776618291372</v>
      </c>
      <c r="T997">
        <v>11025.11</v>
      </c>
      <c r="U997" s="136">
        <f t="shared" si="202"/>
        <v>172.57015043584289</v>
      </c>
      <c r="V997">
        <v>9781</v>
      </c>
      <c r="W997">
        <f t="shared" si="203"/>
        <v>133.71173439744965</v>
      </c>
      <c r="X997">
        <v>3713.65</v>
      </c>
      <c r="Y997">
        <f t="shared" si="204"/>
        <v>89.643444235508824</v>
      </c>
      <c r="Z997">
        <v>15529.73</v>
      </c>
      <c r="AA997" s="136">
        <f t="shared" si="205"/>
        <v>156.58758167298538</v>
      </c>
      <c r="AB997">
        <v>11069.4</v>
      </c>
      <c r="AC997">
        <f t="shared" si="206"/>
        <v>125.82581217177801</v>
      </c>
    </row>
    <row r="998" spans="1:29">
      <c r="A998" s="20">
        <v>43504</v>
      </c>
      <c r="B998">
        <v>26536.6</v>
      </c>
      <c r="C998">
        <f t="shared" si="207"/>
        <v>134.49907374321779</v>
      </c>
      <c r="D998">
        <v>11955.65</v>
      </c>
      <c r="E998" s="135">
        <f t="shared" si="207"/>
        <v>138.04739658266112</v>
      </c>
      <c r="F998">
        <v>11451.08</v>
      </c>
      <c r="G998">
        <f t="shared" si="195"/>
        <v>164.75259946449663</v>
      </c>
      <c r="H998">
        <v>9466.24</v>
      </c>
      <c r="I998">
        <f t="shared" si="196"/>
        <v>149.50385121379961</v>
      </c>
      <c r="J998">
        <v>7209.61</v>
      </c>
      <c r="K998">
        <f t="shared" si="197"/>
        <v>141.26906059810403</v>
      </c>
      <c r="L998">
        <v>13532.97</v>
      </c>
      <c r="M998" s="134">
        <f t="shared" si="198"/>
        <v>158.98658602775836</v>
      </c>
      <c r="N998">
        <v>9700.83</v>
      </c>
      <c r="O998">
        <f t="shared" si="199"/>
        <v>147.78884152602538</v>
      </c>
      <c r="P998">
        <v>13948.09</v>
      </c>
      <c r="Q998">
        <f t="shared" si="200"/>
        <v>144.01179922728898</v>
      </c>
      <c r="R998">
        <v>7307.85</v>
      </c>
      <c r="S998" s="135">
        <f t="shared" si="201"/>
        <v>173.63427707923472</v>
      </c>
      <c r="T998">
        <v>10929.27</v>
      </c>
      <c r="U998" s="136">
        <f t="shared" si="202"/>
        <v>171.07001817251208</v>
      </c>
      <c r="V998">
        <v>9656.5499999999993</v>
      </c>
      <c r="W998">
        <f t="shared" si="203"/>
        <v>132.01043337038055</v>
      </c>
      <c r="X998">
        <v>3618.76</v>
      </c>
      <c r="Y998">
        <f t="shared" si="204"/>
        <v>87.35290354817765</v>
      </c>
      <c r="Z998">
        <v>15405.97</v>
      </c>
      <c r="AA998" s="136">
        <f t="shared" si="205"/>
        <v>155.339699120755</v>
      </c>
      <c r="AB998">
        <v>10943.6</v>
      </c>
      <c r="AC998">
        <f t="shared" si="206"/>
        <v>124.39584422670336</v>
      </c>
    </row>
    <row r="999" spans="1:29">
      <c r="A999" s="20">
        <v>43507</v>
      </c>
      <c r="B999">
        <v>26240</v>
      </c>
      <c r="C999">
        <f t="shared" si="207"/>
        <v>132.99577545812332</v>
      </c>
      <c r="D999">
        <v>11739.7</v>
      </c>
      <c r="E999" s="135">
        <f t="shared" si="207"/>
        <v>135.55390310534909</v>
      </c>
      <c r="F999">
        <v>11416.73</v>
      </c>
      <c r="G999">
        <f t="shared" si="195"/>
        <v>164.25838828165575</v>
      </c>
      <c r="H999">
        <v>9432.52</v>
      </c>
      <c r="I999">
        <f t="shared" si="196"/>
        <v>148.97129870478554</v>
      </c>
      <c r="J999">
        <v>7171.9</v>
      </c>
      <c r="K999">
        <f t="shared" si="197"/>
        <v>140.53015013343889</v>
      </c>
      <c r="L999">
        <v>13289.68</v>
      </c>
      <c r="M999" s="134">
        <f t="shared" si="198"/>
        <v>156.12839255546862</v>
      </c>
      <c r="N999">
        <v>9572.8799999999992</v>
      </c>
      <c r="O999">
        <f t="shared" si="199"/>
        <v>145.83956684816224</v>
      </c>
      <c r="P999">
        <v>13703.41</v>
      </c>
      <c r="Q999">
        <f t="shared" si="200"/>
        <v>141.48551734676388</v>
      </c>
      <c r="R999">
        <v>7238.76</v>
      </c>
      <c r="S999" s="135">
        <f t="shared" si="201"/>
        <v>171.9927009380435</v>
      </c>
      <c r="T999">
        <v>10826.65</v>
      </c>
      <c r="U999" s="136">
        <f t="shared" si="202"/>
        <v>169.46376219522691</v>
      </c>
      <c r="V999">
        <v>9632.25</v>
      </c>
      <c r="W999">
        <f t="shared" si="203"/>
        <v>131.67823879458481</v>
      </c>
      <c r="X999">
        <v>3579.7</v>
      </c>
      <c r="Y999">
        <f t="shared" si="204"/>
        <v>86.41003792221963</v>
      </c>
      <c r="Z999">
        <v>15222.37</v>
      </c>
      <c r="AA999" s="136">
        <f t="shared" si="205"/>
        <v>153.48844478502863</v>
      </c>
      <c r="AB999">
        <v>10888.8</v>
      </c>
      <c r="AC999">
        <f t="shared" si="206"/>
        <v>123.77293291199672</v>
      </c>
    </row>
    <row r="1000" spans="1:29">
      <c r="A1000" s="20">
        <v>43508</v>
      </c>
      <c r="B1000">
        <v>26094.400000000001</v>
      </c>
      <c r="C1000">
        <f t="shared" si="207"/>
        <v>132.25781109430079</v>
      </c>
      <c r="D1000">
        <v>11706.15</v>
      </c>
      <c r="E1000" s="135">
        <f t="shared" si="207"/>
        <v>135.16651386634089</v>
      </c>
      <c r="F1000">
        <v>11361.37</v>
      </c>
      <c r="G1000">
        <f t="shared" si="195"/>
        <v>163.46189538261441</v>
      </c>
      <c r="H1000">
        <v>9399.76</v>
      </c>
      <c r="I1000">
        <f t="shared" si="196"/>
        <v>148.45390783303878</v>
      </c>
      <c r="J1000">
        <v>7135.39</v>
      </c>
      <c r="K1000">
        <f t="shared" si="197"/>
        <v>139.81475312826984</v>
      </c>
      <c r="L1000">
        <v>13252.32</v>
      </c>
      <c r="M1000" s="134">
        <f t="shared" si="198"/>
        <v>155.68948381230305</v>
      </c>
      <c r="N1000">
        <v>9571.2999999999993</v>
      </c>
      <c r="O1000">
        <f t="shared" si="199"/>
        <v>145.81549608621597</v>
      </c>
      <c r="P1000">
        <v>13669.91</v>
      </c>
      <c r="Q1000">
        <f t="shared" si="200"/>
        <v>141.13963520274891</v>
      </c>
      <c r="R1000">
        <v>7207.91</v>
      </c>
      <c r="S1000" s="135">
        <f t="shared" si="201"/>
        <v>171.2597059466446</v>
      </c>
      <c r="T1000">
        <v>10778.07</v>
      </c>
      <c r="U1000" s="136">
        <f t="shared" si="202"/>
        <v>168.7033654365394</v>
      </c>
      <c r="V1000">
        <v>9587.9500000000007</v>
      </c>
      <c r="W1000">
        <f t="shared" si="203"/>
        <v>131.07263304529468</v>
      </c>
      <c r="X1000">
        <v>3593.91</v>
      </c>
      <c r="Y1000">
        <f t="shared" si="204"/>
        <v>86.753051761053811</v>
      </c>
      <c r="Z1000">
        <v>15125.4</v>
      </c>
      <c r="AA1000" s="136">
        <f t="shared" si="205"/>
        <v>152.51068806969428</v>
      </c>
      <c r="AB1000">
        <v>10831.4</v>
      </c>
      <c r="AC1000">
        <f t="shared" si="206"/>
        <v>123.12046741082592</v>
      </c>
    </row>
    <row r="1001" spans="1:29">
      <c r="A1001" s="20">
        <v>43509</v>
      </c>
      <c r="B1001">
        <v>25826.95</v>
      </c>
      <c r="C1001">
        <f t="shared" si="207"/>
        <v>130.90225773506776</v>
      </c>
      <c r="D1001">
        <v>11663.9</v>
      </c>
      <c r="E1001" s="135">
        <f t="shared" si="207"/>
        <v>134.67866899754517</v>
      </c>
      <c r="F1001">
        <v>11279.63</v>
      </c>
      <c r="G1001">
        <f t="shared" si="195"/>
        <v>162.28585980516422</v>
      </c>
      <c r="H1001">
        <v>9347.4500000000007</v>
      </c>
      <c r="I1001">
        <f t="shared" si="196"/>
        <v>147.62775653569221</v>
      </c>
      <c r="J1001">
        <v>7095.68</v>
      </c>
      <c r="K1001">
        <f t="shared" si="197"/>
        <v>139.03665356444452</v>
      </c>
      <c r="L1001">
        <v>13302.56</v>
      </c>
      <c r="M1001" s="134">
        <f t="shared" si="198"/>
        <v>156.27970798940791</v>
      </c>
      <c r="N1001">
        <v>9534.9699999999993</v>
      </c>
      <c r="O1001">
        <f t="shared" si="199"/>
        <v>145.26202090804665</v>
      </c>
      <c r="P1001">
        <v>13661.08</v>
      </c>
      <c r="Q1001">
        <f t="shared" si="200"/>
        <v>141.04846686449062</v>
      </c>
      <c r="R1001">
        <v>7195.2</v>
      </c>
      <c r="S1001" s="135">
        <f t="shared" si="201"/>
        <v>170.95771676218172</v>
      </c>
      <c r="T1001">
        <v>10758.89</v>
      </c>
      <c r="U1001" s="136">
        <f t="shared" si="202"/>
        <v>168.40315115429104</v>
      </c>
      <c r="V1001">
        <v>9515.4</v>
      </c>
      <c r="W1001">
        <f t="shared" si="203"/>
        <v>130.08083401344365</v>
      </c>
      <c r="X1001">
        <v>3549.62</v>
      </c>
      <c r="Y1001">
        <f t="shared" si="204"/>
        <v>85.683939662393286</v>
      </c>
      <c r="Z1001">
        <v>15074.13</v>
      </c>
      <c r="AA1001" s="136">
        <f t="shared" si="205"/>
        <v>151.99372832136805</v>
      </c>
      <c r="AB1001">
        <v>10793.65</v>
      </c>
      <c r="AC1001">
        <f t="shared" si="206"/>
        <v>122.69136335735557</v>
      </c>
    </row>
    <row r="1002" spans="1:29">
      <c r="A1002" s="20">
        <v>43510</v>
      </c>
      <c r="B1002">
        <v>25945.7</v>
      </c>
      <c r="C1002">
        <f t="shared" si="207"/>
        <v>131.50413457712767</v>
      </c>
      <c r="D1002">
        <v>11692.6</v>
      </c>
      <c r="E1002" s="135">
        <f t="shared" si="207"/>
        <v>135.01005710960285</v>
      </c>
      <c r="F1002">
        <v>11209.54</v>
      </c>
      <c r="G1002">
        <f t="shared" si="195"/>
        <v>161.27743879190902</v>
      </c>
      <c r="H1002">
        <v>9294.64</v>
      </c>
      <c r="I1002">
        <f t="shared" si="196"/>
        <v>146.79370855226895</v>
      </c>
      <c r="J1002">
        <v>7050.58</v>
      </c>
      <c r="K1002">
        <f t="shared" si="197"/>
        <v>138.15293937838251</v>
      </c>
      <c r="L1002">
        <v>13341.72</v>
      </c>
      <c r="M1002" s="134">
        <f t="shared" si="198"/>
        <v>156.73976329942832</v>
      </c>
      <c r="N1002">
        <v>9550.92</v>
      </c>
      <c r="O1002">
        <f t="shared" si="199"/>
        <v>145.50501372642819</v>
      </c>
      <c r="P1002">
        <v>13706.81</v>
      </c>
      <c r="Q1002">
        <f t="shared" si="200"/>
        <v>141.52062180317137</v>
      </c>
      <c r="R1002">
        <v>7166.44</v>
      </c>
      <c r="S1002" s="135">
        <f t="shared" si="201"/>
        <v>170.27438010245297</v>
      </c>
      <c r="T1002">
        <v>10713.11</v>
      </c>
      <c r="U1002" s="136">
        <f t="shared" si="202"/>
        <v>167.68658129812155</v>
      </c>
      <c r="V1002">
        <v>9459.5499999999993</v>
      </c>
      <c r="W1002">
        <f t="shared" si="203"/>
        <v>129.31733331146043</v>
      </c>
      <c r="X1002">
        <v>3543.61</v>
      </c>
      <c r="Y1002">
        <f t="shared" si="204"/>
        <v>85.53886484385751</v>
      </c>
      <c r="Z1002">
        <v>15040.3</v>
      </c>
      <c r="AA1002" s="136">
        <f t="shared" si="205"/>
        <v>151.65261756876663</v>
      </c>
      <c r="AB1002">
        <v>10746.05</v>
      </c>
      <c r="AC1002">
        <f t="shared" si="206"/>
        <v>122.15029440516516</v>
      </c>
    </row>
    <row r="1003" spans="1:29">
      <c r="A1003" s="20">
        <v>43511</v>
      </c>
      <c r="B1003">
        <v>25500.6</v>
      </c>
      <c r="C1003">
        <f t="shared" si="207"/>
        <v>129.24817346217299</v>
      </c>
      <c r="D1003">
        <v>11558.45</v>
      </c>
      <c r="E1003" s="135">
        <f t="shared" si="207"/>
        <v>133.46107748477579</v>
      </c>
      <c r="F1003">
        <v>11177.6</v>
      </c>
      <c r="G1003">
        <f t="shared" si="195"/>
        <v>160.81790152320633</v>
      </c>
      <c r="H1003">
        <v>9219.3799999999992</v>
      </c>
      <c r="I1003">
        <f t="shared" si="196"/>
        <v>145.60509936400086</v>
      </c>
      <c r="J1003">
        <v>7013.27</v>
      </c>
      <c r="K1003">
        <f t="shared" si="197"/>
        <v>137.42186673354942</v>
      </c>
      <c r="L1003">
        <v>13200.19</v>
      </c>
      <c r="M1003" s="134">
        <f t="shared" si="198"/>
        <v>155.07705574000062</v>
      </c>
      <c r="N1003">
        <v>9431.92</v>
      </c>
      <c r="O1003">
        <f t="shared" si="199"/>
        <v>143.69208925072897</v>
      </c>
      <c r="P1003">
        <v>13544.53</v>
      </c>
      <c r="Q1003">
        <f t="shared" si="200"/>
        <v>139.84510674852203</v>
      </c>
      <c r="R1003">
        <v>7068.61</v>
      </c>
      <c r="S1003" s="135">
        <f t="shared" si="201"/>
        <v>167.9499425008791</v>
      </c>
      <c r="T1003">
        <v>10586.79</v>
      </c>
      <c r="U1003" s="136">
        <f t="shared" si="202"/>
        <v>165.70936189595182</v>
      </c>
      <c r="V1003">
        <v>9384.15</v>
      </c>
      <c r="W1003">
        <f t="shared" si="203"/>
        <v>128.28657318738647</v>
      </c>
      <c r="X1003">
        <v>3539.06</v>
      </c>
      <c r="Y1003">
        <f t="shared" si="204"/>
        <v>85.429032826496794</v>
      </c>
      <c r="Z1003">
        <v>14874.94</v>
      </c>
      <c r="AA1003" s="136">
        <f t="shared" si="205"/>
        <v>149.98527869645881</v>
      </c>
      <c r="AB1003">
        <v>10724.4</v>
      </c>
      <c r="AC1003">
        <f t="shared" si="206"/>
        <v>121.90419896787688</v>
      </c>
    </row>
    <row r="1004" spans="1:29">
      <c r="A1004" s="20">
        <v>43514</v>
      </c>
      <c r="B1004">
        <v>25296.45</v>
      </c>
      <c r="C1004">
        <f t="shared" si="207"/>
        <v>128.2134521374864</v>
      </c>
      <c r="D1004">
        <v>11426.15</v>
      </c>
      <c r="E1004" s="135">
        <f t="shared" si="207"/>
        <v>131.93345911455864</v>
      </c>
      <c r="F1004">
        <v>11103.49</v>
      </c>
      <c r="G1004">
        <f t="shared" si="195"/>
        <v>159.75164269466669</v>
      </c>
      <c r="H1004">
        <v>9149.6299999999992</v>
      </c>
      <c r="I1004">
        <f t="shared" si="196"/>
        <v>144.50351165629829</v>
      </c>
      <c r="J1004">
        <v>6956.43</v>
      </c>
      <c r="K1004">
        <f t="shared" si="197"/>
        <v>136.30811253541714</v>
      </c>
      <c r="L1004">
        <v>13061.37</v>
      </c>
      <c r="M1004" s="134">
        <f t="shared" si="198"/>
        <v>153.44618551178218</v>
      </c>
      <c r="N1004">
        <v>9353.2000000000007</v>
      </c>
      <c r="O1004">
        <f t="shared" si="199"/>
        <v>142.4928168580648</v>
      </c>
      <c r="P1004">
        <v>13421.42</v>
      </c>
      <c r="Q1004">
        <f t="shared" si="200"/>
        <v>138.57401568136717</v>
      </c>
      <c r="R1004">
        <v>7007.63</v>
      </c>
      <c r="S1004" s="135">
        <f t="shared" si="201"/>
        <v>166.50105969454185</v>
      </c>
      <c r="T1004">
        <v>10507.94</v>
      </c>
      <c r="U1004" s="136">
        <f t="shared" si="202"/>
        <v>164.4751650161142</v>
      </c>
      <c r="V1004">
        <v>9295.85</v>
      </c>
      <c r="W1004">
        <f t="shared" si="203"/>
        <v>127.07946285640857</v>
      </c>
      <c r="X1004">
        <v>3514.06</v>
      </c>
      <c r="Y1004">
        <f t="shared" si="204"/>
        <v>84.825560203635803</v>
      </c>
      <c r="Z1004">
        <v>14775.09</v>
      </c>
      <c r="AA1004" s="136">
        <f t="shared" si="205"/>
        <v>148.97848269742678</v>
      </c>
      <c r="AB1004">
        <v>10640.95</v>
      </c>
      <c r="AC1004">
        <f t="shared" si="206"/>
        <v>120.95562325232456</v>
      </c>
    </row>
    <row r="1005" spans="1:29">
      <c r="A1005" s="20">
        <v>43515</v>
      </c>
      <c r="B1005">
        <v>25337.5</v>
      </c>
      <c r="C1005">
        <f t="shared" si="207"/>
        <v>128.42151145846796</v>
      </c>
      <c r="D1005">
        <v>11379.6</v>
      </c>
      <c r="E1005" s="135">
        <f t="shared" si="207"/>
        <v>131.39596376207487</v>
      </c>
      <c r="F1005">
        <v>11019.37</v>
      </c>
      <c r="G1005">
        <f t="shared" si="195"/>
        <v>158.54136482856555</v>
      </c>
      <c r="H1005">
        <v>9068.33</v>
      </c>
      <c r="I1005">
        <f t="shared" si="196"/>
        <v>143.21951050022346</v>
      </c>
      <c r="J1005">
        <v>6903.03</v>
      </c>
      <c r="K1005">
        <f t="shared" si="197"/>
        <v>135.26176358784042</v>
      </c>
      <c r="L1005">
        <v>13067</v>
      </c>
      <c r="M1005" s="134">
        <f t="shared" si="198"/>
        <v>153.5123272736671</v>
      </c>
      <c r="N1005">
        <v>9371.0400000000009</v>
      </c>
      <c r="O1005">
        <f t="shared" si="199"/>
        <v>142.76460318282506</v>
      </c>
      <c r="P1005">
        <v>13421.65</v>
      </c>
      <c r="Q1005">
        <f t="shared" si="200"/>
        <v>138.57639039459474</v>
      </c>
      <c r="R1005">
        <v>6978.21</v>
      </c>
      <c r="S1005" s="135">
        <f t="shared" si="201"/>
        <v>165.80204145639095</v>
      </c>
      <c r="T1005">
        <v>10432.6</v>
      </c>
      <c r="U1005" s="136">
        <f t="shared" si="202"/>
        <v>163.29590828907598</v>
      </c>
      <c r="V1005">
        <v>9230.2999999999993</v>
      </c>
      <c r="W1005">
        <f t="shared" si="203"/>
        <v>126.18335773528055</v>
      </c>
      <c r="X1005">
        <v>3562.78</v>
      </c>
      <c r="Y1005">
        <f t="shared" si="204"/>
        <v>86.001607651067317</v>
      </c>
      <c r="Z1005">
        <v>14650.19</v>
      </c>
      <c r="AA1005" s="136">
        <f t="shared" si="205"/>
        <v>147.71910542873277</v>
      </c>
      <c r="AB1005">
        <v>10604.35</v>
      </c>
      <c r="AC1005">
        <f t="shared" si="206"/>
        <v>120.53959124286722</v>
      </c>
    </row>
    <row r="1006" spans="1:29">
      <c r="A1006" s="20">
        <v>43516</v>
      </c>
      <c r="B1006">
        <v>25677.3</v>
      </c>
      <c r="C1006">
        <f t="shared" si="207"/>
        <v>130.14376620315812</v>
      </c>
      <c r="D1006">
        <v>11499.4</v>
      </c>
      <c r="E1006" s="135">
        <f t="shared" si="207"/>
        <v>132.77924933087311</v>
      </c>
      <c r="F1006">
        <v>11131.31</v>
      </c>
      <c r="G1006">
        <f t="shared" si="195"/>
        <v>160.15190339646094</v>
      </c>
      <c r="H1006">
        <v>9142.43</v>
      </c>
      <c r="I1006">
        <f t="shared" si="196"/>
        <v>144.38979937679352</v>
      </c>
      <c r="J1006">
        <v>6960.64</v>
      </c>
      <c r="K1006">
        <f t="shared" si="197"/>
        <v>136.39060558914932</v>
      </c>
      <c r="L1006">
        <v>13137.7</v>
      </c>
      <c r="M1006" s="134">
        <f t="shared" si="198"/>
        <v>154.34291742735567</v>
      </c>
      <c r="N1006">
        <v>9406.85</v>
      </c>
      <c r="O1006">
        <f t="shared" si="199"/>
        <v>143.31015633807539</v>
      </c>
      <c r="P1006">
        <v>13497.2</v>
      </c>
      <c r="Q1006">
        <f t="shared" si="200"/>
        <v>139.35643206564947</v>
      </c>
      <c r="R1006">
        <v>7036.71</v>
      </c>
      <c r="S1006" s="135">
        <f t="shared" si="201"/>
        <v>167.19199954380861</v>
      </c>
      <c r="T1006">
        <v>10540.45</v>
      </c>
      <c r="U1006" s="136">
        <f t="shared" si="202"/>
        <v>164.9840266592787</v>
      </c>
      <c r="V1006">
        <v>9293.4500000000007</v>
      </c>
      <c r="W1006">
        <f t="shared" si="203"/>
        <v>127.04665351558924</v>
      </c>
      <c r="X1006">
        <v>3640.78</v>
      </c>
      <c r="Y1006">
        <f t="shared" si="204"/>
        <v>87.884442234393617</v>
      </c>
      <c r="Z1006">
        <v>14802.2</v>
      </c>
      <c r="AA1006" s="136">
        <f t="shared" si="205"/>
        <v>149.25183512140035</v>
      </c>
      <c r="AB1006">
        <v>10735.45</v>
      </c>
      <c r="AC1006">
        <f t="shared" si="206"/>
        <v>122.02980426034966</v>
      </c>
    </row>
    <row r="1007" spans="1:29">
      <c r="A1007" s="20">
        <v>43517</v>
      </c>
      <c r="B1007">
        <v>25896.95</v>
      </c>
      <c r="C1007">
        <f t="shared" si="207"/>
        <v>131.25704829459781</v>
      </c>
      <c r="D1007">
        <v>11568.75</v>
      </c>
      <c r="E1007" s="135">
        <f t="shared" si="207"/>
        <v>133.58000771314488</v>
      </c>
      <c r="F1007">
        <v>11167.49</v>
      </c>
      <c r="G1007">
        <f t="shared" si="195"/>
        <v>160.67244373402085</v>
      </c>
      <c r="H1007">
        <v>9185.86</v>
      </c>
      <c r="I1007">
        <f t="shared" si="196"/>
        <v>145.07570552941752</v>
      </c>
      <c r="J1007">
        <v>6992.44</v>
      </c>
      <c r="K1007">
        <f t="shared" si="197"/>
        <v>137.01371226579613</v>
      </c>
      <c r="L1007">
        <v>13218.09</v>
      </c>
      <c r="M1007" s="134">
        <f t="shared" si="198"/>
        <v>155.2873465992796</v>
      </c>
      <c r="N1007">
        <v>9494.2900000000009</v>
      </c>
      <c r="O1007">
        <f t="shared" si="199"/>
        <v>144.64227496122783</v>
      </c>
      <c r="P1007">
        <v>13600.6</v>
      </c>
      <c r="Q1007">
        <f t="shared" si="200"/>
        <v>140.42402053404203</v>
      </c>
      <c r="R1007">
        <v>7086.34</v>
      </c>
      <c r="S1007" s="135">
        <f t="shared" si="201"/>
        <v>168.37120672121955</v>
      </c>
      <c r="T1007">
        <v>10629.19</v>
      </c>
      <c r="U1007" s="136">
        <f t="shared" si="202"/>
        <v>166.37302641979599</v>
      </c>
      <c r="V1007">
        <v>9334.25</v>
      </c>
      <c r="W1007">
        <f t="shared" si="203"/>
        <v>127.60441230951787</v>
      </c>
      <c r="X1007">
        <v>3679.34</v>
      </c>
      <c r="Y1007">
        <f t="shared" si="204"/>
        <v>88.815238407894398</v>
      </c>
      <c r="Z1007">
        <v>14901.09</v>
      </c>
      <c r="AA1007" s="136">
        <f t="shared" si="205"/>
        <v>150.24895135919979</v>
      </c>
      <c r="AB1007">
        <v>10789.85</v>
      </c>
      <c r="AC1007">
        <f t="shared" si="206"/>
        <v>122.64816877713871</v>
      </c>
    </row>
    <row r="1008" spans="1:29">
      <c r="A1008" s="20">
        <v>43518</v>
      </c>
      <c r="B1008">
        <v>26097.55</v>
      </c>
      <c r="C1008">
        <f t="shared" si="207"/>
        <v>132.27377666947964</v>
      </c>
      <c r="D1008">
        <v>11586.7</v>
      </c>
      <c r="E1008" s="135">
        <f t="shared" si="207"/>
        <v>133.78726961598238</v>
      </c>
      <c r="F1008">
        <v>11183.25</v>
      </c>
      <c r="G1008">
        <f t="shared" si="195"/>
        <v>160.89919098996182</v>
      </c>
      <c r="H1008">
        <v>9226.56</v>
      </c>
      <c r="I1008">
        <f t="shared" si="196"/>
        <v>145.71849577606258</v>
      </c>
      <c r="J1008">
        <v>7026.57</v>
      </c>
      <c r="K1008">
        <f t="shared" si="197"/>
        <v>137.68247424296459</v>
      </c>
      <c r="L1008">
        <v>13266.82</v>
      </c>
      <c r="M1008" s="134">
        <f t="shared" si="198"/>
        <v>155.85983115641176</v>
      </c>
      <c r="N1008">
        <v>9536.9699999999993</v>
      </c>
      <c r="O1008">
        <f t="shared" si="199"/>
        <v>145.29249022696595</v>
      </c>
      <c r="P1008">
        <v>13637.96</v>
      </c>
      <c r="Q1008">
        <f t="shared" si="200"/>
        <v>140.80975656091965</v>
      </c>
      <c r="R1008">
        <v>7109.53</v>
      </c>
      <c r="S1008" s="135">
        <f t="shared" si="201"/>
        <v>168.92220036305227</v>
      </c>
      <c r="T1008">
        <v>10647.89</v>
      </c>
      <c r="U1008" s="136">
        <f t="shared" si="202"/>
        <v>166.66572751875555</v>
      </c>
      <c r="V1008">
        <v>9392.4500000000007</v>
      </c>
      <c r="W1008">
        <f t="shared" si="203"/>
        <v>128.40003882438666</v>
      </c>
      <c r="X1008">
        <v>3739.12</v>
      </c>
      <c r="Y1008">
        <f t="shared" si="204"/>
        <v>90.258262143679588</v>
      </c>
      <c r="Z1008">
        <v>14956.72</v>
      </c>
      <c r="AA1008" s="136">
        <f t="shared" si="205"/>
        <v>150.80987335645719</v>
      </c>
      <c r="AB1008">
        <v>10791.65</v>
      </c>
      <c r="AC1008">
        <f t="shared" si="206"/>
        <v>122.66862936776775</v>
      </c>
    </row>
    <row r="1009" spans="1:29">
      <c r="A1009" s="20">
        <v>43521</v>
      </c>
      <c r="B1009">
        <v>26212.65</v>
      </c>
      <c r="C1009">
        <f t="shared" si="207"/>
        <v>132.85715371807837</v>
      </c>
      <c r="D1009">
        <v>11658.05</v>
      </c>
      <c r="E1009" s="135">
        <f t="shared" si="207"/>
        <v>134.61112124648113</v>
      </c>
      <c r="F1009">
        <v>11278.19</v>
      </c>
      <c r="G1009">
        <f t="shared" si="195"/>
        <v>162.26514178177877</v>
      </c>
      <c r="H1009">
        <v>9318.15</v>
      </c>
      <c r="I1009">
        <f t="shared" si="196"/>
        <v>147.16501073159637</v>
      </c>
      <c r="J1009">
        <v>7096.69</v>
      </c>
      <c r="K1009">
        <f t="shared" si="197"/>
        <v>139.0564440595204</v>
      </c>
      <c r="L1009">
        <v>13347.24</v>
      </c>
      <c r="M1009" s="134">
        <f t="shared" si="198"/>
        <v>156.80461277111658</v>
      </c>
      <c r="N1009">
        <v>9577.01</v>
      </c>
      <c r="O1009">
        <f t="shared" si="199"/>
        <v>145.90248599173063</v>
      </c>
      <c r="P1009">
        <v>13740.31</v>
      </c>
      <c r="Q1009">
        <f t="shared" si="200"/>
        <v>141.86650394718637</v>
      </c>
      <c r="R1009">
        <v>7176.98</v>
      </c>
      <c r="S1009" s="135">
        <f t="shared" si="201"/>
        <v>170.5248101578612</v>
      </c>
      <c r="T1009">
        <v>10742.03</v>
      </c>
      <c r="U1009" s="136">
        <f t="shared" si="202"/>
        <v>168.13925059127186</v>
      </c>
      <c r="V1009">
        <v>9475.85</v>
      </c>
      <c r="W1009">
        <f t="shared" si="203"/>
        <v>129.54016341785842</v>
      </c>
      <c r="X1009">
        <v>3737.35</v>
      </c>
      <c r="Y1009">
        <f t="shared" si="204"/>
        <v>90.215536281981031</v>
      </c>
      <c r="Z1009">
        <v>15086.54</v>
      </c>
      <c r="AA1009" s="136">
        <f t="shared" si="205"/>
        <v>152.11885940146809</v>
      </c>
      <c r="AB1009">
        <v>10880.1</v>
      </c>
      <c r="AC1009">
        <f t="shared" si="206"/>
        <v>123.67404005728966</v>
      </c>
    </row>
    <row r="1010" spans="1:29">
      <c r="A1010" s="20">
        <v>43522</v>
      </c>
      <c r="B1010">
        <v>26199.65</v>
      </c>
      <c r="C1010">
        <f t="shared" si="207"/>
        <v>132.79126404273705</v>
      </c>
      <c r="D1010">
        <v>11624.9</v>
      </c>
      <c r="E1010" s="135">
        <f t="shared" si="207"/>
        <v>134.22835065711837</v>
      </c>
      <c r="F1010">
        <v>11263.27</v>
      </c>
      <c r="G1010">
        <f t="shared" si="195"/>
        <v>162.05048003947934</v>
      </c>
      <c r="H1010">
        <v>9331.42</v>
      </c>
      <c r="I1010">
        <f t="shared" si="196"/>
        <v>147.37458878007254</v>
      </c>
      <c r="J1010">
        <v>7099.85</v>
      </c>
      <c r="K1010">
        <f t="shared" si="197"/>
        <v>139.11836283619351</v>
      </c>
      <c r="L1010">
        <v>13336.35</v>
      </c>
      <c r="M1010" s="134">
        <f t="shared" si="198"/>
        <v>156.67667604164464</v>
      </c>
      <c r="N1010">
        <v>9589.7199999999993</v>
      </c>
      <c r="O1010">
        <f t="shared" si="199"/>
        <v>146.09611851346287</v>
      </c>
      <c r="P1010">
        <v>13738.59</v>
      </c>
      <c r="Q1010">
        <f t="shared" si="200"/>
        <v>141.84874522218024</v>
      </c>
      <c r="R1010">
        <v>7188.94</v>
      </c>
      <c r="S1010" s="135">
        <f t="shared" si="201"/>
        <v>170.80897936684437</v>
      </c>
      <c r="T1010">
        <v>10729.5</v>
      </c>
      <c r="U1010" s="136">
        <f t="shared" si="202"/>
        <v>167.94312520250375</v>
      </c>
      <c r="V1010">
        <v>9486.2999999999993</v>
      </c>
      <c r="W1010">
        <f t="shared" si="203"/>
        <v>129.68302075600923</v>
      </c>
      <c r="X1010">
        <v>3740.03</v>
      </c>
      <c r="Y1010">
        <f t="shared" si="204"/>
        <v>90.280228547151737</v>
      </c>
      <c r="Z1010">
        <v>15078.26</v>
      </c>
      <c r="AA1010" s="136">
        <f t="shared" si="205"/>
        <v>152.0353714608373</v>
      </c>
      <c r="AB1010">
        <v>10835.3</v>
      </c>
      <c r="AC1010">
        <f t="shared" si="206"/>
        <v>123.16479869052219</v>
      </c>
    </row>
    <row r="1011" spans="1:29">
      <c r="A1011" s="20">
        <v>43523</v>
      </c>
      <c r="B1011">
        <v>26310.85</v>
      </c>
      <c r="C1011">
        <f t="shared" si="207"/>
        <v>133.35487418873336</v>
      </c>
      <c r="D1011">
        <v>11611.3</v>
      </c>
      <c r="E1011" s="135">
        <f t="shared" si="207"/>
        <v>134.07131656917466</v>
      </c>
      <c r="F1011">
        <v>11240.65</v>
      </c>
      <c r="G1011">
        <f t="shared" si="195"/>
        <v>161.72503442213261</v>
      </c>
      <c r="H1011">
        <v>9327.98</v>
      </c>
      <c r="I1011">
        <f t="shared" si="196"/>
        <v>147.32025957986471</v>
      </c>
      <c r="J1011">
        <v>7102.71</v>
      </c>
      <c r="K1011">
        <f t="shared" si="197"/>
        <v>139.17440324799253</v>
      </c>
      <c r="L1011">
        <v>13375.81</v>
      </c>
      <c r="M1011" s="134">
        <f t="shared" si="198"/>
        <v>157.14025577947419</v>
      </c>
      <c r="N1011">
        <v>9649.64</v>
      </c>
      <c r="O1011">
        <f t="shared" si="199"/>
        <v>147.00897930828552</v>
      </c>
      <c r="P1011">
        <v>13801.41</v>
      </c>
      <c r="Q1011">
        <f t="shared" si="200"/>
        <v>142.49735167850929</v>
      </c>
      <c r="R1011">
        <v>7185.58</v>
      </c>
      <c r="S1011" s="135">
        <f t="shared" si="201"/>
        <v>170.72914587669524</v>
      </c>
      <c r="T1011">
        <v>10670.61</v>
      </c>
      <c r="U1011" s="136">
        <f t="shared" si="202"/>
        <v>167.02135152775887</v>
      </c>
      <c r="V1011">
        <v>9487.5</v>
      </c>
      <c r="W1011">
        <f t="shared" si="203"/>
        <v>129.69942542641891</v>
      </c>
      <c r="X1011">
        <v>3726.52</v>
      </c>
      <c r="Y1011">
        <f t="shared" si="204"/>
        <v>89.95411194175766</v>
      </c>
      <c r="Z1011">
        <v>15053.58</v>
      </c>
      <c r="AA1011" s="136">
        <f t="shared" si="205"/>
        <v>151.78652093248365</v>
      </c>
      <c r="AB1011">
        <v>10806.65</v>
      </c>
      <c r="AC1011">
        <f t="shared" si="206"/>
        <v>122.83913428967649</v>
      </c>
    </row>
    <row r="1012" spans="1:29">
      <c r="A1012" s="20">
        <v>43524</v>
      </c>
      <c r="B1012">
        <v>26514.45</v>
      </c>
      <c r="C1012">
        <f t="shared" si="207"/>
        <v>134.38680787330938</v>
      </c>
      <c r="D1012">
        <v>11655.2</v>
      </c>
      <c r="E1012" s="135">
        <f t="shared" si="207"/>
        <v>134.57821336775766</v>
      </c>
      <c r="F1012">
        <v>11226.62</v>
      </c>
      <c r="G1012">
        <f t="shared" si="195"/>
        <v>161.5231775692867</v>
      </c>
      <c r="H1012">
        <v>9313.4599999999991</v>
      </c>
      <c r="I1012">
        <f t="shared" si="196"/>
        <v>147.09093981619671</v>
      </c>
      <c r="J1012">
        <v>7093.77</v>
      </c>
      <c r="K1012">
        <f t="shared" si="197"/>
        <v>138.99922797474656</v>
      </c>
      <c r="L1012">
        <v>13449.44</v>
      </c>
      <c r="M1012" s="134">
        <f t="shared" si="198"/>
        <v>158.0052678447654</v>
      </c>
      <c r="N1012">
        <v>9717.58</v>
      </c>
      <c r="O1012">
        <f t="shared" si="199"/>
        <v>148.04402207197461</v>
      </c>
      <c r="P1012">
        <v>13878.14</v>
      </c>
      <c r="Q1012">
        <f t="shared" si="200"/>
        <v>143.2895766609054</v>
      </c>
      <c r="R1012">
        <v>7194.43</v>
      </c>
      <c r="S1012" s="135">
        <f t="shared" si="201"/>
        <v>170.93942158735589</v>
      </c>
      <c r="T1012">
        <v>10660.86</v>
      </c>
      <c r="U1012" s="136">
        <f t="shared" si="202"/>
        <v>166.86873999220506</v>
      </c>
      <c r="V1012">
        <v>9479.15</v>
      </c>
      <c r="W1012">
        <f t="shared" si="203"/>
        <v>129.58527626148498</v>
      </c>
      <c r="X1012">
        <v>3757.01</v>
      </c>
      <c r="Y1012">
        <f t="shared" si="204"/>
        <v>90.690107152598927</v>
      </c>
      <c r="Z1012">
        <v>15041.27</v>
      </c>
      <c r="AA1012" s="136">
        <f t="shared" si="205"/>
        <v>151.66239816084536</v>
      </c>
      <c r="AB1012">
        <v>10792.5</v>
      </c>
      <c r="AC1012">
        <f t="shared" si="206"/>
        <v>122.67829131334258</v>
      </c>
    </row>
    <row r="1013" spans="1:29">
      <c r="A1013" s="20">
        <v>43525</v>
      </c>
      <c r="B1013">
        <v>26847.9</v>
      </c>
      <c r="C1013">
        <f t="shared" si="207"/>
        <v>136.0768780458136</v>
      </c>
      <c r="D1013">
        <v>11754.6</v>
      </c>
      <c r="E1013" s="135">
        <f t="shared" si="207"/>
        <v>135.72594780464036</v>
      </c>
      <c r="F1013">
        <v>11286.83</v>
      </c>
      <c r="G1013">
        <f t="shared" si="195"/>
        <v>162.38944992209159</v>
      </c>
      <c r="H1013">
        <v>9358.7199999999993</v>
      </c>
      <c r="I1013">
        <f t="shared" si="196"/>
        <v>147.80574783986151</v>
      </c>
      <c r="J1013">
        <v>7130.59</v>
      </c>
      <c r="K1013">
        <f t="shared" si="197"/>
        <v>139.72069929028541</v>
      </c>
      <c r="L1013">
        <v>13548.17</v>
      </c>
      <c r="M1013" s="134">
        <f t="shared" si="198"/>
        <v>159.16515703675506</v>
      </c>
      <c r="N1013">
        <v>9803.3799999999992</v>
      </c>
      <c r="O1013">
        <f t="shared" si="199"/>
        <v>149.35115585361319</v>
      </c>
      <c r="P1013">
        <v>14054.65</v>
      </c>
      <c r="Q1013">
        <f t="shared" si="200"/>
        <v>145.11201419046026</v>
      </c>
      <c r="R1013">
        <v>7218.02</v>
      </c>
      <c r="S1013" s="135">
        <f t="shared" si="201"/>
        <v>171.49991921611115</v>
      </c>
      <c r="T1013">
        <v>10720.92</v>
      </c>
      <c r="U1013" s="136">
        <f t="shared" si="202"/>
        <v>167.80882705121641</v>
      </c>
      <c r="V1013">
        <v>9512.6</v>
      </c>
      <c r="W1013">
        <f t="shared" si="203"/>
        <v>130.0425564491544</v>
      </c>
      <c r="X1013">
        <v>3833.97</v>
      </c>
      <c r="Y1013">
        <f t="shared" si="204"/>
        <v>92.547837274814199</v>
      </c>
      <c r="Z1013">
        <v>15120.11</v>
      </c>
      <c r="AA1013" s="136">
        <f t="shared" si="205"/>
        <v>152.45734855206905</v>
      </c>
      <c r="AB1013">
        <v>10863.5</v>
      </c>
      <c r="AC1013">
        <f t="shared" si="206"/>
        <v>123.48534794371065</v>
      </c>
    </row>
    <row r="1014" spans="1:29">
      <c r="A1014" s="20">
        <v>43529</v>
      </c>
      <c r="B1014">
        <v>27347.05</v>
      </c>
      <c r="C1014">
        <f t="shared" si="207"/>
        <v>138.6067881570911</v>
      </c>
      <c r="D1014">
        <v>11856.5</v>
      </c>
      <c r="E1014" s="135">
        <f t="shared" si="207"/>
        <v>136.9025488018068</v>
      </c>
      <c r="F1014">
        <v>11325.81</v>
      </c>
      <c r="G1014">
        <f t="shared" si="195"/>
        <v>162.95027530512323</v>
      </c>
      <c r="H1014">
        <v>9411.2199999999993</v>
      </c>
      <c r="I1014">
        <f t="shared" si="196"/>
        <v>148.63489987791721</v>
      </c>
      <c r="J1014">
        <v>7178.6</v>
      </c>
      <c r="K1014">
        <f t="shared" si="197"/>
        <v>140.6614336156255</v>
      </c>
      <c r="L1014">
        <v>13702.79</v>
      </c>
      <c r="M1014" s="134">
        <f t="shared" si="198"/>
        <v>160.98164712958851</v>
      </c>
      <c r="N1014">
        <v>9964.1</v>
      </c>
      <c r="O1014">
        <f t="shared" si="199"/>
        <v>151.7996703219693</v>
      </c>
      <c r="P1014">
        <v>14325.73</v>
      </c>
      <c r="Q1014">
        <f t="shared" si="200"/>
        <v>147.91087185014942</v>
      </c>
      <c r="R1014">
        <v>7238.64</v>
      </c>
      <c r="S1014" s="135">
        <f t="shared" si="201"/>
        <v>171.98984974196676</v>
      </c>
      <c r="T1014">
        <v>10745.33</v>
      </c>
      <c r="U1014" s="136">
        <f t="shared" si="202"/>
        <v>168.19090372638237</v>
      </c>
      <c r="V1014">
        <v>9605.1</v>
      </c>
      <c r="W1014">
        <f t="shared" si="203"/>
        <v>131.30708312656614</v>
      </c>
      <c r="X1014">
        <v>3975.1</v>
      </c>
      <c r="Y1014">
        <f t="shared" si="204"/>
        <v>95.95456092538906</v>
      </c>
      <c r="Z1014">
        <v>15170.78</v>
      </c>
      <c r="AA1014" s="136">
        <f t="shared" si="205"/>
        <v>152.96825844962493</v>
      </c>
      <c r="AB1014">
        <v>10987.45</v>
      </c>
      <c r="AC1014">
        <f t="shared" si="206"/>
        <v>124.89428694841661</v>
      </c>
    </row>
    <row r="1015" spans="1:29">
      <c r="A1015" s="20">
        <v>43530</v>
      </c>
      <c r="B1015">
        <v>27558.1</v>
      </c>
      <c r="C1015">
        <f t="shared" si="207"/>
        <v>139.67648169407423</v>
      </c>
      <c r="D1015">
        <v>11880.2</v>
      </c>
      <c r="E1015" s="135">
        <f t="shared" si="207"/>
        <v>137.17620379329696</v>
      </c>
      <c r="F1015">
        <v>11376.07</v>
      </c>
      <c r="G1015">
        <f t="shared" si="195"/>
        <v>163.67339187134107</v>
      </c>
      <c r="H1015">
        <v>9421.65</v>
      </c>
      <c r="I1015">
        <f t="shared" si="196"/>
        <v>148.7996247494776</v>
      </c>
      <c r="J1015">
        <v>7202.71</v>
      </c>
      <c r="K1015">
        <f t="shared" si="197"/>
        <v>141.13385820600141</v>
      </c>
      <c r="L1015">
        <v>13767.92</v>
      </c>
      <c r="M1015" s="134">
        <f t="shared" si="198"/>
        <v>161.74680040695392</v>
      </c>
      <c r="N1015">
        <v>10015.66</v>
      </c>
      <c r="O1015">
        <f t="shared" si="199"/>
        <v>152.58516936370924</v>
      </c>
      <c r="P1015">
        <v>14424.03</v>
      </c>
      <c r="Q1015">
        <f t="shared" si="200"/>
        <v>148.92580363393074</v>
      </c>
      <c r="R1015">
        <v>7292.24</v>
      </c>
      <c r="S1015" s="135">
        <f t="shared" si="201"/>
        <v>173.26338398958362</v>
      </c>
      <c r="T1015">
        <v>10836.35</v>
      </c>
      <c r="U1015" s="136">
        <f t="shared" si="202"/>
        <v>169.61559110752148</v>
      </c>
      <c r="V1015">
        <v>9618.2999999999993</v>
      </c>
      <c r="W1015">
        <f t="shared" si="203"/>
        <v>131.48753450107245</v>
      </c>
      <c r="X1015">
        <v>4003.03</v>
      </c>
      <c r="Y1015">
        <f t="shared" si="204"/>
        <v>96.628760539649377</v>
      </c>
      <c r="Z1015">
        <v>15247.53</v>
      </c>
      <c r="AA1015" s="136">
        <f t="shared" si="205"/>
        <v>153.74213519399856</v>
      </c>
      <c r="AB1015">
        <v>11053</v>
      </c>
      <c r="AC1015">
        <f t="shared" si="206"/>
        <v>125.63939345715779</v>
      </c>
    </row>
    <row r="1016" spans="1:29">
      <c r="A1016" s="20">
        <v>43531</v>
      </c>
      <c r="B1016">
        <v>27429.5</v>
      </c>
      <c r="C1016">
        <f t="shared" si="207"/>
        <v>139.02468075185189</v>
      </c>
      <c r="D1016">
        <v>11835.35</v>
      </c>
      <c r="E1016" s="135">
        <f t="shared" si="207"/>
        <v>136.65833770180612</v>
      </c>
      <c r="F1016">
        <v>11365.46</v>
      </c>
      <c r="G1016">
        <f t="shared" si="195"/>
        <v>163.52074032403564</v>
      </c>
      <c r="H1016">
        <v>9375.3799999999992</v>
      </c>
      <c r="I1016">
        <f t="shared" si="196"/>
        <v>148.06886541993785</v>
      </c>
      <c r="J1016">
        <v>7157.26</v>
      </c>
      <c r="K1016">
        <f t="shared" si="197"/>
        <v>140.24328592758638</v>
      </c>
      <c r="L1016">
        <v>13727.11</v>
      </c>
      <c r="M1016" s="134">
        <f t="shared" si="198"/>
        <v>161.26736074398323</v>
      </c>
      <c r="N1016">
        <v>9974.5</v>
      </c>
      <c r="O1016">
        <f t="shared" si="199"/>
        <v>151.95811078034973</v>
      </c>
      <c r="P1016">
        <v>14380.15</v>
      </c>
      <c r="Q1016">
        <f t="shared" si="200"/>
        <v>148.47274964947167</v>
      </c>
      <c r="R1016">
        <v>7249.95</v>
      </c>
      <c r="S1016" s="135">
        <f t="shared" si="201"/>
        <v>172.25857497220082</v>
      </c>
      <c r="T1016">
        <v>10770.09</v>
      </c>
      <c r="U1016" s="136">
        <f t="shared" si="202"/>
        <v>168.57845876436309</v>
      </c>
      <c r="V1016">
        <v>9559.15</v>
      </c>
      <c r="W1016">
        <f t="shared" si="203"/>
        <v>130.6789209554627</v>
      </c>
      <c r="X1016">
        <v>3964.83</v>
      </c>
      <c r="Y1016">
        <f t="shared" si="204"/>
        <v>95.706654371917779</v>
      </c>
      <c r="Z1016">
        <v>15169.85</v>
      </c>
      <c r="AA1016" s="136">
        <f t="shared" si="205"/>
        <v>152.95888118093086</v>
      </c>
      <c r="AB1016">
        <v>11058.2</v>
      </c>
      <c r="AC1016">
        <f t="shared" si="206"/>
        <v>125.69850183008617</v>
      </c>
    </row>
    <row r="1017" spans="1:29">
      <c r="A1017" s="20">
        <v>43532</v>
      </c>
      <c r="B1017">
        <v>27458.2</v>
      </c>
      <c r="C1017">
        <f t="shared" si="207"/>
        <v>139.1701448812592</v>
      </c>
      <c r="D1017">
        <v>11820.1</v>
      </c>
      <c r="E1017" s="135">
        <f t="shared" si="207"/>
        <v>136.48225168407509</v>
      </c>
      <c r="F1017">
        <v>11340.69</v>
      </c>
      <c r="G1017">
        <f t="shared" si="195"/>
        <v>163.16436154677311</v>
      </c>
      <c r="H1017">
        <v>9337.4599999999991</v>
      </c>
      <c r="I1017">
        <f t="shared" si="196"/>
        <v>147.4699807478793</v>
      </c>
      <c r="J1017">
        <v>7125.63</v>
      </c>
      <c r="K1017">
        <f t="shared" si="197"/>
        <v>139.62351032436817</v>
      </c>
      <c r="L1017">
        <v>13759.72</v>
      </c>
      <c r="M1017" s="134">
        <f t="shared" si="198"/>
        <v>161.65046604683729</v>
      </c>
      <c r="N1017">
        <v>9995.5499999999993</v>
      </c>
      <c r="O1017">
        <f t="shared" si="199"/>
        <v>152.2788003619755</v>
      </c>
      <c r="P1017">
        <v>14388.85</v>
      </c>
      <c r="Q1017">
        <f t="shared" si="200"/>
        <v>148.56257575851438</v>
      </c>
      <c r="R1017">
        <v>7242.29</v>
      </c>
      <c r="S1017" s="135">
        <f t="shared" si="201"/>
        <v>172.0765736226347</v>
      </c>
      <c r="T1017">
        <v>10739.36</v>
      </c>
      <c r="U1017" s="136">
        <f t="shared" si="202"/>
        <v>168.09745850922789</v>
      </c>
      <c r="V1017">
        <v>9549.9500000000007</v>
      </c>
      <c r="W1017">
        <f t="shared" si="203"/>
        <v>130.55315181565527</v>
      </c>
      <c r="X1017">
        <v>3928.61</v>
      </c>
      <c r="Y1017">
        <f t="shared" si="204"/>
        <v>94.832343235916767</v>
      </c>
      <c r="Z1017">
        <v>15110.28</v>
      </c>
      <c r="AA1017" s="136">
        <f t="shared" si="205"/>
        <v>152.35823183028151</v>
      </c>
      <c r="AB1017">
        <v>11035.4</v>
      </c>
      <c r="AC1017">
        <f t="shared" si="206"/>
        <v>125.43933434878487</v>
      </c>
    </row>
    <row r="1018" spans="1:29">
      <c r="A1018" s="20">
        <v>43535</v>
      </c>
      <c r="B1018">
        <v>28087.55</v>
      </c>
      <c r="C1018">
        <f t="shared" si="207"/>
        <v>142.3599654332626</v>
      </c>
      <c r="D1018">
        <v>11961.15</v>
      </c>
      <c r="E1018" s="135">
        <f t="shared" si="207"/>
        <v>138.1109030152854</v>
      </c>
      <c r="F1018">
        <v>11471.15</v>
      </c>
      <c r="G1018">
        <f t="shared" si="195"/>
        <v>165.04135691543161</v>
      </c>
      <c r="H1018">
        <v>9461.25</v>
      </c>
      <c r="I1018">
        <f t="shared" si="196"/>
        <v>149.42504228675392</v>
      </c>
      <c r="J1018">
        <v>7221.42</v>
      </c>
      <c r="K1018">
        <f t="shared" si="197"/>
        <v>141.50047222864487</v>
      </c>
      <c r="L1018">
        <v>13921.21</v>
      </c>
      <c r="M1018" s="134">
        <f t="shared" si="198"/>
        <v>163.54766553650012</v>
      </c>
      <c r="N1018">
        <v>10205.85</v>
      </c>
      <c r="O1018">
        <f t="shared" si="199"/>
        <v>155.4826492463414</v>
      </c>
      <c r="P1018">
        <v>14647.39</v>
      </c>
      <c r="Q1018">
        <f t="shared" si="200"/>
        <v>151.23195992310059</v>
      </c>
      <c r="R1018">
        <v>7333.63</v>
      </c>
      <c r="S1018" s="135">
        <f t="shared" si="201"/>
        <v>174.24680903639077</v>
      </c>
      <c r="T1018">
        <v>10865.61</v>
      </c>
      <c r="U1018" s="136">
        <f t="shared" si="202"/>
        <v>170.07358223883472</v>
      </c>
      <c r="V1018">
        <v>9699.9</v>
      </c>
      <c r="W1018">
        <f t="shared" si="203"/>
        <v>132.6030520889297</v>
      </c>
      <c r="X1018">
        <v>4032.49</v>
      </c>
      <c r="Y1018">
        <f t="shared" si="204"/>
        <v>97.339892678428754</v>
      </c>
      <c r="Z1018">
        <v>15266.63</v>
      </c>
      <c r="AA1018" s="136">
        <f t="shared" si="205"/>
        <v>153.93472211018792</v>
      </c>
      <c r="AB1018">
        <v>11168.05</v>
      </c>
      <c r="AC1018">
        <f t="shared" si="206"/>
        <v>126.94716620819788</v>
      </c>
    </row>
    <row r="1019" spans="1:29">
      <c r="A1019" s="20">
        <v>43536</v>
      </c>
      <c r="B1019">
        <v>28208.3</v>
      </c>
      <c r="C1019">
        <f t="shared" si="207"/>
        <v>142.97197914845196</v>
      </c>
      <c r="D1019">
        <v>12031.8</v>
      </c>
      <c r="E1019" s="135">
        <f t="shared" si="207"/>
        <v>138.92667200890475</v>
      </c>
      <c r="F1019">
        <v>11575.67</v>
      </c>
      <c r="G1019">
        <f t="shared" si="195"/>
        <v>166.54514011282691</v>
      </c>
      <c r="H1019">
        <v>9532.1</v>
      </c>
      <c r="I1019">
        <f t="shared" si="196"/>
        <v>150.5440027038253</v>
      </c>
      <c r="J1019">
        <v>7257.68</v>
      </c>
      <c r="K1019">
        <f t="shared" si="197"/>
        <v>142.21097059641889</v>
      </c>
      <c r="L1019">
        <v>14030.01</v>
      </c>
      <c r="M1019" s="134">
        <f t="shared" si="198"/>
        <v>164.82585802195013</v>
      </c>
      <c r="N1019">
        <v>10259.620000000001</v>
      </c>
      <c r="O1019">
        <f t="shared" si="199"/>
        <v>156.3018168854872</v>
      </c>
      <c r="P1019">
        <v>14746.19</v>
      </c>
      <c r="Q1019">
        <f t="shared" si="200"/>
        <v>152.25205412694186</v>
      </c>
      <c r="R1019">
        <v>7383.51</v>
      </c>
      <c r="S1019" s="135">
        <f t="shared" si="201"/>
        <v>175.43195620562827</v>
      </c>
      <c r="T1019">
        <v>10967.63</v>
      </c>
      <c r="U1019" s="136">
        <f t="shared" si="202"/>
        <v>171.67044673700883</v>
      </c>
      <c r="V1019">
        <v>9741.2000000000007</v>
      </c>
      <c r="W1019">
        <f t="shared" si="203"/>
        <v>133.16764616219572</v>
      </c>
      <c r="X1019">
        <v>4046.68</v>
      </c>
      <c r="Y1019">
        <f t="shared" si="204"/>
        <v>97.682423739164662</v>
      </c>
      <c r="Z1019">
        <v>15396.11</v>
      </c>
      <c r="AA1019" s="136">
        <f t="shared" si="205"/>
        <v>155.24027990642898</v>
      </c>
      <c r="AB1019">
        <v>11301.2</v>
      </c>
      <c r="AC1019">
        <f t="shared" si="206"/>
        <v>128.46068156500786</v>
      </c>
    </row>
    <row r="1020" spans="1:29">
      <c r="A1020" s="20">
        <v>43537</v>
      </c>
      <c r="B1020">
        <v>28047.85</v>
      </c>
      <c r="C1020">
        <f t="shared" si="207"/>
        <v>142.15874850164343</v>
      </c>
      <c r="D1020">
        <v>11975.4</v>
      </c>
      <c r="E1020" s="135">
        <f t="shared" si="207"/>
        <v>138.27544240890288</v>
      </c>
      <c r="F1020">
        <v>11584.78</v>
      </c>
      <c r="G1020">
        <f t="shared" si="195"/>
        <v>166.67621038577246</v>
      </c>
      <c r="H1020">
        <v>9537.17</v>
      </c>
      <c r="I1020">
        <f t="shared" si="196"/>
        <v>150.62407510064327</v>
      </c>
      <c r="J1020">
        <v>7259.27</v>
      </c>
      <c r="K1020">
        <f t="shared" si="197"/>
        <v>142.24212593025126</v>
      </c>
      <c r="L1020">
        <v>13928.18</v>
      </c>
      <c r="M1020" s="134">
        <f t="shared" si="198"/>
        <v>163.62954974259929</v>
      </c>
      <c r="N1020">
        <v>10183.219999999999</v>
      </c>
      <c r="O1020">
        <f t="shared" si="199"/>
        <v>155.13788890276936</v>
      </c>
      <c r="P1020">
        <v>14637.11</v>
      </c>
      <c r="Q1020">
        <f t="shared" si="200"/>
        <v>151.12582056666855</v>
      </c>
      <c r="R1020">
        <v>7367.33</v>
      </c>
      <c r="S1020" s="135">
        <f t="shared" si="201"/>
        <v>175.04751993461255</v>
      </c>
      <c r="T1020">
        <v>10957.17</v>
      </c>
      <c r="U1020" s="136">
        <f t="shared" si="202"/>
        <v>171.50672195117369</v>
      </c>
      <c r="V1020">
        <v>9712.35</v>
      </c>
      <c r="W1020">
        <f t="shared" si="203"/>
        <v>132.77325054443</v>
      </c>
      <c r="X1020">
        <v>4010.7</v>
      </c>
      <c r="Y1020">
        <f t="shared" si="204"/>
        <v>96.813905940343119</v>
      </c>
      <c r="Z1020">
        <v>15364.99</v>
      </c>
      <c r="AA1020" s="136">
        <f t="shared" si="205"/>
        <v>154.92649431314027</v>
      </c>
      <c r="AB1020">
        <v>11341.7</v>
      </c>
      <c r="AC1020">
        <f t="shared" si="206"/>
        <v>128.92104485416147</v>
      </c>
    </row>
    <row r="1021" spans="1:29">
      <c r="A1021" s="20">
        <v>43538</v>
      </c>
      <c r="B1021">
        <v>27942.1</v>
      </c>
      <c r="C1021">
        <f t="shared" si="207"/>
        <v>141.62276133492483</v>
      </c>
      <c r="D1021">
        <v>11943.4</v>
      </c>
      <c r="E1021" s="135">
        <f t="shared" si="207"/>
        <v>137.90595043727063</v>
      </c>
      <c r="F1021">
        <v>11587.15</v>
      </c>
      <c r="G1021">
        <f t="shared" si="195"/>
        <v>166.71030879926104</v>
      </c>
      <c r="H1021">
        <v>9519</v>
      </c>
      <c r="I1021">
        <f t="shared" si="196"/>
        <v>150.3371095286152</v>
      </c>
      <c r="J1021">
        <v>7255.97</v>
      </c>
      <c r="K1021">
        <f t="shared" si="197"/>
        <v>142.17746391663695</v>
      </c>
      <c r="L1021">
        <v>13939.46</v>
      </c>
      <c r="M1021" s="134">
        <f t="shared" si="198"/>
        <v>163.76206822822311</v>
      </c>
      <c r="N1021">
        <v>10184.86</v>
      </c>
      <c r="O1021">
        <f t="shared" si="199"/>
        <v>155.16287374428322</v>
      </c>
      <c r="P1021">
        <v>14628.69</v>
      </c>
      <c r="Q1021">
        <f t="shared" si="200"/>
        <v>151.0388854128594</v>
      </c>
      <c r="R1021">
        <v>7359.89</v>
      </c>
      <c r="S1021" s="135">
        <f t="shared" si="201"/>
        <v>174.87074577785378</v>
      </c>
      <c r="T1021">
        <v>10957.04</v>
      </c>
      <c r="U1021" s="136">
        <f t="shared" si="202"/>
        <v>171.50468713069966</v>
      </c>
      <c r="V1021">
        <v>9697.65</v>
      </c>
      <c r="W1021">
        <f t="shared" si="203"/>
        <v>132.5722933319116</v>
      </c>
      <c r="X1021">
        <v>4040.27</v>
      </c>
      <c r="Y1021">
        <f t="shared" si="204"/>
        <v>97.5276933586631</v>
      </c>
      <c r="Z1021">
        <v>15318.24</v>
      </c>
      <c r="AA1021" s="136">
        <f t="shared" si="205"/>
        <v>154.45511010728401</v>
      </c>
      <c r="AB1021">
        <v>11343.25</v>
      </c>
      <c r="AC1021">
        <f t="shared" si="206"/>
        <v>128.93866369609205</v>
      </c>
    </row>
    <row r="1022" spans="1:29">
      <c r="A1022" s="20">
        <v>43539</v>
      </c>
      <c r="B1022">
        <v>27907.65</v>
      </c>
      <c r="C1022">
        <f t="shared" si="207"/>
        <v>141.44815369527041</v>
      </c>
      <c r="D1022">
        <v>11968.55</v>
      </c>
      <c r="E1022" s="135">
        <f t="shared" si="207"/>
        <v>138.19634803372537</v>
      </c>
      <c r="F1022">
        <v>11637.64</v>
      </c>
      <c r="G1022">
        <f t="shared" si="195"/>
        <v>167.43673449421405</v>
      </c>
      <c r="H1022">
        <v>9516.16</v>
      </c>
      <c r="I1022">
        <f t="shared" si="196"/>
        <v>150.29225635169942</v>
      </c>
      <c r="J1022">
        <v>7271.85</v>
      </c>
      <c r="K1022">
        <f t="shared" si="197"/>
        <v>142.48862536396877</v>
      </c>
      <c r="L1022">
        <v>14008.34</v>
      </c>
      <c r="M1022" s="134">
        <f t="shared" si="198"/>
        <v>164.57127685320287</v>
      </c>
      <c r="N1022">
        <v>10188.75</v>
      </c>
      <c r="O1022">
        <f t="shared" si="199"/>
        <v>155.22213656958127</v>
      </c>
      <c r="P1022">
        <v>14624.23</v>
      </c>
      <c r="Q1022">
        <f t="shared" si="200"/>
        <v>150.99283662592487</v>
      </c>
      <c r="R1022">
        <v>7385.71</v>
      </c>
      <c r="S1022" s="135">
        <f t="shared" si="201"/>
        <v>175.48422813370209</v>
      </c>
      <c r="T1022">
        <v>11024.28</v>
      </c>
      <c r="U1022" s="136">
        <f t="shared" si="202"/>
        <v>172.55715888973936</v>
      </c>
      <c r="V1022">
        <v>9694.5</v>
      </c>
      <c r="W1022">
        <f t="shared" si="203"/>
        <v>132.52923107208622</v>
      </c>
      <c r="X1022">
        <v>4095.76</v>
      </c>
      <c r="Y1022">
        <f t="shared" si="204"/>
        <v>98.867161192365359</v>
      </c>
      <c r="Z1022">
        <v>15379.72</v>
      </c>
      <c r="AA1022" s="136">
        <f t="shared" si="205"/>
        <v>155.07501814955228</v>
      </c>
      <c r="AB1022">
        <v>11426.85</v>
      </c>
      <c r="AC1022">
        <f t="shared" si="206"/>
        <v>129.88894446086346</v>
      </c>
    </row>
    <row r="1023" spans="1:29">
      <c r="A1023" s="20">
        <v>43542</v>
      </c>
      <c r="B1023">
        <v>27970.7</v>
      </c>
      <c r="C1023">
        <f t="shared" si="207"/>
        <v>141.76771862067568</v>
      </c>
      <c r="D1023">
        <v>11950.2</v>
      </c>
      <c r="E1023" s="135">
        <f t="shared" si="207"/>
        <v>137.98446748124252</v>
      </c>
      <c r="F1023">
        <v>11661.93</v>
      </c>
      <c r="G1023">
        <f t="shared" si="195"/>
        <v>167.78620726368146</v>
      </c>
      <c r="H1023">
        <v>9505.2000000000007</v>
      </c>
      <c r="I1023">
        <f t="shared" si="196"/>
        <v>150.11916099289772</v>
      </c>
      <c r="J1023">
        <v>7258.36</v>
      </c>
      <c r="K1023">
        <f t="shared" si="197"/>
        <v>142.22429489013336</v>
      </c>
      <c r="L1023">
        <v>13917.41</v>
      </c>
      <c r="M1023" s="134">
        <f t="shared" si="198"/>
        <v>163.50302278425096</v>
      </c>
      <c r="N1023">
        <v>10117.64</v>
      </c>
      <c r="O1023">
        <f t="shared" si="199"/>
        <v>154.13879993540505</v>
      </c>
      <c r="P1023">
        <v>14572.39</v>
      </c>
      <c r="Q1023">
        <f t="shared" si="200"/>
        <v>150.4575969141118</v>
      </c>
      <c r="R1023">
        <v>7412.29</v>
      </c>
      <c r="S1023" s="135">
        <f t="shared" si="201"/>
        <v>176.11576806470313</v>
      </c>
      <c r="T1023">
        <v>11056.11</v>
      </c>
      <c r="U1023" s="136">
        <f t="shared" si="202"/>
        <v>173.05537685657802</v>
      </c>
      <c r="V1023">
        <v>9656.4</v>
      </c>
      <c r="W1023">
        <f t="shared" si="203"/>
        <v>132.00838278657935</v>
      </c>
      <c r="X1023">
        <v>4126.04</v>
      </c>
      <c r="Y1023">
        <f t="shared" si="204"/>
        <v>99.598087233174596</v>
      </c>
      <c r="Z1023">
        <v>15391.36</v>
      </c>
      <c r="AA1023" s="136">
        <f t="shared" si="205"/>
        <v>155.19238525449705</v>
      </c>
      <c r="AB1023">
        <v>11462.2</v>
      </c>
      <c r="AC1023">
        <f t="shared" si="206"/>
        <v>130.29076772682839</v>
      </c>
    </row>
    <row r="1024" spans="1:29">
      <c r="A1024" s="20">
        <v>43543</v>
      </c>
      <c r="B1024">
        <v>28058.65</v>
      </c>
      <c r="C1024">
        <f t="shared" si="207"/>
        <v>142.21348761654235</v>
      </c>
      <c r="D1024">
        <v>12002</v>
      </c>
      <c r="E1024" s="135">
        <f t="shared" si="207"/>
        <v>138.58258261032222</v>
      </c>
      <c r="F1024">
        <v>11705.23</v>
      </c>
      <c r="G1024">
        <f t="shared" si="195"/>
        <v>168.4091867168695</v>
      </c>
      <c r="H1024">
        <v>9540.6200000000008</v>
      </c>
      <c r="I1024">
        <f t="shared" si="196"/>
        <v>150.67856223457264</v>
      </c>
      <c r="J1024">
        <v>7284.64</v>
      </c>
      <c r="K1024">
        <f t="shared" si="197"/>
        <v>142.73923965309808</v>
      </c>
      <c r="L1024">
        <v>13964.8</v>
      </c>
      <c r="M1024" s="134">
        <f t="shared" si="198"/>
        <v>164.05976489716895</v>
      </c>
      <c r="N1024">
        <v>10145.450000000001</v>
      </c>
      <c r="O1024">
        <f t="shared" si="199"/>
        <v>154.56247581497814</v>
      </c>
      <c r="P1024">
        <v>14620.56</v>
      </c>
      <c r="Q1024">
        <f t="shared" si="200"/>
        <v>150.95494446268501</v>
      </c>
      <c r="R1024">
        <v>7442.73</v>
      </c>
      <c r="S1024" s="135">
        <f t="shared" si="201"/>
        <v>176.83902146950643</v>
      </c>
      <c r="T1024">
        <v>11103.55</v>
      </c>
      <c r="U1024" s="136">
        <f t="shared" si="202"/>
        <v>173.79792980495461</v>
      </c>
      <c r="V1024">
        <v>9681.25</v>
      </c>
      <c r="W1024">
        <f t="shared" si="203"/>
        <v>132.34809616964617</v>
      </c>
      <c r="X1024">
        <v>4164.88</v>
      </c>
      <c r="Y1024">
        <f t="shared" si="204"/>
        <v>100.53564230005144</v>
      </c>
      <c r="Z1024">
        <v>15496.23</v>
      </c>
      <c r="AA1024" s="136">
        <f t="shared" si="205"/>
        <v>156.24979833830764</v>
      </c>
      <c r="AB1024">
        <v>11532.4</v>
      </c>
      <c r="AC1024">
        <f t="shared" si="206"/>
        <v>131.08873076136132</v>
      </c>
    </row>
    <row r="1025" spans="1:29">
      <c r="A1025" s="20">
        <v>43544</v>
      </c>
      <c r="B1025">
        <v>27964.1</v>
      </c>
      <c r="C1025">
        <f t="shared" si="207"/>
        <v>141.73426693934854</v>
      </c>
      <c r="D1025">
        <v>12012.95</v>
      </c>
      <c r="E1025" s="135">
        <f t="shared" si="207"/>
        <v>138.70901814436513</v>
      </c>
      <c r="F1025">
        <v>11685.47</v>
      </c>
      <c r="G1025">
        <f t="shared" si="195"/>
        <v>168.12488939596889</v>
      </c>
      <c r="H1025">
        <v>9510.48</v>
      </c>
      <c r="I1025">
        <f t="shared" si="196"/>
        <v>150.20254999786789</v>
      </c>
      <c r="J1025">
        <v>7259.35</v>
      </c>
      <c r="K1025">
        <f t="shared" si="197"/>
        <v>142.24369349421767</v>
      </c>
      <c r="L1025">
        <v>13969.49</v>
      </c>
      <c r="M1025" s="134">
        <f t="shared" si="198"/>
        <v>164.11486345191858</v>
      </c>
      <c r="N1025">
        <v>10114.469999999999</v>
      </c>
      <c r="O1025">
        <f t="shared" si="199"/>
        <v>154.09050606491792</v>
      </c>
      <c r="P1025">
        <v>14625.6</v>
      </c>
      <c r="Q1025">
        <f t="shared" si="200"/>
        <v>151.00698165688905</v>
      </c>
      <c r="R1025">
        <v>7421.5</v>
      </c>
      <c r="S1025" s="135">
        <f t="shared" si="201"/>
        <v>176.33459736359401</v>
      </c>
      <c r="T1025">
        <v>11099.94</v>
      </c>
      <c r="U1025" s="136">
        <f t="shared" si="202"/>
        <v>173.74142440563676</v>
      </c>
      <c r="V1025">
        <v>9636.2999999999993</v>
      </c>
      <c r="W1025">
        <f t="shared" si="203"/>
        <v>131.73360455721743</v>
      </c>
      <c r="X1025">
        <v>4094.24</v>
      </c>
      <c r="Y1025">
        <f t="shared" si="204"/>
        <v>98.830470056895408</v>
      </c>
      <c r="Z1025">
        <v>15483.85</v>
      </c>
      <c r="AA1025" s="136">
        <f t="shared" si="205"/>
        <v>156.12496975074615</v>
      </c>
      <c r="AB1025">
        <v>11521.05</v>
      </c>
      <c r="AC1025">
        <f t="shared" si="206"/>
        <v>130.95971537045034</v>
      </c>
    </row>
    <row r="1026" spans="1:29">
      <c r="A1026" s="20">
        <v>43546</v>
      </c>
      <c r="B1026">
        <v>27760</v>
      </c>
      <c r="C1026">
        <f t="shared" si="207"/>
        <v>140.69979903649022</v>
      </c>
      <c r="D1026">
        <v>11954.6</v>
      </c>
      <c r="E1026" s="135">
        <f t="shared" si="207"/>
        <v>138.03527262734195</v>
      </c>
      <c r="F1026">
        <v>11665.76</v>
      </c>
      <c r="G1026">
        <f t="shared" ref="G1026:G1089" si="208">F1026/F$2*100</f>
        <v>167.84131145088031</v>
      </c>
      <c r="H1026">
        <v>9465.3799999999992</v>
      </c>
      <c r="I1026">
        <f t="shared" ref="I1026:I1089" si="209">H1026/H$2*100</f>
        <v>149.49026891374763</v>
      </c>
      <c r="J1026">
        <v>7219.95</v>
      </c>
      <c r="K1026">
        <f t="shared" ref="K1026:K1089" si="210">J1026/J$2*100</f>
        <v>141.47166824076214</v>
      </c>
      <c r="L1026">
        <v>13942.18</v>
      </c>
      <c r="M1026" s="134">
        <f t="shared" ref="M1026:M1089" si="211">L1026/L$2*100</f>
        <v>163.79402304035941</v>
      </c>
      <c r="N1026">
        <v>10107.77</v>
      </c>
      <c r="O1026">
        <f t="shared" ref="O1026:O1089" si="212">N1026/N$2*100</f>
        <v>153.98843384653824</v>
      </c>
      <c r="P1026">
        <v>14571.69</v>
      </c>
      <c r="Q1026">
        <f t="shared" ref="Q1026:Q1089" si="213">P1026/P$2*100</f>
        <v>150.45036952602791</v>
      </c>
      <c r="R1026">
        <v>7390.69</v>
      </c>
      <c r="S1026" s="135">
        <f t="shared" ref="S1026:S1089" si="214">R1026/R$2*100</f>
        <v>175.60255277088737</v>
      </c>
      <c r="T1026">
        <v>11051.05</v>
      </c>
      <c r="U1026" s="136">
        <f t="shared" ref="U1026:U1089" si="215">T1026/T$2*100</f>
        <v>172.97617538274187</v>
      </c>
      <c r="V1026">
        <v>9602.9500000000007</v>
      </c>
      <c r="W1026">
        <f t="shared" ref="W1026:W1089" si="216">V1026/V$2*100</f>
        <v>131.2776914254155</v>
      </c>
      <c r="X1026">
        <v>4055.84</v>
      </c>
      <c r="Y1026">
        <f t="shared" ref="Y1026:Y1089" si="217">X1026/X$2*100</f>
        <v>97.90353610818093</v>
      </c>
      <c r="Z1026">
        <v>15423.42</v>
      </c>
      <c r="AA1026" s="136">
        <f t="shared" ref="AA1026:AA1089" si="218">Z1026/Z$2*100</f>
        <v>155.51564894732596</v>
      </c>
      <c r="AB1026">
        <v>11456.9</v>
      </c>
      <c r="AC1026">
        <f t="shared" ref="AC1026:AC1089" si="219">AB1026/AB$2*100</f>
        <v>130.23052265442064</v>
      </c>
    </row>
    <row r="1027" spans="1:29">
      <c r="A1027" s="20">
        <v>43549</v>
      </c>
      <c r="B1027">
        <v>27423.25</v>
      </c>
      <c r="C1027">
        <f t="shared" ref="C1027:E1090" si="220">B1027/B$2*100</f>
        <v>138.99300302332242</v>
      </c>
      <c r="D1027">
        <v>11834.1</v>
      </c>
      <c r="E1027" s="135">
        <f t="shared" si="220"/>
        <v>136.64390442166422</v>
      </c>
      <c r="F1027">
        <v>11566.57</v>
      </c>
      <c r="G1027">
        <f t="shared" si="208"/>
        <v>166.41421371504373</v>
      </c>
      <c r="H1027">
        <v>9383.9</v>
      </c>
      <c r="I1027">
        <f t="shared" si="209"/>
        <v>148.20342495068516</v>
      </c>
      <c r="J1027">
        <v>7190.75</v>
      </c>
      <c r="K1027">
        <f t="shared" si="210"/>
        <v>140.89950739302355</v>
      </c>
      <c r="L1027">
        <v>13839.51</v>
      </c>
      <c r="M1027" s="134">
        <f t="shared" si="211"/>
        <v>162.58784636314294</v>
      </c>
      <c r="N1027">
        <v>10060.120000000001</v>
      </c>
      <c r="O1027">
        <f t="shared" si="212"/>
        <v>153.26250232328559</v>
      </c>
      <c r="P1027">
        <v>14453.79</v>
      </c>
      <c r="Q1027">
        <f t="shared" si="213"/>
        <v>149.23307087589751</v>
      </c>
      <c r="R1027">
        <v>7342.3</v>
      </c>
      <c r="S1027" s="135">
        <f t="shared" si="214"/>
        <v>174.45280795293624</v>
      </c>
      <c r="T1027">
        <v>10980.6</v>
      </c>
      <c r="U1027" s="136">
        <f t="shared" si="215"/>
        <v>171.87345921045832</v>
      </c>
      <c r="V1027">
        <v>9550.75</v>
      </c>
      <c r="W1027">
        <f t="shared" si="216"/>
        <v>130.56408826259502</v>
      </c>
      <c r="X1027">
        <v>4097.67</v>
      </c>
      <c r="Y1027">
        <f t="shared" si="217"/>
        <v>98.913266500751945</v>
      </c>
      <c r="Z1027">
        <v>15323.96</v>
      </c>
      <c r="AA1027" s="136">
        <f t="shared" si="218"/>
        <v>154.51278535129464</v>
      </c>
      <c r="AB1027">
        <v>11354.25</v>
      </c>
      <c r="AC1027">
        <f t="shared" si="219"/>
        <v>129.06370063882511</v>
      </c>
    </row>
    <row r="1028" spans="1:29">
      <c r="A1028" s="20">
        <v>43550</v>
      </c>
      <c r="B1028">
        <v>27681.75</v>
      </c>
      <c r="C1028">
        <f t="shared" si="220"/>
        <v>140.30319387530125</v>
      </c>
      <c r="D1028">
        <v>11932.85</v>
      </c>
      <c r="E1028" s="135">
        <f t="shared" si="220"/>
        <v>137.78413355287313</v>
      </c>
      <c r="F1028">
        <v>11672.16</v>
      </c>
      <c r="G1028">
        <f t="shared" si="208"/>
        <v>167.9333915548157</v>
      </c>
      <c r="H1028">
        <v>9476.68</v>
      </c>
      <c r="I1028">
        <f t="shared" si="209"/>
        <v>149.66873401908154</v>
      </c>
      <c r="J1028">
        <v>7240.39</v>
      </c>
      <c r="K1028">
        <f t="shared" si="210"/>
        <v>141.87218083417918</v>
      </c>
      <c r="L1028">
        <v>13987.48</v>
      </c>
      <c r="M1028" s="134">
        <f t="shared" si="211"/>
        <v>164.3262116395403</v>
      </c>
      <c r="N1028">
        <v>10138</v>
      </c>
      <c r="O1028">
        <f t="shared" si="212"/>
        <v>154.44897760200368</v>
      </c>
      <c r="P1028">
        <v>14597.93</v>
      </c>
      <c r="Q1028">
        <f t="shared" si="213"/>
        <v>150.7212933307728</v>
      </c>
      <c r="R1028">
        <v>7434.11</v>
      </c>
      <c r="S1028" s="135">
        <f t="shared" si="214"/>
        <v>176.63421055132628</v>
      </c>
      <c r="T1028">
        <v>11090.63</v>
      </c>
      <c r="U1028" s="136">
        <f t="shared" si="215"/>
        <v>173.59569995476437</v>
      </c>
      <c r="V1028">
        <v>9616.0499999999993</v>
      </c>
      <c r="W1028">
        <f t="shared" si="216"/>
        <v>131.45677574405431</v>
      </c>
      <c r="X1028">
        <v>4137.66</v>
      </c>
      <c r="Y1028">
        <f t="shared" si="217"/>
        <v>99.878581308280374</v>
      </c>
      <c r="Z1028">
        <v>15466.95</v>
      </c>
      <c r="AA1028" s="136">
        <f t="shared" si="218"/>
        <v>155.95456562071467</v>
      </c>
      <c r="AB1028">
        <v>11483.25</v>
      </c>
      <c r="AC1028">
        <f t="shared" si="219"/>
        <v>130.53004296724032</v>
      </c>
    </row>
    <row r="1029" spans="1:29">
      <c r="A1029" s="20">
        <v>43551</v>
      </c>
      <c r="B1029">
        <v>27623.200000000001</v>
      </c>
      <c r="C1029">
        <f t="shared" si="220"/>
        <v>140.00643691443719</v>
      </c>
      <c r="D1029">
        <v>11917.2</v>
      </c>
      <c r="E1029" s="135">
        <f t="shared" si="220"/>
        <v>137.60342888549675</v>
      </c>
      <c r="F1029">
        <v>11620.44</v>
      </c>
      <c r="G1029">
        <f t="shared" si="208"/>
        <v>167.18926921488764</v>
      </c>
      <c r="H1029">
        <v>9457.82</v>
      </c>
      <c r="I1029">
        <f t="shared" si="209"/>
        <v>149.37087102026763</v>
      </c>
      <c r="J1029">
        <v>7225.49</v>
      </c>
      <c r="K1029">
        <f t="shared" si="210"/>
        <v>141.58022204543585</v>
      </c>
      <c r="L1029">
        <v>14010.48</v>
      </c>
      <c r="M1029" s="134">
        <f t="shared" si="211"/>
        <v>164.59641777157478</v>
      </c>
      <c r="N1029">
        <v>10181.49</v>
      </c>
      <c r="O1029">
        <f t="shared" si="212"/>
        <v>155.11153294190416</v>
      </c>
      <c r="P1029">
        <v>14675.88</v>
      </c>
      <c r="Q1029">
        <f t="shared" si="213"/>
        <v>151.52611461811514</v>
      </c>
      <c r="R1029">
        <v>7401.26</v>
      </c>
      <c r="S1029" s="135">
        <f t="shared" si="214"/>
        <v>175.8536956253148</v>
      </c>
      <c r="T1029">
        <v>11029.98</v>
      </c>
      <c r="U1029" s="136">
        <f t="shared" si="215"/>
        <v>172.64637794129385</v>
      </c>
      <c r="V1029">
        <v>9571.7000000000007</v>
      </c>
      <c r="W1029">
        <f t="shared" si="216"/>
        <v>130.85048646683046</v>
      </c>
      <c r="X1029">
        <v>4111.24</v>
      </c>
      <c r="Y1029">
        <f t="shared" si="217"/>
        <v>99.240831440440886</v>
      </c>
      <c r="Z1029">
        <v>15421.18</v>
      </c>
      <c r="AA1029" s="136">
        <f t="shared" si="218"/>
        <v>155.49306283778333</v>
      </c>
      <c r="AB1029">
        <v>11445.05</v>
      </c>
      <c r="AC1029">
        <f t="shared" si="219"/>
        <v>130.09582376611272</v>
      </c>
    </row>
    <row r="1030" spans="1:29">
      <c r="A1030" s="20">
        <v>43552</v>
      </c>
      <c r="B1030">
        <v>27873.05</v>
      </c>
      <c r="C1030">
        <f t="shared" si="220"/>
        <v>141.27278579013122</v>
      </c>
      <c r="D1030">
        <v>12105.65</v>
      </c>
      <c r="E1030" s="135">
        <f t="shared" si="220"/>
        <v>139.7793901996873</v>
      </c>
      <c r="F1030">
        <v>11677.43</v>
      </c>
      <c r="G1030">
        <f t="shared" si="208"/>
        <v>168.00921376540003</v>
      </c>
      <c r="H1030">
        <v>9519.32</v>
      </c>
      <c r="I1030">
        <f t="shared" si="209"/>
        <v>150.34216340770431</v>
      </c>
      <c r="J1030">
        <v>7265.94</v>
      </c>
      <c r="K1030">
        <f t="shared" si="210"/>
        <v>142.37282157595041</v>
      </c>
      <c r="L1030">
        <v>14215.68</v>
      </c>
      <c r="M1030" s="134">
        <f t="shared" si="211"/>
        <v>167.00712639303009</v>
      </c>
      <c r="N1030">
        <v>10234.469999999999</v>
      </c>
      <c r="O1030">
        <f t="shared" si="212"/>
        <v>155.91866520007679</v>
      </c>
      <c r="P1030">
        <v>14802.31</v>
      </c>
      <c r="Q1030">
        <f t="shared" si="213"/>
        <v>152.83148415446789</v>
      </c>
      <c r="R1030">
        <v>7443.44</v>
      </c>
      <c r="S1030" s="135">
        <f t="shared" si="214"/>
        <v>176.85589104629392</v>
      </c>
      <c r="T1030">
        <v>11099.02</v>
      </c>
      <c r="U1030" s="136">
        <f t="shared" si="215"/>
        <v>173.72702413766658</v>
      </c>
      <c r="V1030">
        <v>9639.5</v>
      </c>
      <c r="W1030">
        <f t="shared" si="216"/>
        <v>131.77735034497655</v>
      </c>
      <c r="X1030">
        <v>4133.49</v>
      </c>
      <c r="Y1030">
        <f t="shared" si="217"/>
        <v>99.777922074787156</v>
      </c>
      <c r="Z1030">
        <v>15569.35</v>
      </c>
      <c r="AA1030" s="136">
        <f t="shared" si="218"/>
        <v>156.98707348552068</v>
      </c>
      <c r="AB1030">
        <v>11570</v>
      </c>
      <c r="AC1030">
        <f t="shared" si="219"/>
        <v>131.51612976561259</v>
      </c>
    </row>
    <row r="1031" spans="1:29">
      <c r="A1031" s="20">
        <v>43553</v>
      </c>
      <c r="B1031">
        <v>28281.9</v>
      </c>
      <c r="C1031">
        <f t="shared" si="220"/>
        <v>143.34501607961499</v>
      </c>
      <c r="D1031">
        <v>12187.9</v>
      </c>
      <c r="E1031" s="135">
        <f t="shared" si="220"/>
        <v>140.72910003302331</v>
      </c>
      <c r="F1031">
        <v>11719.25</v>
      </c>
      <c r="G1031">
        <f t="shared" si="208"/>
        <v>168.61089969455304</v>
      </c>
      <c r="H1031">
        <v>9561.33</v>
      </c>
      <c r="I1031">
        <f t="shared" si="209"/>
        <v>151.00564297187043</v>
      </c>
      <c r="J1031">
        <v>7310.94</v>
      </c>
      <c r="K1031">
        <f t="shared" si="210"/>
        <v>143.25457630705444</v>
      </c>
      <c r="L1031">
        <v>14290.05</v>
      </c>
      <c r="M1031" s="134">
        <f t="shared" si="211"/>
        <v>167.88083204691716</v>
      </c>
      <c r="N1031">
        <v>10324.98</v>
      </c>
      <c r="O1031">
        <f t="shared" si="212"/>
        <v>157.29755422777035</v>
      </c>
      <c r="P1031">
        <v>14898.03</v>
      </c>
      <c r="Q1031">
        <f t="shared" si="213"/>
        <v>153.81977785074</v>
      </c>
      <c r="R1031">
        <v>7487.05</v>
      </c>
      <c r="S1031" s="135">
        <f t="shared" si="214"/>
        <v>177.89206322052101</v>
      </c>
      <c r="T1031">
        <v>11188.09</v>
      </c>
      <c r="U1031" s="136">
        <f t="shared" si="215"/>
        <v>175.12118921169488</v>
      </c>
      <c r="V1031">
        <v>9684.7000000000007</v>
      </c>
      <c r="W1031">
        <f t="shared" si="216"/>
        <v>132.39525959707396</v>
      </c>
      <c r="X1031">
        <v>4237.79</v>
      </c>
      <c r="Y1031">
        <f t="shared" si="217"/>
        <v>102.29560985736322</v>
      </c>
      <c r="Z1031">
        <v>15697.72</v>
      </c>
      <c r="AA1031" s="136">
        <f t="shared" si="218"/>
        <v>158.28143905783656</v>
      </c>
      <c r="AB1031">
        <v>11623.9</v>
      </c>
      <c r="AC1031">
        <f t="shared" si="219"/>
        <v>132.12881078500467</v>
      </c>
    </row>
    <row r="1032" spans="1:29">
      <c r="A1032" s="20">
        <v>43556</v>
      </c>
      <c r="B1032">
        <v>28334</v>
      </c>
      <c r="C1032">
        <f t="shared" si="220"/>
        <v>143.60908162463664</v>
      </c>
      <c r="D1032">
        <v>12210.65</v>
      </c>
      <c r="E1032" s="135">
        <f t="shared" si="220"/>
        <v>140.99178573160563</v>
      </c>
      <c r="F1032">
        <v>11748.84</v>
      </c>
      <c r="G1032">
        <f t="shared" si="208"/>
        <v>169.03662630009194</v>
      </c>
      <c r="H1032">
        <v>9597.9699999999993</v>
      </c>
      <c r="I1032">
        <f t="shared" si="209"/>
        <v>151.58431212757253</v>
      </c>
      <c r="J1032">
        <v>7337.8</v>
      </c>
      <c r="K1032">
        <f t="shared" si="210"/>
        <v>143.78088590877562</v>
      </c>
      <c r="L1032">
        <v>14359.41</v>
      </c>
      <c r="M1032" s="134">
        <f t="shared" si="211"/>
        <v>168.69567975639154</v>
      </c>
      <c r="N1032">
        <v>10366.09</v>
      </c>
      <c r="O1032">
        <f t="shared" si="212"/>
        <v>157.92385107815684</v>
      </c>
      <c r="P1032">
        <v>14977.49</v>
      </c>
      <c r="Q1032">
        <f t="shared" si="213"/>
        <v>154.64018964666332</v>
      </c>
      <c r="R1032">
        <v>7505.57</v>
      </c>
      <c r="S1032" s="135">
        <f t="shared" si="214"/>
        <v>178.33209781503339</v>
      </c>
      <c r="T1032">
        <v>11226.59</v>
      </c>
      <c r="U1032" s="136">
        <f t="shared" si="215"/>
        <v>175.72380912131754</v>
      </c>
      <c r="V1032">
        <v>9707.2999999999993</v>
      </c>
      <c r="W1032">
        <f t="shared" si="216"/>
        <v>132.70421422312265</v>
      </c>
      <c r="X1032">
        <v>4229.68</v>
      </c>
      <c r="Y1032">
        <f t="shared" si="217"/>
        <v>102.09984333850713</v>
      </c>
      <c r="Z1032">
        <v>15792.73</v>
      </c>
      <c r="AA1032" s="136">
        <f t="shared" si="218"/>
        <v>159.23943292732113</v>
      </c>
      <c r="AB1032">
        <v>11669.15</v>
      </c>
      <c r="AC1032">
        <f t="shared" si="219"/>
        <v>132.64316729942936</v>
      </c>
    </row>
    <row r="1033" spans="1:29">
      <c r="A1033" s="20">
        <v>43557</v>
      </c>
      <c r="B1033">
        <v>28137</v>
      </c>
      <c r="C1033">
        <f t="shared" si="220"/>
        <v>142.61059962138779</v>
      </c>
      <c r="D1033">
        <v>12220.65</v>
      </c>
      <c r="E1033" s="135">
        <f t="shared" si="220"/>
        <v>141.10725197274073</v>
      </c>
      <c r="F1033">
        <v>11793.23</v>
      </c>
      <c r="G1033">
        <f t="shared" si="208"/>
        <v>169.67528814598148</v>
      </c>
      <c r="H1033">
        <v>9596.93</v>
      </c>
      <c r="I1033">
        <f t="shared" si="209"/>
        <v>151.56788702053296</v>
      </c>
      <c r="J1033">
        <v>7346.8</v>
      </c>
      <c r="K1033">
        <f t="shared" si="210"/>
        <v>143.95723685499641</v>
      </c>
      <c r="L1033">
        <v>14363.46</v>
      </c>
      <c r="M1033" s="134">
        <f t="shared" si="211"/>
        <v>168.743259531815</v>
      </c>
      <c r="N1033">
        <v>10319.83</v>
      </c>
      <c r="O1033">
        <f t="shared" si="212"/>
        <v>157.21909573155313</v>
      </c>
      <c r="P1033">
        <v>14929.13</v>
      </c>
      <c r="Q1033">
        <f t="shared" si="213"/>
        <v>154.14088037846733</v>
      </c>
      <c r="R1033">
        <v>7518.71</v>
      </c>
      <c r="S1033" s="135">
        <f t="shared" si="214"/>
        <v>178.64430378543798</v>
      </c>
      <c r="T1033">
        <v>11222.94</v>
      </c>
      <c r="U1033" s="136">
        <f t="shared" si="215"/>
        <v>175.6666776233923</v>
      </c>
      <c r="V1033">
        <v>9708.7999999999993</v>
      </c>
      <c r="W1033">
        <f t="shared" si="216"/>
        <v>132.72472006113475</v>
      </c>
      <c r="X1033">
        <v>4216.2700000000004</v>
      </c>
      <c r="Y1033">
        <f t="shared" si="217"/>
        <v>101.77614062360449</v>
      </c>
      <c r="Z1033">
        <v>15792.53</v>
      </c>
      <c r="AA1033" s="136">
        <f t="shared" si="218"/>
        <v>159.23741631039766</v>
      </c>
      <c r="AB1033">
        <v>11713.2</v>
      </c>
      <c r="AC1033">
        <f t="shared" si="219"/>
        <v>133.14388342010142</v>
      </c>
    </row>
    <row r="1034" spans="1:29">
      <c r="A1034" s="20">
        <v>43558</v>
      </c>
      <c r="B1034">
        <v>28033.15</v>
      </c>
      <c r="C1034">
        <f t="shared" si="220"/>
        <v>142.08424248414212</v>
      </c>
      <c r="D1034">
        <v>12169.15</v>
      </c>
      <c r="E1034" s="135">
        <f t="shared" si="220"/>
        <v>140.51260083089505</v>
      </c>
      <c r="F1034">
        <v>11777.3</v>
      </c>
      <c r="G1034">
        <f t="shared" si="208"/>
        <v>169.44609501227973</v>
      </c>
      <c r="H1034">
        <v>9578.43</v>
      </c>
      <c r="I1034">
        <f t="shared" si="209"/>
        <v>151.27570963569428</v>
      </c>
      <c r="J1034">
        <v>7329.43</v>
      </c>
      <c r="K1034">
        <f t="shared" si="210"/>
        <v>143.61687952879026</v>
      </c>
      <c r="L1034">
        <v>14248.01</v>
      </c>
      <c r="M1034" s="134">
        <f t="shared" si="211"/>
        <v>167.38694222992896</v>
      </c>
      <c r="N1034">
        <v>10253.86</v>
      </c>
      <c r="O1034">
        <f t="shared" si="212"/>
        <v>156.21406524699955</v>
      </c>
      <c r="P1034">
        <v>14812.2</v>
      </c>
      <c r="Q1034">
        <f t="shared" si="213"/>
        <v>152.9335968232532</v>
      </c>
      <c r="R1034">
        <v>7493.84</v>
      </c>
      <c r="S1034" s="135">
        <f t="shared" si="214"/>
        <v>178.05339339853069</v>
      </c>
      <c r="T1034">
        <v>11168.07</v>
      </c>
      <c r="U1034" s="136">
        <f t="shared" si="215"/>
        <v>174.8078268586911</v>
      </c>
      <c r="V1034">
        <v>9688.7999999999993</v>
      </c>
      <c r="W1034">
        <f t="shared" si="216"/>
        <v>132.45130888764029</v>
      </c>
      <c r="X1034">
        <v>4172.5</v>
      </c>
      <c r="Y1034">
        <f t="shared" si="217"/>
        <v>100.71958075549945</v>
      </c>
      <c r="Z1034">
        <v>15720.74</v>
      </c>
      <c r="AA1034" s="136">
        <f t="shared" si="218"/>
        <v>158.51355166572557</v>
      </c>
      <c r="AB1034">
        <v>11643.95</v>
      </c>
      <c r="AC1034">
        <f t="shared" si="219"/>
        <v>132.35671903062268</v>
      </c>
    </row>
    <row r="1035" spans="1:29">
      <c r="A1035" s="20">
        <v>43559</v>
      </c>
      <c r="B1035">
        <v>28020.55</v>
      </c>
      <c r="C1035">
        <f t="shared" si="220"/>
        <v>142.02038018342671</v>
      </c>
      <c r="D1035">
        <v>12135.55</v>
      </c>
      <c r="E1035" s="135">
        <f t="shared" si="220"/>
        <v>140.12463426068118</v>
      </c>
      <c r="F1035">
        <v>11757.29</v>
      </c>
      <c r="G1035">
        <f t="shared" si="208"/>
        <v>169.15820081231919</v>
      </c>
      <c r="H1035">
        <v>9569.7999999999993</v>
      </c>
      <c r="I1035">
        <f t="shared" si="209"/>
        <v>151.13941283401007</v>
      </c>
      <c r="J1035">
        <v>7316.66</v>
      </c>
      <c r="K1035">
        <f t="shared" si="210"/>
        <v>143.36665713065253</v>
      </c>
      <c r="L1035">
        <v>14229.11</v>
      </c>
      <c r="M1035" s="134">
        <f t="shared" si="211"/>
        <v>167.16490327795282</v>
      </c>
      <c r="N1035">
        <v>10251.280000000001</v>
      </c>
      <c r="O1035">
        <f t="shared" si="212"/>
        <v>156.17475982559364</v>
      </c>
      <c r="P1035">
        <v>14790.75</v>
      </c>
      <c r="Q1035">
        <f t="shared" si="213"/>
        <v>152.71212900268242</v>
      </c>
      <c r="R1035">
        <v>7490.68</v>
      </c>
      <c r="S1035" s="135">
        <f t="shared" si="214"/>
        <v>177.9783119018428</v>
      </c>
      <c r="T1035">
        <v>11147.02</v>
      </c>
      <c r="U1035" s="136">
        <f t="shared" si="215"/>
        <v>174.47834246654676</v>
      </c>
      <c r="V1035">
        <v>9700.65</v>
      </c>
      <c r="W1035">
        <f t="shared" si="216"/>
        <v>132.61330500793576</v>
      </c>
      <c r="X1035">
        <v>4169.0600000000004</v>
      </c>
      <c r="Y1035">
        <f t="shared" si="217"/>
        <v>100.63654292259379</v>
      </c>
      <c r="Z1035">
        <v>15659.59</v>
      </c>
      <c r="AA1035" s="136">
        <f t="shared" si="218"/>
        <v>157.89697104138099</v>
      </c>
      <c r="AB1035">
        <v>11598</v>
      </c>
      <c r="AC1035">
        <f t="shared" si="219"/>
        <v>131.83440561984224</v>
      </c>
    </row>
    <row r="1036" spans="1:29">
      <c r="A1036" s="20">
        <v>43560</v>
      </c>
      <c r="B1036">
        <v>28143.05</v>
      </c>
      <c r="C1036">
        <f t="shared" si="220"/>
        <v>142.6412636626043</v>
      </c>
      <c r="D1036">
        <v>12213.05</v>
      </c>
      <c r="E1036" s="135">
        <f t="shared" si="220"/>
        <v>141.01949762947805</v>
      </c>
      <c r="F1036">
        <v>11774.57</v>
      </c>
      <c r="G1036">
        <f t="shared" si="208"/>
        <v>169.40681709294478</v>
      </c>
      <c r="H1036">
        <v>9584.24</v>
      </c>
      <c r="I1036">
        <f t="shared" si="209"/>
        <v>151.36746912790576</v>
      </c>
      <c r="J1036">
        <v>7340.64</v>
      </c>
      <c r="K1036">
        <f t="shared" si="210"/>
        <v>143.83653442958305</v>
      </c>
      <c r="L1036">
        <v>14285.95</v>
      </c>
      <c r="M1036" s="134">
        <f t="shared" si="211"/>
        <v>167.83266486685886</v>
      </c>
      <c r="N1036">
        <v>10304.700000000001</v>
      </c>
      <c r="O1036">
        <f t="shared" si="212"/>
        <v>156.98859533392852</v>
      </c>
      <c r="P1036">
        <v>14889.63</v>
      </c>
      <c r="Q1036">
        <f t="shared" si="213"/>
        <v>153.73304919373322</v>
      </c>
      <c r="R1036">
        <v>7508.1</v>
      </c>
      <c r="S1036" s="135">
        <f t="shared" si="214"/>
        <v>178.3922105323183</v>
      </c>
      <c r="T1036">
        <v>11187.48</v>
      </c>
      <c r="U1036" s="136">
        <f t="shared" si="215"/>
        <v>175.11164120793202</v>
      </c>
      <c r="V1036">
        <v>9713.15</v>
      </c>
      <c r="W1036">
        <f t="shared" si="216"/>
        <v>132.78418699136978</v>
      </c>
      <c r="X1036">
        <v>4222.01</v>
      </c>
      <c r="Y1036">
        <f t="shared" si="217"/>
        <v>101.91469793781336</v>
      </c>
      <c r="Z1036">
        <v>15702.85</v>
      </c>
      <c r="AA1036" s="136">
        <f t="shared" si="218"/>
        <v>158.33316528192304</v>
      </c>
      <c r="AB1036">
        <v>11665.95</v>
      </c>
      <c r="AC1036">
        <f t="shared" si="219"/>
        <v>132.60679291608886</v>
      </c>
    </row>
    <row r="1037" spans="1:29">
      <c r="A1037" s="20">
        <v>43563</v>
      </c>
      <c r="B1037">
        <v>28039.3</v>
      </c>
      <c r="C1037">
        <f t="shared" si="220"/>
        <v>142.11541336901513</v>
      </c>
      <c r="D1037">
        <v>12131.95</v>
      </c>
      <c r="E1037" s="135">
        <f t="shared" si="220"/>
        <v>140.08306641387259</v>
      </c>
      <c r="F1037">
        <v>11760.91</v>
      </c>
      <c r="G1037">
        <f t="shared" si="208"/>
        <v>169.21028362110764</v>
      </c>
      <c r="H1037">
        <v>9556.49</v>
      </c>
      <c r="I1037">
        <f t="shared" si="209"/>
        <v>150.92920305064774</v>
      </c>
      <c r="J1037">
        <v>7323.62</v>
      </c>
      <c r="K1037">
        <f t="shared" si="210"/>
        <v>143.50303519572995</v>
      </c>
      <c r="L1037">
        <v>14192.11</v>
      </c>
      <c r="M1037" s="134">
        <f t="shared" si="211"/>
        <v>166.73022384815826</v>
      </c>
      <c r="N1037">
        <v>10279.09</v>
      </c>
      <c r="O1037">
        <f t="shared" si="212"/>
        <v>156.59843570516671</v>
      </c>
      <c r="P1037">
        <v>14819.81</v>
      </c>
      <c r="Q1037">
        <f t="shared" si="213"/>
        <v>153.01216885656527</v>
      </c>
      <c r="R1037">
        <v>7478.01</v>
      </c>
      <c r="S1037" s="135">
        <f t="shared" si="214"/>
        <v>177.6772731160722</v>
      </c>
      <c r="T1037">
        <v>11152.16</v>
      </c>
      <c r="U1037" s="136">
        <f t="shared" si="215"/>
        <v>174.55879613759768</v>
      </c>
      <c r="V1037">
        <v>9697.85</v>
      </c>
      <c r="W1037">
        <f t="shared" si="216"/>
        <v>132.57502744364655</v>
      </c>
      <c r="X1037">
        <v>4158.55</v>
      </c>
      <c r="Y1037">
        <f t="shared" si="217"/>
        <v>100.38284303194303</v>
      </c>
      <c r="Z1037">
        <v>15663.04</v>
      </c>
      <c r="AA1037" s="136">
        <f t="shared" si="218"/>
        <v>157.93175768331048</v>
      </c>
      <c r="AB1037">
        <v>11604.5</v>
      </c>
      <c r="AC1037">
        <f t="shared" si="219"/>
        <v>131.90829108600269</v>
      </c>
    </row>
    <row r="1038" spans="1:29">
      <c r="A1038" s="20">
        <v>43564</v>
      </c>
      <c r="B1038">
        <v>28146.45</v>
      </c>
      <c r="C1038">
        <f t="shared" si="220"/>
        <v>142.65849634692432</v>
      </c>
      <c r="D1038">
        <v>12173.5</v>
      </c>
      <c r="E1038" s="135">
        <f t="shared" si="220"/>
        <v>140.56282864578881</v>
      </c>
      <c r="F1038">
        <v>11790.71</v>
      </c>
      <c r="G1038">
        <f t="shared" si="208"/>
        <v>169.63903160505691</v>
      </c>
      <c r="H1038">
        <v>9599.11</v>
      </c>
      <c r="I1038">
        <f t="shared" si="209"/>
        <v>151.60231657182746</v>
      </c>
      <c r="J1038">
        <v>7362.08</v>
      </c>
      <c r="K1038">
        <f t="shared" si="210"/>
        <v>144.25664157258015</v>
      </c>
      <c r="L1038">
        <v>14260.47</v>
      </c>
      <c r="M1038" s="134">
        <f t="shared" si="211"/>
        <v>167.53332346493545</v>
      </c>
      <c r="N1038">
        <v>10251.77</v>
      </c>
      <c r="O1038">
        <f t="shared" si="212"/>
        <v>156.18222480872888</v>
      </c>
      <c r="P1038">
        <v>14852.17</v>
      </c>
      <c r="Q1038">
        <f t="shared" si="213"/>
        <v>153.34628068284363</v>
      </c>
      <c r="R1038">
        <v>7505.01</v>
      </c>
      <c r="S1038" s="135">
        <f t="shared" si="214"/>
        <v>178.3187922333419</v>
      </c>
      <c r="T1038">
        <v>11217.69</v>
      </c>
      <c r="U1038" s="136">
        <f t="shared" si="215"/>
        <v>175.58450218117102</v>
      </c>
      <c r="V1038">
        <v>9741.4</v>
      </c>
      <c r="W1038">
        <f t="shared" si="216"/>
        <v>133.17038027393065</v>
      </c>
      <c r="X1038">
        <v>4184.63</v>
      </c>
      <c r="Y1038">
        <f t="shared" si="217"/>
        <v>101.01238567211162</v>
      </c>
      <c r="Z1038">
        <v>15788.95</v>
      </c>
      <c r="AA1038" s="136">
        <f t="shared" si="218"/>
        <v>159.20131886746793</v>
      </c>
      <c r="AB1038">
        <v>11671.95</v>
      </c>
      <c r="AC1038">
        <f t="shared" si="219"/>
        <v>132.67499488485234</v>
      </c>
    </row>
    <row r="1039" spans="1:29">
      <c r="A1039" s="20">
        <v>43565</v>
      </c>
      <c r="B1039">
        <v>28056.799999999999</v>
      </c>
      <c r="C1039">
        <f t="shared" si="220"/>
        <v>142.20411100889763</v>
      </c>
      <c r="D1039">
        <v>12159.65</v>
      </c>
      <c r="E1039" s="135">
        <f t="shared" si="220"/>
        <v>140.40290790181672</v>
      </c>
      <c r="F1039">
        <v>11747.69</v>
      </c>
      <c r="G1039">
        <f t="shared" si="208"/>
        <v>169.02008065641604</v>
      </c>
      <c r="H1039">
        <v>9549.58</v>
      </c>
      <c r="I1039">
        <f t="shared" si="209"/>
        <v>150.82007084906749</v>
      </c>
      <c r="J1039">
        <v>7331.38</v>
      </c>
      <c r="K1039">
        <f t="shared" si="210"/>
        <v>143.65508890047144</v>
      </c>
      <c r="L1039">
        <v>14276.08</v>
      </c>
      <c r="M1039" s="134">
        <f t="shared" si="211"/>
        <v>167.71671119193797</v>
      </c>
      <c r="N1039">
        <v>10245.959999999999</v>
      </c>
      <c r="O1039">
        <f t="shared" si="212"/>
        <v>156.09371143726824</v>
      </c>
      <c r="P1039">
        <v>14869.35</v>
      </c>
      <c r="Q1039">
        <f t="shared" si="213"/>
        <v>153.52366143610269</v>
      </c>
      <c r="R1039">
        <v>7484.24</v>
      </c>
      <c r="S1039" s="135">
        <f t="shared" si="214"/>
        <v>177.82529771239032</v>
      </c>
      <c r="T1039">
        <v>11184.58</v>
      </c>
      <c r="U1039" s="136">
        <f t="shared" si="215"/>
        <v>175.06624905889552</v>
      </c>
      <c r="V1039">
        <v>9693.9</v>
      </c>
      <c r="W1039">
        <f t="shared" si="216"/>
        <v>132.52102873688139</v>
      </c>
      <c r="X1039">
        <v>4162.04</v>
      </c>
      <c r="Y1039">
        <f t="shared" si="217"/>
        <v>100.46708781009441</v>
      </c>
      <c r="Z1039">
        <v>15780.36</v>
      </c>
      <c r="AA1039" s="136">
        <f t="shared" si="218"/>
        <v>159.11470517060579</v>
      </c>
      <c r="AB1039">
        <v>11584.3</v>
      </c>
      <c r="AC1039">
        <f t="shared" si="219"/>
        <v>131.67867779116557</v>
      </c>
    </row>
    <row r="1040" spans="1:29">
      <c r="A1040" s="20">
        <v>43566</v>
      </c>
      <c r="B1040">
        <v>28148.55</v>
      </c>
      <c r="C1040">
        <f t="shared" si="220"/>
        <v>142.66914006371024</v>
      </c>
      <c r="D1040">
        <v>12172.2</v>
      </c>
      <c r="E1040" s="135">
        <f t="shared" si="220"/>
        <v>140.54781803444126</v>
      </c>
      <c r="F1040">
        <v>11754.79</v>
      </c>
      <c r="G1040">
        <f t="shared" si="208"/>
        <v>169.12223202171941</v>
      </c>
      <c r="H1040">
        <v>9551.9500000000007</v>
      </c>
      <c r="I1040">
        <f t="shared" si="209"/>
        <v>150.85750114107114</v>
      </c>
      <c r="J1040">
        <v>7341.36</v>
      </c>
      <c r="K1040">
        <f t="shared" si="210"/>
        <v>143.85064250528072</v>
      </c>
      <c r="L1040">
        <v>14252.84</v>
      </c>
      <c r="M1040" s="134">
        <f t="shared" si="211"/>
        <v>167.44368551765621</v>
      </c>
      <c r="N1040">
        <v>10285.969999999999</v>
      </c>
      <c r="O1040">
        <f t="shared" si="212"/>
        <v>156.70325016224913</v>
      </c>
      <c r="P1040">
        <v>14874.01</v>
      </c>
      <c r="Q1040">
        <f t="shared" si="213"/>
        <v>153.57177519106116</v>
      </c>
      <c r="R1040">
        <v>7491.94</v>
      </c>
      <c r="S1040" s="135">
        <f t="shared" si="214"/>
        <v>178.00824946064873</v>
      </c>
      <c r="T1040">
        <v>11177.52</v>
      </c>
      <c r="U1040" s="136">
        <f t="shared" si="215"/>
        <v>174.9557426546894</v>
      </c>
      <c r="V1040">
        <v>9690.15</v>
      </c>
      <c r="W1040">
        <f t="shared" si="216"/>
        <v>132.46976414185119</v>
      </c>
      <c r="X1040">
        <v>4165.46</v>
      </c>
      <c r="Y1040">
        <f t="shared" si="217"/>
        <v>100.5496428649018</v>
      </c>
      <c r="Z1040">
        <v>15738.36</v>
      </c>
      <c r="AA1040" s="136">
        <f t="shared" si="218"/>
        <v>158.69121561668146</v>
      </c>
      <c r="AB1040">
        <v>11596.7</v>
      </c>
      <c r="AC1040">
        <f t="shared" si="219"/>
        <v>131.81962852661016</v>
      </c>
    </row>
    <row r="1041" spans="1:29">
      <c r="A1041" s="20">
        <v>43567</v>
      </c>
      <c r="B1041">
        <v>28271.1</v>
      </c>
      <c r="C1041">
        <f t="shared" si="220"/>
        <v>143.29027696471604</v>
      </c>
      <c r="D1041">
        <v>12228.7</v>
      </c>
      <c r="E1041" s="135">
        <f t="shared" si="220"/>
        <v>141.20020229685446</v>
      </c>
      <c r="F1041">
        <v>11808.66</v>
      </c>
      <c r="G1041">
        <f t="shared" si="208"/>
        <v>169.89728752156327</v>
      </c>
      <c r="H1041">
        <v>9604.61</v>
      </c>
      <c r="I1041">
        <f t="shared" si="209"/>
        <v>151.6891801186714</v>
      </c>
      <c r="J1041">
        <v>7377.4</v>
      </c>
      <c r="K1041">
        <f t="shared" si="210"/>
        <v>144.55683007214714</v>
      </c>
      <c r="L1041">
        <v>14284.91</v>
      </c>
      <c r="M1041" s="134">
        <f t="shared" si="211"/>
        <v>167.82044685045381</v>
      </c>
      <c r="N1041">
        <v>10316.5</v>
      </c>
      <c r="O1041">
        <f t="shared" si="212"/>
        <v>157.16836431555245</v>
      </c>
      <c r="P1041">
        <v>14893.87</v>
      </c>
      <c r="Q1041">
        <f t="shared" si="213"/>
        <v>153.77682651584141</v>
      </c>
      <c r="R1041">
        <v>7510.07</v>
      </c>
      <c r="S1041" s="135">
        <f t="shared" si="214"/>
        <v>178.43901766791168</v>
      </c>
      <c r="T1041">
        <v>11197.35</v>
      </c>
      <c r="U1041" s="136">
        <f t="shared" si="215"/>
        <v>175.26613103930805</v>
      </c>
      <c r="V1041">
        <v>9745.75</v>
      </c>
      <c r="W1041">
        <f t="shared" si="216"/>
        <v>133.22984720416568</v>
      </c>
      <c r="X1041">
        <v>4186.3100000000004</v>
      </c>
      <c r="Y1041">
        <f t="shared" si="217"/>
        <v>101.05293903236787</v>
      </c>
      <c r="Z1041">
        <v>15776.55</v>
      </c>
      <c r="AA1041" s="136">
        <f t="shared" si="218"/>
        <v>159.07628861821408</v>
      </c>
      <c r="AB1041">
        <v>11643.45</v>
      </c>
      <c r="AC1041">
        <f t="shared" si="219"/>
        <v>132.35103553322574</v>
      </c>
    </row>
    <row r="1042" spans="1:29">
      <c r="A1042" s="20">
        <v>43570</v>
      </c>
      <c r="B1042">
        <v>28389.5</v>
      </c>
      <c r="C1042">
        <f t="shared" si="220"/>
        <v>143.89037985397835</v>
      </c>
      <c r="D1042">
        <v>12268</v>
      </c>
      <c r="E1042" s="135">
        <f t="shared" si="220"/>
        <v>141.65398462451532</v>
      </c>
      <c r="F1042">
        <v>11864.82</v>
      </c>
      <c r="G1042">
        <f t="shared" si="208"/>
        <v>170.70529043359656</v>
      </c>
      <c r="H1042">
        <v>9680.85</v>
      </c>
      <c r="I1042">
        <f t="shared" si="209"/>
        <v>152.8932668116498</v>
      </c>
      <c r="J1042">
        <v>7429.3</v>
      </c>
      <c r="K1042">
        <f t="shared" si="210"/>
        <v>145.57378719535373</v>
      </c>
      <c r="L1042">
        <v>14363.42</v>
      </c>
      <c r="M1042" s="134">
        <f t="shared" si="211"/>
        <v>168.7427896081071</v>
      </c>
      <c r="N1042">
        <v>10411.4</v>
      </c>
      <c r="O1042">
        <f t="shared" si="212"/>
        <v>158.6141334982739</v>
      </c>
      <c r="P1042">
        <v>14994.09</v>
      </c>
      <c r="Q1042">
        <f t="shared" si="213"/>
        <v>154.81158199265286</v>
      </c>
      <c r="R1042">
        <v>7546.11</v>
      </c>
      <c r="S1042" s="135">
        <f t="shared" si="214"/>
        <v>179.29532688963019</v>
      </c>
      <c r="T1042">
        <v>11257.32</v>
      </c>
      <c r="U1042" s="136">
        <f t="shared" si="215"/>
        <v>176.20480937645274</v>
      </c>
      <c r="V1042">
        <v>9828.75</v>
      </c>
      <c r="W1042">
        <f t="shared" si="216"/>
        <v>134.36450357416757</v>
      </c>
      <c r="X1042">
        <v>4206.7299999999996</v>
      </c>
      <c r="Y1042">
        <f t="shared" si="217"/>
        <v>101.54585547072072</v>
      </c>
      <c r="Z1042">
        <v>15844.22</v>
      </c>
      <c r="AA1042" s="136">
        <f t="shared" si="218"/>
        <v>159.7586109542631</v>
      </c>
      <c r="AB1042">
        <v>11690.35</v>
      </c>
      <c r="AC1042">
        <f t="shared" si="219"/>
        <v>132.88414758906043</v>
      </c>
    </row>
    <row r="1043" spans="1:29">
      <c r="A1043" s="20">
        <v>43571</v>
      </c>
      <c r="B1043">
        <v>28542.45</v>
      </c>
      <c r="C1043">
        <f t="shared" si="220"/>
        <v>144.66559722655151</v>
      </c>
      <c r="D1043">
        <v>12306</v>
      </c>
      <c r="E1043" s="135">
        <f t="shared" si="220"/>
        <v>142.0927563408286</v>
      </c>
      <c r="F1043">
        <v>11924.66</v>
      </c>
      <c r="G1043">
        <f t="shared" si="208"/>
        <v>171.56623940539274</v>
      </c>
      <c r="H1043">
        <v>9727.2999999999993</v>
      </c>
      <c r="I1043">
        <f t="shared" si="209"/>
        <v>153.62686894817719</v>
      </c>
      <c r="J1043">
        <v>7468.59</v>
      </c>
      <c r="K1043">
        <f t="shared" si="210"/>
        <v>146.34365704835542</v>
      </c>
      <c r="L1043">
        <v>14398.01</v>
      </c>
      <c r="M1043" s="134">
        <f t="shared" si="211"/>
        <v>169.14915613450157</v>
      </c>
      <c r="N1043">
        <v>10410.77</v>
      </c>
      <c r="O1043">
        <f t="shared" si="212"/>
        <v>158.60453566281433</v>
      </c>
      <c r="P1043">
        <v>15005.52</v>
      </c>
      <c r="Q1043">
        <f t="shared" si="213"/>
        <v>154.92959491522276</v>
      </c>
      <c r="R1043">
        <v>7584.27</v>
      </c>
      <c r="S1043" s="135">
        <f t="shared" si="214"/>
        <v>180.20200724203804</v>
      </c>
      <c r="T1043">
        <v>11311.1</v>
      </c>
      <c r="U1043" s="136">
        <f t="shared" si="215"/>
        <v>177.04659895410225</v>
      </c>
      <c r="V1043">
        <v>9888</v>
      </c>
      <c r="W1043">
        <f t="shared" si="216"/>
        <v>135.17448417564481</v>
      </c>
      <c r="X1043">
        <v>4222.46</v>
      </c>
      <c r="Y1043">
        <f t="shared" si="217"/>
        <v>101.92556044502486</v>
      </c>
      <c r="Z1043">
        <v>15892.11</v>
      </c>
      <c r="AA1043" s="136">
        <f t="shared" si="218"/>
        <v>160.24148987658305</v>
      </c>
      <c r="AB1043">
        <v>11787.15</v>
      </c>
      <c r="AC1043">
        <f t="shared" si="219"/>
        <v>133.98447268511151</v>
      </c>
    </row>
    <row r="1044" spans="1:29">
      <c r="A1044" s="20">
        <v>43573</v>
      </c>
      <c r="B1044">
        <v>28419.55</v>
      </c>
      <c r="C1044">
        <f t="shared" si="220"/>
        <v>144.04268637274802</v>
      </c>
      <c r="D1044">
        <v>12276.1</v>
      </c>
      <c r="E1044" s="135">
        <f t="shared" si="220"/>
        <v>141.74751227983472</v>
      </c>
      <c r="F1044">
        <v>11872.05</v>
      </c>
      <c r="G1044">
        <f t="shared" si="208"/>
        <v>170.8093121760111</v>
      </c>
      <c r="H1044">
        <v>9689.02</v>
      </c>
      <c r="I1044">
        <f t="shared" si="209"/>
        <v>153.02229866214344</v>
      </c>
      <c r="J1044">
        <v>7451.03</v>
      </c>
      <c r="K1044">
        <f t="shared" si="210"/>
        <v>145.99957675772905</v>
      </c>
      <c r="L1044">
        <v>14289.66</v>
      </c>
      <c r="M1044" s="134">
        <f t="shared" si="211"/>
        <v>167.87625029076528</v>
      </c>
      <c r="N1044">
        <v>10329.16</v>
      </c>
      <c r="O1044">
        <f t="shared" si="212"/>
        <v>157.36123510431173</v>
      </c>
      <c r="P1044">
        <v>14879.94</v>
      </c>
      <c r="Q1044">
        <f t="shared" si="213"/>
        <v>153.63300149297189</v>
      </c>
      <c r="R1044">
        <v>7566.79</v>
      </c>
      <c r="S1044" s="135">
        <f t="shared" si="214"/>
        <v>179.78668301352417</v>
      </c>
      <c r="T1044">
        <v>11302.72</v>
      </c>
      <c r="U1044" s="136">
        <f t="shared" si="215"/>
        <v>176.91543129585193</v>
      </c>
      <c r="V1044">
        <v>9860.9500000000007</v>
      </c>
      <c r="W1044">
        <f t="shared" si="216"/>
        <v>134.80469556349362</v>
      </c>
      <c r="X1044">
        <v>4184</v>
      </c>
      <c r="Y1044">
        <f t="shared" si="217"/>
        <v>100.99717816201552</v>
      </c>
      <c r="Z1044">
        <v>15875.4</v>
      </c>
      <c r="AA1044" s="136">
        <f t="shared" si="218"/>
        <v>160.07300153262884</v>
      </c>
      <c r="AB1044">
        <v>11752.8</v>
      </c>
      <c r="AC1044">
        <f t="shared" si="219"/>
        <v>133.59401641394049</v>
      </c>
    </row>
    <row r="1045" spans="1:29">
      <c r="A1045" s="20">
        <v>43577</v>
      </c>
      <c r="B1045">
        <v>27907.25</v>
      </c>
      <c r="C1045">
        <f t="shared" si="220"/>
        <v>141.44612632064451</v>
      </c>
      <c r="D1045">
        <v>12143.9</v>
      </c>
      <c r="E1045" s="135">
        <f t="shared" si="220"/>
        <v>140.22104857202896</v>
      </c>
      <c r="F1045">
        <v>11770.83</v>
      </c>
      <c r="G1045">
        <f t="shared" si="208"/>
        <v>169.35300778220753</v>
      </c>
      <c r="H1045">
        <v>9597.76</v>
      </c>
      <c r="I1045">
        <f t="shared" si="209"/>
        <v>151.5809955194203</v>
      </c>
      <c r="J1045">
        <v>7377.45</v>
      </c>
      <c r="K1045">
        <f t="shared" si="210"/>
        <v>144.55780979962614</v>
      </c>
      <c r="L1045">
        <v>14140.07</v>
      </c>
      <c r="M1045" s="134">
        <f t="shared" si="211"/>
        <v>166.11885310419851</v>
      </c>
      <c r="N1045">
        <v>10186.56</v>
      </c>
      <c r="O1045">
        <f t="shared" si="212"/>
        <v>155.18877266536461</v>
      </c>
      <c r="P1045">
        <v>14684.49</v>
      </c>
      <c r="Q1045">
        <f t="shared" si="213"/>
        <v>151.61501149154705</v>
      </c>
      <c r="R1045">
        <v>7508.76</v>
      </c>
      <c r="S1045" s="135">
        <f t="shared" si="214"/>
        <v>178.40789211074048</v>
      </c>
      <c r="T1045">
        <v>11208.95</v>
      </c>
      <c r="U1045" s="136">
        <f t="shared" si="215"/>
        <v>175.44769963545409</v>
      </c>
      <c r="V1045">
        <v>9789.5</v>
      </c>
      <c r="W1045">
        <f t="shared" si="216"/>
        <v>133.82793414618476</v>
      </c>
      <c r="X1045">
        <v>4059.65</v>
      </c>
      <c r="Y1045">
        <f t="shared" si="217"/>
        <v>97.995505335904937</v>
      </c>
      <c r="Z1045">
        <v>15767.27</v>
      </c>
      <c r="AA1045" s="136">
        <f t="shared" si="218"/>
        <v>158.98271759296605</v>
      </c>
      <c r="AB1045">
        <v>11594.45</v>
      </c>
      <c r="AC1045">
        <f t="shared" si="219"/>
        <v>131.79405278832382</v>
      </c>
    </row>
    <row r="1046" spans="1:29">
      <c r="A1046" s="20">
        <v>43578</v>
      </c>
      <c r="B1046">
        <v>27874.85</v>
      </c>
      <c r="C1046">
        <f t="shared" si="220"/>
        <v>141.28190897594772</v>
      </c>
      <c r="D1046">
        <v>12154.45</v>
      </c>
      <c r="E1046" s="135">
        <f t="shared" si="220"/>
        <v>140.34286545642649</v>
      </c>
      <c r="F1046">
        <v>11727.79</v>
      </c>
      <c r="G1046">
        <f t="shared" si="208"/>
        <v>168.73376908324187</v>
      </c>
      <c r="H1046">
        <v>9581.26</v>
      </c>
      <c r="I1046">
        <f t="shared" si="209"/>
        <v>151.32040487888852</v>
      </c>
      <c r="J1046">
        <v>7369.21</v>
      </c>
      <c r="K1046">
        <f t="shared" si="210"/>
        <v>144.3963507110862</v>
      </c>
      <c r="L1046">
        <v>14116.99</v>
      </c>
      <c r="M1046" s="134">
        <f t="shared" si="211"/>
        <v>165.84770712474827</v>
      </c>
      <c r="N1046">
        <v>10215.74</v>
      </c>
      <c r="O1046">
        <f t="shared" si="212"/>
        <v>155.63332002839741</v>
      </c>
      <c r="P1046">
        <v>14697.04</v>
      </c>
      <c r="Q1046">
        <f t="shared" si="213"/>
        <v>151.7445882350512</v>
      </c>
      <c r="R1046">
        <v>7517.05</v>
      </c>
      <c r="S1046" s="135">
        <f t="shared" si="214"/>
        <v>178.60486223970955</v>
      </c>
      <c r="T1046">
        <v>11228.88</v>
      </c>
      <c r="U1046" s="136">
        <f t="shared" si="215"/>
        <v>175.75965326659119</v>
      </c>
      <c r="V1046">
        <v>9762.15</v>
      </c>
      <c r="W1046">
        <f t="shared" si="216"/>
        <v>133.45404436643111</v>
      </c>
      <c r="X1046">
        <v>4065.04</v>
      </c>
      <c r="Y1046">
        <f t="shared" si="217"/>
        <v>98.125614033393774</v>
      </c>
      <c r="Z1046">
        <v>15809.49</v>
      </c>
      <c r="AA1046" s="136">
        <f t="shared" si="218"/>
        <v>159.40842542550618</v>
      </c>
      <c r="AB1046">
        <v>11575.95</v>
      </c>
      <c r="AC1046">
        <f t="shared" si="219"/>
        <v>131.58376338463637</v>
      </c>
    </row>
    <row r="1047" spans="1:29">
      <c r="A1047" s="20">
        <v>43579</v>
      </c>
      <c r="B1047">
        <v>28057.85</v>
      </c>
      <c r="C1047">
        <f t="shared" si="220"/>
        <v>142.20943286729059</v>
      </c>
      <c r="D1047">
        <v>12296.1</v>
      </c>
      <c r="E1047" s="135">
        <f t="shared" si="220"/>
        <v>141.97844476210489</v>
      </c>
      <c r="F1047">
        <v>11813.98</v>
      </c>
      <c r="G1047">
        <f t="shared" si="208"/>
        <v>169.9738291079596</v>
      </c>
      <c r="H1047">
        <v>9669.0300000000007</v>
      </c>
      <c r="I1047">
        <f t="shared" si="209"/>
        <v>152.70658915279614</v>
      </c>
      <c r="J1047">
        <v>7436.55</v>
      </c>
      <c r="K1047">
        <f t="shared" si="210"/>
        <v>145.71584767980937</v>
      </c>
      <c r="L1047">
        <v>14190.43</v>
      </c>
      <c r="M1047" s="134">
        <f t="shared" si="211"/>
        <v>166.71048705242703</v>
      </c>
      <c r="N1047">
        <v>10237.68</v>
      </c>
      <c r="O1047">
        <f t="shared" si="212"/>
        <v>155.9675684569423</v>
      </c>
      <c r="P1047">
        <v>14777.08</v>
      </c>
      <c r="Q1047">
        <f t="shared" si="213"/>
        <v>152.57098843824403</v>
      </c>
      <c r="R1047">
        <v>7600.44</v>
      </c>
      <c r="S1047" s="135">
        <f t="shared" si="214"/>
        <v>180.58620591338064</v>
      </c>
      <c r="T1047">
        <v>11362.7</v>
      </c>
      <c r="U1047" s="136">
        <f t="shared" si="215"/>
        <v>177.85426615764851</v>
      </c>
      <c r="V1047">
        <v>9845.0499999999993</v>
      </c>
      <c r="W1047">
        <f t="shared" si="216"/>
        <v>134.58733368056554</v>
      </c>
      <c r="X1047">
        <v>4117.4799999999996</v>
      </c>
      <c r="Y1047">
        <f t="shared" si="217"/>
        <v>99.391458207106979</v>
      </c>
      <c r="Z1047">
        <v>15986.23</v>
      </c>
      <c r="AA1047" s="136">
        <f t="shared" si="218"/>
        <v>161.19050980075824</v>
      </c>
      <c r="AB1047">
        <v>11726.15</v>
      </c>
      <c r="AC1047">
        <f t="shared" si="219"/>
        <v>133.29108600268259</v>
      </c>
    </row>
    <row r="1048" spans="1:29">
      <c r="A1048" s="20">
        <v>43580</v>
      </c>
      <c r="B1048">
        <v>27914.95</v>
      </c>
      <c r="C1048">
        <f t="shared" si="220"/>
        <v>141.48515328219281</v>
      </c>
      <c r="D1048">
        <v>12234.25</v>
      </c>
      <c r="E1048" s="135">
        <f t="shared" si="220"/>
        <v>141.26428606068441</v>
      </c>
      <c r="F1048">
        <v>11722.05</v>
      </c>
      <c r="G1048">
        <f t="shared" si="208"/>
        <v>168.65118474002477</v>
      </c>
      <c r="H1048">
        <v>9605.92</v>
      </c>
      <c r="I1048">
        <f t="shared" si="209"/>
        <v>151.70986943619241</v>
      </c>
      <c r="J1048">
        <v>7389.33</v>
      </c>
      <c r="K1048">
        <f t="shared" si="210"/>
        <v>144.79059304863759</v>
      </c>
      <c r="L1048">
        <v>14124.31</v>
      </c>
      <c r="M1048" s="134">
        <f t="shared" si="211"/>
        <v>165.93370316329143</v>
      </c>
      <c r="N1048">
        <v>10201.200000000001</v>
      </c>
      <c r="O1048">
        <f t="shared" si="212"/>
        <v>155.41180807985401</v>
      </c>
      <c r="P1048">
        <v>14740.09</v>
      </c>
      <c r="Q1048">
        <f t="shared" si="213"/>
        <v>152.18907260221079</v>
      </c>
      <c r="R1048">
        <v>7568.28</v>
      </c>
      <c r="S1048" s="135">
        <f t="shared" si="214"/>
        <v>179.82208536481053</v>
      </c>
      <c r="T1048">
        <v>11315.48</v>
      </c>
      <c r="U1048" s="136">
        <f t="shared" si="215"/>
        <v>177.11515675161257</v>
      </c>
      <c r="V1048">
        <v>9782.2999999999993</v>
      </c>
      <c r="W1048">
        <f t="shared" si="216"/>
        <v>133.72950612372676</v>
      </c>
      <c r="X1048">
        <v>4100.82</v>
      </c>
      <c r="Y1048">
        <f t="shared" si="217"/>
        <v>98.989304051232423</v>
      </c>
      <c r="Z1048">
        <v>15930.13</v>
      </c>
      <c r="AA1048" s="136">
        <f t="shared" si="218"/>
        <v>160.62484875373073</v>
      </c>
      <c r="AB1048">
        <v>11641.8</v>
      </c>
      <c r="AC1048">
        <f t="shared" si="219"/>
        <v>132.33227999181577</v>
      </c>
    </row>
    <row r="1049" spans="1:29">
      <c r="A1049" s="20">
        <v>43581</v>
      </c>
      <c r="B1049">
        <v>27921.05</v>
      </c>
      <c r="C1049">
        <f t="shared" si="220"/>
        <v>141.51607074523756</v>
      </c>
      <c r="D1049">
        <v>12243.75</v>
      </c>
      <c r="E1049" s="135">
        <f t="shared" si="220"/>
        <v>141.37397898976275</v>
      </c>
      <c r="F1049">
        <v>11790.41</v>
      </c>
      <c r="G1049">
        <f t="shared" si="208"/>
        <v>169.63471535018496</v>
      </c>
      <c r="H1049">
        <v>9634.08</v>
      </c>
      <c r="I1049">
        <f t="shared" si="209"/>
        <v>152.15461079603332</v>
      </c>
      <c r="J1049">
        <v>7419.22</v>
      </c>
      <c r="K1049">
        <f t="shared" si="210"/>
        <v>145.37627413558644</v>
      </c>
      <c r="L1049">
        <v>14081.38</v>
      </c>
      <c r="M1049" s="134">
        <f t="shared" si="211"/>
        <v>165.42935754380275</v>
      </c>
      <c r="N1049">
        <v>10158.67</v>
      </c>
      <c r="O1049">
        <f t="shared" si="212"/>
        <v>154.7638780130348</v>
      </c>
      <c r="P1049">
        <v>14688.88</v>
      </c>
      <c r="Q1049">
        <f t="shared" si="213"/>
        <v>151.66033753967321</v>
      </c>
      <c r="R1049">
        <v>7605.97</v>
      </c>
      <c r="S1049" s="135">
        <f t="shared" si="214"/>
        <v>180.71759853258442</v>
      </c>
      <c r="T1049">
        <v>11407.72</v>
      </c>
      <c r="U1049" s="136">
        <f t="shared" si="215"/>
        <v>178.55894014027737</v>
      </c>
      <c r="V1049">
        <v>9801.15</v>
      </c>
      <c r="W1049">
        <f t="shared" si="216"/>
        <v>133.98719615474525</v>
      </c>
      <c r="X1049">
        <v>4118.3500000000004</v>
      </c>
      <c r="Y1049">
        <f t="shared" si="217"/>
        <v>99.412459054382566</v>
      </c>
      <c r="Z1049">
        <v>16044.25</v>
      </c>
      <c r="AA1049" s="136">
        <f t="shared" si="218"/>
        <v>161.77553037025086</v>
      </c>
      <c r="AB1049">
        <v>11754.65</v>
      </c>
      <c r="AC1049">
        <f t="shared" si="219"/>
        <v>133.61504535430925</v>
      </c>
    </row>
    <row r="1050" spans="1:29">
      <c r="A1050" s="20">
        <v>43585</v>
      </c>
      <c r="B1050">
        <v>27800.25</v>
      </c>
      <c r="C1050">
        <f t="shared" si="220"/>
        <v>140.90380360821999</v>
      </c>
      <c r="D1050">
        <v>12250.9</v>
      </c>
      <c r="E1050" s="135">
        <f t="shared" si="220"/>
        <v>141.45653735217431</v>
      </c>
      <c r="F1050">
        <v>11768.08</v>
      </c>
      <c r="G1050">
        <f t="shared" si="208"/>
        <v>169.31344211254776</v>
      </c>
      <c r="H1050">
        <v>9651.85</v>
      </c>
      <c r="I1050">
        <f t="shared" si="209"/>
        <v>152.43525901919998</v>
      </c>
      <c r="J1050">
        <v>7428.22</v>
      </c>
      <c r="K1050">
        <f t="shared" si="210"/>
        <v>145.55262508180724</v>
      </c>
      <c r="L1050">
        <v>14026.57</v>
      </c>
      <c r="M1050" s="134">
        <f t="shared" si="211"/>
        <v>164.78544458307192</v>
      </c>
      <c r="N1050">
        <v>10141.700000000001</v>
      </c>
      <c r="O1050">
        <f t="shared" si="212"/>
        <v>154.5053458420044</v>
      </c>
      <c r="P1050">
        <v>14598.48</v>
      </c>
      <c r="Q1050">
        <f t="shared" si="213"/>
        <v>150.72697199283871</v>
      </c>
      <c r="R1050">
        <v>7640.9</v>
      </c>
      <c r="S1050" s="135">
        <f t="shared" si="214"/>
        <v>181.54753419059293</v>
      </c>
      <c r="T1050">
        <v>11474.94</v>
      </c>
      <c r="U1050" s="136">
        <f t="shared" si="215"/>
        <v>179.61109885001338</v>
      </c>
      <c r="V1050">
        <v>9830.2999999999993</v>
      </c>
      <c r="W1050">
        <f t="shared" si="216"/>
        <v>134.38569294011339</v>
      </c>
      <c r="X1050">
        <v>4122.99</v>
      </c>
      <c r="Y1050">
        <f t="shared" si="217"/>
        <v>99.524463573185542</v>
      </c>
      <c r="Z1050">
        <v>16135.83</v>
      </c>
      <c r="AA1050" s="136">
        <f t="shared" si="218"/>
        <v>162.69893925949825</v>
      </c>
      <c r="AB1050">
        <v>11748.15</v>
      </c>
      <c r="AC1050">
        <f t="shared" si="219"/>
        <v>133.54115988814877</v>
      </c>
    </row>
    <row r="1051" spans="1:29">
      <c r="A1051" s="20">
        <v>43587</v>
      </c>
      <c r="B1051">
        <v>27659.1</v>
      </c>
      <c r="C1051">
        <f t="shared" si="220"/>
        <v>140.18839378711044</v>
      </c>
      <c r="D1051">
        <v>12172.5</v>
      </c>
      <c r="E1051" s="135">
        <f t="shared" si="220"/>
        <v>140.55128202167532</v>
      </c>
      <c r="F1051">
        <v>11710.66</v>
      </c>
      <c r="G1051">
        <f t="shared" si="208"/>
        <v>168.48731093005222</v>
      </c>
      <c r="H1051">
        <v>9546.7800000000007</v>
      </c>
      <c r="I1051">
        <f t="shared" si="209"/>
        <v>150.77584940703784</v>
      </c>
      <c r="J1051">
        <v>7362.37</v>
      </c>
      <c r="K1051">
        <f t="shared" si="210"/>
        <v>144.2623239919584</v>
      </c>
      <c r="L1051">
        <v>13977.84</v>
      </c>
      <c r="M1051" s="134">
        <f t="shared" si="211"/>
        <v>164.21296002593979</v>
      </c>
      <c r="N1051">
        <v>10090.43</v>
      </c>
      <c r="O1051">
        <f t="shared" si="212"/>
        <v>153.7242648515078</v>
      </c>
      <c r="P1051">
        <v>14549.17</v>
      </c>
      <c r="Q1051">
        <f t="shared" si="213"/>
        <v>150.21785412652886</v>
      </c>
      <c r="R1051">
        <v>7567.67</v>
      </c>
      <c r="S1051" s="135">
        <f t="shared" si="214"/>
        <v>179.8075917847537</v>
      </c>
      <c r="T1051">
        <v>11362.07</v>
      </c>
      <c r="U1051" s="136">
        <f t="shared" si="215"/>
        <v>177.84440510458194</v>
      </c>
      <c r="V1051">
        <v>9729.0499999999993</v>
      </c>
      <c r="W1051">
        <f t="shared" si="216"/>
        <v>133.00154887429784</v>
      </c>
      <c r="X1051">
        <v>4093.26</v>
      </c>
      <c r="Y1051">
        <f t="shared" si="217"/>
        <v>98.806813930079258</v>
      </c>
      <c r="Z1051">
        <v>15961.91</v>
      </c>
      <c r="AA1051" s="136">
        <f t="shared" si="218"/>
        <v>160.94528918286682</v>
      </c>
      <c r="AB1051">
        <v>11724.75</v>
      </c>
      <c r="AC1051">
        <f t="shared" si="219"/>
        <v>133.27517220997115</v>
      </c>
    </row>
    <row r="1052" spans="1:29">
      <c r="A1052" s="20">
        <v>43588</v>
      </c>
      <c r="B1052">
        <v>27537.75</v>
      </c>
      <c r="C1052">
        <f t="shared" si="220"/>
        <v>139.57333900998228</v>
      </c>
      <c r="D1052">
        <v>12064.9</v>
      </c>
      <c r="E1052" s="135">
        <f t="shared" si="220"/>
        <v>139.30886526706186</v>
      </c>
      <c r="F1052">
        <v>11640.55</v>
      </c>
      <c r="G1052">
        <f t="shared" si="208"/>
        <v>167.47860216647217</v>
      </c>
      <c r="H1052">
        <v>9474.4</v>
      </c>
      <c r="I1052">
        <f t="shared" si="209"/>
        <v>149.63272513057169</v>
      </c>
      <c r="J1052">
        <v>7309.89</v>
      </c>
      <c r="K1052">
        <f t="shared" si="210"/>
        <v>143.23400202999534</v>
      </c>
      <c r="L1052">
        <v>13918.79</v>
      </c>
      <c r="M1052" s="134">
        <f t="shared" si="211"/>
        <v>163.51923515217302</v>
      </c>
      <c r="N1052">
        <v>10050.17</v>
      </c>
      <c r="O1052">
        <f t="shared" si="212"/>
        <v>153.11091746166198</v>
      </c>
      <c r="P1052">
        <v>14500.09</v>
      </c>
      <c r="Q1052">
        <f t="shared" si="213"/>
        <v>149.71111097344658</v>
      </c>
      <c r="R1052">
        <v>7499.16</v>
      </c>
      <c r="S1052" s="135">
        <f t="shared" si="214"/>
        <v>178.17979642460011</v>
      </c>
      <c r="T1052">
        <v>11271.05</v>
      </c>
      <c r="U1052" s="136">
        <f t="shared" si="215"/>
        <v>176.41971772344283</v>
      </c>
      <c r="V1052">
        <v>9651.5499999999993</v>
      </c>
      <c r="W1052">
        <f t="shared" si="216"/>
        <v>131.94208057700695</v>
      </c>
      <c r="X1052">
        <v>4100.92</v>
      </c>
      <c r="Y1052">
        <f t="shared" si="217"/>
        <v>98.991717941723863</v>
      </c>
      <c r="Z1052">
        <v>15814.3</v>
      </c>
      <c r="AA1052" s="136">
        <f t="shared" si="218"/>
        <v>159.45692506251513</v>
      </c>
      <c r="AB1052">
        <v>11712.25</v>
      </c>
      <c r="AC1052">
        <f t="shared" si="219"/>
        <v>133.13308477504717</v>
      </c>
    </row>
    <row r="1053" spans="1:29">
      <c r="A1053" s="20">
        <v>43591</v>
      </c>
      <c r="B1053">
        <v>27202.9</v>
      </c>
      <c r="C1053">
        <f t="shared" si="220"/>
        <v>137.87617302628746</v>
      </c>
      <c r="D1053">
        <v>11919.45</v>
      </c>
      <c r="E1053" s="135">
        <f t="shared" si="220"/>
        <v>137.62940878975215</v>
      </c>
      <c r="F1053">
        <v>11566.12</v>
      </c>
      <c r="G1053">
        <f t="shared" si="208"/>
        <v>166.40773933273579</v>
      </c>
      <c r="H1053">
        <v>9379.8700000000008</v>
      </c>
      <c r="I1053">
        <f t="shared" si="209"/>
        <v>148.13977766090682</v>
      </c>
      <c r="J1053">
        <v>7274.71</v>
      </c>
      <c r="K1053">
        <f t="shared" si="210"/>
        <v>142.54466577576781</v>
      </c>
      <c r="L1053">
        <v>13816.04</v>
      </c>
      <c r="M1053" s="134">
        <f t="shared" si="211"/>
        <v>162.31211862754083</v>
      </c>
      <c r="N1053">
        <v>9983.09</v>
      </c>
      <c r="O1053">
        <f t="shared" si="212"/>
        <v>152.08897650510821</v>
      </c>
      <c r="P1053">
        <v>14365.76</v>
      </c>
      <c r="Q1053">
        <f t="shared" si="213"/>
        <v>148.32417520014704</v>
      </c>
      <c r="R1053">
        <v>7419.7</v>
      </c>
      <c r="S1053" s="135">
        <f t="shared" si="214"/>
        <v>176.2918294224427</v>
      </c>
      <c r="T1053">
        <v>11141.23</v>
      </c>
      <c r="U1053" s="136">
        <f t="shared" si="215"/>
        <v>174.38771469312556</v>
      </c>
      <c r="V1053">
        <v>9558.75</v>
      </c>
      <c r="W1053">
        <f t="shared" si="216"/>
        <v>130.6734527319928</v>
      </c>
      <c r="X1053">
        <v>4081.16</v>
      </c>
      <c r="Y1053">
        <f t="shared" si="217"/>
        <v>98.514733180614527</v>
      </c>
      <c r="Z1053">
        <v>15688.93</v>
      </c>
      <c r="AA1053" s="136">
        <f t="shared" si="218"/>
        <v>158.19280874405098</v>
      </c>
      <c r="AB1053">
        <v>11598.25</v>
      </c>
      <c r="AC1053">
        <f t="shared" si="219"/>
        <v>131.83724736854069</v>
      </c>
    </row>
    <row r="1054" spans="1:29">
      <c r="A1054" s="20">
        <v>43592</v>
      </c>
      <c r="B1054">
        <v>27020.400000000001</v>
      </c>
      <c r="C1054">
        <f t="shared" si="220"/>
        <v>136.95118335322695</v>
      </c>
      <c r="D1054">
        <v>11816.5</v>
      </c>
      <c r="E1054" s="135">
        <f t="shared" si="220"/>
        <v>136.44068383726648</v>
      </c>
      <c r="F1054">
        <v>11537.87</v>
      </c>
      <c r="G1054">
        <f t="shared" si="208"/>
        <v>166.00129199895835</v>
      </c>
      <c r="H1054">
        <v>9340.85</v>
      </c>
      <c r="I1054">
        <f t="shared" si="209"/>
        <v>147.5235202794795</v>
      </c>
      <c r="J1054">
        <v>7256.96</v>
      </c>
      <c r="K1054">
        <f t="shared" si="210"/>
        <v>142.19686252072123</v>
      </c>
      <c r="L1054">
        <v>13734.88</v>
      </c>
      <c r="M1054" s="134">
        <f t="shared" si="211"/>
        <v>161.35864342424006</v>
      </c>
      <c r="N1054">
        <v>9895.7999999999993</v>
      </c>
      <c r="O1054">
        <f t="shared" si="212"/>
        <v>150.75914308087471</v>
      </c>
      <c r="P1054">
        <v>14253.05</v>
      </c>
      <c r="Q1054">
        <f t="shared" si="213"/>
        <v>147.16046247023866</v>
      </c>
      <c r="R1054">
        <v>7370.44</v>
      </c>
      <c r="S1054" s="135">
        <f t="shared" si="214"/>
        <v>175.1214134329351</v>
      </c>
      <c r="T1054">
        <v>11080.73</v>
      </c>
      <c r="U1054" s="136">
        <f t="shared" si="215"/>
        <v>173.4407405494328</v>
      </c>
      <c r="V1054">
        <v>9543.2999999999993</v>
      </c>
      <c r="W1054">
        <f t="shared" si="216"/>
        <v>130.46224260046836</v>
      </c>
      <c r="X1054">
        <v>4014.98</v>
      </c>
      <c r="Y1054">
        <f t="shared" si="217"/>
        <v>96.917220453376913</v>
      </c>
      <c r="Z1054">
        <v>15627.02</v>
      </c>
      <c r="AA1054" s="136">
        <f t="shared" si="218"/>
        <v>157.56856497539727</v>
      </c>
      <c r="AB1054">
        <v>11497.9</v>
      </c>
      <c r="AC1054">
        <f t="shared" si="219"/>
        <v>130.69656944097119</v>
      </c>
    </row>
    <row r="1055" spans="1:29">
      <c r="A1055" s="20">
        <v>43593</v>
      </c>
      <c r="B1055">
        <v>26707.75</v>
      </c>
      <c r="C1055">
        <f t="shared" si="220"/>
        <v>135.36653666126875</v>
      </c>
      <c r="D1055">
        <v>11679.3</v>
      </c>
      <c r="E1055" s="135">
        <f t="shared" si="220"/>
        <v>134.8564870088932</v>
      </c>
      <c r="F1055">
        <v>11413.97</v>
      </c>
      <c r="G1055">
        <f t="shared" si="208"/>
        <v>164.2186787368336</v>
      </c>
      <c r="H1055">
        <v>9240.8799999999992</v>
      </c>
      <c r="I1055">
        <f t="shared" si="209"/>
        <v>145.94465686529989</v>
      </c>
      <c r="J1055">
        <v>7191.16</v>
      </c>
      <c r="K1055">
        <f t="shared" si="210"/>
        <v>140.90754115835139</v>
      </c>
      <c r="L1055">
        <v>13559.21</v>
      </c>
      <c r="M1055" s="134">
        <f t="shared" si="211"/>
        <v>159.29485598013159</v>
      </c>
      <c r="N1055">
        <v>9769.6299999999992</v>
      </c>
      <c r="O1055">
        <f t="shared" si="212"/>
        <v>148.83698609684976</v>
      </c>
      <c r="P1055">
        <v>14088.81</v>
      </c>
      <c r="Q1055">
        <f t="shared" si="213"/>
        <v>145.46471072895437</v>
      </c>
      <c r="R1055">
        <v>7281.71</v>
      </c>
      <c r="S1055" s="135">
        <f t="shared" si="214"/>
        <v>173.01319153384844</v>
      </c>
      <c r="T1055">
        <v>10956.72</v>
      </c>
      <c r="U1055" s="136">
        <f t="shared" si="215"/>
        <v>171.49967834184042</v>
      </c>
      <c r="V1055">
        <v>9474.85</v>
      </c>
      <c r="W1055">
        <f t="shared" si="216"/>
        <v>129.52649285918369</v>
      </c>
      <c r="X1055">
        <v>3971.81</v>
      </c>
      <c r="Y1055">
        <f t="shared" si="217"/>
        <v>95.875143928220567</v>
      </c>
      <c r="Z1055">
        <v>15458.61</v>
      </c>
      <c r="AA1055" s="136">
        <f t="shared" si="218"/>
        <v>155.87047269500687</v>
      </c>
      <c r="AB1055">
        <v>11359.45</v>
      </c>
      <c r="AC1055">
        <f t="shared" si="219"/>
        <v>129.12280901175347</v>
      </c>
    </row>
    <row r="1056" spans="1:29">
      <c r="A1056" s="20">
        <v>43594</v>
      </c>
      <c r="B1056">
        <v>26632.6</v>
      </c>
      <c r="C1056">
        <f t="shared" si="220"/>
        <v>134.98564365343043</v>
      </c>
      <c r="D1056">
        <v>11665.85</v>
      </c>
      <c r="E1056" s="135">
        <f t="shared" si="220"/>
        <v>134.70118491456654</v>
      </c>
      <c r="F1056">
        <v>11378</v>
      </c>
      <c r="G1056">
        <f t="shared" si="208"/>
        <v>163.7011597776841</v>
      </c>
      <c r="H1056">
        <v>9247.24</v>
      </c>
      <c r="I1056">
        <f t="shared" si="209"/>
        <v>146.04510271219578</v>
      </c>
      <c r="J1056">
        <v>7175.55</v>
      </c>
      <c r="K1056">
        <f t="shared" si="210"/>
        <v>140.60167023940622</v>
      </c>
      <c r="L1056">
        <v>13510.05</v>
      </c>
      <c r="M1056" s="134">
        <f t="shared" si="211"/>
        <v>158.71731974313968</v>
      </c>
      <c r="N1056">
        <v>9723.8700000000008</v>
      </c>
      <c r="O1056">
        <f t="shared" si="212"/>
        <v>148.13984807997588</v>
      </c>
      <c r="P1056">
        <v>14048.35</v>
      </c>
      <c r="Q1056">
        <f t="shared" si="213"/>
        <v>145.04696769770521</v>
      </c>
      <c r="R1056">
        <v>7283.91</v>
      </c>
      <c r="S1056" s="135">
        <f t="shared" si="214"/>
        <v>173.06546346192226</v>
      </c>
      <c r="T1056">
        <v>10938.93</v>
      </c>
      <c r="U1056" s="136">
        <f t="shared" si="215"/>
        <v>171.2212209861992</v>
      </c>
      <c r="V1056">
        <v>9485.1</v>
      </c>
      <c r="W1056">
        <f t="shared" si="216"/>
        <v>129.66661608559957</v>
      </c>
      <c r="X1056">
        <v>3936.01</v>
      </c>
      <c r="Y1056">
        <f t="shared" si="217"/>
        <v>95.010971132283629</v>
      </c>
      <c r="Z1056">
        <v>15453.83</v>
      </c>
      <c r="AA1056" s="136">
        <f t="shared" si="218"/>
        <v>155.8222755505364</v>
      </c>
      <c r="AB1056">
        <v>11301.8</v>
      </c>
      <c r="AC1056">
        <f t="shared" si="219"/>
        <v>128.46750176188419</v>
      </c>
    </row>
    <row r="1057" spans="1:29">
      <c r="A1057" s="20">
        <v>43595</v>
      </c>
      <c r="B1057">
        <v>26558.95</v>
      </c>
      <c r="C1057">
        <f t="shared" si="220"/>
        <v>134.61235330043917</v>
      </c>
      <c r="D1057">
        <v>11688.55</v>
      </c>
      <c r="E1057" s="135">
        <f t="shared" si="220"/>
        <v>134.96329328194315</v>
      </c>
      <c r="F1057">
        <v>11344.65</v>
      </c>
      <c r="G1057">
        <f t="shared" si="208"/>
        <v>163.2213361110831</v>
      </c>
      <c r="H1057">
        <v>9197.32</v>
      </c>
      <c r="I1057">
        <f t="shared" si="209"/>
        <v>145.25669757429597</v>
      </c>
      <c r="J1057">
        <v>7128.69</v>
      </c>
      <c r="K1057">
        <f t="shared" si="210"/>
        <v>139.68346964608324</v>
      </c>
      <c r="L1057">
        <v>13568.02</v>
      </c>
      <c r="M1057" s="134">
        <f t="shared" si="211"/>
        <v>159.39835667679353</v>
      </c>
      <c r="N1057">
        <v>9728.7999999999993</v>
      </c>
      <c r="O1057">
        <f t="shared" si="212"/>
        <v>148.21495495111196</v>
      </c>
      <c r="P1057">
        <v>14092.11</v>
      </c>
      <c r="Q1057">
        <f t="shared" si="213"/>
        <v>145.49878270134988</v>
      </c>
      <c r="R1057">
        <v>7264.86</v>
      </c>
      <c r="S1057" s="135">
        <f t="shared" si="214"/>
        <v>172.61283608473752</v>
      </c>
      <c r="T1057">
        <v>10941.43</v>
      </c>
      <c r="U1057" s="136">
        <f t="shared" si="215"/>
        <v>171.26035214916172</v>
      </c>
      <c r="V1057">
        <v>9443.0499999999993</v>
      </c>
      <c r="W1057">
        <f t="shared" si="216"/>
        <v>129.09176909332754</v>
      </c>
      <c r="X1057">
        <v>3907.71</v>
      </c>
      <c r="Y1057">
        <f t="shared" si="217"/>
        <v>94.327840123204979</v>
      </c>
      <c r="Z1057">
        <v>15383.35</v>
      </c>
      <c r="AA1057" s="136">
        <f t="shared" si="218"/>
        <v>155.1116197467129</v>
      </c>
      <c r="AB1057">
        <v>11278.9</v>
      </c>
      <c r="AC1057">
        <f t="shared" si="219"/>
        <v>128.20719758110351</v>
      </c>
    </row>
    <row r="1058" spans="1:29">
      <c r="A1058" s="20">
        <v>43598</v>
      </c>
      <c r="B1058">
        <v>26074.6</v>
      </c>
      <c r="C1058">
        <f t="shared" si="220"/>
        <v>132.15745605031944</v>
      </c>
      <c r="D1058">
        <v>11566.85</v>
      </c>
      <c r="E1058" s="135">
        <f t="shared" si="220"/>
        <v>133.55806912732925</v>
      </c>
      <c r="F1058">
        <v>11236.24</v>
      </c>
      <c r="G1058">
        <f t="shared" si="208"/>
        <v>161.66158547551458</v>
      </c>
      <c r="H1058">
        <v>9107.2800000000007</v>
      </c>
      <c r="I1058">
        <f t="shared" si="209"/>
        <v>143.83466234560004</v>
      </c>
      <c r="J1058">
        <v>7071.93</v>
      </c>
      <c r="K1058">
        <f t="shared" si="210"/>
        <v>138.57128301191742</v>
      </c>
      <c r="L1058">
        <v>13402.32</v>
      </c>
      <c r="M1058" s="134">
        <f t="shared" si="211"/>
        <v>157.45169771687566</v>
      </c>
      <c r="N1058">
        <v>9568.73</v>
      </c>
      <c r="O1058">
        <f t="shared" si="212"/>
        <v>145.77634301140466</v>
      </c>
      <c r="P1058">
        <v>13904.16</v>
      </c>
      <c r="Q1058">
        <f t="shared" si="213"/>
        <v>143.55822900082393</v>
      </c>
      <c r="R1058">
        <v>7225.36</v>
      </c>
      <c r="S1058" s="135">
        <f t="shared" si="214"/>
        <v>171.67431737613927</v>
      </c>
      <c r="T1058">
        <v>10856.92</v>
      </c>
      <c r="U1058" s="136">
        <f t="shared" si="215"/>
        <v>169.93756231637701</v>
      </c>
      <c r="V1058">
        <v>9367.2000000000007</v>
      </c>
      <c r="W1058">
        <f t="shared" si="216"/>
        <v>128.05485721784993</v>
      </c>
      <c r="X1058">
        <v>3809.52</v>
      </c>
      <c r="Y1058">
        <f t="shared" si="217"/>
        <v>91.957641049656146</v>
      </c>
      <c r="Z1058">
        <v>15251.44</v>
      </c>
      <c r="AA1058" s="136">
        <f t="shared" si="218"/>
        <v>153.78156005485198</v>
      </c>
      <c r="AB1058">
        <v>11148.2</v>
      </c>
      <c r="AC1058">
        <f t="shared" si="219"/>
        <v>126.72153136153865</v>
      </c>
    </row>
    <row r="1059" spans="1:29">
      <c r="A1059" s="20">
        <v>43599</v>
      </c>
      <c r="B1059">
        <v>26130</v>
      </c>
      <c r="C1059">
        <f t="shared" si="220"/>
        <v>132.43824743600464</v>
      </c>
      <c r="D1059">
        <v>11560.9</v>
      </c>
      <c r="E1059" s="135">
        <f t="shared" si="220"/>
        <v>133.48936671385385</v>
      </c>
      <c r="F1059">
        <v>11242.61</v>
      </c>
      <c r="G1059">
        <f t="shared" si="208"/>
        <v>161.75323395396285</v>
      </c>
      <c r="H1059">
        <v>9092.2199999999993</v>
      </c>
      <c r="I1059">
        <f t="shared" si="209"/>
        <v>143.59681416096919</v>
      </c>
      <c r="J1059">
        <v>7058.89</v>
      </c>
      <c r="K1059">
        <f t="shared" si="210"/>
        <v>138.31577008539304</v>
      </c>
      <c r="L1059">
        <v>13404.5</v>
      </c>
      <c r="M1059" s="134">
        <f t="shared" si="211"/>
        <v>157.47730855895546</v>
      </c>
      <c r="N1059">
        <v>9550.2099999999991</v>
      </c>
      <c r="O1059">
        <f t="shared" si="212"/>
        <v>145.49419711821182</v>
      </c>
      <c r="P1059">
        <v>13927.68</v>
      </c>
      <c r="Q1059">
        <f t="shared" si="213"/>
        <v>143.80106924044281</v>
      </c>
      <c r="R1059">
        <v>7198.52</v>
      </c>
      <c r="S1059" s="135">
        <f t="shared" si="214"/>
        <v>171.03659985363859</v>
      </c>
      <c r="T1059">
        <v>10820.57</v>
      </c>
      <c r="U1059" s="136">
        <f t="shared" si="215"/>
        <v>169.36859520690209</v>
      </c>
      <c r="V1059">
        <v>9347.65</v>
      </c>
      <c r="W1059">
        <f t="shared" si="216"/>
        <v>127.78759779575913</v>
      </c>
      <c r="X1059">
        <v>3840.99</v>
      </c>
      <c r="Y1059">
        <f t="shared" si="217"/>
        <v>92.717292387313563</v>
      </c>
      <c r="Z1059">
        <v>15178.46</v>
      </c>
      <c r="AA1059" s="136">
        <f t="shared" si="218"/>
        <v>153.04569653948533</v>
      </c>
      <c r="AB1059">
        <v>11222.05</v>
      </c>
      <c r="AC1059">
        <f t="shared" si="219"/>
        <v>127.56098392706936</v>
      </c>
    </row>
    <row r="1060" spans="1:29">
      <c r="A1060" s="20">
        <v>43600</v>
      </c>
      <c r="B1060">
        <v>26015.45</v>
      </c>
      <c r="C1060">
        <f t="shared" si="220"/>
        <v>131.85765802751655</v>
      </c>
      <c r="D1060">
        <v>11553.2</v>
      </c>
      <c r="E1060" s="135">
        <f t="shared" si="220"/>
        <v>133.40045770817986</v>
      </c>
      <c r="F1060">
        <v>11199.26</v>
      </c>
      <c r="G1060">
        <f t="shared" si="208"/>
        <v>161.12953512496279</v>
      </c>
      <c r="H1060">
        <v>9049.49</v>
      </c>
      <c r="I1060">
        <f t="shared" si="209"/>
        <v>142.9219633688526</v>
      </c>
      <c r="J1060">
        <v>7021.77</v>
      </c>
      <c r="K1060">
        <f t="shared" si="210"/>
        <v>137.58842040498016</v>
      </c>
      <c r="L1060">
        <v>13385.29</v>
      </c>
      <c r="M1060" s="134">
        <f t="shared" si="211"/>
        <v>157.2516276982432</v>
      </c>
      <c r="N1060">
        <v>9484.49</v>
      </c>
      <c r="O1060">
        <f t="shared" si="212"/>
        <v>144.49297529852316</v>
      </c>
      <c r="P1060">
        <v>13908.92</v>
      </c>
      <c r="Q1060">
        <f t="shared" si="213"/>
        <v>143.60737523979444</v>
      </c>
      <c r="R1060">
        <v>7212.7</v>
      </c>
      <c r="S1060" s="135">
        <f t="shared" si="214"/>
        <v>171.3735161900417</v>
      </c>
      <c r="T1060">
        <v>10815.93</v>
      </c>
      <c r="U1060" s="136">
        <f t="shared" si="215"/>
        <v>169.29596776844369</v>
      </c>
      <c r="V1060">
        <v>9327.75</v>
      </c>
      <c r="W1060">
        <f t="shared" si="216"/>
        <v>127.51555367813216</v>
      </c>
      <c r="X1060">
        <v>3797.46</v>
      </c>
      <c r="Y1060">
        <f t="shared" si="217"/>
        <v>91.666525856388006</v>
      </c>
      <c r="Z1060">
        <v>15178.4</v>
      </c>
      <c r="AA1060" s="136">
        <f t="shared" si="218"/>
        <v>153.04509155440832</v>
      </c>
      <c r="AB1060">
        <v>11157</v>
      </c>
      <c r="AC1060">
        <f t="shared" si="219"/>
        <v>126.8215609157251</v>
      </c>
    </row>
    <row r="1061" spans="1:29">
      <c r="A1061" s="20">
        <v>43601</v>
      </c>
      <c r="B1061">
        <v>26004.7</v>
      </c>
      <c r="C1061">
        <f t="shared" si="220"/>
        <v>131.80317233444586</v>
      </c>
      <c r="D1061">
        <v>11663.9</v>
      </c>
      <c r="E1061" s="135">
        <f t="shared" si="220"/>
        <v>134.67866899754517</v>
      </c>
      <c r="F1061">
        <v>11265.52</v>
      </c>
      <c r="G1061">
        <f t="shared" si="208"/>
        <v>162.08285195101914</v>
      </c>
      <c r="H1061">
        <v>9094.91</v>
      </c>
      <c r="I1061">
        <f t="shared" si="209"/>
        <v>143.63929833206194</v>
      </c>
      <c r="J1061">
        <v>7052</v>
      </c>
      <c r="K1061">
        <f t="shared" si="210"/>
        <v>138.18076363878623</v>
      </c>
      <c r="L1061">
        <v>13410</v>
      </c>
      <c r="M1061" s="134">
        <f t="shared" si="211"/>
        <v>157.54192306878977</v>
      </c>
      <c r="N1061">
        <v>9522.4599999999991</v>
      </c>
      <c r="O1061">
        <f t="shared" si="212"/>
        <v>145.07143531820631</v>
      </c>
      <c r="P1061">
        <v>13944.85</v>
      </c>
      <c r="Q1061">
        <f t="shared" si="213"/>
        <v>143.97834674530066</v>
      </c>
      <c r="R1061">
        <v>7275.59</v>
      </c>
      <c r="S1061" s="135">
        <f t="shared" si="214"/>
        <v>172.867780533934</v>
      </c>
      <c r="T1061">
        <v>10924.79</v>
      </c>
      <c r="U1061" s="136">
        <f t="shared" si="215"/>
        <v>170.99989512848325</v>
      </c>
      <c r="V1061">
        <v>9375.4500000000007</v>
      </c>
      <c r="W1061">
        <f t="shared" si="216"/>
        <v>128.1676393269164</v>
      </c>
      <c r="X1061">
        <v>3860.97</v>
      </c>
      <c r="Y1061">
        <f t="shared" si="217"/>
        <v>93.199587707504065</v>
      </c>
      <c r="Z1061">
        <v>15310.16</v>
      </c>
      <c r="AA1061" s="136">
        <f t="shared" si="218"/>
        <v>154.37363878357667</v>
      </c>
      <c r="AB1061">
        <v>11257.1</v>
      </c>
      <c r="AC1061">
        <f t="shared" si="219"/>
        <v>127.95939709459614</v>
      </c>
    </row>
    <row r="1062" spans="1:29">
      <c r="A1062" s="20">
        <v>43602</v>
      </c>
      <c r="B1062">
        <v>26226.5</v>
      </c>
      <c r="C1062">
        <f t="shared" si="220"/>
        <v>132.92735156449965</v>
      </c>
      <c r="D1062">
        <v>11794.15</v>
      </c>
      <c r="E1062" s="135">
        <f t="shared" si="220"/>
        <v>136.18261678832957</v>
      </c>
      <c r="F1062">
        <v>11439.23</v>
      </c>
      <c r="G1062">
        <f t="shared" si="208"/>
        <v>164.58210739705373</v>
      </c>
      <c r="H1062">
        <v>9234.1</v>
      </c>
      <c r="I1062">
        <f t="shared" si="209"/>
        <v>145.83757780209956</v>
      </c>
      <c r="J1062">
        <v>7144.7</v>
      </c>
      <c r="K1062">
        <f t="shared" si="210"/>
        <v>139.99717838486046</v>
      </c>
      <c r="L1062">
        <v>13551.74</v>
      </c>
      <c r="M1062" s="134">
        <f t="shared" si="211"/>
        <v>159.2070977276839</v>
      </c>
      <c r="N1062">
        <v>9593.69</v>
      </c>
      <c r="O1062">
        <f t="shared" si="212"/>
        <v>146.15660011151772</v>
      </c>
      <c r="P1062">
        <v>14090.68</v>
      </c>
      <c r="Q1062">
        <f t="shared" si="213"/>
        <v>145.48401817997848</v>
      </c>
      <c r="R1062">
        <v>7370.27</v>
      </c>
      <c r="S1062" s="135">
        <f t="shared" si="214"/>
        <v>175.11737423849306</v>
      </c>
      <c r="T1062">
        <v>11021.48</v>
      </c>
      <c r="U1062" s="136">
        <f t="shared" si="215"/>
        <v>172.51333198722131</v>
      </c>
      <c r="V1062">
        <v>9501.85</v>
      </c>
      <c r="W1062">
        <f t="shared" si="216"/>
        <v>129.89559794340116</v>
      </c>
      <c r="X1062">
        <v>3865.57</v>
      </c>
      <c r="Y1062">
        <f t="shared" si="217"/>
        <v>93.310626670110494</v>
      </c>
      <c r="Z1062">
        <v>15378.54</v>
      </c>
      <c r="AA1062" s="136">
        <f t="shared" si="218"/>
        <v>155.06312010970396</v>
      </c>
      <c r="AB1062">
        <v>11407.15</v>
      </c>
      <c r="AC1062">
        <f t="shared" si="219"/>
        <v>129.66501466342328</v>
      </c>
    </row>
    <row r="1063" spans="1:29">
      <c r="A1063" s="20">
        <v>43605</v>
      </c>
      <c r="B1063">
        <v>27081.4</v>
      </c>
      <c r="C1063">
        <f t="shared" si="220"/>
        <v>137.26035798367457</v>
      </c>
      <c r="D1063">
        <v>12129.4</v>
      </c>
      <c r="E1063" s="135">
        <f t="shared" si="220"/>
        <v>140.05362252238311</v>
      </c>
      <c r="F1063">
        <v>11764.08</v>
      </c>
      <c r="G1063">
        <f t="shared" si="208"/>
        <v>169.25589204758816</v>
      </c>
      <c r="H1063">
        <v>9423.06</v>
      </c>
      <c r="I1063">
        <f t="shared" si="209"/>
        <v>148.82189340421397</v>
      </c>
      <c r="J1063">
        <v>7296.86</v>
      </c>
      <c r="K1063">
        <f t="shared" si="210"/>
        <v>142.97868504896678</v>
      </c>
      <c r="L1063">
        <v>13892.21</v>
      </c>
      <c r="M1063" s="134">
        <f t="shared" si="211"/>
        <v>163.20697084828277</v>
      </c>
      <c r="N1063">
        <v>9822.2800000000007</v>
      </c>
      <c r="O1063">
        <f t="shared" si="212"/>
        <v>149.63909091740075</v>
      </c>
      <c r="P1063">
        <v>14479.61</v>
      </c>
      <c r="Q1063">
        <f t="shared" si="213"/>
        <v>149.49965824779207</v>
      </c>
      <c r="R1063">
        <v>7545.05</v>
      </c>
      <c r="S1063" s="135">
        <f t="shared" si="214"/>
        <v>179.27014132428553</v>
      </c>
      <c r="T1063">
        <v>11242.09</v>
      </c>
      <c r="U1063" s="136">
        <f t="shared" si="215"/>
        <v>175.96642233168512</v>
      </c>
      <c r="V1063">
        <v>9677.75</v>
      </c>
      <c r="W1063">
        <f t="shared" si="216"/>
        <v>132.30024921428466</v>
      </c>
      <c r="X1063">
        <v>4069</v>
      </c>
      <c r="Y1063">
        <f t="shared" si="217"/>
        <v>98.221204096854947</v>
      </c>
      <c r="Z1063">
        <v>15616.54</v>
      </c>
      <c r="AA1063" s="136">
        <f t="shared" si="218"/>
        <v>157.46289424860854</v>
      </c>
      <c r="AB1063">
        <v>11828.25</v>
      </c>
      <c r="AC1063">
        <f t="shared" si="219"/>
        <v>134.45165617114148</v>
      </c>
    </row>
    <row r="1064" spans="1:29">
      <c r="A1064" s="20">
        <v>43606</v>
      </c>
      <c r="B1064">
        <v>26859.05</v>
      </c>
      <c r="C1064">
        <f t="shared" si="220"/>
        <v>136.13339111351019</v>
      </c>
      <c r="D1064">
        <v>12147.9</v>
      </c>
      <c r="E1064" s="135">
        <f t="shared" si="220"/>
        <v>140.26723506848299</v>
      </c>
      <c r="F1064">
        <v>11656.05</v>
      </c>
      <c r="G1064">
        <f t="shared" si="208"/>
        <v>167.70160866819077</v>
      </c>
      <c r="H1064">
        <v>9334.94</v>
      </c>
      <c r="I1064">
        <f t="shared" si="209"/>
        <v>147.43018145005266</v>
      </c>
      <c r="J1064">
        <v>7248.14</v>
      </c>
      <c r="K1064">
        <f t="shared" si="210"/>
        <v>142.02403859342485</v>
      </c>
      <c r="L1064">
        <v>13863.64</v>
      </c>
      <c r="M1064" s="134">
        <f t="shared" si="211"/>
        <v>162.87132783992519</v>
      </c>
      <c r="N1064">
        <v>9764.3700000000008</v>
      </c>
      <c r="O1064">
        <f t="shared" si="212"/>
        <v>148.75685178809198</v>
      </c>
      <c r="P1064">
        <v>14448.07</v>
      </c>
      <c r="Q1064">
        <f t="shared" si="213"/>
        <v>149.17401279041195</v>
      </c>
      <c r="R1064">
        <v>7543.79</v>
      </c>
      <c r="S1064" s="135">
        <f t="shared" si="214"/>
        <v>179.24020376547961</v>
      </c>
      <c r="T1064">
        <v>11218.42</v>
      </c>
      <c r="U1064" s="136">
        <f t="shared" si="215"/>
        <v>175.59592848075607</v>
      </c>
      <c r="V1064">
        <v>9605.6</v>
      </c>
      <c r="W1064">
        <f t="shared" si="216"/>
        <v>131.31391840590351</v>
      </c>
      <c r="X1064">
        <v>3984.84</v>
      </c>
      <c r="Y1064">
        <f t="shared" si="217"/>
        <v>96.189673859255706</v>
      </c>
      <c r="Z1064">
        <v>15571.02</v>
      </c>
      <c r="AA1064" s="136">
        <f t="shared" si="218"/>
        <v>157.0039122368315</v>
      </c>
      <c r="AB1064">
        <v>11709.1</v>
      </c>
      <c r="AC1064">
        <f t="shared" si="219"/>
        <v>133.09727874144636</v>
      </c>
    </row>
    <row r="1065" spans="1:29">
      <c r="A1065" s="20">
        <v>43607</v>
      </c>
      <c r="B1065">
        <v>26848.05</v>
      </c>
      <c r="C1065">
        <f t="shared" si="220"/>
        <v>136.0776383112983</v>
      </c>
      <c r="D1065">
        <v>12151.15</v>
      </c>
      <c r="E1065" s="135">
        <f t="shared" si="220"/>
        <v>140.3047615968519</v>
      </c>
      <c r="F1065">
        <v>11657.79</v>
      </c>
      <c r="G1065">
        <f t="shared" si="208"/>
        <v>167.72664294644824</v>
      </c>
      <c r="H1065">
        <v>9339.8799999999992</v>
      </c>
      <c r="I1065">
        <f t="shared" si="209"/>
        <v>147.50820070849065</v>
      </c>
      <c r="J1065">
        <v>7253.53</v>
      </c>
      <c r="K1065">
        <f t="shared" si="210"/>
        <v>142.12965321566153</v>
      </c>
      <c r="L1065">
        <v>13867.79</v>
      </c>
      <c r="M1065" s="134">
        <f t="shared" si="211"/>
        <v>162.92008242461839</v>
      </c>
      <c r="N1065">
        <v>9780.16</v>
      </c>
      <c r="O1065">
        <f t="shared" si="212"/>
        <v>148.99740706095997</v>
      </c>
      <c r="P1065">
        <v>14476.23</v>
      </c>
      <c r="Q1065">
        <f t="shared" si="213"/>
        <v>149.46476028818694</v>
      </c>
      <c r="R1065">
        <v>7522.64</v>
      </c>
      <c r="S1065" s="135">
        <f t="shared" si="214"/>
        <v>178.73768045695169</v>
      </c>
      <c r="T1065">
        <v>11190.72</v>
      </c>
      <c r="U1065" s="136">
        <f t="shared" si="215"/>
        <v>175.16235519513143</v>
      </c>
      <c r="V1065">
        <v>9609.7999999999993</v>
      </c>
      <c r="W1065">
        <f t="shared" si="216"/>
        <v>131.3713347523373</v>
      </c>
      <c r="X1065">
        <v>4016.39</v>
      </c>
      <c r="Y1065">
        <f t="shared" si="217"/>
        <v>96.951256309306274</v>
      </c>
      <c r="Z1065">
        <v>15561.4</v>
      </c>
      <c r="AA1065" s="136">
        <f t="shared" si="218"/>
        <v>156.90691296281358</v>
      </c>
      <c r="AB1065">
        <v>11737.9</v>
      </c>
      <c r="AC1065">
        <f t="shared" si="219"/>
        <v>133.42464819151112</v>
      </c>
    </row>
    <row r="1066" spans="1:29">
      <c r="A1066" s="20">
        <v>43608</v>
      </c>
      <c r="B1066">
        <v>26947.1</v>
      </c>
      <c r="C1066">
        <f t="shared" si="220"/>
        <v>136.57966695303332</v>
      </c>
      <c r="D1066">
        <v>12069.1</v>
      </c>
      <c r="E1066" s="135">
        <f t="shared" si="220"/>
        <v>139.35736108833859</v>
      </c>
      <c r="F1066">
        <v>11599.38</v>
      </c>
      <c r="G1066">
        <f t="shared" si="208"/>
        <v>166.88626812287512</v>
      </c>
      <c r="H1066">
        <v>9292.64</v>
      </c>
      <c r="I1066">
        <f t="shared" si="209"/>
        <v>146.76212180796205</v>
      </c>
      <c r="J1066">
        <v>7233.81</v>
      </c>
      <c r="K1066">
        <f t="shared" si="210"/>
        <v>141.74324869794219</v>
      </c>
      <c r="L1066">
        <v>13824.84</v>
      </c>
      <c r="M1066" s="134">
        <f t="shared" si="211"/>
        <v>162.41550184327573</v>
      </c>
      <c r="N1066">
        <v>9772.27</v>
      </c>
      <c r="O1066">
        <f t="shared" si="212"/>
        <v>148.87720559782329</v>
      </c>
      <c r="P1066">
        <v>14413.6</v>
      </c>
      <c r="Q1066">
        <f t="shared" si="213"/>
        <v>148.8181155514807</v>
      </c>
      <c r="R1066">
        <v>7473.41</v>
      </c>
      <c r="S1066" s="135">
        <f t="shared" si="214"/>
        <v>177.56797726646326</v>
      </c>
      <c r="T1066">
        <v>11117.69</v>
      </c>
      <c r="U1066" s="136">
        <f t="shared" si="215"/>
        <v>174.01925566267059</v>
      </c>
      <c r="V1066">
        <v>9552.0499999999993</v>
      </c>
      <c r="W1066">
        <f t="shared" si="216"/>
        <v>130.58185998887214</v>
      </c>
      <c r="X1066">
        <v>3999.67</v>
      </c>
      <c r="Y1066">
        <f t="shared" si="217"/>
        <v>96.547653819136841</v>
      </c>
      <c r="Z1066">
        <v>15482.78</v>
      </c>
      <c r="AA1066" s="136">
        <f t="shared" si="218"/>
        <v>156.11418085020568</v>
      </c>
      <c r="AB1066">
        <v>11657.05</v>
      </c>
      <c r="AC1066">
        <f t="shared" si="219"/>
        <v>132.50562666242297</v>
      </c>
    </row>
    <row r="1067" spans="1:29">
      <c r="A1067" s="20">
        <v>43609</v>
      </c>
      <c r="B1067">
        <v>27572.65</v>
      </c>
      <c r="C1067">
        <f t="shared" si="220"/>
        <v>139.75022744609083</v>
      </c>
      <c r="D1067">
        <v>12159.5</v>
      </c>
      <c r="E1067" s="135">
        <f t="shared" si="220"/>
        <v>140.40117590819972</v>
      </c>
      <c r="F1067">
        <v>11744.89</v>
      </c>
      <c r="G1067">
        <f t="shared" si="208"/>
        <v>168.97979561094428</v>
      </c>
      <c r="H1067">
        <v>9401.68</v>
      </c>
      <c r="I1067">
        <f t="shared" si="209"/>
        <v>148.48423110757338</v>
      </c>
      <c r="J1067">
        <v>7319.9</v>
      </c>
      <c r="K1067">
        <f t="shared" si="210"/>
        <v>143.43014347129201</v>
      </c>
      <c r="L1067">
        <v>13980.5</v>
      </c>
      <c r="M1067" s="134">
        <f t="shared" si="211"/>
        <v>164.24420995251421</v>
      </c>
      <c r="N1067">
        <v>9923.35</v>
      </c>
      <c r="O1067">
        <f t="shared" si="212"/>
        <v>151.17885794898828</v>
      </c>
      <c r="P1067">
        <v>14684.5</v>
      </c>
      <c r="Q1067">
        <f t="shared" si="213"/>
        <v>151.61511473994827</v>
      </c>
      <c r="R1067">
        <v>7547.8</v>
      </c>
      <c r="S1067" s="135">
        <f t="shared" si="214"/>
        <v>179.33548123437782</v>
      </c>
      <c r="T1067">
        <v>11237.08</v>
      </c>
      <c r="U1067" s="136">
        <f t="shared" si="215"/>
        <v>175.88800348110826</v>
      </c>
      <c r="V1067">
        <v>9638.9</v>
      </c>
      <c r="W1067">
        <f t="shared" si="216"/>
        <v>131.7691480097717</v>
      </c>
      <c r="X1067">
        <v>4097.66</v>
      </c>
      <c r="Y1067">
        <f t="shared" si="217"/>
        <v>98.913025111702794</v>
      </c>
      <c r="Z1067">
        <v>15646.78</v>
      </c>
      <c r="AA1067" s="136">
        <f t="shared" si="218"/>
        <v>157.76780672743408</v>
      </c>
      <c r="AB1067">
        <v>11844.1</v>
      </c>
      <c r="AC1067">
        <f t="shared" si="219"/>
        <v>134.63182303862507</v>
      </c>
    </row>
    <row r="1068" spans="1:29">
      <c r="A1068" s="20">
        <v>43612</v>
      </c>
      <c r="B1068">
        <v>27719.9</v>
      </c>
      <c r="C1068">
        <f t="shared" si="220"/>
        <v>140.49655473024515</v>
      </c>
      <c r="D1068">
        <v>12153.95</v>
      </c>
      <c r="E1068" s="135">
        <f t="shared" si="220"/>
        <v>140.33709214436973</v>
      </c>
      <c r="F1068">
        <v>11812.72</v>
      </c>
      <c r="G1068">
        <f t="shared" si="208"/>
        <v>169.95570083749732</v>
      </c>
      <c r="H1068">
        <v>9356.2800000000007</v>
      </c>
      <c r="I1068">
        <f t="shared" si="209"/>
        <v>147.76721201180712</v>
      </c>
      <c r="J1068">
        <v>7289.77</v>
      </c>
      <c r="K1068">
        <f t="shared" si="210"/>
        <v>142.83975969244395</v>
      </c>
      <c r="L1068">
        <v>13987.98</v>
      </c>
      <c r="M1068" s="134">
        <f t="shared" si="211"/>
        <v>164.3320856858889</v>
      </c>
      <c r="N1068">
        <v>9995.68</v>
      </c>
      <c r="O1068">
        <f t="shared" si="212"/>
        <v>152.28078086770526</v>
      </c>
      <c r="P1068">
        <v>14664.73</v>
      </c>
      <c r="Q1068">
        <f t="shared" si="213"/>
        <v>151.41099265077881</v>
      </c>
      <c r="R1068">
        <v>7510.89</v>
      </c>
      <c r="S1068" s="135">
        <f t="shared" si="214"/>
        <v>178.45850084110285</v>
      </c>
      <c r="T1068">
        <v>11215.91</v>
      </c>
      <c r="U1068" s="136">
        <f t="shared" si="215"/>
        <v>175.5566407931417</v>
      </c>
      <c r="V1068">
        <v>9606.7999999999993</v>
      </c>
      <c r="W1068">
        <f t="shared" si="216"/>
        <v>131.33032307631316</v>
      </c>
      <c r="X1068">
        <v>4194.75</v>
      </c>
      <c r="Y1068">
        <f t="shared" si="217"/>
        <v>101.25667138984574</v>
      </c>
      <c r="Z1068">
        <v>15564.22</v>
      </c>
      <c r="AA1068" s="136">
        <f t="shared" si="218"/>
        <v>156.9353472614342</v>
      </c>
      <c r="AB1068">
        <v>11924.75</v>
      </c>
      <c r="AC1068">
        <f t="shared" si="219"/>
        <v>135.54857116875439</v>
      </c>
    </row>
    <row r="1069" spans="1:29">
      <c r="A1069" s="20">
        <v>43613</v>
      </c>
      <c r="B1069">
        <v>27824.75</v>
      </c>
      <c r="C1069">
        <f t="shared" si="220"/>
        <v>141.02798030405549</v>
      </c>
      <c r="D1069">
        <v>12174.4</v>
      </c>
      <c r="E1069" s="135">
        <f t="shared" si="220"/>
        <v>140.57322060749098</v>
      </c>
      <c r="F1069">
        <v>11838.97</v>
      </c>
      <c r="G1069">
        <f t="shared" si="208"/>
        <v>170.33337313879491</v>
      </c>
      <c r="H1069">
        <v>9392.99</v>
      </c>
      <c r="I1069">
        <f t="shared" si="209"/>
        <v>148.34698670355996</v>
      </c>
      <c r="J1069">
        <v>7317.68</v>
      </c>
      <c r="K1069">
        <f t="shared" si="210"/>
        <v>143.38664357122423</v>
      </c>
      <c r="L1069">
        <v>14082.1</v>
      </c>
      <c r="M1069" s="134">
        <f t="shared" si="211"/>
        <v>165.43781617054472</v>
      </c>
      <c r="N1069">
        <v>10039.120000000001</v>
      </c>
      <c r="O1069">
        <f t="shared" si="212"/>
        <v>152.94257447463281</v>
      </c>
      <c r="P1069">
        <v>14714.02</v>
      </c>
      <c r="Q1069">
        <f t="shared" si="213"/>
        <v>151.91990402028625</v>
      </c>
      <c r="R1069">
        <v>7516.82</v>
      </c>
      <c r="S1069" s="135">
        <f t="shared" si="214"/>
        <v>178.59939744722911</v>
      </c>
      <c r="T1069">
        <v>11235.54</v>
      </c>
      <c r="U1069" s="136">
        <f t="shared" si="215"/>
        <v>175.86389868472335</v>
      </c>
      <c r="V1069">
        <v>9623.2999999999993</v>
      </c>
      <c r="W1069">
        <f t="shared" si="216"/>
        <v>131.55588729444605</v>
      </c>
      <c r="X1069">
        <v>4193.3900000000003</v>
      </c>
      <c r="Y1069">
        <f t="shared" si="217"/>
        <v>101.22384247916212</v>
      </c>
      <c r="Z1069">
        <v>15665.4</v>
      </c>
      <c r="AA1069" s="136">
        <f t="shared" si="218"/>
        <v>157.95555376300717</v>
      </c>
      <c r="AB1069">
        <v>11928.75</v>
      </c>
      <c r="AC1069">
        <f t="shared" si="219"/>
        <v>135.59403914793006</v>
      </c>
    </row>
    <row r="1070" spans="1:29">
      <c r="A1070" s="20">
        <v>43614</v>
      </c>
      <c r="B1070">
        <v>27625.35</v>
      </c>
      <c r="C1070">
        <f t="shared" si="220"/>
        <v>140.01733405305131</v>
      </c>
      <c r="D1070">
        <v>12157.75</v>
      </c>
      <c r="E1070" s="135">
        <f t="shared" si="220"/>
        <v>140.38096931600106</v>
      </c>
      <c r="F1070">
        <v>11815.94</v>
      </c>
      <c r="G1070">
        <f t="shared" si="208"/>
        <v>170.00202863978984</v>
      </c>
      <c r="H1070">
        <v>9375.61</v>
      </c>
      <c r="I1070">
        <f t="shared" si="209"/>
        <v>148.07249789553316</v>
      </c>
      <c r="J1070">
        <v>7292.87</v>
      </c>
      <c r="K1070">
        <f t="shared" si="210"/>
        <v>142.90050279614221</v>
      </c>
      <c r="L1070">
        <v>13983.93</v>
      </c>
      <c r="M1070" s="134">
        <f t="shared" si="211"/>
        <v>164.28450591046544</v>
      </c>
      <c r="N1070">
        <v>9978.7800000000007</v>
      </c>
      <c r="O1070">
        <f t="shared" si="212"/>
        <v>152.02331512283709</v>
      </c>
      <c r="P1070">
        <v>14641.63</v>
      </c>
      <c r="Q1070">
        <f t="shared" si="213"/>
        <v>151.17248884401025</v>
      </c>
      <c r="R1070">
        <v>7511.54</v>
      </c>
      <c r="S1070" s="135">
        <f t="shared" si="214"/>
        <v>178.47394481985194</v>
      </c>
      <c r="T1070">
        <v>11215.72</v>
      </c>
      <c r="U1070" s="136">
        <f t="shared" si="215"/>
        <v>175.55366682475656</v>
      </c>
      <c r="V1070">
        <v>9603.7999999999993</v>
      </c>
      <c r="W1070">
        <f t="shared" si="216"/>
        <v>131.28931140028899</v>
      </c>
      <c r="X1070">
        <v>4145.53</v>
      </c>
      <c r="Y1070">
        <f t="shared" si="217"/>
        <v>100.06855448995702</v>
      </c>
      <c r="Z1070">
        <v>15657.67</v>
      </c>
      <c r="AA1070" s="136">
        <f t="shared" si="218"/>
        <v>157.87761151891587</v>
      </c>
      <c r="AB1070">
        <v>11861.1</v>
      </c>
      <c r="AC1070">
        <f t="shared" si="219"/>
        <v>134.82506195012164</v>
      </c>
    </row>
    <row r="1071" spans="1:29">
      <c r="A1071" s="20">
        <v>43615</v>
      </c>
      <c r="B1071">
        <v>27648.55</v>
      </c>
      <c r="C1071">
        <f t="shared" si="220"/>
        <v>140.13492178135272</v>
      </c>
      <c r="D1071">
        <v>12295.55</v>
      </c>
      <c r="E1071" s="135">
        <f t="shared" si="220"/>
        <v>141.97209411884245</v>
      </c>
      <c r="F1071">
        <v>11874.36</v>
      </c>
      <c r="G1071">
        <f t="shared" si="208"/>
        <v>170.84254733852532</v>
      </c>
      <c r="H1071">
        <v>9371.6299999999992</v>
      </c>
      <c r="I1071">
        <f t="shared" si="209"/>
        <v>148.00964027436243</v>
      </c>
      <c r="J1071">
        <v>7301.37</v>
      </c>
      <c r="K1071">
        <f t="shared" si="210"/>
        <v>143.067056467573</v>
      </c>
      <c r="L1071">
        <v>14073.37</v>
      </c>
      <c r="M1071" s="134">
        <f t="shared" si="211"/>
        <v>165.33525532129858</v>
      </c>
      <c r="N1071">
        <v>10027.469999999999</v>
      </c>
      <c r="O1071">
        <f t="shared" si="212"/>
        <v>152.76509069192775</v>
      </c>
      <c r="P1071">
        <v>14727.88</v>
      </c>
      <c r="Q1071">
        <f t="shared" si="213"/>
        <v>152.0630063043474</v>
      </c>
      <c r="R1071">
        <v>7548.58</v>
      </c>
      <c r="S1071" s="135">
        <f t="shared" si="214"/>
        <v>179.3540140088767</v>
      </c>
      <c r="T1071">
        <v>11286.41</v>
      </c>
      <c r="U1071" s="136">
        <f t="shared" si="215"/>
        <v>176.6601395886845</v>
      </c>
      <c r="V1071">
        <v>9608.9</v>
      </c>
      <c r="W1071">
        <f t="shared" si="216"/>
        <v>131.35903124953009</v>
      </c>
      <c r="X1071">
        <v>4160.59</v>
      </c>
      <c r="Y1071">
        <f t="shared" si="217"/>
        <v>100.43208639796848</v>
      </c>
      <c r="Z1071">
        <v>15747.34</v>
      </c>
      <c r="AA1071" s="136">
        <f t="shared" si="218"/>
        <v>158.78176171654431</v>
      </c>
      <c r="AB1071">
        <v>11945.9</v>
      </c>
      <c r="AC1071">
        <f t="shared" si="219"/>
        <v>135.78898310864574</v>
      </c>
    </row>
    <row r="1072" spans="1:29">
      <c r="A1072" s="20">
        <v>43616</v>
      </c>
      <c r="B1072">
        <v>27839.5</v>
      </c>
      <c r="C1072">
        <f t="shared" si="220"/>
        <v>141.10273974338506</v>
      </c>
      <c r="D1072">
        <v>12315.5</v>
      </c>
      <c r="E1072" s="135">
        <f t="shared" si="220"/>
        <v>142.20244926990694</v>
      </c>
      <c r="F1072">
        <v>11898.15</v>
      </c>
      <c r="G1072">
        <f t="shared" si="208"/>
        <v>171.18482634987274</v>
      </c>
      <c r="H1072">
        <v>9432.4599999999991</v>
      </c>
      <c r="I1072">
        <f t="shared" si="209"/>
        <v>148.97035110245631</v>
      </c>
      <c r="J1072">
        <v>7335.45</v>
      </c>
      <c r="K1072">
        <f t="shared" si="210"/>
        <v>143.73483871726239</v>
      </c>
      <c r="L1072">
        <v>14067.14</v>
      </c>
      <c r="M1072" s="134">
        <f t="shared" si="211"/>
        <v>165.26206470379532</v>
      </c>
      <c r="N1072">
        <v>10076.73</v>
      </c>
      <c r="O1072">
        <f t="shared" si="212"/>
        <v>153.51555001691048</v>
      </c>
      <c r="P1072">
        <v>14768.74</v>
      </c>
      <c r="Q1072">
        <f t="shared" si="213"/>
        <v>152.4848792716445</v>
      </c>
      <c r="R1072">
        <v>7601.36</v>
      </c>
      <c r="S1072" s="135">
        <f t="shared" si="214"/>
        <v>180.60806508330242</v>
      </c>
      <c r="T1072">
        <v>11320.99</v>
      </c>
      <c r="U1072" s="136">
        <f t="shared" si="215"/>
        <v>177.20140183478193</v>
      </c>
      <c r="V1072">
        <v>9664.5499999999993</v>
      </c>
      <c r="W1072">
        <f t="shared" si="216"/>
        <v>132.11979783977833</v>
      </c>
      <c r="X1072">
        <v>4156.05</v>
      </c>
      <c r="Y1072">
        <f t="shared" si="217"/>
        <v>100.32249576965692</v>
      </c>
      <c r="Z1072">
        <v>15829.14</v>
      </c>
      <c r="AA1072" s="136">
        <f t="shared" si="218"/>
        <v>159.60655803823505</v>
      </c>
      <c r="AB1072">
        <v>11922.8</v>
      </c>
      <c r="AC1072">
        <f t="shared" si="219"/>
        <v>135.52640552890628</v>
      </c>
    </row>
    <row r="1073" spans="1:29">
      <c r="A1073" s="20">
        <v>43619</v>
      </c>
      <c r="B1073">
        <v>28143.05</v>
      </c>
      <c r="C1073">
        <f t="shared" si="220"/>
        <v>142.6412636626043</v>
      </c>
      <c r="D1073">
        <v>12504.35</v>
      </c>
      <c r="E1073" s="135">
        <f t="shared" si="220"/>
        <v>144.38302923374292</v>
      </c>
      <c r="F1073">
        <v>12069.53</v>
      </c>
      <c r="G1073">
        <f t="shared" si="208"/>
        <v>173.65055888306836</v>
      </c>
      <c r="H1073">
        <v>9617.2900000000009</v>
      </c>
      <c r="I1073">
        <f t="shared" si="209"/>
        <v>151.88944007757706</v>
      </c>
      <c r="J1073">
        <v>7459.67</v>
      </c>
      <c r="K1073">
        <f t="shared" si="210"/>
        <v>146.16887366610104</v>
      </c>
      <c r="L1073">
        <v>14280.71</v>
      </c>
      <c r="M1073" s="134">
        <f t="shared" si="211"/>
        <v>167.77110486112579</v>
      </c>
      <c r="N1073">
        <v>10162.950000000001</v>
      </c>
      <c r="O1073">
        <f t="shared" si="212"/>
        <v>154.82908235552213</v>
      </c>
      <c r="P1073">
        <v>14898.76</v>
      </c>
      <c r="Q1073">
        <f t="shared" si="213"/>
        <v>153.82731498402748</v>
      </c>
      <c r="R1073">
        <v>7713</v>
      </c>
      <c r="S1073" s="135">
        <f t="shared" si="214"/>
        <v>183.26062783337608</v>
      </c>
      <c r="T1073">
        <v>11493.53</v>
      </c>
      <c r="U1073" s="136">
        <f t="shared" si="215"/>
        <v>179.90207817780262</v>
      </c>
      <c r="V1073">
        <v>9856</v>
      </c>
      <c r="W1073">
        <f t="shared" si="216"/>
        <v>134.73702629805373</v>
      </c>
      <c r="X1073">
        <v>4205.8599999999997</v>
      </c>
      <c r="Y1073">
        <f t="shared" si="217"/>
        <v>101.52485462344517</v>
      </c>
      <c r="Z1073">
        <v>16038.59</v>
      </c>
      <c r="AA1073" s="136">
        <f t="shared" si="218"/>
        <v>161.71846011131726</v>
      </c>
      <c r="AB1073">
        <v>12088.55</v>
      </c>
      <c r="AC1073">
        <f t="shared" si="219"/>
        <v>137.4104849159979</v>
      </c>
    </row>
    <row r="1074" spans="1:29">
      <c r="A1074" s="20">
        <v>43620</v>
      </c>
      <c r="B1074">
        <v>27970.1</v>
      </c>
      <c r="C1074">
        <f t="shared" si="220"/>
        <v>141.76467755873682</v>
      </c>
      <c r="D1074">
        <v>12437.7</v>
      </c>
      <c r="E1074" s="135">
        <f t="shared" si="220"/>
        <v>143.6134467365776</v>
      </c>
      <c r="F1074">
        <v>12015.42</v>
      </c>
      <c r="G1074">
        <f t="shared" si="208"/>
        <v>172.87205037932688</v>
      </c>
      <c r="H1074">
        <v>9526.6200000000008</v>
      </c>
      <c r="I1074">
        <f t="shared" si="209"/>
        <v>150.45745502442443</v>
      </c>
      <c r="J1074">
        <v>7397.92</v>
      </c>
      <c r="K1074">
        <f t="shared" si="210"/>
        <v>144.95891022953055</v>
      </c>
      <c r="L1074">
        <v>14184.18</v>
      </c>
      <c r="M1074" s="134">
        <f t="shared" si="211"/>
        <v>166.63706147306985</v>
      </c>
      <c r="N1074">
        <v>10137.629999999999</v>
      </c>
      <c r="O1074">
        <f t="shared" si="212"/>
        <v>154.4433407780036</v>
      </c>
      <c r="P1074">
        <v>14843.44</v>
      </c>
      <c r="Q1074">
        <f t="shared" si="213"/>
        <v>153.25614482859734</v>
      </c>
      <c r="R1074">
        <v>7666.54</v>
      </c>
      <c r="S1074" s="135">
        <f t="shared" si="214"/>
        <v>182.1567397523261</v>
      </c>
      <c r="T1074">
        <v>11406.25</v>
      </c>
      <c r="U1074" s="136">
        <f t="shared" si="215"/>
        <v>178.53593101645541</v>
      </c>
      <c r="V1074">
        <v>9750.2000000000007</v>
      </c>
      <c r="W1074">
        <f t="shared" si="216"/>
        <v>133.2906811902682</v>
      </c>
      <c r="X1074">
        <v>4190.47</v>
      </c>
      <c r="Y1074">
        <f t="shared" si="217"/>
        <v>101.15335687681196</v>
      </c>
      <c r="Z1074">
        <v>15918.74</v>
      </c>
      <c r="AA1074" s="136">
        <f t="shared" si="218"/>
        <v>160.51000241994029</v>
      </c>
      <c r="AB1074">
        <v>12021.65</v>
      </c>
      <c r="AC1074">
        <f t="shared" si="219"/>
        <v>136.65003296428492</v>
      </c>
    </row>
    <row r="1075" spans="1:29">
      <c r="A1075" s="20">
        <v>43622</v>
      </c>
      <c r="B1075">
        <v>27374.15</v>
      </c>
      <c r="C1075">
        <f t="shared" si="220"/>
        <v>138.74414278799489</v>
      </c>
      <c r="D1075">
        <v>12337.8</v>
      </c>
      <c r="E1075" s="135">
        <f t="shared" si="220"/>
        <v>142.45993898763817</v>
      </c>
      <c r="F1075">
        <v>11885.88</v>
      </c>
      <c r="G1075">
        <f t="shared" si="208"/>
        <v>171.00829152560902</v>
      </c>
      <c r="H1075">
        <v>9458.76</v>
      </c>
      <c r="I1075">
        <f t="shared" si="209"/>
        <v>149.38571679009186</v>
      </c>
      <c r="J1075">
        <v>7333.72</v>
      </c>
      <c r="K1075">
        <f t="shared" si="210"/>
        <v>143.70094014648888</v>
      </c>
      <c r="L1075">
        <v>14061.86</v>
      </c>
      <c r="M1075" s="134">
        <f t="shared" si="211"/>
        <v>165.20003477435438</v>
      </c>
      <c r="N1075">
        <v>10041.65</v>
      </c>
      <c r="O1075">
        <f t="shared" si="212"/>
        <v>152.9811181630657</v>
      </c>
      <c r="P1075">
        <v>14696.52</v>
      </c>
      <c r="Q1075">
        <f t="shared" si="213"/>
        <v>151.73921931818887</v>
      </c>
      <c r="R1075">
        <v>7607.83</v>
      </c>
      <c r="S1075" s="135">
        <f t="shared" si="214"/>
        <v>180.7617920717741</v>
      </c>
      <c r="T1075">
        <v>11299.49</v>
      </c>
      <c r="U1075" s="136">
        <f t="shared" si="215"/>
        <v>176.86487383330436</v>
      </c>
      <c r="V1075">
        <v>9740.15</v>
      </c>
      <c r="W1075">
        <f t="shared" si="216"/>
        <v>133.15329207558727</v>
      </c>
      <c r="X1075">
        <v>4123.2</v>
      </c>
      <c r="Y1075">
        <f t="shared" si="217"/>
        <v>99.529532743217572</v>
      </c>
      <c r="Z1075">
        <v>15760.46</v>
      </c>
      <c r="AA1075" s="136">
        <f t="shared" si="218"/>
        <v>158.91405178672258</v>
      </c>
      <c r="AB1075">
        <v>11843.75</v>
      </c>
      <c r="AC1075">
        <f t="shared" si="219"/>
        <v>134.62784459044718</v>
      </c>
    </row>
    <row r="1076" spans="1:29">
      <c r="A1076" s="20">
        <v>43623</v>
      </c>
      <c r="B1076">
        <v>27382.75</v>
      </c>
      <c r="C1076">
        <f t="shared" si="220"/>
        <v>138.78773134245142</v>
      </c>
      <c r="D1076">
        <v>12359.4</v>
      </c>
      <c r="E1076" s="135">
        <f t="shared" si="220"/>
        <v>142.70934606848994</v>
      </c>
      <c r="F1076">
        <v>11892.5</v>
      </c>
      <c r="G1076">
        <f t="shared" si="208"/>
        <v>171.10353688311727</v>
      </c>
      <c r="H1076">
        <v>9451.65</v>
      </c>
      <c r="I1076">
        <f t="shared" si="209"/>
        <v>149.27342591408089</v>
      </c>
      <c r="J1076">
        <v>7320.71</v>
      </c>
      <c r="K1076">
        <f t="shared" si="210"/>
        <v>143.4460150564519</v>
      </c>
      <c r="L1076">
        <v>14076.42</v>
      </c>
      <c r="M1076" s="134">
        <f t="shared" si="211"/>
        <v>165.3710870040249</v>
      </c>
      <c r="N1076">
        <v>9998.74</v>
      </c>
      <c r="O1076">
        <f t="shared" si="212"/>
        <v>152.32739892565181</v>
      </c>
      <c r="P1076">
        <v>14679.33</v>
      </c>
      <c r="Q1076">
        <f t="shared" si="213"/>
        <v>151.56173531652863</v>
      </c>
      <c r="R1076">
        <v>7606.43</v>
      </c>
      <c r="S1076" s="135">
        <f t="shared" si="214"/>
        <v>180.72852811754532</v>
      </c>
      <c r="T1076">
        <v>11319.06</v>
      </c>
      <c r="U1076" s="136">
        <f t="shared" si="215"/>
        <v>177.1711925769749</v>
      </c>
      <c r="V1076">
        <v>9712.7000000000007</v>
      </c>
      <c r="W1076">
        <f t="shared" si="216"/>
        <v>132.77803523996616</v>
      </c>
      <c r="X1076">
        <v>4124.6899999999996</v>
      </c>
      <c r="Y1076">
        <f t="shared" si="217"/>
        <v>99.565499711540085</v>
      </c>
      <c r="Z1076">
        <v>15771.42</v>
      </c>
      <c r="AA1076" s="136">
        <f t="shared" si="218"/>
        <v>159.0245623941276</v>
      </c>
      <c r="AB1076">
        <v>11870.65</v>
      </c>
      <c r="AC1076">
        <f t="shared" si="219"/>
        <v>134.93361675040353</v>
      </c>
    </row>
    <row r="1077" spans="1:29">
      <c r="A1077" s="20">
        <v>43626</v>
      </c>
      <c r="B1077">
        <v>27456.400000000001</v>
      </c>
      <c r="C1077">
        <f t="shared" si="220"/>
        <v>139.16102169544271</v>
      </c>
      <c r="D1077">
        <v>12469.85</v>
      </c>
      <c r="E1077" s="135">
        <f t="shared" si="220"/>
        <v>143.9846707018269</v>
      </c>
      <c r="F1077">
        <v>11991.43</v>
      </c>
      <c r="G1077">
        <f t="shared" si="208"/>
        <v>172.52689386473145</v>
      </c>
      <c r="H1077">
        <v>9530.48</v>
      </c>
      <c r="I1077">
        <f t="shared" si="209"/>
        <v>150.51841744093673</v>
      </c>
      <c r="J1077">
        <v>7369.56</v>
      </c>
      <c r="K1077">
        <f t="shared" si="210"/>
        <v>144.40320880343924</v>
      </c>
      <c r="L1077">
        <v>14140.83</v>
      </c>
      <c r="M1077" s="134">
        <f t="shared" si="211"/>
        <v>166.12778165464837</v>
      </c>
      <c r="N1077">
        <v>10042.48</v>
      </c>
      <c r="O1077">
        <f t="shared" si="212"/>
        <v>152.99376293041723</v>
      </c>
      <c r="P1077">
        <v>14729</v>
      </c>
      <c r="Q1077">
        <f t="shared" si="213"/>
        <v>152.07457012528164</v>
      </c>
      <c r="R1077">
        <v>7697.5</v>
      </c>
      <c r="S1077" s="135">
        <f t="shared" si="214"/>
        <v>182.89234834012868</v>
      </c>
      <c r="T1077">
        <v>11416.4</v>
      </c>
      <c r="U1077" s="136">
        <f t="shared" si="215"/>
        <v>178.69480353808319</v>
      </c>
      <c r="V1077">
        <v>9801.75</v>
      </c>
      <c r="W1077">
        <f t="shared" si="216"/>
        <v>133.99539848995011</v>
      </c>
      <c r="X1077">
        <v>4098.59</v>
      </c>
      <c r="Y1077">
        <f t="shared" si="217"/>
        <v>98.935474293273231</v>
      </c>
      <c r="Z1077">
        <v>15922.18</v>
      </c>
      <c r="AA1077" s="136">
        <f t="shared" si="218"/>
        <v>160.54468823102363</v>
      </c>
      <c r="AB1077">
        <v>11922.7</v>
      </c>
      <c r="AC1077">
        <f t="shared" si="219"/>
        <v>135.52526882942689</v>
      </c>
    </row>
    <row r="1078" spans="1:29">
      <c r="A1078" s="20">
        <v>43627</v>
      </c>
      <c r="B1078">
        <v>27613.200000000001</v>
      </c>
      <c r="C1078">
        <f t="shared" si="220"/>
        <v>139.95575254879006</v>
      </c>
      <c r="D1078">
        <v>12494.15</v>
      </c>
      <c r="E1078" s="135">
        <f t="shared" si="220"/>
        <v>144.26525366778515</v>
      </c>
      <c r="F1078">
        <v>12013.85</v>
      </c>
      <c r="G1078">
        <f t="shared" si="208"/>
        <v>172.84946197883019</v>
      </c>
      <c r="H1078">
        <v>9571.2900000000009</v>
      </c>
      <c r="I1078">
        <f t="shared" si="209"/>
        <v>151.16294495851872</v>
      </c>
      <c r="J1078">
        <v>7413.51</v>
      </c>
      <c r="K1078">
        <f t="shared" si="210"/>
        <v>145.26438925748414</v>
      </c>
      <c r="L1078">
        <v>14208.73</v>
      </c>
      <c r="M1078" s="134">
        <f t="shared" si="211"/>
        <v>166.92547714878486</v>
      </c>
      <c r="N1078">
        <v>10073.35</v>
      </c>
      <c r="O1078">
        <f t="shared" si="212"/>
        <v>153.46405686793685</v>
      </c>
      <c r="P1078">
        <v>14746.73</v>
      </c>
      <c r="Q1078">
        <f t="shared" si="213"/>
        <v>152.25762954060659</v>
      </c>
      <c r="R1078">
        <v>7711.18</v>
      </c>
      <c r="S1078" s="135">
        <f t="shared" si="214"/>
        <v>183.21738469287868</v>
      </c>
      <c r="T1078">
        <v>11457.6</v>
      </c>
      <c r="U1078" s="136">
        <f t="shared" si="215"/>
        <v>179.33968510370539</v>
      </c>
      <c r="V1078">
        <v>9821.6</v>
      </c>
      <c r="W1078">
        <f t="shared" si="216"/>
        <v>134.26675907964332</v>
      </c>
      <c r="X1078">
        <v>4132.09</v>
      </c>
      <c r="Y1078">
        <f t="shared" si="217"/>
        <v>99.744127607906947</v>
      </c>
      <c r="Z1078">
        <v>15957.39</v>
      </c>
      <c r="AA1078" s="136">
        <f t="shared" si="218"/>
        <v>160.89971364039687</v>
      </c>
      <c r="AB1078">
        <v>11965.6</v>
      </c>
      <c r="AC1078">
        <f t="shared" si="219"/>
        <v>136.01291290608592</v>
      </c>
    </row>
    <row r="1079" spans="1:29">
      <c r="A1079" s="20">
        <v>43628</v>
      </c>
      <c r="B1079">
        <v>27395.25</v>
      </c>
      <c r="C1079">
        <f t="shared" si="220"/>
        <v>138.8510867995104</v>
      </c>
      <c r="D1079">
        <v>12445.95</v>
      </c>
      <c r="E1079" s="135">
        <f t="shared" si="220"/>
        <v>143.70870638551406</v>
      </c>
      <c r="F1079">
        <v>11957.7</v>
      </c>
      <c r="G1079">
        <f t="shared" si="208"/>
        <v>172.04160294195933</v>
      </c>
      <c r="H1079">
        <v>9533.4699999999993</v>
      </c>
      <c r="I1079">
        <f t="shared" si="209"/>
        <v>150.56563962367551</v>
      </c>
      <c r="J1079">
        <v>7374.88</v>
      </c>
      <c r="K1079">
        <f t="shared" si="210"/>
        <v>144.50745180720531</v>
      </c>
      <c r="L1079">
        <v>14122.38</v>
      </c>
      <c r="M1079" s="134">
        <f t="shared" si="211"/>
        <v>165.91102934438592</v>
      </c>
      <c r="N1079">
        <v>10007.76</v>
      </c>
      <c r="O1079">
        <f t="shared" si="212"/>
        <v>152.46481555397793</v>
      </c>
      <c r="P1079">
        <v>14665.29</v>
      </c>
      <c r="Q1079">
        <f t="shared" si="213"/>
        <v>151.41677456124594</v>
      </c>
      <c r="R1079">
        <v>7689.54</v>
      </c>
      <c r="S1079" s="135">
        <f t="shared" si="214"/>
        <v>182.70321900037067</v>
      </c>
      <c r="T1079">
        <v>11401.42</v>
      </c>
      <c r="U1079" s="136">
        <f t="shared" si="215"/>
        <v>178.46032960961185</v>
      </c>
      <c r="V1079">
        <v>9776.5499999999993</v>
      </c>
      <c r="W1079">
        <f t="shared" si="216"/>
        <v>133.6509004113471</v>
      </c>
      <c r="X1079">
        <v>4100.34</v>
      </c>
      <c r="Y1079">
        <f t="shared" si="217"/>
        <v>98.9777173768735</v>
      </c>
      <c r="Z1079">
        <v>15886.07</v>
      </c>
      <c r="AA1079" s="136">
        <f t="shared" si="218"/>
        <v>160.18058804549486</v>
      </c>
      <c r="AB1079">
        <v>11906.2</v>
      </c>
      <c r="AC1079">
        <f t="shared" si="219"/>
        <v>135.33771341532727</v>
      </c>
    </row>
    <row r="1080" spans="1:29">
      <c r="A1080" s="20">
        <v>43629</v>
      </c>
      <c r="B1080">
        <v>27379.200000000001</v>
      </c>
      <c r="C1080">
        <f t="shared" si="220"/>
        <v>138.7697383926467</v>
      </c>
      <c r="D1080">
        <v>12435.65</v>
      </c>
      <c r="E1080" s="135">
        <f t="shared" si="220"/>
        <v>143.58977615714491</v>
      </c>
      <c r="F1080">
        <v>11940.08</v>
      </c>
      <c r="G1080">
        <f t="shared" si="208"/>
        <v>171.78809490581213</v>
      </c>
      <c r="H1080">
        <v>9491.9</v>
      </c>
      <c r="I1080">
        <f t="shared" si="209"/>
        <v>149.90910914325693</v>
      </c>
      <c r="J1080">
        <v>7332.24</v>
      </c>
      <c r="K1080">
        <f t="shared" si="210"/>
        <v>143.6719402131103</v>
      </c>
      <c r="L1080">
        <v>14074.24</v>
      </c>
      <c r="M1080" s="134">
        <f t="shared" si="211"/>
        <v>165.3454761619451</v>
      </c>
      <c r="N1080">
        <v>9970.7000000000007</v>
      </c>
      <c r="O1080">
        <f t="shared" si="212"/>
        <v>151.90021907440305</v>
      </c>
      <c r="P1080">
        <v>14647.09</v>
      </c>
      <c r="Q1080">
        <f t="shared" si="213"/>
        <v>151.22886247106464</v>
      </c>
      <c r="R1080">
        <v>7687.95</v>
      </c>
      <c r="S1080" s="135">
        <f t="shared" si="214"/>
        <v>182.66544065235365</v>
      </c>
      <c r="T1080">
        <v>11410.84</v>
      </c>
      <c r="U1080" s="136">
        <f t="shared" si="215"/>
        <v>178.60777583165458</v>
      </c>
      <c r="V1080">
        <v>9746.9</v>
      </c>
      <c r="W1080">
        <f t="shared" si="216"/>
        <v>133.24556834664162</v>
      </c>
      <c r="X1080">
        <v>4121.59</v>
      </c>
      <c r="Y1080">
        <f t="shared" si="217"/>
        <v>99.490669106305347</v>
      </c>
      <c r="Z1080">
        <v>15869.05</v>
      </c>
      <c r="AA1080" s="136">
        <f t="shared" si="218"/>
        <v>160.00897394530932</v>
      </c>
      <c r="AB1080">
        <v>11914.05</v>
      </c>
      <c r="AC1080">
        <f t="shared" si="219"/>
        <v>135.4269443244595</v>
      </c>
    </row>
    <row r="1081" spans="1:29">
      <c r="A1081" s="20">
        <v>43630</v>
      </c>
      <c r="B1081">
        <v>27093</v>
      </c>
      <c r="C1081">
        <f t="shared" si="220"/>
        <v>137.31915184782525</v>
      </c>
      <c r="D1081">
        <v>12330.85</v>
      </c>
      <c r="E1081" s="135">
        <f t="shared" si="220"/>
        <v>142.37968995004931</v>
      </c>
      <c r="F1081">
        <v>11837.77</v>
      </c>
      <c r="G1081">
        <f t="shared" si="208"/>
        <v>170.31610811930705</v>
      </c>
      <c r="H1081">
        <v>9393.14</v>
      </c>
      <c r="I1081">
        <f t="shared" si="209"/>
        <v>148.34935570938299</v>
      </c>
      <c r="J1081">
        <v>7266.69</v>
      </c>
      <c r="K1081">
        <f t="shared" si="210"/>
        <v>142.3875174881355</v>
      </c>
      <c r="L1081">
        <v>13965.18</v>
      </c>
      <c r="M1081" s="134">
        <f t="shared" si="211"/>
        <v>164.06422917239385</v>
      </c>
      <c r="N1081">
        <v>9856.67</v>
      </c>
      <c r="O1081">
        <f t="shared" si="212"/>
        <v>150.16301085621834</v>
      </c>
      <c r="P1081">
        <v>14539.16</v>
      </c>
      <c r="Q1081">
        <f t="shared" si="213"/>
        <v>150.11450247692915</v>
      </c>
      <c r="R1081">
        <v>7614.99</v>
      </c>
      <c r="S1081" s="135">
        <f t="shared" si="214"/>
        <v>180.93191343768709</v>
      </c>
      <c r="T1081">
        <v>11311.72</v>
      </c>
      <c r="U1081" s="136">
        <f t="shared" si="215"/>
        <v>177.05630348251697</v>
      </c>
      <c r="V1081">
        <v>9649.25</v>
      </c>
      <c r="W1081">
        <f t="shared" si="216"/>
        <v>131.9106382920551</v>
      </c>
      <c r="X1081">
        <v>4095.87</v>
      </c>
      <c r="Y1081">
        <f t="shared" si="217"/>
        <v>98.869816471905949</v>
      </c>
      <c r="Z1081">
        <v>15748.64</v>
      </c>
      <c r="AA1081" s="136">
        <f t="shared" si="218"/>
        <v>158.79486972654672</v>
      </c>
      <c r="AB1081">
        <v>11823.3</v>
      </c>
      <c r="AC1081">
        <f t="shared" si="219"/>
        <v>134.39538954691159</v>
      </c>
    </row>
    <row r="1082" spans="1:29">
      <c r="A1082" s="20">
        <v>43633</v>
      </c>
      <c r="B1082">
        <v>26672.3</v>
      </c>
      <c r="C1082">
        <f t="shared" si="220"/>
        <v>135.18686058504963</v>
      </c>
      <c r="D1082">
        <v>12217.85</v>
      </c>
      <c r="E1082" s="135">
        <f t="shared" si="220"/>
        <v>141.0749214252229</v>
      </c>
      <c r="F1082">
        <v>11736.1</v>
      </c>
      <c r="G1082">
        <f t="shared" si="208"/>
        <v>168.8533293431955</v>
      </c>
      <c r="H1082">
        <v>9320.7099999999991</v>
      </c>
      <c r="I1082">
        <f t="shared" si="209"/>
        <v>147.20544176430917</v>
      </c>
      <c r="J1082">
        <v>7200.63</v>
      </c>
      <c r="K1082">
        <f t="shared" si="210"/>
        <v>141.09310154287485</v>
      </c>
      <c r="L1082">
        <v>13844.8</v>
      </c>
      <c r="M1082" s="134">
        <f t="shared" si="211"/>
        <v>162.64999377351086</v>
      </c>
      <c r="N1082">
        <v>9758.44</v>
      </c>
      <c r="O1082">
        <f t="shared" si="212"/>
        <v>148.66651025749624</v>
      </c>
      <c r="P1082">
        <v>14382.39</v>
      </c>
      <c r="Q1082">
        <f t="shared" si="213"/>
        <v>148.49587729134015</v>
      </c>
      <c r="R1082">
        <v>7546.86</v>
      </c>
      <c r="S1082" s="135">
        <f t="shared" si="214"/>
        <v>179.3131468651099</v>
      </c>
      <c r="T1082">
        <v>11221.51</v>
      </c>
      <c r="U1082" s="136">
        <f t="shared" si="215"/>
        <v>175.64429459817774</v>
      </c>
      <c r="V1082">
        <v>9575.2000000000007</v>
      </c>
      <c r="W1082">
        <f t="shared" si="216"/>
        <v>130.89833342219197</v>
      </c>
      <c r="X1082">
        <v>4002.82</v>
      </c>
      <c r="Y1082">
        <f t="shared" si="217"/>
        <v>96.623691369617333</v>
      </c>
      <c r="Z1082">
        <v>15601.9</v>
      </c>
      <c r="AA1082" s="136">
        <f t="shared" si="218"/>
        <v>157.31527788981202</v>
      </c>
      <c r="AB1082">
        <v>11672.15</v>
      </c>
      <c r="AC1082">
        <f t="shared" si="219"/>
        <v>132.67726828381112</v>
      </c>
    </row>
    <row r="1083" spans="1:29">
      <c r="A1083" s="20">
        <v>43634</v>
      </c>
      <c r="B1083">
        <v>26705</v>
      </c>
      <c r="C1083">
        <f t="shared" si="220"/>
        <v>135.35259846071583</v>
      </c>
      <c r="D1083">
        <v>12189.5</v>
      </c>
      <c r="E1083" s="135">
        <f t="shared" si="220"/>
        <v>140.74757463160495</v>
      </c>
      <c r="F1083">
        <v>11726.16</v>
      </c>
      <c r="G1083">
        <f t="shared" si="208"/>
        <v>168.71031743177079</v>
      </c>
      <c r="H1083">
        <v>9309.89</v>
      </c>
      <c r="I1083">
        <f t="shared" si="209"/>
        <v>147.03455747760893</v>
      </c>
      <c r="J1083">
        <v>7207</v>
      </c>
      <c r="K1083">
        <f t="shared" si="210"/>
        <v>141.21791882370002</v>
      </c>
      <c r="L1083">
        <v>13818.16</v>
      </c>
      <c r="M1083" s="134">
        <f t="shared" si="211"/>
        <v>162.33702458405875</v>
      </c>
      <c r="N1083">
        <v>9762.52</v>
      </c>
      <c r="O1083">
        <f t="shared" si="212"/>
        <v>148.72866766809162</v>
      </c>
      <c r="P1083">
        <v>14358.83</v>
      </c>
      <c r="Q1083">
        <f t="shared" si="213"/>
        <v>148.25262405811648</v>
      </c>
      <c r="R1083">
        <v>7547.45</v>
      </c>
      <c r="S1083" s="135">
        <f t="shared" si="214"/>
        <v>179.32716524582062</v>
      </c>
      <c r="T1083">
        <v>11235.62</v>
      </c>
      <c r="U1083" s="136">
        <f t="shared" si="215"/>
        <v>175.86515088193815</v>
      </c>
      <c r="V1083">
        <v>9578.7999999999993</v>
      </c>
      <c r="W1083">
        <f t="shared" si="216"/>
        <v>130.94754743342097</v>
      </c>
      <c r="X1083">
        <v>4012.85</v>
      </c>
      <c r="Y1083">
        <f t="shared" si="217"/>
        <v>96.86580458590916</v>
      </c>
      <c r="Z1083">
        <v>15641.23</v>
      </c>
      <c r="AA1083" s="136">
        <f t="shared" si="218"/>
        <v>157.71184560780833</v>
      </c>
      <c r="AB1083">
        <v>11691.5</v>
      </c>
      <c r="AC1083">
        <f t="shared" si="219"/>
        <v>132.89721963307341</v>
      </c>
    </row>
    <row r="1084" spans="1:29">
      <c r="A1084" s="20">
        <v>43635</v>
      </c>
      <c r="B1084">
        <v>26551.8</v>
      </c>
      <c r="C1084">
        <f t="shared" si="220"/>
        <v>134.57611397900146</v>
      </c>
      <c r="D1084">
        <v>12119.4</v>
      </c>
      <c r="E1084" s="135">
        <f t="shared" si="220"/>
        <v>139.93815628124804</v>
      </c>
      <c r="F1084">
        <v>11733.53</v>
      </c>
      <c r="G1084">
        <f t="shared" si="208"/>
        <v>168.81635342645893</v>
      </c>
      <c r="H1084">
        <v>9293.56</v>
      </c>
      <c r="I1084">
        <f t="shared" si="209"/>
        <v>146.77665171034323</v>
      </c>
      <c r="J1084">
        <v>7178.68</v>
      </c>
      <c r="K1084">
        <f t="shared" si="210"/>
        <v>140.6630011795919</v>
      </c>
      <c r="L1084">
        <v>13697.9</v>
      </c>
      <c r="M1084" s="134">
        <f t="shared" si="211"/>
        <v>160.92419895629945</v>
      </c>
      <c r="N1084">
        <v>9672.09</v>
      </c>
      <c r="O1084">
        <f t="shared" si="212"/>
        <v>147.35099741315483</v>
      </c>
      <c r="P1084">
        <v>14235.36</v>
      </c>
      <c r="Q1084">
        <f t="shared" si="213"/>
        <v>146.97781604851852</v>
      </c>
      <c r="R1084">
        <v>7540.33</v>
      </c>
      <c r="S1084" s="135">
        <f t="shared" si="214"/>
        <v>179.15799427859986</v>
      </c>
      <c r="T1084">
        <v>11242.24</v>
      </c>
      <c r="U1084" s="136">
        <f t="shared" si="215"/>
        <v>175.96877020146286</v>
      </c>
      <c r="V1084">
        <v>9562.4</v>
      </c>
      <c r="W1084">
        <f t="shared" si="216"/>
        <v>130.72335027115554</v>
      </c>
      <c r="X1084">
        <v>3996.78</v>
      </c>
      <c r="Y1084">
        <f t="shared" si="217"/>
        <v>96.477892383934133</v>
      </c>
      <c r="Z1084">
        <v>15579.42</v>
      </c>
      <c r="AA1084" s="136">
        <f t="shared" si="218"/>
        <v>157.08861014761635</v>
      </c>
      <c r="AB1084">
        <v>11691.45</v>
      </c>
      <c r="AC1084">
        <f t="shared" si="219"/>
        <v>132.89665128333371</v>
      </c>
    </row>
    <row r="1085" spans="1:29">
      <c r="A1085" s="20">
        <v>43636</v>
      </c>
      <c r="B1085">
        <v>26998.15</v>
      </c>
      <c r="C1085">
        <f t="shared" si="220"/>
        <v>136.83841063966204</v>
      </c>
      <c r="D1085">
        <v>12222.8</v>
      </c>
      <c r="E1085" s="135">
        <f t="shared" si="220"/>
        <v>141.13207721458474</v>
      </c>
      <c r="F1085">
        <v>11818.74</v>
      </c>
      <c r="G1085">
        <f t="shared" si="208"/>
        <v>170.04231368526158</v>
      </c>
      <c r="H1085">
        <v>9343.9599999999991</v>
      </c>
      <c r="I1085">
        <f t="shared" si="209"/>
        <v>147.57263766687669</v>
      </c>
      <c r="J1085">
        <v>7242.16</v>
      </c>
      <c r="K1085">
        <f t="shared" si="210"/>
        <v>141.90686318693594</v>
      </c>
      <c r="L1085">
        <v>13846.41</v>
      </c>
      <c r="M1085" s="134">
        <f t="shared" si="211"/>
        <v>162.66890820275327</v>
      </c>
      <c r="N1085">
        <v>9800.9699999999993</v>
      </c>
      <c r="O1085">
        <f t="shared" si="212"/>
        <v>149.31444032431543</v>
      </c>
      <c r="P1085">
        <v>14409.87</v>
      </c>
      <c r="Q1085">
        <f t="shared" si="213"/>
        <v>148.77960389783368</v>
      </c>
      <c r="R1085">
        <v>7599.34</v>
      </c>
      <c r="S1085" s="135">
        <f t="shared" si="214"/>
        <v>180.56006994934376</v>
      </c>
      <c r="T1085">
        <v>11337.89</v>
      </c>
      <c r="U1085" s="136">
        <f t="shared" si="215"/>
        <v>177.46592849640851</v>
      </c>
      <c r="V1085">
        <v>9652.15</v>
      </c>
      <c r="W1085">
        <f t="shared" si="216"/>
        <v>131.95028291221178</v>
      </c>
      <c r="X1085">
        <v>4070.67</v>
      </c>
      <c r="Y1085">
        <f t="shared" si="217"/>
        <v>98.261516068062065</v>
      </c>
      <c r="Z1085">
        <v>15671.6</v>
      </c>
      <c r="AA1085" s="136">
        <f t="shared" si="218"/>
        <v>158.01806888763409</v>
      </c>
      <c r="AB1085">
        <v>11831.75</v>
      </c>
      <c r="AC1085">
        <f t="shared" si="219"/>
        <v>134.49144065292018</v>
      </c>
    </row>
    <row r="1086" spans="1:29">
      <c r="A1086" s="20">
        <v>43637</v>
      </c>
      <c r="B1086">
        <v>26926.2</v>
      </c>
      <c r="C1086">
        <f t="shared" si="220"/>
        <v>136.47373662883078</v>
      </c>
      <c r="D1086">
        <v>12199.85</v>
      </c>
      <c r="E1086" s="135">
        <f t="shared" si="220"/>
        <v>140.86708219117975</v>
      </c>
      <c r="F1086">
        <v>11737.05</v>
      </c>
      <c r="G1086">
        <f t="shared" si="208"/>
        <v>168.86699748362338</v>
      </c>
      <c r="H1086">
        <v>9278.39</v>
      </c>
      <c r="I1086">
        <f t="shared" si="209"/>
        <v>146.53706625477548</v>
      </c>
      <c r="J1086">
        <v>7183.72</v>
      </c>
      <c r="K1086">
        <f t="shared" si="210"/>
        <v>140.76175770947555</v>
      </c>
      <c r="L1086">
        <v>13842.12</v>
      </c>
      <c r="M1086" s="134">
        <f t="shared" si="211"/>
        <v>162.61850888508252</v>
      </c>
      <c r="N1086">
        <v>9826.83</v>
      </c>
      <c r="O1086">
        <f t="shared" si="212"/>
        <v>149.70840861794215</v>
      </c>
      <c r="P1086">
        <v>14411.73</v>
      </c>
      <c r="Q1086">
        <f t="shared" si="213"/>
        <v>148.79880810045657</v>
      </c>
      <c r="R1086">
        <v>7550.31</v>
      </c>
      <c r="S1086" s="135">
        <f t="shared" si="214"/>
        <v>179.39511875231659</v>
      </c>
      <c r="T1086">
        <v>11228.35</v>
      </c>
      <c r="U1086" s="136">
        <f t="shared" si="215"/>
        <v>175.75135746004315</v>
      </c>
      <c r="V1086">
        <v>9566.7000000000007</v>
      </c>
      <c r="W1086">
        <f t="shared" si="216"/>
        <v>130.78213367345685</v>
      </c>
      <c r="X1086">
        <v>4066.51</v>
      </c>
      <c r="Y1086">
        <f t="shared" si="217"/>
        <v>98.161098223617998</v>
      </c>
      <c r="Z1086">
        <v>15578.31</v>
      </c>
      <c r="AA1086" s="136">
        <f t="shared" si="218"/>
        <v>157.0774179236912</v>
      </c>
      <c r="AB1086">
        <v>11724.1</v>
      </c>
      <c r="AC1086">
        <f t="shared" si="219"/>
        <v>133.26778366335509</v>
      </c>
    </row>
    <row r="1087" spans="1:29">
      <c r="A1087" s="20">
        <v>43640</v>
      </c>
      <c r="B1087">
        <v>26960.25</v>
      </c>
      <c r="C1087">
        <f t="shared" si="220"/>
        <v>136.64631689385934</v>
      </c>
      <c r="D1087">
        <v>12232.75</v>
      </c>
      <c r="E1087" s="135">
        <f t="shared" si="220"/>
        <v>141.24696612451416</v>
      </c>
      <c r="F1087">
        <v>11721.05</v>
      </c>
      <c r="G1087">
        <f t="shared" si="208"/>
        <v>168.63679722378484</v>
      </c>
      <c r="H1087">
        <v>9240.65</v>
      </c>
      <c r="I1087">
        <f t="shared" si="209"/>
        <v>145.94102438970461</v>
      </c>
      <c r="J1087">
        <v>7159.99</v>
      </c>
      <c r="K1087">
        <f t="shared" si="210"/>
        <v>140.29677904794002</v>
      </c>
      <c r="L1087">
        <v>13877.54</v>
      </c>
      <c r="M1087" s="134">
        <f t="shared" si="211"/>
        <v>163.03462632841558</v>
      </c>
      <c r="N1087">
        <v>9779.9599999999991</v>
      </c>
      <c r="O1087">
        <f t="shared" si="212"/>
        <v>148.99436012906804</v>
      </c>
      <c r="P1087">
        <v>14423.42</v>
      </c>
      <c r="Q1087">
        <f t="shared" si="213"/>
        <v>148.91950548145763</v>
      </c>
      <c r="R1087">
        <v>7529.77</v>
      </c>
      <c r="S1087" s="135">
        <f t="shared" si="214"/>
        <v>178.90708902384551</v>
      </c>
      <c r="T1087">
        <v>11169.59</v>
      </c>
      <c r="U1087" s="136">
        <f t="shared" si="215"/>
        <v>174.83161860577229</v>
      </c>
      <c r="V1087">
        <v>9527.15</v>
      </c>
      <c r="W1087">
        <f t="shared" si="216"/>
        <v>130.2414630778716</v>
      </c>
      <c r="X1087">
        <v>4048.9</v>
      </c>
      <c r="Y1087">
        <f t="shared" si="217"/>
        <v>97.736012108074718</v>
      </c>
      <c r="Z1087">
        <v>15538.3</v>
      </c>
      <c r="AA1087" s="136">
        <f t="shared" si="218"/>
        <v>156.67399370815517</v>
      </c>
      <c r="AB1087">
        <v>11699.65</v>
      </c>
      <c r="AC1087">
        <f t="shared" si="219"/>
        <v>132.98986064064383</v>
      </c>
    </row>
    <row r="1088" spans="1:29">
      <c r="A1088" s="20">
        <v>43641</v>
      </c>
      <c r="B1088">
        <v>27028.45</v>
      </c>
      <c r="C1088">
        <f t="shared" si="220"/>
        <v>136.99198426757292</v>
      </c>
      <c r="D1088">
        <v>12307.2</v>
      </c>
      <c r="E1088" s="135">
        <f t="shared" si="220"/>
        <v>142.10661228976485</v>
      </c>
      <c r="F1088">
        <v>11789.42</v>
      </c>
      <c r="G1088">
        <f t="shared" si="208"/>
        <v>169.62047170910745</v>
      </c>
      <c r="H1088">
        <v>9281.94</v>
      </c>
      <c r="I1088">
        <f t="shared" si="209"/>
        <v>146.59313272592021</v>
      </c>
      <c r="J1088">
        <v>7200.4</v>
      </c>
      <c r="K1088">
        <f t="shared" si="210"/>
        <v>141.0885947964714</v>
      </c>
      <c r="L1088">
        <v>13973.13</v>
      </c>
      <c r="M1088" s="134">
        <f t="shared" si="211"/>
        <v>164.15762650933618</v>
      </c>
      <c r="N1088">
        <v>9838.67</v>
      </c>
      <c r="O1088">
        <f t="shared" si="212"/>
        <v>149.88878698594453</v>
      </c>
      <c r="P1088">
        <v>14498.27</v>
      </c>
      <c r="Q1088">
        <f t="shared" si="213"/>
        <v>149.69231976442848</v>
      </c>
      <c r="R1088">
        <v>7572.83</v>
      </c>
      <c r="S1088" s="135">
        <f t="shared" si="214"/>
        <v>179.93019321605414</v>
      </c>
      <c r="T1088">
        <v>11251.56</v>
      </c>
      <c r="U1088" s="136">
        <f t="shared" si="215"/>
        <v>176.11465117698711</v>
      </c>
      <c r="V1088">
        <v>9567.9500000000007</v>
      </c>
      <c r="W1088">
        <f t="shared" si="216"/>
        <v>130.79922187180023</v>
      </c>
      <c r="X1088">
        <v>4110.1899999999996</v>
      </c>
      <c r="Y1088">
        <f t="shared" si="217"/>
        <v>99.215485590280721</v>
      </c>
      <c r="Z1088">
        <v>15629.59</v>
      </c>
      <c r="AA1088" s="136">
        <f t="shared" si="218"/>
        <v>157.59447850286358</v>
      </c>
      <c r="AB1088">
        <v>11796.45</v>
      </c>
      <c r="AC1088">
        <f t="shared" si="219"/>
        <v>134.09018573669496</v>
      </c>
    </row>
    <row r="1089" spans="1:29">
      <c r="A1089" s="20">
        <v>43642</v>
      </c>
      <c r="B1089">
        <v>27246.3</v>
      </c>
      <c r="C1089">
        <f t="shared" si="220"/>
        <v>138.09614317319608</v>
      </c>
      <c r="D1089">
        <v>12327.1</v>
      </c>
      <c r="E1089" s="135">
        <f t="shared" si="220"/>
        <v>142.33639010962364</v>
      </c>
      <c r="F1089">
        <v>11810.1</v>
      </c>
      <c r="G1089">
        <f t="shared" si="208"/>
        <v>169.91800554494876</v>
      </c>
      <c r="H1089">
        <v>9265.65</v>
      </c>
      <c r="I1089">
        <f t="shared" si="209"/>
        <v>146.33585869354064</v>
      </c>
      <c r="J1089">
        <v>7200.77</v>
      </c>
      <c r="K1089">
        <f t="shared" si="210"/>
        <v>141.09584477981605</v>
      </c>
      <c r="L1089">
        <v>13991.22</v>
      </c>
      <c r="M1089" s="134">
        <f t="shared" si="211"/>
        <v>164.37014950622765</v>
      </c>
      <c r="N1089">
        <v>9855.3700000000008</v>
      </c>
      <c r="O1089">
        <f t="shared" si="212"/>
        <v>150.1432057989208</v>
      </c>
      <c r="P1089">
        <v>14518.36</v>
      </c>
      <c r="Q1089">
        <f t="shared" si="213"/>
        <v>149.89974580243626</v>
      </c>
      <c r="R1089">
        <v>7566.58</v>
      </c>
      <c r="S1089" s="135">
        <f t="shared" si="214"/>
        <v>179.78169342038984</v>
      </c>
      <c r="T1089">
        <v>11275.16</v>
      </c>
      <c r="U1089" s="136">
        <f t="shared" si="215"/>
        <v>176.48404935535319</v>
      </c>
      <c r="V1089">
        <v>9539.75</v>
      </c>
      <c r="W1089">
        <f t="shared" si="216"/>
        <v>130.41371211717311</v>
      </c>
      <c r="X1089">
        <v>4168.42</v>
      </c>
      <c r="Y1089">
        <f t="shared" si="217"/>
        <v>100.62109402344855</v>
      </c>
      <c r="Z1089">
        <v>15669.43</v>
      </c>
      <c r="AA1089" s="136">
        <f t="shared" si="218"/>
        <v>157.99618859401468</v>
      </c>
      <c r="AB1089">
        <v>11847.55</v>
      </c>
      <c r="AC1089">
        <f t="shared" si="219"/>
        <v>134.67103917066405</v>
      </c>
    </row>
    <row r="1090" spans="1:29">
      <c r="A1090" s="20">
        <v>43643</v>
      </c>
      <c r="B1090">
        <v>27381.35</v>
      </c>
      <c r="C1090">
        <f t="shared" si="220"/>
        <v>138.78063553126083</v>
      </c>
      <c r="D1090">
        <v>12366.25</v>
      </c>
      <c r="E1090" s="135">
        <f t="shared" si="220"/>
        <v>142.78844044366747</v>
      </c>
      <c r="F1090">
        <v>11794.94</v>
      </c>
      <c r="G1090">
        <f t="shared" ref="G1090:G1153" si="221">F1090/F$2*100</f>
        <v>169.69989079875174</v>
      </c>
      <c r="H1090">
        <v>9250.85</v>
      </c>
      <c r="I1090">
        <f t="shared" ref="I1090:I1153" si="222">H1090/H$2*100</f>
        <v>146.10211678566972</v>
      </c>
      <c r="J1090">
        <v>7193.92</v>
      </c>
      <c r="K1090">
        <f t="shared" ref="K1090:K1153" si="223">J1090/J$2*100</f>
        <v>140.96162211519243</v>
      </c>
      <c r="L1090">
        <v>14074.02</v>
      </c>
      <c r="M1090" s="134">
        <f t="shared" ref="M1090:M1153" si="224">L1090/L$2*100</f>
        <v>165.34289158155173</v>
      </c>
      <c r="N1090">
        <v>9885.6200000000008</v>
      </c>
      <c r="O1090">
        <f t="shared" ref="O1090:O1153" si="225">N1090/N$2*100</f>
        <v>150.60405424757545</v>
      </c>
      <c r="P1090">
        <v>14595.09</v>
      </c>
      <c r="Q1090">
        <f t="shared" ref="Q1090:Q1153" si="226">P1090/P$2*100</f>
        <v>150.69197078483242</v>
      </c>
      <c r="R1090">
        <v>7571.36</v>
      </c>
      <c r="S1090" s="135">
        <f t="shared" ref="S1090:S1153" si="227">R1090/R$2*100</f>
        <v>179.89526606411388</v>
      </c>
      <c r="T1090">
        <v>11259.5</v>
      </c>
      <c r="U1090" s="136">
        <f t="shared" ref="U1090:U1153" si="228">T1090/T$2*100</f>
        <v>176.23893175055605</v>
      </c>
      <c r="V1090">
        <v>9534.6</v>
      </c>
      <c r="W1090">
        <f t="shared" ref="W1090:W1153" si="229">V1090/V$2*100</f>
        <v>130.34330873999829</v>
      </c>
      <c r="X1090">
        <v>4177.1400000000003</v>
      </c>
      <c r="Y1090">
        <f t="shared" ref="Y1090:Y1153" si="230">X1090/X$2*100</f>
        <v>100.83158527430247</v>
      </c>
      <c r="Z1090">
        <v>15647.28</v>
      </c>
      <c r="AA1090" s="136">
        <f t="shared" ref="AA1090:AA1153" si="231">Z1090/Z$2*100</f>
        <v>157.77284826974267</v>
      </c>
      <c r="AB1090">
        <v>11841.55</v>
      </c>
      <c r="AC1090">
        <f t="shared" ref="AC1090:AC1153" si="232">AB1090/AB$2*100</f>
        <v>134.60283720190057</v>
      </c>
    </row>
    <row r="1091" spans="1:29">
      <c r="A1091" s="20">
        <v>43644</v>
      </c>
      <c r="B1091">
        <v>27332.5</v>
      </c>
      <c r="C1091">
        <f t="shared" ref="C1091:E1154" si="233">B1091/B$2*100</f>
        <v>138.53304240507453</v>
      </c>
      <c r="D1091">
        <v>12373.9</v>
      </c>
      <c r="E1091" s="135">
        <f t="shared" si="233"/>
        <v>142.87677211813582</v>
      </c>
      <c r="F1091">
        <v>11782.03</v>
      </c>
      <c r="G1091">
        <f t="shared" si="221"/>
        <v>169.51414796409452</v>
      </c>
      <c r="H1091">
        <v>9215.98</v>
      </c>
      <c r="I1091">
        <f t="shared" si="222"/>
        <v>145.55140189867919</v>
      </c>
      <c r="J1091">
        <v>7160.09</v>
      </c>
      <c r="K1091">
        <f t="shared" si="223"/>
        <v>140.29873850289803</v>
      </c>
      <c r="L1091">
        <v>14114.23</v>
      </c>
      <c r="M1091" s="134">
        <f t="shared" si="224"/>
        <v>165.81528238890414</v>
      </c>
      <c r="N1091">
        <v>9877.35</v>
      </c>
      <c r="O1091">
        <f t="shared" si="225"/>
        <v>150.47806361384406</v>
      </c>
      <c r="P1091">
        <v>14572.98</v>
      </c>
      <c r="Q1091">
        <f t="shared" si="226"/>
        <v>150.46368856978251</v>
      </c>
      <c r="R1091">
        <v>7566.01</v>
      </c>
      <c r="S1091" s="135">
        <f t="shared" si="227"/>
        <v>179.76815023902526</v>
      </c>
      <c r="T1091">
        <v>11231.11</v>
      </c>
      <c r="U1091" s="136">
        <f t="shared" si="228"/>
        <v>175.79455826395377</v>
      </c>
      <c r="V1091">
        <v>9496.25</v>
      </c>
      <c r="W1091">
        <f t="shared" si="229"/>
        <v>129.81904281482272</v>
      </c>
      <c r="X1091">
        <v>4137.8900000000003</v>
      </c>
      <c r="Y1091">
        <f t="shared" si="230"/>
        <v>99.884133256410706</v>
      </c>
      <c r="Z1091">
        <v>15628.07</v>
      </c>
      <c r="AA1091" s="136">
        <f t="shared" si="231"/>
        <v>157.57915221424537</v>
      </c>
      <c r="AB1091">
        <v>11788.85</v>
      </c>
      <c r="AC1091">
        <f t="shared" si="232"/>
        <v>134.00379657626118</v>
      </c>
    </row>
    <row r="1092" spans="1:29">
      <c r="A1092" s="20">
        <v>43647</v>
      </c>
      <c r="B1092">
        <v>27471.75</v>
      </c>
      <c r="C1092">
        <f t="shared" si="233"/>
        <v>139.23882219671108</v>
      </c>
      <c r="D1092">
        <v>12578.05</v>
      </c>
      <c r="E1092" s="135">
        <f t="shared" si="233"/>
        <v>145.23401543090844</v>
      </c>
      <c r="F1092">
        <v>11800.4</v>
      </c>
      <c r="G1092">
        <f t="shared" si="221"/>
        <v>169.77844663742164</v>
      </c>
      <c r="H1092">
        <v>9241.11</v>
      </c>
      <c r="I1092">
        <f t="shared" si="222"/>
        <v>145.9482893408952</v>
      </c>
      <c r="J1092">
        <v>7169.4</v>
      </c>
      <c r="K1092">
        <f t="shared" si="223"/>
        <v>140.48116375948865</v>
      </c>
      <c r="L1092">
        <v>14119.29</v>
      </c>
      <c r="M1092" s="134">
        <f t="shared" si="224"/>
        <v>165.87472773795176</v>
      </c>
      <c r="N1092">
        <v>9885.39</v>
      </c>
      <c r="O1092">
        <f t="shared" si="225"/>
        <v>150.60055027589968</v>
      </c>
      <c r="P1092">
        <v>14562.17</v>
      </c>
      <c r="Q1092">
        <f t="shared" si="226"/>
        <v>150.35207704808693</v>
      </c>
      <c r="R1092">
        <v>7595.4</v>
      </c>
      <c r="S1092" s="135">
        <f t="shared" si="227"/>
        <v>180.46645567815699</v>
      </c>
      <c r="T1092">
        <v>11286.12</v>
      </c>
      <c r="U1092" s="136">
        <f t="shared" si="228"/>
        <v>176.65560037378089</v>
      </c>
      <c r="V1092">
        <v>9512.25</v>
      </c>
      <c r="W1092">
        <f t="shared" si="229"/>
        <v>130.03777175361824</v>
      </c>
      <c r="X1092">
        <v>4109.12</v>
      </c>
      <c r="Y1092">
        <f t="shared" si="230"/>
        <v>99.189656962022269</v>
      </c>
      <c r="Z1092">
        <v>15674.82</v>
      </c>
      <c r="AA1092" s="136">
        <f t="shared" si="231"/>
        <v>158.05053642010162</v>
      </c>
      <c r="AB1092">
        <v>11865.6</v>
      </c>
      <c r="AC1092">
        <f t="shared" si="232"/>
        <v>134.87621342669428</v>
      </c>
    </row>
    <row r="1093" spans="1:29">
      <c r="A1093" s="20">
        <v>43648</v>
      </c>
      <c r="B1093">
        <v>27562.85</v>
      </c>
      <c r="C1093">
        <f t="shared" si="233"/>
        <v>139.70055676775661</v>
      </c>
      <c r="D1093">
        <v>12717.25</v>
      </c>
      <c r="E1093" s="135">
        <f t="shared" si="233"/>
        <v>146.84130550750876</v>
      </c>
      <c r="F1093">
        <v>11844.95</v>
      </c>
      <c r="G1093">
        <f t="shared" si="221"/>
        <v>170.41941048590959</v>
      </c>
      <c r="H1093">
        <v>9284.43</v>
      </c>
      <c r="I1093">
        <f t="shared" si="222"/>
        <v>146.6324582225823</v>
      </c>
      <c r="J1093">
        <v>7202.11</v>
      </c>
      <c r="K1093">
        <f t="shared" si="223"/>
        <v>141.12210147625333</v>
      </c>
      <c r="L1093">
        <v>14192.73</v>
      </c>
      <c r="M1093" s="134">
        <f t="shared" si="224"/>
        <v>166.73750766563046</v>
      </c>
      <c r="N1093">
        <v>9915.59</v>
      </c>
      <c r="O1093">
        <f t="shared" si="225"/>
        <v>151.06063699158133</v>
      </c>
      <c r="P1093">
        <v>14601</v>
      </c>
      <c r="Q1093">
        <f t="shared" si="226"/>
        <v>150.75299058994071</v>
      </c>
      <c r="R1093">
        <v>7630.38</v>
      </c>
      <c r="S1093" s="135">
        <f t="shared" si="227"/>
        <v>181.29757933453084</v>
      </c>
      <c r="T1093">
        <v>11344.71</v>
      </c>
      <c r="U1093" s="136">
        <f t="shared" si="228"/>
        <v>177.57267830897027</v>
      </c>
      <c r="V1093">
        <v>9571.9</v>
      </c>
      <c r="W1093">
        <f t="shared" si="229"/>
        <v>130.85322057856538</v>
      </c>
      <c r="X1093">
        <v>4134.5600000000004</v>
      </c>
      <c r="Y1093">
        <f t="shared" si="230"/>
        <v>99.803750703045623</v>
      </c>
      <c r="Z1093">
        <v>15740.7</v>
      </c>
      <c r="AA1093" s="136">
        <f t="shared" si="231"/>
        <v>158.71481003468583</v>
      </c>
      <c r="AB1093">
        <v>11910.3</v>
      </c>
      <c r="AC1093">
        <f t="shared" si="232"/>
        <v>135.3843180939823</v>
      </c>
    </row>
    <row r="1094" spans="1:29">
      <c r="A1094" s="20">
        <v>43649</v>
      </c>
      <c r="B1094">
        <v>27704.9</v>
      </c>
      <c r="C1094">
        <f t="shared" si="233"/>
        <v>140.42052818177442</v>
      </c>
      <c r="D1094">
        <v>12725.9</v>
      </c>
      <c r="E1094" s="135">
        <f t="shared" si="233"/>
        <v>146.94118380609061</v>
      </c>
      <c r="F1094">
        <v>11851.24</v>
      </c>
      <c r="G1094">
        <f t="shared" si="221"/>
        <v>170.50990796305859</v>
      </c>
      <c r="H1094">
        <v>9285.27</v>
      </c>
      <c r="I1094">
        <f t="shared" si="222"/>
        <v>146.6457246551912</v>
      </c>
      <c r="J1094">
        <v>7197.29</v>
      </c>
      <c r="K1094">
        <f t="shared" si="223"/>
        <v>141.02765574727732</v>
      </c>
      <c r="L1094">
        <v>14185.72</v>
      </c>
      <c r="M1094" s="134">
        <f t="shared" si="224"/>
        <v>166.65515353582344</v>
      </c>
      <c r="N1094">
        <v>9895.3799999999992</v>
      </c>
      <c r="O1094">
        <f t="shared" si="225"/>
        <v>150.75274452390167</v>
      </c>
      <c r="P1094">
        <v>14626.82</v>
      </c>
      <c r="Q1094">
        <f t="shared" si="226"/>
        <v>151.01957796183527</v>
      </c>
      <c r="R1094">
        <v>7625.31</v>
      </c>
      <c r="S1094" s="135">
        <f t="shared" si="227"/>
        <v>181.17711630028796</v>
      </c>
      <c r="T1094">
        <v>11335.22</v>
      </c>
      <c r="U1094" s="136">
        <f t="shared" si="228"/>
        <v>177.42413641436457</v>
      </c>
      <c r="V1094">
        <v>9576.6</v>
      </c>
      <c r="W1094">
        <f t="shared" si="229"/>
        <v>130.91747220433658</v>
      </c>
      <c r="X1094">
        <v>4171.04</v>
      </c>
      <c r="Y1094">
        <f t="shared" si="230"/>
        <v>100.68433795432436</v>
      </c>
      <c r="Z1094">
        <v>15728.81</v>
      </c>
      <c r="AA1094" s="136">
        <f t="shared" si="231"/>
        <v>158.59492215858674</v>
      </c>
      <c r="AB1094">
        <v>11916.75</v>
      </c>
      <c r="AC1094">
        <f t="shared" si="232"/>
        <v>135.45763521040308</v>
      </c>
    </row>
    <row r="1095" spans="1:29">
      <c r="A1095" s="20">
        <v>43650</v>
      </c>
      <c r="B1095">
        <v>27762</v>
      </c>
      <c r="C1095">
        <f t="shared" si="233"/>
        <v>140.70993590961965</v>
      </c>
      <c r="D1095">
        <v>12747.6</v>
      </c>
      <c r="E1095" s="135">
        <f t="shared" si="233"/>
        <v>147.19174554935373</v>
      </c>
      <c r="F1095">
        <v>11872.62</v>
      </c>
      <c r="G1095">
        <f t="shared" si="221"/>
        <v>170.81751306026786</v>
      </c>
      <c r="H1095">
        <v>9286.58</v>
      </c>
      <c r="I1095">
        <f t="shared" si="222"/>
        <v>146.66641397271221</v>
      </c>
      <c r="J1095">
        <v>7215.23</v>
      </c>
      <c r="K1095">
        <f t="shared" si="223"/>
        <v>141.37918196674411</v>
      </c>
      <c r="L1095">
        <v>14148.08</v>
      </c>
      <c r="M1095" s="134">
        <f t="shared" si="224"/>
        <v>166.21295532670271</v>
      </c>
      <c r="N1095">
        <v>9891.44</v>
      </c>
      <c r="O1095">
        <f t="shared" si="225"/>
        <v>150.69271996563063</v>
      </c>
      <c r="P1095">
        <v>14626.39</v>
      </c>
      <c r="Q1095">
        <f t="shared" si="226"/>
        <v>151.01513828058373</v>
      </c>
      <c r="R1095">
        <v>7655.05</v>
      </c>
      <c r="S1095" s="135">
        <f t="shared" si="227"/>
        <v>181.88373772797689</v>
      </c>
      <c r="T1095">
        <v>11397.54</v>
      </c>
      <c r="U1095" s="136">
        <f t="shared" si="228"/>
        <v>178.39959804469405</v>
      </c>
      <c r="V1095">
        <v>9584.7999999999993</v>
      </c>
      <c r="W1095">
        <f t="shared" si="229"/>
        <v>131.02957078546928</v>
      </c>
      <c r="X1095">
        <v>4158.4399999999996</v>
      </c>
      <c r="Y1095">
        <f t="shared" si="230"/>
        <v>100.38018775240243</v>
      </c>
      <c r="Z1095">
        <v>15808.96</v>
      </c>
      <c r="AA1095" s="136">
        <f t="shared" si="231"/>
        <v>159.40308139065903</v>
      </c>
      <c r="AB1095">
        <v>11946.75</v>
      </c>
      <c r="AC1095">
        <f t="shared" si="232"/>
        <v>135.79864505422057</v>
      </c>
    </row>
    <row r="1096" spans="1:29">
      <c r="A1096" s="20">
        <v>43651</v>
      </c>
      <c r="B1096">
        <v>27378</v>
      </c>
      <c r="C1096">
        <f t="shared" si="233"/>
        <v>138.76365626876904</v>
      </c>
      <c r="D1096">
        <v>12552.1</v>
      </c>
      <c r="E1096" s="135">
        <f t="shared" si="233"/>
        <v>144.93438053516292</v>
      </c>
      <c r="F1096">
        <v>11739.93</v>
      </c>
      <c r="G1096">
        <f t="shared" si="221"/>
        <v>168.90843353039435</v>
      </c>
      <c r="H1096">
        <v>9163.17</v>
      </c>
      <c r="I1096">
        <f t="shared" si="222"/>
        <v>144.7173539152559</v>
      </c>
      <c r="J1096">
        <v>7099.82</v>
      </c>
      <c r="K1096">
        <f t="shared" si="223"/>
        <v>139.11777499970609</v>
      </c>
      <c r="L1096">
        <v>13940.22</v>
      </c>
      <c r="M1096" s="134">
        <f t="shared" si="224"/>
        <v>163.77099677867298</v>
      </c>
      <c r="N1096">
        <v>9739.76</v>
      </c>
      <c r="O1096">
        <f t="shared" si="225"/>
        <v>148.38192681878982</v>
      </c>
      <c r="P1096">
        <v>14419.37</v>
      </c>
      <c r="Q1096">
        <f t="shared" si="226"/>
        <v>148.87768987897226</v>
      </c>
      <c r="R1096">
        <v>7537.17</v>
      </c>
      <c r="S1096" s="135">
        <f t="shared" si="227"/>
        <v>179.082912781912</v>
      </c>
      <c r="T1096">
        <v>11231.39</v>
      </c>
      <c r="U1096" s="136">
        <f t="shared" si="228"/>
        <v>175.79894095420556</v>
      </c>
      <c r="V1096">
        <v>9465.65</v>
      </c>
      <c r="W1096">
        <f t="shared" si="229"/>
        <v>129.40072371937623</v>
      </c>
      <c r="X1096">
        <v>4049.51</v>
      </c>
      <c r="Y1096">
        <f t="shared" si="230"/>
        <v>97.750736840072534</v>
      </c>
      <c r="Z1096">
        <v>15547.51</v>
      </c>
      <c r="AA1096" s="136">
        <f t="shared" si="231"/>
        <v>156.76685891748002</v>
      </c>
      <c r="AB1096">
        <v>11811.15</v>
      </c>
      <c r="AC1096">
        <f t="shared" si="232"/>
        <v>134.2572805601655</v>
      </c>
    </row>
    <row r="1097" spans="1:29">
      <c r="A1097" s="20">
        <v>43654</v>
      </c>
      <c r="B1097">
        <v>26810.65</v>
      </c>
      <c r="C1097">
        <f t="shared" si="233"/>
        <v>135.88807878377796</v>
      </c>
      <c r="D1097">
        <v>12265</v>
      </c>
      <c r="E1097" s="135">
        <f t="shared" si="233"/>
        <v>141.61934475217478</v>
      </c>
      <c r="F1097">
        <v>11506.98</v>
      </c>
      <c r="G1097">
        <f t="shared" si="221"/>
        <v>165.55686162230754</v>
      </c>
      <c r="H1097">
        <v>9020.7999999999993</v>
      </c>
      <c r="I1097">
        <f t="shared" si="222"/>
        <v>142.46885152177035</v>
      </c>
      <c r="J1097">
        <v>6967.96</v>
      </c>
      <c r="K1097">
        <f t="shared" si="223"/>
        <v>136.53403769207557</v>
      </c>
      <c r="L1097">
        <v>13587.4</v>
      </c>
      <c r="M1097" s="134">
        <f t="shared" si="224"/>
        <v>159.62603471326429</v>
      </c>
      <c r="N1097">
        <v>9520.74</v>
      </c>
      <c r="O1097">
        <f t="shared" si="225"/>
        <v>145.04523170393574</v>
      </c>
      <c r="P1097">
        <v>14052.25</v>
      </c>
      <c r="Q1097">
        <f t="shared" si="226"/>
        <v>145.08723457417264</v>
      </c>
      <c r="R1097">
        <v>7374.81</v>
      </c>
      <c r="S1097" s="135">
        <f t="shared" si="227"/>
        <v>175.22524449006357</v>
      </c>
      <c r="T1097">
        <v>10956.02</v>
      </c>
      <c r="U1097" s="136">
        <f t="shared" si="228"/>
        <v>171.48872161621094</v>
      </c>
      <c r="V1097">
        <v>9290.0499999999993</v>
      </c>
      <c r="W1097">
        <f t="shared" si="229"/>
        <v>127.00017361609517</v>
      </c>
      <c r="X1097">
        <v>3939.49</v>
      </c>
      <c r="Y1097">
        <f t="shared" si="230"/>
        <v>95.094974521385865</v>
      </c>
      <c r="Z1097">
        <v>15151.7</v>
      </c>
      <c r="AA1097" s="136">
        <f t="shared" si="231"/>
        <v>152.77587319512787</v>
      </c>
      <c r="AB1097">
        <v>11558.6</v>
      </c>
      <c r="AC1097">
        <f t="shared" si="232"/>
        <v>131.38654602496194</v>
      </c>
    </row>
    <row r="1098" spans="1:29">
      <c r="A1098" s="20">
        <v>43655</v>
      </c>
      <c r="B1098">
        <v>26953.15</v>
      </c>
      <c r="C1098">
        <f t="shared" si="233"/>
        <v>136.61033099424986</v>
      </c>
      <c r="D1098">
        <v>12393.4</v>
      </c>
      <c r="E1098" s="135">
        <f t="shared" si="233"/>
        <v>143.10193128834919</v>
      </c>
      <c r="F1098">
        <v>11448.23</v>
      </c>
      <c r="G1098">
        <f t="shared" si="221"/>
        <v>164.7115950432129</v>
      </c>
      <c r="H1098">
        <v>8922.6200000000008</v>
      </c>
      <c r="I1098">
        <f t="shared" si="222"/>
        <v>140.91825824374544</v>
      </c>
      <c r="J1098">
        <v>6951.05</v>
      </c>
      <c r="K1098">
        <f t="shared" si="223"/>
        <v>136.20269385867627</v>
      </c>
      <c r="L1098">
        <v>13602.64</v>
      </c>
      <c r="M1098" s="134">
        <f t="shared" si="224"/>
        <v>159.80507564596886</v>
      </c>
      <c r="N1098">
        <v>9522.7900000000009</v>
      </c>
      <c r="O1098">
        <f t="shared" si="225"/>
        <v>145.07646275582803</v>
      </c>
      <c r="P1098">
        <v>14051.34</v>
      </c>
      <c r="Q1098">
        <f t="shared" si="226"/>
        <v>145.07783896966359</v>
      </c>
      <c r="R1098">
        <v>7362.1</v>
      </c>
      <c r="S1098" s="135">
        <f t="shared" si="227"/>
        <v>174.92325530560069</v>
      </c>
      <c r="T1098">
        <v>10926.02</v>
      </c>
      <c r="U1098" s="136">
        <f t="shared" si="228"/>
        <v>171.01914766066082</v>
      </c>
      <c r="V1098">
        <v>9204.5499999999993</v>
      </c>
      <c r="W1098">
        <f t="shared" si="229"/>
        <v>125.83134084940649</v>
      </c>
      <c r="X1098">
        <v>3932.45</v>
      </c>
      <c r="Y1098">
        <f t="shared" si="230"/>
        <v>94.925036630788213</v>
      </c>
      <c r="Z1098">
        <v>15101.95</v>
      </c>
      <c r="AA1098" s="136">
        <f t="shared" si="231"/>
        <v>152.27423973541988</v>
      </c>
      <c r="AB1098">
        <v>11555.9</v>
      </c>
      <c r="AC1098">
        <f t="shared" si="232"/>
        <v>131.35585513901836</v>
      </c>
    </row>
    <row r="1099" spans="1:29">
      <c r="A1099" s="20">
        <v>43656</v>
      </c>
      <c r="B1099">
        <v>26739.5</v>
      </c>
      <c r="C1099">
        <f t="shared" si="233"/>
        <v>135.52745952219848</v>
      </c>
      <c r="D1099">
        <v>12213.05</v>
      </c>
      <c r="E1099" s="135">
        <f t="shared" si="233"/>
        <v>141.01949762947805</v>
      </c>
      <c r="F1099">
        <v>11409.91</v>
      </c>
      <c r="G1099">
        <f t="shared" si="221"/>
        <v>164.16026542089958</v>
      </c>
      <c r="H1099">
        <v>8899.0400000000009</v>
      </c>
      <c r="I1099">
        <f t="shared" si="222"/>
        <v>140.54585052836728</v>
      </c>
      <c r="J1099">
        <v>6932.61</v>
      </c>
      <c r="K1099">
        <f t="shared" si="223"/>
        <v>135.84137036441945</v>
      </c>
      <c r="L1099">
        <v>13461.22</v>
      </c>
      <c r="M1099" s="134">
        <f t="shared" si="224"/>
        <v>158.14366037673781</v>
      </c>
      <c r="N1099">
        <v>9434.08</v>
      </c>
      <c r="O1099">
        <f t="shared" si="225"/>
        <v>143.72499611516184</v>
      </c>
      <c r="P1099">
        <v>13924.47</v>
      </c>
      <c r="Q1099">
        <f t="shared" si="226"/>
        <v>143.76792650365812</v>
      </c>
      <c r="R1099">
        <v>7277.14</v>
      </c>
      <c r="S1099" s="135">
        <f t="shared" si="227"/>
        <v>172.90460848325873</v>
      </c>
      <c r="T1099">
        <v>10815.5</v>
      </c>
      <c r="U1099" s="136">
        <f t="shared" si="228"/>
        <v>169.28923720841414</v>
      </c>
      <c r="V1099">
        <v>9158</v>
      </c>
      <c r="W1099">
        <f t="shared" si="229"/>
        <v>125.19497634309822</v>
      </c>
      <c r="X1099">
        <v>3897.42</v>
      </c>
      <c r="Y1099">
        <f t="shared" si="230"/>
        <v>94.079450791635395</v>
      </c>
      <c r="Z1099">
        <v>14928.53</v>
      </c>
      <c r="AA1099" s="136">
        <f t="shared" si="231"/>
        <v>150.52563120109704</v>
      </c>
      <c r="AB1099">
        <v>11498.9</v>
      </c>
      <c r="AC1099">
        <f t="shared" si="232"/>
        <v>130.70793643576511</v>
      </c>
    </row>
    <row r="1100" spans="1:29">
      <c r="A1100" s="20">
        <v>43657</v>
      </c>
      <c r="B1100">
        <v>26932.1</v>
      </c>
      <c r="C1100">
        <f t="shared" si="233"/>
        <v>136.50364040456259</v>
      </c>
      <c r="D1100">
        <v>12252.4</v>
      </c>
      <c r="E1100" s="135">
        <f t="shared" si="233"/>
        <v>141.47385728834459</v>
      </c>
      <c r="F1100">
        <v>11437.6</v>
      </c>
      <c r="G1100">
        <f t="shared" si="221"/>
        <v>164.55865574558268</v>
      </c>
      <c r="H1100">
        <v>8939.6</v>
      </c>
      <c r="I1100">
        <f t="shared" si="222"/>
        <v>141.18642970291086</v>
      </c>
      <c r="J1100">
        <v>6977.05</v>
      </c>
      <c r="K1100">
        <f t="shared" si="223"/>
        <v>136.71215214775859</v>
      </c>
      <c r="L1100">
        <v>13545.77</v>
      </c>
      <c r="M1100" s="134">
        <f t="shared" si="224"/>
        <v>159.13696161428192</v>
      </c>
      <c r="N1100">
        <v>9471.2900000000009</v>
      </c>
      <c r="O1100">
        <f t="shared" si="225"/>
        <v>144.29187779365571</v>
      </c>
      <c r="P1100">
        <v>13987.67</v>
      </c>
      <c r="Q1100">
        <f t="shared" si="226"/>
        <v>144.42045639923268</v>
      </c>
      <c r="R1100">
        <v>7290.54</v>
      </c>
      <c r="S1100" s="135">
        <f t="shared" si="227"/>
        <v>173.22299204516293</v>
      </c>
      <c r="T1100">
        <v>10851.18</v>
      </c>
      <c r="U1100" s="136">
        <f t="shared" si="228"/>
        <v>169.84771716621509</v>
      </c>
      <c r="V1100">
        <v>9214.15</v>
      </c>
      <c r="W1100">
        <f t="shared" si="229"/>
        <v>125.96257821268382</v>
      </c>
      <c r="X1100">
        <v>3941.16</v>
      </c>
      <c r="Y1100">
        <f t="shared" si="230"/>
        <v>95.135286492592982</v>
      </c>
      <c r="Z1100">
        <v>14977.2</v>
      </c>
      <c r="AA1100" s="136">
        <f t="shared" si="231"/>
        <v>151.01637492941842</v>
      </c>
      <c r="AB1100">
        <v>11582.9</v>
      </c>
      <c r="AC1100">
        <f t="shared" si="232"/>
        <v>131.6627639984541</v>
      </c>
    </row>
    <row r="1101" spans="1:29">
      <c r="A1101" s="20">
        <v>43658</v>
      </c>
      <c r="B1101">
        <v>26983.65</v>
      </c>
      <c r="C1101">
        <f t="shared" si="233"/>
        <v>136.76491830947367</v>
      </c>
      <c r="D1101">
        <v>12267.6</v>
      </c>
      <c r="E1101" s="135">
        <f t="shared" si="233"/>
        <v>141.64936597486991</v>
      </c>
      <c r="F1101">
        <v>11409.15</v>
      </c>
      <c r="G1101">
        <f t="shared" si="221"/>
        <v>164.14933090855726</v>
      </c>
      <c r="H1101">
        <v>8934.64</v>
      </c>
      <c r="I1101">
        <f t="shared" si="222"/>
        <v>141.10809457702976</v>
      </c>
      <c r="J1101">
        <v>6962.31</v>
      </c>
      <c r="K1101">
        <f t="shared" si="223"/>
        <v>136.42332848694807</v>
      </c>
      <c r="L1101">
        <v>13581.3</v>
      </c>
      <c r="M1101" s="134">
        <f t="shared" si="224"/>
        <v>159.55437134781167</v>
      </c>
      <c r="N1101">
        <v>9514.6</v>
      </c>
      <c r="O1101">
        <f t="shared" si="225"/>
        <v>144.95169089485344</v>
      </c>
      <c r="P1101">
        <v>14034.14</v>
      </c>
      <c r="Q1101">
        <f t="shared" si="226"/>
        <v>144.90025171960212</v>
      </c>
      <c r="R1101">
        <v>7278.47</v>
      </c>
      <c r="S1101" s="135">
        <f t="shared" si="227"/>
        <v>172.93620923977608</v>
      </c>
      <c r="T1101">
        <v>10820.29</v>
      </c>
      <c r="U1101" s="136">
        <f t="shared" si="228"/>
        <v>169.3642125166503</v>
      </c>
      <c r="V1101">
        <v>9232.7000000000007</v>
      </c>
      <c r="W1101">
        <f t="shared" si="229"/>
        <v>126.21616707609991</v>
      </c>
      <c r="X1101">
        <v>3935.85</v>
      </c>
      <c r="Y1101">
        <f t="shared" si="230"/>
        <v>95.007108907497312</v>
      </c>
      <c r="Z1101">
        <v>14957.94</v>
      </c>
      <c r="AA1101" s="136">
        <f t="shared" si="231"/>
        <v>150.82217471969022</v>
      </c>
      <c r="AB1101">
        <v>11552.5</v>
      </c>
      <c r="AC1101">
        <f t="shared" si="232"/>
        <v>131.31720735671902</v>
      </c>
    </row>
    <row r="1102" spans="1:29">
      <c r="A1102" s="20">
        <v>43661</v>
      </c>
      <c r="B1102">
        <v>27096.3</v>
      </c>
      <c r="C1102">
        <f t="shared" si="233"/>
        <v>137.33587768848881</v>
      </c>
      <c r="D1102">
        <v>12246.1</v>
      </c>
      <c r="E1102" s="135">
        <f t="shared" si="233"/>
        <v>141.40111355642949</v>
      </c>
      <c r="F1102">
        <v>11445.51</v>
      </c>
      <c r="G1102">
        <f t="shared" si="221"/>
        <v>164.67246099904037</v>
      </c>
      <c r="H1102">
        <v>8968.1299999999992</v>
      </c>
      <c r="I1102">
        <f t="shared" si="222"/>
        <v>141.63701461044855</v>
      </c>
      <c r="J1102">
        <v>6978.56</v>
      </c>
      <c r="K1102">
        <f t="shared" si="223"/>
        <v>136.74173991762453</v>
      </c>
      <c r="L1102">
        <v>13510.29</v>
      </c>
      <c r="M1102" s="134">
        <f t="shared" si="224"/>
        <v>158.72013928538701</v>
      </c>
      <c r="N1102">
        <v>9456.7800000000007</v>
      </c>
      <c r="O1102">
        <f t="shared" si="225"/>
        <v>144.07082288489607</v>
      </c>
      <c r="P1102">
        <v>13979</v>
      </c>
      <c r="Q1102">
        <f t="shared" si="226"/>
        <v>144.33094003539358</v>
      </c>
      <c r="R1102">
        <v>7293.24</v>
      </c>
      <c r="S1102" s="135">
        <f t="shared" si="227"/>
        <v>173.28714395688991</v>
      </c>
      <c r="T1102">
        <v>10866.16</v>
      </c>
      <c r="U1102" s="136">
        <f t="shared" si="228"/>
        <v>170.08219109468646</v>
      </c>
      <c r="V1102">
        <v>9256.6</v>
      </c>
      <c r="W1102">
        <f t="shared" si="229"/>
        <v>126.54289342842576</v>
      </c>
      <c r="X1102">
        <v>3928.69</v>
      </c>
      <c r="Y1102">
        <f t="shared" si="230"/>
        <v>94.834274348309918</v>
      </c>
      <c r="Z1102">
        <v>15004.04</v>
      </c>
      <c r="AA1102" s="136">
        <f t="shared" si="231"/>
        <v>151.28700492054529</v>
      </c>
      <c r="AB1102">
        <v>11588.35</v>
      </c>
      <c r="AC1102">
        <f t="shared" si="232"/>
        <v>131.72471412008093</v>
      </c>
    </row>
    <row r="1103" spans="1:29">
      <c r="A1103" s="20">
        <v>43662</v>
      </c>
      <c r="B1103">
        <v>27365.5</v>
      </c>
      <c r="C1103">
        <f t="shared" si="233"/>
        <v>138.70030081171012</v>
      </c>
      <c r="D1103">
        <v>12388.4</v>
      </c>
      <c r="E1103" s="135">
        <f t="shared" si="233"/>
        <v>143.04419816778167</v>
      </c>
      <c r="F1103">
        <v>11532.77</v>
      </c>
      <c r="G1103">
        <f t="shared" si="221"/>
        <v>165.92791566613479</v>
      </c>
      <c r="H1103">
        <v>9031.5499999999993</v>
      </c>
      <c r="I1103">
        <f t="shared" si="222"/>
        <v>142.63863027241985</v>
      </c>
      <c r="J1103">
        <v>7029.23</v>
      </c>
      <c r="K1103">
        <f t="shared" si="223"/>
        <v>137.73459574484761</v>
      </c>
      <c r="L1103">
        <v>13634.44</v>
      </c>
      <c r="M1103" s="134">
        <f t="shared" si="224"/>
        <v>160.17866499373827</v>
      </c>
      <c r="N1103">
        <v>9556.67</v>
      </c>
      <c r="O1103">
        <f t="shared" si="225"/>
        <v>145.5926130183212</v>
      </c>
      <c r="P1103">
        <v>14128</v>
      </c>
      <c r="Q1103">
        <f t="shared" si="226"/>
        <v>145.86934121325132</v>
      </c>
      <c r="R1103">
        <v>7358.29</v>
      </c>
      <c r="S1103" s="135">
        <f t="shared" si="227"/>
        <v>174.83272983016374</v>
      </c>
      <c r="T1103">
        <v>10946.7</v>
      </c>
      <c r="U1103" s="136">
        <f t="shared" si="228"/>
        <v>171.34284064068669</v>
      </c>
      <c r="V1103">
        <v>9326.9</v>
      </c>
      <c r="W1103">
        <f t="shared" si="229"/>
        <v>127.50393370325865</v>
      </c>
      <c r="X1103">
        <v>3986.21</v>
      </c>
      <c r="Y1103">
        <f t="shared" si="230"/>
        <v>96.22274415898849</v>
      </c>
      <c r="Z1103">
        <v>15133.42</v>
      </c>
      <c r="AA1103" s="136">
        <f t="shared" si="231"/>
        <v>152.59155440832458</v>
      </c>
      <c r="AB1103">
        <v>11662.6</v>
      </c>
      <c r="AC1103">
        <f t="shared" si="232"/>
        <v>132.56871348352922</v>
      </c>
    </row>
    <row r="1104" spans="1:29">
      <c r="A1104" s="20">
        <v>43663</v>
      </c>
      <c r="B1104">
        <v>27428.35</v>
      </c>
      <c r="C1104">
        <f t="shared" si="233"/>
        <v>139.01885204980243</v>
      </c>
      <c r="D1104">
        <v>12373.7</v>
      </c>
      <c r="E1104" s="135">
        <f t="shared" si="233"/>
        <v>142.87446279331311</v>
      </c>
      <c r="F1104">
        <v>11583.77</v>
      </c>
      <c r="G1104">
        <f t="shared" si="221"/>
        <v>166.66167899437016</v>
      </c>
      <c r="H1104">
        <v>9079.52</v>
      </c>
      <c r="I1104">
        <f t="shared" si="222"/>
        <v>143.39623833462051</v>
      </c>
      <c r="J1104">
        <v>7055.28</v>
      </c>
      <c r="K1104">
        <f t="shared" si="223"/>
        <v>138.24503376140893</v>
      </c>
      <c r="L1104">
        <v>13587.61</v>
      </c>
      <c r="M1104" s="134">
        <f t="shared" si="224"/>
        <v>159.62850181273069</v>
      </c>
      <c r="N1104">
        <v>9553.56</v>
      </c>
      <c r="O1104">
        <f t="shared" si="225"/>
        <v>145.54523322740167</v>
      </c>
      <c r="P1104">
        <v>14029.56</v>
      </c>
      <c r="Q1104">
        <f t="shared" si="226"/>
        <v>144.85296395185321</v>
      </c>
      <c r="R1104">
        <v>7382.37</v>
      </c>
      <c r="S1104" s="135">
        <f t="shared" si="227"/>
        <v>175.4048698428991</v>
      </c>
      <c r="T1104">
        <v>10989.2</v>
      </c>
      <c r="U1104" s="136">
        <f t="shared" si="228"/>
        <v>172.0080704110494</v>
      </c>
      <c r="V1104">
        <v>9373.85</v>
      </c>
      <c r="W1104">
        <f t="shared" si="229"/>
        <v>128.14576643303684</v>
      </c>
      <c r="X1104">
        <v>3980.01</v>
      </c>
      <c r="Y1104">
        <f t="shared" si="230"/>
        <v>96.073082948518973</v>
      </c>
      <c r="Z1104">
        <v>15147.15</v>
      </c>
      <c r="AA1104" s="136">
        <f t="shared" si="231"/>
        <v>152.72999516011939</v>
      </c>
      <c r="AB1104">
        <v>11687.5</v>
      </c>
      <c r="AC1104">
        <f t="shared" si="232"/>
        <v>132.85175165389776</v>
      </c>
    </row>
    <row r="1105" spans="1:29">
      <c r="A1105" s="20">
        <v>43664</v>
      </c>
      <c r="B1105">
        <v>27120.05</v>
      </c>
      <c r="C1105">
        <f t="shared" si="233"/>
        <v>137.45625305690078</v>
      </c>
      <c r="D1105">
        <v>12263.65</v>
      </c>
      <c r="E1105" s="135">
        <f t="shared" si="233"/>
        <v>141.60375680962156</v>
      </c>
      <c r="F1105">
        <v>11534.77</v>
      </c>
      <c r="G1105">
        <f t="shared" si="221"/>
        <v>165.95669069861464</v>
      </c>
      <c r="H1105">
        <v>9014</v>
      </c>
      <c r="I1105">
        <f t="shared" si="222"/>
        <v>142.36145659112697</v>
      </c>
      <c r="J1105">
        <v>6989.63</v>
      </c>
      <c r="K1105">
        <f t="shared" si="223"/>
        <v>136.95865158147609</v>
      </c>
      <c r="L1105">
        <v>13365.76</v>
      </c>
      <c r="M1105" s="134">
        <f t="shared" si="224"/>
        <v>157.02218744786782</v>
      </c>
      <c r="N1105">
        <v>9439.23</v>
      </c>
      <c r="O1105">
        <f t="shared" si="225"/>
        <v>143.80345461137907</v>
      </c>
      <c r="P1105">
        <v>13787.87</v>
      </c>
      <c r="Q1105">
        <f t="shared" si="226"/>
        <v>142.3575533432865</v>
      </c>
      <c r="R1105">
        <v>7316.37</v>
      </c>
      <c r="S1105" s="135">
        <f t="shared" si="227"/>
        <v>173.83671200068426</v>
      </c>
      <c r="T1105">
        <v>10920.26</v>
      </c>
      <c r="U1105" s="136">
        <f t="shared" si="228"/>
        <v>170.92898946119519</v>
      </c>
      <c r="V1105">
        <v>9281</v>
      </c>
      <c r="W1105">
        <f t="shared" si="229"/>
        <v>126.87645506008896</v>
      </c>
      <c r="X1105">
        <v>3880.52</v>
      </c>
      <c r="Y1105">
        <f t="shared" si="230"/>
        <v>93.671503298581356</v>
      </c>
      <c r="Z1105">
        <v>15011.59</v>
      </c>
      <c r="AA1105" s="136">
        <f t="shared" si="231"/>
        <v>151.36313220940551</v>
      </c>
      <c r="AB1105">
        <v>11596.9</v>
      </c>
      <c r="AC1105">
        <f t="shared" si="232"/>
        <v>131.82190192556894</v>
      </c>
    </row>
    <row r="1106" spans="1:29">
      <c r="A1106" s="20">
        <v>43665</v>
      </c>
      <c r="B1106">
        <v>26656.15</v>
      </c>
      <c r="C1106">
        <f t="shared" si="233"/>
        <v>135.10500533452949</v>
      </c>
      <c r="D1106">
        <v>12037.1</v>
      </c>
      <c r="E1106" s="135">
        <f t="shared" si="233"/>
        <v>138.98786911670632</v>
      </c>
      <c r="F1106">
        <v>11386.32</v>
      </c>
      <c r="G1106">
        <f t="shared" si="221"/>
        <v>163.82086391280012</v>
      </c>
      <c r="H1106">
        <v>8880.49</v>
      </c>
      <c r="I1106">
        <f t="shared" si="222"/>
        <v>140.25288347492091</v>
      </c>
      <c r="J1106">
        <v>6891.09</v>
      </c>
      <c r="K1106">
        <f t="shared" si="223"/>
        <v>135.02780466585415</v>
      </c>
      <c r="L1106">
        <v>13086.59</v>
      </c>
      <c r="M1106" s="134">
        <f t="shared" si="224"/>
        <v>153.74247240960429</v>
      </c>
      <c r="N1106">
        <v>9302.5</v>
      </c>
      <c r="O1106">
        <f t="shared" si="225"/>
        <v>141.72041962346015</v>
      </c>
      <c r="P1106">
        <v>13552.59</v>
      </c>
      <c r="Q1106">
        <f t="shared" si="226"/>
        <v>139.92832495988802</v>
      </c>
      <c r="R1106">
        <v>7176.23</v>
      </c>
      <c r="S1106" s="135">
        <f t="shared" si="227"/>
        <v>170.50699018238149</v>
      </c>
      <c r="T1106">
        <v>10706.74</v>
      </c>
      <c r="U1106" s="136">
        <f t="shared" si="228"/>
        <v>167.58687509489306</v>
      </c>
      <c r="V1106">
        <v>9130.1</v>
      </c>
      <c r="W1106">
        <f t="shared" si="229"/>
        <v>124.81356775607351</v>
      </c>
      <c r="X1106">
        <v>3841.34</v>
      </c>
      <c r="Y1106">
        <f t="shared" si="230"/>
        <v>92.725741004033623</v>
      </c>
      <c r="Z1106">
        <v>14720.69</v>
      </c>
      <c r="AA1106" s="136">
        <f t="shared" si="231"/>
        <v>148.4299628942486</v>
      </c>
      <c r="AB1106">
        <v>11419.25</v>
      </c>
      <c r="AC1106">
        <f t="shared" si="232"/>
        <v>129.80255530042967</v>
      </c>
    </row>
    <row r="1107" spans="1:29">
      <c r="A1107" s="20">
        <v>43668</v>
      </c>
      <c r="B1107">
        <v>26676.1</v>
      </c>
      <c r="C1107">
        <f t="shared" si="233"/>
        <v>135.20612064399552</v>
      </c>
      <c r="D1107">
        <v>11974.65</v>
      </c>
      <c r="E1107" s="135">
        <f t="shared" si="233"/>
        <v>138.26678244081776</v>
      </c>
      <c r="F1107">
        <v>11312.02</v>
      </c>
      <c r="G1107">
        <f t="shared" si="221"/>
        <v>162.75187145617491</v>
      </c>
      <c r="H1107">
        <v>8864.57</v>
      </c>
      <c r="I1107">
        <f t="shared" si="222"/>
        <v>140.00145299023811</v>
      </c>
      <c r="J1107">
        <v>6905.5</v>
      </c>
      <c r="K1107">
        <f t="shared" si="223"/>
        <v>135.31016212530324</v>
      </c>
      <c r="L1107">
        <v>12991.61</v>
      </c>
      <c r="M1107" s="134">
        <f t="shared" si="224"/>
        <v>152.62663856522894</v>
      </c>
      <c r="N1107">
        <v>9282.6</v>
      </c>
      <c r="O1107">
        <f t="shared" si="225"/>
        <v>141.41724990021299</v>
      </c>
      <c r="P1107">
        <v>13455.57</v>
      </c>
      <c r="Q1107">
        <f t="shared" si="226"/>
        <v>138.92660897146007</v>
      </c>
      <c r="R1107">
        <v>7151.01</v>
      </c>
      <c r="S1107" s="135">
        <f t="shared" si="227"/>
        <v>169.90776380691699</v>
      </c>
      <c r="T1107">
        <v>10606.89</v>
      </c>
      <c r="U1107" s="136">
        <f t="shared" si="228"/>
        <v>166.02397644617037</v>
      </c>
      <c r="V1107">
        <v>9142.2000000000007</v>
      </c>
      <c r="W1107">
        <f t="shared" si="229"/>
        <v>124.97898151603763</v>
      </c>
      <c r="X1107">
        <v>3897.73</v>
      </c>
      <c r="Y1107">
        <f t="shared" si="230"/>
        <v>94.086933852158865</v>
      </c>
      <c r="Z1107">
        <v>14638</v>
      </c>
      <c r="AA1107" s="136">
        <f t="shared" si="231"/>
        <v>147.59619262724851</v>
      </c>
      <c r="AB1107">
        <v>11346.2</v>
      </c>
      <c r="AC1107">
        <f t="shared" si="232"/>
        <v>128.97219633073408</v>
      </c>
    </row>
    <row r="1108" spans="1:29">
      <c r="A1108" s="20">
        <v>43669</v>
      </c>
      <c r="B1108">
        <v>26560.25</v>
      </c>
      <c r="C1108">
        <f t="shared" si="233"/>
        <v>134.6189422679733</v>
      </c>
      <c r="D1108">
        <v>11992.25</v>
      </c>
      <c r="E1108" s="135">
        <f t="shared" si="233"/>
        <v>138.4700030252155</v>
      </c>
      <c r="F1108">
        <v>11344.69</v>
      </c>
      <c r="G1108">
        <f t="shared" si="221"/>
        <v>163.22191161173274</v>
      </c>
      <c r="H1108">
        <v>8865.5400000000009</v>
      </c>
      <c r="I1108">
        <f t="shared" si="222"/>
        <v>140.01677256122696</v>
      </c>
      <c r="J1108">
        <v>6915.08</v>
      </c>
      <c r="K1108">
        <f t="shared" si="223"/>
        <v>135.49787791028047</v>
      </c>
      <c r="L1108">
        <v>12974.74</v>
      </c>
      <c r="M1108" s="134">
        <f t="shared" si="224"/>
        <v>152.42844824142799</v>
      </c>
      <c r="N1108">
        <v>9286.02</v>
      </c>
      <c r="O1108">
        <f t="shared" si="225"/>
        <v>141.46935243556501</v>
      </c>
      <c r="P1108">
        <v>13483.11</v>
      </c>
      <c r="Q1108">
        <f t="shared" si="226"/>
        <v>139.21095506836079</v>
      </c>
      <c r="R1108">
        <v>7139.89</v>
      </c>
      <c r="S1108" s="135">
        <f t="shared" si="227"/>
        <v>169.64355297047112</v>
      </c>
      <c r="T1108">
        <v>10589.81</v>
      </c>
      <c r="U1108" s="136">
        <f t="shared" si="228"/>
        <v>165.75663234081051</v>
      </c>
      <c r="V1108">
        <v>9158.5</v>
      </c>
      <c r="W1108">
        <f t="shared" si="229"/>
        <v>125.20181162243557</v>
      </c>
      <c r="X1108">
        <v>3876.25</v>
      </c>
      <c r="Y1108">
        <f t="shared" si="230"/>
        <v>93.568430174596699</v>
      </c>
      <c r="Z1108">
        <v>14631.61</v>
      </c>
      <c r="AA1108" s="136">
        <f t="shared" si="231"/>
        <v>147.53176171654431</v>
      </c>
      <c r="AB1108">
        <v>11331.05</v>
      </c>
      <c r="AC1108">
        <f t="shared" si="232"/>
        <v>128.79998635960624</v>
      </c>
    </row>
    <row r="1109" spans="1:29">
      <c r="A1109" s="20">
        <v>43670</v>
      </c>
      <c r="B1109">
        <v>26133.9</v>
      </c>
      <c r="C1109">
        <f t="shared" si="233"/>
        <v>132.45801433860706</v>
      </c>
      <c r="D1109">
        <v>11879.1</v>
      </c>
      <c r="E1109" s="135">
        <f t="shared" si="233"/>
        <v>137.16350250677209</v>
      </c>
      <c r="F1109">
        <v>11322.49</v>
      </c>
      <c r="G1109">
        <f t="shared" si="221"/>
        <v>162.90250875120677</v>
      </c>
      <c r="H1109">
        <v>8837.7099999999991</v>
      </c>
      <c r="I1109">
        <f t="shared" si="222"/>
        <v>139.57724301419663</v>
      </c>
      <c r="J1109">
        <v>6878.49</v>
      </c>
      <c r="K1109">
        <f t="shared" si="223"/>
        <v>134.78091334114501</v>
      </c>
      <c r="L1109">
        <v>12778.72</v>
      </c>
      <c r="M1109" s="134">
        <f t="shared" si="224"/>
        <v>150.12558711093254</v>
      </c>
      <c r="N1109">
        <v>9147.92</v>
      </c>
      <c r="O1109">
        <f t="shared" si="225"/>
        <v>139.36544596418636</v>
      </c>
      <c r="P1109">
        <v>13246.81</v>
      </c>
      <c r="Q1109">
        <f t="shared" si="226"/>
        <v>136.77119534804004</v>
      </c>
      <c r="R1109">
        <v>7072.42</v>
      </c>
      <c r="S1109" s="135">
        <f t="shared" si="227"/>
        <v>168.04046797631605</v>
      </c>
      <c r="T1109">
        <v>10491.05</v>
      </c>
      <c r="U1109" s="136">
        <f t="shared" si="228"/>
        <v>164.21079487913948</v>
      </c>
      <c r="V1109">
        <v>9076.0499999999993</v>
      </c>
      <c r="W1109">
        <f t="shared" si="229"/>
        <v>124.07467405970478</v>
      </c>
      <c r="X1109">
        <v>3796.66</v>
      </c>
      <c r="Y1109">
        <f t="shared" si="230"/>
        <v>91.647214732456447</v>
      </c>
      <c r="Z1109">
        <v>14438.82</v>
      </c>
      <c r="AA1109" s="136">
        <f t="shared" si="231"/>
        <v>145.58784383318545</v>
      </c>
      <c r="AB1109">
        <v>11271.3</v>
      </c>
      <c r="AC1109">
        <f t="shared" si="232"/>
        <v>128.12080842066973</v>
      </c>
    </row>
    <row r="1110" spans="1:29">
      <c r="A1110" s="20">
        <v>43671</v>
      </c>
      <c r="B1110">
        <v>26302.15</v>
      </c>
      <c r="C1110">
        <f t="shared" si="233"/>
        <v>133.31077879062033</v>
      </c>
      <c r="D1110">
        <v>11918.3</v>
      </c>
      <c r="E1110" s="135">
        <f t="shared" si="233"/>
        <v>137.6161301720216</v>
      </c>
      <c r="F1110">
        <v>11323.64</v>
      </c>
      <c r="G1110">
        <f t="shared" si="221"/>
        <v>162.91905439488264</v>
      </c>
      <c r="H1110">
        <v>8829.24</v>
      </c>
      <c r="I1110">
        <f t="shared" si="222"/>
        <v>139.44347315205698</v>
      </c>
      <c r="J1110">
        <v>6872.58</v>
      </c>
      <c r="K1110">
        <f t="shared" si="223"/>
        <v>134.66510955312668</v>
      </c>
      <c r="L1110">
        <v>12888.2</v>
      </c>
      <c r="M1110" s="134">
        <f t="shared" si="224"/>
        <v>151.41176829941659</v>
      </c>
      <c r="N1110">
        <v>9238.3799999999992</v>
      </c>
      <c r="O1110">
        <f t="shared" si="225"/>
        <v>140.74357325890693</v>
      </c>
      <c r="P1110">
        <v>13333.38</v>
      </c>
      <c r="Q1110">
        <f t="shared" si="226"/>
        <v>137.66501675721551</v>
      </c>
      <c r="R1110">
        <v>7066.87</v>
      </c>
      <c r="S1110" s="135">
        <f t="shared" si="227"/>
        <v>167.90860015776616</v>
      </c>
      <c r="T1110">
        <v>10469.950000000001</v>
      </c>
      <c r="U1110" s="136">
        <f t="shared" si="228"/>
        <v>163.88052786373589</v>
      </c>
      <c r="V1110">
        <v>9094.35</v>
      </c>
      <c r="W1110">
        <f t="shared" si="229"/>
        <v>124.32484528345221</v>
      </c>
      <c r="X1110">
        <v>3765.35</v>
      </c>
      <c r="Y1110">
        <f t="shared" si="230"/>
        <v>90.891425619585348</v>
      </c>
      <c r="Z1110">
        <v>14441.23</v>
      </c>
      <c r="AA1110" s="136">
        <f t="shared" si="231"/>
        <v>145.61214406711301</v>
      </c>
      <c r="AB1110">
        <v>11252.15</v>
      </c>
      <c r="AC1110">
        <f t="shared" si="232"/>
        <v>127.90313047036625</v>
      </c>
    </row>
    <row r="1111" spans="1:29">
      <c r="A1111" s="20">
        <v>43672</v>
      </c>
      <c r="B1111">
        <v>26553.9</v>
      </c>
      <c r="C1111">
        <f t="shared" si="233"/>
        <v>134.58675769578736</v>
      </c>
      <c r="D1111">
        <v>12026.3</v>
      </c>
      <c r="E1111" s="135">
        <f t="shared" si="233"/>
        <v>138.86316557628044</v>
      </c>
      <c r="F1111">
        <v>11379.96</v>
      </c>
      <c r="G1111">
        <f t="shared" si="221"/>
        <v>163.72935930951431</v>
      </c>
      <c r="H1111">
        <v>8871.2800000000007</v>
      </c>
      <c r="I1111">
        <f t="shared" si="222"/>
        <v>140.10742651738772</v>
      </c>
      <c r="J1111">
        <v>6899.73</v>
      </c>
      <c r="K1111">
        <f t="shared" si="223"/>
        <v>135.19710157422611</v>
      </c>
      <c r="L1111">
        <v>12901.15</v>
      </c>
      <c r="M1111" s="134">
        <f t="shared" si="224"/>
        <v>151.56390609984467</v>
      </c>
      <c r="N1111">
        <v>9281.2099999999991</v>
      </c>
      <c r="O1111">
        <f t="shared" si="225"/>
        <v>141.39607372356406</v>
      </c>
      <c r="P1111">
        <v>13353.23</v>
      </c>
      <c r="Q1111">
        <f t="shared" si="226"/>
        <v>137.86996483359454</v>
      </c>
      <c r="R1111">
        <v>7140.26</v>
      </c>
      <c r="S1111" s="135">
        <f t="shared" si="227"/>
        <v>169.65234415837443</v>
      </c>
      <c r="T1111">
        <v>10560.9</v>
      </c>
      <c r="U1111" s="136">
        <f t="shared" si="228"/>
        <v>165.304119572312</v>
      </c>
      <c r="V1111">
        <v>9160</v>
      </c>
      <c r="W1111">
        <f t="shared" si="229"/>
        <v>125.22231746044766</v>
      </c>
      <c r="X1111">
        <v>3788.93</v>
      </c>
      <c r="Y1111">
        <f t="shared" si="230"/>
        <v>91.460620997467828</v>
      </c>
      <c r="Z1111">
        <v>14572.51</v>
      </c>
      <c r="AA1111" s="136">
        <f t="shared" si="231"/>
        <v>146.93585141566507</v>
      </c>
      <c r="AB1111">
        <v>11284.3</v>
      </c>
      <c r="AC1111">
        <f t="shared" si="232"/>
        <v>128.26857935299066</v>
      </c>
    </row>
    <row r="1112" spans="1:29">
      <c r="A1112" s="20">
        <v>43675</v>
      </c>
      <c r="B1112">
        <v>26197.35</v>
      </c>
      <c r="C1112">
        <f t="shared" si="233"/>
        <v>132.7796066386382</v>
      </c>
      <c r="D1112">
        <v>11989.65</v>
      </c>
      <c r="E1112" s="135">
        <f t="shared" si="233"/>
        <v>138.43998180252038</v>
      </c>
      <c r="F1112">
        <v>11304.8</v>
      </c>
      <c r="G1112">
        <f t="shared" si="221"/>
        <v>162.64799358892276</v>
      </c>
      <c r="H1112">
        <v>8792.91</v>
      </c>
      <c r="I1112">
        <f t="shared" si="222"/>
        <v>138.86969994172244</v>
      </c>
      <c r="J1112">
        <v>6838.15</v>
      </c>
      <c r="K1112">
        <f t="shared" si="223"/>
        <v>133.99046921108425</v>
      </c>
      <c r="L1112">
        <v>12811.25</v>
      </c>
      <c r="M1112" s="134">
        <f t="shared" si="224"/>
        <v>150.50775256637084</v>
      </c>
      <c r="N1112">
        <v>9264.19</v>
      </c>
      <c r="O1112">
        <f t="shared" si="225"/>
        <v>141.13677981956073</v>
      </c>
      <c r="P1112">
        <v>13263.75</v>
      </c>
      <c r="Q1112">
        <f t="shared" si="226"/>
        <v>136.94609813967031</v>
      </c>
      <c r="R1112">
        <v>7088.32</v>
      </c>
      <c r="S1112" s="135">
        <f t="shared" si="227"/>
        <v>168.41825145648599</v>
      </c>
      <c r="T1112">
        <v>10485.87</v>
      </c>
      <c r="U1112" s="136">
        <f t="shared" si="228"/>
        <v>164.12971510948117</v>
      </c>
      <c r="V1112">
        <v>9033.5</v>
      </c>
      <c r="W1112">
        <f t="shared" si="229"/>
        <v>123.49299178809541</v>
      </c>
      <c r="X1112">
        <v>3675.33</v>
      </c>
      <c r="Y1112">
        <f t="shared" si="230"/>
        <v>88.718441399187483</v>
      </c>
      <c r="Z1112">
        <v>14507.95</v>
      </c>
      <c r="AA1112" s="136">
        <f t="shared" si="231"/>
        <v>146.28488747277569</v>
      </c>
      <c r="AB1112">
        <v>11189.2</v>
      </c>
      <c r="AC1112">
        <f t="shared" si="232"/>
        <v>127.18757814808923</v>
      </c>
    </row>
    <row r="1113" spans="1:29">
      <c r="A1113" s="20">
        <v>43676</v>
      </c>
      <c r="B1113">
        <v>25838</v>
      </c>
      <c r="C1113">
        <f t="shared" si="233"/>
        <v>130.95826395910785</v>
      </c>
      <c r="D1113">
        <v>11825.6</v>
      </c>
      <c r="E1113" s="135">
        <f t="shared" si="233"/>
        <v>136.5457581166994</v>
      </c>
      <c r="F1113">
        <v>11255.26</v>
      </c>
      <c r="G1113">
        <f t="shared" si="221"/>
        <v>161.93523603439769</v>
      </c>
      <c r="H1113">
        <v>8733.81</v>
      </c>
      <c r="I1113">
        <f t="shared" si="222"/>
        <v>137.936311647454</v>
      </c>
      <c r="J1113">
        <v>6799.76</v>
      </c>
      <c r="K1113">
        <f t="shared" si="223"/>
        <v>133.23823445270463</v>
      </c>
      <c r="L1113">
        <v>12666.9</v>
      </c>
      <c r="M1113" s="134">
        <f t="shared" si="224"/>
        <v>148.81191538553716</v>
      </c>
      <c r="N1113">
        <v>9162.66</v>
      </c>
      <c r="O1113">
        <f t="shared" si="225"/>
        <v>139.59000484462172</v>
      </c>
      <c r="P1113">
        <v>13081.86</v>
      </c>
      <c r="Q1113">
        <f t="shared" si="226"/>
        <v>135.06811297027068</v>
      </c>
      <c r="R1113">
        <v>6982.66</v>
      </c>
      <c r="S1113" s="135">
        <f t="shared" si="227"/>
        <v>165.90777331090391</v>
      </c>
      <c r="T1113">
        <v>10351.6</v>
      </c>
      <c r="U1113" s="136">
        <f t="shared" si="228"/>
        <v>162.02805860909064</v>
      </c>
      <c r="V1113">
        <v>8945.2000000000007</v>
      </c>
      <c r="W1113">
        <f t="shared" si="229"/>
        <v>122.28588145711751</v>
      </c>
      <c r="X1113">
        <v>3566.36</v>
      </c>
      <c r="Y1113">
        <f t="shared" si="230"/>
        <v>86.088024930661007</v>
      </c>
      <c r="Z1113">
        <v>14280.75</v>
      </c>
      <c r="AA1113" s="136">
        <f t="shared" si="231"/>
        <v>143.99401064773735</v>
      </c>
      <c r="AB1113">
        <v>11085.4</v>
      </c>
      <c r="AC1113">
        <f t="shared" si="232"/>
        <v>126.00768408848069</v>
      </c>
    </row>
    <row r="1114" spans="1:29">
      <c r="A1114" s="20">
        <v>43677</v>
      </c>
      <c r="B1114">
        <v>26071.3</v>
      </c>
      <c r="C1114">
        <f t="shared" si="233"/>
        <v>132.14073020965586</v>
      </c>
      <c r="D1114">
        <v>11855.55</v>
      </c>
      <c r="E1114" s="135">
        <f t="shared" si="233"/>
        <v>136.89157950889896</v>
      </c>
      <c r="F1114">
        <v>11268.78</v>
      </c>
      <c r="G1114">
        <f t="shared" si="221"/>
        <v>162.12975525396126</v>
      </c>
      <c r="H1114">
        <v>8788.02</v>
      </c>
      <c r="I1114">
        <f t="shared" si="222"/>
        <v>138.79247035189212</v>
      </c>
      <c r="J1114">
        <v>6857.69</v>
      </c>
      <c r="K1114">
        <f t="shared" si="223"/>
        <v>134.37334670987917</v>
      </c>
      <c r="L1114">
        <v>12782.51</v>
      </c>
      <c r="M1114" s="134">
        <f t="shared" si="224"/>
        <v>150.17011238225473</v>
      </c>
      <c r="N1114">
        <v>9211.2999999999993</v>
      </c>
      <c r="O1114">
        <f t="shared" si="225"/>
        <v>140.33101868073942</v>
      </c>
      <c r="P1114">
        <v>13206.69</v>
      </c>
      <c r="Q1114">
        <f t="shared" si="226"/>
        <v>136.35696276243164</v>
      </c>
      <c r="R1114">
        <v>6997.44</v>
      </c>
      <c r="S1114" s="135">
        <f t="shared" si="227"/>
        <v>166.25894562769079</v>
      </c>
      <c r="T1114">
        <v>10361.86</v>
      </c>
      <c r="U1114" s="136">
        <f t="shared" si="228"/>
        <v>162.18865290188879</v>
      </c>
      <c r="V1114">
        <v>9013.85</v>
      </c>
      <c r="W1114">
        <f t="shared" si="229"/>
        <v>123.22436531013715</v>
      </c>
      <c r="X1114">
        <v>3644.97</v>
      </c>
      <c r="Y1114">
        <f t="shared" si="230"/>
        <v>87.985584245985109</v>
      </c>
      <c r="Z1114">
        <v>14320.69</v>
      </c>
      <c r="AA1114" s="136">
        <f t="shared" si="231"/>
        <v>144.39672904735016</v>
      </c>
      <c r="AB1114">
        <v>11118</v>
      </c>
      <c r="AC1114">
        <f t="shared" si="232"/>
        <v>126.37824811876237</v>
      </c>
    </row>
    <row r="1115" spans="1:29">
      <c r="A1115" s="20">
        <v>43678</v>
      </c>
      <c r="B1115">
        <v>25732.95</v>
      </c>
      <c r="C1115">
        <f t="shared" si="233"/>
        <v>130.42582469798452</v>
      </c>
      <c r="D1115">
        <v>11730.65</v>
      </c>
      <c r="E1115" s="135">
        <f t="shared" si="233"/>
        <v>135.44940615712181</v>
      </c>
      <c r="F1115">
        <v>11179.08</v>
      </c>
      <c r="G1115">
        <f t="shared" si="221"/>
        <v>160.83919504724139</v>
      </c>
      <c r="H1115">
        <v>8734.24</v>
      </c>
      <c r="I1115">
        <f t="shared" si="222"/>
        <v>137.94310279747998</v>
      </c>
      <c r="J1115">
        <v>6811.52</v>
      </c>
      <c r="K1115">
        <f t="shared" si="223"/>
        <v>133.46866635576649</v>
      </c>
      <c r="L1115">
        <v>12663.4</v>
      </c>
      <c r="M1115" s="134">
        <f t="shared" si="224"/>
        <v>148.77079706109711</v>
      </c>
      <c r="N1115">
        <v>9159.66</v>
      </c>
      <c r="O1115">
        <f t="shared" si="225"/>
        <v>139.54430086624274</v>
      </c>
      <c r="P1115">
        <v>13058.48</v>
      </c>
      <c r="Q1115">
        <f t="shared" si="226"/>
        <v>134.82671820826855</v>
      </c>
      <c r="R1115">
        <v>6929.77</v>
      </c>
      <c r="S1115" s="135">
        <f t="shared" si="227"/>
        <v>164.65110864007451</v>
      </c>
      <c r="T1115">
        <v>10233.620000000001</v>
      </c>
      <c r="U1115" s="136">
        <f t="shared" si="228"/>
        <v>160.18138076656382</v>
      </c>
      <c r="V1115">
        <v>8945.9500000000007</v>
      </c>
      <c r="W1115">
        <f t="shared" si="229"/>
        <v>122.29613437612356</v>
      </c>
      <c r="X1115">
        <v>3584.07</v>
      </c>
      <c r="Y1115">
        <f t="shared" si="230"/>
        <v>86.515524936695726</v>
      </c>
      <c r="Z1115">
        <v>14153.71</v>
      </c>
      <c r="AA1115" s="136">
        <f t="shared" si="231"/>
        <v>142.71305557796239</v>
      </c>
      <c r="AB1115">
        <v>10980</v>
      </c>
      <c r="AC1115">
        <f t="shared" si="232"/>
        <v>124.80960283720191</v>
      </c>
    </row>
    <row r="1116" spans="1:29">
      <c r="A1116" s="20">
        <v>43679</v>
      </c>
      <c r="B1116">
        <v>25811.25</v>
      </c>
      <c r="C1116">
        <f t="shared" si="233"/>
        <v>130.82268328100173</v>
      </c>
      <c r="D1116">
        <v>11757.85</v>
      </c>
      <c r="E1116" s="135">
        <f t="shared" si="233"/>
        <v>135.76347433300924</v>
      </c>
      <c r="F1116">
        <v>11206.5</v>
      </c>
      <c r="G1116">
        <f t="shared" si="221"/>
        <v>161.2337007425397</v>
      </c>
      <c r="H1116">
        <v>8780.48</v>
      </c>
      <c r="I1116">
        <f t="shared" si="222"/>
        <v>138.67338832585517</v>
      </c>
      <c r="J1116">
        <v>6822.8</v>
      </c>
      <c r="K1116">
        <f t="shared" si="223"/>
        <v>133.68969287502986</v>
      </c>
      <c r="L1116">
        <v>12647.84</v>
      </c>
      <c r="M1116" s="134">
        <f t="shared" si="224"/>
        <v>148.58799673872946</v>
      </c>
      <c r="N1116">
        <v>9144.73</v>
      </c>
      <c r="O1116">
        <f t="shared" si="225"/>
        <v>139.31684740051006</v>
      </c>
      <c r="P1116">
        <v>13009.52</v>
      </c>
      <c r="Q1116">
        <f t="shared" si="226"/>
        <v>134.32121403600067</v>
      </c>
      <c r="R1116">
        <v>6921.62</v>
      </c>
      <c r="S1116" s="135">
        <f t="shared" si="227"/>
        <v>164.45746490652829</v>
      </c>
      <c r="T1116">
        <v>10239.43</v>
      </c>
      <c r="U1116" s="136">
        <f t="shared" si="228"/>
        <v>160.27232158928871</v>
      </c>
      <c r="V1116">
        <v>8990.25</v>
      </c>
      <c r="W1116">
        <f t="shared" si="229"/>
        <v>122.90174012541371</v>
      </c>
      <c r="X1116">
        <v>3526.19</v>
      </c>
      <c r="Y1116">
        <f t="shared" si="230"/>
        <v>85.118365120247958</v>
      </c>
      <c r="Z1116">
        <v>14129.18</v>
      </c>
      <c r="AA1116" s="136">
        <f t="shared" si="231"/>
        <v>142.46571751230138</v>
      </c>
      <c r="AB1116">
        <v>10997.35</v>
      </c>
      <c r="AC1116">
        <f t="shared" si="232"/>
        <v>125.00682019687636</v>
      </c>
    </row>
    <row r="1117" spans="1:29">
      <c r="A1117" s="20">
        <v>43682</v>
      </c>
      <c r="B1117">
        <v>25601.75</v>
      </c>
      <c r="C1117">
        <f t="shared" si="233"/>
        <v>129.7608458206939</v>
      </c>
      <c r="D1117">
        <v>11573.45</v>
      </c>
      <c r="E1117" s="135">
        <f t="shared" si="233"/>
        <v>133.6342768464784</v>
      </c>
      <c r="F1117">
        <v>11115.63</v>
      </c>
      <c r="G1117">
        <f t="shared" si="221"/>
        <v>159.92630714181917</v>
      </c>
      <c r="H1117">
        <v>8765.41</v>
      </c>
      <c r="I1117">
        <f t="shared" si="222"/>
        <v>138.43538220750278</v>
      </c>
      <c r="J1117">
        <v>6793.33</v>
      </c>
      <c r="K1117">
        <f t="shared" si="223"/>
        <v>133.11224149890467</v>
      </c>
      <c r="L1117">
        <v>12508.55</v>
      </c>
      <c r="M1117" s="134">
        <f t="shared" si="224"/>
        <v>146.95160490694334</v>
      </c>
      <c r="N1117">
        <v>9027.5</v>
      </c>
      <c r="O1117">
        <f t="shared" si="225"/>
        <v>137.53088827205445</v>
      </c>
      <c r="P1117">
        <v>12825.47</v>
      </c>
      <c r="Q1117">
        <f t="shared" si="226"/>
        <v>132.42092721194211</v>
      </c>
      <c r="R1117">
        <v>6816.26</v>
      </c>
      <c r="S1117" s="135">
        <f t="shared" si="227"/>
        <v>161.95411475113809</v>
      </c>
      <c r="T1117">
        <v>10085.9</v>
      </c>
      <c r="U1117" s="136">
        <f t="shared" si="228"/>
        <v>157.86919860943499</v>
      </c>
      <c r="V1117">
        <v>8953.75</v>
      </c>
      <c r="W1117">
        <f t="shared" si="229"/>
        <v>122.40276473378637</v>
      </c>
      <c r="X1117">
        <v>3450.12</v>
      </c>
      <c r="Y1117">
        <f t="shared" si="230"/>
        <v>83.282118623406532</v>
      </c>
      <c r="Z1117">
        <v>13905.72</v>
      </c>
      <c r="AA1117" s="136">
        <f t="shared" si="231"/>
        <v>140.21255142373155</v>
      </c>
      <c r="AB1117">
        <v>10862.6</v>
      </c>
      <c r="AC1117">
        <f t="shared" si="232"/>
        <v>123.47511764839612</v>
      </c>
    </row>
    <row r="1118" spans="1:29">
      <c r="A1118" s="20">
        <v>43683</v>
      </c>
      <c r="B1118">
        <v>25848.5</v>
      </c>
      <c r="C1118">
        <f t="shared" si="233"/>
        <v>131.01148254303737</v>
      </c>
      <c r="D1118">
        <v>11806.6</v>
      </c>
      <c r="E1118" s="135">
        <f t="shared" si="233"/>
        <v>136.32637225854276</v>
      </c>
      <c r="F1118">
        <v>11214.26</v>
      </c>
      <c r="G1118">
        <f t="shared" si="221"/>
        <v>161.34534786856142</v>
      </c>
      <c r="H1118">
        <v>8830.2000000000007</v>
      </c>
      <c r="I1118">
        <f t="shared" si="222"/>
        <v>139.45863478932432</v>
      </c>
      <c r="J1118">
        <v>6835.66</v>
      </c>
      <c r="K1118">
        <f t="shared" si="223"/>
        <v>133.94167878262982</v>
      </c>
      <c r="L1118">
        <v>12764.17</v>
      </c>
      <c r="M1118" s="134">
        <f t="shared" si="224"/>
        <v>149.95465236218899</v>
      </c>
      <c r="N1118">
        <v>9157.68</v>
      </c>
      <c r="O1118">
        <f t="shared" si="225"/>
        <v>139.51413624051264</v>
      </c>
      <c r="P1118">
        <v>13094.15</v>
      </c>
      <c r="Q1118">
        <f t="shared" si="226"/>
        <v>135.19500525534363</v>
      </c>
      <c r="R1118">
        <v>6915.31</v>
      </c>
      <c r="S1118" s="135">
        <f t="shared" si="227"/>
        <v>164.30753951282563</v>
      </c>
      <c r="T1118">
        <v>10220.9</v>
      </c>
      <c r="U1118" s="136">
        <f t="shared" si="228"/>
        <v>159.98228140941055</v>
      </c>
      <c r="V1118">
        <v>9077.85</v>
      </c>
      <c r="W1118">
        <f t="shared" si="229"/>
        <v>124.09928106531932</v>
      </c>
      <c r="X1118">
        <v>3500.1</v>
      </c>
      <c r="Y1118">
        <f t="shared" si="230"/>
        <v>84.488581091030241</v>
      </c>
      <c r="Z1118">
        <v>14085.68</v>
      </c>
      <c r="AA1118" s="136">
        <f t="shared" si="231"/>
        <v>142.02710333145117</v>
      </c>
      <c r="AB1118">
        <v>10948.25</v>
      </c>
      <c r="AC1118">
        <f t="shared" si="232"/>
        <v>124.44870075249506</v>
      </c>
    </row>
    <row r="1119" spans="1:29">
      <c r="A1119" s="20">
        <v>43684</v>
      </c>
      <c r="B1119">
        <v>25730</v>
      </c>
      <c r="C1119">
        <f t="shared" si="233"/>
        <v>130.41087281011863</v>
      </c>
      <c r="D1119">
        <v>11730.6</v>
      </c>
      <c r="E1119" s="135">
        <f t="shared" si="233"/>
        <v>135.44882882591617</v>
      </c>
      <c r="F1119">
        <v>11175.9</v>
      </c>
      <c r="G1119">
        <f t="shared" si="221"/>
        <v>160.79344274559847</v>
      </c>
      <c r="H1119">
        <v>8820.7099999999991</v>
      </c>
      <c r="I1119">
        <f t="shared" si="222"/>
        <v>139.3087556875881</v>
      </c>
      <c r="J1119">
        <v>6832.08</v>
      </c>
      <c r="K1119">
        <f t="shared" si="223"/>
        <v>133.87153029513311</v>
      </c>
      <c r="L1119">
        <v>12719.59</v>
      </c>
      <c r="M1119" s="134">
        <f t="shared" si="224"/>
        <v>149.43092238975001</v>
      </c>
      <c r="N1119">
        <v>9185.26</v>
      </c>
      <c r="O1119">
        <f t="shared" si="225"/>
        <v>139.93430814840997</v>
      </c>
      <c r="P1119">
        <v>13083.95</v>
      </c>
      <c r="Q1119">
        <f t="shared" si="226"/>
        <v>135.08969188612116</v>
      </c>
      <c r="R1119">
        <v>6858.64</v>
      </c>
      <c r="S1119" s="135">
        <f t="shared" si="227"/>
        <v>162.96106216557845</v>
      </c>
      <c r="T1119">
        <v>10128.02</v>
      </c>
      <c r="U1119" s="136">
        <f t="shared" si="228"/>
        <v>158.52848044302738</v>
      </c>
      <c r="V1119">
        <v>9025.0499999999993</v>
      </c>
      <c r="W1119">
        <f t="shared" si="229"/>
        <v>123.377475567294</v>
      </c>
      <c r="X1119">
        <v>3426.11</v>
      </c>
      <c r="Y1119">
        <f t="shared" si="230"/>
        <v>82.702543516410842</v>
      </c>
      <c r="Z1119">
        <v>13969.69</v>
      </c>
      <c r="AA1119" s="136">
        <f t="shared" si="231"/>
        <v>140.85756634669679</v>
      </c>
      <c r="AB1119">
        <v>10855.5</v>
      </c>
      <c r="AC1119">
        <f t="shared" si="232"/>
        <v>123.39441198535933</v>
      </c>
    </row>
    <row r="1120" spans="1:29">
      <c r="A1120" s="20">
        <v>43685</v>
      </c>
      <c r="B1120">
        <v>26050.65</v>
      </c>
      <c r="C1120">
        <f t="shared" si="233"/>
        <v>132.03606699459451</v>
      </c>
      <c r="D1120">
        <v>11882.25</v>
      </c>
      <c r="E1120" s="135">
        <f t="shared" si="233"/>
        <v>137.19987437272962</v>
      </c>
      <c r="F1120">
        <v>11329.93</v>
      </c>
      <c r="G1120">
        <f t="shared" si="221"/>
        <v>163.00955187203166</v>
      </c>
      <c r="H1120">
        <v>8985.8700000000008</v>
      </c>
      <c r="I1120">
        <f t="shared" si="222"/>
        <v>141.91718903245066</v>
      </c>
      <c r="J1120">
        <v>6972.57</v>
      </c>
      <c r="K1120">
        <f t="shared" si="223"/>
        <v>136.62436856563977</v>
      </c>
      <c r="L1120">
        <v>12830.16</v>
      </c>
      <c r="M1120" s="134">
        <f t="shared" si="224"/>
        <v>150.72990899927396</v>
      </c>
      <c r="N1120">
        <v>9236.06</v>
      </c>
      <c r="O1120">
        <f t="shared" si="225"/>
        <v>140.70822884896054</v>
      </c>
      <c r="P1120">
        <v>13170.04</v>
      </c>
      <c r="Q1120">
        <f t="shared" si="226"/>
        <v>135.97855737203912</v>
      </c>
      <c r="R1120">
        <v>6959.64</v>
      </c>
      <c r="S1120" s="135">
        <f t="shared" si="227"/>
        <v>165.36081886351323</v>
      </c>
      <c r="T1120">
        <v>10278.08</v>
      </c>
      <c r="U1120" s="136">
        <f t="shared" si="228"/>
        <v>160.87728936868911</v>
      </c>
      <c r="V1120">
        <v>9183.0499999999993</v>
      </c>
      <c r="W1120">
        <f t="shared" si="229"/>
        <v>125.53742383789998</v>
      </c>
      <c r="X1120">
        <v>3479.58</v>
      </c>
      <c r="Y1120">
        <f t="shared" si="230"/>
        <v>83.993250762185937</v>
      </c>
      <c r="Z1120">
        <v>14169.18</v>
      </c>
      <c r="AA1120" s="136">
        <f t="shared" si="231"/>
        <v>142.86904089699121</v>
      </c>
      <c r="AB1120">
        <v>11032.45</v>
      </c>
      <c r="AC1120">
        <f t="shared" si="232"/>
        <v>125.40580171414284</v>
      </c>
    </row>
    <row r="1121" spans="1:29">
      <c r="A1121" s="20">
        <v>43686</v>
      </c>
      <c r="B1121">
        <v>26236.6</v>
      </c>
      <c r="C1121">
        <f t="shared" si="233"/>
        <v>132.97854277380327</v>
      </c>
      <c r="D1121">
        <v>11954.65</v>
      </c>
      <c r="E1121" s="135">
        <f t="shared" si="233"/>
        <v>138.0358499585476</v>
      </c>
      <c r="F1121">
        <v>11399.97</v>
      </c>
      <c r="G1121">
        <f t="shared" si="221"/>
        <v>164.0172535094749</v>
      </c>
      <c r="H1121">
        <v>9035.3700000000008</v>
      </c>
      <c r="I1121">
        <f t="shared" si="222"/>
        <v>142.69896095404602</v>
      </c>
      <c r="J1121">
        <v>6999.34</v>
      </c>
      <c r="K1121">
        <f t="shared" si="223"/>
        <v>137.14891465789876</v>
      </c>
      <c r="L1121">
        <v>12979.05</v>
      </c>
      <c r="M1121" s="134">
        <f t="shared" si="224"/>
        <v>152.47908252095272</v>
      </c>
      <c r="N1121">
        <v>9286.9500000000007</v>
      </c>
      <c r="O1121">
        <f t="shared" si="225"/>
        <v>141.48352066886252</v>
      </c>
      <c r="P1121">
        <v>13281.74</v>
      </c>
      <c r="Q1121">
        <f t="shared" si="226"/>
        <v>137.13184201342642</v>
      </c>
      <c r="R1121">
        <v>7016.37</v>
      </c>
      <c r="S1121" s="135">
        <f t="shared" si="227"/>
        <v>166.7087218087988</v>
      </c>
      <c r="T1121">
        <v>10380.58</v>
      </c>
      <c r="U1121" s="136">
        <f t="shared" si="228"/>
        <v>162.48166705015205</v>
      </c>
      <c r="V1121">
        <v>9255.7999999999993</v>
      </c>
      <c r="W1121">
        <f t="shared" si="229"/>
        <v>126.53195698148596</v>
      </c>
      <c r="X1121">
        <v>3481.73</v>
      </c>
      <c r="Y1121">
        <f t="shared" si="230"/>
        <v>84.045149407751978</v>
      </c>
      <c r="Z1121">
        <v>14265.9</v>
      </c>
      <c r="AA1121" s="136">
        <f t="shared" si="231"/>
        <v>143.84427684117125</v>
      </c>
      <c r="AB1121">
        <v>11109.65</v>
      </c>
      <c r="AC1121">
        <f t="shared" si="232"/>
        <v>126.28333371223317</v>
      </c>
    </row>
    <row r="1122" spans="1:29">
      <c r="A1122" s="20">
        <v>43690</v>
      </c>
      <c r="B1122">
        <v>25636.1</v>
      </c>
      <c r="C1122">
        <f t="shared" si="233"/>
        <v>129.93494661669186</v>
      </c>
      <c r="D1122">
        <v>11683.65</v>
      </c>
      <c r="E1122" s="135">
        <f t="shared" si="233"/>
        <v>134.90671482378696</v>
      </c>
      <c r="F1122">
        <v>11195.7</v>
      </c>
      <c r="G1122">
        <f t="shared" si="221"/>
        <v>161.07831556714871</v>
      </c>
      <c r="H1122">
        <v>8899.98</v>
      </c>
      <c r="I1122">
        <f t="shared" si="222"/>
        <v>140.56069629819149</v>
      </c>
      <c r="J1122">
        <v>6891.96</v>
      </c>
      <c r="K1122">
        <f t="shared" si="223"/>
        <v>135.04485192398883</v>
      </c>
      <c r="L1122">
        <v>12709.96</v>
      </c>
      <c r="M1122" s="134">
        <f t="shared" si="224"/>
        <v>149.31778825707644</v>
      </c>
      <c r="N1122">
        <v>9141.2999999999993</v>
      </c>
      <c r="O1122">
        <f t="shared" si="225"/>
        <v>139.26459251856343</v>
      </c>
      <c r="P1122">
        <v>12994.01</v>
      </c>
      <c r="Q1122">
        <f t="shared" si="226"/>
        <v>134.1610757657418</v>
      </c>
      <c r="R1122">
        <v>6863.45</v>
      </c>
      <c r="S1122" s="135">
        <f t="shared" si="227"/>
        <v>163.07534760832166</v>
      </c>
      <c r="T1122">
        <v>10128.58</v>
      </c>
      <c r="U1122" s="136">
        <f t="shared" si="228"/>
        <v>158.53724582353098</v>
      </c>
      <c r="V1122">
        <v>9110.7999999999993</v>
      </c>
      <c r="W1122">
        <f t="shared" si="229"/>
        <v>124.54972597365135</v>
      </c>
      <c r="X1122">
        <v>3408.79</v>
      </c>
      <c r="Y1122">
        <f t="shared" si="230"/>
        <v>82.284457683292743</v>
      </c>
      <c r="Z1122">
        <v>13964.49</v>
      </c>
      <c r="AA1122" s="136">
        <f t="shared" si="231"/>
        <v>140.80513430668708</v>
      </c>
      <c r="AB1122">
        <v>10925.85</v>
      </c>
      <c r="AC1122">
        <f t="shared" si="232"/>
        <v>124.19408006911135</v>
      </c>
    </row>
    <row r="1123" spans="1:29">
      <c r="A1123" s="20">
        <v>43691</v>
      </c>
      <c r="B1123">
        <v>25914</v>
      </c>
      <c r="C1123">
        <f t="shared" si="233"/>
        <v>131.3434651380262</v>
      </c>
      <c r="D1123">
        <v>11787.25</v>
      </c>
      <c r="E1123" s="135">
        <f t="shared" si="233"/>
        <v>136.10294508194639</v>
      </c>
      <c r="F1123">
        <v>11265.55</v>
      </c>
      <c r="G1123">
        <f t="shared" si="221"/>
        <v>162.08328357650632</v>
      </c>
      <c r="H1123">
        <v>8943.2000000000007</v>
      </c>
      <c r="I1123">
        <f t="shared" si="222"/>
        <v>141.24328584266328</v>
      </c>
      <c r="J1123">
        <v>6923.68</v>
      </c>
      <c r="K1123">
        <f t="shared" si="223"/>
        <v>135.66639103666924</v>
      </c>
      <c r="L1123">
        <v>12831.91</v>
      </c>
      <c r="M1123" s="134">
        <f t="shared" si="224"/>
        <v>150.75046816149398</v>
      </c>
      <c r="N1123">
        <v>9219.6</v>
      </c>
      <c r="O1123">
        <f t="shared" si="225"/>
        <v>140.45746635425459</v>
      </c>
      <c r="P1123">
        <v>13106.02</v>
      </c>
      <c r="Q1123">
        <f t="shared" si="226"/>
        <v>135.31756110756626</v>
      </c>
      <c r="R1123">
        <v>6963.56</v>
      </c>
      <c r="S1123" s="135">
        <f t="shared" si="227"/>
        <v>165.45395793535388</v>
      </c>
      <c r="T1123">
        <v>10267.370000000001</v>
      </c>
      <c r="U1123" s="136">
        <f t="shared" si="228"/>
        <v>160.70965146655774</v>
      </c>
      <c r="V1123">
        <v>9151.7999999999993</v>
      </c>
      <c r="W1123">
        <f t="shared" si="229"/>
        <v>125.11021887931493</v>
      </c>
      <c r="X1123">
        <v>3464.86</v>
      </c>
      <c r="Y1123">
        <f t="shared" si="230"/>
        <v>83.637926081845379</v>
      </c>
      <c r="Z1123">
        <v>14161.3</v>
      </c>
      <c r="AA1123" s="136">
        <f t="shared" si="231"/>
        <v>142.7895861902073</v>
      </c>
      <c r="AB1123">
        <v>11029.4</v>
      </c>
      <c r="AC1123">
        <f t="shared" si="232"/>
        <v>125.37113238002138</v>
      </c>
    </row>
    <row r="1124" spans="1:29">
      <c r="A1124" s="20">
        <v>43693</v>
      </c>
      <c r="B1124">
        <v>25999.599999999999</v>
      </c>
      <c r="C1124">
        <f t="shared" si="233"/>
        <v>131.77732330796579</v>
      </c>
      <c r="D1124">
        <v>11843.6</v>
      </c>
      <c r="E1124" s="135">
        <f t="shared" si="233"/>
        <v>136.75359735074255</v>
      </c>
      <c r="F1124">
        <v>11278.13</v>
      </c>
      <c r="G1124">
        <f t="shared" si="221"/>
        <v>162.26427853080438</v>
      </c>
      <c r="H1124">
        <v>8957.7900000000009</v>
      </c>
      <c r="I1124">
        <f t="shared" si="222"/>
        <v>141.47371114238197</v>
      </c>
      <c r="J1124">
        <v>6945.35</v>
      </c>
      <c r="K1124">
        <f t="shared" si="223"/>
        <v>136.09100492606979</v>
      </c>
      <c r="L1124">
        <v>12915.81</v>
      </c>
      <c r="M1124" s="134">
        <f t="shared" si="224"/>
        <v>151.73613313878491</v>
      </c>
      <c r="N1124">
        <v>9236.0400000000009</v>
      </c>
      <c r="O1124">
        <f t="shared" si="225"/>
        <v>140.70792415577137</v>
      </c>
      <c r="P1124">
        <v>13167.76</v>
      </c>
      <c r="Q1124">
        <f t="shared" si="226"/>
        <v>135.95501673656585</v>
      </c>
      <c r="R1124">
        <v>6996.49</v>
      </c>
      <c r="S1124" s="135">
        <f t="shared" si="227"/>
        <v>166.23637365874984</v>
      </c>
      <c r="T1124">
        <v>10295.370000000001</v>
      </c>
      <c r="U1124" s="136">
        <f t="shared" si="228"/>
        <v>161.14792049173786</v>
      </c>
      <c r="V1124">
        <v>9191.9500000000007</v>
      </c>
      <c r="W1124">
        <f t="shared" si="229"/>
        <v>125.65909181010501</v>
      </c>
      <c r="X1124">
        <v>3482.47</v>
      </c>
      <c r="Y1124">
        <f t="shared" si="230"/>
        <v>84.063012197388659</v>
      </c>
      <c r="Z1124">
        <v>14230.07</v>
      </c>
      <c r="AA1124" s="136">
        <f t="shared" si="231"/>
        <v>143.4829999193353</v>
      </c>
      <c r="AB1124">
        <v>11047.8</v>
      </c>
      <c r="AC1124">
        <f t="shared" si="232"/>
        <v>125.58028508422943</v>
      </c>
    </row>
    <row r="1125" spans="1:29">
      <c r="A1125" s="20">
        <v>43696</v>
      </c>
      <c r="B1125">
        <v>25981.65</v>
      </c>
      <c r="C1125">
        <f t="shared" si="233"/>
        <v>131.68634487162919</v>
      </c>
      <c r="D1125">
        <v>11882.35</v>
      </c>
      <c r="E1125" s="135">
        <f t="shared" si="233"/>
        <v>137.20102903514098</v>
      </c>
      <c r="F1125">
        <v>11298.24</v>
      </c>
      <c r="G1125">
        <f t="shared" si="221"/>
        <v>162.55361148238896</v>
      </c>
      <c r="H1125">
        <v>8958.19</v>
      </c>
      <c r="I1125">
        <f t="shared" si="222"/>
        <v>141.48002849124336</v>
      </c>
      <c r="J1125">
        <v>6933.04</v>
      </c>
      <c r="K1125">
        <f t="shared" si="223"/>
        <v>135.84979602073886</v>
      </c>
      <c r="L1125">
        <v>12984.11</v>
      </c>
      <c r="M1125" s="134">
        <f t="shared" si="224"/>
        <v>152.53852787000031</v>
      </c>
      <c r="N1125">
        <v>9244.5300000000007</v>
      </c>
      <c r="O1125">
        <f t="shared" si="225"/>
        <v>140.83726641458384</v>
      </c>
      <c r="P1125">
        <v>13215.66</v>
      </c>
      <c r="Q1125">
        <f t="shared" si="226"/>
        <v>136.4495765783067</v>
      </c>
      <c r="R1125">
        <v>7019.08</v>
      </c>
      <c r="S1125" s="135">
        <f t="shared" si="227"/>
        <v>166.77311132019881</v>
      </c>
      <c r="T1125">
        <v>10320.43</v>
      </c>
      <c r="U1125" s="136">
        <f t="shared" si="228"/>
        <v>161.54017126927405</v>
      </c>
      <c r="V1125">
        <v>9172.65</v>
      </c>
      <c r="W1125">
        <f t="shared" si="229"/>
        <v>125.39525002768288</v>
      </c>
      <c r="X1125">
        <v>3458.66</v>
      </c>
      <c r="Y1125">
        <f t="shared" si="230"/>
        <v>83.488264871375847</v>
      </c>
      <c r="Z1125">
        <v>14266.46</v>
      </c>
      <c r="AA1125" s="136">
        <f t="shared" si="231"/>
        <v>143.84992336855689</v>
      </c>
      <c r="AB1125">
        <v>11053.9</v>
      </c>
      <c r="AC1125">
        <f t="shared" si="232"/>
        <v>125.64962375247232</v>
      </c>
    </row>
    <row r="1126" spans="1:29">
      <c r="A1126" s="20">
        <v>43697</v>
      </c>
      <c r="B1126">
        <v>25783.45</v>
      </c>
      <c r="C1126">
        <f t="shared" si="233"/>
        <v>130.68178074450265</v>
      </c>
      <c r="D1126">
        <v>11804.8</v>
      </c>
      <c r="E1126" s="135">
        <f t="shared" si="233"/>
        <v>136.30558833513845</v>
      </c>
      <c r="F1126">
        <v>11261.92</v>
      </c>
      <c r="G1126">
        <f t="shared" si="221"/>
        <v>162.03105689255545</v>
      </c>
      <c r="H1126">
        <v>8972.7999999999993</v>
      </c>
      <c r="I1126">
        <f t="shared" si="222"/>
        <v>141.71076965840513</v>
      </c>
      <c r="J1126">
        <v>6937.35</v>
      </c>
      <c r="K1126">
        <f t="shared" si="223"/>
        <v>135.93424852942906</v>
      </c>
      <c r="L1126">
        <v>12894.43</v>
      </c>
      <c r="M1126" s="134">
        <f t="shared" si="224"/>
        <v>151.48495891691985</v>
      </c>
      <c r="N1126">
        <v>9199.7999999999993</v>
      </c>
      <c r="O1126">
        <f t="shared" si="225"/>
        <v>140.15582009695336</v>
      </c>
      <c r="P1126">
        <v>13108.94</v>
      </c>
      <c r="Q1126">
        <f t="shared" si="226"/>
        <v>135.34770964071623</v>
      </c>
      <c r="R1126">
        <v>7000.76</v>
      </c>
      <c r="S1126" s="135">
        <f t="shared" si="227"/>
        <v>166.33782871914769</v>
      </c>
      <c r="T1126">
        <v>10282.969999999999</v>
      </c>
      <c r="U1126" s="136">
        <f t="shared" si="228"/>
        <v>160.95382992344378</v>
      </c>
      <c r="V1126">
        <v>9187.0499999999993</v>
      </c>
      <c r="W1126">
        <f t="shared" si="229"/>
        <v>125.59210607259885</v>
      </c>
      <c r="X1126">
        <v>3405.53</v>
      </c>
      <c r="Y1126">
        <f t="shared" si="230"/>
        <v>82.205764853271674</v>
      </c>
      <c r="Z1126">
        <v>14190.46</v>
      </c>
      <c r="AA1126" s="136">
        <f t="shared" si="231"/>
        <v>143.0836089376462</v>
      </c>
      <c r="AB1126">
        <v>11017</v>
      </c>
      <c r="AC1126">
        <f t="shared" si="232"/>
        <v>125.23018164457682</v>
      </c>
    </row>
    <row r="1127" spans="1:29">
      <c r="A1127" s="20">
        <v>43698</v>
      </c>
      <c r="B1127">
        <v>25482.05</v>
      </c>
      <c r="C1127">
        <f t="shared" si="233"/>
        <v>129.1541539638975</v>
      </c>
      <c r="D1127">
        <v>11632.25</v>
      </c>
      <c r="E1127" s="135">
        <f t="shared" si="233"/>
        <v>134.31321834435266</v>
      </c>
      <c r="F1127">
        <v>11174.79</v>
      </c>
      <c r="G1127">
        <f t="shared" si="221"/>
        <v>160.7774726025722</v>
      </c>
      <c r="H1127">
        <v>8924.1299999999992</v>
      </c>
      <c r="I1127">
        <f t="shared" si="222"/>
        <v>140.94210623569708</v>
      </c>
      <c r="J1127">
        <v>6905.56</v>
      </c>
      <c r="K1127">
        <f t="shared" si="223"/>
        <v>135.31133779827803</v>
      </c>
      <c r="L1127">
        <v>12744.35</v>
      </c>
      <c r="M1127" s="134">
        <f t="shared" si="224"/>
        <v>149.72180516493148</v>
      </c>
      <c r="N1127">
        <v>9094.09</v>
      </c>
      <c r="O1127">
        <f t="shared" si="225"/>
        <v>138.54536424547302</v>
      </c>
      <c r="P1127">
        <v>12933.68</v>
      </c>
      <c r="Q1127">
        <f t="shared" si="226"/>
        <v>133.53817816131118</v>
      </c>
      <c r="R1127">
        <v>6925.2</v>
      </c>
      <c r="S1127" s="135">
        <f t="shared" si="227"/>
        <v>164.54252558948477</v>
      </c>
      <c r="T1127">
        <v>10189.57</v>
      </c>
      <c r="U1127" s="136">
        <f t="shared" si="228"/>
        <v>159.49188967516437</v>
      </c>
      <c r="V1127">
        <v>9118.1</v>
      </c>
      <c r="W1127">
        <f t="shared" si="229"/>
        <v>124.64952105197685</v>
      </c>
      <c r="X1127">
        <v>3304.12</v>
      </c>
      <c r="Y1127">
        <f t="shared" si="230"/>
        <v>79.757838505898349</v>
      </c>
      <c r="Z1127">
        <v>14029.9</v>
      </c>
      <c r="AA1127" s="136">
        <f t="shared" si="231"/>
        <v>141.46466887150115</v>
      </c>
      <c r="AB1127">
        <v>10918.7</v>
      </c>
      <c r="AC1127">
        <f t="shared" si="232"/>
        <v>124.11280605633483</v>
      </c>
    </row>
    <row r="1128" spans="1:29">
      <c r="A1128" s="20">
        <v>43699</v>
      </c>
      <c r="B1128">
        <v>25136.9</v>
      </c>
      <c r="C1128">
        <f t="shared" si="233"/>
        <v>127.40478308358611</v>
      </c>
      <c r="D1128">
        <v>11449.65</v>
      </c>
      <c r="E1128" s="135">
        <f t="shared" si="233"/>
        <v>132.2048047812261</v>
      </c>
      <c r="F1128">
        <v>11086.93</v>
      </c>
      <c r="G1128">
        <f t="shared" si="221"/>
        <v>159.51338542573379</v>
      </c>
      <c r="H1128">
        <v>8878.4599999999991</v>
      </c>
      <c r="I1128">
        <f t="shared" si="222"/>
        <v>140.22082292944938</v>
      </c>
      <c r="J1128">
        <v>6860.94</v>
      </c>
      <c r="K1128">
        <f t="shared" si="223"/>
        <v>134.43702899601448</v>
      </c>
      <c r="L1128">
        <v>12513.65</v>
      </c>
      <c r="M1128" s="134">
        <f t="shared" si="224"/>
        <v>147.01152017969881</v>
      </c>
      <c r="N1128">
        <v>8988.86</v>
      </c>
      <c r="O1128">
        <f t="shared" si="225"/>
        <v>136.94222103053332</v>
      </c>
      <c r="P1128">
        <v>12669.79</v>
      </c>
      <c r="Q1128">
        <f t="shared" si="226"/>
        <v>130.81355610208379</v>
      </c>
      <c r="R1128">
        <v>6844.62</v>
      </c>
      <c r="S1128" s="135">
        <f t="shared" si="227"/>
        <v>162.62794742394433</v>
      </c>
      <c r="T1128">
        <v>10021.280000000001</v>
      </c>
      <c r="U1128" s="136">
        <f t="shared" si="228"/>
        <v>156.85773630918001</v>
      </c>
      <c r="V1128">
        <v>9062.7999999999993</v>
      </c>
      <c r="W1128">
        <f t="shared" si="229"/>
        <v>123.89353915726473</v>
      </c>
      <c r="X1128">
        <v>3205.03</v>
      </c>
      <c r="Y1128">
        <f t="shared" si="230"/>
        <v>77.365914417926533</v>
      </c>
      <c r="Z1128">
        <v>13804.32</v>
      </c>
      <c r="AA1128" s="136">
        <f t="shared" si="231"/>
        <v>139.19012664354278</v>
      </c>
      <c r="AB1128">
        <v>10741.35</v>
      </c>
      <c r="AC1128">
        <f t="shared" si="232"/>
        <v>122.09686952963376</v>
      </c>
    </row>
    <row r="1129" spans="1:29">
      <c r="A1129" s="20">
        <v>43700</v>
      </c>
      <c r="B1129">
        <v>25345.1</v>
      </c>
      <c r="C1129">
        <f t="shared" si="233"/>
        <v>128.4600315763598</v>
      </c>
      <c r="D1129">
        <v>11553.5</v>
      </c>
      <c r="E1129" s="135">
        <f t="shared" si="233"/>
        <v>133.40392169541391</v>
      </c>
      <c r="F1129">
        <v>11111.55</v>
      </c>
      <c r="G1129">
        <f t="shared" si="221"/>
        <v>159.86760607556033</v>
      </c>
      <c r="H1129">
        <v>8920.14</v>
      </c>
      <c r="I1129">
        <f t="shared" si="222"/>
        <v>140.87909068080486</v>
      </c>
      <c r="J1129">
        <v>6902.99</v>
      </c>
      <c r="K1129">
        <f t="shared" si="223"/>
        <v>135.2609798058572</v>
      </c>
      <c r="L1129">
        <v>12589.87</v>
      </c>
      <c r="M1129" s="134">
        <f t="shared" si="224"/>
        <v>147.90695980507564</v>
      </c>
      <c r="N1129">
        <v>9110.19</v>
      </c>
      <c r="O1129">
        <f t="shared" si="225"/>
        <v>138.7906422627735</v>
      </c>
      <c r="P1129">
        <v>12788.4</v>
      </c>
      <c r="Q1129">
        <f t="shared" si="226"/>
        <v>132.03818538869928</v>
      </c>
      <c r="R1129">
        <v>6900.2</v>
      </c>
      <c r="S1129" s="135">
        <f t="shared" si="227"/>
        <v>163.94852640682765</v>
      </c>
      <c r="T1129">
        <v>10115.39</v>
      </c>
      <c r="U1129" s="136">
        <f t="shared" si="228"/>
        <v>158.33078980774076</v>
      </c>
      <c r="V1129">
        <v>9126.25</v>
      </c>
      <c r="W1129">
        <f t="shared" si="229"/>
        <v>124.76093610517583</v>
      </c>
      <c r="X1129">
        <v>3297.61</v>
      </c>
      <c r="Y1129">
        <f t="shared" si="230"/>
        <v>79.600694234905347</v>
      </c>
      <c r="Z1129">
        <v>13937.01</v>
      </c>
      <c r="AA1129" s="136">
        <f t="shared" si="231"/>
        <v>140.52805114140517</v>
      </c>
      <c r="AB1129">
        <v>10829.35</v>
      </c>
      <c r="AC1129">
        <f t="shared" si="232"/>
        <v>123.09716507149841</v>
      </c>
    </row>
    <row r="1130" spans="1:29">
      <c r="A1130" s="20">
        <v>43703</v>
      </c>
      <c r="B1130">
        <v>25813.55</v>
      </c>
      <c r="C1130">
        <f t="shared" si="233"/>
        <v>130.83434068510056</v>
      </c>
      <c r="D1130">
        <v>11764.9</v>
      </c>
      <c r="E1130" s="135">
        <f t="shared" si="233"/>
        <v>135.84487803300945</v>
      </c>
      <c r="F1130">
        <v>11320.02</v>
      </c>
      <c r="G1130">
        <f t="shared" si="221"/>
        <v>162.86697158609417</v>
      </c>
      <c r="H1130">
        <v>9027.44</v>
      </c>
      <c r="I1130">
        <f t="shared" si="222"/>
        <v>142.57371951286925</v>
      </c>
      <c r="J1130">
        <v>6965.65</v>
      </c>
      <c r="K1130">
        <f t="shared" si="223"/>
        <v>136.48877428254556</v>
      </c>
      <c r="L1130">
        <v>12734.75</v>
      </c>
      <c r="M1130" s="134">
        <f t="shared" si="224"/>
        <v>149.60902347503881</v>
      </c>
      <c r="N1130">
        <v>9188.23</v>
      </c>
      <c r="O1130">
        <f t="shared" si="225"/>
        <v>139.97955508700514</v>
      </c>
      <c r="P1130">
        <v>12974.36</v>
      </c>
      <c r="Q1130">
        <f t="shared" si="226"/>
        <v>133.95819265738672</v>
      </c>
      <c r="R1130">
        <v>7033.89</v>
      </c>
      <c r="S1130" s="135">
        <f t="shared" si="227"/>
        <v>167.12499643600492</v>
      </c>
      <c r="T1130">
        <v>10349.030000000001</v>
      </c>
      <c r="U1130" s="136">
        <f t="shared" si="228"/>
        <v>161.98783177356518</v>
      </c>
      <c r="V1130">
        <v>9221.5499999999993</v>
      </c>
      <c r="W1130">
        <f t="shared" si="229"/>
        <v>126.06374034687676</v>
      </c>
      <c r="X1130">
        <v>3343.02</v>
      </c>
      <c r="Y1130">
        <f t="shared" si="230"/>
        <v>80.696841907070052</v>
      </c>
      <c r="Z1130">
        <v>14204.67</v>
      </c>
      <c r="AA1130" s="136">
        <f t="shared" si="231"/>
        <v>143.22688957005727</v>
      </c>
      <c r="AB1130">
        <v>11057.85</v>
      </c>
      <c r="AC1130">
        <f t="shared" si="232"/>
        <v>125.6945233819083</v>
      </c>
    </row>
    <row r="1131" spans="1:29">
      <c r="A1131" s="20">
        <v>43704</v>
      </c>
      <c r="B1131">
        <v>26156.25</v>
      </c>
      <c r="C1131">
        <f t="shared" si="233"/>
        <v>132.57129389582843</v>
      </c>
      <c r="D1131">
        <v>11872.05</v>
      </c>
      <c r="E1131" s="135">
        <f t="shared" si="233"/>
        <v>137.08209880677185</v>
      </c>
      <c r="F1131">
        <v>11388.87</v>
      </c>
      <c r="G1131">
        <f t="shared" si="221"/>
        <v>163.8575520792119</v>
      </c>
      <c r="H1131">
        <v>9094.2800000000007</v>
      </c>
      <c r="I1131">
        <f t="shared" si="222"/>
        <v>143.6293485076053</v>
      </c>
      <c r="J1131">
        <v>7016.76</v>
      </c>
      <c r="K1131">
        <f t="shared" si="223"/>
        <v>137.49025171158391</v>
      </c>
      <c r="L1131">
        <v>12832.72</v>
      </c>
      <c r="M1131" s="134">
        <f t="shared" si="224"/>
        <v>150.75998411657864</v>
      </c>
      <c r="N1131">
        <v>9291.9500000000007</v>
      </c>
      <c r="O1131">
        <f t="shared" si="225"/>
        <v>141.55969396616081</v>
      </c>
      <c r="P1131">
        <v>13158.29</v>
      </c>
      <c r="Q1131">
        <f t="shared" si="226"/>
        <v>135.85724050063087</v>
      </c>
      <c r="R1131">
        <v>7033.69</v>
      </c>
      <c r="S1131" s="135">
        <f t="shared" si="227"/>
        <v>167.12024444254362</v>
      </c>
      <c r="T1131">
        <v>10360.26</v>
      </c>
      <c r="U1131" s="136">
        <f t="shared" si="228"/>
        <v>162.16360895759277</v>
      </c>
      <c r="V1131">
        <v>9264.4</v>
      </c>
      <c r="W1131">
        <f t="shared" si="229"/>
        <v>126.64952378608857</v>
      </c>
      <c r="X1131">
        <v>3392.67</v>
      </c>
      <c r="Y1131">
        <f t="shared" si="230"/>
        <v>81.895338536071989</v>
      </c>
      <c r="Z1131">
        <v>14250.62</v>
      </c>
      <c r="AA1131" s="136">
        <f t="shared" si="231"/>
        <v>143.69020730821973</v>
      </c>
      <c r="AB1131">
        <v>11105.35</v>
      </c>
      <c r="AC1131">
        <f t="shared" si="232"/>
        <v>126.23445563461932</v>
      </c>
    </row>
    <row r="1132" spans="1:29">
      <c r="A1132" s="20">
        <v>43705</v>
      </c>
      <c r="B1132">
        <v>26032.15</v>
      </c>
      <c r="C1132">
        <f t="shared" si="233"/>
        <v>131.94230091814728</v>
      </c>
      <c r="D1132">
        <v>11801.8</v>
      </c>
      <c r="E1132" s="135">
        <f t="shared" si="233"/>
        <v>136.27094846279789</v>
      </c>
      <c r="F1132">
        <v>11374.16</v>
      </c>
      <c r="G1132">
        <f t="shared" si="221"/>
        <v>163.64591171532282</v>
      </c>
      <c r="H1132">
        <v>9085.94</v>
      </c>
      <c r="I1132">
        <f t="shared" si="222"/>
        <v>143.49763178384558</v>
      </c>
      <c r="J1132">
        <v>6998.53</v>
      </c>
      <c r="K1132">
        <f t="shared" si="223"/>
        <v>137.13304307273887</v>
      </c>
      <c r="L1132">
        <v>12692.92</v>
      </c>
      <c r="M1132" s="134">
        <f t="shared" si="224"/>
        <v>149.11760075751701</v>
      </c>
      <c r="N1132">
        <v>9222.43</v>
      </c>
      <c r="O1132">
        <f t="shared" si="225"/>
        <v>140.50058044052543</v>
      </c>
      <c r="P1132">
        <v>13073.25</v>
      </c>
      <c r="Q1132">
        <f t="shared" si="226"/>
        <v>134.97921609683877</v>
      </c>
      <c r="R1132">
        <v>6990.69</v>
      </c>
      <c r="S1132" s="135">
        <f t="shared" si="227"/>
        <v>166.09856584837337</v>
      </c>
      <c r="T1132">
        <v>10295.280000000001</v>
      </c>
      <c r="U1132" s="136">
        <f t="shared" si="228"/>
        <v>161.14651176987121</v>
      </c>
      <c r="V1132">
        <v>9242.5499999999993</v>
      </c>
      <c r="W1132">
        <f t="shared" si="229"/>
        <v>126.35082207904588</v>
      </c>
      <c r="X1132">
        <v>3332.83</v>
      </c>
      <c r="Y1132">
        <f t="shared" si="230"/>
        <v>80.450866465991908</v>
      </c>
      <c r="Z1132">
        <v>14161.55</v>
      </c>
      <c r="AA1132" s="136">
        <f t="shared" si="231"/>
        <v>142.79210696136161</v>
      </c>
      <c r="AB1132">
        <v>11046.1</v>
      </c>
      <c r="AC1132">
        <f t="shared" si="232"/>
        <v>125.56096119307978</v>
      </c>
    </row>
    <row r="1133" spans="1:29">
      <c r="A1133" s="20">
        <v>43706</v>
      </c>
      <c r="B1133">
        <v>26046.9</v>
      </c>
      <c r="C1133">
        <f t="shared" si="233"/>
        <v>132.01706035747682</v>
      </c>
      <c r="D1133">
        <v>11687.85</v>
      </c>
      <c r="E1133" s="135">
        <f t="shared" si="233"/>
        <v>134.95521064506369</v>
      </c>
      <c r="F1133">
        <v>11310.72</v>
      </c>
      <c r="G1133">
        <f t="shared" si="221"/>
        <v>162.73316768506299</v>
      </c>
      <c r="H1133">
        <v>9069.75</v>
      </c>
      <c r="I1133">
        <f t="shared" si="222"/>
        <v>143.24193708868137</v>
      </c>
      <c r="J1133">
        <v>7005.16</v>
      </c>
      <c r="K1133">
        <f t="shared" si="223"/>
        <v>137.26295493645486</v>
      </c>
      <c r="L1133">
        <v>12654.43</v>
      </c>
      <c r="M1133" s="134">
        <f t="shared" si="224"/>
        <v>148.6654166696037</v>
      </c>
      <c r="N1133">
        <v>9195.83</v>
      </c>
      <c r="O1133">
        <f t="shared" si="225"/>
        <v>140.09533849889854</v>
      </c>
      <c r="P1133">
        <v>13008.99</v>
      </c>
      <c r="Q1133">
        <f t="shared" si="226"/>
        <v>134.31574187073713</v>
      </c>
      <c r="R1133">
        <v>6947.68</v>
      </c>
      <c r="S1133" s="135">
        <f t="shared" si="227"/>
        <v>165.07664965453009</v>
      </c>
      <c r="T1133">
        <v>10192.19</v>
      </c>
      <c r="U1133" s="136">
        <f t="shared" si="228"/>
        <v>159.53289913394912</v>
      </c>
      <c r="V1133">
        <v>9247.35</v>
      </c>
      <c r="W1133">
        <f t="shared" si="229"/>
        <v>126.41644076068457</v>
      </c>
      <c r="X1133">
        <v>3348.5</v>
      </c>
      <c r="Y1133">
        <f t="shared" si="230"/>
        <v>80.829123106001177</v>
      </c>
      <c r="Z1133">
        <v>14052</v>
      </c>
      <c r="AA1133" s="136">
        <f t="shared" si="231"/>
        <v>141.68750504154229</v>
      </c>
      <c r="AB1133">
        <v>10948.3</v>
      </c>
      <c r="AC1133">
        <f t="shared" si="232"/>
        <v>124.44926910223475</v>
      </c>
    </row>
    <row r="1134" spans="1:29">
      <c r="A1134" s="20">
        <v>43707</v>
      </c>
      <c r="B1134">
        <v>26405.05</v>
      </c>
      <c r="C1134">
        <f t="shared" si="233"/>
        <v>133.83232091312954</v>
      </c>
      <c r="D1134">
        <v>11809.1</v>
      </c>
      <c r="E1134" s="135">
        <f t="shared" si="233"/>
        <v>136.35523881882654</v>
      </c>
      <c r="F1134">
        <v>11381.14</v>
      </c>
      <c r="G1134">
        <f t="shared" si="221"/>
        <v>163.74633657867741</v>
      </c>
      <c r="H1134">
        <v>9149.9599999999991</v>
      </c>
      <c r="I1134">
        <f t="shared" si="222"/>
        <v>144.50872346910893</v>
      </c>
      <c r="J1134">
        <v>7049.72</v>
      </c>
      <c r="K1134">
        <f t="shared" si="223"/>
        <v>138.13608806574365</v>
      </c>
      <c r="L1134">
        <v>12815.61</v>
      </c>
      <c r="M1134" s="134">
        <f t="shared" si="224"/>
        <v>150.55897425053041</v>
      </c>
      <c r="N1134">
        <v>9265.17</v>
      </c>
      <c r="O1134">
        <f t="shared" si="225"/>
        <v>141.15170978583114</v>
      </c>
      <c r="P1134">
        <v>13153.44</v>
      </c>
      <c r="Q1134">
        <f t="shared" si="226"/>
        <v>135.8071650260496</v>
      </c>
      <c r="R1134">
        <v>7018.53</v>
      </c>
      <c r="S1134" s="135">
        <f t="shared" si="227"/>
        <v>166.76004333818037</v>
      </c>
      <c r="T1134">
        <v>10283.030000000001</v>
      </c>
      <c r="U1134" s="136">
        <f t="shared" si="228"/>
        <v>160.95476907135489</v>
      </c>
      <c r="V1134">
        <v>9322.4</v>
      </c>
      <c r="W1134">
        <f t="shared" si="229"/>
        <v>127.44241618922241</v>
      </c>
      <c r="X1134">
        <v>3369.44</v>
      </c>
      <c r="Y1134">
        <f t="shared" si="230"/>
        <v>81.334591774909555</v>
      </c>
      <c r="Z1134">
        <v>14218.79</v>
      </c>
      <c r="AA1134" s="136">
        <f t="shared" si="231"/>
        <v>143.3692627248528</v>
      </c>
      <c r="AB1134">
        <v>11023.25</v>
      </c>
      <c r="AC1134">
        <f t="shared" si="232"/>
        <v>125.30122536203878</v>
      </c>
    </row>
    <row r="1135" spans="1:29">
      <c r="A1135" s="20">
        <v>43711</v>
      </c>
      <c r="B1135">
        <v>25834.35</v>
      </c>
      <c r="C1135">
        <f t="shared" si="233"/>
        <v>130.93976416564664</v>
      </c>
      <c r="D1135">
        <v>11623.25</v>
      </c>
      <c r="E1135" s="135">
        <f t="shared" si="233"/>
        <v>134.20929872733106</v>
      </c>
      <c r="F1135">
        <v>11175.71</v>
      </c>
      <c r="G1135">
        <f t="shared" si="221"/>
        <v>160.7907091175129</v>
      </c>
      <c r="H1135">
        <v>9026.11</v>
      </c>
      <c r="I1135">
        <f t="shared" si="222"/>
        <v>142.55271432790516</v>
      </c>
      <c r="J1135">
        <v>6969.16</v>
      </c>
      <c r="K1135">
        <f t="shared" si="223"/>
        <v>136.55755115157166</v>
      </c>
      <c r="L1135">
        <v>12622.06</v>
      </c>
      <c r="M1135" s="134">
        <f t="shared" si="224"/>
        <v>148.2851309089969</v>
      </c>
      <c r="N1135">
        <v>9180.86</v>
      </c>
      <c r="O1135">
        <f t="shared" si="225"/>
        <v>139.8672756467875</v>
      </c>
      <c r="P1135">
        <v>12962.31</v>
      </c>
      <c r="Q1135">
        <f t="shared" si="226"/>
        <v>133.83377833394249</v>
      </c>
      <c r="R1135">
        <v>6881.58</v>
      </c>
      <c r="S1135" s="135">
        <f t="shared" si="227"/>
        <v>163.50611581558462</v>
      </c>
      <c r="T1135">
        <v>10073.31</v>
      </c>
      <c r="U1135" s="136">
        <f t="shared" si="228"/>
        <v>157.67213407275577</v>
      </c>
      <c r="V1135">
        <v>9199.85</v>
      </c>
      <c r="W1135">
        <f t="shared" si="229"/>
        <v>125.76708922363531</v>
      </c>
      <c r="X1135">
        <v>3289.8</v>
      </c>
      <c r="Y1135">
        <f t="shared" si="230"/>
        <v>79.412169387523576</v>
      </c>
      <c r="Z1135">
        <v>13920.79</v>
      </c>
      <c r="AA1135" s="136">
        <f t="shared" si="231"/>
        <v>140.36450350891346</v>
      </c>
      <c r="AB1135">
        <v>10797.9</v>
      </c>
      <c r="AC1135">
        <f t="shared" si="232"/>
        <v>122.73967308522973</v>
      </c>
    </row>
    <row r="1136" spans="1:29">
      <c r="A1136" s="20">
        <v>43712</v>
      </c>
      <c r="B1136">
        <v>25800.55</v>
      </c>
      <c r="C1136">
        <f t="shared" si="233"/>
        <v>130.76845100975927</v>
      </c>
      <c r="D1136">
        <v>11633.75</v>
      </c>
      <c r="E1136" s="135">
        <f t="shared" si="233"/>
        <v>134.33053828052292</v>
      </c>
      <c r="F1136">
        <v>11179.73</v>
      </c>
      <c r="G1136">
        <f t="shared" si="221"/>
        <v>160.84854693279732</v>
      </c>
      <c r="H1136">
        <v>9000.25</v>
      </c>
      <c r="I1136">
        <f t="shared" si="222"/>
        <v>142.14429772401712</v>
      </c>
      <c r="J1136">
        <v>6962.62</v>
      </c>
      <c r="K1136">
        <f t="shared" si="223"/>
        <v>136.42940279731789</v>
      </c>
      <c r="L1136">
        <v>12701.75</v>
      </c>
      <c r="M1136" s="134">
        <f t="shared" si="224"/>
        <v>149.22133641603287</v>
      </c>
      <c r="N1136">
        <v>9203.34</v>
      </c>
      <c r="O1136">
        <f t="shared" si="225"/>
        <v>140.20975079144057</v>
      </c>
      <c r="P1136">
        <v>13027.47</v>
      </c>
      <c r="Q1136">
        <f t="shared" si="226"/>
        <v>134.50654491615197</v>
      </c>
      <c r="R1136">
        <v>6914.54</v>
      </c>
      <c r="S1136" s="135">
        <f t="shared" si="227"/>
        <v>164.28924433799978</v>
      </c>
      <c r="T1136">
        <v>10127.83</v>
      </c>
      <c r="U1136" s="136">
        <f t="shared" si="228"/>
        <v>158.52550647464221</v>
      </c>
      <c r="V1136">
        <v>9155.0499999999993</v>
      </c>
      <c r="W1136">
        <f t="shared" si="229"/>
        <v>125.15464819500779</v>
      </c>
      <c r="X1136">
        <v>3331.14</v>
      </c>
      <c r="Y1136">
        <f t="shared" si="230"/>
        <v>80.410071716686502</v>
      </c>
      <c r="Z1136">
        <v>13982.22</v>
      </c>
      <c r="AA1136" s="136">
        <f t="shared" si="231"/>
        <v>140.98390739695085</v>
      </c>
      <c r="AB1136">
        <v>10844.65</v>
      </c>
      <c r="AC1136">
        <f t="shared" si="232"/>
        <v>123.27108009184531</v>
      </c>
    </row>
    <row r="1137" spans="1:29">
      <c r="A1137" s="20">
        <v>43713</v>
      </c>
      <c r="B1137">
        <v>25935.05</v>
      </c>
      <c r="C1137">
        <f t="shared" si="233"/>
        <v>131.45015572771342</v>
      </c>
      <c r="D1137">
        <v>11670.05</v>
      </c>
      <c r="E1137" s="135">
        <f t="shared" si="233"/>
        <v>134.74968073584324</v>
      </c>
      <c r="F1137">
        <v>11170.16</v>
      </c>
      <c r="G1137">
        <f t="shared" si="221"/>
        <v>160.7108584023814</v>
      </c>
      <c r="H1137">
        <v>9019.39</v>
      </c>
      <c r="I1137">
        <f t="shared" si="222"/>
        <v>142.44658286703401</v>
      </c>
      <c r="J1137">
        <v>7005.57</v>
      </c>
      <c r="K1137">
        <f t="shared" si="223"/>
        <v>137.27098870178273</v>
      </c>
      <c r="L1137">
        <v>12704.58</v>
      </c>
      <c r="M1137" s="134">
        <f t="shared" si="224"/>
        <v>149.25458351836579</v>
      </c>
      <c r="N1137">
        <v>9245.4500000000007</v>
      </c>
      <c r="O1137">
        <f t="shared" si="225"/>
        <v>140.85128230128674</v>
      </c>
      <c r="P1137">
        <v>13063.77</v>
      </c>
      <c r="Q1137">
        <f t="shared" si="226"/>
        <v>134.88133661250257</v>
      </c>
      <c r="R1137">
        <v>6921.74</v>
      </c>
      <c r="S1137" s="135">
        <f t="shared" si="227"/>
        <v>164.46031610260502</v>
      </c>
      <c r="T1137">
        <v>10115.58</v>
      </c>
      <c r="U1137" s="136">
        <f t="shared" si="228"/>
        <v>158.33376377612592</v>
      </c>
      <c r="V1137">
        <v>9199.7000000000007</v>
      </c>
      <c r="W1137">
        <f t="shared" si="229"/>
        <v>125.7650386398341</v>
      </c>
      <c r="X1137">
        <v>3392.46</v>
      </c>
      <c r="Y1137">
        <f t="shared" si="230"/>
        <v>81.890269366039945</v>
      </c>
      <c r="Z1137">
        <v>14029.61</v>
      </c>
      <c r="AA1137" s="136">
        <f t="shared" si="231"/>
        <v>141.46174477696215</v>
      </c>
      <c r="AB1137">
        <v>10847.9</v>
      </c>
      <c r="AC1137">
        <f t="shared" si="232"/>
        <v>123.30802282492554</v>
      </c>
    </row>
    <row r="1138" spans="1:29">
      <c r="A1138" s="20">
        <v>43714</v>
      </c>
      <c r="B1138">
        <v>26053.95</v>
      </c>
      <c r="C1138">
        <f t="shared" si="233"/>
        <v>132.05279283525809</v>
      </c>
      <c r="D1138">
        <v>11752.3</v>
      </c>
      <c r="E1138" s="135">
        <f t="shared" si="233"/>
        <v>135.69939056917926</v>
      </c>
      <c r="F1138">
        <v>11257.5</v>
      </c>
      <c r="G1138">
        <f t="shared" si="221"/>
        <v>161.96746407077507</v>
      </c>
      <c r="H1138">
        <v>9073.0499999999993</v>
      </c>
      <c r="I1138">
        <f t="shared" si="222"/>
        <v>143.29405521678771</v>
      </c>
      <c r="J1138">
        <v>7057.46</v>
      </c>
      <c r="K1138">
        <f t="shared" si="223"/>
        <v>138.28774987949353</v>
      </c>
      <c r="L1138">
        <v>12772.28</v>
      </c>
      <c r="M1138" s="134">
        <f t="shared" si="224"/>
        <v>150.04992939396288</v>
      </c>
      <c r="N1138">
        <v>9266.8799999999992</v>
      </c>
      <c r="O1138">
        <f t="shared" si="225"/>
        <v>141.17776105350717</v>
      </c>
      <c r="P1138">
        <v>13122.62</v>
      </c>
      <c r="Q1138">
        <f t="shared" si="226"/>
        <v>135.48895345355578</v>
      </c>
      <c r="R1138">
        <v>6991.12</v>
      </c>
      <c r="S1138" s="135">
        <f t="shared" si="227"/>
        <v>166.10878263431508</v>
      </c>
      <c r="T1138">
        <v>10221.51</v>
      </c>
      <c r="U1138" s="136">
        <f t="shared" si="228"/>
        <v>159.99182941317343</v>
      </c>
      <c r="V1138">
        <v>9261.2000000000007</v>
      </c>
      <c r="W1138">
        <f t="shared" si="229"/>
        <v>126.60577799832946</v>
      </c>
      <c r="X1138">
        <v>3443.39</v>
      </c>
      <c r="Y1138">
        <f t="shared" si="230"/>
        <v>83.11966379333235</v>
      </c>
      <c r="Z1138">
        <v>14173.19</v>
      </c>
      <c r="AA1138" s="136">
        <f t="shared" si="231"/>
        <v>142.90947406630636</v>
      </c>
      <c r="AB1138">
        <v>10946.2</v>
      </c>
      <c r="AC1138">
        <f t="shared" si="232"/>
        <v>124.42539841316753</v>
      </c>
    </row>
    <row r="1139" spans="1:29">
      <c r="A1139" s="20">
        <v>43717</v>
      </c>
      <c r="B1139">
        <v>26141</v>
      </c>
      <c r="C1139">
        <f t="shared" si="233"/>
        <v>132.4940002382165</v>
      </c>
      <c r="D1139">
        <v>11885.8</v>
      </c>
      <c r="E1139" s="135">
        <f t="shared" si="233"/>
        <v>137.24086488833257</v>
      </c>
      <c r="F1139">
        <v>11305.95</v>
      </c>
      <c r="G1139">
        <f t="shared" si="221"/>
        <v>162.66453923259866</v>
      </c>
      <c r="H1139">
        <v>9108.11</v>
      </c>
      <c r="I1139">
        <f t="shared" si="222"/>
        <v>143.8477708444874</v>
      </c>
      <c r="J1139">
        <v>7079.04</v>
      </c>
      <c r="K1139">
        <f t="shared" si="223"/>
        <v>138.71060025943183</v>
      </c>
      <c r="L1139">
        <v>12949.44</v>
      </c>
      <c r="M1139" s="134">
        <f t="shared" si="224"/>
        <v>152.13122149619011</v>
      </c>
      <c r="N1139">
        <v>9359.17</v>
      </c>
      <c r="O1139">
        <f t="shared" si="225"/>
        <v>142.58376777503895</v>
      </c>
      <c r="P1139">
        <v>13289.84</v>
      </c>
      <c r="Q1139">
        <f t="shared" si="226"/>
        <v>137.21547321839722</v>
      </c>
      <c r="R1139">
        <v>7056.87</v>
      </c>
      <c r="S1139" s="135">
        <f t="shared" si="227"/>
        <v>167.67100048470331</v>
      </c>
      <c r="T1139">
        <v>10340.51</v>
      </c>
      <c r="U1139" s="136">
        <f t="shared" si="228"/>
        <v>161.85447277018895</v>
      </c>
      <c r="V1139">
        <v>9284.9</v>
      </c>
      <c r="W1139">
        <f t="shared" si="229"/>
        <v>126.92977023892036</v>
      </c>
      <c r="X1139">
        <v>3457.18</v>
      </c>
      <c r="Y1139">
        <f t="shared" si="230"/>
        <v>83.452539292102472</v>
      </c>
      <c r="Z1139">
        <v>14317.99</v>
      </c>
      <c r="AA1139" s="136">
        <f t="shared" si="231"/>
        <v>144.3695047188836</v>
      </c>
      <c r="AB1139">
        <v>11003.05</v>
      </c>
      <c r="AC1139">
        <f t="shared" si="232"/>
        <v>125.07161206720167</v>
      </c>
    </row>
    <row r="1140" spans="1:29">
      <c r="A1140" s="20">
        <v>43719</v>
      </c>
      <c r="B1140">
        <v>26309.65</v>
      </c>
      <c r="C1140">
        <f t="shared" si="233"/>
        <v>133.34879206485573</v>
      </c>
      <c r="D1140">
        <v>11925.4</v>
      </c>
      <c r="E1140" s="135">
        <f t="shared" si="233"/>
        <v>137.69811120322751</v>
      </c>
      <c r="F1140">
        <v>11282.09</v>
      </c>
      <c r="G1140">
        <f t="shared" si="221"/>
        <v>162.32125309511443</v>
      </c>
      <c r="H1140">
        <v>9109.01</v>
      </c>
      <c r="I1140">
        <f t="shared" si="222"/>
        <v>143.86198487942551</v>
      </c>
      <c r="J1140">
        <v>7065.82</v>
      </c>
      <c r="K1140">
        <f t="shared" si="223"/>
        <v>138.45156031398304</v>
      </c>
      <c r="L1140">
        <v>12999.39</v>
      </c>
      <c r="M1140" s="134">
        <f t="shared" si="224"/>
        <v>152.71803872641274</v>
      </c>
      <c r="N1140">
        <v>9404.5</v>
      </c>
      <c r="O1140">
        <f t="shared" si="225"/>
        <v>143.27435488834519</v>
      </c>
      <c r="P1140">
        <v>13350.81</v>
      </c>
      <c r="Q1140">
        <f t="shared" si="226"/>
        <v>137.84497872050451</v>
      </c>
      <c r="R1140">
        <v>7068.11</v>
      </c>
      <c r="S1140" s="135">
        <f t="shared" si="227"/>
        <v>167.93806251722597</v>
      </c>
      <c r="T1140">
        <v>10362.43</v>
      </c>
      <c r="U1140" s="136">
        <f t="shared" si="228"/>
        <v>162.19757480704422</v>
      </c>
      <c r="V1140">
        <v>9319.15</v>
      </c>
      <c r="W1140">
        <f t="shared" si="229"/>
        <v>127.39798687352956</v>
      </c>
      <c r="X1140">
        <v>3489.75</v>
      </c>
      <c r="Y1140">
        <f t="shared" si="230"/>
        <v>84.238743425165779</v>
      </c>
      <c r="Z1140">
        <v>14326.32</v>
      </c>
      <c r="AA1140" s="136">
        <f t="shared" si="231"/>
        <v>144.45349681374526</v>
      </c>
      <c r="AB1140">
        <v>11035.7</v>
      </c>
      <c r="AC1140">
        <f t="shared" si="232"/>
        <v>125.44274444722305</v>
      </c>
    </row>
    <row r="1141" spans="1:29">
      <c r="A1141" s="20">
        <v>43720</v>
      </c>
      <c r="B1141">
        <v>26285</v>
      </c>
      <c r="C1141">
        <f t="shared" si="233"/>
        <v>133.2238551035355</v>
      </c>
      <c r="D1141">
        <v>11877.35</v>
      </c>
      <c r="E1141" s="135">
        <f t="shared" si="233"/>
        <v>137.14329591457343</v>
      </c>
      <c r="F1141">
        <v>11230.93</v>
      </c>
      <c r="G1141">
        <f t="shared" si="221"/>
        <v>161.58518776428068</v>
      </c>
      <c r="H1141">
        <v>9057.24</v>
      </c>
      <c r="I1141">
        <f t="shared" si="222"/>
        <v>143.04436200304178</v>
      </c>
      <c r="J1141">
        <v>7022.65</v>
      </c>
      <c r="K1141">
        <f t="shared" si="223"/>
        <v>137.60566360861063</v>
      </c>
      <c r="L1141">
        <v>12884.98</v>
      </c>
      <c r="M1141" s="134">
        <f t="shared" si="224"/>
        <v>151.37393944093176</v>
      </c>
      <c r="N1141">
        <v>9414.25</v>
      </c>
      <c r="O1141">
        <f t="shared" si="225"/>
        <v>143.42289281807686</v>
      </c>
      <c r="P1141">
        <v>13292.3</v>
      </c>
      <c r="Q1141">
        <f t="shared" si="226"/>
        <v>137.24087232509206</v>
      </c>
      <c r="R1141">
        <v>7023.77</v>
      </c>
      <c r="S1141" s="135">
        <f t="shared" si="227"/>
        <v>166.88454556686528</v>
      </c>
      <c r="T1141">
        <v>10313.42</v>
      </c>
      <c r="U1141" s="136">
        <f t="shared" si="228"/>
        <v>161.43044748832716</v>
      </c>
      <c r="V1141">
        <v>9268.0499999999993</v>
      </c>
      <c r="W1141">
        <f t="shared" si="229"/>
        <v>126.69942132525129</v>
      </c>
      <c r="X1141">
        <v>3479.15</v>
      </c>
      <c r="Y1141">
        <f t="shared" si="230"/>
        <v>83.982871033072726</v>
      </c>
      <c r="Z1141">
        <v>14242.04</v>
      </c>
      <c r="AA1141" s="136">
        <f t="shared" si="231"/>
        <v>143.60369444220376</v>
      </c>
      <c r="AB1141">
        <v>10982.8</v>
      </c>
      <c r="AC1141">
        <f t="shared" si="232"/>
        <v>124.84143042262485</v>
      </c>
    </row>
    <row r="1142" spans="1:29">
      <c r="A1142" s="20">
        <v>43721</v>
      </c>
      <c r="B1142">
        <v>26460.1</v>
      </c>
      <c r="C1142">
        <f t="shared" si="233"/>
        <v>134.11133834601708</v>
      </c>
      <c r="D1142">
        <v>11995.6</v>
      </c>
      <c r="E1142" s="135">
        <f t="shared" si="233"/>
        <v>138.50868421599577</v>
      </c>
      <c r="F1142">
        <v>11320.89</v>
      </c>
      <c r="G1142">
        <f t="shared" si="221"/>
        <v>162.8794887252229</v>
      </c>
      <c r="H1142">
        <v>9109.69</v>
      </c>
      <c r="I1142">
        <f t="shared" si="222"/>
        <v>143.87272437248984</v>
      </c>
      <c r="J1142">
        <v>7065.4</v>
      </c>
      <c r="K1142">
        <f t="shared" si="223"/>
        <v>138.44333060315941</v>
      </c>
      <c r="L1142">
        <v>12972.57</v>
      </c>
      <c r="M1142" s="134">
        <f t="shared" si="224"/>
        <v>152.40295488027519</v>
      </c>
      <c r="N1142">
        <v>9469.6299999999992</v>
      </c>
      <c r="O1142">
        <f t="shared" si="225"/>
        <v>144.26658825895265</v>
      </c>
      <c r="P1142">
        <v>13388.44</v>
      </c>
      <c r="Q1142">
        <f t="shared" si="226"/>
        <v>138.23350245421452</v>
      </c>
      <c r="R1142">
        <v>7088.08</v>
      </c>
      <c r="S1142" s="135">
        <f t="shared" si="227"/>
        <v>168.41254906433247</v>
      </c>
      <c r="T1142">
        <v>10420.049999999999</v>
      </c>
      <c r="U1142" s="136">
        <f t="shared" si="228"/>
        <v>163.09946985100416</v>
      </c>
      <c r="V1142">
        <v>9326</v>
      </c>
      <c r="W1142">
        <f t="shared" si="229"/>
        <v>127.4916302004514</v>
      </c>
      <c r="X1142">
        <v>3534.79</v>
      </c>
      <c r="Y1142">
        <f t="shared" si="230"/>
        <v>85.325959702512151</v>
      </c>
      <c r="Z1142">
        <v>14394.51</v>
      </c>
      <c r="AA1142" s="136">
        <f t="shared" si="231"/>
        <v>145.14106235379526</v>
      </c>
      <c r="AB1142">
        <v>11075.9</v>
      </c>
      <c r="AC1142">
        <f t="shared" si="232"/>
        <v>125.89969763793849</v>
      </c>
    </row>
    <row r="1143" spans="1:29">
      <c r="A1143" s="20">
        <v>43724</v>
      </c>
      <c r="B1143">
        <v>26431.200000000001</v>
      </c>
      <c r="C1143">
        <f t="shared" si="233"/>
        <v>133.96486052929683</v>
      </c>
      <c r="D1143">
        <v>12009.3</v>
      </c>
      <c r="E1143" s="135">
        <f t="shared" si="233"/>
        <v>138.66687296635081</v>
      </c>
      <c r="F1143">
        <v>11307.38</v>
      </c>
      <c r="G1143">
        <f t="shared" si="221"/>
        <v>162.68511338082172</v>
      </c>
      <c r="H1143">
        <v>9114.69</v>
      </c>
      <c r="I1143">
        <f t="shared" si="222"/>
        <v>143.95169123325704</v>
      </c>
      <c r="J1143">
        <v>7070.53</v>
      </c>
      <c r="K1143">
        <f t="shared" si="223"/>
        <v>138.54385064250528</v>
      </c>
      <c r="L1143">
        <v>12934.88</v>
      </c>
      <c r="M1143" s="134">
        <f t="shared" si="224"/>
        <v>151.96016926651956</v>
      </c>
      <c r="N1143">
        <v>9495.77</v>
      </c>
      <c r="O1143">
        <f t="shared" si="225"/>
        <v>144.66482225722811</v>
      </c>
      <c r="P1143">
        <v>13382.22</v>
      </c>
      <c r="Q1143">
        <f t="shared" si="226"/>
        <v>138.16928194866901</v>
      </c>
      <c r="R1143">
        <v>7059.03</v>
      </c>
      <c r="S1143" s="135">
        <f t="shared" si="227"/>
        <v>167.72232201408491</v>
      </c>
      <c r="T1143">
        <v>10364.14</v>
      </c>
      <c r="U1143" s="136">
        <f t="shared" si="228"/>
        <v>162.22434052251057</v>
      </c>
      <c r="V1143">
        <v>9349.0499999999993</v>
      </c>
      <c r="W1143">
        <f t="shared" si="229"/>
        <v>127.80673657790371</v>
      </c>
      <c r="X1143">
        <v>3493.56</v>
      </c>
      <c r="Y1143">
        <f t="shared" si="230"/>
        <v>84.330712652889801</v>
      </c>
      <c r="Z1143">
        <v>14345.39</v>
      </c>
      <c r="AA1143" s="136">
        <f t="shared" si="231"/>
        <v>144.64578123739614</v>
      </c>
      <c r="AB1143">
        <v>11003.5</v>
      </c>
      <c r="AC1143">
        <f t="shared" si="232"/>
        <v>125.07672721485893</v>
      </c>
    </row>
    <row r="1144" spans="1:29">
      <c r="A1144" s="20">
        <v>43725</v>
      </c>
      <c r="B1144">
        <v>25987.95</v>
      </c>
      <c r="C1144">
        <f t="shared" si="233"/>
        <v>131.71827602198687</v>
      </c>
      <c r="D1144">
        <v>11827.35</v>
      </c>
      <c r="E1144" s="135">
        <f t="shared" si="233"/>
        <v>136.56596470889806</v>
      </c>
      <c r="F1144">
        <v>11165.19</v>
      </c>
      <c r="G1144">
        <f t="shared" si="221"/>
        <v>160.63935244666908</v>
      </c>
      <c r="H1144">
        <v>8991.49</v>
      </c>
      <c r="I1144">
        <f t="shared" si="222"/>
        <v>142.00594778395296</v>
      </c>
      <c r="J1144">
        <v>6966.8</v>
      </c>
      <c r="K1144">
        <f t="shared" si="223"/>
        <v>136.51130801456267</v>
      </c>
      <c r="L1144">
        <v>12704.02</v>
      </c>
      <c r="M1144" s="134">
        <f t="shared" si="224"/>
        <v>149.24800458645541</v>
      </c>
      <c r="N1144">
        <v>9381.7800000000007</v>
      </c>
      <c r="O1144">
        <f t="shared" si="225"/>
        <v>142.92822342542181</v>
      </c>
      <c r="P1144">
        <v>13154.82</v>
      </c>
      <c r="Q1144">
        <f t="shared" si="226"/>
        <v>135.82141330541498</v>
      </c>
      <c r="R1144">
        <v>6949.3</v>
      </c>
      <c r="S1144" s="135">
        <f t="shared" si="227"/>
        <v>165.11514080156627</v>
      </c>
      <c r="T1144">
        <v>10198.549999999999</v>
      </c>
      <c r="U1144" s="136">
        <f t="shared" si="228"/>
        <v>159.63244881252569</v>
      </c>
      <c r="V1144">
        <v>9218.2000000000007</v>
      </c>
      <c r="W1144">
        <f t="shared" si="229"/>
        <v>126.01794397531646</v>
      </c>
      <c r="X1144">
        <v>3404.64</v>
      </c>
      <c r="Y1144">
        <f t="shared" si="230"/>
        <v>82.184281227897813</v>
      </c>
      <c r="Z1144">
        <v>14131.41</v>
      </c>
      <c r="AA1144" s="136">
        <f t="shared" si="231"/>
        <v>142.4882027909978</v>
      </c>
      <c r="AB1144">
        <v>10817.6</v>
      </c>
      <c r="AC1144">
        <f t="shared" si="232"/>
        <v>122.9636028826699</v>
      </c>
    </row>
    <row r="1145" spans="1:29">
      <c r="A1145" s="20">
        <v>43726</v>
      </c>
      <c r="B1145">
        <v>26149.9</v>
      </c>
      <c r="C1145">
        <f t="shared" si="233"/>
        <v>132.53910932364249</v>
      </c>
      <c r="D1145">
        <v>11898.25</v>
      </c>
      <c r="E1145" s="135">
        <f t="shared" si="233"/>
        <v>137.38462035854576</v>
      </c>
      <c r="F1145">
        <v>11194.39</v>
      </c>
      <c r="G1145">
        <f t="shared" si="221"/>
        <v>161.0594679208744</v>
      </c>
      <c r="H1145">
        <v>8994.41</v>
      </c>
      <c r="I1145">
        <f t="shared" si="222"/>
        <v>142.05206443064102</v>
      </c>
      <c r="J1145">
        <v>6973.02</v>
      </c>
      <c r="K1145">
        <f t="shared" si="223"/>
        <v>136.63318611295082</v>
      </c>
      <c r="L1145">
        <v>12750.96</v>
      </c>
      <c r="M1145" s="134">
        <f t="shared" si="224"/>
        <v>149.79946005765962</v>
      </c>
      <c r="N1145">
        <v>9423.58</v>
      </c>
      <c r="O1145">
        <f t="shared" si="225"/>
        <v>143.56503219083544</v>
      </c>
      <c r="P1145">
        <v>13196.9</v>
      </c>
      <c r="Q1145">
        <f t="shared" si="226"/>
        <v>136.25588257765827</v>
      </c>
      <c r="R1145">
        <v>6969.7</v>
      </c>
      <c r="S1145" s="135">
        <f t="shared" si="227"/>
        <v>165.59984413461447</v>
      </c>
      <c r="T1145">
        <v>10228.93</v>
      </c>
      <c r="U1145" s="136">
        <f t="shared" si="228"/>
        <v>160.10797070484614</v>
      </c>
      <c r="V1145">
        <v>9227.0499999999993</v>
      </c>
      <c r="W1145">
        <f t="shared" si="229"/>
        <v>126.13892841958771</v>
      </c>
      <c r="X1145">
        <v>3427.77</v>
      </c>
      <c r="Y1145">
        <f t="shared" si="230"/>
        <v>82.742614098568808</v>
      </c>
      <c r="Z1145">
        <v>14198.41</v>
      </c>
      <c r="AA1145" s="136">
        <f t="shared" si="231"/>
        <v>143.16376946035331</v>
      </c>
      <c r="AB1145">
        <v>10840.65</v>
      </c>
      <c r="AC1145">
        <f t="shared" si="232"/>
        <v>123.22561211266965</v>
      </c>
    </row>
    <row r="1146" spans="1:29">
      <c r="A1146" s="20">
        <v>43727</v>
      </c>
      <c r="B1146">
        <v>25922.1</v>
      </c>
      <c r="C1146">
        <f t="shared" si="233"/>
        <v>131.38451947420037</v>
      </c>
      <c r="D1146">
        <v>11705.05</v>
      </c>
      <c r="E1146" s="135">
        <f t="shared" si="233"/>
        <v>135.15381257981602</v>
      </c>
      <c r="F1146">
        <v>11093.87</v>
      </c>
      <c r="G1146">
        <f t="shared" si="221"/>
        <v>159.61323478843877</v>
      </c>
      <c r="H1146">
        <v>8915.91</v>
      </c>
      <c r="I1146">
        <f t="shared" si="222"/>
        <v>140.81228471659583</v>
      </c>
      <c r="J1146">
        <v>6904.43</v>
      </c>
      <c r="K1146">
        <f t="shared" si="223"/>
        <v>135.28919595725253</v>
      </c>
      <c r="L1146">
        <v>12537.32</v>
      </c>
      <c r="M1146" s="134">
        <f t="shared" si="224"/>
        <v>147.28959753384038</v>
      </c>
      <c r="N1146">
        <v>9293.41</v>
      </c>
      <c r="O1146">
        <f t="shared" si="225"/>
        <v>141.58193656897188</v>
      </c>
      <c r="P1146">
        <v>12994.68</v>
      </c>
      <c r="Q1146">
        <f t="shared" si="226"/>
        <v>134.1679934086221</v>
      </c>
      <c r="R1146">
        <v>6872.21</v>
      </c>
      <c r="S1146" s="135">
        <f t="shared" si="227"/>
        <v>163.28348492192475</v>
      </c>
      <c r="T1146">
        <v>10092.14</v>
      </c>
      <c r="U1146" s="136">
        <f t="shared" si="228"/>
        <v>157.9668699921894</v>
      </c>
      <c r="V1146">
        <v>9128.35</v>
      </c>
      <c r="W1146">
        <f t="shared" si="229"/>
        <v>124.78964427839274</v>
      </c>
      <c r="X1146">
        <v>3358.31</v>
      </c>
      <c r="Y1146">
        <f t="shared" si="230"/>
        <v>81.065925763211837</v>
      </c>
      <c r="Z1146">
        <v>13987.2</v>
      </c>
      <c r="AA1146" s="136">
        <f t="shared" si="231"/>
        <v>141.03412115834476</v>
      </c>
      <c r="AB1146">
        <v>10704.8</v>
      </c>
      <c r="AC1146">
        <f t="shared" si="232"/>
        <v>121.68140586991612</v>
      </c>
    </row>
    <row r="1147" spans="1:29">
      <c r="A1147" s="20">
        <v>43728</v>
      </c>
      <c r="B1147">
        <v>27406.85</v>
      </c>
      <c r="C1147">
        <f t="shared" si="233"/>
        <v>138.90988066366108</v>
      </c>
      <c r="D1147">
        <v>12290.1</v>
      </c>
      <c r="E1147" s="135">
        <f t="shared" si="233"/>
        <v>141.90916501742385</v>
      </c>
      <c r="F1147">
        <v>11600.31</v>
      </c>
      <c r="G1147">
        <f t="shared" si="221"/>
        <v>166.89964851297825</v>
      </c>
      <c r="H1147">
        <v>9354.9599999999991</v>
      </c>
      <c r="I1147">
        <f t="shared" si="222"/>
        <v>147.74636476056455</v>
      </c>
      <c r="J1147">
        <v>7178.2</v>
      </c>
      <c r="K1147">
        <f t="shared" si="223"/>
        <v>140.65359579579345</v>
      </c>
      <c r="L1147">
        <v>13240.14</v>
      </c>
      <c r="M1147" s="134">
        <f t="shared" si="224"/>
        <v>155.54639204325176</v>
      </c>
      <c r="N1147">
        <v>9782.5300000000007</v>
      </c>
      <c r="O1147">
        <f t="shared" si="225"/>
        <v>149.03351320387935</v>
      </c>
      <c r="P1147">
        <v>13728.2</v>
      </c>
      <c r="Q1147">
        <f t="shared" si="226"/>
        <v>141.74147013333501</v>
      </c>
      <c r="R1147">
        <v>7244.42</v>
      </c>
      <c r="S1147" s="135">
        <f t="shared" si="227"/>
        <v>172.12718235299707</v>
      </c>
      <c r="T1147">
        <v>10650.24</v>
      </c>
      <c r="U1147" s="136">
        <f t="shared" si="228"/>
        <v>166.70251081194033</v>
      </c>
      <c r="V1147">
        <v>9633.65</v>
      </c>
      <c r="W1147">
        <f t="shared" si="229"/>
        <v>131.69737757672942</v>
      </c>
      <c r="X1147">
        <v>3524.32</v>
      </c>
      <c r="Y1147">
        <f t="shared" si="230"/>
        <v>85.073225368057976</v>
      </c>
      <c r="Z1147">
        <v>14708.45</v>
      </c>
      <c r="AA1147" s="136">
        <f t="shared" si="231"/>
        <v>148.30654593853353</v>
      </c>
      <c r="AB1147">
        <v>11274.2</v>
      </c>
      <c r="AC1147">
        <f t="shared" si="232"/>
        <v>128.15377270557212</v>
      </c>
    </row>
    <row r="1148" spans="1:29">
      <c r="A1148" s="20">
        <v>43731</v>
      </c>
      <c r="B1148">
        <v>27912.35</v>
      </c>
      <c r="C1148">
        <f t="shared" si="233"/>
        <v>141.47197534712456</v>
      </c>
      <c r="D1148">
        <v>12607.75</v>
      </c>
      <c r="E1148" s="135">
        <f t="shared" si="233"/>
        <v>145.57695016707964</v>
      </c>
      <c r="F1148">
        <v>11915.59</v>
      </c>
      <c r="G1148">
        <f t="shared" si="221"/>
        <v>171.43574463309673</v>
      </c>
      <c r="H1148">
        <v>9547.3799999999992</v>
      </c>
      <c r="I1148">
        <f t="shared" si="222"/>
        <v>150.78532543032986</v>
      </c>
      <c r="J1148">
        <v>7264.19</v>
      </c>
      <c r="K1148">
        <f t="shared" si="223"/>
        <v>142.33853111418526</v>
      </c>
      <c r="L1148">
        <v>13654.1</v>
      </c>
      <c r="M1148" s="134">
        <f t="shared" si="224"/>
        <v>160.40963249616425</v>
      </c>
      <c r="N1148">
        <v>10073.6</v>
      </c>
      <c r="O1148">
        <f t="shared" si="225"/>
        <v>153.46786553280177</v>
      </c>
      <c r="P1148">
        <v>14121.09</v>
      </c>
      <c r="Q1148">
        <f t="shared" si="226"/>
        <v>145.79799656802314</v>
      </c>
      <c r="R1148">
        <v>7429.33</v>
      </c>
      <c r="S1148" s="135">
        <f t="shared" si="227"/>
        <v>176.52063790760221</v>
      </c>
      <c r="T1148">
        <v>10984.64</v>
      </c>
      <c r="U1148" s="136">
        <f t="shared" si="228"/>
        <v>171.93669516980574</v>
      </c>
      <c r="V1148">
        <v>9885.2999999999993</v>
      </c>
      <c r="W1148">
        <f t="shared" si="229"/>
        <v>135.13757366722305</v>
      </c>
      <c r="X1148">
        <v>3588.52</v>
      </c>
      <c r="Y1148">
        <f t="shared" si="230"/>
        <v>86.622943063564989</v>
      </c>
      <c r="Z1148">
        <v>15065.75</v>
      </c>
      <c r="AA1148" s="136">
        <f t="shared" si="231"/>
        <v>151.90923207227553</v>
      </c>
      <c r="AB1148">
        <v>11600.2</v>
      </c>
      <c r="AC1148">
        <f t="shared" si="232"/>
        <v>131.85941300838886</v>
      </c>
    </row>
    <row r="1149" spans="1:29">
      <c r="A1149" s="20">
        <v>43732</v>
      </c>
      <c r="B1149">
        <v>27942.55</v>
      </c>
      <c r="C1149">
        <f t="shared" si="233"/>
        <v>141.62504213137893</v>
      </c>
      <c r="D1149">
        <v>12639.2</v>
      </c>
      <c r="E1149" s="135">
        <f t="shared" si="233"/>
        <v>145.94009149544945</v>
      </c>
      <c r="F1149">
        <v>11924.6</v>
      </c>
      <c r="G1149">
        <f t="shared" si="221"/>
        <v>171.56537615441835</v>
      </c>
      <c r="H1149">
        <v>9592.6299999999992</v>
      </c>
      <c r="I1149">
        <f t="shared" si="222"/>
        <v>151.49997552027315</v>
      </c>
      <c r="J1149">
        <v>7301.26</v>
      </c>
      <c r="K1149">
        <f t="shared" si="223"/>
        <v>143.06490106711917</v>
      </c>
      <c r="L1149">
        <v>13624.8</v>
      </c>
      <c r="M1149" s="134">
        <f t="shared" si="224"/>
        <v>160.0654133801377</v>
      </c>
      <c r="N1149">
        <v>10066.75</v>
      </c>
      <c r="O1149">
        <f t="shared" si="225"/>
        <v>153.36350811550309</v>
      </c>
      <c r="P1149">
        <v>14082.81</v>
      </c>
      <c r="Q1149">
        <f t="shared" si="226"/>
        <v>145.40276168823527</v>
      </c>
      <c r="R1149">
        <v>7438.14</v>
      </c>
      <c r="S1149" s="135">
        <f t="shared" si="227"/>
        <v>176.72996321957061</v>
      </c>
      <c r="T1149">
        <v>10974.57</v>
      </c>
      <c r="U1149" s="136">
        <f t="shared" si="228"/>
        <v>171.77907484539276</v>
      </c>
      <c r="V1149">
        <v>9891.85</v>
      </c>
      <c r="W1149">
        <f t="shared" si="229"/>
        <v>135.2271158265425</v>
      </c>
      <c r="X1149">
        <v>3552.66</v>
      </c>
      <c r="Y1149">
        <f t="shared" si="230"/>
        <v>85.757321933333174</v>
      </c>
      <c r="Z1149">
        <v>15081.04</v>
      </c>
      <c r="AA1149" s="136">
        <f t="shared" si="231"/>
        <v>152.06340243607323</v>
      </c>
      <c r="AB1149">
        <v>11588.2</v>
      </c>
      <c r="AC1149">
        <f t="shared" si="232"/>
        <v>131.72300907086185</v>
      </c>
    </row>
    <row r="1150" spans="1:29">
      <c r="A1150" s="20">
        <v>43733</v>
      </c>
      <c r="B1150">
        <v>27484.5</v>
      </c>
      <c r="C1150">
        <f t="shared" si="233"/>
        <v>139.3034447629112</v>
      </c>
      <c r="D1150">
        <v>12496.5</v>
      </c>
      <c r="E1150" s="135">
        <f t="shared" si="233"/>
        <v>144.29238823445186</v>
      </c>
      <c r="F1150">
        <v>11832.61</v>
      </c>
      <c r="G1150">
        <f t="shared" si="221"/>
        <v>170.2418685355091</v>
      </c>
      <c r="H1150">
        <v>9479.4</v>
      </c>
      <c r="I1150">
        <f t="shared" si="222"/>
        <v>149.71169199133888</v>
      </c>
      <c r="J1150">
        <v>7240.52</v>
      </c>
      <c r="K1150">
        <f t="shared" si="223"/>
        <v>141.87472812562459</v>
      </c>
      <c r="L1150">
        <v>13412.61</v>
      </c>
      <c r="M1150" s="134">
        <f t="shared" si="224"/>
        <v>157.57258559072935</v>
      </c>
      <c r="N1150">
        <v>9957</v>
      </c>
      <c r="O1150">
        <f t="shared" si="225"/>
        <v>151.69150423980574</v>
      </c>
      <c r="P1150">
        <v>13840.6</v>
      </c>
      <c r="Q1150">
        <f t="shared" si="226"/>
        <v>142.90198216280623</v>
      </c>
      <c r="R1150">
        <v>7346.5</v>
      </c>
      <c r="S1150" s="135">
        <f t="shared" si="227"/>
        <v>174.55259981562264</v>
      </c>
      <c r="T1150">
        <v>10828.81</v>
      </c>
      <c r="U1150" s="136">
        <f t="shared" si="228"/>
        <v>169.49757152002653</v>
      </c>
      <c r="V1150">
        <v>9730.65</v>
      </c>
      <c r="W1150">
        <f t="shared" si="229"/>
        <v>133.0234217681774</v>
      </c>
      <c r="X1150">
        <v>3508.13</v>
      </c>
      <c r="Y1150">
        <f t="shared" si="230"/>
        <v>84.682416497493179</v>
      </c>
      <c r="Z1150">
        <v>14883.58</v>
      </c>
      <c r="AA1150" s="136">
        <f t="shared" si="231"/>
        <v>150.07239654755182</v>
      </c>
      <c r="AB1150">
        <v>11440.2</v>
      </c>
      <c r="AC1150">
        <f t="shared" si="232"/>
        <v>130.04069384136224</v>
      </c>
    </row>
    <row r="1151" spans="1:29">
      <c r="A1151" s="20">
        <v>43734</v>
      </c>
      <c r="B1151">
        <v>27811</v>
      </c>
      <c r="C1151">
        <f t="shared" si="233"/>
        <v>140.95828930129068</v>
      </c>
      <c r="D1151">
        <v>12541.2</v>
      </c>
      <c r="E1151" s="135">
        <f t="shared" si="233"/>
        <v>144.80852233232568</v>
      </c>
      <c r="F1151">
        <v>11912.67</v>
      </c>
      <c r="G1151">
        <f t="shared" si="221"/>
        <v>171.39373308567622</v>
      </c>
      <c r="H1151">
        <v>9549.23</v>
      </c>
      <c r="I1151">
        <f t="shared" si="222"/>
        <v>150.81454316881374</v>
      </c>
      <c r="J1151">
        <v>7302.38</v>
      </c>
      <c r="K1151">
        <f t="shared" si="223"/>
        <v>143.08684696264885</v>
      </c>
      <c r="L1151">
        <v>13491.05</v>
      </c>
      <c r="M1151" s="134">
        <f t="shared" si="224"/>
        <v>158.49410598189382</v>
      </c>
      <c r="N1151">
        <v>10027.950000000001</v>
      </c>
      <c r="O1151">
        <f t="shared" si="225"/>
        <v>152.77240332846841</v>
      </c>
      <c r="P1151">
        <v>13948.18</v>
      </c>
      <c r="Q1151">
        <f t="shared" si="226"/>
        <v>144.01272846289976</v>
      </c>
      <c r="R1151">
        <v>7409.36</v>
      </c>
      <c r="S1151" s="135">
        <f t="shared" si="227"/>
        <v>176.04615136049571</v>
      </c>
      <c r="T1151">
        <v>10932.7</v>
      </c>
      <c r="U1151" s="136">
        <f t="shared" si="228"/>
        <v>171.12370612809664</v>
      </c>
      <c r="V1151">
        <v>9819.7000000000007</v>
      </c>
      <c r="W1151">
        <f t="shared" si="229"/>
        <v>134.24078501816135</v>
      </c>
      <c r="X1151">
        <v>3591.43</v>
      </c>
      <c r="Y1151">
        <f t="shared" si="230"/>
        <v>86.693187276865999</v>
      </c>
      <c r="Z1151">
        <v>15027.36</v>
      </c>
      <c r="AA1151" s="136">
        <f t="shared" si="231"/>
        <v>151.52214245381947</v>
      </c>
      <c r="AB1151">
        <v>11571.2</v>
      </c>
      <c r="AC1151">
        <f t="shared" si="232"/>
        <v>131.52977015936528</v>
      </c>
    </row>
    <row r="1152" spans="1:29">
      <c r="A1152" s="20">
        <v>43735</v>
      </c>
      <c r="B1152">
        <v>27818.1</v>
      </c>
      <c r="C1152">
        <f t="shared" si="233"/>
        <v>140.99427520090012</v>
      </c>
      <c r="D1152">
        <v>12519.85</v>
      </c>
      <c r="E1152" s="135">
        <f t="shared" si="233"/>
        <v>144.56200190750229</v>
      </c>
      <c r="F1152">
        <v>11900.96</v>
      </c>
      <c r="G1152">
        <f t="shared" si="221"/>
        <v>171.22525527050686</v>
      </c>
      <c r="H1152">
        <v>9533.94</v>
      </c>
      <c r="I1152">
        <f t="shared" si="222"/>
        <v>150.57306250858764</v>
      </c>
      <c r="J1152">
        <v>7278.98</v>
      </c>
      <c r="K1152">
        <f t="shared" si="223"/>
        <v>142.62833450247479</v>
      </c>
      <c r="L1152">
        <v>13447.5</v>
      </c>
      <c r="M1152" s="134">
        <f t="shared" si="224"/>
        <v>157.98247654493292</v>
      </c>
      <c r="N1152">
        <v>9998.3799999999992</v>
      </c>
      <c r="O1152">
        <f t="shared" si="225"/>
        <v>152.32191444824633</v>
      </c>
      <c r="P1152">
        <v>13886.85</v>
      </c>
      <c r="Q1152">
        <f t="shared" si="226"/>
        <v>143.37950601834933</v>
      </c>
      <c r="R1152">
        <v>7414.86</v>
      </c>
      <c r="S1152" s="135">
        <f t="shared" si="227"/>
        <v>176.1768311806803</v>
      </c>
      <c r="T1152">
        <v>10921.68</v>
      </c>
      <c r="U1152" s="136">
        <f t="shared" si="228"/>
        <v>170.9512159617579</v>
      </c>
      <c r="V1152">
        <v>9789.1</v>
      </c>
      <c r="W1152">
        <f t="shared" si="229"/>
        <v>133.82246592271488</v>
      </c>
      <c r="X1152">
        <v>3529.64</v>
      </c>
      <c r="Y1152">
        <f t="shared" si="230"/>
        <v>85.201644342202769</v>
      </c>
      <c r="Z1152">
        <v>14995.71</v>
      </c>
      <c r="AA1152" s="136">
        <f t="shared" si="231"/>
        <v>151.20301282568363</v>
      </c>
      <c r="AB1152">
        <v>11512.4</v>
      </c>
      <c r="AC1152">
        <f t="shared" si="232"/>
        <v>130.86139086548297</v>
      </c>
    </row>
    <row r="1153" spans="1:29">
      <c r="A1153" s="20">
        <v>43738</v>
      </c>
      <c r="B1153">
        <v>27520.3</v>
      </c>
      <c r="C1153">
        <f t="shared" si="233"/>
        <v>139.48489479192801</v>
      </c>
      <c r="D1153">
        <v>12401.8</v>
      </c>
      <c r="E1153" s="135">
        <f t="shared" si="233"/>
        <v>143.19892293090265</v>
      </c>
      <c r="F1153">
        <v>11875.91</v>
      </c>
      <c r="G1153">
        <f t="shared" si="221"/>
        <v>170.86484798869716</v>
      </c>
      <c r="H1153">
        <v>9536.2000000000007</v>
      </c>
      <c r="I1153">
        <f t="shared" si="222"/>
        <v>150.60875552965442</v>
      </c>
      <c r="J1153">
        <v>7290.72</v>
      </c>
      <c r="K1153">
        <f t="shared" si="223"/>
        <v>142.85837451454503</v>
      </c>
      <c r="L1153">
        <v>13275.22</v>
      </c>
      <c r="M1153" s="134">
        <f t="shared" si="224"/>
        <v>155.95851513506778</v>
      </c>
      <c r="N1153">
        <v>9946.07</v>
      </c>
      <c r="O1153">
        <f t="shared" si="225"/>
        <v>151.52498941191169</v>
      </c>
      <c r="P1153">
        <v>13752.61</v>
      </c>
      <c r="Q1153">
        <f t="shared" si="226"/>
        <v>141.99349948066055</v>
      </c>
      <c r="R1153">
        <v>7401.91</v>
      </c>
      <c r="S1153" s="135">
        <f t="shared" si="227"/>
        <v>175.86913960406389</v>
      </c>
      <c r="T1153">
        <v>10866.71</v>
      </c>
      <c r="U1153" s="136">
        <f t="shared" si="228"/>
        <v>170.09079995053818</v>
      </c>
      <c r="V1153">
        <v>9739.35</v>
      </c>
      <c r="W1153">
        <f t="shared" si="229"/>
        <v>133.14235562864749</v>
      </c>
      <c r="X1153">
        <v>3470.53</v>
      </c>
      <c r="Y1153">
        <f t="shared" si="230"/>
        <v>83.77479367271026</v>
      </c>
      <c r="Z1153">
        <v>14938.35</v>
      </c>
      <c r="AA1153" s="136">
        <f t="shared" si="231"/>
        <v>150.6246470920384</v>
      </c>
      <c r="AB1153">
        <v>11474.45</v>
      </c>
      <c r="AC1153">
        <f t="shared" si="232"/>
        <v>130.43001341305387</v>
      </c>
    </row>
    <row r="1154" spans="1:29">
      <c r="A1154" s="20">
        <v>43739</v>
      </c>
      <c r="B1154">
        <v>27249.85</v>
      </c>
      <c r="C1154">
        <f t="shared" si="233"/>
        <v>138.1141361230008</v>
      </c>
      <c r="D1154">
        <v>12198.65</v>
      </c>
      <c r="E1154" s="135">
        <f t="shared" si="233"/>
        <v>140.85322624224355</v>
      </c>
      <c r="F1154">
        <v>11771.75</v>
      </c>
      <c r="G1154">
        <f t="shared" ref="G1154:G1217" si="234">F1154/F$2*100</f>
        <v>169.36624429714823</v>
      </c>
      <c r="H1154">
        <v>9463.5300000000007</v>
      </c>
      <c r="I1154">
        <f t="shared" ref="I1154:I1217" si="235">H1154/H$2*100</f>
        <v>149.46105117526378</v>
      </c>
      <c r="J1154">
        <v>7218.09</v>
      </c>
      <c r="K1154">
        <f t="shared" ref="K1154:K1217" si="236">J1154/J$2*100</f>
        <v>141.43522237854319</v>
      </c>
      <c r="L1154">
        <v>13038</v>
      </c>
      <c r="M1154" s="134">
        <f t="shared" ref="M1154:M1217" si="237">L1154/L$2*100</f>
        <v>153.17163258544974</v>
      </c>
      <c r="N1154">
        <v>9818.89</v>
      </c>
      <c r="O1154">
        <f t="shared" ref="O1154:O1217" si="238">N1154/N$2*100</f>
        <v>149.58744542183248</v>
      </c>
      <c r="P1154">
        <v>13563.65</v>
      </c>
      <c r="Q1154">
        <f t="shared" ref="Q1154:Q1217" si="239">P1154/P$2*100</f>
        <v>140.04251769161357</v>
      </c>
      <c r="R1154">
        <v>7334.75</v>
      </c>
      <c r="S1154" s="135">
        <f t="shared" ref="S1154:S1217" si="240">R1154/R$2*100</f>
        <v>174.2734201997738</v>
      </c>
      <c r="T1154">
        <v>10727.43</v>
      </c>
      <c r="U1154" s="136">
        <f t="shared" ref="U1154:U1217" si="241">T1154/T$2*100</f>
        <v>167.91072459957078</v>
      </c>
      <c r="V1154">
        <v>9663.2999999999993</v>
      </c>
      <c r="W1154">
        <f t="shared" ref="W1154:W1217" si="242">V1154/V$2*100</f>
        <v>132.1027096414349</v>
      </c>
      <c r="X1154">
        <v>3426.28</v>
      </c>
      <c r="Y1154">
        <f t="shared" ref="Y1154:Y1217" si="243">X1154/X$2*100</f>
        <v>82.706647130246296</v>
      </c>
      <c r="Z1154">
        <v>14703.61</v>
      </c>
      <c r="AA1154" s="136">
        <f t="shared" ref="AA1154:AA1217" si="244">Z1154/Z$2*100</f>
        <v>148.25774380898605</v>
      </c>
      <c r="AB1154">
        <v>11359.9</v>
      </c>
      <c r="AC1154">
        <f t="shared" ref="AC1154:AC1217" si="245">AB1154/AB$2*100</f>
        <v>129.12792415941075</v>
      </c>
    </row>
    <row r="1155" spans="1:29">
      <c r="A1155" s="20">
        <v>43741</v>
      </c>
      <c r="B1155">
        <v>27023.200000000001</v>
      </c>
      <c r="C1155">
        <f t="shared" ref="C1155:E1218" si="246">B1155/B$2*100</f>
        <v>136.96537497560814</v>
      </c>
      <c r="D1155">
        <v>12167.3</v>
      </c>
      <c r="E1155" s="135">
        <f t="shared" si="246"/>
        <v>140.49123957628507</v>
      </c>
      <c r="F1155">
        <v>11708.63</v>
      </c>
      <c r="G1155">
        <f t="shared" si="234"/>
        <v>168.45810427208519</v>
      </c>
      <c r="H1155">
        <v>9407.51</v>
      </c>
      <c r="I1155">
        <f t="shared" si="235"/>
        <v>148.57630646722794</v>
      </c>
      <c r="J1155">
        <v>7185.37</v>
      </c>
      <c r="K1155">
        <f t="shared" si="236"/>
        <v>140.79408871628266</v>
      </c>
      <c r="L1155">
        <v>13076.93</v>
      </c>
      <c r="M1155" s="134">
        <f t="shared" si="237"/>
        <v>153.6289858341498</v>
      </c>
      <c r="N1155">
        <v>9797.9599999999991</v>
      </c>
      <c r="O1155">
        <f t="shared" si="238"/>
        <v>149.26858399934187</v>
      </c>
      <c r="P1155">
        <v>13545.56</v>
      </c>
      <c r="Q1155">
        <f t="shared" si="239"/>
        <v>139.85574133384546</v>
      </c>
      <c r="R1155">
        <v>7300.83</v>
      </c>
      <c r="S1155" s="135">
        <f t="shared" si="240"/>
        <v>173.4674821087446</v>
      </c>
      <c r="T1155">
        <v>10666.11</v>
      </c>
      <c r="U1155" s="136">
        <f t="shared" si="241"/>
        <v>166.95091543442635</v>
      </c>
      <c r="V1155">
        <v>9620.7000000000007</v>
      </c>
      <c r="W1155">
        <f t="shared" si="242"/>
        <v>131.52034384189179</v>
      </c>
      <c r="X1155">
        <v>3443.51</v>
      </c>
      <c r="Y1155">
        <f t="shared" si="243"/>
        <v>83.122560461922106</v>
      </c>
      <c r="Z1155">
        <v>14688.27</v>
      </c>
      <c r="AA1155" s="136">
        <f t="shared" si="244"/>
        <v>148.10306929095748</v>
      </c>
      <c r="AB1155">
        <v>11314</v>
      </c>
      <c r="AC1155">
        <f t="shared" si="245"/>
        <v>128.60617909836998</v>
      </c>
    </row>
    <row r="1156" spans="1:29">
      <c r="A1156" s="20">
        <v>43742</v>
      </c>
      <c r="B1156">
        <v>26681.599999999999</v>
      </c>
      <c r="C1156">
        <f t="shared" si="246"/>
        <v>135.23399704510146</v>
      </c>
      <c r="D1156">
        <v>12025.25</v>
      </c>
      <c r="E1156" s="135">
        <f t="shared" si="246"/>
        <v>138.85104162096127</v>
      </c>
      <c r="F1156">
        <v>11555.31</v>
      </c>
      <c r="G1156">
        <f t="shared" si="234"/>
        <v>166.25221028218235</v>
      </c>
      <c r="H1156">
        <v>9310.15</v>
      </c>
      <c r="I1156">
        <f t="shared" si="235"/>
        <v>147.03866375436883</v>
      </c>
      <c r="J1156">
        <v>7122.31</v>
      </c>
      <c r="K1156">
        <f t="shared" si="236"/>
        <v>139.55845641976228</v>
      </c>
      <c r="L1156">
        <v>13046.94</v>
      </c>
      <c r="M1156" s="134">
        <f t="shared" si="237"/>
        <v>153.27666053416226</v>
      </c>
      <c r="N1156">
        <v>9722.1299999999992</v>
      </c>
      <c r="O1156">
        <f t="shared" si="238"/>
        <v>148.11333977251607</v>
      </c>
      <c r="P1156">
        <v>13445.17</v>
      </c>
      <c r="Q1156">
        <f t="shared" si="239"/>
        <v>138.81923063421365</v>
      </c>
      <c r="R1156">
        <v>7219.26</v>
      </c>
      <c r="S1156" s="135">
        <f t="shared" si="240"/>
        <v>171.52938157557094</v>
      </c>
      <c r="T1156">
        <v>10528.37</v>
      </c>
      <c r="U1156" s="136">
        <f t="shared" si="241"/>
        <v>164.79494487984385</v>
      </c>
      <c r="V1156">
        <v>9496.5499999999993</v>
      </c>
      <c r="W1156">
        <f t="shared" si="242"/>
        <v>129.82314398242511</v>
      </c>
      <c r="X1156">
        <v>3401.14</v>
      </c>
      <c r="Y1156">
        <f t="shared" si="243"/>
        <v>82.099795060697275</v>
      </c>
      <c r="Z1156">
        <v>14550.21</v>
      </c>
      <c r="AA1156" s="136">
        <f t="shared" si="244"/>
        <v>146.71099862870048</v>
      </c>
      <c r="AB1156">
        <v>11174.75</v>
      </c>
      <c r="AC1156">
        <f t="shared" si="245"/>
        <v>127.02332507331712</v>
      </c>
    </row>
    <row r="1157" spans="1:29">
      <c r="A1157" s="20">
        <v>43745</v>
      </c>
      <c r="B1157">
        <v>26295.05</v>
      </c>
      <c r="C1157">
        <f t="shared" si="246"/>
        <v>133.27479289101086</v>
      </c>
      <c r="D1157">
        <v>11978.8</v>
      </c>
      <c r="E1157" s="135">
        <f t="shared" si="246"/>
        <v>138.31470093088882</v>
      </c>
      <c r="F1157">
        <v>11528.66</v>
      </c>
      <c r="G1157">
        <f t="shared" si="234"/>
        <v>165.86878297438878</v>
      </c>
      <c r="H1157">
        <v>9309.85</v>
      </c>
      <c r="I1157">
        <f t="shared" si="235"/>
        <v>147.0339257427228</v>
      </c>
      <c r="J1157">
        <v>7073.22</v>
      </c>
      <c r="K1157">
        <f t="shared" si="236"/>
        <v>138.59655998087572</v>
      </c>
      <c r="L1157">
        <v>13064.83</v>
      </c>
      <c r="M1157" s="134">
        <f t="shared" si="237"/>
        <v>153.4868339125143</v>
      </c>
      <c r="N1157">
        <v>9727.56</v>
      </c>
      <c r="O1157">
        <f t="shared" si="238"/>
        <v>148.196063973382</v>
      </c>
      <c r="P1157">
        <v>13433.02</v>
      </c>
      <c r="Q1157">
        <f t="shared" si="239"/>
        <v>138.69378382675745</v>
      </c>
      <c r="R1157">
        <v>7210.77</v>
      </c>
      <c r="S1157" s="135">
        <f t="shared" si="240"/>
        <v>171.3276594531406</v>
      </c>
      <c r="T1157">
        <v>10505.75</v>
      </c>
      <c r="U1157" s="136">
        <f t="shared" si="241"/>
        <v>164.44088611735904</v>
      </c>
      <c r="V1157">
        <v>9492.4500000000007</v>
      </c>
      <c r="W1157">
        <f t="shared" si="242"/>
        <v>129.76709469185877</v>
      </c>
      <c r="X1157">
        <v>3348.16</v>
      </c>
      <c r="Y1157">
        <f t="shared" si="243"/>
        <v>80.820915878330268</v>
      </c>
      <c r="Z1157">
        <v>14519.86</v>
      </c>
      <c r="AA1157" s="136">
        <f t="shared" si="244"/>
        <v>146.40497701056708</v>
      </c>
      <c r="AB1157">
        <v>11126.4</v>
      </c>
      <c r="AC1157">
        <f t="shared" si="245"/>
        <v>126.47373087503126</v>
      </c>
    </row>
    <row r="1158" spans="1:29">
      <c r="A1158" s="20">
        <v>43747</v>
      </c>
      <c r="B1158">
        <v>26660.3</v>
      </c>
      <c r="C1158">
        <f t="shared" si="246"/>
        <v>135.12603934627305</v>
      </c>
      <c r="D1158">
        <v>12188.95</v>
      </c>
      <c r="E1158" s="135">
        <f t="shared" si="246"/>
        <v>140.74122398834251</v>
      </c>
      <c r="F1158">
        <v>11678.18</v>
      </c>
      <c r="G1158">
        <f t="shared" si="234"/>
        <v>168.02000440257996</v>
      </c>
      <c r="H1158">
        <v>9371.42</v>
      </c>
      <c r="I1158">
        <f t="shared" si="235"/>
        <v>148.00632366621022</v>
      </c>
      <c r="J1158">
        <v>7122.44</v>
      </c>
      <c r="K1158">
        <f t="shared" si="236"/>
        <v>139.56100371120769</v>
      </c>
      <c r="L1158">
        <v>13235.07</v>
      </c>
      <c r="M1158" s="134">
        <f t="shared" si="237"/>
        <v>155.48682921327722</v>
      </c>
      <c r="N1158">
        <v>9818.15</v>
      </c>
      <c r="O1158">
        <f t="shared" si="238"/>
        <v>149.57617177383233</v>
      </c>
      <c r="P1158">
        <v>13612.73</v>
      </c>
      <c r="Q1158">
        <f t="shared" si="239"/>
        <v>140.54926084469582</v>
      </c>
      <c r="R1158">
        <v>7298.49</v>
      </c>
      <c r="S1158" s="135">
        <f t="shared" si="240"/>
        <v>173.41188378524791</v>
      </c>
      <c r="T1158">
        <v>10675.83</v>
      </c>
      <c r="U1158" s="136">
        <f t="shared" si="241"/>
        <v>167.10305739602458</v>
      </c>
      <c r="V1158">
        <v>9546.5499999999993</v>
      </c>
      <c r="W1158">
        <f t="shared" si="242"/>
        <v>130.5066719161612</v>
      </c>
      <c r="X1158">
        <v>3402.53</v>
      </c>
      <c r="Y1158">
        <f t="shared" si="243"/>
        <v>82.133348138528362</v>
      </c>
      <c r="Z1158">
        <v>14716</v>
      </c>
      <c r="AA1158" s="136">
        <f t="shared" si="244"/>
        <v>148.38267322739372</v>
      </c>
      <c r="AB1158">
        <v>11313.3</v>
      </c>
      <c r="AC1158">
        <f t="shared" si="245"/>
        <v>128.59822220201423</v>
      </c>
    </row>
    <row r="1159" spans="1:29">
      <c r="A1159" s="20">
        <v>43748</v>
      </c>
      <c r="B1159">
        <v>26492.85</v>
      </c>
      <c r="C1159">
        <f t="shared" si="246"/>
        <v>134.27732964351151</v>
      </c>
      <c r="D1159">
        <v>12118.95</v>
      </c>
      <c r="E1159" s="135">
        <f t="shared" si="246"/>
        <v>139.93296030039696</v>
      </c>
      <c r="F1159">
        <v>11633.7</v>
      </c>
      <c r="G1159">
        <f t="shared" si="234"/>
        <v>167.38004768022881</v>
      </c>
      <c r="H1159">
        <v>9359.66</v>
      </c>
      <c r="I1159">
        <f t="shared" si="235"/>
        <v>147.82059360968574</v>
      </c>
      <c r="J1159">
        <v>7107.51</v>
      </c>
      <c r="K1159">
        <f t="shared" si="236"/>
        <v>139.26845708597696</v>
      </c>
      <c r="L1159">
        <v>13086.42</v>
      </c>
      <c r="M1159" s="134">
        <f t="shared" si="237"/>
        <v>153.74047523384579</v>
      </c>
      <c r="N1159">
        <v>9743.92</v>
      </c>
      <c r="O1159">
        <f t="shared" si="238"/>
        <v>148.445303002142</v>
      </c>
      <c r="P1159">
        <v>13499.2</v>
      </c>
      <c r="Q1159">
        <f t="shared" si="239"/>
        <v>139.3770817458892</v>
      </c>
      <c r="R1159">
        <v>7271.58</v>
      </c>
      <c r="S1159" s="135">
        <f t="shared" si="240"/>
        <v>172.77250306503578</v>
      </c>
      <c r="T1159">
        <v>10586.47</v>
      </c>
      <c r="U1159" s="136">
        <f t="shared" si="241"/>
        <v>165.70435310709257</v>
      </c>
      <c r="V1159">
        <v>9512.5</v>
      </c>
      <c r="W1159">
        <f t="shared" si="242"/>
        <v>130.04118939328694</v>
      </c>
      <c r="X1159">
        <v>3371.63</v>
      </c>
      <c r="Y1159">
        <f t="shared" si="243"/>
        <v>81.387455976672172</v>
      </c>
      <c r="Z1159">
        <v>14592.27</v>
      </c>
      <c r="AA1159" s="136">
        <f t="shared" si="244"/>
        <v>147.13509316770185</v>
      </c>
      <c r="AB1159">
        <v>11234.55</v>
      </c>
      <c r="AC1159">
        <f t="shared" si="245"/>
        <v>127.70307136199331</v>
      </c>
    </row>
    <row r="1160" spans="1:29">
      <c r="A1160" s="20">
        <v>43749</v>
      </c>
      <c r="B1160">
        <v>26598.6</v>
      </c>
      <c r="C1160">
        <f t="shared" si="246"/>
        <v>134.81331681023013</v>
      </c>
      <c r="D1160">
        <v>12163.55</v>
      </c>
      <c r="E1160" s="135">
        <f t="shared" si="246"/>
        <v>140.44793973585939</v>
      </c>
      <c r="F1160">
        <v>11709.51</v>
      </c>
      <c r="G1160">
        <f t="shared" si="234"/>
        <v>168.47076528637632</v>
      </c>
      <c r="H1160">
        <v>9429.91</v>
      </c>
      <c r="I1160">
        <f t="shared" si="235"/>
        <v>148.93007800346504</v>
      </c>
      <c r="J1160">
        <v>7152.48</v>
      </c>
      <c r="K1160">
        <f t="shared" si="236"/>
        <v>140.14962398059353</v>
      </c>
      <c r="L1160">
        <v>13124.64</v>
      </c>
      <c r="M1160" s="134">
        <f t="shared" si="237"/>
        <v>154.18948733673085</v>
      </c>
      <c r="N1160">
        <v>9774.26</v>
      </c>
      <c r="O1160">
        <f t="shared" si="238"/>
        <v>148.90752257014802</v>
      </c>
      <c r="P1160">
        <v>13529.56</v>
      </c>
      <c r="Q1160">
        <f t="shared" si="239"/>
        <v>139.69054389192783</v>
      </c>
      <c r="R1160">
        <v>7307.18</v>
      </c>
      <c r="S1160" s="135">
        <f t="shared" si="240"/>
        <v>173.61835790113952</v>
      </c>
      <c r="T1160">
        <v>10615.71</v>
      </c>
      <c r="U1160" s="136">
        <f t="shared" si="241"/>
        <v>166.16203118910212</v>
      </c>
      <c r="V1160">
        <v>9606.4500000000007</v>
      </c>
      <c r="W1160">
        <f t="shared" si="242"/>
        <v>131.32553838077703</v>
      </c>
      <c r="X1160">
        <v>3384.55</v>
      </c>
      <c r="Y1160">
        <f t="shared" si="243"/>
        <v>81.699330628166734</v>
      </c>
      <c r="Z1160">
        <v>14627.66</v>
      </c>
      <c r="AA1160" s="136">
        <f t="shared" si="244"/>
        <v>147.49193353230618</v>
      </c>
      <c r="AB1160">
        <v>11305.05</v>
      </c>
      <c r="AC1160">
        <f t="shared" si="245"/>
        <v>128.50444449496442</v>
      </c>
    </row>
    <row r="1161" spans="1:29">
      <c r="A1161" s="20">
        <v>43752</v>
      </c>
      <c r="B1161">
        <v>26791.599999999999</v>
      </c>
      <c r="C1161">
        <f t="shared" si="246"/>
        <v>135.79152506722011</v>
      </c>
      <c r="D1161">
        <v>12176.05</v>
      </c>
      <c r="E1161" s="135">
        <f t="shared" si="246"/>
        <v>140.59227253727826</v>
      </c>
      <c r="F1161">
        <v>11754.6</v>
      </c>
      <c r="G1161">
        <f t="shared" si="234"/>
        <v>169.11949839363382</v>
      </c>
      <c r="H1161">
        <v>9473.44</v>
      </c>
      <c r="I1161">
        <f t="shared" si="235"/>
        <v>149.6175634933044</v>
      </c>
      <c r="J1161">
        <v>7196.81</v>
      </c>
      <c r="K1161">
        <f t="shared" si="236"/>
        <v>141.0182503634789</v>
      </c>
      <c r="L1161">
        <v>13148.33</v>
      </c>
      <c r="M1161" s="134">
        <f t="shared" si="237"/>
        <v>154.46779965272637</v>
      </c>
      <c r="N1161">
        <v>9805.76</v>
      </c>
      <c r="O1161">
        <f t="shared" si="238"/>
        <v>149.3874143431272</v>
      </c>
      <c r="P1161">
        <v>13562.57</v>
      </c>
      <c r="Q1161">
        <f t="shared" si="239"/>
        <v>140.03136686428411</v>
      </c>
      <c r="R1161">
        <v>7315.78</v>
      </c>
      <c r="S1161" s="135">
        <f t="shared" si="240"/>
        <v>173.82269361997356</v>
      </c>
      <c r="T1161">
        <v>10606.59</v>
      </c>
      <c r="U1161" s="136">
        <f t="shared" si="241"/>
        <v>166.01928070661486</v>
      </c>
      <c r="V1161">
        <v>9645.75</v>
      </c>
      <c r="W1161">
        <f t="shared" si="242"/>
        <v>131.86279133669356</v>
      </c>
      <c r="X1161">
        <v>3406.23</v>
      </c>
      <c r="Y1161">
        <f t="shared" si="243"/>
        <v>82.222662086711779</v>
      </c>
      <c r="Z1161">
        <v>14637.94</v>
      </c>
      <c r="AA1161" s="136">
        <f t="shared" si="244"/>
        <v>147.59558764217149</v>
      </c>
      <c r="AB1161">
        <v>11341.15</v>
      </c>
      <c r="AC1161">
        <f t="shared" si="245"/>
        <v>128.9147930070248</v>
      </c>
    </row>
    <row r="1162" spans="1:29">
      <c r="A1162" s="20">
        <v>43753</v>
      </c>
      <c r="B1162">
        <v>27010.6</v>
      </c>
      <c r="C1162">
        <f t="shared" si="246"/>
        <v>136.90151267489273</v>
      </c>
      <c r="D1162">
        <v>12186.1</v>
      </c>
      <c r="E1162" s="135">
        <f t="shared" si="246"/>
        <v>140.70831610961903</v>
      </c>
      <c r="F1162">
        <v>11838.72</v>
      </c>
      <c r="G1162">
        <f t="shared" si="234"/>
        <v>170.32977625973493</v>
      </c>
      <c r="H1162">
        <v>9548.49</v>
      </c>
      <c r="I1162">
        <f t="shared" si="235"/>
        <v>150.8028560734202</v>
      </c>
      <c r="J1162">
        <v>7255.63</v>
      </c>
      <c r="K1162">
        <f t="shared" si="236"/>
        <v>142.17080176977973</v>
      </c>
      <c r="L1162">
        <v>13162.55</v>
      </c>
      <c r="M1162" s="134">
        <f t="shared" si="237"/>
        <v>154.63485753087986</v>
      </c>
      <c r="N1162">
        <v>9821.66</v>
      </c>
      <c r="O1162">
        <f t="shared" si="238"/>
        <v>149.62964542853575</v>
      </c>
      <c r="P1162">
        <v>13571.06</v>
      </c>
      <c r="Q1162">
        <f t="shared" si="239"/>
        <v>140.11902475690167</v>
      </c>
      <c r="R1162">
        <v>7336.52</v>
      </c>
      <c r="S1162" s="135">
        <f t="shared" si="240"/>
        <v>174.31547534190594</v>
      </c>
      <c r="T1162">
        <v>10643.86</v>
      </c>
      <c r="U1162" s="136">
        <f t="shared" si="241"/>
        <v>166.60264808406001</v>
      </c>
      <c r="V1162">
        <v>9735.5499999999993</v>
      </c>
      <c r="W1162">
        <f t="shared" si="242"/>
        <v>133.09040750568352</v>
      </c>
      <c r="X1162">
        <v>3437.69</v>
      </c>
      <c r="Y1162">
        <f t="shared" si="243"/>
        <v>82.982072035320058</v>
      </c>
      <c r="Z1162">
        <v>14667.89</v>
      </c>
      <c r="AA1162" s="136">
        <f t="shared" si="244"/>
        <v>147.89757602645801</v>
      </c>
      <c r="AB1162">
        <v>11428.3</v>
      </c>
      <c r="AC1162">
        <f t="shared" si="245"/>
        <v>129.90542660331462</v>
      </c>
    </row>
    <row r="1163" spans="1:29">
      <c r="A1163" s="20">
        <v>43754</v>
      </c>
      <c r="B1163">
        <v>27240.55</v>
      </c>
      <c r="C1163">
        <f t="shared" si="246"/>
        <v>138.06699966294894</v>
      </c>
      <c r="D1163">
        <v>12196.2</v>
      </c>
      <c r="E1163" s="135">
        <f t="shared" si="246"/>
        <v>140.82493701316545</v>
      </c>
      <c r="F1163">
        <v>11841.89</v>
      </c>
      <c r="G1163">
        <f t="shared" si="234"/>
        <v>170.37538468621545</v>
      </c>
      <c r="H1163">
        <v>9544.7199999999993</v>
      </c>
      <c r="I1163">
        <f t="shared" si="235"/>
        <v>150.74331506040173</v>
      </c>
      <c r="J1163">
        <v>7249.27</v>
      </c>
      <c r="K1163">
        <f t="shared" si="236"/>
        <v>142.04618043445038</v>
      </c>
      <c r="L1163">
        <v>13138.05</v>
      </c>
      <c r="M1163" s="134">
        <f t="shared" si="237"/>
        <v>154.34702925979965</v>
      </c>
      <c r="N1163">
        <v>9812.01</v>
      </c>
      <c r="O1163">
        <f t="shared" si="238"/>
        <v>149.48263096475006</v>
      </c>
      <c r="P1163">
        <v>13556.07</v>
      </c>
      <c r="Q1163">
        <f t="shared" si="239"/>
        <v>139.96425540350509</v>
      </c>
      <c r="R1163">
        <v>7380.14</v>
      </c>
      <c r="S1163" s="135">
        <f t="shared" si="240"/>
        <v>175.35188511580608</v>
      </c>
      <c r="T1163">
        <v>10705.69</v>
      </c>
      <c r="U1163" s="136">
        <f t="shared" si="241"/>
        <v>167.57044000644882</v>
      </c>
      <c r="V1163">
        <v>9701.5499999999993</v>
      </c>
      <c r="W1163">
        <f t="shared" si="242"/>
        <v>132.62560851074301</v>
      </c>
      <c r="X1163">
        <v>3452.54</v>
      </c>
      <c r="Y1163">
        <f t="shared" si="243"/>
        <v>83.340534773299481</v>
      </c>
      <c r="Z1163">
        <v>14717.86</v>
      </c>
      <c r="AA1163" s="136">
        <f t="shared" si="244"/>
        <v>148.4014277647818</v>
      </c>
      <c r="AB1163">
        <v>11464</v>
      </c>
      <c r="AC1163">
        <f t="shared" si="245"/>
        <v>130.31122831745742</v>
      </c>
    </row>
    <row r="1164" spans="1:29">
      <c r="A1164" s="20">
        <v>43755</v>
      </c>
      <c r="B1164">
        <v>27627.599999999999</v>
      </c>
      <c r="C1164">
        <f t="shared" si="246"/>
        <v>140.02873803532191</v>
      </c>
      <c r="D1164">
        <v>12306.7</v>
      </c>
      <c r="E1164" s="135">
        <f t="shared" si="246"/>
        <v>142.10083897770809</v>
      </c>
      <c r="F1164">
        <v>11926.45</v>
      </c>
      <c r="G1164">
        <f t="shared" si="234"/>
        <v>171.59199305946217</v>
      </c>
      <c r="H1164">
        <v>9638.66</v>
      </c>
      <c r="I1164">
        <f t="shared" si="235"/>
        <v>152.22694444049608</v>
      </c>
      <c r="J1164">
        <v>7306.11</v>
      </c>
      <c r="K1164">
        <f t="shared" si="236"/>
        <v>143.15993463258258</v>
      </c>
      <c r="L1164">
        <v>13371.78</v>
      </c>
      <c r="M1164" s="134">
        <f t="shared" si="237"/>
        <v>157.09291096590468</v>
      </c>
      <c r="N1164">
        <v>9992.33</v>
      </c>
      <c r="O1164">
        <f t="shared" si="238"/>
        <v>152.22974475851544</v>
      </c>
      <c r="P1164">
        <v>13757.68</v>
      </c>
      <c r="Q1164">
        <f t="shared" si="239"/>
        <v>142.04584642006819</v>
      </c>
      <c r="R1164">
        <v>7442.55</v>
      </c>
      <c r="S1164" s="135">
        <f t="shared" si="240"/>
        <v>176.83474467539133</v>
      </c>
      <c r="T1164">
        <v>10821.33</v>
      </c>
      <c r="U1164" s="136">
        <f t="shared" si="241"/>
        <v>169.38049108044271</v>
      </c>
      <c r="V1164">
        <v>9831.1</v>
      </c>
      <c r="W1164">
        <f t="shared" si="242"/>
        <v>134.39662938705317</v>
      </c>
      <c r="X1164">
        <v>3482.89</v>
      </c>
      <c r="Y1164">
        <f t="shared" si="243"/>
        <v>84.073150537452719</v>
      </c>
      <c r="Z1164">
        <v>14894.27</v>
      </c>
      <c r="AA1164" s="136">
        <f t="shared" si="244"/>
        <v>150.1801847221102</v>
      </c>
      <c r="AB1164">
        <v>11586.35</v>
      </c>
      <c r="AC1164">
        <f t="shared" si="245"/>
        <v>131.7019801304931</v>
      </c>
    </row>
    <row r="1165" spans="1:29">
      <c r="A1165" s="20">
        <v>43756</v>
      </c>
      <c r="B1165">
        <v>28014.15</v>
      </c>
      <c r="C1165">
        <f t="shared" si="246"/>
        <v>141.98794218941256</v>
      </c>
      <c r="D1165">
        <v>12527.35</v>
      </c>
      <c r="E1165" s="135">
        <f t="shared" si="246"/>
        <v>144.64860158835359</v>
      </c>
      <c r="F1165">
        <v>12007.22</v>
      </c>
      <c r="G1165">
        <f t="shared" si="234"/>
        <v>172.75407274615958</v>
      </c>
      <c r="H1165">
        <v>9717.4</v>
      </c>
      <c r="I1165">
        <f t="shared" si="235"/>
        <v>153.47051456385813</v>
      </c>
      <c r="J1165">
        <v>7374.83</v>
      </c>
      <c r="K1165">
        <f t="shared" si="236"/>
        <v>144.50647207972631</v>
      </c>
      <c r="L1165">
        <v>13574.35</v>
      </c>
      <c r="M1165" s="134">
        <f t="shared" si="237"/>
        <v>159.4727221035665</v>
      </c>
      <c r="N1165">
        <v>10134.33</v>
      </c>
      <c r="O1165">
        <f t="shared" si="238"/>
        <v>154.39306640178674</v>
      </c>
      <c r="P1165">
        <v>13993.03</v>
      </c>
      <c r="Q1165">
        <f t="shared" si="239"/>
        <v>144.47579754227507</v>
      </c>
      <c r="R1165">
        <v>7508.69</v>
      </c>
      <c r="S1165" s="135">
        <f t="shared" si="240"/>
        <v>178.406228913029</v>
      </c>
      <c r="T1165">
        <v>10914.46</v>
      </c>
      <c r="U1165" s="136">
        <f t="shared" si="241"/>
        <v>170.83820516312213</v>
      </c>
      <c r="V1165">
        <v>9928.15</v>
      </c>
      <c r="W1165">
        <f t="shared" si="242"/>
        <v>135.72335710643486</v>
      </c>
      <c r="X1165">
        <v>3571.69</v>
      </c>
      <c r="Y1165">
        <f t="shared" si="243"/>
        <v>86.216685293854965</v>
      </c>
      <c r="Z1165">
        <v>15027.46</v>
      </c>
      <c r="AA1165" s="136">
        <f t="shared" si="244"/>
        <v>151.52315076228118</v>
      </c>
      <c r="AB1165">
        <v>11661.85</v>
      </c>
      <c r="AC1165">
        <f t="shared" si="245"/>
        <v>132.56018823743381</v>
      </c>
    </row>
    <row r="1166" spans="1:29">
      <c r="A1166" s="20">
        <v>43760</v>
      </c>
      <c r="B1166">
        <v>28163.95</v>
      </c>
      <c r="C1166">
        <f t="shared" si="246"/>
        <v>142.74719398680688</v>
      </c>
      <c r="D1166">
        <v>12564.85</v>
      </c>
      <c r="E1166" s="135">
        <f t="shared" si="246"/>
        <v>145.08159999261014</v>
      </c>
      <c r="F1166">
        <v>11956.33</v>
      </c>
      <c r="G1166">
        <f t="shared" si="234"/>
        <v>172.02189204471063</v>
      </c>
      <c r="H1166">
        <v>9657.7199999999993</v>
      </c>
      <c r="I1166">
        <f t="shared" si="235"/>
        <v>152.52796611374069</v>
      </c>
      <c r="J1166">
        <v>7335.85</v>
      </c>
      <c r="K1166">
        <f t="shared" si="236"/>
        <v>143.74267653709444</v>
      </c>
      <c r="L1166">
        <v>13606.55</v>
      </c>
      <c r="M1166" s="134">
        <f t="shared" si="237"/>
        <v>159.85101068841473</v>
      </c>
      <c r="N1166">
        <v>10153.42</v>
      </c>
      <c r="O1166">
        <f t="shared" si="238"/>
        <v>154.6838960508716</v>
      </c>
      <c r="P1166">
        <v>14059.25</v>
      </c>
      <c r="Q1166">
        <f t="shared" si="239"/>
        <v>145.15950845501158</v>
      </c>
      <c r="R1166">
        <v>7475.73</v>
      </c>
      <c r="S1166" s="135">
        <f t="shared" si="240"/>
        <v>177.62310039061384</v>
      </c>
      <c r="T1166">
        <v>10858.36</v>
      </c>
      <c r="U1166" s="136">
        <f t="shared" si="241"/>
        <v>169.96010186624341</v>
      </c>
      <c r="V1166">
        <v>9824.35</v>
      </c>
      <c r="W1166">
        <f t="shared" si="242"/>
        <v>134.30435311599879</v>
      </c>
      <c r="X1166">
        <v>3581.79</v>
      </c>
      <c r="Y1166">
        <f t="shared" si="243"/>
        <v>86.460488233490807</v>
      </c>
      <c r="Z1166">
        <v>14985.25</v>
      </c>
      <c r="AA1166" s="136">
        <f t="shared" si="244"/>
        <v>151.09754376058723</v>
      </c>
      <c r="AB1166">
        <v>11588.35</v>
      </c>
      <c r="AC1166">
        <f t="shared" si="245"/>
        <v>131.72471412008093</v>
      </c>
    </row>
    <row r="1167" spans="1:29">
      <c r="A1167" s="20">
        <v>43761</v>
      </c>
      <c r="B1167">
        <v>28140.45</v>
      </c>
      <c r="C1167">
        <f t="shared" si="246"/>
        <v>142.62808572753605</v>
      </c>
      <c r="D1167">
        <v>12608.65</v>
      </c>
      <c r="E1167" s="135">
        <f t="shared" si="246"/>
        <v>145.58734212878178</v>
      </c>
      <c r="F1167">
        <v>12000.57</v>
      </c>
      <c r="G1167">
        <f t="shared" si="234"/>
        <v>172.65839576316421</v>
      </c>
      <c r="H1167">
        <v>9701.74</v>
      </c>
      <c r="I1167">
        <f t="shared" si="235"/>
        <v>153.2231903559352</v>
      </c>
      <c r="J1167">
        <v>7356.65</v>
      </c>
      <c r="K1167">
        <f t="shared" si="236"/>
        <v>144.15024316836028</v>
      </c>
      <c r="L1167">
        <v>13619.96</v>
      </c>
      <c r="M1167" s="134">
        <f t="shared" si="237"/>
        <v>160.00855261148351</v>
      </c>
      <c r="N1167">
        <v>10139.17</v>
      </c>
      <c r="O1167">
        <f t="shared" si="238"/>
        <v>154.46680215357148</v>
      </c>
      <c r="P1167">
        <v>14074.88</v>
      </c>
      <c r="Q1167">
        <f t="shared" si="239"/>
        <v>145.32088570608482</v>
      </c>
      <c r="R1167">
        <v>7499.73</v>
      </c>
      <c r="S1167" s="135">
        <f t="shared" si="240"/>
        <v>178.1933396059647</v>
      </c>
      <c r="T1167">
        <v>10877.21</v>
      </c>
      <c r="U1167" s="136">
        <f t="shared" si="241"/>
        <v>170.25515083498072</v>
      </c>
      <c r="V1167">
        <v>9885.4500000000007</v>
      </c>
      <c r="W1167">
        <f t="shared" si="242"/>
        <v>135.13962425102429</v>
      </c>
      <c r="X1167">
        <v>3568.85</v>
      </c>
      <c r="Y1167">
        <f t="shared" si="243"/>
        <v>86.148130803897956</v>
      </c>
      <c r="Z1167">
        <v>15017.13</v>
      </c>
      <c r="AA1167" s="136">
        <f t="shared" si="244"/>
        <v>151.41899249818502</v>
      </c>
      <c r="AB1167">
        <v>11604.1</v>
      </c>
      <c r="AC1167">
        <f t="shared" si="245"/>
        <v>131.90374428808514</v>
      </c>
    </row>
    <row r="1168" spans="1:29">
      <c r="A1168" s="20">
        <v>43762</v>
      </c>
      <c r="B1168">
        <v>28045.25</v>
      </c>
      <c r="C1168">
        <f t="shared" si="246"/>
        <v>142.14557056657517</v>
      </c>
      <c r="D1168">
        <v>12672.85</v>
      </c>
      <c r="E1168" s="135">
        <f t="shared" si="246"/>
        <v>146.328635396869</v>
      </c>
      <c r="F1168">
        <v>12037.68</v>
      </c>
      <c r="G1168">
        <f t="shared" si="234"/>
        <v>173.19231649082724</v>
      </c>
      <c r="H1168">
        <v>9722.64</v>
      </c>
      <c r="I1168">
        <f t="shared" si="235"/>
        <v>153.55327183394215</v>
      </c>
      <c r="J1168">
        <v>7356.91</v>
      </c>
      <c r="K1168">
        <f t="shared" si="236"/>
        <v>144.15533775125112</v>
      </c>
      <c r="L1168">
        <v>13665.88</v>
      </c>
      <c r="M1168" s="134">
        <f t="shared" si="237"/>
        <v>160.54802502813666</v>
      </c>
      <c r="N1168">
        <v>10164.700000000001</v>
      </c>
      <c r="O1168">
        <f t="shared" si="238"/>
        <v>154.85574300957651</v>
      </c>
      <c r="P1168">
        <v>14087.01</v>
      </c>
      <c r="Q1168">
        <f t="shared" si="239"/>
        <v>145.44612601673865</v>
      </c>
      <c r="R1168">
        <v>7533.68</v>
      </c>
      <c r="S1168" s="135">
        <f t="shared" si="240"/>
        <v>178.99999049601308</v>
      </c>
      <c r="T1168">
        <v>10884.44</v>
      </c>
      <c r="U1168" s="136">
        <f t="shared" si="241"/>
        <v>170.36831815826835</v>
      </c>
      <c r="V1168">
        <v>9924.75</v>
      </c>
      <c r="W1168">
        <f t="shared" si="242"/>
        <v>135.67687720694082</v>
      </c>
      <c r="X1168">
        <v>3501.56</v>
      </c>
      <c r="Y1168">
        <f t="shared" si="243"/>
        <v>84.523823892205314</v>
      </c>
      <c r="Z1168">
        <v>15034.46</v>
      </c>
      <c r="AA1168" s="136">
        <f t="shared" si="244"/>
        <v>151.59373235460188</v>
      </c>
      <c r="AB1168">
        <v>11582.6</v>
      </c>
      <c r="AC1168">
        <f t="shared" si="245"/>
        <v>131.65935390001593</v>
      </c>
    </row>
    <row r="1169" spans="1:29">
      <c r="A1169" s="20">
        <v>43763</v>
      </c>
      <c r="B1169">
        <v>27959.55</v>
      </c>
      <c r="C1169">
        <f t="shared" si="246"/>
        <v>141.7112055529791</v>
      </c>
      <c r="D1169">
        <v>12545</v>
      </c>
      <c r="E1169" s="135">
        <f t="shared" si="246"/>
        <v>144.852399503957</v>
      </c>
      <c r="F1169">
        <v>11984.1</v>
      </c>
      <c r="G1169">
        <f t="shared" si="234"/>
        <v>172.42143337069291</v>
      </c>
      <c r="H1169">
        <v>9699.14</v>
      </c>
      <c r="I1169">
        <f t="shared" si="235"/>
        <v>153.18212758833627</v>
      </c>
      <c r="J1169">
        <v>7349.38</v>
      </c>
      <c r="K1169">
        <f t="shared" si="236"/>
        <v>144.00779079291303</v>
      </c>
      <c r="L1169">
        <v>13658.12</v>
      </c>
      <c r="M1169" s="134">
        <f t="shared" si="237"/>
        <v>160.45685982880678</v>
      </c>
      <c r="N1169">
        <v>10148.59</v>
      </c>
      <c r="O1169">
        <f t="shared" si="238"/>
        <v>154.61031264568143</v>
      </c>
      <c r="P1169">
        <v>14062.59</v>
      </c>
      <c r="Q1169">
        <f t="shared" si="239"/>
        <v>145.1939934210119</v>
      </c>
      <c r="R1169">
        <v>7491.28</v>
      </c>
      <c r="S1169" s="135">
        <f t="shared" si="240"/>
        <v>177.99256788222658</v>
      </c>
      <c r="T1169">
        <v>10850.67</v>
      </c>
      <c r="U1169" s="136">
        <f t="shared" si="241"/>
        <v>169.83973440897074</v>
      </c>
      <c r="V1169">
        <v>9921.4500000000007</v>
      </c>
      <c r="W1169">
        <f t="shared" si="242"/>
        <v>135.63176436331426</v>
      </c>
      <c r="X1169">
        <v>3489.61</v>
      </c>
      <c r="Y1169">
        <f t="shared" si="243"/>
        <v>84.235363978477764</v>
      </c>
      <c r="Z1169">
        <v>14995.73</v>
      </c>
      <c r="AA1169" s="136">
        <f t="shared" si="244"/>
        <v>151.20321448737596</v>
      </c>
      <c r="AB1169">
        <v>11583.9</v>
      </c>
      <c r="AC1169">
        <f t="shared" si="245"/>
        <v>131.67413099324801</v>
      </c>
    </row>
    <row r="1170" spans="1:29">
      <c r="A1170" s="20">
        <v>43765</v>
      </c>
      <c r="B1170">
        <v>28123.200000000001</v>
      </c>
      <c r="C1170">
        <f t="shared" si="246"/>
        <v>142.54065519679472</v>
      </c>
      <c r="D1170">
        <v>12635.35</v>
      </c>
      <c r="E1170" s="135">
        <f t="shared" si="246"/>
        <v>145.89563699261245</v>
      </c>
      <c r="F1170">
        <v>12008.15</v>
      </c>
      <c r="G1170">
        <f t="shared" si="234"/>
        <v>172.7674531362627</v>
      </c>
      <c r="H1170">
        <v>9713.9500000000007</v>
      </c>
      <c r="I1170">
        <f t="shared" si="235"/>
        <v>153.41602742992876</v>
      </c>
      <c r="J1170">
        <v>7364.63</v>
      </c>
      <c r="K1170">
        <f t="shared" si="236"/>
        <v>144.3066076740094</v>
      </c>
      <c r="L1170">
        <v>13759</v>
      </c>
      <c r="M1170" s="134">
        <f t="shared" si="237"/>
        <v>161.64200742009533</v>
      </c>
      <c r="N1170">
        <v>10234.719999999999</v>
      </c>
      <c r="O1170">
        <f t="shared" si="238"/>
        <v>155.92247386494168</v>
      </c>
      <c r="P1170">
        <v>14175.43</v>
      </c>
      <c r="Q1170">
        <f t="shared" si="239"/>
        <v>146.35904838013585</v>
      </c>
      <c r="R1170">
        <v>7497.42</v>
      </c>
      <c r="S1170" s="135">
        <f t="shared" si="240"/>
        <v>178.1384540814872</v>
      </c>
      <c r="T1170">
        <v>10864.71</v>
      </c>
      <c r="U1170" s="136">
        <f t="shared" si="241"/>
        <v>170.05949502016819</v>
      </c>
      <c r="V1170">
        <v>9928.25</v>
      </c>
      <c r="W1170">
        <f t="shared" si="242"/>
        <v>135.72472416230235</v>
      </c>
      <c r="X1170">
        <v>3501.33</v>
      </c>
      <c r="Y1170">
        <f t="shared" si="243"/>
        <v>84.518271944074996</v>
      </c>
      <c r="Z1170">
        <v>15053.71</v>
      </c>
      <c r="AA1170" s="136">
        <f t="shared" si="244"/>
        <v>151.7878317334839</v>
      </c>
      <c r="AB1170">
        <v>11627.15</v>
      </c>
      <c r="AC1170">
        <f t="shared" si="245"/>
        <v>132.16575351808487</v>
      </c>
    </row>
    <row r="1171" spans="1:29">
      <c r="A1171" s="20">
        <v>43767</v>
      </c>
      <c r="B1171">
        <v>28447.599999999999</v>
      </c>
      <c r="C1171">
        <f t="shared" si="246"/>
        <v>144.18485601838827</v>
      </c>
      <c r="D1171">
        <v>12705.7</v>
      </c>
      <c r="E1171" s="135">
        <f t="shared" si="246"/>
        <v>146.70794199899774</v>
      </c>
      <c r="F1171">
        <v>12111.95</v>
      </c>
      <c r="G1171">
        <f t="shared" si="234"/>
        <v>174.2608773219653</v>
      </c>
      <c r="H1171">
        <v>9826.57</v>
      </c>
      <c r="I1171">
        <f t="shared" si="235"/>
        <v>155.19467700184939</v>
      </c>
      <c r="J1171">
        <v>7446.02</v>
      </c>
      <c r="K1171">
        <f t="shared" si="236"/>
        <v>145.90140806433283</v>
      </c>
      <c r="L1171">
        <v>13891.04</v>
      </c>
      <c r="M1171" s="134">
        <f t="shared" si="237"/>
        <v>163.19322557982713</v>
      </c>
      <c r="N1171">
        <v>10347.42</v>
      </c>
      <c r="O1171">
        <f t="shared" si="238"/>
        <v>157.63941998604508</v>
      </c>
      <c r="P1171">
        <v>14356.48</v>
      </c>
      <c r="Q1171">
        <f t="shared" si="239"/>
        <v>148.22836068383484</v>
      </c>
      <c r="R1171">
        <v>7562.26</v>
      </c>
      <c r="S1171" s="135">
        <f t="shared" si="240"/>
        <v>179.67905036162671</v>
      </c>
      <c r="T1171">
        <v>10978.93</v>
      </c>
      <c r="U1171" s="136">
        <f t="shared" si="241"/>
        <v>171.84731959359937</v>
      </c>
      <c r="V1171">
        <v>10060.9</v>
      </c>
      <c r="W1171">
        <f t="shared" si="242"/>
        <v>137.53812377050414</v>
      </c>
      <c r="X1171">
        <v>3566.82</v>
      </c>
      <c r="Y1171">
        <f t="shared" si="243"/>
        <v>86.099128826921643</v>
      </c>
      <c r="Z1171">
        <v>15236.3</v>
      </c>
      <c r="AA1171" s="136">
        <f t="shared" si="244"/>
        <v>153.62890215374688</v>
      </c>
      <c r="AB1171">
        <v>11786.85</v>
      </c>
      <c r="AC1171">
        <f t="shared" si="245"/>
        <v>133.98106258667335</v>
      </c>
    </row>
    <row r="1172" spans="1:29">
      <c r="A1172" s="20">
        <v>43768</v>
      </c>
      <c r="B1172">
        <v>28636.400000000001</v>
      </c>
      <c r="C1172">
        <f t="shared" si="246"/>
        <v>145.14177684180649</v>
      </c>
      <c r="D1172">
        <v>12698.4</v>
      </c>
      <c r="E1172" s="135">
        <f t="shared" si="246"/>
        <v>146.62365164296912</v>
      </c>
      <c r="F1172">
        <v>12151.45</v>
      </c>
      <c r="G1172">
        <f t="shared" si="234"/>
        <v>174.82918421344169</v>
      </c>
      <c r="H1172">
        <v>9861.49</v>
      </c>
      <c r="I1172">
        <f t="shared" si="235"/>
        <v>155.74618155744758</v>
      </c>
      <c r="J1172">
        <v>7464.65</v>
      </c>
      <c r="K1172">
        <f t="shared" si="236"/>
        <v>146.26645452300988</v>
      </c>
      <c r="L1172">
        <v>13937.16</v>
      </c>
      <c r="M1172" s="134">
        <f t="shared" si="237"/>
        <v>163.73504761501968</v>
      </c>
      <c r="N1172">
        <v>10373.370000000001</v>
      </c>
      <c r="O1172">
        <f t="shared" si="238"/>
        <v>158.03475939902319</v>
      </c>
      <c r="P1172">
        <v>14403.82</v>
      </c>
      <c r="Q1172">
        <f t="shared" si="239"/>
        <v>148.71713861510855</v>
      </c>
      <c r="R1172">
        <v>7580.61</v>
      </c>
      <c r="S1172" s="135">
        <f t="shared" si="240"/>
        <v>180.11504576169702</v>
      </c>
      <c r="T1172">
        <v>11016.39</v>
      </c>
      <c r="U1172" s="136">
        <f t="shared" si="241"/>
        <v>172.43366093942964</v>
      </c>
      <c r="V1172">
        <v>10090.85</v>
      </c>
      <c r="W1172">
        <f t="shared" si="242"/>
        <v>137.94755700281206</v>
      </c>
      <c r="X1172">
        <v>3580.92</v>
      </c>
      <c r="Y1172">
        <f t="shared" si="243"/>
        <v>86.439487386215248</v>
      </c>
      <c r="Z1172">
        <v>15294.21</v>
      </c>
      <c r="AA1172" s="136">
        <f t="shared" si="244"/>
        <v>154.21281358393156</v>
      </c>
      <c r="AB1172">
        <v>11844.1</v>
      </c>
      <c r="AC1172">
        <f t="shared" si="245"/>
        <v>134.63182303862507</v>
      </c>
    </row>
    <row r="1173" spans="1:29">
      <c r="A1173" s="20">
        <v>43769</v>
      </c>
      <c r="B1173">
        <v>28722.1</v>
      </c>
      <c r="C1173">
        <f t="shared" si="246"/>
        <v>145.57614185540254</v>
      </c>
      <c r="D1173">
        <v>12777.25</v>
      </c>
      <c r="E1173" s="135">
        <f t="shared" si="246"/>
        <v>147.53410295431922</v>
      </c>
      <c r="F1173">
        <v>12163.61</v>
      </c>
      <c r="G1173">
        <f t="shared" si="234"/>
        <v>175.00413641091899</v>
      </c>
      <c r="H1173">
        <v>9916.4</v>
      </c>
      <c r="I1173">
        <f t="shared" si="235"/>
        <v>156.61339562239309</v>
      </c>
      <c r="J1173">
        <v>7497.8</v>
      </c>
      <c r="K1173">
        <f t="shared" si="236"/>
        <v>146.91601384158983</v>
      </c>
      <c r="L1173">
        <v>14200.94</v>
      </c>
      <c r="M1173" s="134">
        <f t="shared" si="237"/>
        <v>166.83395950667409</v>
      </c>
      <c r="N1173">
        <v>10499.65</v>
      </c>
      <c r="O1173">
        <f t="shared" si="238"/>
        <v>159.95859219558866</v>
      </c>
      <c r="P1173">
        <v>14636.25</v>
      </c>
      <c r="Q1173">
        <f t="shared" si="239"/>
        <v>151.11694120416544</v>
      </c>
      <c r="R1173">
        <v>7644.36</v>
      </c>
      <c r="S1173" s="135">
        <f t="shared" si="240"/>
        <v>181.62974367747267</v>
      </c>
      <c r="T1173">
        <v>11114.52</v>
      </c>
      <c r="U1173" s="136">
        <f t="shared" si="241"/>
        <v>173.96963734803413</v>
      </c>
      <c r="V1173">
        <v>10170.65</v>
      </c>
      <c r="W1173">
        <f t="shared" si="242"/>
        <v>139.0384675850548</v>
      </c>
      <c r="X1173">
        <v>3615.13</v>
      </c>
      <c r="Y1173">
        <f t="shared" si="243"/>
        <v>87.265279323338234</v>
      </c>
      <c r="Z1173">
        <v>15463.55</v>
      </c>
      <c r="AA1173" s="136">
        <f t="shared" si="244"/>
        <v>155.92028313301606</v>
      </c>
      <c r="AB1173">
        <v>11877.45</v>
      </c>
      <c r="AC1173">
        <f t="shared" si="245"/>
        <v>135.01091231500217</v>
      </c>
    </row>
    <row r="1174" spans="1:29">
      <c r="A1174" s="20">
        <v>43770</v>
      </c>
      <c r="B1174">
        <v>28706.55</v>
      </c>
      <c r="C1174">
        <f t="shared" si="246"/>
        <v>145.49732766682123</v>
      </c>
      <c r="D1174">
        <v>12810.3</v>
      </c>
      <c r="E1174" s="135">
        <f t="shared" si="246"/>
        <v>147.91571888127066</v>
      </c>
      <c r="F1174">
        <v>12147.41</v>
      </c>
      <c r="G1174">
        <f t="shared" si="234"/>
        <v>174.77105864783243</v>
      </c>
      <c r="H1174">
        <v>9880.73</v>
      </c>
      <c r="I1174">
        <f t="shared" si="235"/>
        <v>156.05004603767981</v>
      </c>
      <c r="J1174">
        <v>7497.31</v>
      </c>
      <c r="K1174">
        <f t="shared" si="236"/>
        <v>146.90641251229559</v>
      </c>
      <c r="L1174">
        <v>14252.35</v>
      </c>
      <c r="M1174" s="134">
        <f t="shared" si="237"/>
        <v>167.43792895223459</v>
      </c>
      <c r="N1174">
        <v>10518.33</v>
      </c>
      <c r="O1174">
        <f t="shared" si="238"/>
        <v>160.24317563429506</v>
      </c>
      <c r="P1174">
        <v>14672.05</v>
      </c>
      <c r="Q1174">
        <f t="shared" si="239"/>
        <v>151.48657048045609</v>
      </c>
      <c r="R1174">
        <v>7619.55</v>
      </c>
      <c r="S1174" s="135">
        <f t="shared" si="240"/>
        <v>181.04025888860374</v>
      </c>
      <c r="T1174">
        <v>11111.76</v>
      </c>
      <c r="U1174" s="136">
        <f t="shared" si="241"/>
        <v>173.9264365441235</v>
      </c>
      <c r="V1174">
        <v>10136.049999999999</v>
      </c>
      <c r="W1174">
        <f t="shared" si="242"/>
        <v>138.56546625490944</v>
      </c>
      <c r="X1174">
        <v>3640.67</v>
      </c>
      <c r="Y1174">
        <f t="shared" si="243"/>
        <v>87.881786954853013</v>
      </c>
      <c r="Z1174">
        <v>15460.78</v>
      </c>
      <c r="AA1174" s="136">
        <f t="shared" si="244"/>
        <v>155.89235298862627</v>
      </c>
      <c r="AB1174">
        <v>11890.6</v>
      </c>
      <c r="AC1174">
        <f t="shared" si="245"/>
        <v>135.16038829654218</v>
      </c>
    </row>
    <row r="1175" spans="1:29">
      <c r="A1175" s="20">
        <v>43773</v>
      </c>
      <c r="B1175">
        <v>28652.9</v>
      </c>
      <c r="C1175">
        <f t="shared" si="246"/>
        <v>145.22540604512429</v>
      </c>
      <c r="D1175">
        <v>12841.05</v>
      </c>
      <c r="E1175" s="135">
        <f t="shared" si="246"/>
        <v>148.27077757276103</v>
      </c>
      <c r="F1175">
        <v>12179.94</v>
      </c>
      <c r="G1175">
        <f t="shared" si="234"/>
        <v>175.23908455111669</v>
      </c>
      <c r="H1175">
        <v>9877.7199999999993</v>
      </c>
      <c r="I1175">
        <f t="shared" si="235"/>
        <v>156.00250798749795</v>
      </c>
      <c r="J1175">
        <v>7486.69</v>
      </c>
      <c r="K1175">
        <f t="shared" si="236"/>
        <v>146.69831839575502</v>
      </c>
      <c r="L1175">
        <v>14200.35</v>
      </c>
      <c r="M1175" s="134">
        <f t="shared" si="237"/>
        <v>166.82702813198276</v>
      </c>
      <c r="N1175">
        <v>10447.23</v>
      </c>
      <c r="O1175">
        <f t="shared" si="238"/>
        <v>159.15999134671344</v>
      </c>
      <c r="P1175">
        <v>14621.51</v>
      </c>
      <c r="Q1175">
        <f t="shared" si="239"/>
        <v>150.96475306079887</v>
      </c>
      <c r="R1175">
        <v>7657.57</v>
      </c>
      <c r="S1175" s="135">
        <f t="shared" si="240"/>
        <v>181.94361284558872</v>
      </c>
      <c r="T1175">
        <v>11183.69</v>
      </c>
      <c r="U1175" s="136">
        <f t="shared" si="241"/>
        <v>175.05231836488088</v>
      </c>
      <c r="V1175">
        <v>10103.450000000001</v>
      </c>
      <c r="W1175">
        <f t="shared" si="242"/>
        <v>138.11980604211354</v>
      </c>
      <c r="X1175">
        <v>3678.49</v>
      </c>
      <c r="Y1175">
        <f t="shared" si="243"/>
        <v>88.794720338717113</v>
      </c>
      <c r="Z1175">
        <v>15523.15</v>
      </c>
      <c r="AA1175" s="136">
        <f t="shared" si="244"/>
        <v>156.52123497620391</v>
      </c>
      <c r="AB1175">
        <v>11941.3</v>
      </c>
      <c r="AC1175">
        <f t="shared" si="245"/>
        <v>135.73669493259374</v>
      </c>
    </row>
    <row r="1176" spans="1:29">
      <c r="A1176" s="20">
        <v>43774</v>
      </c>
      <c r="B1176">
        <v>28442.35</v>
      </c>
      <c r="C1176">
        <f t="shared" si="246"/>
        <v>144.15824672642353</v>
      </c>
      <c r="D1176">
        <v>12785.25</v>
      </c>
      <c r="E1176" s="135">
        <f t="shared" si="246"/>
        <v>147.62647594722728</v>
      </c>
      <c r="F1176">
        <v>12165.77</v>
      </c>
      <c r="G1176">
        <f t="shared" si="234"/>
        <v>175.03521344599719</v>
      </c>
      <c r="H1176">
        <v>9880.26</v>
      </c>
      <c r="I1176">
        <f t="shared" si="235"/>
        <v>156.0426231527677</v>
      </c>
      <c r="J1176">
        <v>7493.74</v>
      </c>
      <c r="K1176">
        <f t="shared" si="236"/>
        <v>146.83645997029467</v>
      </c>
      <c r="L1176">
        <v>14052.17</v>
      </c>
      <c r="M1176" s="134">
        <f t="shared" si="237"/>
        <v>165.08619575611897</v>
      </c>
      <c r="N1176">
        <v>10358.76</v>
      </c>
      <c r="O1176">
        <f t="shared" si="238"/>
        <v>157.81218102431757</v>
      </c>
      <c r="P1176">
        <v>14451.35</v>
      </c>
      <c r="Q1176">
        <f t="shared" si="239"/>
        <v>149.20787826600505</v>
      </c>
      <c r="R1176">
        <v>7644.76</v>
      </c>
      <c r="S1176" s="135">
        <f t="shared" si="240"/>
        <v>181.63924766439521</v>
      </c>
      <c r="T1176">
        <v>11173.09</v>
      </c>
      <c r="U1176" s="136">
        <f t="shared" si="241"/>
        <v>174.88640223391982</v>
      </c>
      <c r="V1176">
        <v>10083.200000000001</v>
      </c>
      <c r="W1176">
        <f t="shared" si="242"/>
        <v>137.84297722895042</v>
      </c>
      <c r="X1176">
        <v>3656.38</v>
      </c>
      <c r="Y1176">
        <f t="shared" si="243"/>
        <v>88.261009151058872</v>
      </c>
      <c r="Z1176">
        <v>15496.37</v>
      </c>
      <c r="AA1176" s="136">
        <f t="shared" si="244"/>
        <v>156.25120997015406</v>
      </c>
      <c r="AB1176">
        <v>11917.2</v>
      </c>
      <c r="AC1176">
        <f t="shared" si="245"/>
        <v>135.46275035806033</v>
      </c>
    </row>
    <row r="1177" spans="1:29">
      <c r="A1177" s="20">
        <v>43775</v>
      </c>
      <c r="B1177">
        <v>28534.2</v>
      </c>
      <c r="C1177">
        <f t="shared" si="246"/>
        <v>144.62378262489261</v>
      </c>
      <c r="D1177">
        <v>12801.4</v>
      </c>
      <c r="E1177" s="135">
        <f t="shared" si="246"/>
        <v>147.81295392666044</v>
      </c>
      <c r="F1177">
        <v>12157.33</v>
      </c>
      <c r="G1177">
        <f t="shared" si="234"/>
        <v>174.91378280893232</v>
      </c>
      <c r="H1177">
        <v>9852.2099999999991</v>
      </c>
      <c r="I1177">
        <f t="shared" si="235"/>
        <v>155.59961906386363</v>
      </c>
      <c r="J1177">
        <v>7488.82</v>
      </c>
      <c r="K1177">
        <f t="shared" si="236"/>
        <v>146.74005478636062</v>
      </c>
      <c r="L1177">
        <v>14019.02</v>
      </c>
      <c r="M1177" s="134">
        <f t="shared" si="237"/>
        <v>164.69674648320844</v>
      </c>
      <c r="N1177">
        <v>10303.540000000001</v>
      </c>
      <c r="O1177">
        <f t="shared" si="238"/>
        <v>156.97092312895532</v>
      </c>
      <c r="P1177">
        <v>14421.99</v>
      </c>
      <c r="Q1177">
        <f t="shared" si="239"/>
        <v>148.90474096008623</v>
      </c>
      <c r="R1177">
        <v>7634.05</v>
      </c>
      <c r="S1177" s="135">
        <f t="shared" si="240"/>
        <v>181.38477841454491</v>
      </c>
      <c r="T1177">
        <v>11170.55</v>
      </c>
      <c r="U1177" s="136">
        <f t="shared" si="241"/>
        <v>174.84664497234991</v>
      </c>
      <c r="V1177">
        <v>10053.65</v>
      </c>
      <c r="W1177">
        <f t="shared" si="242"/>
        <v>137.43901222011237</v>
      </c>
      <c r="X1177">
        <v>3665.84</v>
      </c>
      <c r="Y1177">
        <f t="shared" si="243"/>
        <v>88.489363191549458</v>
      </c>
      <c r="Z1177">
        <v>15454.63</v>
      </c>
      <c r="AA1177" s="136">
        <f t="shared" si="244"/>
        <v>155.8303420182302</v>
      </c>
      <c r="AB1177">
        <v>11966.05</v>
      </c>
      <c r="AC1177">
        <f t="shared" si="245"/>
        <v>136.01802805374314</v>
      </c>
    </row>
    <row r="1178" spans="1:29">
      <c r="A1178" s="20">
        <v>43776</v>
      </c>
      <c r="B1178">
        <v>28686.25</v>
      </c>
      <c r="C1178">
        <f t="shared" si="246"/>
        <v>145.39443840455752</v>
      </c>
      <c r="D1178">
        <v>12880.45</v>
      </c>
      <c r="E1178" s="135">
        <f t="shared" si="246"/>
        <v>148.72571456283325</v>
      </c>
      <c r="F1178">
        <v>12213.85</v>
      </c>
      <c r="G1178">
        <f t="shared" si="234"/>
        <v>175.72696522681198</v>
      </c>
      <c r="H1178">
        <v>9910.48</v>
      </c>
      <c r="I1178">
        <f t="shared" si="235"/>
        <v>156.51989885924471</v>
      </c>
      <c r="J1178">
        <v>7508.87</v>
      </c>
      <c r="K1178">
        <f t="shared" si="236"/>
        <v>147.13292550544142</v>
      </c>
      <c r="L1178">
        <v>14151.88</v>
      </c>
      <c r="M1178" s="134">
        <f t="shared" si="237"/>
        <v>166.25759807895187</v>
      </c>
      <c r="N1178">
        <v>10337.75</v>
      </c>
      <c r="O1178">
        <f t="shared" si="238"/>
        <v>157.49210082907018</v>
      </c>
      <c r="P1178">
        <v>14505.23</v>
      </c>
      <c r="Q1178">
        <f t="shared" si="239"/>
        <v>149.76418065166263</v>
      </c>
      <c r="R1178">
        <v>7667.07</v>
      </c>
      <c r="S1178" s="135">
        <f t="shared" si="240"/>
        <v>182.1693325349984</v>
      </c>
      <c r="T1178">
        <v>11214.02</v>
      </c>
      <c r="U1178" s="136">
        <f t="shared" si="241"/>
        <v>175.52705763394206</v>
      </c>
      <c r="V1178">
        <v>10114.75</v>
      </c>
      <c r="W1178">
        <f t="shared" si="242"/>
        <v>138.27428335513787</v>
      </c>
      <c r="X1178">
        <v>3676.14</v>
      </c>
      <c r="Y1178">
        <f t="shared" si="243"/>
        <v>88.737993912168193</v>
      </c>
      <c r="Z1178">
        <v>15513.1</v>
      </c>
      <c r="AA1178" s="136">
        <f t="shared" si="244"/>
        <v>156.4198999758006</v>
      </c>
      <c r="AB1178">
        <v>12012.05</v>
      </c>
      <c r="AC1178">
        <f t="shared" si="245"/>
        <v>136.5409098142633</v>
      </c>
    </row>
    <row r="1179" spans="1:29">
      <c r="A1179" s="20">
        <v>43777</v>
      </c>
      <c r="B1179">
        <v>28387.25</v>
      </c>
      <c r="C1179">
        <f t="shared" si="246"/>
        <v>143.87897587170772</v>
      </c>
      <c r="D1179">
        <v>12791.75</v>
      </c>
      <c r="E1179" s="135">
        <f t="shared" si="246"/>
        <v>147.70152900396511</v>
      </c>
      <c r="F1179">
        <v>12098.96</v>
      </c>
      <c r="G1179">
        <f t="shared" si="234"/>
        <v>174.07398348600884</v>
      </c>
      <c r="H1179">
        <v>9784.81</v>
      </c>
      <c r="I1179">
        <f t="shared" si="235"/>
        <v>154.53514578072165</v>
      </c>
      <c r="J1179">
        <v>7408.54</v>
      </c>
      <c r="K1179">
        <f t="shared" si="236"/>
        <v>145.16700434607111</v>
      </c>
      <c r="L1179">
        <v>14080.43</v>
      </c>
      <c r="M1179" s="134">
        <f t="shared" si="237"/>
        <v>165.41819685574046</v>
      </c>
      <c r="N1179">
        <v>10271.26</v>
      </c>
      <c r="O1179">
        <f t="shared" si="238"/>
        <v>156.47914832159756</v>
      </c>
      <c r="P1179">
        <v>14420.02</v>
      </c>
      <c r="Q1179">
        <f t="shared" si="239"/>
        <v>148.88440102505015</v>
      </c>
      <c r="R1179">
        <v>7604.14</v>
      </c>
      <c r="S1179" s="135">
        <f t="shared" si="240"/>
        <v>180.67411779241391</v>
      </c>
      <c r="T1179">
        <v>11143.44</v>
      </c>
      <c r="U1179" s="136">
        <f t="shared" si="241"/>
        <v>174.42230664118446</v>
      </c>
      <c r="V1179">
        <v>10010.75</v>
      </c>
      <c r="W1179">
        <f t="shared" si="242"/>
        <v>136.85254525296685</v>
      </c>
      <c r="X1179">
        <v>3612.54</v>
      </c>
      <c r="Y1179">
        <f t="shared" si="243"/>
        <v>87.202759559609817</v>
      </c>
      <c r="Z1179">
        <v>15408.14</v>
      </c>
      <c r="AA1179" s="136">
        <f t="shared" si="244"/>
        <v>155.36157941437443</v>
      </c>
      <c r="AB1179">
        <v>11908.15</v>
      </c>
      <c r="AC1179">
        <f t="shared" si="245"/>
        <v>135.35987905517538</v>
      </c>
    </row>
    <row r="1180" spans="1:29">
      <c r="A1180" s="20">
        <v>43780</v>
      </c>
      <c r="B1180">
        <v>28451.15</v>
      </c>
      <c r="C1180">
        <f t="shared" si="246"/>
        <v>144.20284896819302</v>
      </c>
      <c r="D1180">
        <v>12810.4</v>
      </c>
      <c r="E1180" s="135">
        <f t="shared" si="246"/>
        <v>147.91687354368202</v>
      </c>
      <c r="F1180">
        <v>12079.2</v>
      </c>
      <c r="G1180">
        <f t="shared" si="234"/>
        <v>173.78968616510826</v>
      </c>
      <c r="H1180">
        <v>9743.4</v>
      </c>
      <c r="I1180">
        <f t="shared" si="235"/>
        <v>153.88114223984761</v>
      </c>
      <c r="J1180">
        <v>7385.49</v>
      </c>
      <c r="K1180">
        <f t="shared" si="236"/>
        <v>144.71534997825003</v>
      </c>
      <c r="L1180">
        <v>14158.68</v>
      </c>
      <c r="M1180" s="134">
        <f t="shared" si="237"/>
        <v>166.33748510929249</v>
      </c>
      <c r="N1180">
        <v>10330.879999999999</v>
      </c>
      <c r="O1180">
        <f t="shared" si="238"/>
        <v>157.38743871858233</v>
      </c>
      <c r="P1180">
        <v>14507.11</v>
      </c>
      <c r="Q1180">
        <f t="shared" si="239"/>
        <v>149.78359135108795</v>
      </c>
      <c r="R1180">
        <v>7605.18</v>
      </c>
      <c r="S1180" s="135">
        <f t="shared" si="240"/>
        <v>180.69882815841245</v>
      </c>
      <c r="T1180">
        <v>11157.56</v>
      </c>
      <c r="U1180" s="136">
        <f t="shared" si="241"/>
        <v>174.6433194495967</v>
      </c>
      <c r="V1180">
        <v>9967.75</v>
      </c>
      <c r="W1180">
        <f t="shared" si="242"/>
        <v>136.26471122995383</v>
      </c>
      <c r="X1180">
        <v>3634.74</v>
      </c>
      <c r="Y1180">
        <f t="shared" si="243"/>
        <v>87.738643248710375</v>
      </c>
      <c r="Z1180">
        <v>15440.25</v>
      </c>
      <c r="AA1180" s="136">
        <f t="shared" si="244"/>
        <v>155.6853472614342</v>
      </c>
      <c r="AB1180">
        <v>11913.45</v>
      </c>
      <c r="AC1180">
        <f t="shared" si="245"/>
        <v>135.42012412758316</v>
      </c>
    </row>
    <row r="1181" spans="1:29">
      <c r="A1181" s="20">
        <v>43782</v>
      </c>
      <c r="B1181">
        <v>28298.6</v>
      </c>
      <c r="C1181">
        <f t="shared" si="246"/>
        <v>143.42965897024573</v>
      </c>
      <c r="D1181">
        <v>12666.5</v>
      </c>
      <c r="E1181" s="135">
        <f t="shared" si="246"/>
        <v>146.25531433374823</v>
      </c>
      <c r="F1181">
        <v>12022.19</v>
      </c>
      <c r="G1181">
        <f t="shared" si="234"/>
        <v>172.96945386427106</v>
      </c>
      <c r="H1181">
        <v>9706.33</v>
      </c>
      <c r="I1181">
        <f t="shared" si="235"/>
        <v>153.2956819341195</v>
      </c>
      <c r="J1181">
        <v>7357.01</v>
      </c>
      <c r="K1181">
        <f t="shared" si="236"/>
        <v>144.15729720620914</v>
      </c>
      <c r="L1181">
        <v>14057.88</v>
      </c>
      <c r="M1181" s="134">
        <f t="shared" si="237"/>
        <v>165.15327736541971</v>
      </c>
      <c r="N1181">
        <v>10197.290000000001</v>
      </c>
      <c r="O1181">
        <f t="shared" si="238"/>
        <v>155.35224056136676</v>
      </c>
      <c r="P1181">
        <v>14338.64</v>
      </c>
      <c r="Q1181">
        <f t="shared" si="239"/>
        <v>148.04416553609667</v>
      </c>
      <c r="R1181">
        <v>7552.31</v>
      </c>
      <c r="S1181" s="135">
        <f t="shared" si="240"/>
        <v>179.44263868692914</v>
      </c>
      <c r="T1181">
        <v>11061.42</v>
      </c>
      <c r="U1181" s="136">
        <f t="shared" si="241"/>
        <v>173.13849144671039</v>
      </c>
      <c r="V1181">
        <v>9893.7999999999993</v>
      </c>
      <c r="W1181">
        <f t="shared" si="242"/>
        <v>135.25377341595819</v>
      </c>
      <c r="X1181">
        <v>3559.33</v>
      </c>
      <c r="Y1181">
        <f t="shared" si="243"/>
        <v>85.918328429112492</v>
      </c>
      <c r="Z1181">
        <v>15337.01</v>
      </c>
      <c r="AA1181" s="136">
        <f t="shared" si="244"/>
        <v>154.64436960554971</v>
      </c>
      <c r="AB1181">
        <v>11840.45</v>
      </c>
      <c r="AC1181">
        <f t="shared" si="245"/>
        <v>134.59033350762726</v>
      </c>
    </row>
    <row r="1182" spans="1:29">
      <c r="A1182" s="20">
        <v>43783</v>
      </c>
      <c r="B1182">
        <v>28175.599999999999</v>
      </c>
      <c r="C1182">
        <f t="shared" si="246"/>
        <v>142.80624127278577</v>
      </c>
      <c r="D1182">
        <v>12750.15</v>
      </c>
      <c r="E1182" s="135">
        <f t="shared" si="246"/>
        <v>147.22118944084318</v>
      </c>
      <c r="F1182">
        <v>12030.67</v>
      </c>
      <c r="G1182">
        <f t="shared" si="234"/>
        <v>173.09146000198547</v>
      </c>
      <c r="H1182">
        <v>9725.08</v>
      </c>
      <c r="I1182">
        <f t="shared" si="235"/>
        <v>153.59180766199657</v>
      </c>
      <c r="J1182">
        <v>7345.95</v>
      </c>
      <c r="K1182">
        <f t="shared" si="236"/>
        <v>143.94058148785334</v>
      </c>
      <c r="L1182">
        <v>14119.82</v>
      </c>
      <c r="M1182" s="134">
        <f t="shared" si="237"/>
        <v>165.88095422708122</v>
      </c>
      <c r="N1182">
        <v>10253.049999999999</v>
      </c>
      <c r="O1182">
        <f t="shared" si="238"/>
        <v>156.2017251728372</v>
      </c>
      <c r="P1182">
        <v>14448.93</v>
      </c>
      <c r="Q1182">
        <f t="shared" si="239"/>
        <v>149.18289215291503</v>
      </c>
      <c r="R1182">
        <v>7599.71</v>
      </c>
      <c r="S1182" s="135">
        <f t="shared" si="240"/>
        <v>180.56886113724707</v>
      </c>
      <c r="T1182">
        <v>11119.3</v>
      </c>
      <c r="U1182" s="136">
        <f t="shared" si="241"/>
        <v>174.04445613161843</v>
      </c>
      <c r="V1182">
        <v>9901.1</v>
      </c>
      <c r="W1182">
        <f t="shared" si="242"/>
        <v>135.35356849428365</v>
      </c>
      <c r="X1182">
        <v>3522.35</v>
      </c>
      <c r="Y1182">
        <f t="shared" si="243"/>
        <v>85.025671725376512</v>
      </c>
      <c r="Z1182">
        <v>15406.97</v>
      </c>
      <c r="AA1182" s="136">
        <f t="shared" si="244"/>
        <v>155.34978220537226</v>
      </c>
      <c r="AB1182">
        <v>11872.1</v>
      </c>
      <c r="AC1182">
        <f t="shared" si="245"/>
        <v>134.95009889285473</v>
      </c>
    </row>
    <row r="1183" spans="1:29">
      <c r="A1183" s="20">
        <v>43784</v>
      </c>
      <c r="B1183">
        <v>28195.55</v>
      </c>
      <c r="C1183">
        <f t="shared" si="246"/>
        <v>142.90735658225185</v>
      </c>
      <c r="D1183">
        <v>12679.05</v>
      </c>
      <c r="E1183" s="135">
        <f t="shared" si="246"/>
        <v>146.40022446637275</v>
      </c>
      <c r="F1183">
        <v>12011.24</v>
      </c>
      <c r="G1183">
        <f t="shared" si="234"/>
        <v>172.81191056144402</v>
      </c>
      <c r="H1183">
        <v>9687.7800000000007</v>
      </c>
      <c r="I1183">
        <f t="shared" si="235"/>
        <v>153.00271488067318</v>
      </c>
      <c r="J1183">
        <v>7321.91</v>
      </c>
      <c r="K1183">
        <f t="shared" si="236"/>
        <v>143.46952851594801</v>
      </c>
      <c r="L1183">
        <v>14141.87</v>
      </c>
      <c r="M1183" s="134">
        <f t="shared" si="237"/>
        <v>166.1399996710534</v>
      </c>
      <c r="N1183">
        <v>10301.18</v>
      </c>
      <c r="O1183">
        <f t="shared" si="238"/>
        <v>156.93496933263052</v>
      </c>
      <c r="P1183">
        <v>14494.49</v>
      </c>
      <c r="Q1183">
        <f t="shared" si="239"/>
        <v>149.65329186877543</v>
      </c>
      <c r="R1183">
        <v>7584.04</v>
      </c>
      <c r="S1183" s="135">
        <f t="shared" si="240"/>
        <v>180.1965424495576</v>
      </c>
      <c r="T1183">
        <v>11135.46</v>
      </c>
      <c r="U1183" s="136">
        <f t="shared" si="241"/>
        <v>174.2973999690081</v>
      </c>
      <c r="V1183">
        <v>9864.75</v>
      </c>
      <c r="W1183">
        <f t="shared" si="242"/>
        <v>134.85664368645755</v>
      </c>
      <c r="X1183">
        <v>3521.17</v>
      </c>
      <c r="Y1183">
        <f t="shared" si="243"/>
        <v>84.997187817577483</v>
      </c>
      <c r="Z1183">
        <v>15428.36</v>
      </c>
      <c r="AA1183" s="136">
        <f t="shared" si="244"/>
        <v>155.56545938533517</v>
      </c>
      <c r="AB1183">
        <v>11895.45</v>
      </c>
      <c r="AC1183">
        <f t="shared" si="245"/>
        <v>135.21551822129268</v>
      </c>
    </row>
    <row r="1184" spans="1:29">
      <c r="A1184" s="20">
        <v>43787</v>
      </c>
      <c r="B1184">
        <v>28154</v>
      </c>
      <c r="C1184">
        <f t="shared" si="246"/>
        <v>142.69676304298793</v>
      </c>
      <c r="D1184">
        <v>12717.6</v>
      </c>
      <c r="E1184" s="135">
        <f t="shared" si="246"/>
        <v>146.8453468259485</v>
      </c>
      <c r="F1184">
        <v>11974.03</v>
      </c>
      <c r="G1184">
        <f t="shared" si="234"/>
        <v>172.27655108215706</v>
      </c>
      <c r="H1184">
        <v>9619</v>
      </c>
      <c r="I1184">
        <f t="shared" si="235"/>
        <v>151.9164467439594</v>
      </c>
      <c r="J1184">
        <v>7280.84</v>
      </c>
      <c r="K1184">
        <f t="shared" si="236"/>
        <v>142.66478036469377</v>
      </c>
      <c r="L1184">
        <v>14277.94</v>
      </c>
      <c r="M1184" s="134">
        <f t="shared" si="237"/>
        <v>167.73856264435469</v>
      </c>
      <c r="N1184">
        <v>10327.64</v>
      </c>
      <c r="O1184">
        <f t="shared" si="238"/>
        <v>157.33807842193303</v>
      </c>
      <c r="P1184">
        <v>14601.36</v>
      </c>
      <c r="Q1184">
        <f t="shared" si="239"/>
        <v>150.75670753238387</v>
      </c>
      <c r="R1184">
        <v>7601.08</v>
      </c>
      <c r="S1184" s="135">
        <f t="shared" si="240"/>
        <v>180.60141229245667</v>
      </c>
      <c r="T1184">
        <v>11149.86</v>
      </c>
      <c r="U1184" s="136">
        <f t="shared" si="241"/>
        <v>174.52279546767218</v>
      </c>
      <c r="V1184">
        <v>9805.1</v>
      </c>
      <c r="W1184">
        <f t="shared" si="242"/>
        <v>134.04119486151041</v>
      </c>
      <c r="X1184">
        <v>3568.09</v>
      </c>
      <c r="Y1184">
        <f t="shared" si="243"/>
        <v>86.129785236162988</v>
      </c>
      <c r="Z1184">
        <v>15467.65</v>
      </c>
      <c r="AA1184" s="136">
        <f t="shared" si="244"/>
        <v>155.96162377994676</v>
      </c>
      <c r="AB1184">
        <v>11884.5</v>
      </c>
      <c r="AC1184">
        <f t="shared" si="245"/>
        <v>135.09104962829929</v>
      </c>
    </row>
    <row r="1185" spans="1:29">
      <c r="A1185" s="20">
        <v>43788</v>
      </c>
      <c r="B1185">
        <v>28071.9</v>
      </c>
      <c r="C1185">
        <f t="shared" si="246"/>
        <v>142.28064440102483</v>
      </c>
      <c r="D1185">
        <v>12751.05</v>
      </c>
      <c r="E1185" s="135">
        <f t="shared" si="246"/>
        <v>147.23158140254532</v>
      </c>
      <c r="F1185">
        <v>11989.11</v>
      </c>
      <c r="G1185">
        <f t="shared" si="234"/>
        <v>172.49351482705487</v>
      </c>
      <c r="H1185">
        <v>9610.9599999999991</v>
      </c>
      <c r="I1185">
        <f t="shared" si="235"/>
        <v>151.78946803184573</v>
      </c>
      <c r="J1185">
        <v>7288.96</v>
      </c>
      <c r="K1185">
        <f t="shared" si="236"/>
        <v>142.82388810728409</v>
      </c>
      <c r="L1185">
        <v>14297.47</v>
      </c>
      <c r="M1185" s="134">
        <f t="shared" si="237"/>
        <v>167.96800289473001</v>
      </c>
      <c r="N1185">
        <v>10353.41</v>
      </c>
      <c r="O1185">
        <f t="shared" si="238"/>
        <v>157.73067559620841</v>
      </c>
      <c r="P1185">
        <v>14626.01</v>
      </c>
      <c r="Q1185">
        <f t="shared" si="239"/>
        <v>151.01121484133819</v>
      </c>
      <c r="R1185">
        <v>7601.35</v>
      </c>
      <c r="S1185" s="135">
        <f t="shared" si="240"/>
        <v>180.60782748362939</v>
      </c>
      <c r="T1185">
        <v>11192.29</v>
      </c>
      <c r="U1185" s="136">
        <f t="shared" si="241"/>
        <v>175.1869295654719</v>
      </c>
      <c r="V1185">
        <v>9785.7000000000007</v>
      </c>
      <c r="W1185">
        <f t="shared" si="242"/>
        <v>133.77598602322084</v>
      </c>
      <c r="X1185">
        <v>3585.06</v>
      </c>
      <c r="Y1185">
        <f t="shared" si="243"/>
        <v>86.539422452561027</v>
      </c>
      <c r="Z1185">
        <v>15523.72</v>
      </c>
      <c r="AA1185" s="136">
        <f t="shared" si="244"/>
        <v>156.52698233443573</v>
      </c>
      <c r="AB1185">
        <v>11940.1</v>
      </c>
      <c r="AC1185">
        <f t="shared" si="245"/>
        <v>135.72305453884104</v>
      </c>
    </row>
    <row r="1186" spans="1:29">
      <c r="A1186" s="20">
        <v>43789</v>
      </c>
      <c r="B1186">
        <v>28245.95</v>
      </c>
      <c r="C1186">
        <f t="shared" si="246"/>
        <v>143.16280578511348</v>
      </c>
      <c r="D1186">
        <v>12748.5</v>
      </c>
      <c r="E1186" s="135">
        <f t="shared" si="246"/>
        <v>147.20213751105589</v>
      </c>
      <c r="F1186">
        <v>12023.27</v>
      </c>
      <c r="G1186">
        <f t="shared" si="234"/>
        <v>172.98499238181014</v>
      </c>
      <c r="H1186">
        <v>9651.35</v>
      </c>
      <c r="I1186">
        <f t="shared" si="235"/>
        <v>152.42736233312328</v>
      </c>
      <c r="J1186">
        <v>7325.59</v>
      </c>
      <c r="K1186">
        <f t="shared" si="236"/>
        <v>143.54163645840273</v>
      </c>
      <c r="L1186">
        <v>14303.41</v>
      </c>
      <c r="M1186" s="134">
        <f t="shared" si="237"/>
        <v>168.0377865653511</v>
      </c>
      <c r="N1186">
        <v>10348.66</v>
      </c>
      <c r="O1186">
        <f t="shared" si="238"/>
        <v>157.65831096377502</v>
      </c>
      <c r="P1186">
        <v>14609.42</v>
      </c>
      <c r="Q1186">
        <f t="shared" si="239"/>
        <v>150.83992574374986</v>
      </c>
      <c r="R1186">
        <v>7611.31</v>
      </c>
      <c r="S1186" s="135">
        <f t="shared" si="240"/>
        <v>180.84447675799998</v>
      </c>
      <c r="T1186">
        <v>11228.06</v>
      </c>
      <c r="U1186" s="136">
        <f t="shared" si="241"/>
        <v>175.74681824513948</v>
      </c>
      <c r="V1186">
        <v>9821.85</v>
      </c>
      <c r="W1186">
        <f t="shared" si="242"/>
        <v>134.27017671931202</v>
      </c>
      <c r="X1186">
        <v>3600.38</v>
      </c>
      <c r="Y1186">
        <f t="shared" si="243"/>
        <v>86.909230475850237</v>
      </c>
      <c r="Z1186">
        <v>15585.55</v>
      </c>
      <c r="AA1186" s="136">
        <f t="shared" si="244"/>
        <v>157.15041945632007</v>
      </c>
      <c r="AB1186">
        <v>11999.1</v>
      </c>
      <c r="AC1186">
        <f t="shared" si="245"/>
        <v>136.3937072316821</v>
      </c>
    </row>
    <row r="1187" spans="1:29">
      <c r="A1187" s="20">
        <v>43790</v>
      </c>
      <c r="B1187">
        <v>28132.6</v>
      </c>
      <c r="C1187">
        <f t="shared" si="246"/>
        <v>142.58829850050304</v>
      </c>
      <c r="D1187">
        <v>12668.35</v>
      </c>
      <c r="E1187" s="135">
        <f t="shared" si="246"/>
        <v>146.27667558835822</v>
      </c>
      <c r="F1187">
        <v>11968.63</v>
      </c>
      <c r="G1187">
        <f t="shared" si="234"/>
        <v>172.19885849446149</v>
      </c>
      <c r="H1187">
        <v>9586.43</v>
      </c>
      <c r="I1187">
        <f t="shared" si="235"/>
        <v>151.4020566129218</v>
      </c>
      <c r="J1187">
        <v>7272.97</v>
      </c>
      <c r="K1187">
        <f t="shared" si="236"/>
        <v>142.51057125949848</v>
      </c>
      <c r="L1187">
        <v>14155.48</v>
      </c>
      <c r="M1187" s="134">
        <f t="shared" si="237"/>
        <v>166.29989121266163</v>
      </c>
      <c r="N1187">
        <v>10267.879999999999</v>
      </c>
      <c r="O1187">
        <f t="shared" si="238"/>
        <v>156.4276551726239</v>
      </c>
      <c r="P1187">
        <v>14462</v>
      </c>
      <c r="Q1187">
        <f t="shared" si="239"/>
        <v>149.31783781328147</v>
      </c>
      <c r="R1187">
        <v>7560.29</v>
      </c>
      <c r="S1187" s="135">
        <f t="shared" si="240"/>
        <v>179.6322432260333</v>
      </c>
      <c r="T1187">
        <v>11171.13</v>
      </c>
      <c r="U1187" s="136">
        <f t="shared" si="241"/>
        <v>174.8557234021572</v>
      </c>
      <c r="V1187">
        <v>9752.6</v>
      </c>
      <c r="W1187">
        <f t="shared" si="242"/>
        <v>133.32349053108754</v>
      </c>
      <c r="X1187">
        <v>3531.52</v>
      </c>
      <c r="Y1187">
        <f t="shared" si="243"/>
        <v>85.247025483441931</v>
      </c>
      <c r="Z1187">
        <v>15489.64</v>
      </c>
      <c r="AA1187" s="136">
        <f t="shared" si="244"/>
        <v>156.18335081068</v>
      </c>
      <c r="AB1187">
        <v>11968.4</v>
      </c>
      <c r="AC1187">
        <f t="shared" si="245"/>
        <v>136.04474049150886</v>
      </c>
    </row>
    <row r="1188" spans="1:29">
      <c r="A1188" s="20">
        <v>43791</v>
      </c>
      <c r="B1188">
        <v>28059.200000000001</v>
      </c>
      <c r="C1188">
        <f t="shared" si="246"/>
        <v>142.21627525665295</v>
      </c>
      <c r="D1188">
        <v>12598.95</v>
      </c>
      <c r="E1188" s="135">
        <f t="shared" si="246"/>
        <v>145.47533987488077</v>
      </c>
      <c r="F1188">
        <v>11881.25</v>
      </c>
      <c r="G1188">
        <f t="shared" si="234"/>
        <v>170.94167732541828</v>
      </c>
      <c r="H1188">
        <v>9498.5300000000007</v>
      </c>
      <c r="I1188">
        <f t="shared" si="235"/>
        <v>150.01381920063426</v>
      </c>
      <c r="J1188">
        <v>7223.66</v>
      </c>
      <c r="K1188">
        <f t="shared" si="236"/>
        <v>141.54436401970426</v>
      </c>
      <c r="L1188">
        <v>14161.04</v>
      </c>
      <c r="M1188" s="134">
        <f t="shared" si="237"/>
        <v>166.36521060805777</v>
      </c>
      <c r="N1188">
        <v>10218.01</v>
      </c>
      <c r="O1188">
        <f t="shared" si="238"/>
        <v>155.66790270537084</v>
      </c>
      <c r="P1188">
        <v>14412.48</v>
      </c>
      <c r="Q1188">
        <f t="shared" si="239"/>
        <v>148.80655173054646</v>
      </c>
      <c r="R1188">
        <v>7494.56</v>
      </c>
      <c r="S1188" s="135">
        <f t="shared" si="240"/>
        <v>178.0705005749912</v>
      </c>
      <c r="T1188">
        <v>11090.18</v>
      </c>
      <c r="U1188" s="136">
        <f t="shared" si="241"/>
        <v>173.58865634543113</v>
      </c>
      <c r="V1188">
        <v>9672.5</v>
      </c>
      <c r="W1188">
        <f t="shared" si="242"/>
        <v>132.22847878124236</v>
      </c>
      <c r="X1188">
        <v>3563.59</v>
      </c>
      <c r="Y1188">
        <f t="shared" si="243"/>
        <v>86.021160164047998</v>
      </c>
      <c r="Z1188">
        <v>15398.02</v>
      </c>
      <c r="AA1188" s="136">
        <f t="shared" si="244"/>
        <v>155.2595385980479</v>
      </c>
      <c r="AB1188">
        <v>11914.4</v>
      </c>
      <c r="AC1188">
        <f t="shared" si="245"/>
        <v>135.43092277263739</v>
      </c>
    </row>
    <row r="1189" spans="1:29">
      <c r="A1189" s="20">
        <v>43794</v>
      </c>
      <c r="B1189">
        <v>28443.5</v>
      </c>
      <c r="C1189">
        <f t="shared" si="246"/>
        <v>144.16407542847296</v>
      </c>
      <c r="D1189">
        <v>12701.5</v>
      </c>
      <c r="E1189" s="135">
        <f t="shared" si="246"/>
        <v>146.65944617772101</v>
      </c>
      <c r="F1189">
        <v>12009.45</v>
      </c>
      <c r="G1189">
        <f t="shared" si="234"/>
        <v>172.78615690737462</v>
      </c>
      <c r="H1189">
        <v>9606.4</v>
      </c>
      <c r="I1189">
        <f t="shared" si="235"/>
        <v>151.71745025482605</v>
      </c>
      <c r="J1189">
        <v>7286.79</v>
      </c>
      <c r="K1189">
        <f t="shared" si="236"/>
        <v>142.78136793469528</v>
      </c>
      <c r="L1189">
        <v>14251.27</v>
      </c>
      <c r="M1189" s="134">
        <f t="shared" si="237"/>
        <v>167.42524101212169</v>
      </c>
      <c r="N1189">
        <v>10289.790000000001</v>
      </c>
      <c r="O1189">
        <f t="shared" si="238"/>
        <v>156.76144656138504</v>
      </c>
      <c r="P1189">
        <v>14555.4</v>
      </c>
      <c r="Q1189">
        <f t="shared" si="239"/>
        <v>150.28217788047553</v>
      </c>
      <c r="R1189">
        <v>7590.61</v>
      </c>
      <c r="S1189" s="135">
        <f t="shared" si="240"/>
        <v>180.35264543475986</v>
      </c>
      <c r="T1189">
        <v>11243.79</v>
      </c>
      <c r="U1189" s="136">
        <f t="shared" si="241"/>
        <v>175.99303152249962</v>
      </c>
      <c r="V1189">
        <v>9804.4</v>
      </c>
      <c r="W1189">
        <f t="shared" si="242"/>
        <v>134.03162547043809</v>
      </c>
      <c r="X1189">
        <v>3625.68</v>
      </c>
      <c r="Y1189">
        <f t="shared" si="243"/>
        <v>87.51994477018556</v>
      </c>
      <c r="Z1189">
        <v>15587.3</v>
      </c>
      <c r="AA1189" s="136">
        <f t="shared" si="244"/>
        <v>157.16806485440026</v>
      </c>
      <c r="AB1189">
        <v>12073.75</v>
      </c>
      <c r="AC1189">
        <f t="shared" si="245"/>
        <v>137.24225339304795</v>
      </c>
    </row>
    <row r="1190" spans="1:29">
      <c r="A1190" s="20">
        <v>43795</v>
      </c>
      <c r="B1190">
        <v>28264.05</v>
      </c>
      <c r="C1190">
        <f t="shared" si="246"/>
        <v>143.25454448693483</v>
      </c>
      <c r="D1190">
        <v>12638.35</v>
      </c>
      <c r="E1190" s="135">
        <f t="shared" si="246"/>
        <v>145.93027686495299</v>
      </c>
      <c r="F1190">
        <v>11973.28</v>
      </c>
      <c r="G1190">
        <f t="shared" si="234"/>
        <v>172.2657604449771</v>
      </c>
      <c r="H1190">
        <v>9555.89</v>
      </c>
      <c r="I1190">
        <f t="shared" si="235"/>
        <v>150.91972702735569</v>
      </c>
      <c r="J1190">
        <v>7235.97</v>
      </c>
      <c r="K1190">
        <f t="shared" si="236"/>
        <v>141.78557292503518</v>
      </c>
      <c r="L1190">
        <v>14133.38</v>
      </c>
      <c r="M1190" s="134">
        <f t="shared" si="237"/>
        <v>166.04025836405458</v>
      </c>
      <c r="N1190">
        <v>10224.950000000001</v>
      </c>
      <c r="O1190">
        <f t="shared" si="238"/>
        <v>155.77363124202085</v>
      </c>
      <c r="P1190">
        <v>14439.92</v>
      </c>
      <c r="Q1190">
        <f t="shared" si="239"/>
        <v>149.08986534343518</v>
      </c>
      <c r="R1190">
        <v>7566.48</v>
      </c>
      <c r="S1190" s="135">
        <f t="shared" si="240"/>
        <v>179.77931742365919</v>
      </c>
      <c r="T1190">
        <v>11217.13</v>
      </c>
      <c r="U1190" s="136">
        <f t="shared" si="241"/>
        <v>175.57573680066741</v>
      </c>
      <c r="V1190">
        <v>9736.7999999999993</v>
      </c>
      <c r="W1190">
        <f t="shared" si="242"/>
        <v>133.10749570402695</v>
      </c>
      <c r="X1190">
        <v>3568.33</v>
      </c>
      <c r="Y1190">
        <f t="shared" si="243"/>
        <v>86.135578573342457</v>
      </c>
      <c r="Z1190">
        <v>15519.49</v>
      </c>
      <c r="AA1190" s="136">
        <f t="shared" si="244"/>
        <v>156.48433088650481</v>
      </c>
      <c r="AB1190">
        <v>12037.7</v>
      </c>
      <c r="AC1190">
        <f t="shared" si="245"/>
        <v>136.83247323072726</v>
      </c>
    </row>
    <row r="1191" spans="1:29">
      <c r="A1191" s="20">
        <v>43796</v>
      </c>
      <c r="B1191">
        <v>28468.7</v>
      </c>
      <c r="C1191">
        <f t="shared" si="246"/>
        <v>144.29180002990378</v>
      </c>
      <c r="D1191">
        <v>12689.05</v>
      </c>
      <c r="E1191" s="135">
        <f t="shared" si="246"/>
        <v>146.51569070750782</v>
      </c>
      <c r="F1191">
        <v>12047.47</v>
      </c>
      <c r="G1191">
        <f t="shared" si="234"/>
        <v>173.33317027481593</v>
      </c>
      <c r="H1191">
        <v>9639.77</v>
      </c>
      <c r="I1191">
        <f t="shared" si="235"/>
        <v>152.24447508358642</v>
      </c>
      <c r="J1191">
        <v>7300.34</v>
      </c>
      <c r="K1191">
        <f t="shared" si="236"/>
        <v>143.04687408150551</v>
      </c>
      <c r="L1191">
        <v>14229.79</v>
      </c>
      <c r="M1191" s="134">
        <f t="shared" si="237"/>
        <v>167.17289198098689</v>
      </c>
      <c r="N1191">
        <v>10283.049999999999</v>
      </c>
      <c r="O1191">
        <f t="shared" si="238"/>
        <v>156.65876495662692</v>
      </c>
      <c r="P1191">
        <v>14484.88</v>
      </c>
      <c r="Q1191">
        <f t="shared" si="239"/>
        <v>149.55407015522363</v>
      </c>
      <c r="R1191">
        <v>7615.97</v>
      </c>
      <c r="S1191" s="135">
        <f t="shared" si="240"/>
        <v>180.95519820564726</v>
      </c>
      <c r="T1191">
        <v>11306.7</v>
      </c>
      <c r="U1191" s="136">
        <f t="shared" si="241"/>
        <v>176.97772810728824</v>
      </c>
      <c r="V1191">
        <v>9822.7000000000007</v>
      </c>
      <c r="W1191">
        <f t="shared" si="242"/>
        <v>134.28179669418552</v>
      </c>
      <c r="X1191">
        <v>3589.51</v>
      </c>
      <c r="Y1191">
        <f t="shared" si="243"/>
        <v>86.64684057943029</v>
      </c>
      <c r="Z1191">
        <v>15619.11</v>
      </c>
      <c r="AA1191" s="136">
        <f t="shared" si="244"/>
        <v>157.48880777607485</v>
      </c>
      <c r="AB1191">
        <v>12100.7</v>
      </c>
      <c r="AC1191">
        <f t="shared" si="245"/>
        <v>137.54859390274402</v>
      </c>
    </row>
    <row r="1192" spans="1:29">
      <c r="A1192" s="20">
        <v>43797</v>
      </c>
      <c r="B1192">
        <v>28765.599999999999</v>
      </c>
      <c r="C1192">
        <f t="shared" si="246"/>
        <v>145.79661884596766</v>
      </c>
      <c r="D1192">
        <v>12768.6</v>
      </c>
      <c r="E1192" s="135">
        <f t="shared" si="246"/>
        <v>147.43422465573738</v>
      </c>
      <c r="F1192">
        <v>12068.41</v>
      </c>
      <c r="G1192">
        <f t="shared" si="234"/>
        <v>173.63444486487961</v>
      </c>
      <c r="H1192">
        <v>9639.3799999999992</v>
      </c>
      <c r="I1192">
        <f t="shared" si="235"/>
        <v>152.23831566844657</v>
      </c>
      <c r="J1192">
        <v>7304.94</v>
      </c>
      <c r="K1192">
        <f t="shared" si="236"/>
        <v>143.13700900957389</v>
      </c>
      <c r="L1192">
        <v>14340.1</v>
      </c>
      <c r="M1192" s="134">
        <f t="shared" si="237"/>
        <v>168.46882408640957</v>
      </c>
      <c r="N1192">
        <v>10344.59</v>
      </c>
      <c r="O1192">
        <f t="shared" si="238"/>
        <v>157.59630589977422</v>
      </c>
      <c r="P1192">
        <v>14602.62</v>
      </c>
      <c r="Q1192">
        <f t="shared" si="239"/>
        <v>150.7697168309349</v>
      </c>
      <c r="R1192">
        <v>7656.45</v>
      </c>
      <c r="S1192" s="135">
        <f t="shared" si="240"/>
        <v>181.91700168220569</v>
      </c>
      <c r="T1192">
        <v>11368.26</v>
      </c>
      <c r="U1192" s="136">
        <f t="shared" si="241"/>
        <v>177.94129386407712</v>
      </c>
      <c r="V1192">
        <v>9872</v>
      </c>
      <c r="W1192">
        <f t="shared" si="242"/>
        <v>134.95575523684926</v>
      </c>
      <c r="X1192">
        <v>3669.09</v>
      </c>
      <c r="Y1192">
        <f t="shared" si="243"/>
        <v>88.56781463252139</v>
      </c>
      <c r="Z1192">
        <v>15734.6</v>
      </c>
      <c r="AA1192" s="136">
        <f t="shared" si="244"/>
        <v>158.65330321852059</v>
      </c>
      <c r="AB1192">
        <v>12151.15</v>
      </c>
      <c r="AC1192">
        <f t="shared" si="245"/>
        <v>138.12205879009707</v>
      </c>
    </row>
    <row r="1193" spans="1:29">
      <c r="A1193" s="20">
        <v>43798</v>
      </c>
      <c r="B1193">
        <v>28546.45</v>
      </c>
      <c r="C1193">
        <f t="shared" si="246"/>
        <v>144.68587097281036</v>
      </c>
      <c r="D1193">
        <v>12771.4</v>
      </c>
      <c r="E1193" s="135">
        <f t="shared" si="246"/>
        <v>147.46655520325521</v>
      </c>
      <c r="F1193">
        <v>11968.94</v>
      </c>
      <c r="G1193">
        <f t="shared" si="234"/>
        <v>172.20331862449589</v>
      </c>
      <c r="H1193">
        <v>9565.9</v>
      </c>
      <c r="I1193">
        <f t="shared" si="235"/>
        <v>151.07781868261162</v>
      </c>
      <c r="J1193">
        <v>7252.89</v>
      </c>
      <c r="K1193">
        <f t="shared" si="236"/>
        <v>142.11711270393027</v>
      </c>
      <c r="L1193">
        <v>14401.4</v>
      </c>
      <c r="M1193" s="134">
        <f t="shared" si="237"/>
        <v>169.1889821687449</v>
      </c>
      <c r="N1193">
        <v>10364.4</v>
      </c>
      <c r="O1193">
        <f t="shared" si="238"/>
        <v>157.89810450367003</v>
      </c>
      <c r="P1193">
        <v>14618.76</v>
      </c>
      <c r="Q1193">
        <f t="shared" si="239"/>
        <v>150.93635975046928</v>
      </c>
      <c r="R1193">
        <v>7597.81</v>
      </c>
      <c r="S1193" s="135">
        <f t="shared" si="240"/>
        <v>180.52371719936514</v>
      </c>
      <c r="T1193">
        <v>11261.47</v>
      </c>
      <c r="U1193" s="136">
        <f t="shared" si="241"/>
        <v>176.26976710697048</v>
      </c>
      <c r="V1193">
        <v>9779.65</v>
      </c>
      <c r="W1193">
        <f t="shared" si="242"/>
        <v>133.69327914323875</v>
      </c>
      <c r="X1193">
        <v>3630.61</v>
      </c>
      <c r="Y1193">
        <f t="shared" si="243"/>
        <v>87.638949571413761</v>
      </c>
      <c r="Z1193">
        <v>15637.93</v>
      </c>
      <c r="AA1193" s="136">
        <f t="shared" si="244"/>
        <v>157.67857142857142</v>
      </c>
      <c r="AB1193">
        <v>12056.05</v>
      </c>
      <c r="AC1193">
        <f t="shared" si="245"/>
        <v>137.04105758519563</v>
      </c>
    </row>
    <row r="1194" spans="1:29">
      <c r="A1194" s="20">
        <v>43801</v>
      </c>
      <c r="B1194">
        <v>28539.45</v>
      </c>
      <c r="C1194">
        <f t="shared" si="246"/>
        <v>144.65039191685736</v>
      </c>
      <c r="D1194">
        <v>12708.15</v>
      </c>
      <c r="E1194" s="135">
        <f t="shared" si="246"/>
        <v>146.73623122807581</v>
      </c>
      <c r="F1194">
        <v>11958.83</v>
      </c>
      <c r="G1194">
        <f t="shared" si="234"/>
        <v>172.05786083531041</v>
      </c>
      <c r="H1194">
        <v>9557.27</v>
      </c>
      <c r="I1194">
        <f t="shared" si="235"/>
        <v>150.94152188092744</v>
      </c>
      <c r="J1194">
        <v>7232.8</v>
      </c>
      <c r="K1194">
        <f t="shared" si="236"/>
        <v>141.72345820286628</v>
      </c>
      <c r="L1194">
        <v>14387.74</v>
      </c>
      <c r="M1194" s="134">
        <f t="shared" si="237"/>
        <v>169.02850322250183</v>
      </c>
      <c r="N1194">
        <v>10295.280000000001</v>
      </c>
      <c r="O1194">
        <f t="shared" si="238"/>
        <v>156.84508484181856</v>
      </c>
      <c r="P1194">
        <v>14530.77</v>
      </c>
      <c r="Q1194">
        <f t="shared" si="239"/>
        <v>150.02787706832362</v>
      </c>
      <c r="R1194">
        <v>7590.6</v>
      </c>
      <c r="S1194" s="135">
        <f t="shared" si="240"/>
        <v>180.35240783508681</v>
      </c>
      <c r="T1194">
        <v>11234.5</v>
      </c>
      <c r="U1194" s="136">
        <f t="shared" si="241"/>
        <v>175.84762012093094</v>
      </c>
      <c r="V1194">
        <v>9731.65</v>
      </c>
      <c r="W1194">
        <f t="shared" si="242"/>
        <v>133.03709232685213</v>
      </c>
      <c r="X1194">
        <v>3609.99</v>
      </c>
      <c r="Y1194">
        <f t="shared" si="243"/>
        <v>87.141205352078003</v>
      </c>
      <c r="Z1194">
        <v>15578.14</v>
      </c>
      <c r="AA1194" s="136">
        <f t="shared" si="244"/>
        <v>157.07570379930627</v>
      </c>
      <c r="AB1194">
        <v>12048.2</v>
      </c>
      <c r="AC1194">
        <f t="shared" si="245"/>
        <v>136.9518266760634</v>
      </c>
    </row>
    <row r="1195" spans="1:29">
      <c r="A1195" s="20">
        <v>43802</v>
      </c>
      <c r="B1195">
        <v>28333.200000000001</v>
      </c>
      <c r="C1195">
        <f t="shared" si="246"/>
        <v>143.60502687538488</v>
      </c>
      <c r="D1195">
        <v>12686.75</v>
      </c>
      <c r="E1195" s="135">
        <f t="shared" si="246"/>
        <v>146.48913347204677</v>
      </c>
      <c r="F1195">
        <v>11928.12</v>
      </c>
      <c r="G1195">
        <f t="shared" si="234"/>
        <v>171.61602021158282</v>
      </c>
      <c r="H1195">
        <v>9555.65</v>
      </c>
      <c r="I1195">
        <f t="shared" si="235"/>
        <v>150.91593661803887</v>
      </c>
      <c r="J1195">
        <v>7215.11</v>
      </c>
      <c r="K1195">
        <f t="shared" si="236"/>
        <v>141.37683062079452</v>
      </c>
      <c r="L1195">
        <v>14287.31</v>
      </c>
      <c r="M1195" s="134">
        <f t="shared" si="237"/>
        <v>167.84864227292698</v>
      </c>
      <c r="N1195">
        <v>10248.76</v>
      </c>
      <c r="O1195">
        <f t="shared" si="238"/>
        <v>156.13636848375529</v>
      </c>
      <c r="P1195">
        <v>14440.66</v>
      </c>
      <c r="Q1195">
        <f t="shared" si="239"/>
        <v>149.09750572512385</v>
      </c>
      <c r="R1195">
        <v>7583.14</v>
      </c>
      <c r="S1195" s="135">
        <f t="shared" si="240"/>
        <v>180.17515847898193</v>
      </c>
      <c r="T1195">
        <v>11219.38</v>
      </c>
      <c r="U1195" s="136">
        <f t="shared" si="241"/>
        <v>175.61095484733366</v>
      </c>
      <c r="V1195">
        <v>9716.75</v>
      </c>
      <c r="W1195">
        <f t="shared" si="242"/>
        <v>132.83340100259878</v>
      </c>
      <c r="X1195">
        <v>3529.22</v>
      </c>
      <c r="Y1195">
        <f t="shared" si="243"/>
        <v>85.191506002138709</v>
      </c>
      <c r="Z1195">
        <v>15549.7</v>
      </c>
      <c r="AA1195" s="136">
        <f t="shared" si="244"/>
        <v>156.78894087279181</v>
      </c>
      <c r="AB1195">
        <v>11994.2</v>
      </c>
      <c r="AC1195">
        <f t="shared" si="245"/>
        <v>136.3380089571919</v>
      </c>
    </row>
    <row r="1196" spans="1:29">
      <c r="A1196" s="20">
        <v>43803</v>
      </c>
      <c r="B1196">
        <v>28364.2</v>
      </c>
      <c r="C1196">
        <f t="shared" si="246"/>
        <v>143.76214840889105</v>
      </c>
      <c r="D1196">
        <v>12729.15</v>
      </c>
      <c r="E1196" s="135">
        <f t="shared" si="246"/>
        <v>146.97871033445949</v>
      </c>
      <c r="F1196">
        <v>11967.73</v>
      </c>
      <c r="G1196">
        <f t="shared" si="234"/>
        <v>172.1859097298456</v>
      </c>
      <c r="H1196">
        <v>9580.3799999999992</v>
      </c>
      <c r="I1196">
        <f t="shared" si="235"/>
        <v>151.30650671139347</v>
      </c>
      <c r="J1196">
        <v>7236.23</v>
      </c>
      <c r="K1196">
        <f t="shared" si="236"/>
        <v>141.790667507926</v>
      </c>
      <c r="L1196">
        <v>14344.97</v>
      </c>
      <c r="M1196" s="134">
        <f t="shared" si="237"/>
        <v>168.52603729784468</v>
      </c>
      <c r="N1196">
        <v>10317.200000000001</v>
      </c>
      <c r="O1196">
        <f t="shared" si="238"/>
        <v>157.17902857717422</v>
      </c>
      <c r="P1196">
        <v>14494.48</v>
      </c>
      <c r="Q1196">
        <f t="shared" si="239"/>
        <v>149.65318862037421</v>
      </c>
      <c r="R1196">
        <v>7629.92</v>
      </c>
      <c r="S1196" s="135">
        <f t="shared" si="240"/>
        <v>181.28664974956993</v>
      </c>
      <c r="T1196">
        <v>11293.06</v>
      </c>
      <c r="U1196" s="136">
        <f t="shared" si="241"/>
        <v>176.76422848216478</v>
      </c>
      <c r="V1196">
        <v>9746.35</v>
      </c>
      <c r="W1196">
        <f t="shared" si="242"/>
        <v>133.23804953937054</v>
      </c>
      <c r="X1196">
        <v>3559.95</v>
      </c>
      <c r="Y1196">
        <f t="shared" si="243"/>
        <v>85.933294550159445</v>
      </c>
      <c r="Z1196">
        <v>15638.91</v>
      </c>
      <c r="AA1196" s="136">
        <f t="shared" si="244"/>
        <v>157.68845285149632</v>
      </c>
      <c r="AB1196">
        <v>12043.2</v>
      </c>
      <c r="AC1196">
        <f t="shared" si="245"/>
        <v>136.89499170209382</v>
      </c>
    </row>
    <row r="1197" spans="1:29">
      <c r="A1197" s="20">
        <v>43804</v>
      </c>
      <c r="B1197">
        <v>28145.55</v>
      </c>
      <c r="C1197">
        <f t="shared" si="246"/>
        <v>142.65393475401609</v>
      </c>
      <c r="D1197">
        <v>12719.05</v>
      </c>
      <c r="E1197" s="135">
        <f t="shared" si="246"/>
        <v>146.86208943091304</v>
      </c>
      <c r="F1197">
        <v>11979.98</v>
      </c>
      <c r="G1197">
        <f t="shared" si="234"/>
        <v>172.36215680378447</v>
      </c>
      <c r="H1197">
        <v>9586.48</v>
      </c>
      <c r="I1197">
        <f t="shared" si="235"/>
        <v>151.40284628152946</v>
      </c>
      <c r="J1197">
        <v>7228.41</v>
      </c>
      <c r="K1197">
        <f t="shared" si="236"/>
        <v>141.63743813020972</v>
      </c>
      <c r="L1197">
        <v>14341.64</v>
      </c>
      <c r="M1197" s="134">
        <f t="shared" si="237"/>
        <v>168.48691614916316</v>
      </c>
      <c r="N1197">
        <v>10335.43</v>
      </c>
      <c r="O1197">
        <f t="shared" si="238"/>
        <v>157.45675641912379</v>
      </c>
      <c r="P1197">
        <v>14531.78</v>
      </c>
      <c r="Q1197">
        <f t="shared" si="239"/>
        <v>150.03830515684467</v>
      </c>
      <c r="R1197">
        <v>7618.95</v>
      </c>
      <c r="S1197" s="135">
        <f t="shared" si="240"/>
        <v>181.02600290821997</v>
      </c>
      <c r="T1197">
        <v>11272.24</v>
      </c>
      <c r="U1197" s="136">
        <f t="shared" si="241"/>
        <v>176.43834415701298</v>
      </c>
      <c r="V1197">
        <v>9732.5</v>
      </c>
      <c r="W1197">
        <f t="shared" si="242"/>
        <v>133.04871230172563</v>
      </c>
      <c r="X1197">
        <v>3517.75</v>
      </c>
      <c r="Y1197">
        <f t="shared" si="243"/>
        <v>84.914632762770097</v>
      </c>
      <c r="Z1197">
        <v>15612.16</v>
      </c>
      <c r="AA1197" s="136">
        <f t="shared" si="244"/>
        <v>157.41873033798498</v>
      </c>
      <c r="AB1197">
        <v>12018.4</v>
      </c>
      <c r="AC1197">
        <f t="shared" si="245"/>
        <v>136.61309023120467</v>
      </c>
    </row>
    <row r="1198" spans="1:29">
      <c r="A1198" s="20">
        <v>43805</v>
      </c>
      <c r="B1198">
        <v>27854.05</v>
      </c>
      <c r="C1198">
        <f t="shared" si="246"/>
        <v>141.17648549540164</v>
      </c>
      <c r="D1198">
        <v>12615.7</v>
      </c>
      <c r="E1198" s="135">
        <f t="shared" si="246"/>
        <v>145.66874582878205</v>
      </c>
      <c r="F1198">
        <v>11918.31</v>
      </c>
      <c r="G1198">
        <f t="shared" si="234"/>
        <v>171.47487867726929</v>
      </c>
      <c r="H1198">
        <v>9523.14</v>
      </c>
      <c r="I1198">
        <f t="shared" si="235"/>
        <v>150.40249408933047</v>
      </c>
      <c r="J1198">
        <v>7182.32</v>
      </c>
      <c r="K1198">
        <f t="shared" si="236"/>
        <v>140.73432534006341</v>
      </c>
      <c r="L1198">
        <v>14176.71</v>
      </c>
      <c r="M1198" s="134">
        <f t="shared" si="237"/>
        <v>166.54930322062211</v>
      </c>
      <c r="N1198">
        <v>10238.459999999999</v>
      </c>
      <c r="O1198">
        <f t="shared" si="238"/>
        <v>155.97945149132082</v>
      </c>
      <c r="P1198">
        <v>14363.53</v>
      </c>
      <c r="Q1198">
        <f t="shared" si="239"/>
        <v>148.30115080667977</v>
      </c>
      <c r="R1198">
        <v>7562.9</v>
      </c>
      <c r="S1198" s="135">
        <f t="shared" si="240"/>
        <v>179.69425674070268</v>
      </c>
      <c r="T1198">
        <v>11165.96</v>
      </c>
      <c r="U1198" s="136">
        <f t="shared" si="241"/>
        <v>174.77480015715074</v>
      </c>
      <c r="V1198">
        <v>9660.6</v>
      </c>
      <c r="W1198">
        <f t="shared" si="242"/>
        <v>132.06579913301317</v>
      </c>
      <c r="X1198">
        <v>3477.8</v>
      </c>
      <c r="Y1198">
        <f t="shared" si="243"/>
        <v>83.950283511438229</v>
      </c>
      <c r="Z1198">
        <v>15458.47</v>
      </c>
      <c r="AA1198" s="136">
        <f t="shared" si="244"/>
        <v>155.86906106316042</v>
      </c>
      <c r="AB1198">
        <v>11921.5</v>
      </c>
      <c r="AC1198">
        <f t="shared" si="245"/>
        <v>135.5116284356742</v>
      </c>
    </row>
    <row r="1199" spans="1:29">
      <c r="A1199" s="20">
        <v>43808</v>
      </c>
      <c r="B1199">
        <v>27758.05</v>
      </c>
      <c r="C1199">
        <f t="shared" si="246"/>
        <v>140.689915585189</v>
      </c>
      <c r="D1199">
        <v>12552.05</v>
      </c>
      <c r="E1199" s="135">
        <f t="shared" si="246"/>
        <v>144.93380320395724</v>
      </c>
      <c r="F1199">
        <v>11911.59</v>
      </c>
      <c r="G1199">
        <f t="shared" si="234"/>
        <v>171.37819456813713</v>
      </c>
      <c r="H1199">
        <v>9516.5300000000007</v>
      </c>
      <c r="I1199">
        <f t="shared" si="235"/>
        <v>150.29809989939622</v>
      </c>
      <c r="J1199">
        <v>7175.72</v>
      </c>
      <c r="K1199">
        <f t="shared" si="236"/>
        <v>140.60500131283482</v>
      </c>
      <c r="L1199">
        <v>14191.09</v>
      </c>
      <c r="M1199" s="134">
        <f t="shared" si="237"/>
        <v>166.71824079360715</v>
      </c>
      <c r="N1199">
        <v>10258.959999999999</v>
      </c>
      <c r="O1199">
        <f t="shared" si="238"/>
        <v>156.29176201024379</v>
      </c>
      <c r="P1199">
        <v>14386.48</v>
      </c>
      <c r="Q1199">
        <f t="shared" si="239"/>
        <v>148.53810588743036</v>
      </c>
      <c r="R1199">
        <v>7577.68</v>
      </c>
      <c r="S1199" s="135">
        <f t="shared" si="240"/>
        <v>180.04542905748963</v>
      </c>
      <c r="T1199">
        <v>11188.05</v>
      </c>
      <c r="U1199" s="136">
        <f t="shared" si="241"/>
        <v>175.12056311308748</v>
      </c>
      <c r="V1199">
        <v>9645.7999999999993</v>
      </c>
      <c r="W1199">
        <f t="shared" si="242"/>
        <v>131.86347486462728</v>
      </c>
      <c r="X1199">
        <v>3498.03</v>
      </c>
      <c r="Y1199">
        <f t="shared" si="243"/>
        <v>84.438613557857352</v>
      </c>
      <c r="Z1199">
        <v>15488.32</v>
      </c>
      <c r="AA1199" s="136">
        <f t="shared" si="244"/>
        <v>156.17004113898523</v>
      </c>
      <c r="AB1199">
        <v>11937.5</v>
      </c>
      <c r="AC1199">
        <f t="shared" si="245"/>
        <v>135.69350035237684</v>
      </c>
    </row>
    <row r="1200" spans="1:29">
      <c r="A1200" s="20">
        <v>43809</v>
      </c>
      <c r="B1200">
        <v>27463.65</v>
      </c>
      <c r="C1200">
        <f t="shared" si="246"/>
        <v>139.19776786053691</v>
      </c>
      <c r="D1200">
        <v>12456.6</v>
      </c>
      <c r="E1200" s="135">
        <f t="shared" si="246"/>
        <v>143.83167793232292</v>
      </c>
      <c r="F1200">
        <v>11814.49</v>
      </c>
      <c r="G1200">
        <f t="shared" si="234"/>
        <v>169.98116674124196</v>
      </c>
      <c r="H1200">
        <v>9445.4699999999993</v>
      </c>
      <c r="I1200">
        <f t="shared" si="235"/>
        <v>149.17582287417261</v>
      </c>
      <c r="J1200">
        <v>7103.92</v>
      </c>
      <c r="K1200">
        <f t="shared" si="236"/>
        <v>139.19811265298446</v>
      </c>
      <c r="L1200">
        <v>14061.61</v>
      </c>
      <c r="M1200" s="134">
        <f t="shared" si="237"/>
        <v>165.19709775118011</v>
      </c>
      <c r="N1200">
        <v>10152.950000000001</v>
      </c>
      <c r="O1200">
        <f t="shared" si="238"/>
        <v>154.67673576092557</v>
      </c>
      <c r="P1200">
        <v>14263.42</v>
      </c>
      <c r="Q1200">
        <f t="shared" si="239"/>
        <v>147.26753106228153</v>
      </c>
      <c r="R1200">
        <v>7546.36</v>
      </c>
      <c r="S1200" s="135">
        <f t="shared" si="240"/>
        <v>179.30126688145677</v>
      </c>
      <c r="T1200">
        <v>11131.52</v>
      </c>
      <c r="U1200" s="136">
        <f t="shared" si="241"/>
        <v>174.23572925617921</v>
      </c>
      <c r="V1200">
        <v>9577.5</v>
      </c>
      <c r="W1200">
        <f t="shared" si="242"/>
        <v>130.92977570714385</v>
      </c>
      <c r="X1200">
        <v>3440.55</v>
      </c>
      <c r="Y1200">
        <f t="shared" si="243"/>
        <v>83.051109303375355</v>
      </c>
      <c r="Z1200">
        <v>15393.03</v>
      </c>
      <c r="AA1200" s="136">
        <f t="shared" si="244"/>
        <v>155.20922400580787</v>
      </c>
      <c r="AB1200">
        <v>11856.8</v>
      </c>
      <c r="AC1200">
        <f t="shared" si="245"/>
        <v>134.77618387250777</v>
      </c>
    </row>
    <row r="1201" spans="1:29">
      <c r="A1201" s="20">
        <v>43810</v>
      </c>
      <c r="B1201">
        <v>27594.25</v>
      </c>
      <c r="C1201">
        <f t="shared" si="246"/>
        <v>139.85970567588868</v>
      </c>
      <c r="D1201">
        <v>12619.65</v>
      </c>
      <c r="E1201" s="135">
        <f t="shared" si="246"/>
        <v>145.71435499403037</v>
      </c>
      <c r="F1201">
        <v>11856.98</v>
      </c>
      <c r="G1201">
        <f t="shared" si="234"/>
        <v>170.59249230627569</v>
      </c>
      <c r="H1201">
        <v>9474.26</v>
      </c>
      <c r="I1201">
        <f t="shared" si="235"/>
        <v>149.6305140584702</v>
      </c>
      <c r="J1201">
        <v>7137.09</v>
      </c>
      <c r="K1201">
        <f t="shared" si="236"/>
        <v>139.84806386255599</v>
      </c>
      <c r="L1201">
        <v>14238.66</v>
      </c>
      <c r="M1201" s="134">
        <f t="shared" si="237"/>
        <v>167.27709756321062</v>
      </c>
      <c r="N1201">
        <v>10176.84</v>
      </c>
      <c r="O1201">
        <f t="shared" si="238"/>
        <v>155.04069177541675</v>
      </c>
      <c r="P1201">
        <v>14380.87</v>
      </c>
      <c r="Q1201">
        <f t="shared" si="239"/>
        <v>148.48018353435799</v>
      </c>
      <c r="R1201">
        <v>7619.79</v>
      </c>
      <c r="S1201" s="135">
        <f t="shared" si="240"/>
        <v>181.04596128075727</v>
      </c>
      <c r="T1201">
        <v>11215.76</v>
      </c>
      <c r="U1201" s="136">
        <f t="shared" si="241"/>
        <v>175.55429292336396</v>
      </c>
      <c r="V1201">
        <v>9600.9</v>
      </c>
      <c r="W1201">
        <f t="shared" si="242"/>
        <v>131.24966678013232</v>
      </c>
      <c r="X1201">
        <v>3448.94</v>
      </c>
      <c r="Y1201">
        <f t="shared" si="243"/>
        <v>83.253634715607504</v>
      </c>
      <c r="Z1201">
        <v>15502.09</v>
      </c>
      <c r="AA1201" s="136">
        <f t="shared" si="244"/>
        <v>156.30888521416472</v>
      </c>
      <c r="AB1201">
        <v>11910.15</v>
      </c>
      <c r="AC1201">
        <f t="shared" si="245"/>
        <v>135.38261304476322</v>
      </c>
    </row>
    <row r="1202" spans="1:29">
      <c r="A1202" s="20">
        <v>43811</v>
      </c>
      <c r="B1202">
        <v>27793.8</v>
      </c>
      <c r="C1202">
        <f t="shared" si="246"/>
        <v>140.87111219237758</v>
      </c>
      <c r="D1202">
        <v>12671.15</v>
      </c>
      <c r="E1202" s="135">
        <f t="shared" si="246"/>
        <v>146.30900613587602</v>
      </c>
      <c r="F1202">
        <v>11898.72</v>
      </c>
      <c r="G1202">
        <f t="shared" si="234"/>
        <v>171.19302723412949</v>
      </c>
      <c r="H1202">
        <v>9490.7999999999993</v>
      </c>
      <c r="I1202">
        <f t="shared" si="235"/>
        <v>149.89173643388813</v>
      </c>
      <c r="J1202">
        <v>7149.85</v>
      </c>
      <c r="K1202">
        <f t="shared" si="236"/>
        <v>140.09809031519794</v>
      </c>
      <c r="L1202">
        <v>14284.49</v>
      </c>
      <c r="M1202" s="134">
        <f t="shared" si="237"/>
        <v>167.815512651521</v>
      </c>
      <c r="N1202">
        <v>10242.959999999999</v>
      </c>
      <c r="O1202">
        <f t="shared" si="238"/>
        <v>156.04800745888926</v>
      </c>
      <c r="P1202">
        <v>14467.99</v>
      </c>
      <c r="Q1202">
        <f t="shared" si="239"/>
        <v>149.37968360559935</v>
      </c>
      <c r="R1202">
        <v>7650.56</v>
      </c>
      <c r="S1202" s="135">
        <f t="shared" si="240"/>
        <v>181.77705547477169</v>
      </c>
      <c r="T1202">
        <v>11282.68</v>
      </c>
      <c r="U1202" s="136">
        <f t="shared" si="241"/>
        <v>176.60175589354446</v>
      </c>
      <c r="V1202">
        <v>9635.35</v>
      </c>
      <c r="W1202">
        <f t="shared" si="242"/>
        <v>131.72061752647645</v>
      </c>
      <c r="X1202">
        <v>3504.93</v>
      </c>
      <c r="Y1202">
        <f t="shared" si="243"/>
        <v>84.605172001766974</v>
      </c>
      <c r="Z1202">
        <v>15563.8</v>
      </c>
      <c r="AA1202" s="136">
        <f t="shared" si="244"/>
        <v>156.93111236589496</v>
      </c>
      <c r="AB1202">
        <v>11971.8</v>
      </c>
      <c r="AC1202">
        <f t="shared" si="245"/>
        <v>136.08338827380817</v>
      </c>
    </row>
    <row r="1203" spans="1:29">
      <c r="A1203" s="20">
        <v>43812</v>
      </c>
      <c r="B1203">
        <v>28076.7</v>
      </c>
      <c r="C1203">
        <f t="shared" si="246"/>
        <v>142.30497289653547</v>
      </c>
      <c r="D1203">
        <v>12753.3</v>
      </c>
      <c r="E1203" s="135">
        <f t="shared" si="246"/>
        <v>147.25756130680071</v>
      </c>
      <c r="F1203">
        <v>11991.6</v>
      </c>
      <c r="G1203">
        <f t="shared" si="234"/>
        <v>172.52933974249223</v>
      </c>
      <c r="H1203">
        <v>9557.4500000000007</v>
      </c>
      <c r="I1203">
        <f t="shared" si="235"/>
        <v>150.94436468791508</v>
      </c>
      <c r="J1203">
        <v>7201.33</v>
      </c>
      <c r="K1203">
        <f t="shared" si="236"/>
        <v>141.1068177275809</v>
      </c>
      <c r="L1203">
        <v>14410.63</v>
      </c>
      <c r="M1203" s="134">
        <f t="shared" si="237"/>
        <v>169.29741706433958</v>
      </c>
      <c r="N1203">
        <v>10312.16</v>
      </c>
      <c r="O1203">
        <f t="shared" si="238"/>
        <v>157.10224589349755</v>
      </c>
      <c r="P1203">
        <v>14595.15</v>
      </c>
      <c r="Q1203">
        <f t="shared" si="239"/>
        <v>150.69259027523961</v>
      </c>
      <c r="R1203">
        <v>7685.92</v>
      </c>
      <c r="S1203" s="135">
        <f t="shared" si="240"/>
        <v>182.6172079187219</v>
      </c>
      <c r="T1203">
        <v>11361.96</v>
      </c>
      <c r="U1203" s="136">
        <f t="shared" si="241"/>
        <v>177.84268333341157</v>
      </c>
      <c r="V1203">
        <v>9709.9500000000007</v>
      </c>
      <c r="W1203">
        <f t="shared" si="242"/>
        <v>132.74044120361069</v>
      </c>
      <c r="X1203">
        <v>3553.7</v>
      </c>
      <c r="Y1203">
        <f t="shared" si="243"/>
        <v>85.782426394444187</v>
      </c>
      <c r="Z1203">
        <v>15712.27</v>
      </c>
      <c r="AA1203" s="136">
        <f t="shared" si="244"/>
        <v>158.42814793901749</v>
      </c>
      <c r="AB1203">
        <v>12086.7</v>
      </c>
      <c r="AC1203">
        <f t="shared" si="245"/>
        <v>137.38945597562918</v>
      </c>
    </row>
    <row r="1204" spans="1:29">
      <c r="A1204" s="20">
        <v>43815</v>
      </c>
      <c r="B1204">
        <v>27915.25</v>
      </c>
      <c r="C1204">
        <f t="shared" si="246"/>
        <v>141.48667381316221</v>
      </c>
      <c r="D1204">
        <v>12736.8</v>
      </c>
      <c r="E1204" s="135">
        <f t="shared" si="246"/>
        <v>147.06704200892781</v>
      </c>
      <c r="F1204">
        <v>11969.61</v>
      </c>
      <c r="G1204">
        <f t="shared" si="234"/>
        <v>172.21295826037664</v>
      </c>
      <c r="H1204">
        <v>9518.1</v>
      </c>
      <c r="I1204">
        <f t="shared" si="235"/>
        <v>150.32289549367712</v>
      </c>
      <c r="J1204">
        <v>7176.2</v>
      </c>
      <c r="K1204">
        <f t="shared" si="236"/>
        <v>140.61440669663327</v>
      </c>
      <c r="L1204">
        <v>14363.9</v>
      </c>
      <c r="M1204" s="134">
        <f t="shared" si="237"/>
        <v>168.74842869260175</v>
      </c>
      <c r="N1204">
        <v>10248.85</v>
      </c>
      <c r="O1204">
        <f t="shared" si="238"/>
        <v>156.13773960310667</v>
      </c>
      <c r="P1204">
        <v>14525.96</v>
      </c>
      <c r="Q1204">
        <f t="shared" si="239"/>
        <v>149.97821458734711</v>
      </c>
      <c r="R1204">
        <v>7683.93</v>
      </c>
      <c r="S1204" s="135">
        <f t="shared" si="240"/>
        <v>182.56992558378241</v>
      </c>
      <c r="T1204">
        <v>11351.37</v>
      </c>
      <c r="U1204" s="136">
        <f t="shared" si="241"/>
        <v>177.67692372710241</v>
      </c>
      <c r="V1204">
        <v>9665.15</v>
      </c>
      <c r="W1204">
        <f t="shared" si="242"/>
        <v>132.12800017498313</v>
      </c>
      <c r="X1204">
        <v>3521.78</v>
      </c>
      <c r="Y1204">
        <f t="shared" si="243"/>
        <v>85.011912549575285</v>
      </c>
      <c r="Z1204">
        <v>15691.48</v>
      </c>
      <c r="AA1204" s="136">
        <f t="shared" si="244"/>
        <v>158.21852060982496</v>
      </c>
      <c r="AB1204">
        <v>12053.95</v>
      </c>
      <c r="AC1204">
        <f t="shared" si="245"/>
        <v>137.01718689612841</v>
      </c>
    </row>
    <row r="1205" spans="1:29">
      <c r="A1205" s="20">
        <v>43816</v>
      </c>
      <c r="B1205">
        <v>28031.75</v>
      </c>
      <c r="C1205">
        <f t="shared" si="246"/>
        <v>142.07714667295153</v>
      </c>
      <c r="D1205">
        <v>12806.6</v>
      </c>
      <c r="E1205" s="135">
        <f t="shared" si="246"/>
        <v>147.87299637205069</v>
      </c>
      <c r="F1205">
        <v>12048.97</v>
      </c>
      <c r="G1205">
        <f t="shared" si="234"/>
        <v>173.3547515491758</v>
      </c>
      <c r="H1205">
        <v>9578.1299999999992</v>
      </c>
      <c r="I1205">
        <f t="shared" si="235"/>
        <v>151.27097162404823</v>
      </c>
      <c r="J1205">
        <v>7219.45</v>
      </c>
      <c r="K1205">
        <f t="shared" si="236"/>
        <v>141.46187096597208</v>
      </c>
      <c r="L1205">
        <v>14418.85</v>
      </c>
      <c r="M1205" s="134">
        <f t="shared" si="237"/>
        <v>169.39398638631019</v>
      </c>
      <c r="N1205">
        <v>10278.950000000001</v>
      </c>
      <c r="O1205">
        <f t="shared" si="238"/>
        <v>156.59630285284237</v>
      </c>
      <c r="P1205">
        <v>14572.46</v>
      </c>
      <c r="Q1205">
        <f t="shared" si="239"/>
        <v>150.45831965292018</v>
      </c>
      <c r="R1205">
        <v>7733.38</v>
      </c>
      <c r="S1205" s="135">
        <f t="shared" si="240"/>
        <v>183.74485596707819</v>
      </c>
      <c r="T1205">
        <v>11430.83</v>
      </c>
      <c r="U1205" s="136">
        <f t="shared" si="241"/>
        <v>178.92066861070285</v>
      </c>
      <c r="V1205">
        <v>9723.75</v>
      </c>
      <c r="W1205">
        <f t="shared" si="242"/>
        <v>132.92909491332182</v>
      </c>
      <c r="X1205">
        <v>3564</v>
      </c>
      <c r="Y1205">
        <f t="shared" si="243"/>
        <v>86.031057115062922</v>
      </c>
      <c r="Z1205">
        <v>15767.4</v>
      </c>
      <c r="AA1205" s="136">
        <f t="shared" si="244"/>
        <v>158.98402839396627</v>
      </c>
      <c r="AB1205">
        <v>12165</v>
      </c>
      <c r="AC1205">
        <f t="shared" si="245"/>
        <v>138.27949166799283</v>
      </c>
    </row>
    <row r="1206" spans="1:29">
      <c r="A1206" s="20">
        <v>43817</v>
      </c>
      <c r="B1206">
        <v>28138.2</v>
      </c>
      <c r="C1206">
        <f t="shared" si="246"/>
        <v>142.61668174526545</v>
      </c>
      <c r="D1206">
        <v>12798.7</v>
      </c>
      <c r="E1206" s="135">
        <f t="shared" si="246"/>
        <v>147.78177804155399</v>
      </c>
      <c r="F1206">
        <v>12107.34</v>
      </c>
      <c r="G1206">
        <f t="shared" si="234"/>
        <v>174.19455087209928</v>
      </c>
      <c r="H1206">
        <v>9651.5499999999993</v>
      </c>
      <c r="I1206">
        <f t="shared" si="235"/>
        <v>152.43052100755395</v>
      </c>
      <c r="J1206">
        <v>7263.59</v>
      </c>
      <c r="K1206">
        <f t="shared" si="236"/>
        <v>142.32677438443721</v>
      </c>
      <c r="L1206">
        <v>14411.3</v>
      </c>
      <c r="M1206" s="134">
        <f t="shared" si="237"/>
        <v>169.30528828644668</v>
      </c>
      <c r="N1206">
        <v>10240.459999999999</v>
      </c>
      <c r="O1206">
        <f t="shared" si="238"/>
        <v>156.00992081024012</v>
      </c>
      <c r="P1206">
        <v>14547.17</v>
      </c>
      <c r="Q1206">
        <f t="shared" si="239"/>
        <v>150.19720444628916</v>
      </c>
      <c r="R1206">
        <v>7745.05</v>
      </c>
      <c r="S1206" s="135">
        <f t="shared" si="240"/>
        <v>184.02213478554253</v>
      </c>
      <c r="T1206">
        <v>11454.68</v>
      </c>
      <c r="U1206" s="136">
        <f t="shared" si="241"/>
        <v>179.29397990536521</v>
      </c>
      <c r="V1206">
        <v>9776.0499999999993</v>
      </c>
      <c r="W1206">
        <f t="shared" si="242"/>
        <v>133.64406513200976</v>
      </c>
      <c r="X1206">
        <v>3555.99</v>
      </c>
      <c r="Y1206">
        <f t="shared" si="243"/>
        <v>85.837704486698257</v>
      </c>
      <c r="Z1206">
        <v>15770.09</v>
      </c>
      <c r="AA1206" s="136">
        <f t="shared" si="244"/>
        <v>159.01115189158668</v>
      </c>
      <c r="AB1206">
        <v>12221.65</v>
      </c>
      <c r="AC1206">
        <f t="shared" si="245"/>
        <v>138.92343192306816</v>
      </c>
    </row>
    <row r="1207" spans="1:29">
      <c r="A1207" s="20">
        <v>43818</v>
      </c>
      <c r="B1207">
        <v>28245.3</v>
      </c>
      <c r="C1207">
        <f t="shared" si="246"/>
        <v>143.15951130134644</v>
      </c>
      <c r="D1207">
        <v>12825.55</v>
      </c>
      <c r="E1207" s="135">
        <f t="shared" si="246"/>
        <v>148.09180489900166</v>
      </c>
      <c r="F1207">
        <v>12125.51</v>
      </c>
      <c r="G1207">
        <f t="shared" si="234"/>
        <v>174.45597204217844</v>
      </c>
      <c r="H1207">
        <v>9684.68</v>
      </c>
      <c r="I1207">
        <f t="shared" si="235"/>
        <v>152.9537554269975</v>
      </c>
      <c r="J1207">
        <v>7295.75</v>
      </c>
      <c r="K1207">
        <f t="shared" si="236"/>
        <v>142.95693509893289</v>
      </c>
      <c r="L1207">
        <v>14416.06</v>
      </c>
      <c r="M1207" s="134">
        <f t="shared" si="237"/>
        <v>169.36120920768511</v>
      </c>
      <c r="N1207">
        <v>10241.07</v>
      </c>
      <c r="O1207">
        <f t="shared" si="238"/>
        <v>156.01921395251054</v>
      </c>
      <c r="P1207">
        <v>14562.3</v>
      </c>
      <c r="Q1207">
        <f t="shared" si="239"/>
        <v>150.35341927730249</v>
      </c>
      <c r="R1207">
        <v>7766.11</v>
      </c>
      <c r="S1207" s="135">
        <f t="shared" si="240"/>
        <v>184.52251969701288</v>
      </c>
      <c r="T1207">
        <v>11470.42</v>
      </c>
      <c r="U1207" s="136">
        <f t="shared" si="241"/>
        <v>179.54034970737715</v>
      </c>
      <c r="V1207">
        <v>9810.65</v>
      </c>
      <c r="W1207">
        <f t="shared" si="242"/>
        <v>134.11706646215512</v>
      </c>
      <c r="X1207">
        <v>3561.24</v>
      </c>
      <c r="Y1207">
        <f t="shared" si="243"/>
        <v>85.964433737499064</v>
      </c>
      <c r="Z1207">
        <v>15808.24</v>
      </c>
      <c r="AA1207" s="136">
        <f t="shared" si="244"/>
        <v>159.39582156973461</v>
      </c>
      <c r="AB1207">
        <v>12259.7</v>
      </c>
      <c r="AC1207">
        <f t="shared" si="245"/>
        <v>139.35594607497671</v>
      </c>
    </row>
    <row r="1208" spans="1:29">
      <c r="A1208" s="20">
        <v>43819</v>
      </c>
      <c r="B1208">
        <v>28406.25</v>
      </c>
      <c r="C1208">
        <f t="shared" si="246"/>
        <v>143.97527616643731</v>
      </c>
      <c r="D1208">
        <v>12909.35</v>
      </c>
      <c r="E1208" s="135">
        <f t="shared" si="246"/>
        <v>149.05941199971363</v>
      </c>
      <c r="F1208">
        <v>12142.93</v>
      </c>
      <c r="G1208">
        <f t="shared" si="234"/>
        <v>174.70660257507765</v>
      </c>
      <c r="H1208">
        <v>9696.83</v>
      </c>
      <c r="I1208">
        <f t="shared" si="235"/>
        <v>153.14564489866183</v>
      </c>
      <c r="J1208">
        <v>7298.93</v>
      </c>
      <c r="K1208">
        <f t="shared" si="236"/>
        <v>143.01924576659758</v>
      </c>
      <c r="L1208">
        <v>14440.7</v>
      </c>
      <c r="M1208" s="134">
        <f t="shared" si="237"/>
        <v>169.65068221174292</v>
      </c>
      <c r="N1208">
        <v>10224.120000000001</v>
      </c>
      <c r="O1208">
        <f t="shared" si="238"/>
        <v>155.76098647466935</v>
      </c>
      <c r="P1208">
        <v>14565.02</v>
      </c>
      <c r="Q1208">
        <f t="shared" si="239"/>
        <v>150.38150284242852</v>
      </c>
      <c r="R1208">
        <v>7789.84</v>
      </c>
      <c r="S1208" s="135">
        <f t="shared" si="240"/>
        <v>185.08634372119104</v>
      </c>
      <c r="T1208">
        <v>11524.66</v>
      </c>
      <c r="U1208" s="136">
        <f t="shared" si="241"/>
        <v>180.38933941901178</v>
      </c>
      <c r="V1208">
        <v>9819.2999999999993</v>
      </c>
      <c r="W1208">
        <f t="shared" si="242"/>
        <v>134.23531679469144</v>
      </c>
      <c r="X1208">
        <v>3567.54</v>
      </c>
      <c r="Y1208">
        <f t="shared" si="243"/>
        <v>86.116508838460035</v>
      </c>
      <c r="Z1208">
        <v>15930.11</v>
      </c>
      <c r="AA1208" s="136">
        <f t="shared" si="244"/>
        <v>160.62464709203837</v>
      </c>
      <c r="AB1208">
        <v>12271.8</v>
      </c>
      <c r="AC1208">
        <f t="shared" si="245"/>
        <v>139.49348671198308</v>
      </c>
    </row>
    <row r="1209" spans="1:29">
      <c r="A1209" s="20">
        <v>43822</v>
      </c>
      <c r="B1209">
        <v>28395.75</v>
      </c>
      <c r="C1209">
        <f t="shared" si="246"/>
        <v>143.92205758250779</v>
      </c>
      <c r="D1209">
        <v>12901.35</v>
      </c>
      <c r="E1209" s="135">
        <f t="shared" si="246"/>
        <v>148.96703900680558</v>
      </c>
      <c r="F1209">
        <v>12145.76</v>
      </c>
      <c r="G1209">
        <f t="shared" si="234"/>
        <v>174.7473192460366</v>
      </c>
      <c r="H1209">
        <v>9717.86</v>
      </c>
      <c r="I1209">
        <f t="shared" si="235"/>
        <v>153.4777795150487</v>
      </c>
      <c r="J1209">
        <v>7306.35</v>
      </c>
      <c r="K1209">
        <f t="shared" si="236"/>
        <v>143.16463732448184</v>
      </c>
      <c r="L1209">
        <v>14378.63</v>
      </c>
      <c r="M1209" s="134">
        <f t="shared" si="237"/>
        <v>168.92147809803078</v>
      </c>
      <c r="N1209">
        <v>10251.25</v>
      </c>
      <c r="O1209">
        <f t="shared" si="238"/>
        <v>156.17430278580983</v>
      </c>
      <c r="P1209">
        <v>14538.36</v>
      </c>
      <c r="Q1209">
        <f t="shared" si="239"/>
        <v>150.10624260483328</v>
      </c>
      <c r="R1209">
        <v>7800.31</v>
      </c>
      <c r="S1209" s="135">
        <f t="shared" si="240"/>
        <v>185.33511057888785</v>
      </c>
      <c r="T1209">
        <v>11524.68</v>
      </c>
      <c r="U1209" s="136">
        <f t="shared" si="241"/>
        <v>180.38965246831549</v>
      </c>
      <c r="V1209">
        <v>9839.5499999999993</v>
      </c>
      <c r="W1209">
        <f t="shared" si="242"/>
        <v>134.51214560785456</v>
      </c>
      <c r="X1209">
        <v>3561.86</v>
      </c>
      <c r="Y1209">
        <f t="shared" si="243"/>
        <v>85.979399858546017</v>
      </c>
      <c r="Z1209">
        <v>15910.45</v>
      </c>
      <c r="AA1209" s="136">
        <f t="shared" si="244"/>
        <v>160.42641364846332</v>
      </c>
      <c r="AB1209">
        <v>12262.75</v>
      </c>
      <c r="AC1209">
        <f t="shared" si="245"/>
        <v>139.39061540909813</v>
      </c>
    </row>
    <row r="1210" spans="1:29">
      <c r="A1210" s="20">
        <v>43823</v>
      </c>
      <c r="B1210">
        <v>28382.85</v>
      </c>
      <c r="C1210">
        <f t="shared" si="246"/>
        <v>143.85667475082298</v>
      </c>
      <c r="D1210">
        <v>12893.2</v>
      </c>
      <c r="E1210" s="135">
        <f t="shared" si="246"/>
        <v>148.87293402028047</v>
      </c>
      <c r="F1210">
        <v>12100.98</v>
      </c>
      <c r="G1210">
        <f t="shared" si="234"/>
        <v>174.10304626881344</v>
      </c>
      <c r="H1210">
        <v>9674.25</v>
      </c>
      <c r="I1210">
        <f t="shared" si="235"/>
        <v>152.78903055543708</v>
      </c>
      <c r="J1210">
        <v>7283.3</v>
      </c>
      <c r="K1210">
        <f t="shared" si="236"/>
        <v>142.71298295666077</v>
      </c>
      <c r="L1210">
        <v>14364.41</v>
      </c>
      <c r="M1210" s="134">
        <f t="shared" si="237"/>
        <v>168.75442021987729</v>
      </c>
      <c r="N1210">
        <v>10229.56</v>
      </c>
      <c r="O1210">
        <f t="shared" si="238"/>
        <v>155.84386302212988</v>
      </c>
      <c r="P1210">
        <v>14527.02</v>
      </c>
      <c r="Q1210">
        <f t="shared" si="239"/>
        <v>149.98915891787416</v>
      </c>
      <c r="R1210">
        <v>7775.06</v>
      </c>
      <c r="S1210" s="135">
        <f t="shared" si="240"/>
        <v>184.73517140440413</v>
      </c>
      <c r="T1210">
        <v>11480.31</v>
      </c>
      <c r="U1210" s="136">
        <f t="shared" si="241"/>
        <v>179.69515258805683</v>
      </c>
      <c r="V1210">
        <v>9813.75</v>
      </c>
      <c r="W1210">
        <f t="shared" si="242"/>
        <v>134.15944519404675</v>
      </c>
      <c r="X1210">
        <v>3568.99</v>
      </c>
      <c r="Y1210">
        <f t="shared" si="243"/>
        <v>86.151510250585972</v>
      </c>
      <c r="Z1210">
        <v>15858.28</v>
      </c>
      <c r="AA1210" s="136">
        <f t="shared" si="244"/>
        <v>159.90037912398159</v>
      </c>
      <c r="AB1210">
        <v>12214.55</v>
      </c>
      <c r="AC1210">
        <f t="shared" si="245"/>
        <v>138.84272626003138</v>
      </c>
    </row>
    <row r="1211" spans="1:29">
      <c r="A1211" s="20">
        <v>43825</v>
      </c>
      <c r="B1211">
        <v>28280.25</v>
      </c>
      <c r="C1211">
        <f t="shared" si="246"/>
        <v>143.3366531592832</v>
      </c>
      <c r="D1211">
        <v>12878.25</v>
      </c>
      <c r="E1211" s="135">
        <f t="shared" si="246"/>
        <v>148.70031198978353</v>
      </c>
      <c r="F1211">
        <v>12043.89</v>
      </c>
      <c r="G1211">
        <f t="shared" si="234"/>
        <v>173.28166296667706</v>
      </c>
      <c r="H1211">
        <v>9631.67</v>
      </c>
      <c r="I1211">
        <f t="shared" si="235"/>
        <v>152.11654876914352</v>
      </c>
      <c r="J1211">
        <v>7253.67</v>
      </c>
      <c r="K1211">
        <f t="shared" si="236"/>
        <v>142.13239645260273</v>
      </c>
      <c r="L1211">
        <v>14399.36</v>
      </c>
      <c r="M1211" s="134">
        <f t="shared" si="237"/>
        <v>169.16501605964271</v>
      </c>
      <c r="N1211">
        <v>10250.700000000001</v>
      </c>
      <c r="O1211">
        <f t="shared" si="238"/>
        <v>156.16592372310706</v>
      </c>
      <c r="P1211">
        <v>14535.57</v>
      </c>
      <c r="Q1211">
        <f t="shared" si="239"/>
        <v>150.07743630089888</v>
      </c>
      <c r="R1211">
        <v>7764.54</v>
      </c>
      <c r="S1211" s="135">
        <f t="shared" si="240"/>
        <v>184.48521654834201</v>
      </c>
      <c r="T1211">
        <v>11437.9</v>
      </c>
      <c r="U1211" s="136">
        <f t="shared" si="241"/>
        <v>179.03133153956082</v>
      </c>
      <c r="V1211">
        <v>9779.85</v>
      </c>
      <c r="W1211">
        <f t="shared" si="242"/>
        <v>133.69601325497368</v>
      </c>
      <c r="X1211">
        <v>3561.59</v>
      </c>
      <c r="Y1211">
        <f t="shared" si="243"/>
        <v>85.972882354219124</v>
      </c>
      <c r="Z1211">
        <v>15808.52</v>
      </c>
      <c r="AA1211" s="136">
        <f t="shared" si="244"/>
        <v>159.39864483342745</v>
      </c>
      <c r="AB1211">
        <v>12126.55</v>
      </c>
      <c r="AC1211">
        <f t="shared" si="245"/>
        <v>137.84243071816672</v>
      </c>
    </row>
    <row r="1212" spans="1:29">
      <c r="A1212" s="20">
        <v>43826</v>
      </c>
      <c r="B1212">
        <v>28476.799999999999</v>
      </c>
      <c r="C1212">
        <f t="shared" si="246"/>
        <v>144.33285436607798</v>
      </c>
      <c r="D1212">
        <v>12947.55</v>
      </c>
      <c r="E1212" s="135">
        <f t="shared" si="246"/>
        <v>149.50049304084962</v>
      </c>
      <c r="F1212">
        <v>12115.11</v>
      </c>
      <c r="G1212">
        <f t="shared" si="234"/>
        <v>174.3063418732834</v>
      </c>
      <c r="H1212">
        <v>9678.35</v>
      </c>
      <c r="I1212">
        <f t="shared" si="235"/>
        <v>152.8537833812662</v>
      </c>
      <c r="J1212">
        <v>7294.76</v>
      </c>
      <c r="K1212">
        <f t="shared" si="236"/>
        <v>142.93753649484859</v>
      </c>
      <c r="L1212">
        <v>14513.3</v>
      </c>
      <c r="M1212" s="134">
        <f t="shared" si="237"/>
        <v>170.50359374155605</v>
      </c>
      <c r="N1212">
        <v>10309.86</v>
      </c>
      <c r="O1212">
        <f t="shared" si="238"/>
        <v>157.06720617674034</v>
      </c>
      <c r="P1212">
        <v>14653.58</v>
      </c>
      <c r="Q1212">
        <f t="shared" si="239"/>
        <v>151.29587068344247</v>
      </c>
      <c r="R1212">
        <v>7849.3</v>
      </c>
      <c r="S1212" s="135">
        <f t="shared" si="240"/>
        <v>186.49911137722276</v>
      </c>
      <c r="T1212">
        <v>11526.89</v>
      </c>
      <c r="U1212" s="136">
        <f t="shared" si="241"/>
        <v>180.42424441637434</v>
      </c>
      <c r="V1212">
        <v>9858.35</v>
      </c>
      <c r="W1212">
        <f t="shared" si="242"/>
        <v>134.76915211093933</v>
      </c>
      <c r="X1212">
        <v>3603.1</v>
      </c>
      <c r="Y1212">
        <f t="shared" si="243"/>
        <v>86.974888297217518</v>
      </c>
      <c r="Z1212">
        <v>15924.76</v>
      </c>
      <c r="AA1212" s="136">
        <f t="shared" si="244"/>
        <v>160.57070258933612</v>
      </c>
      <c r="AB1212">
        <v>12245.8</v>
      </c>
      <c r="AC1212">
        <f t="shared" si="245"/>
        <v>139.19794484734126</v>
      </c>
    </row>
    <row r="1213" spans="1:29">
      <c r="A1213" s="20">
        <v>43829</v>
      </c>
      <c r="B1213">
        <v>28484.85</v>
      </c>
      <c r="C1213">
        <f t="shared" si="246"/>
        <v>144.37365528042392</v>
      </c>
      <c r="D1213">
        <v>13029.65</v>
      </c>
      <c r="E1213" s="135">
        <f t="shared" si="246"/>
        <v>150.44847088056864</v>
      </c>
      <c r="F1213">
        <v>12136.46</v>
      </c>
      <c r="G1213">
        <f t="shared" si="234"/>
        <v>174.61351534500542</v>
      </c>
      <c r="H1213">
        <v>9710.67</v>
      </c>
      <c r="I1213">
        <f t="shared" si="235"/>
        <v>153.36422516926547</v>
      </c>
      <c r="J1213">
        <v>7322.98</v>
      </c>
      <c r="K1213">
        <f t="shared" si="236"/>
        <v>143.49049468399869</v>
      </c>
      <c r="L1213">
        <v>14561.01</v>
      </c>
      <c r="M1213" s="134">
        <f t="shared" si="237"/>
        <v>171.06409524413709</v>
      </c>
      <c r="N1213">
        <v>10360.06</v>
      </c>
      <c r="O1213">
        <f t="shared" si="238"/>
        <v>157.83198608161513</v>
      </c>
      <c r="P1213">
        <v>14715.89</v>
      </c>
      <c r="Q1213">
        <f t="shared" si="239"/>
        <v>151.93921147131039</v>
      </c>
      <c r="R1213">
        <v>7865.77</v>
      </c>
      <c r="S1213" s="135">
        <f t="shared" si="240"/>
        <v>186.89043803875728</v>
      </c>
      <c r="T1213">
        <v>11556.31</v>
      </c>
      <c r="U1213" s="136">
        <f t="shared" si="241"/>
        <v>180.88473994211716</v>
      </c>
      <c r="V1213">
        <v>9907.6</v>
      </c>
      <c r="W1213">
        <f t="shared" si="242"/>
        <v>135.44242712566935</v>
      </c>
      <c r="X1213">
        <v>3619.59</v>
      </c>
      <c r="Y1213">
        <f t="shared" si="243"/>
        <v>87.372938839256634</v>
      </c>
      <c r="Z1213">
        <v>15915.58</v>
      </c>
      <c r="AA1213" s="136">
        <f t="shared" si="244"/>
        <v>160.4781398725498</v>
      </c>
      <c r="AB1213">
        <v>12255.85</v>
      </c>
      <c r="AC1213">
        <f t="shared" si="245"/>
        <v>139.31218314502013</v>
      </c>
    </row>
    <row r="1214" spans="1:29">
      <c r="A1214" s="20">
        <v>43830</v>
      </c>
      <c r="B1214">
        <v>28307.55</v>
      </c>
      <c r="C1214">
        <f t="shared" si="246"/>
        <v>143.47502147749992</v>
      </c>
      <c r="D1214">
        <v>13071.95</v>
      </c>
      <c r="E1214" s="135">
        <f t="shared" si="246"/>
        <v>150.93689308057003</v>
      </c>
      <c r="F1214">
        <v>12052.86</v>
      </c>
      <c r="G1214">
        <f t="shared" si="234"/>
        <v>173.41071898734904</v>
      </c>
      <c r="H1214">
        <v>9649.25</v>
      </c>
      <c r="I1214">
        <f t="shared" si="235"/>
        <v>152.39419625160104</v>
      </c>
      <c r="J1214">
        <v>7290.46</v>
      </c>
      <c r="K1214">
        <f t="shared" si="236"/>
        <v>142.85327993165421</v>
      </c>
      <c r="L1214">
        <v>14557.44</v>
      </c>
      <c r="M1214" s="134">
        <f t="shared" si="237"/>
        <v>171.02215455320828</v>
      </c>
      <c r="N1214">
        <v>10400.200000000001</v>
      </c>
      <c r="O1214">
        <f t="shared" si="238"/>
        <v>158.44350531232578</v>
      </c>
      <c r="P1214">
        <v>14724.76</v>
      </c>
      <c r="Q1214">
        <f t="shared" si="239"/>
        <v>152.03079280317345</v>
      </c>
      <c r="R1214">
        <v>7839.55</v>
      </c>
      <c r="S1214" s="135">
        <f t="shared" si="240"/>
        <v>186.26745169598647</v>
      </c>
      <c r="T1214">
        <v>11490.82</v>
      </c>
      <c r="U1214" s="136">
        <f t="shared" si="241"/>
        <v>179.85965999715123</v>
      </c>
      <c r="V1214">
        <v>9853.35</v>
      </c>
      <c r="W1214">
        <f t="shared" si="242"/>
        <v>134.70079931756572</v>
      </c>
      <c r="X1214">
        <v>3630</v>
      </c>
      <c r="Y1214">
        <f t="shared" si="243"/>
        <v>87.624224839415945</v>
      </c>
      <c r="Z1214">
        <v>15811.46</v>
      </c>
      <c r="AA1214" s="136">
        <f t="shared" si="244"/>
        <v>159.42828910220211</v>
      </c>
      <c r="AB1214">
        <v>12168.45</v>
      </c>
      <c r="AC1214">
        <f t="shared" si="245"/>
        <v>138.31870780003183</v>
      </c>
    </row>
    <row r="1215" spans="1:29">
      <c r="A1215" s="20">
        <v>43831</v>
      </c>
      <c r="B1215">
        <v>28293.35</v>
      </c>
      <c r="C1215">
        <f t="shared" si="246"/>
        <v>143.40304967828098</v>
      </c>
      <c r="D1215">
        <v>13191.15</v>
      </c>
      <c r="E1215" s="135">
        <f t="shared" si="246"/>
        <v>152.31325067490016</v>
      </c>
      <c r="F1215">
        <v>12076.38</v>
      </c>
      <c r="G1215">
        <f t="shared" si="234"/>
        <v>173.74911336931169</v>
      </c>
      <c r="H1215">
        <v>9653.73</v>
      </c>
      <c r="I1215">
        <f t="shared" si="235"/>
        <v>152.46495055884844</v>
      </c>
      <c r="J1215">
        <v>7309.21</v>
      </c>
      <c r="K1215">
        <f t="shared" si="236"/>
        <v>143.22067773628086</v>
      </c>
      <c r="L1215">
        <v>14599.96</v>
      </c>
      <c r="M1215" s="134">
        <f t="shared" si="237"/>
        <v>171.52168345469113</v>
      </c>
      <c r="N1215">
        <v>10406.08</v>
      </c>
      <c r="O1215">
        <f t="shared" si="238"/>
        <v>158.53308510994856</v>
      </c>
      <c r="P1215">
        <v>14779.01</v>
      </c>
      <c r="Q1215">
        <f t="shared" si="239"/>
        <v>152.59091537967535</v>
      </c>
      <c r="R1215">
        <v>7821.45</v>
      </c>
      <c r="S1215" s="135">
        <f t="shared" si="240"/>
        <v>185.83739628774271</v>
      </c>
      <c r="T1215">
        <v>11483.49</v>
      </c>
      <c r="U1215" s="136">
        <f t="shared" si="241"/>
        <v>179.74492742734515</v>
      </c>
      <c r="V1215">
        <v>9854.7000000000007</v>
      </c>
      <c r="W1215">
        <f t="shared" si="242"/>
        <v>134.71925457177662</v>
      </c>
      <c r="X1215">
        <v>3640.51</v>
      </c>
      <c r="Y1215">
        <f t="shared" si="243"/>
        <v>87.877924730066709</v>
      </c>
      <c r="Z1215">
        <v>15824.64</v>
      </c>
      <c r="AA1215" s="136">
        <f t="shared" si="244"/>
        <v>159.56118415745743</v>
      </c>
      <c r="AB1215">
        <v>12182.5</v>
      </c>
      <c r="AC1215">
        <f t="shared" si="245"/>
        <v>138.47841407688637</v>
      </c>
    </row>
    <row r="1216" spans="1:29">
      <c r="A1216" s="20">
        <v>43832</v>
      </c>
      <c r="B1216">
        <v>28535.4</v>
      </c>
      <c r="C1216">
        <f t="shared" si="246"/>
        <v>144.62986474877027</v>
      </c>
      <c r="D1216">
        <v>13284.7</v>
      </c>
      <c r="E1216" s="135">
        <f t="shared" si="246"/>
        <v>153.39343736071885</v>
      </c>
      <c r="F1216">
        <v>12120.39</v>
      </c>
      <c r="G1216">
        <f t="shared" si="234"/>
        <v>174.3823079590301</v>
      </c>
      <c r="H1216">
        <v>9663.1299999999992</v>
      </c>
      <c r="I1216">
        <f t="shared" si="235"/>
        <v>152.61340825709081</v>
      </c>
      <c r="J1216">
        <v>7313.54</v>
      </c>
      <c r="K1216">
        <f t="shared" si="236"/>
        <v>143.30552213596266</v>
      </c>
      <c r="L1216">
        <v>14697.01</v>
      </c>
      <c r="M1216" s="134">
        <f t="shared" si="237"/>
        <v>172.66183585094959</v>
      </c>
      <c r="N1216">
        <v>10449.64</v>
      </c>
      <c r="O1216">
        <f t="shared" si="238"/>
        <v>159.19670687601121</v>
      </c>
      <c r="P1216">
        <v>14882.14</v>
      </c>
      <c r="Q1216">
        <f t="shared" si="239"/>
        <v>153.65571614123556</v>
      </c>
      <c r="R1216">
        <v>7875.58</v>
      </c>
      <c r="S1216" s="135">
        <f t="shared" si="240"/>
        <v>187.12352331803191</v>
      </c>
      <c r="T1216">
        <v>11546.18</v>
      </c>
      <c r="U1216" s="136">
        <f t="shared" si="241"/>
        <v>180.72618046979306</v>
      </c>
      <c r="V1216">
        <v>9844.9</v>
      </c>
      <c r="W1216">
        <f t="shared" si="242"/>
        <v>134.58528309676433</v>
      </c>
      <c r="X1216">
        <v>3700</v>
      </c>
      <c r="Y1216">
        <f t="shared" si="243"/>
        <v>89.313948183426717</v>
      </c>
      <c r="Z1216">
        <v>15856.03</v>
      </c>
      <c r="AA1216" s="136">
        <f t="shared" si="244"/>
        <v>159.87769218359281</v>
      </c>
      <c r="AB1216">
        <v>12282.2</v>
      </c>
      <c r="AC1216">
        <f t="shared" si="245"/>
        <v>139.61170345783981</v>
      </c>
    </row>
    <row r="1217" spans="1:29">
      <c r="A1217" s="20">
        <v>43833</v>
      </c>
      <c r="B1217">
        <v>28478.95</v>
      </c>
      <c r="C1217">
        <f t="shared" si="246"/>
        <v>144.34375150469211</v>
      </c>
      <c r="D1217">
        <v>13351.2</v>
      </c>
      <c r="E1217" s="135">
        <f t="shared" si="246"/>
        <v>154.16128786426714</v>
      </c>
      <c r="F1217">
        <v>12065.32</v>
      </c>
      <c r="G1217">
        <f t="shared" si="234"/>
        <v>173.58998743969832</v>
      </c>
      <c r="H1217">
        <v>9644.41</v>
      </c>
      <c r="I1217">
        <f t="shared" si="235"/>
        <v>152.31775633037839</v>
      </c>
      <c r="J1217">
        <v>7300.99</v>
      </c>
      <c r="K1217">
        <f t="shared" si="236"/>
        <v>143.05961053873256</v>
      </c>
      <c r="L1217">
        <v>14653.84</v>
      </c>
      <c r="M1217" s="134">
        <f t="shared" si="237"/>
        <v>172.15467068921359</v>
      </c>
      <c r="N1217">
        <v>10416.17</v>
      </c>
      <c r="O1217">
        <f t="shared" si="238"/>
        <v>158.6868028238965</v>
      </c>
      <c r="P1217">
        <v>14825.72</v>
      </c>
      <c r="Q1217">
        <f t="shared" si="239"/>
        <v>153.07318866167358</v>
      </c>
      <c r="R1217">
        <v>7829.4</v>
      </c>
      <c r="S1217" s="135">
        <f t="shared" si="240"/>
        <v>186.02628802782766</v>
      </c>
      <c r="T1217">
        <v>11477.31</v>
      </c>
      <c r="U1217" s="136">
        <f t="shared" si="241"/>
        <v>179.64819519250182</v>
      </c>
      <c r="V1217">
        <v>9823.5</v>
      </c>
      <c r="W1217">
        <f t="shared" si="242"/>
        <v>134.2927331411253</v>
      </c>
      <c r="X1217">
        <v>3671.7</v>
      </c>
      <c r="Y1217">
        <f t="shared" si="243"/>
        <v>88.630817174348081</v>
      </c>
      <c r="Z1217">
        <v>15828.87</v>
      </c>
      <c r="AA1217" s="136">
        <f t="shared" si="244"/>
        <v>159.60383560538841</v>
      </c>
      <c r="AB1217">
        <v>12226.65</v>
      </c>
      <c r="AC1217">
        <f t="shared" si="245"/>
        <v>138.98026689703775</v>
      </c>
    </row>
    <row r="1218" spans="1:29">
      <c r="A1218" s="20">
        <v>43836</v>
      </c>
      <c r="B1218">
        <v>27894.9</v>
      </c>
      <c r="C1218">
        <f t="shared" si="246"/>
        <v>141.38353112907026</v>
      </c>
      <c r="D1218">
        <v>13147.25</v>
      </c>
      <c r="E1218" s="135">
        <f t="shared" si="246"/>
        <v>151.80635387631716</v>
      </c>
      <c r="F1218">
        <v>11919.48</v>
      </c>
      <c r="G1218">
        <f t="shared" ref="G1218:G1281" si="247">F1218/F$2*100</f>
        <v>171.49171207126997</v>
      </c>
      <c r="H1218">
        <v>9517.49</v>
      </c>
      <c r="I1218">
        <f t="shared" ref="I1218:I1281" si="248">H1218/H$2*100</f>
        <v>150.3132615366635</v>
      </c>
      <c r="J1218">
        <v>7212.8</v>
      </c>
      <c r="K1218">
        <f t="shared" ref="K1218:K1281" si="249">J1218/J$2*100</f>
        <v>141.33156721126451</v>
      </c>
      <c r="L1218">
        <v>14374.28</v>
      </c>
      <c r="M1218" s="134">
        <f t="shared" ref="M1218:M1281" si="250">L1218/L$2*100</f>
        <v>168.87037389479818</v>
      </c>
      <c r="N1218">
        <v>10230.49</v>
      </c>
      <c r="O1218">
        <f t="shared" ref="O1218:O1281" si="251">N1218/N$2*100</f>
        <v>155.85803125542736</v>
      </c>
      <c r="P1218">
        <v>14527.82</v>
      </c>
      <c r="Q1218">
        <f t="shared" ref="Q1218:Q1281" si="252">P1218/P$2*100</f>
        <v>149.99741878997003</v>
      </c>
      <c r="R1218">
        <v>7676.63</v>
      </c>
      <c r="S1218" s="135">
        <f t="shared" ref="S1218:S1281" si="253">R1218/R$2*100</f>
        <v>182.39647782244651</v>
      </c>
      <c r="T1218">
        <v>11258.12</v>
      </c>
      <c r="U1218" s="136">
        <f t="shared" ref="U1218:U1281" si="254">T1218/T$2*100</f>
        <v>176.21733134860077</v>
      </c>
      <c r="V1218">
        <v>9689.4500000000007</v>
      </c>
      <c r="W1218">
        <f t="shared" ref="W1218:W1281" si="255">V1218/V$2*100</f>
        <v>132.4601947507789</v>
      </c>
      <c r="X1218">
        <v>3567.91</v>
      </c>
      <c r="Y1218">
        <f t="shared" ref="Y1218:Y1281" si="256">X1218/X$2*100</f>
        <v>86.125440233278383</v>
      </c>
      <c r="Z1218">
        <v>15489.54</v>
      </c>
      <c r="AA1218" s="136">
        <f t="shared" ref="AA1218:AA1281" si="257">Z1218/Z$2*100</f>
        <v>156.18234250221826</v>
      </c>
      <c r="AB1218">
        <v>11993.05</v>
      </c>
      <c r="AC1218">
        <f t="shared" ref="AC1218:AC1281" si="258">AB1218/AB$2*100</f>
        <v>136.32493691317887</v>
      </c>
    </row>
    <row r="1219" spans="1:29">
      <c r="A1219" s="20">
        <v>43837</v>
      </c>
      <c r="B1219">
        <v>28101.200000000001</v>
      </c>
      <c r="C1219">
        <f t="shared" ref="C1219:E1282" si="259">B1219/B$2*100</f>
        <v>142.42914959237098</v>
      </c>
      <c r="D1219">
        <v>13313</v>
      </c>
      <c r="E1219" s="135">
        <f t="shared" si="259"/>
        <v>153.72020682313109</v>
      </c>
      <c r="F1219">
        <v>12004.88</v>
      </c>
      <c r="G1219">
        <f t="shared" si="247"/>
        <v>172.72040595815821</v>
      </c>
      <c r="H1219">
        <v>9564.19</v>
      </c>
      <c r="I1219">
        <f t="shared" si="248"/>
        <v>151.05081201622929</v>
      </c>
      <c r="J1219">
        <v>7244.95</v>
      </c>
      <c r="K1219">
        <f t="shared" si="249"/>
        <v>141.96153198026437</v>
      </c>
      <c r="L1219">
        <v>14471.87</v>
      </c>
      <c r="M1219" s="134">
        <f t="shared" si="250"/>
        <v>170.01687026111313</v>
      </c>
      <c r="N1219">
        <v>10279.59</v>
      </c>
      <c r="O1219">
        <f t="shared" si="251"/>
        <v>156.60605303489652</v>
      </c>
      <c r="P1219">
        <v>14668.54</v>
      </c>
      <c r="Q1219">
        <f t="shared" si="252"/>
        <v>151.45033029163545</v>
      </c>
      <c r="R1219">
        <v>7727.86</v>
      </c>
      <c r="S1219" s="135">
        <f t="shared" si="253"/>
        <v>183.61370094754747</v>
      </c>
      <c r="T1219">
        <v>11325.67</v>
      </c>
      <c r="U1219" s="136">
        <f t="shared" si="254"/>
        <v>177.27465537184779</v>
      </c>
      <c r="V1219">
        <v>9711.25</v>
      </c>
      <c r="W1219">
        <f t="shared" si="255"/>
        <v>132.7582129298878</v>
      </c>
      <c r="X1219">
        <v>3584.04</v>
      </c>
      <c r="Y1219">
        <f t="shared" si="256"/>
        <v>86.514800769548287</v>
      </c>
      <c r="Z1219">
        <v>15574.55</v>
      </c>
      <c r="AA1219" s="136">
        <f t="shared" si="257"/>
        <v>157.03950552553036</v>
      </c>
      <c r="AB1219">
        <v>12052.95</v>
      </c>
      <c r="AC1219">
        <f t="shared" si="258"/>
        <v>137.00581990133449</v>
      </c>
    </row>
    <row r="1220" spans="1:29">
      <c r="A1220" s="20">
        <v>43838</v>
      </c>
      <c r="B1220">
        <v>28113.55</v>
      </c>
      <c r="C1220">
        <f t="shared" si="259"/>
        <v>142.49174478394522</v>
      </c>
      <c r="D1220">
        <v>13389.8</v>
      </c>
      <c r="E1220" s="135">
        <f t="shared" si="259"/>
        <v>154.60698755504851</v>
      </c>
      <c r="F1220">
        <v>12016.54</v>
      </c>
      <c r="G1220">
        <f t="shared" si="247"/>
        <v>172.88816439751557</v>
      </c>
      <c r="H1220">
        <v>9554.41</v>
      </c>
      <c r="I1220">
        <f t="shared" si="248"/>
        <v>150.89635283656858</v>
      </c>
      <c r="J1220">
        <v>7230.96</v>
      </c>
      <c r="K1220">
        <f t="shared" si="249"/>
        <v>141.68740423163894</v>
      </c>
      <c r="L1220">
        <v>14541.82</v>
      </c>
      <c r="M1220" s="134">
        <f t="shared" si="250"/>
        <v>170.83864934527878</v>
      </c>
      <c r="N1220">
        <v>10275.27</v>
      </c>
      <c r="O1220">
        <f t="shared" si="251"/>
        <v>156.5402393060308</v>
      </c>
      <c r="P1220">
        <v>14722.89</v>
      </c>
      <c r="Q1220">
        <f t="shared" si="252"/>
        <v>152.01148535214932</v>
      </c>
      <c r="R1220">
        <v>7754.09</v>
      </c>
      <c r="S1220" s="135">
        <f t="shared" si="253"/>
        <v>184.23692488999134</v>
      </c>
      <c r="T1220">
        <v>11373.32</v>
      </c>
      <c r="U1220" s="136">
        <f t="shared" si="254"/>
        <v>178.02049533791322</v>
      </c>
      <c r="V1220">
        <v>9681.5</v>
      </c>
      <c r="W1220">
        <f t="shared" si="255"/>
        <v>132.35151380931484</v>
      </c>
      <c r="X1220">
        <v>3561.99</v>
      </c>
      <c r="Y1220">
        <f t="shared" si="256"/>
        <v>85.982537916184896</v>
      </c>
      <c r="Z1220">
        <v>15629.5</v>
      </c>
      <c r="AA1220" s="136">
        <f t="shared" si="257"/>
        <v>157.59357102524805</v>
      </c>
      <c r="AB1220">
        <v>12025.35</v>
      </c>
      <c r="AC1220">
        <f t="shared" si="258"/>
        <v>136.69209084502242</v>
      </c>
    </row>
    <row r="1221" spans="1:29">
      <c r="A1221" s="20">
        <v>43839</v>
      </c>
      <c r="B1221">
        <v>28484.3</v>
      </c>
      <c r="C1221">
        <f t="shared" si="259"/>
        <v>144.37086764031332</v>
      </c>
      <c r="D1221">
        <v>13632.05</v>
      </c>
      <c r="E1221" s="135">
        <f t="shared" si="259"/>
        <v>157.40415724654579</v>
      </c>
      <c r="F1221">
        <v>12146.2</v>
      </c>
      <c r="G1221">
        <f t="shared" si="247"/>
        <v>174.75364975318217</v>
      </c>
      <c r="H1221">
        <v>9629.81</v>
      </c>
      <c r="I1221">
        <f t="shared" si="248"/>
        <v>152.0871730969381</v>
      </c>
      <c r="J1221">
        <v>7275.96</v>
      </c>
      <c r="K1221">
        <f t="shared" si="249"/>
        <v>142.5691589627429</v>
      </c>
      <c r="L1221">
        <v>14706.15</v>
      </c>
      <c r="M1221" s="134">
        <f t="shared" si="250"/>
        <v>172.76921341820156</v>
      </c>
      <c r="N1221">
        <v>10392.120000000001</v>
      </c>
      <c r="O1221">
        <f t="shared" si="251"/>
        <v>158.32040926389175</v>
      </c>
      <c r="P1221">
        <v>14913.17</v>
      </c>
      <c r="Q1221">
        <f t="shared" si="252"/>
        <v>153.97609593015454</v>
      </c>
      <c r="R1221">
        <v>7881.98</v>
      </c>
      <c r="S1221" s="135">
        <f t="shared" si="253"/>
        <v>187.27558710879211</v>
      </c>
      <c r="T1221">
        <v>11552.28</v>
      </c>
      <c r="U1221" s="136">
        <f t="shared" si="254"/>
        <v>180.8216605074216</v>
      </c>
      <c r="V1221">
        <v>9771.9</v>
      </c>
      <c r="W1221">
        <f t="shared" si="255"/>
        <v>133.58733231350965</v>
      </c>
      <c r="X1221">
        <v>3632.47</v>
      </c>
      <c r="Y1221">
        <f t="shared" si="256"/>
        <v>87.683847934554606</v>
      </c>
      <c r="Z1221">
        <v>15848.27</v>
      </c>
      <c r="AA1221" s="136">
        <f t="shared" si="257"/>
        <v>159.79944744696297</v>
      </c>
      <c r="AB1221">
        <v>12215.9</v>
      </c>
      <c r="AC1221">
        <f t="shared" si="258"/>
        <v>138.85807170300316</v>
      </c>
    </row>
    <row r="1222" spans="1:29">
      <c r="A1222" s="20">
        <v>43840</v>
      </c>
      <c r="B1222">
        <v>28556.05</v>
      </c>
      <c r="C1222">
        <f t="shared" si="259"/>
        <v>144.73452796383162</v>
      </c>
      <c r="D1222">
        <v>13552.95</v>
      </c>
      <c r="E1222" s="135">
        <f t="shared" si="259"/>
        <v>156.49081927916734</v>
      </c>
      <c r="F1222">
        <v>12188.17</v>
      </c>
      <c r="G1222">
        <f t="shared" si="247"/>
        <v>175.35749380977111</v>
      </c>
      <c r="H1222">
        <v>9683.36</v>
      </c>
      <c r="I1222">
        <f t="shared" si="248"/>
        <v>152.93290817575496</v>
      </c>
      <c r="J1222">
        <v>7315.44</v>
      </c>
      <c r="K1222">
        <f t="shared" si="249"/>
        <v>143.34275178016483</v>
      </c>
      <c r="L1222">
        <v>14726.21</v>
      </c>
      <c r="M1222" s="134">
        <f t="shared" si="250"/>
        <v>173.0048801577064</v>
      </c>
      <c r="N1222">
        <v>10430.65</v>
      </c>
      <c r="O1222">
        <f t="shared" si="251"/>
        <v>158.90740069287233</v>
      </c>
      <c r="P1222">
        <v>14962.41</v>
      </c>
      <c r="Q1222">
        <f t="shared" si="252"/>
        <v>154.48449105765599</v>
      </c>
      <c r="R1222">
        <v>7912.18</v>
      </c>
      <c r="S1222" s="135">
        <f t="shared" si="253"/>
        <v>187.99313812144194</v>
      </c>
      <c r="T1222">
        <v>11600.7</v>
      </c>
      <c r="U1222" s="136">
        <f t="shared" si="254"/>
        <v>181.57955287167954</v>
      </c>
      <c r="V1222">
        <v>9847</v>
      </c>
      <c r="W1222">
        <f t="shared" si="255"/>
        <v>134.61399126998123</v>
      </c>
      <c r="X1222">
        <v>3646.38</v>
      </c>
      <c r="Y1222">
        <f t="shared" si="256"/>
        <v>88.01962010191447</v>
      </c>
      <c r="Z1222">
        <v>15841.09</v>
      </c>
      <c r="AA1222" s="136">
        <f t="shared" si="257"/>
        <v>159.72705089941115</v>
      </c>
      <c r="AB1222">
        <v>12256.8</v>
      </c>
      <c r="AC1222">
        <f t="shared" si="258"/>
        <v>139.32298179007435</v>
      </c>
    </row>
    <row r="1223" spans="1:29">
      <c r="A1223" s="20">
        <v>43843</v>
      </c>
      <c r="B1223">
        <v>28783.55</v>
      </c>
      <c r="C1223">
        <f t="shared" si="259"/>
        <v>145.88759728230431</v>
      </c>
      <c r="D1223">
        <v>13534.5</v>
      </c>
      <c r="E1223" s="135">
        <f t="shared" si="259"/>
        <v>156.27778406427311</v>
      </c>
      <c r="F1223">
        <v>12278.03</v>
      </c>
      <c r="G1223">
        <f t="shared" si="247"/>
        <v>176.65035601908937</v>
      </c>
      <c r="H1223">
        <v>9771.9599999999991</v>
      </c>
      <c r="I1223">
        <f t="shared" si="248"/>
        <v>154.33220094854991</v>
      </c>
      <c r="J1223">
        <v>7393.69</v>
      </c>
      <c r="K1223">
        <f t="shared" si="249"/>
        <v>144.87602528480676</v>
      </c>
      <c r="L1223">
        <v>14806.71</v>
      </c>
      <c r="M1223" s="134">
        <f t="shared" si="250"/>
        <v>173.95060161982701</v>
      </c>
      <c r="N1223">
        <v>10460.08</v>
      </c>
      <c r="O1223">
        <f t="shared" si="251"/>
        <v>159.35575672077002</v>
      </c>
      <c r="P1223">
        <v>15079.08</v>
      </c>
      <c r="Q1223">
        <f t="shared" si="252"/>
        <v>155.68909015443896</v>
      </c>
      <c r="R1223">
        <v>7970.75</v>
      </c>
      <c r="S1223" s="135">
        <f t="shared" si="253"/>
        <v>189.38475940657105</v>
      </c>
      <c r="T1223">
        <v>11689.57</v>
      </c>
      <c r="U1223" s="136">
        <f t="shared" si="254"/>
        <v>182.97058745267086</v>
      </c>
      <c r="V1223">
        <v>9927.2000000000007</v>
      </c>
      <c r="W1223">
        <f t="shared" si="255"/>
        <v>135.71037007569387</v>
      </c>
      <c r="X1223">
        <v>3677.39</v>
      </c>
      <c r="Y1223">
        <f t="shared" si="256"/>
        <v>88.768167543311236</v>
      </c>
      <c r="Z1223">
        <v>15914.48</v>
      </c>
      <c r="AA1223" s="136">
        <f t="shared" si="257"/>
        <v>160.46704847947083</v>
      </c>
      <c r="AB1223">
        <v>12329.55</v>
      </c>
      <c r="AC1223">
        <f t="shared" si="258"/>
        <v>140.14993066133175</v>
      </c>
    </row>
    <row r="1224" spans="1:29">
      <c r="A1224" s="20">
        <v>43844</v>
      </c>
      <c r="B1224">
        <v>28845.25</v>
      </c>
      <c r="C1224">
        <f t="shared" si="259"/>
        <v>146.20031981834723</v>
      </c>
      <c r="D1224">
        <v>13551.1</v>
      </c>
      <c r="E1224" s="135">
        <f t="shared" si="259"/>
        <v>156.46945802455733</v>
      </c>
      <c r="F1224">
        <v>12366.09</v>
      </c>
      <c r="G1224">
        <f t="shared" si="247"/>
        <v>177.91732069917575</v>
      </c>
      <c r="H1224">
        <v>9848.39</v>
      </c>
      <c r="I1224">
        <f t="shared" si="248"/>
        <v>155.53928838223749</v>
      </c>
      <c r="J1224">
        <v>7450.54</v>
      </c>
      <c r="K1224">
        <f t="shared" si="249"/>
        <v>145.9899754284348</v>
      </c>
      <c r="L1224">
        <v>14950</v>
      </c>
      <c r="M1224" s="134">
        <f t="shared" si="250"/>
        <v>175.63398582240174</v>
      </c>
      <c r="N1224">
        <v>10545.12</v>
      </c>
      <c r="O1224">
        <f t="shared" si="251"/>
        <v>160.65131216121929</v>
      </c>
      <c r="P1224">
        <v>15222.49</v>
      </c>
      <c r="Q1224">
        <f t="shared" si="252"/>
        <v>157.16977547602679</v>
      </c>
      <c r="R1224">
        <v>8015.1</v>
      </c>
      <c r="S1224" s="135">
        <f t="shared" si="253"/>
        <v>190.43851395660479</v>
      </c>
      <c r="T1224">
        <v>11760.27</v>
      </c>
      <c r="U1224" s="136">
        <f t="shared" si="254"/>
        <v>184.07721674125065</v>
      </c>
      <c r="V1224">
        <v>10034.15</v>
      </c>
      <c r="W1224">
        <f t="shared" si="255"/>
        <v>137.17243632595532</v>
      </c>
      <c r="X1224">
        <v>3689.21</v>
      </c>
      <c r="Y1224">
        <f t="shared" si="256"/>
        <v>89.053489399399922</v>
      </c>
      <c r="Z1224">
        <v>16037.69</v>
      </c>
      <c r="AA1224" s="136">
        <f t="shared" si="257"/>
        <v>161.70938533516173</v>
      </c>
      <c r="AB1224">
        <v>12362.3</v>
      </c>
      <c r="AC1224">
        <f t="shared" si="258"/>
        <v>140.52219974083252</v>
      </c>
    </row>
    <row r="1225" spans="1:29">
      <c r="A1225" s="20">
        <v>43845</v>
      </c>
      <c r="B1225">
        <v>28957.95</v>
      </c>
      <c r="C1225">
        <f t="shared" si="259"/>
        <v>146.77153261919062</v>
      </c>
      <c r="D1225">
        <v>13580.6</v>
      </c>
      <c r="E1225" s="135">
        <f t="shared" si="259"/>
        <v>156.81008343590582</v>
      </c>
      <c r="F1225">
        <v>12389.49</v>
      </c>
      <c r="G1225">
        <f t="shared" si="247"/>
        <v>178.25398857918958</v>
      </c>
      <c r="H1225">
        <v>9870.84</v>
      </c>
      <c r="I1225">
        <f t="shared" si="248"/>
        <v>155.89384958708229</v>
      </c>
      <c r="J1225">
        <v>7469.43</v>
      </c>
      <c r="K1225">
        <f t="shared" si="249"/>
        <v>146.36011647000271</v>
      </c>
      <c r="L1225">
        <v>15133.22</v>
      </c>
      <c r="M1225" s="134">
        <f t="shared" si="250"/>
        <v>177.78647136637363</v>
      </c>
      <c r="N1225">
        <v>10663.54</v>
      </c>
      <c r="O1225">
        <f t="shared" si="251"/>
        <v>162.45540053443187</v>
      </c>
      <c r="P1225">
        <v>15381.36</v>
      </c>
      <c r="Q1225">
        <f t="shared" si="252"/>
        <v>158.81008282586745</v>
      </c>
      <c r="R1225">
        <v>8056.06</v>
      </c>
      <c r="S1225" s="135">
        <f t="shared" si="253"/>
        <v>191.41172221747021</v>
      </c>
      <c r="T1225">
        <v>11798.42</v>
      </c>
      <c r="U1225" s="136">
        <f t="shared" si="254"/>
        <v>184.67435828805856</v>
      </c>
      <c r="V1225">
        <v>10102.25</v>
      </c>
      <c r="W1225">
        <f t="shared" si="255"/>
        <v>138.10340137170388</v>
      </c>
      <c r="X1225">
        <v>3708.92</v>
      </c>
      <c r="Y1225">
        <f t="shared" si="256"/>
        <v>89.529267215263516</v>
      </c>
      <c r="Z1225">
        <v>16106.22</v>
      </c>
      <c r="AA1225" s="136">
        <f t="shared" si="257"/>
        <v>162.40037912398159</v>
      </c>
      <c r="AB1225">
        <v>12343.3</v>
      </c>
      <c r="AC1225">
        <f t="shared" si="258"/>
        <v>140.30622683974809</v>
      </c>
    </row>
    <row r="1226" spans="1:29">
      <c r="A1226" s="20">
        <v>43846</v>
      </c>
      <c r="B1226">
        <v>28978.6</v>
      </c>
      <c r="C1226">
        <f t="shared" si="259"/>
        <v>146.87619583425197</v>
      </c>
      <c r="D1226">
        <v>13628.35</v>
      </c>
      <c r="E1226" s="135">
        <f t="shared" si="259"/>
        <v>157.36143473732585</v>
      </c>
      <c r="F1226">
        <v>12420.58</v>
      </c>
      <c r="G1226">
        <f t="shared" si="247"/>
        <v>178.70129645908835</v>
      </c>
      <c r="H1226">
        <v>9917.06</v>
      </c>
      <c r="I1226">
        <f t="shared" si="248"/>
        <v>156.62381924801437</v>
      </c>
      <c r="J1226">
        <v>7491.27</v>
      </c>
      <c r="K1226">
        <f t="shared" si="249"/>
        <v>146.78806143283185</v>
      </c>
      <c r="L1226">
        <v>15270.33</v>
      </c>
      <c r="M1226" s="134">
        <f t="shared" si="250"/>
        <v>179.39725235607997</v>
      </c>
      <c r="N1226">
        <v>10767.8</v>
      </c>
      <c r="O1226">
        <f t="shared" si="251"/>
        <v>164.04376612969571</v>
      </c>
      <c r="P1226">
        <v>15492.16</v>
      </c>
      <c r="Q1226">
        <f t="shared" si="252"/>
        <v>159.95407511114692</v>
      </c>
      <c r="R1226">
        <v>8108.05</v>
      </c>
      <c r="S1226" s="135">
        <f t="shared" si="253"/>
        <v>192.647002917724</v>
      </c>
      <c r="T1226">
        <v>11871.61</v>
      </c>
      <c r="U1226" s="136">
        <f t="shared" si="254"/>
        <v>185.81996221494904</v>
      </c>
      <c r="V1226">
        <v>10146.6</v>
      </c>
      <c r="W1226">
        <f t="shared" si="255"/>
        <v>138.70969064892776</v>
      </c>
      <c r="X1226">
        <v>3670.07</v>
      </c>
      <c r="Y1226">
        <f t="shared" si="256"/>
        <v>88.59147075933754</v>
      </c>
      <c r="Z1226">
        <v>16205.28</v>
      </c>
      <c r="AA1226" s="136">
        <f t="shared" si="257"/>
        <v>163.39920948616603</v>
      </c>
      <c r="AB1226">
        <v>12355.5</v>
      </c>
      <c r="AC1226">
        <f t="shared" si="258"/>
        <v>140.4449041762339</v>
      </c>
    </row>
    <row r="1227" spans="1:29">
      <c r="A1227" s="20">
        <v>43847</v>
      </c>
      <c r="B1227">
        <v>29034.85</v>
      </c>
      <c r="C1227">
        <f t="shared" si="259"/>
        <v>147.16129539101718</v>
      </c>
      <c r="D1227">
        <v>13696.5</v>
      </c>
      <c r="E1227" s="135">
        <f t="shared" si="259"/>
        <v>158.14833717066139</v>
      </c>
      <c r="F1227">
        <v>12440.05</v>
      </c>
      <c r="G1227">
        <f t="shared" si="247"/>
        <v>178.9814214002794</v>
      </c>
      <c r="H1227">
        <v>9926.5400000000009</v>
      </c>
      <c r="I1227">
        <f t="shared" si="248"/>
        <v>156.77354041602902</v>
      </c>
      <c r="J1227">
        <v>7501.29</v>
      </c>
      <c r="K1227">
        <f t="shared" si="249"/>
        <v>146.98439881962432</v>
      </c>
      <c r="L1227">
        <v>15322.55</v>
      </c>
      <c r="M1227" s="134">
        <f t="shared" si="250"/>
        <v>180.01073775672518</v>
      </c>
      <c r="N1227">
        <v>10868.05</v>
      </c>
      <c r="O1227">
        <f t="shared" si="251"/>
        <v>165.57104074052634</v>
      </c>
      <c r="P1227">
        <v>15552.05</v>
      </c>
      <c r="Q1227">
        <f t="shared" si="252"/>
        <v>160.57242978592475</v>
      </c>
      <c r="R1227">
        <v>8156.4</v>
      </c>
      <c r="S1227" s="135">
        <f t="shared" si="253"/>
        <v>193.79579733698284</v>
      </c>
      <c r="T1227">
        <v>11942.17</v>
      </c>
      <c r="U1227" s="136">
        <f t="shared" si="254"/>
        <v>186.92440015840293</v>
      </c>
      <c r="V1227">
        <v>10164.65</v>
      </c>
      <c r="W1227">
        <f t="shared" si="255"/>
        <v>138.95644423300647</v>
      </c>
      <c r="X1227">
        <v>3646.77</v>
      </c>
      <c r="Y1227">
        <f t="shared" si="256"/>
        <v>88.029034274831091</v>
      </c>
      <c r="Z1227">
        <v>16297.43</v>
      </c>
      <c r="AA1227" s="136">
        <f t="shared" si="257"/>
        <v>164.32836573364526</v>
      </c>
      <c r="AB1227">
        <v>12352.35</v>
      </c>
      <c r="AC1227">
        <f t="shared" si="258"/>
        <v>140.40909814263307</v>
      </c>
    </row>
    <row r="1228" spans="1:29">
      <c r="A1228" s="20">
        <v>43850</v>
      </c>
      <c r="B1228">
        <v>28754.45</v>
      </c>
      <c r="C1228">
        <f t="shared" si="259"/>
        <v>145.7401057782711</v>
      </c>
      <c r="D1228">
        <v>13699.8</v>
      </c>
      <c r="E1228" s="135">
        <f t="shared" si="259"/>
        <v>158.18644103023595</v>
      </c>
      <c r="F1228">
        <v>12362.48</v>
      </c>
      <c r="G1228">
        <f t="shared" si="247"/>
        <v>177.86538176554964</v>
      </c>
      <c r="H1228">
        <v>9842.0499999999993</v>
      </c>
      <c r="I1228">
        <f t="shared" si="248"/>
        <v>155.43915840278467</v>
      </c>
      <c r="J1228">
        <v>7448.47</v>
      </c>
      <c r="K1228">
        <f t="shared" si="249"/>
        <v>145.94941471080404</v>
      </c>
      <c r="L1228">
        <v>15285.89</v>
      </c>
      <c r="M1228" s="134">
        <f t="shared" si="250"/>
        <v>179.58005267844763</v>
      </c>
      <c r="N1228">
        <v>10828.98</v>
      </c>
      <c r="O1228">
        <f t="shared" si="251"/>
        <v>164.97582259543753</v>
      </c>
      <c r="P1228">
        <v>15487.52</v>
      </c>
      <c r="Q1228">
        <f t="shared" si="252"/>
        <v>159.90616785299082</v>
      </c>
      <c r="R1228">
        <v>8096.5</v>
      </c>
      <c r="S1228" s="135">
        <f t="shared" si="253"/>
        <v>192.37257529533639</v>
      </c>
      <c r="T1228">
        <v>11887.53</v>
      </c>
      <c r="U1228" s="136">
        <f t="shared" si="254"/>
        <v>186.06914946069429</v>
      </c>
      <c r="V1228">
        <v>10093.15</v>
      </c>
      <c r="W1228">
        <f t="shared" si="255"/>
        <v>137.97899928776388</v>
      </c>
      <c r="X1228">
        <v>3604.88</v>
      </c>
      <c r="Y1228">
        <f t="shared" si="256"/>
        <v>87.017855547965212</v>
      </c>
      <c r="Z1228">
        <v>16204.37</v>
      </c>
      <c r="AA1228" s="136">
        <f t="shared" si="257"/>
        <v>163.39003387916432</v>
      </c>
      <c r="AB1228">
        <v>12224.55</v>
      </c>
      <c r="AC1228">
        <f t="shared" si="258"/>
        <v>138.95639620797053</v>
      </c>
    </row>
    <row r="1229" spans="1:29">
      <c r="A1229" s="20">
        <v>43851</v>
      </c>
      <c r="B1229">
        <v>28617.35</v>
      </c>
      <c r="C1229">
        <f t="shared" si="259"/>
        <v>145.04522312524867</v>
      </c>
      <c r="D1229">
        <v>13677.15</v>
      </c>
      <c r="E1229" s="135">
        <f t="shared" si="259"/>
        <v>157.92490999406502</v>
      </c>
      <c r="F1229">
        <v>12276.64</v>
      </c>
      <c r="G1229">
        <f t="shared" si="247"/>
        <v>176.63035737151586</v>
      </c>
      <c r="H1229">
        <v>9785.31</v>
      </c>
      <c r="I1229">
        <f t="shared" si="248"/>
        <v>154.54304246679837</v>
      </c>
      <c r="J1229">
        <v>7401.25</v>
      </c>
      <c r="K1229">
        <f t="shared" si="249"/>
        <v>145.02416007963225</v>
      </c>
      <c r="L1229">
        <v>15250.1</v>
      </c>
      <c r="M1229" s="134">
        <f t="shared" si="250"/>
        <v>179.15958844081663</v>
      </c>
      <c r="N1229">
        <v>10777.49</v>
      </c>
      <c r="O1229">
        <f t="shared" si="251"/>
        <v>164.19138997985979</v>
      </c>
      <c r="P1229">
        <v>15498.53</v>
      </c>
      <c r="Q1229">
        <f t="shared" si="252"/>
        <v>160.01984434271037</v>
      </c>
      <c r="R1229">
        <v>8045.94</v>
      </c>
      <c r="S1229" s="135">
        <f t="shared" si="253"/>
        <v>191.17127134833061</v>
      </c>
      <c r="T1229">
        <v>11854</v>
      </c>
      <c r="U1229" s="136">
        <f t="shared" si="254"/>
        <v>185.5443223030411</v>
      </c>
      <c r="V1229">
        <v>10015.6</v>
      </c>
      <c r="W1229">
        <f t="shared" si="255"/>
        <v>136.91884746253925</v>
      </c>
      <c r="X1229">
        <v>3573.19</v>
      </c>
      <c r="Y1229">
        <f t="shared" si="256"/>
        <v>86.252893651226628</v>
      </c>
      <c r="Z1229">
        <v>16129.81</v>
      </c>
      <c r="AA1229" s="136">
        <f t="shared" si="257"/>
        <v>162.63823909010245</v>
      </c>
      <c r="AB1229">
        <v>12169.85</v>
      </c>
      <c r="AC1229">
        <f t="shared" si="258"/>
        <v>138.33462159274333</v>
      </c>
    </row>
    <row r="1230" spans="1:29">
      <c r="A1230" s="20">
        <v>43852</v>
      </c>
      <c r="B1230">
        <v>28593</v>
      </c>
      <c r="C1230">
        <f t="shared" si="259"/>
        <v>144.92180669489784</v>
      </c>
      <c r="D1230">
        <v>13651.45</v>
      </c>
      <c r="E1230" s="135">
        <f t="shared" si="259"/>
        <v>157.62816175434787</v>
      </c>
      <c r="F1230">
        <v>12223.74</v>
      </c>
      <c r="G1230">
        <f t="shared" si="247"/>
        <v>175.86925776242467</v>
      </c>
      <c r="H1230">
        <v>9741.0300000000007</v>
      </c>
      <c r="I1230">
        <f t="shared" si="248"/>
        <v>153.84371194784396</v>
      </c>
      <c r="J1230">
        <v>7362.24</v>
      </c>
      <c r="K1230">
        <f t="shared" si="249"/>
        <v>144.25977670051299</v>
      </c>
      <c r="L1230">
        <v>15197.41</v>
      </c>
      <c r="M1230" s="134">
        <f t="shared" si="250"/>
        <v>178.54058143660376</v>
      </c>
      <c r="N1230">
        <v>10743.5</v>
      </c>
      <c r="O1230">
        <f t="shared" si="251"/>
        <v>163.67356390482604</v>
      </c>
      <c r="P1230">
        <v>15465.23</v>
      </c>
      <c r="Q1230">
        <f t="shared" si="252"/>
        <v>159.67602716671934</v>
      </c>
      <c r="R1230">
        <v>8039.83</v>
      </c>
      <c r="S1230" s="135">
        <f t="shared" si="253"/>
        <v>191.02609794808922</v>
      </c>
      <c r="T1230">
        <v>11808.5</v>
      </c>
      <c r="U1230" s="136">
        <f t="shared" si="254"/>
        <v>184.8321351371234</v>
      </c>
      <c r="V1230">
        <v>9981</v>
      </c>
      <c r="W1230">
        <f t="shared" si="255"/>
        <v>136.44584613239391</v>
      </c>
      <c r="X1230">
        <v>3537.63</v>
      </c>
      <c r="Y1230">
        <f t="shared" si="256"/>
        <v>85.394514192469146</v>
      </c>
      <c r="Z1230">
        <v>16096.98</v>
      </c>
      <c r="AA1230" s="136">
        <f t="shared" si="257"/>
        <v>162.30721142211823</v>
      </c>
      <c r="AB1230">
        <v>12106.9</v>
      </c>
      <c r="AC1230">
        <f t="shared" si="258"/>
        <v>137.61906927046627</v>
      </c>
    </row>
    <row r="1231" spans="1:29">
      <c r="A1231" s="20">
        <v>43853</v>
      </c>
      <c r="B1231">
        <v>28898.3</v>
      </c>
      <c r="C1231">
        <f t="shared" si="259"/>
        <v>146.46920037810537</v>
      </c>
      <c r="D1231">
        <v>13838.2</v>
      </c>
      <c r="E1231" s="135">
        <f t="shared" si="259"/>
        <v>159.78449380754549</v>
      </c>
      <c r="F1231">
        <v>12293.67</v>
      </c>
      <c r="G1231">
        <f t="shared" si="247"/>
        <v>176.87537677308151</v>
      </c>
      <c r="H1231">
        <v>9808.75</v>
      </c>
      <c r="I1231">
        <f t="shared" si="248"/>
        <v>154.91323911007507</v>
      </c>
      <c r="J1231">
        <v>7414.66</v>
      </c>
      <c r="K1231">
        <f t="shared" si="249"/>
        <v>145.28692298950122</v>
      </c>
      <c r="L1231">
        <v>15484.35</v>
      </c>
      <c r="M1231" s="134">
        <f t="shared" si="250"/>
        <v>181.91157915512417</v>
      </c>
      <c r="N1231">
        <v>10864.5</v>
      </c>
      <c r="O1231">
        <f t="shared" si="251"/>
        <v>165.51695769944453</v>
      </c>
      <c r="P1231">
        <v>15651.45</v>
      </c>
      <c r="Q1231">
        <f t="shared" si="252"/>
        <v>161.59871889383794</v>
      </c>
      <c r="R1231">
        <v>8133.23</v>
      </c>
      <c r="S1231" s="135">
        <f t="shared" si="253"/>
        <v>193.24527889449624</v>
      </c>
      <c r="T1231">
        <v>11919.28</v>
      </c>
      <c r="U1231" s="136">
        <f t="shared" si="254"/>
        <v>186.56611523031819</v>
      </c>
      <c r="V1231">
        <v>10057.5</v>
      </c>
      <c r="W1231">
        <f t="shared" si="255"/>
        <v>137.49164387101007</v>
      </c>
      <c r="X1231">
        <v>3598.73</v>
      </c>
      <c r="Y1231">
        <f t="shared" si="256"/>
        <v>86.869401282741421</v>
      </c>
      <c r="Z1231">
        <v>16269.91</v>
      </c>
      <c r="AA1231" s="136">
        <f t="shared" si="257"/>
        <v>164.0508792449786</v>
      </c>
      <c r="AB1231">
        <v>12180.35</v>
      </c>
      <c r="AC1231">
        <f t="shared" si="258"/>
        <v>138.45397503807945</v>
      </c>
    </row>
    <row r="1232" spans="1:29">
      <c r="A1232" s="20">
        <v>43854</v>
      </c>
      <c r="B1232">
        <v>29153.75</v>
      </c>
      <c r="C1232">
        <f t="shared" si="259"/>
        <v>147.76393249856184</v>
      </c>
      <c r="D1232">
        <v>13935.85</v>
      </c>
      <c r="E1232" s="135">
        <f t="shared" si="259"/>
        <v>160.91202165222953</v>
      </c>
      <c r="F1232">
        <v>12402.35</v>
      </c>
      <c r="G1232">
        <f t="shared" si="247"/>
        <v>178.43901203803483</v>
      </c>
      <c r="H1232">
        <v>9906.68</v>
      </c>
      <c r="I1232">
        <f t="shared" si="248"/>
        <v>156.45988404506164</v>
      </c>
      <c r="J1232">
        <v>7473.97</v>
      </c>
      <c r="K1232">
        <f t="shared" si="249"/>
        <v>146.44907572509632</v>
      </c>
      <c r="L1232">
        <v>15671.26</v>
      </c>
      <c r="M1232" s="134">
        <f t="shared" si="250"/>
        <v>184.10741516114859</v>
      </c>
      <c r="N1232">
        <v>10937.26</v>
      </c>
      <c r="O1232">
        <f t="shared" si="251"/>
        <v>166.62543152172921</v>
      </c>
      <c r="P1232">
        <v>15771.64</v>
      </c>
      <c r="Q1232">
        <f t="shared" si="252"/>
        <v>162.8396614278428</v>
      </c>
      <c r="R1232">
        <v>8215.19</v>
      </c>
      <c r="S1232" s="135">
        <f t="shared" si="253"/>
        <v>195.19264581491936</v>
      </c>
      <c r="T1232">
        <v>12015.11</v>
      </c>
      <c r="U1232" s="136">
        <f t="shared" si="254"/>
        <v>188.06609096899714</v>
      </c>
      <c r="V1232">
        <v>10164.35</v>
      </c>
      <c r="W1232">
        <f t="shared" si="255"/>
        <v>138.95234306540408</v>
      </c>
      <c r="X1232">
        <v>3628.44</v>
      </c>
      <c r="Y1232">
        <f t="shared" si="256"/>
        <v>87.586568147749418</v>
      </c>
      <c r="Z1232">
        <v>16412.38</v>
      </c>
      <c r="AA1232" s="136">
        <f t="shared" si="257"/>
        <v>165.48741631039766</v>
      </c>
      <c r="AB1232">
        <v>12248.25</v>
      </c>
      <c r="AC1232">
        <f t="shared" si="258"/>
        <v>139.22579398458637</v>
      </c>
    </row>
    <row r="1233" spans="1:29">
      <c r="A1233" s="20">
        <v>43857</v>
      </c>
      <c r="B1233">
        <v>28960.75</v>
      </c>
      <c r="C1233">
        <f t="shared" si="259"/>
        <v>146.78572424157181</v>
      </c>
      <c r="D1233">
        <v>13953.75</v>
      </c>
      <c r="E1233" s="135">
        <f t="shared" si="259"/>
        <v>161.1187062238613</v>
      </c>
      <c r="F1233">
        <v>12315.25</v>
      </c>
      <c r="G1233">
        <f t="shared" si="247"/>
        <v>177.18585937353876</v>
      </c>
      <c r="H1233">
        <v>9841.07</v>
      </c>
      <c r="I1233">
        <f t="shared" si="248"/>
        <v>155.42368089807431</v>
      </c>
      <c r="J1233">
        <v>7428.74</v>
      </c>
      <c r="K1233">
        <f t="shared" si="249"/>
        <v>145.56281424758888</v>
      </c>
      <c r="L1233">
        <v>15710.36</v>
      </c>
      <c r="M1233" s="134">
        <f t="shared" si="250"/>
        <v>184.56676558560719</v>
      </c>
      <c r="N1233">
        <v>10964.86</v>
      </c>
      <c r="O1233">
        <f t="shared" si="251"/>
        <v>167.04590812281575</v>
      </c>
      <c r="P1233">
        <v>15795.82</v>
      </c>
      <c r="Q1233">
        <f t="shared" si="252"/>
        <v>163.08931606194079</v>
      </c>
      <c r="R1233">
        <v>8194.69</v>
      </c>
      <c r="S1233" s="135">
        <f t="shared" si="253"/>
        <v>194.70556648514054</v>
      </c>
      <c r="T1233">
        <v>11967.34</v>
      </c>
      <c r="U1233" s="136">
        <f t="shared" si="254"/>
        <v>187.31837270710949</v>
      </c>
      <c r="V1233">
        <v>10125.450000000001</v>
      </c>
      <c r="W1233">
        <f t="shared" si="255"/>
        <v>138.4205583329574</v>
      </c>
      <c r="X1233">
        <v>3575.88</v>
      </c>
      <c r="Y1233">
        <f t="shared" si="256"/>
        <v>86.317827305446471</v>
      </c>
      <c r="Z1233">
        <v>16379.84</v>
      </c>
      <c r="AA1233" s="136">
        <f t="shared" si="257"/>
        <v>165.15931273695247</v>
      </c>
      <c r="AB1233">
        <v>12119</v>
      </c>
      <c r="AC1233">
        <f t="shared" si="258"/>
        <v>137.75660990747267</v>
      </c>
    </row>
    <row r="1234" spans="1:29">
      <c r="A1234" s="20">
        <v>43858</v>
      </c>
      <c r="B1234">
        <v>28888.75</v>
      </c>
      <c r="C1234">
        <f t="shared" si="259"/>
        <v>146.42079680891234</v>
      </c>
      <c r="D1234">
        <v>13959.65</v>
      </c>
      <c r="E1234" s="135">
        <f t="shared" si="259"/>
        <v>161.18683130613101</v>
      </c>
      <c r="F1234">
        <v>12253.31</v>
      </c>
      <c r="G1234">
        <f t="shared" si="247"/>
        <v>176.29469661763878</v>
      </c>
      <c r="H1234">
        <v>9817.67</v>
      </c>
      <c r="I1234">
        <f t="shared" si="248"/>
        <v>155.05411598968374</v>
      </c>
      <c r="J1234">
        <v>7403.88</v>
      </c>
      <c r="K1234">
        <f t="shared" si="249"/>
        <v>145.07569374502788</v>
      </c>
      <c r="L1234">
        <v>15751.41</v>
      </c>
      <c r="M1234" s="134">
        <f t="shared" si="250"/>
        <v>185.0490247908252</v>
      </c>
      <c r="N1234">
        <v>10986.14</v>
      </c>
      <c r="O1234">
        <f t="shared" si="251"/>
        <v>167.37010167611723</v>
      </c>
      <c r="P1234">
        <v>15839.68</v>
      </c>
      <c r="Q1234">
        <f t="shared" si="252"/>
        <v>163.54216354959746</v>
      </c>
      <c r="R1234">
        <v>8163.09</v>
      </c>
      <c r="S1234" s="135">
        <f t="shared" si="253"/>
        <v>193.9547515182619</v>
      </c>
      <c r="T1234">
        <v>11956.93</v>
      </c>
      <c r="U1234" s="136">
        <f t="shared" si="254"/>
        <v>187.1554305445336</v>
      </c>
      <c r="V1234">
        <v>10058.299999999999</v>
      </c>
      <c r="W1234">
        <f t="shared" si="255"/>
        <v>137.50258031794985</v>
      </c>
      <c r="X1234">
        <v>3541.41</v>
      </c>
      <c r="Y1234">
        <f t="shared" si="256"/>
        <v>85.485759253045728</v>
      </c>
      <c r="Z1234">
        <v>16369.63</v>
      </c>
      <c r="AA1234" s="136">
        <f t="shared" si="257"/>
        <v>165.05636444301041</v>
      </c>
      <c r="AB1234">
        <v>12055.8</v>
      </c>
      <c r="AC1234">
        <f t="shared" si="258"/>
        <v>137.03821583649713</v>
      </c>
    </row>
    <row r="1235" spans="1:29">
      <c r="A1235" s="20">
        <v>43859</v>
      </c>
      <c r="B1235">
        <v>29045.4</v>
      </c>
      <c r="C1235">
        <f t="shared" si="259"/>
        <v>147.21476739677496</v>
      </c>
      <c r="D1235">
        <v>14005.8</v>
      </c>
      <c r="E1235" s="135">
        <f t="shared" si="259"/>
        <v>161.71970800896941</v>
      </c>
      <c r="F1235">
        <v>12360.51</v>
      </c>
      <c r="G1235">
        <f t="shared" si="247"/>
        <v>177.83703835855704</v>
      </c>
      <c r="H1235">
        <v>9916.7000000000007</v>
      </c>
      <c r="I1235">
        <f t="shared" si="248"/>
        <v>156.61813363403914</v>
      </c>
      <c r="J1235">
        <v>7475.55</v>
      </c>
      <c r="K1235">
        <f t="shared" si="249"/>
        <v>146.48003511343285</v>
      </c>
      <c r="L1235">
        <v>15761.64</v>
      </c>
      <c r="M1235" s="134">
        <f t="shared" si="250"/>
        <v>185.16920777911704</v>
      </c>
      <c r="N1235">
        <v>10996.69</v>
      </c>
      <c r="O1235">
        <f t="shared" si="251"/>
        <v>167.53082733341665</v>
      </c>
      <c r="P1235">
        <v>15840.44</v>
      </c>
      <c r="Q1235">
        <f t="shared" si="252"/>
        <v>163.55001042808854</v>
      </c>
      <c r="R1235">
        <v>8237.18</v>
      </c>
      <c r="S1235" s="135">
        <f t="shared" si="253"/>
        <v>195.71512749598458</v>
      </c>
      <c r="T1235">
        <v>12028.67</v>
      </c>
      <c r="U1235" s="136">
        <f t="shared" si="254"/>
        <v>188.27833839690581</v>
      </c>
      <c r="V1235">
        <v>10127.450000000001</v>
      </c>
      <c r="W1235">
        <f t="shared" si="255"/>
        <v>138.44789945030683</v>
      </c>
      <c r="X1235">
        <v>3564.81</v>
      </c>
      <c r="Y1235">
        <f t="shared" si="256"/>
        <v>86.050609628043617</v>
      </c>
      <c r="Z1235">
        <v>16492.3</v>
      </c>
      <c r="AA1235" s="136">
        <f t="shared" si="257"/>
        <v>166.29325643300797</v>
      </c>
      <c r="AB1235">
        <v>12129.5</v>
      </c>
      <c r="AC1235">
        <f t="shared" si="258"/>
        <v>137.87596335280878</v>
      </c>
    </row>
    <row r="1236" spans="1:29">
      <c r="A1236" s="20">
        <v>43860</v>
      </c>
      <c r="B1236">
        <v>28533</v>
      </c>
      <c r="C1236">
        <f t="shared" si="259"/>
        <v>144.61770050101495</v>
      </c>
      <c r="D1236">
        <v>13841.7</v>
      </c>
      <c r="E1236" s="135">
        <f t="shared" si="259"/>
        <v>159.82490699194275</v>
      </c>
      <c r="F1236">
        <v>12259.05</v>
      </c>
      <c r="G1236">
        <f t="shared" si="247"/>
        <v>176.37728096085587</v>
      </c>
      <c r="H1236">
        <v>9822.2099999999991</v>
      </c>
      <c r="I1236">
        <f t="shared" si="248"/>
        <v>155.12581789926037</v>
      </c>
      <c r="J1236">
        <v>7409.94</v>
      </c>
      <c r="K1236">
        <f t="shared" si="249"/>
        <v>145.19443671548322</v>
      </c>
      <c r="L1236">
        <v>15723.61</v>
      </c>
      <c r="M1236" s="134">
        <f t="shared" si="250"/>
        <v>184.72242781384443</v>
      </c>
      <c r="N1236">
        <v>10930.95</v>
      </c>
      <c r="O1236">
        <f t="shared" si="251"/>
        <v>166.52930082053879</v>
      </c>
      <c r="P1236">
        <v>15711.75</v>
      </c>
      <c r="Q1236">
        <f t="shared" si="252"/>
        <v>162.22130675306494</v>
      </c>
      <c r="R1236">
        <v>8188.25</v>
      </c>
      <c r="S1236" s="135">
        <f t="shared" si="253"/>
        <v>194.55255229568803</v>
      </c>
      <c r="T1236">
        <v>11928.94</v>
      </c>
      <c r="U1236" s="136">
        <f t="shared" si="254"/>
        <v>186.71731804400534</v>
      </c>
      <c r="V1236">
        <v>10009.75</v>
      </c>
      <c r="W1236">
        <f t="shared" si="255"/>
        <v>136.83887469429214</v>
      </c>
      <c r="X1236">
        <v>3522.82</v>
      </c>
      <c r="Y1236">
        <f t="shared" si="256"/>
        <v>85.037017010686299</v>
      </c>
      <c r="Z1236">
        <v>16371.41</v>
      </c>
      <c r="AA1236" s="136">
        <f t="shared" si="257"/>
        <v>165.07431233362911</v>
      </c>
      <c r="AB1236">
        <v>12035.8</v>
      </c>
      <c r="AC1236">
        <f t="shared" si="258"/>
        <v>136.81087594061881</v>
      </c>
    </row>
    <row r="1237" spans="1:29">
      <c r="A1237" s="20">
        <v>43861</v>
      </c>
      <c r="B1237">
        <v>28294.6</v>
      </c>
      <c r="C1237">
        <f t="shared" si="259"/>
        <v>143.40938522398687</v>
      </c>
      <c r="D1237">
        <v>13893.5</v>
      </c>
      <c r="E1237" s="135">
        <f t="shared" si="259"/>
        <v>160.42302212102246</v>
      </c>
      <c r="F1237">
        <v>12150.11</v>
      </c>
      <c r="G1237">
        <f t="shared" si="247"/>
        <v>174.8099049416802</v>
      </c>
      <c r="H1237">
        <v>9746.5</v>
      </c>
      <c r="I1237">
        <f t="shared" si="248"/>
        <v>153.93010169352328</v>
      </c>
      <c r="J1237">
        <v>7310.07</v>
      </c>
      <c r="K1237">
        <f t="shared" si="249"/>
        <v>143.23752904891975</v>
      </c>
      <c r="L1237">
        <v>15706.22</v>
      </c>
      <c r="M1237" s="134">
        <f t="shared" si="250"/>
        <v>184.51812848184096</v>
      </c>
      <c r="N1237">
        <v>10895.58</v>
      </c>
      <c r="O1237">
        <f t="shared" si="251"/>
        <v>165.99045091545071</v>
      </c>
      <c r="P1237">
        <v>15663.8</v>
      </c>
      <c r="Q1237">
        <f t="shared" si="252"/>
        <v>161.72623066931808</v>
      </c>
      <c r="R1237">
        <v>8099.56</v>
      </c>
      <c r="S1237" s="135">
        <f t="shared" si="253"/>
        <v>192.44528079529363</v>
      </c>
      <c r="T1237">
        <v>11817.43</v>
      </c>
      <c r="U1237" s="136">
        <f t="shared" si="254"/>
        <v>184.9719116512255</v>
      </c>
      <c r="V1237">
        <v>9904.4500000000007</v>
      </c>
      <c r="W1237">
        <f t="shared" si="255"/>
        <v>135.39936486584398</v>
      </c>
      <c r="X1237">
        <v>3441.48</v>
      </c>
      <c r="Y1237">
        <f t="shared" si="256"/>
        <v>83.073558484945778</v>
      </c>
      <c r="Z1237">
        <v>16286.26</v>
      </c>
      <c r="AA1237" s="136">
        <f t="shared" si="257"/>
        <v>164.21573767847059</v>
      </c>
      <c r="AB1237">
        <v>11962.1</v>
      </c>
      <c r="AC1237">
        <f t="shared" si="258"/>
        <v>135.97312842430719</v>
      </c>
    </row>
    <row r="1238" spans="1:29">
      <c r="A1238" s="20">
        <v>43862</v>
      </c>
      <c r="B1238">
        <v>27340.5</v>
      </c>
      <c r="C1238">
        <f t="shared" si="259"/>
        <v>138.57358989759223</v>
      </c>
      <c r="D1238">
        <v>13481.1</v>
      </c>
      <c r="E1238" s="135">
        <f t="shared" si="259"/>
        <v>155.6611943366118</v>
      </c>
      <c r="F1238">
        <v>11940.98</v>
      </c>
      <c r="G1238">
        <f t="shared" si="247"/>
        <v>171.80104367042804</v>
      </c>
      <c r="H1238">
        <v>9627.68</v>
      </c>
      <c r="I1238">
        <f t="shared" si="248"/>
        <v>152.0535332142513</v>
      </c>
      <c r="J1238">
        <v>7221.16</v>
      </c>
      <c r="K1238">
        <f t="shared" si="249"/>
        <v>141.49537764575405</v>
      </c>
      <c r="L1238">
        <v>15373.67</v>
      </c>
      <c r="M1238" s="134">
        <f t="shared" si="250"/>
        <v>180.61130025540353</v>
      </c>
      <c r="N1238">
        <v>10722.36</v>
      </c>
      <c r="O1238">
        <f t="shared" si="251"/>
        <v>163.35150320384889</v>
      </c>
      <c r="P1238">
        <v>15319.69</v>
      </c>
      <c r="Q1238">
        <f t="shared" si="252"/>
        <v>158.17334993567627</v>
      </c>
      <c r="R1238">
        <v>7902.72</v>
      </c>
      <c r="S1238" s="135">
        <f t="shared" si="253"/>
        <v>187.76836883072448</v>
      </c>
      <c r="T1238">
        <v>11558.2</v>
      </c>
      <c r="U1238" s="136">
        <f t="shared" si="254"/>
        <v>180.91432310131682</v>
      </c>
      <c r="V1238">
        <v>9766.1</v>
      </c>
      <c r="W1238">
        <f t="shared" si="255"/>
        <v>133.50804307319629</v>
      </c>
      <c r="X1238">
        <v>3318.28</v>
      </c>
      <c r="Y1238">
        <f t="shared" si="256"/>
        <v>80.099645399486818</v>
      </c>
      <c r="Z1238">
        <v>15734.19</v>
      </c>
      <c r="AA1238" s="136">
        <f t="shared" si="257"/>
        <v>158.64916915382753</v>
      </c>
      <c r="AB1238">
        <v>11661.85</v>
      </c>
      <c r="AC1238">
        <f t="shared" si="258"/>
        <v>132.56018823743381</v>
      </c>
    </row>
    <row r="1239" spans="1:29">
      <c r="A1239" s="20">
        <v>43864</v>
      </c>
      <c r="B1239">
        <v>27534.7</v>
      </c>
      <c r="C1239">
        <f t="shared" si="259"/>
        <v>139.55788027845989</v>
      </c>
      <c r="D1239">
        <v>13692.85</v>
      </c>
      <c r="E1239" s="135">
        <f t="shared" si="259"/>
        <v>158.1061919926471</v>
      </c>
      <c r="F1239">
        <v>12139.63</v>
      </c>
      <c r="G1239">
        <f t="shared" si="247"/>
        <v>174.65912377148592</v>
      </c>
      <c r="H1239">
        <v>9763.68</v>
      </c>
      <c r="I1239">
        <f t="shared" si="248"/>
        <v>154.20143182711942</v>
      </c>
      <c r="J1239">
        <v>7305.41</v>
      </c>
      <c r="K1239">
        <f t="shared" si="249"/>
        <v>143.14621844787655</v>
      </c>
      <c r="L1239">
        <v>15557.92</v>
      </c>
      <c r="M1239" s="134">
        <f t="shared" si="250"/>
        <v>182.77588633485354</v>
      </c>
      <c r="N1239">
        <v>10832.45</v>
      </c>
      <c r="O1239">
        <f t="shared" si="251"/>
        <v>165.02868686376254</v>
      </c>
      <c r="P1239">
        <v>15463.56</v>
      </c>
      <c r="Q1239">
        <f t="shared" si="252"/>
        <v>159.6587846837192</v>
      </c>
      <c r="R1239">
        <v>8060.6</v>
      </c>
      <c r="S1239" s="135">
        <f t="shared" si="253"/>
        <v>191.51959246904076</v>
      </c>
      <c r="T1239">
        <v>11796.19</v>
      </c>
      <c r="U1239" s="136">
        <f t="shared" si="254"/>
        <v>184.63945329069603</v>
      </c>
      <c r="V1239">
        <v>9886.4</v>
      </c>
      <c r="W1239">
        <f t="shared" si="255"/>
        <v>135.15261128176525</v>
      </c>
      <c r="X1239">
        <v>3324.42</v>
      </c>
      <c r="Y1239">
        <f t="shared" si="256"/>
        <v>80.247858275661471</v>
      </c>
      <c r="Z1239">
        <v>16017.76</v>
      </c>
      <c r="AA1239" s="136">
        <f t="shared" si="257"/>
        <v>161.50842945874001</v>
      </c>
      <c r="AB1239">
        <v>11707.9</v>
      </c>
      <c r="AC1239">
        <f t="shared" si="258"/>
        <v>133.08363834769364</v>
      </c>
    </row>
    <row r="1240" spans="1:29">
      <c r="A1240" s="20">
        <v>43865</v>
      </c>
      <c r="B1240">
        <v>28112.45</v>
      </c>
      <c r="C1240">
        <f t="shared" si="259"/>
        <v>142.48616950372403</v>
      </c>
      <c r="D1240">
        <v>13914.15</v>
      </c>
      <c r="E1240" s="135">
        <f t="shared" si="259"/>
        <v>160.66145990896638</v>
      </c>
      <c r="F1240">
        <v>12353.23</v>
      </c>
      <c r="G1240">
        <f t="shared" si="247"/>
        <v>177.7322972403305</v>
      </c>
      <c r="H1240">
        <v>9903.2800000000007</v>
      </c>
      <c r="I1240">
        <f t="shared" si="248"/>
        <v>156.40618657973994</v>
      </c>
      <c r="J1240">
        <v>7396.13</v>
      </c>
      <c r="K1240">
        <f t="shared" si="249"/>
        <v>144.9238359857822</v>
      </c>
      <c r="L1240">
        <v>15680.44</v>
      </c>
      <c r="M1240" s="134">
        <f t="shared" si="250"/>
        <v>184.21526265210844</v>
      </c>
      <c r="N1240">
        <v>10973.78</v>
      </c>
      <c r="O1240">
        <f t="shared" si="251"/>
        <v>167.18180128519589</v>
      </c>
      <c r="P1240">
        <v>15650.47</v>
      </c>
      <c r="Q1240">
        <f t="shared" si="252"/>
        <v>161.58860055052048</v>
      </c>
      <c r="R1240">
        <v>8228.5400000000009</v>
      </c>
      <c r="S1240" s="135">
        <f t="shared" si="253"/>
        <v>195.50984137845828</v>
      </c>
      <c r="T1240">
        <v>12043.18</v>
      </c>
      <c r="U1240" s="136">
        <f t="shared" si="254"/>
        <v>188.5054556667402</v>
      </c>
      <c r="V1240">
        <v>10014.6</v>
      </c>
      <c r="W1240">
        <f t="shared" si="255"/>
        <v>136.90517690386454</v>
      </c>
      <c r="X1240">
        <v>3428.45</v>
      </c>
      <c r="Y1240">
        <f t="shared" si="256"/>
        <v>82.759028553910625</v>
      </c>
      <c r="Z1240">
        <v>16331.6</v>
      </c>
      <c r="AA1240" s="136">
        <f t="shared" si="257"/>
        <v>164.67290473501652</v>
      </c>
      <c r="AB1240">
        <v>11979.65</v>
      </c>
      <c r="AC1240">
        <f t="shared" si="258"/>
        <v>136.17261918294042</v>
      </c>
    </row>
    <row r="1241" spans="1:29">
      <c r="A1241" s="20">
        <v>43866</v>
      </c>
      <c r="B1241">
        <v>28537.8</v>
      </c>
      <c r="C1241">
        <f t="shared" si="259"/>
        <v>144.6420289965256</v>
      </c>
      <c r="D1241">
        <v>13991.05</v>
      </c>
      <c r="E1241" s="135">
        <f t="shared" si="259"/>
        <v>161.54939530329514</v>
      </c>
      <c r="F1241">
        <v>12413.57</v>
      </c>
      <c r="G1241">
        <f t="shared" si="247"/>
        <v>178.60043997024661</v>
      </c>
      <c r="H1241">
        <v>9939.5</v>
      </c>
      <c r="I1241">
        <f t="shared" si="248"/>
        <v>156.9782225191376</v>
      </c>
      <c r="J1241">
        <v>7410.22</v>
      </c>
      <c r="K1241">
        <f t="shared" si="249"/>
        <v>145.19992318936565</v>
      </c>
      <c r="L1241">
        <v>15829.74</v>
      </c>
      <c r="M1241" s="134">
        <f t="shared" si="250"/>
        <v>185.96925289179299</v>
      </c>
      <c r="N1241">
        <v>11017.91</v>
      </c>
      <c r="O1241">
        <f t="shared" si="251"/>
        <v>167.85410680715054</v>
      </c>
      <c r="P1241">
        <v>15741.88</v>
      </c>
      <c r="Q1241">
        <f t="shared" si="252"/>
        <v>162.53239418587603</v>
      </c>
      <c r="R1241">
        <v>8348.3799999999992</v>
      </c>
      <c r="S1241" s="135">
        <f t="shared" si="253"/>
        <v>198.35723586044344</v>
      </c>
      <c r="T1241">
        <v>12142.04</v>
      </c>
      <c r="U1241" s="136">
        <f t="shared" si="254"/>
        <v>190.05285837492977</v>
      </c>
      <c r="V1241">
        <v>10013.950000000001</v>
      </c>
      <c r="W1241">
        <f t="shared" si="255"/>
        <v>136.89629104072597</v>
      </c>
      <c r="X1241">
        <v>3500.67</v>
      </c>
      <c r="Y1241">
        <f t="shared" si="256"/>
        <v>84.502340266831467</v>
      </c>
      <c r="Z1241">
        <v>16510.77</v>
      </c>
      <c r="AA1241" s="136">
        <f t="shared" si="257"/>
        <v>166.47949100588852</v>
      </c>
      <c r="AB1241">
        <v>12089.15</v>
      </c>
      <c r="AC1241">
        <f t="shared" si="258"/>
        <v>137.41730511287426</v>
      </c>
    </row>
    <row r="1242" spans="1:29">
      <c r="A1242" s="20">
        <v>43867</v>
      </c>
      <c r="B1242">
        <v>28871.35</v>
      </c>
      <c r="C1242">
        <f t="shared" si="259"/>
        <v>146.33260601268628</v>
      </c>
      <c r="D1242">
        <v>14118.7</v>
      </c>
      <c r="E1242" s="135">
        <f t="shared" si="259"/>
        <v>163.02332187138447</v>
      </c>
      <c r="F1242">
        <v>12412.26</v>
      </c>
      <c r="G1242">
        <f t="shared" si="247"/>
        <v>178.58159232397233</v>
      </c>
      <c r="H1242">
        <v>9943.91</v>
      </c>
      <c r="I1242">
        <f t="shared" si="248"/>
        <v>157.04787129033429</v>
      </c>
      <c r="J1242">
        <v>7420.5</v>
      </c>
      <c r="K1242">
        <f t="shared" si="249"/>
        <v>145.40135515904896</v>
      </c>
      <c r="L1242">
        <v>15876.81</v>
      </c>
      <c r="M1242" s="134">
        <f t="shared" si="250"/>
        <v>186.52223561504789</v>
      </c>
      <c r="N1242">
        <v>11062.29</v>
      </c>
      <c r="O1242">
        <f t="shared" si="251"/>
        <v>168.53022099397015</v>
      </c>
      <c r="P1242">
        <v>15825.16</v>
      </c>
      <c r="Q1242">
        <f t="shared" si="252"/>
        <v>163.39224687105721</v>
      </c>
      <c r="R1242">
        <v>8378.4</v>
      </c>
      <c r="S1242" s="135">
        <f t="shared" si="253"/>
        <v>199.07051007897812</v>
      </c>
      <c r="T1242">
        <v>12197.42</v>
      </c>
      <c r="U1242" s="136">
        <f t="shared" si="254"/>
        <v>190.91969189687526</v>
      </c>
      <c r="V1242">
        <v>10025.9</v>
      </c>
      <c r="W1242">
        <f t="shared" si="255"/>
        <v>137.05965421688887</v>
      </c>
      <c r="X1242">
        <v>3544.85</v>
      </c>
      <c r="Y1242">
        <f t="shared" si="256"/>
        <v>85.568797085951402</v>
      </c>
      <c r="Z1242">
        <v>16678.95</v>
      </c>
      <c r="AA1242" s="136">
        <f t="shared" si="257"/>
        <v>168.17526417681697</v>
      </c>
      <c r="AB1242">
        <v>12137.95</v>
      </c>
      <c r="AC1242">
        <f t="shared" si="258"/>
        <v>137.9720144588174</v>
      </c>
    </row>
    <row r="1243" spans="1:29">
      <c r="A1243" s="20">
        <v>43868</v>
      </c>
      <c r="B1243">
        <v>29046.45</v>
      </c>
      <c r="C1243">
        <f t="shared" si="259"/>
        <v>147.22008925516789</v>
      </c>
      <c r="D1243">
        <v>14279.85</v>
      </c>
      <c r="E1243" s="135">
        <f t="shared" si="259"/>
        <v>164.88406034727626</v>
      </c>
      <c r="F1243">
        <v>12432.17</v>
      </c>
      <c r="G1243">
        <f t="shared" si="247"/>
        <v>178.86804777230893</v>
      </c>
      <c r="H1243">
        <v>9972.3799999999992</v>
      </c>
      <c r="I1243">
        <f t="shared" si="248"/>
        <v>157.49750859554277</v>
      </c>
      <c r="J1243">
        <v>7461.85</v>
      </c>
      <c r="K1243">
        <f t="shared" si="249"/>
        <v>146.21158978418563</v>
      </c>
      <c r="L1243">
        <v>16065.43</v>
      </c>
      <c r="M1243" s="134">
        <f t="shared" si="250"/>
        <v>188.73816085958444</v>
      </c>
      <c r="N1243">
        <v>11129.09</v>
      </c>
      <c r="O1243">
        <f t="shared" si="251"/>
        <v>169.54789624587522</v>
      </c>
      <c r="P1243">
        <v>15929.89</v>
      </c>
      <c r="Q1243">
        <f t="shared" si="252"/>
        <v>164.47356737680917</v>
      </c>
      <c r="R1243">
        <v>8382.89</v>
      </c>
      <c r="S1243" s="135">
        <f t="shared" si="253"/>
        <v>199.17719233218332</v>
      </c>
      <c r="T1243">
        <v>12176.63</v>
      </c>
      <c r="U1243" s="136">
        <f t="shared" si="254"/>
        <v>190.59427714567903</v>
      </c>
      <c r="V1243">
        <v>10055.549999999999</v>
      </c>
      <c r="W1243">
        <f t="shared" si="255"/>
        <v>137.46498628159435</v>
      </c>
      <c r="X1243">
        <v>3557.48</v>
      </c>
      <c r="Y1243">
        <f t="shared" si="256"/>
        <v>85.873671455020784</v>
      </c>
      <c r="Z1243">
        <v>16703.810000000001</v>
      </c>
      <c r="AA1243" s="136">
        <f t="shared" si="257"/>
        <v>168.42592966040172</v>
      </c>
      <c r="AB1243">
        <v>12098.35</v>
      </c>
      <c r="AC1243">
        <f t="shared" si="258"/>
        <v>137.52188146497829</v>
      </c>
    </row>
    <row r="1244" spans="1:29">
      <c r="A1244" s="20">
        <v>43871</v>
      </c>
      <c r="B1244">
        <v>28953.7</v>
      </c>
      <c r="C1244">
        <f t="shared" si="259"/>
        <v>146.74999176379058</v>
      </c>
      <c r="D1244">
        <v>14251.75</v>
      </c>
      <c r="E1244" s="135">
        <f t="shared" si="259"/>
        <v>164.55960020968666</v>
      </c>
      <c r="F1244">
        <v>12371.31</v>
      </c>
      <c r="G1244">
        <f t="shared" si="247"/>
        <v>177.99242353394803</v>
      </c>
      <c r="H1244">
        <v>9930.42</v>
      </c>
      <c r="I1244">
        <f t="shared" si="248"/>
        <v>156.83481869998434</v>
      </c>
      <c r="J1244">
        <v>7401.32</v>
      </c>
      <c r="K1244">
        <f t="shared" si="249"/>
        <v>145.02553169810284</v>
      </c>
      <c r="L1244">
        <v>16007.31</v>
      </c>
      <c r="M1244" s="134">
        <f t="shared" si="250"/>
        <v>188.05536171202604</v>
      </c>
      <c r="N1244">
        <v>11034.9</v>
      </c>
      <c r="O1244">
        <f t="shared" si="251"/>
        <v>168.11294367137012</v>
      </c>
      <c r="P1244">
        <v>15828.48</v>
      </c>
      <c r="Q1244">
        <f t="shared" si="252"/>
        <v>163.42652534025513</v>
      </c>
      <c r="R1244">
        <v>8375.7099999999991</v>
      </c>
      <c r="S1244" s="135">
        <f t="shared" si="253"/>
        <v>199.00659576692419</v>
      </c>
      <c r="T1244">
        <v>12154.74</v>
      </c>
      <c r="U1244" s="136">
        <f t="shared" si="254"/>
        <v>190.2516446827793</v>
      </c>
      <c r="V1244">
        <v>9979.1</v>
      </c>
      <c r="W1244">
        <f t="shared" si="255"/>
        <v>136.41987207091194</v>
      </c>
      <c r="X1244">
        <v>3473.74</v>
      </c>
      <c r="Y1244">
        <f t="shared" si="256"/>
        <v>83.852279557485602</v>
      </c>
      <c r="Z1244">
        <v>16724.48</v>
      </c>
      <c r="AA1244" s="136">
        <f t="shared" si="257"/>
        <v>168.63434701944018</v>
      </c>
      <c r="AB1244">
        <v>12031.5</v>
      </c>
      <c r="AC1244">
        <f t="shared" si="258"/>
        <v>136.76199786300498</v>
      </c>
    </row>
    <row r="1245" spans="1:29">
      <c r="A1245" s="20">
        <v>43872</v>
      </c>
      <c r="B1245">
        <v>28854.35</v>
      </c>
      <c r="C1245">
        <f t="shared" si="259"/>
        <v>146.24644259108612</v>
      </c>
      <c r="D1245">
        <v>14253.45</v>
      </c>
      <c r="E1245" s="135">
        <f t="shared" si="259"/>
        <v>164.57922947067965</v>
      </c>
      <c r="F1245">
        <v>12403.91</v>
      </c>
      <c r="G1245">
        <f t="shared" si="247"/>
        <v>178.4614565633691</v>
      </c>
      <c r="H1245">
        <v>9938.9500000000007</v>
      </c>
      <c r="I1245">
        <f t="shared" si="248"/>
        <v>156.96953616445322</v>
      </c>
      <c r="J1245">
        <v>7408.97</v>
      </c>
      <c r="K1245">
        <f t="shared" si="249"/>
        <v>145.17543000239056</v>
      </c>
      <c r="L1245">
        <v>16034.86</v>
      </c>
      <c r="M1245" s="134">
        <f t="shared" si="250"/>
        <v>188.37902166583257</v>
      </c>
      <c r="N1245">
        <v>11011.62</v>
      </c>
      <c r="O1245">
        <f t="shared" si="251"/>
        <v>167.7582807991493</v>
      </c>
      <c r="P1245">
        <v>15795.33</v>
      </c>
      <c r="Q1245">
        <f t="shared" si="252"/>
        <v>163.08425689028206</v>
      </c>
      <c r="R1245">
        <v>8385.73</v>
      </c>
      <c r="S1245" s="135">
        <f t="shared" si="253"/>
        <v>199.24467063933318</v>
      </c>
      <c r="T1245">
        <v>12166.76</v>
      </c>
      <c r="U1245" s="136">
        <f t="shared" si="254"/>
        <v>190.43978731430306</v>
      </c>
      <c r="V1245">
        <v>10015.1</v>
      </c>
      <c r="W1245">
        <f t="shared" si="255"/>
        <v>136.91201218320191</v>
      </c>
      <c r="X1245">
        <v>3505.13</v>
      </c>
      <c r="Y1245">
        <f t="shared" si="256"/>
        <v>84.609999782749867</v>
      </c>
      <c r="Z1245">
        <v>16702.52</v>
      </c>
      <c r="AA1245" s="136">
        <f t="shared" si="257"/>
        <v>168.41292248124546</v>
      </c>
      <c r="AB1245">
        <v>12107.9</v>
      </c>
      <c r="AC1245">
        <f t="shared" si="258"/>
        <v>137.63043626526019</v>
      </c>
    </row>
    <row r="1246" spans="1:29">
      <c r="A1246" s="20">
        <v>43873</v>
      </c>
      <c r="B1246">
        <v>28855.35</v>
      </c>
      <c r="C1246">
        <f t="shared" si="259"/>
        <v>146.25151102765085</v>
      </c>
      <c r="D1246">
        <v>14304.3</v>
      </c>
      <c r="E1246" s="135">
        <f t="shared" si="259"/>
        <v>165.16637530685153</v>
      </c>
      <c r="F1246">
        <v>12509.95</v>
      </c>
      <c r="G1246">
        <f t="shared" si="247"/>
        <v>179.98710878544904</v>
      </c>
      <c r="H1246">
        <v>10025.26</v>
      </c>
      <c r="I1246">
        <f t="shared" si="248"/>
        <v>158.3326621150168</v>
      </c>
      <c r="J1246">
        <v>7469.79</v>
      </c>
      <c r="K1246">
        <f t="shared" si="249"/>
        <v>146.36717050785154</v>
      </c>
      <c r="L1246">
        <v>16093.05</v>
      </c>
      <c r="M1246" s="134">
        <f t="shared" si="250"/>
        <v>189.06264317987973</v>
      </c>
      <c r="N1246">
        <v>11013.82</v>
      </c>
      <c r="O1246">
        <f t="shared" si="251"/>
        <v>167.79179704996054</v>
      </c>
      <c r="P1246">
        <v>15816.57</v>
      </c>
      <c r="Q1246">
        <f t="shared" si="252"/>
        <v>163.30355649442768</v>
      </c>
      <c r="R1246">
        <v>8432.75</v>
      </c>
      <c r="S1246" s="135">
        <f t="shared" si="253"/>
        <v>200.36186430207471</v>
      </c>
      <c r="T1246">
        <v>12249.83</v>
      </c>
      <c r="U1246" s="136">
        <f t="shared" si="254"/>
        <v>191.74003759722135</v>
      </c>
      <c r="V1246">
        <v>10097.65</v>
      </c>
      <c r="W1246">
        <f t="shared" si="255"/>
        <v>138.04051680180015</v>
      </c>
      <c r="X1246">
        <v>3494.35</v>
      </c>
      <c r="Y1246">
        <f t="shared" si="256"/>
        <v>84.349782387772194</v>
      </c>
      <c r="Z1246">
        <v>16751.439999999999</v>
      </c>
      <c r="AA1246" s="136">
        <f t="shared" si="257"/>
        <v>168.90618698072112</v>
      </c>
      <c r="AB1246">
        <v>12201.2</v>
      </c>
      <c r="AC1246">
        <f t="shared" si="258"/>
        <v>138.6909768795326</v>
      </c>
    </row>
    <row r="1247" spans="1:29">
      <c r="A1247" s="20">
        <v>43874</v>
      </c>
      <c r="B1247">
        <v>28807.599999999999</v>
      </c>
      <c r="C1247">
        <f t="shared" si="259"/>
        <v>146.00949318168571</v>
      </c>
      <c r="D1247">
        <v>14225.9</v>
      </c>
      <c r="E1247" s="135">
        <f t="shared" si="259"/>
        <v>164.26111997635249</v>
      </c>
      <c r="F1247">
        <v>12488.35</v>
      </c>
      <c r="G1247">
        <f t="shared" si="247"/>
        <v>179.676338434667</v>
      </c>
      <c r="H1247">
        <v>10013.370000000001</v>
      </c>
      <c r="I1247">
        <f t="shared" si="248"/>
        <v>158.1448789201124</v>
      </c>
      <c r="J1247">
        <v>7452.45</v>
      </c>
      <c r="K1247">
        <f t="shared" si="249"/>
        <v>146.02740101813279</v>
      </c>
      <c r="L1247">
        <v>16100.3</v>
      </c>
      <c r="M1247" s="134">
        <f t="shared" si="250"/>
        <v>189.14781685193407</v>
      </c>
      <c r="N1247">
        <v>10995.59</v>
      </c>
      <c r="O1247">
        <f t="shared" si="251"/>
        <v>167.51406920801099</v>
      </c>
      <c r="P1247">
        <v>15790.68</v>
      </c>
      <c r="Q1247">
        <f t="shared" si="252"/>
        <v>163.03624638372474</v>
      </c>
      <c r="R1247">
        <v>8410.7800000000007</v>
      </c>
      <c r="S1247" s="135">
        <f t="shared" si="253"/>
        <v>199.83985782035566</v>
      </c>
      <c r="T1247">
        <v>12228.25</v>
      </c>
      <c r="U1247" s="136">
        <f t="shared" si="254"/>
        <v>191.40225739852897</v>
      </c>
      <c r="V1247">
        <v>10084.35</v>
      </c>
      <c r="W1247">
        <f t="shared" si="255"/>
        <v>137.85869837142636</v>
      </c>
      <c r="X1247">
        <v>3483.13</v>
      </c>
      <c r="Y1247">
        <f t="shared" si="256"/>
        <v>84.078943874632188</v>
      </c>
      <c r="Z1247">
        <v>16695.78</v>
      </c>
      <c r="AA1247" s="136">
        <f t="shared" si="257"/>
        <v>168.34496249092521</v>
      </c>
      <c r="AB1247">
        <v>12174.65</v>
      </c>
      <c r="AC1247">
        <f t="shared" si="258"/>
        <v>138.38918316775411</v>
      </c>
    </row>
    <row r="1248" spans="1:29">
      <c r="A1248" s="20">
        <v>43875</v>
      </c>
      <c r="B1248">
        <v>28501.05</v>
      </c>
      <c r="C1248">
        <f t="shared" si="259"/>
        <v>144.45576395277232</v>
      </c>
      <c r="D1248">
        <v>14268.65</v>
      </c>
      <c r="E1248" s="135">
        <f t="shared" si="259"/>
        <v>164.75473815720497</v>
      </c>
      <c r="F1248">
        <v>12421.81</v>
      </c>
      <c r="G1248">
        <f t="shared" si="247"/>
        <v>178.71899310406346</v>
      </c>
      <c r="H1248">
        <v>9966.09</v>
      </c>
      <c r="I1248">
        <f t="shared" si="248"/>
        <v>157.39816828469765</v>
      </c>
      <c r="J1248">
        <v>7398.84</v>
      </c>
      <c r="K1248">
        <f t="shared" si="249"/>
        <v>144.97693721514423</v>
      </c>
      <c r="L1248">
        <v>16019.59</v>
      </c>
      <c r="M1248" s="134">
        <f t="shared" si="250"/>
        <v>188.19962829034708</v>
      </c>
      <c r="N1248">
        <v>10945.02</v>
      </c>
      <c r="O1248">
        <f t="shared" si="251"/>
        <v>166.74365247913616</v>
      </c>
      <c r="P1248">
        <v>15734.58</v>
      </c>
      <c r="Q1248">
        <f t="shared" si="252"/>
        <v>162.45702285300115</v>
      </c>
      <c r="R1248">
        <v>8425.3700000000008</v>
      </c>
      <c r="S1248" s="135">
        <f t="shared" si="253"/>
        <v>200.18651574335436</v>
      </c>
      <c r="T1248">
        <v>12228.36</v>
      </c>
      <c r="U1248" s="136">
        <f t="shared" si="254"/>
        <v>191.40397916969934</v>
      </c>
      <c r="V1248">
        <v>10001.799999999999</v>
      </c>
      <c r="W1248">
        <f t="shared" si="255"/>
        <v>136.73019375282809</v>
      </c>
      <c r="X1248">
        <v>3432.76</v>
      </c>
      <c r="Y1248">
        <f t="shared" si="256"/>
        <v>82.863067234091872</v>
      </c>
      <c r="Z1248">
        <v>16684.22</v>
      </c>
      <c r="AA1248" s="136">
        <f t="shared" si="257"/>
        <v>168.22840203274987</v>
      </c>
      <c r="AB1248">
        <v>12113.45</v>
      </c>
      <c r="AC1248">
        <f t="shared" si="258"/>
        <v>137.69352308636644</v>
      </c>
    </row>
    <row r="1249" spans="1:29">
      <c r="A1249" s="20">
        <v>43878</v>
      </c>
      <c r="B1249">
        <v>28169.599999999999</v>
      </c>
      <c r="C1249">
        <f t="shared" si="259"/>
        <v>142.77583065339749</v>
      </c>
      <c r="D1249">
        <v>14133</v>
      </c>
      <c r="E1249" s="135">
        <f t="shared" si="259"/>
        <v>163.18843859620762</v>
      </c>
      <c r="F1249">
        <v>12368.59</v>
      </c>
      <c r="G1249">
        <f t="shared" si="247"/>
        <v>177.9532894897755</v>
      </c>
      <c r="H1249">
        <v>9940.57</v>
      </c>
      <c r="I1249">
        <f t="shared" si="248"/>
        <v>156.99512142734179</v>
      </c>
      <c r="J1249">
        <v>7361.6</v>
      </c>
      <c r="K1249">
        <f t="shared" si="249"/>
        <v>144.24723618878173</v>
      </c>
      <c r="L1249">
        <v>15896.87</v>
      </c>
      <c r="M1249" s="134">
        <f t="shared" si="250"/>
        <v>186.75790235455275</v>
      </c>
      <c r="N1249">
        <v>10920.97</v>
      </c>
      <c r="O1249">
        <f t="shared" si="251"/>
        <v>166.37725891913138</v>
      </c>
      <c r="P1249">
        <v>15630.75</v>
      </c>
      <c r="Q1249">
        <f t="shared" si="252"/>
        <v>161.38499470335702</v>
      </c>
      <c r="R1249">
        <v>8407.6</v>
      </c>
      <c r="S1249" s="135">
        <f t="shared" si="253"/>
        <v>199.76430112432163</v>
      </c>
      <c r="T1249">
        <v>12173.99</v>
      </c>
      <c r="U1249" s="136">
        <f t="shared" si="254"/>
        <v>190.55295463759063</v>
      </c>
      <c r="V1249">
        <v>9939.2999999999993</v>
      </c>
      <c r="W1249">
        <f t="shared" si="255"/>
        <v>135.87578383565801</v>
      </c>
      <c r="X1249">
        <v>3385.45</v>
      </c>
      <c r="Y1249">
        <f t="shared" si="256"/>
        <v>81.721055642589718</v>
      </c>
      <c r="Z1249">
        <v>16528.62</v>
      </c>
      <c r="AA1249" s="136">
        <f t="shared" si="257"/>
        <v>166.65947406630636</v>
      </c>
      <c r="AB1249">
        <v>12045.8</v>
      </c>
      <c r="AC1249">
        <f t="shared" si="258"/>
        <v>136.92454588855799</v>
      </c>
    </row>
    <row r="1250" spans="1:29">
      <c r="A1250" s="20">
        <v>43879</v>
      </c>
      <c r="B1250">
        <v>28060.35</v>
      </c>
      <c r="C1250">
        <f t="shared" si="259"/>
        <v>142.22210395870235</v>
      </c>
      <c r="D1250">
        <v>14100.3</v>
      </c>
      <c r="E1250" s="135">
        <f t="shared" si="259"/>
        <v>162.81086398769588</v>
      </c>
      <c r="F1250">
        <v>12341.71</v>
      </c>
      <c r="G1250">
        <f t="shared" si="247"/>
        <v>177.56655305324674</v>
      </c>
      <c r="H1250">
        <v>9937.7900000000009</v>
      </c>
      <c r="I1250">
        <f t="shared" si="248"/>
        <v>156.95121585275524</v>
      </c>
      <c r="J1250">
        <v>7366.02</v>
      </c>
      <c r="K1250">
        <f t="shared" si="249"/>
        <v>144.33384409792575</v>
      </c>
      <c r="L1250">
        <v>15924.45</v>
      </c>
      <c r="M1250" s="134">
        <f t="shared" si="250"/>
        <v>187.08191475114015</v>
      </c>
      <c r="N1250">
        <v>10879.87</v>
      </c>
      <c r="O1250">
        <f t="shared" si="251"/>
        <v>165.75111441533949</v>
      </c>
      <c r="P1250">
        <v>15630.9</v>
      </c>
      <c r="Q1250">
        <f t="shared" si="252"/>
        <v>161.386543429375</v>
      </c>
      <c r="R1250">
        <v>8395.36</v>
      </c>
      <c r="S1250" s="135">
        <f t="shared" si="253"/>
        <v>199.47347912449274</v>
      </c>
      <c r="T1250">
        <v>12126.88</v>
      </c>
      <c r="U1250" s="136">
        <f t="shared" si="254"/>
        <v>189.81556700272506</v>
      </c>
      <c r="V1250">
        <v>9925.4500000000007</v>
      </c>
      <c r="W1250">
        <f t="shared" si="255"/>
        <v>135.68644659801313</v>
      </c>
      <c r="X1250">
        <v>3351.8</v>
      </c>
      <c r="Y1250">
        <f t="shared" si="256"/>
        <v>80.908781492218836</v>
      </c>
      <c r="Z1250">
        <v>16532.7</v>
      </c>
      <c r="AA1250" s="136">
        <f t="shared" si="257"/>
        <v>166.70061305154474</v>
      </c>
      <c r="AB1250">
        <v>11992.5</v>
      </c>
      <c r="AC1250">
        <f t="shared" si="258"/>
        <v>136.31868506604226</v>
      </c>
    </row>
    <row r="1251" spans="1:29">
      <c r="A1251" s="20">
        <v>43880</v>
      </c>
      <c r="B1251">
        <v>28630.75</v>
      </c>
      <c r="C1251">
        <f t="shared" si="259"/>
        <v>145.11314017521585</v>
      </c>
      <c r="D1251">
        <v>14429</v>
      </c>
      <c r="E1251" s="135">
        <f t="shared" si="259"/>
        <v>166.60623933380597</v>
      </c>
      <c r="F1251">
        <v>12517.46</v>
      </c>
      <c r="G1251">
        <f t="shared" si="247"/>
        <v>180.09515903241072</v>
      </c>
      <c r="H1251">
        <v>10069.52</v>
      </c>
      <c r="I1251">
        <f t="shared" si="248"/>
        <v>159.03167676652816</v>
      </c>
      <c r="J1251">
        <v>7459.8</v>
      </c>
      <c r="K1251">
        <f t="shared" si="249"/>
        <v>146.17142095754645</v>
      </c>
      <c r="L1251">
        <v>16205.21</v>
      </c>
      <c r="M1251" s="134">
        <f t="shared" si="250"/>
        <v>190.38030925679215</v>
      </c>
      <c r="N1251">
        <v>10999.98</v>
      </c>
      <c r="O1251">
        <f t="shared" si="251"/>
        <v>167.58094936303888</v>
      </c>
      <c r="P1251">
        <v>15825.95</v>
      </c>
      <c r="Q1251">
        <f t="shared" si="252"/>
        <v>163.40040349475191</v>
      </c>
      <c r="R1251">
        <v>8501.7800000000007</v>
      </c>
      <c r="S1251" s="135">
        <f t="shared" si="253"/>
        <v>202.00201484522759</v>
      </c>
      <c r="T1251">
        <v>12317.64</v>
      </c>
      <c r="U1251" s="136">
        <f t="shared" si="254"/>
        <v>192.8014312614165</v>
      </c>
      <c r="V1251">
        <v>10023.450000000001</v>
      </c>
      <c r="W1251">
        <f t="shared" si="255"/>
        <v>137.02616134813584</v>
      </c>
      <c r="X1251">
        <v>3406.58</v>
      </c>
      <c r="Y1251">
        <f t="shared" si="256"/>
        <v>82.231110703431824</v>
      </c>
      <c r="Z1251">
        <v>16807.86</v>
      </c>
      <c r="AA1251" s="136">
        <f t="shared" si="257"/>
        <v>169.47507461482616</v>
      </c>
      <c r="AB1251">
        <v>12125.9</v>
      </c>
      <c r="AC1251">
        <f t="shared" si="258"/>
        <v>137.8350421715507</v>
      </c>
    </row>
    <row r="1252" spans="1:29">
      <c r="A1252" s="20">
        <v>43881</v>
      </c>
      <c r="B1252">
        <v>28669.8</v>
      </c>
      <c r="C1252">
        <f t="shared" si="259"/>
        <v>145.31106262306795</v>
      </c>
      <c r="D1252">
        <v>14491.7</v>
      </c>
      <c r="E1252" s="135">
        <f t="shared" si="259"/>
        <v>167.33021266572291</v>
      </c>
      <c r="F1252">
        <v>12438.4</v>
      </c>
      <c r="G1252">
        <f t="shared" si="247"/>
        <v>178.95768199848354</v>
      </c>
      <c r="H1252">
        <v>10002.9</v>
      </c>
      <c r="I1252">
        <f t="shared" si="248"/>
        <v>157.97952231366583</v>
      </c>
      <c r="J1252">
        <v>7424.6</v>
      </c>
      <c r="K1252">
        <f t="shared" si="249"/>
        <v>145.48169281232731</v>
      </c>
      <c r="L1252">
        <v>16273.69</v>
      </c>
      <c r="M1252" s="134">
        <f t="shared" si="250"/>
        <v>191.18481864469302</v>
      </c>
      <c r="N1252">
        <v>11025.32</v>
      </c>
      <c r="O1252">
        <f t="shared" si="251"/>
        <v>167.96699563374659</v>
      </c>
      <c r="P1252">
        <v>15874.84</v>
      </c>
      <c r="Q1252">
        <f t="shared" si="252"/>
        <v>163.90518492821141</v>
      </c>
      <c r="R1252">
        <v>8480.83</v>
      </c>
      <c r="S1252" s="135">
        <f t="shared" si="253"/>
        <v>201.50424353016086</v>
      </c>
      <c r="T1252">
        <v>12243.34</v>
      </c>
      <c r="U1252" s="136">
        <f t="shared" si="254"/>
        <v>191.63845309817069</v>
      </c>
      <c r="V1252">
        <v>9990.7000000000007</v>
      </c>
      <c r="W1252">
        <f t="shared" si="255"/>
        <v>136.57845055153871</v>
      </c>
      <c r="X1252">
        <v>3431.09</v>
      </c>
      <c r="Y1252">
        <f t="shared" si="256"/>
        <v>82.822755262884755</v>
      </c>
      <c r="Z1252">
        <v>16779.599999999999</v>
      </c>
      <c r="AA1252" s="136">
        <f t="shared" si="257"/>
        <v>169.19012664354278</v>
      </c>
      <c r="AB1252">
        <v>12080.85</v>
      </c>
      <c r="AC1252">
        <f t="shared" si="258"/>
        <v>137.32295905608476</v>
      </c>
    </row>
    <row r="1253" spans="1:29">
      <c r="A1253" s="20">
        <v>43885</v>
      </c>
      <c r="B1253">
        <v>28073.9</v>
      </c>
      <c r="C1253">
        <f t="shared" si="259"/>
        <v>142.29078127415426</v>
      </c>
      <c r="D1253">
        <v>14213</v>
      </c>
      <c r="E1253" s="135">
        <f t="shared" si="259"/>
        <v>164.11216852528824</v>
      </c>
      <c r="F1253">
        <v>12227.4</v>
      </c>
      <c r="G1253">
        <f t="shared" si="247"/>
        <v>175.92191607186277</v>
      </c>
      <c r="H1253">
        <v>9865.8700000000008</v>
      </c>
      <c r="I1253">
        <f t="shared" si="248"/>
        <v>155.81535652747968</v>
      </c>
      <c r="J1253">
        <v>7314.64</v>
      </c>
      <c r="K1253">
        <f t="shared" si="249"/>
        <v>143.32707614050076</v>
      </c>
      <c r="L1253">
        <v>16063.96</v>
      </c>
      <c r="M1253" s="134">
        <f t="shared" si="250"/>
        <v>188.72089116331964</v>
      </c>
      <c r="N1253">
        <v>10852.71</v>
      </c>
      <c r="O1253">
        <f t="shared" si="251"/>
        <v>165.33734106441517</v>
      </c>
      <c r="P1253">
        <v>15594.3</v>
      </c>
      <c r="Q1253">
        <f t="shared" si="252"/>
        <v>161.00865428098848</v>
      </c>
      <c r="R1253">
        <v>8332.36</v>
      </c>
      <c r="S1253" s="135">
        <f t="shared" si="253"/>
        <v>197.97660118419677</v>
      </c>
      <c r="T1253">
        <v>12035.17</v>
      </c>
      <c r="U1253" s="136">
        <f t="shared" si="254"/>
        <v>188.38007942060833</v>
      </c>
      <c r="V1253">
        <v>9811</v>
      </c>
      <c r="W1253">
        <f t="shared" si="255"/>
        <v>134.12185115769125</v>
      </c>
      <c r="X1253">
        <v>3322.19</v>
      </c>
      <c r="Y1253">
        <f t="shared" si="256"/>
        <v>80.194028517702279</v>
      </c>
      <c r="Z1253">
        <v>16463.29</v>
      </c>
      <c r="AA1253" s="136">
        <f t="shared" si="257"/>
        <v>166.00074614826167</v>
      </c>
      <c r="AB1253">
        <v>11829.4</v>
      </c>
      <c r="AC1253">
        <f t="shared" si="258"/>
        <v>134.46472821515448</v>
      </c>
    </row>
    <row r="1254" spans="1:29">
      <c r="A1254" s="20">
        <v>43886</v>
      </c>
      <c r="B1254">
        <v>27863.65</v>
      </c>
      <c r="C1254">
        <f t="shared" si="259"/>
        <v>141.22514248642293</v>
      </c>
      <c r="D1254">
        <v>14091.65</v>
      </c>
      <c r="E1254" s="135">
        <f t="shared" si="259"/>
        <v>162.71098568911407</v>
      </c>
      <c r="F1254">
        <v>12208.59</v>
      </c>
      <c r="G1254">
        <f t="shared" si="247"/>
        <v>175.65128689139007</v>
      </c>
      <c r="H1254">
        <v>9851.0400000000009</v>
      </c>
      <c r="I1254">
        <f t="shared" si="248"/>
        <v>155.58114081844414</v>
      </c>
      <c r="J1254">
        <v>7299.15</v>
      </c>
      <c r="K1254">
        <f t="shared" si="249"/>
        <v>143.02355656750518</v>
      </c>
      <c r="L1254">
        <v>15969.04</v>
      </c>
      <c r="M1254" s="134">
        <f t="shared" si="250"/>
        <v>187.60576220450608</v>
      </c>
      <c r="N1254">
        <v>10803.33</v>
      </c>
      <c r="O1254">
        <f t="shared" si="251"/>
        <v>164.58505358029734</v>
      </c>
      <c r="P1254">
        <v>15567.19</v>
      </c>
      <c r="Q1254">
        <f t="shared" si="252"/>
        <v>160.72874786533933</v>
      </c>
      <c r="R1254">
        <v>8296.3700000000008</v>
      </c>
      <c r="S1254" s="135">
        <f t="shared" si="253"/>
        <v>197.1214799608436</v>
      </c>
      <c r="T1254">
        <v>12003.8</v>
      </c>
      <c r="U1254" s="136">
        <f t="shared" si="254"/>
        <v>187.88906158775472</v>
      </c>
      <c r="V1254">
        <v>9796.7999999999993</v>
      </c>
      <c r="W1254">
        <f t="shared" si="255"/>
        <v>133.92772922451022</v>
      </c>
      <c r="X1254">
        <v>3300.05</v>
      </c>
      <c r="Y1254">
        <f t="shared" si="256"/>
        <v>79.659593162896584</v>
      </c>
      <c r="Z1254">
        <v>16409.61</v>
      </c>
      <c r="AA1254" s="136">
        <f t="shared" si="257"/>
        <v>165.45948616600791</v>
      </c>
      <c r="AB1254">
        <v>11797.9</v>
      </c>
      <c r="AC1254">
        <f t="shared" si="258"/>
        <v>134.1066678791461</v>
      </c>
    </row>
    <row r="1255" spans="1:29">
      <c r="A1255" s="20">
        <v>43887</v>
      </c>
      <c r="B1255">
        <v>27470.15</v>
      </c>
      <c r="C1255">
        <f t="shared" si="259"/>
        <v>139.23071269820755</v>
      </c>
      <c r="D1255">
        <v>13935.65</v>
      </c>
      <c r="E1255" s="135">
        <f t="shared" si="259"/>
        <v>160.90971232740679</v>
      </c>
      <c r="F1255">
        <v>12130.5</v>
      </c>
      <c r="G1255">
        <f t="shared" si="247"/>
        <v>174.52776574821559</v>
      </c>
      <c r="H1255">
        <v>9794.89</v>
      </c>
      <c r="I1255">
        <f t="shared" si="248"/>
        <v>154.69434297202832</v>
      </c>
      <c r="J1255">
        <v>7244.08</v>
      </c>
      <c r="K1255">
        <f t="shared" si="249"/>
        <v>141.94448472212969</v>
      </c>
      <c r="L1255">
        <v>15794.07</v>
      </c>
      <c r="M1255" s="134">
        <f t="shared" si="250"/>
        <v>185.55019842528563</v>
      </c>
      <c r="N1255">
        <v>10674.32</v>
      </c>
      <c r="O1255">
        <f t="shared" si="251"/>
        <v>162.61963016340698</v>
      </c>
      <c r="P1255">
        <v>15447.53</v>
      </c>
      <c r="Q1255">
        <f t="shared" si="252"/>
        <v>159.49327749659798</v>
      </c>
      <c r="R1255">
        <v>8233.9500000000007</v>
      </c>
      <c r="S1255" s="135">
        <f t="shared" si="253"/>
        <v>195.63838280158527</v>
      </c>
      <c r="T1255">
        <v>11915.86</v>
      </c>
      <c r="U1255" s="136">
        <f t="shared" si="254"/>
        <v>186.51258379938548</v>
      </c>
      <c r="V1255">
        <v>9707.5499999999993</v>
      </c>
      <c r="W1255">
        <f t="shared" si="255"/>
        <v>132.70763186279135</v>
      </c>
      <c r="X1255">
        <v>3247.4</v>
      </c>
      <c r="Y1255">
        <f t="shared" si="256"/>
        <v>78.388679819151335</v>
      </c>
      <c r="Z1255">
        <v>16277.67</v>
      </c>
      <c r="AA1255" s="136">
        <f t="shared" si="257"/>
        <v>164.12912398160844</v>
      </c>
      <c r="AB1255">
        <v>11678.5</v>
      </c>
      <c r="AC1255">
        <f t="shared" si="258"/>
        <v>132.74944870075248</v>
      </c>
    </row>
    <row r="1256" spans="1:29">
      <c r="A1256" s="20">
        <v>43888</v>
      </c>
      <c r="B1256">
        <v>27404.3</v>
      </c>
      <c r="C1256">
        <f t="shared" si="259"/>
        <v>138.89695615042106</v>
      </c>
      <c r="D1256">
        <v>13797.25</v>
      </c>
      <c r="E1256" s="135">
        <f t="shared" si="259"/>
        <v>159.31165955009732</v>
      </c>
      <c r="F1256">
        <v>12125.18</v>
      </c>
      <c r="G1256">
        <f t="shared" si="247"/>
        <v>174.45122416181925</v>
      </c>
      <c r="H1256">
        <v>9783.02</v>
      </c>
      <c r="I1256">
        <f t="shared" si="248"/>
        <v>154.506875644567</v>
      </c>
      <c r="J1256">
        <v>7217.67</v>
      </c>
      <c r="K1256">
        <f t="shared" si="249"/>
        <v>141.42699266771953</v>
      </c>
      <c r="L1256">
        <v>15656.52</v>
      </c>
      <c r="M1256" s="134">
        <f t="shared" si="250"/>
        <v>183.93424827479259</v>
      </c>
      <c r="N1256">
        <v>10584.71</v>
      </c>
      <c r="O1256">
        <f t="shared" si="251"/>
        <v>161.25445232922709</v>
      </c>
      <c r="P1256">
        <v>15316.44</v>
      </c>
      <c r="Q1256">
        <f t="shared" si="252"/>
        <v>158.13979420528673</v>
      </c>
      <c r="R1256">
        <v>8214.67</v>
      </c>
      <c r="S1256" s="135">
        <f t="shared" si="253"/>
        <v>195.18029063192009</v>
      </c>
      <c r="T1256">
        <v>11898.33</v>
      </c>
      <c r="U1256" s="136">
        <f t="shared" si="254"/>
        <v>186.23819608469233</v>
      </c>
      <c r="V1256">
        <v>9694.75</v>
      </c>
      <c r="W1256">
        <f t="shared" si="255"/>
        <v>132.53264871175489</v>
      </c>
      <c r="X1256">
        <v>3216.47</v>
      </c>
      <c r="Y1256">
        <f t="shared" si="256"/>
        <v>77.642063490147706</v>
      </c>
      <c r="Z1256">
        <v>16228.41</v>
      </c>
      <c r="AA1256" s="136">
        <f t="shared" si="257"/>
        <v>163.63243123336289</v>
      </c>
      <c r="AB1256">
        <v>11633.3</v>
      </c>
      <c r="AC1256">
        <f t="shared" si="258"/>
        <v>132.23566053606748</v>
      </c>
    </row>
    <row r="1257" spans="1:29">
      <c r="A1257" s="20">
        <v>43889</v>
      </c>
      <c r="B1257">
        <v>26482</v>
      </c>
      <c r="C1257">
        <f t="shared" si="259"/>
        <v>134.22233710678435</v>
      </c>
      <c r="D1257">
        <v>13339.4</v>
      </c>
      <c r="E1257" s="135">
        <f t="shared" si="259"/>
        <v>154.0250376997277</v>
      </c>
      <c r="F1257">
        <v>11718.56</v>
      </c>
      <c r="G1257">
        <f t="shared" si="247"/>
        <v>168.60097230834748</v>
      </c>
      <c r="H1257">
        <v>9442.24</v>
      </c>
      <c r="I1257">
        <f t="shared" si="248"/>
        <v>149.12481028211698</v>
      </c>
      <c r="J1257">
        <v>6972.69</v>
      </c>
      <c r="K1257">
        <f t="shared" si="249"/>
        <v>136.62671991158939</v>
      </c>
      <c r="L1257">
        <v>15280.61</v>
      </c>
      <c r="M1257" s="134">
        <f t="shared" si="250"/>
        <v>179.51802274900669</v>
      </c>
      <c r="N1257">
        <v>10332.69</v>
      </c>
      <c r="O1257">
        <f t="shared" si="251"/>
        <v>157.41501345220433</v>
      </c>
      <c r="P1257">
        <v>14889.22</v>
      </c>
      <c r="Q1257">
        <f t="shared" si="252"/>
        <v>153.72881600928409</v>
      </c>
      <c r="R1257">
        <v>7892.37</v>
      </c>
      <c r="S1257" s="135">
        <f t="shared" si="253"/>
        <v>187.52245316910444</v>
      </c>
      <c r="T1257">
        <v>11475.15</v>
      </c>
      <c r="U1257" s="136">
        <f t="shared" si="254"/>
        <v>179.61438586770223</v>
      </c>
      <c r="V1257">
        <v>9355.7000000000007</v>
      </c>
      <c r="W1257">
        <f t="shared" si="255"/>
        <v>127.89764579309065</v>
      </c>
      <c r="X1257">
        <v>3050.9</v>
      </c>
      <c r="Y1257">
        <f t="shared" si="256"/>
        <v>73.645385003463943</v>
      </c>
      <c r="Z1257">
        <v>15757.09</v>
      </c>
      <c r="AA1257" s="136">
        <f t="shared" si="257"/>
        <v>158.88007179156247</v>
      </c>
      <c r="AB1257">
        <v>11201.75</v>
      </c>
      <c r="AC1257">
        <f t="shared" si="258"/>
        <v>127.33023393275286</v>
      </c>
    </row>
    <row r="1258" spans="1:29">
      <c r="A1258" s="20">
        <v>43892</v>
      </c>
      <c r="B1258">
        <v>26404.3</v>
      </c>
      <c r="C1258">
        <f t="shared" si="259"/>
        <v>133.82851958570598</v>
      </c>
      <c r="D1258">
        <v>13285.9</v>
      </c>
      <c r="E1258" s="135">
        <f t="shared" si="259"/>
        <v>153.40729330965505</v>
      </c>
      <c r="F1258">
        <v>11691.88</v>
      </c>
      <c r="G1258">
        <f t="shared" si="247"/>
        <v>168.2171133750667</v>
      </c>
      <c r="H1258">
        <v>9417.75</v>
      </c>
      <c r="I1258">
        <f t="shared" si="248"/>
        <v>148.73803059807921</v>
      </c>
      <c r="J1258">
        <v>6950.49</v>
      </c>
      <c r="K1258">
        <f t="shared" si="249"/>
        <v>136.19172091091141</v>
      </c>
      <c r="L1258">
        <v>15195.32</v>
      </c>
      <c r="M1258" s="134">
        <f t="shared" si="250"/>
        <v>178.51602792286673</v>
      </c>
      <c r="N1258">
        <v>10294.290000000001</v>
      </c>
      <c r="O1258">
        <f t="shared" si="251"/>
        <v>156.83000252895349</v>
      </c>
      <c r="P1258">
        <v>14761.33</v>
      </c>
      <c r="Q1258">
        <f t="shared" si="252"/>
        <v>152.4083722063564</v>
      </c>
      <c r="R1258">
        <v>7828.87</v>
      </c>
      <c r="S1258" s="135">
        <f t="shared" si="253"/>
        <v>186.01369524515533</v>
      </c>
      <c r="T1258">
        <v>11393.86</v>
      </c>
      <c r="U1258" s="136">
        <f t="shared" si="254"/>
        <v>178.34199697281323</v>
      </c>
      <c r="V1258">
        <v>9367.4</v>
      </c>
      <c r="W1258">
        <f t="shared" si="255"/>
        <v>128.05759132958488</v>
      </c>
      <c r="X1258">
        <v>3003.47</v>
      </c>
      <c r="Y1258">
        <f t="shared" si="256"/>
        <v>72.500476743372062</v>
      </c>
      <c r="Z1258">
        <v>15605.05</v>
      </c>
      <c r="AA1258" s="136">
        <f t="shared" si="257"/>
        <v>157.34703960635636</v>
      </c>
      <c r="AB1258">
        <v>11132.75</v>
      </c>
      <c r="AC1258">
        <f t="shared" si="258"/>
        <v>126.54591129197263</v>
      </c>
    </row>
    <row r="1259" spans="1:29">
      <c r="A1259" s="20">
        <v>43893</v>
      </c>
      <c r="B1259">
        <v>26926.3</v>
      </c>
      <c r="C1259">
        <f t="shared" si="259"/>
        <v>136.47424347248725</v>
      </c>
      <c r="D1259">
        <v>13514.95</v>
      </c>
      <c r="E1259" s="135">
        <f t="shared" si="259"/>
        <v>156.05204756285406</v>
      </c>
      <c r="F1259">
        <v>11833.24</v>
      </c>
      <c r="G1259">
        <f t="shared" si="247"/>
        <v>170.25093267074024</v>
      </c>
      <c r="H1259">
        <v>9537.11</v>
      </c>
      <c r="I1259">
        <f t="shared" si="248"/>
        <v>150.62312749831406</v>
      </c>
      <c r="J1259">
        <v>7071.99</v>
      </c>
      <c r="K1259">
        <f t="shared" si="249"/>
        <v>138.57245868489221</v>
      </c>
      <c r="L1259">
        <v>15489.7</v>
      </c>
      <c r="M1259" s="134">
        <f t="shared" si="250"/>
        <v>181.97443145105393</v>
      </c>
      <c r="N1259">
        <v>10447.36</v>
      </c>
      <c r="O1259">
        <f t="shared" si="251"/>
        <v>159.1619718524432</v>
      </c>
      <c r="P1259">
        <v>15062.96</v>
      </c>
      <c r="Q1259">
        <f t="shared" si="252"/>
        <v>155.52265373170698</v>
      </c>
      <c r="R1259">
        <v>7941.08</v>
      </c>
      <c r="S1259" s="135">
        <f t="shared" si="253"/>
        <v>188.67980117659357</v>
      </c>
      <c r="T1259">
        <v>11587.62</v>
      </c>
      <c r="U1259" s="136">
        <f t="shared" si="254"/>
        <v>181.37481862705965</v>
      </c>
      <c r="V1259">
        <v>9527.5499999999993</v>
      </c>
      <c r="W1259">
        <f t="shared" si="255"/>
        <v>130.24693130134148</v>
      </c>
      <c r="X1259">
        <v>3117.81</v>
      </c>
      <c r="Y1259">
        <f t="shared" si="256"/>
        <v>75.260519131289101</v>
      </c>
      <c r="Z1259">
        <v>15829.86</v>
      </c>
      <c r="AA1259" s="136">
        <f t="shared" si="257"/>
        <v>159.61381785915947</v>
      </c>
      <c r="AB1259">
        <v>11303.3</v>
      </c>
      <c r="AC1259">
        <f t="shared" si="258"/>
        <v>128.48455225407506</v>
      </c>
    </row>
    <row r="1260" spans="1:29">
      <c r="A1260" s="20">
        <v>43894</v>
      </c>
      <c r="B1260">
        <v>26717.15</v>
      </c>
      <c r="C1260">
        <f t="shared" si="259"/>
        <v>135.41417996497711</v>
      </c>
      <c r="D1260">
        <v>13251.65</v>
      </c>
      <c r="E1260" s="135">
        <f t="shared" si="259"/>
        <v>153.01182143376738</v>
      </c>
      <c r="F1260">
        <v>11861.52</v>
      </c>
      <c r="G1260">
        <f t="shared" si="247"/>
        <v>170.65781163000489</v>
      </c>
      <c r="H1260">
        <v>9550.9</v>
      </c>
      <c r="I1260">
        <f t="shared" si="248"/>
        <v>150.84091810031001</v>
      </c>
      <c r="J1260">
        <v>7093.24</v>
      </c>
      <c r="K1260">
        <f t="shared" si="249"/>
        <v>138.98884286346907</v>
      </c>
      <c r="L1260">
        <v>15222.25</v>
      </c>
      <c r="M1260" s="134">
        <f t="shared" si="250"/>
        <v>178.83240405920097</v>
      </c>
      <c r="N1260">
        <v>10299.92</v>
      </c>
      <c r="O1260">
        <f t="shared" si="251"/>
        <v>156.91577366171134</v>
      </c>
      <c r="P1260">
        <v>14836.1</v>
      </c>
      <c r="Q1260">
        <f t="shared" si="252"/>
        <v>153.18036050211765</v>
      </c>
      <c r="R1260">
        <v>7867.62</v>
      </c>
      <c r="S1260" s="135">
        <f t="shared" si="253"/>
        <v>186.93439397827387</v>
      </c>
      <c r="T1260">
        <v>11506.41</v>
      </c>
      <c r="U1260" s="136">
        <f t="shared" si="254"/>
        <v>180.10368192938546</v>
      </c>
      <c r="V1260">
        <v>9561.6</v>
      </c>
      <c r="W1260">
        <f t="shared" si="255"/>
        <v>130.71241382421576</v>
      </c>
      <c r="X1260">
        <v>3105.73</v>
      </c>
      <c r="Y1260">
        <f t="shared" si="256"/>
        <v>74.968921159922658</v>
      </c>
      <c r="Z1260">
        <v>15655.03</v>
      </c>
      <c r="AA1260" s="136">
        <f t="shared" si="257"/>
        <v>157.85099217552633</v>
      </c>
      <c r="AB1260">
        <v>11251</v>
      </c>
      <c r="AC1260">
        <f t="shared" si="258"/>
        <v>127.89005842635324</v>
      </c>
    </row>
    <row r="1261" spans="1:29">
      <c r="A1261" s="20">
        <v>43895</v>
      </c>
      <c r="B1261">
        <v>26877.55</v>
      </c>
      <c r="C1261">
        <f t="shared" si="259"/>
        <v>136.22715718995738</v>
      </c>
      <c r="D1261">
        <v>13279.05</v>
      </c>
      <c r="E1261" s="135">
        <f t="shared" si="259"/>
        <v>153.32819893447751</v>
      </c>
      <c r="F1261">
        <v>11922.46</v>
      </c>
      <c r="G1261">
        <f t="shared" si="247"/>
        <v>171.53458686966491</v>
      </c>
      <c r="H1261">
        <v>9621.52</v>
      </c>
      <c r="I1261">
        <f t="shared" si="248"/>
        <v>151.9562460417861</v>
      </c>
      <c r="J1261">
        <v>7134.74</v>
      </c>
      <c r="K1261">
        <f t="shared" si="249"/>
        <v>139.80201667104276</v>
      </c>
      <c r="L1261">
        <v>15275.02</v>
      </c>
      <c r="M1261" s="134">
        <f t="shared" si="250"/>
        <v>179.45235091082964</v>
      </c>
      <c r="N1261">
        <v>10298.82</v>
      </c>
      <c r="O1261">
        <f t="shared" si="251"/>
        <v>156.89901553630571</v>
      </c>
      <c r="P1261">
        <v>14891.15</v>
      </c>
      <c r="Q1261">
        <f t="shared" si="252"/>
        <v>153.74874295071541</v>
      </c>
      <c r="R1261">
        <v>7898.48</v>
      </c>
      <c r="S1261" s="135">
        <f t="shared" si="253"/>
        <v>187.66762656934583</v>
      </c>
      <c r="T1261">
        <v>11563.33</v>
      </c>
      <c r="U1261" s="136">
        <f t="shared" si="254"/>
        <v>180.99462024771591</v>
      </c>
      <c r="V1261">
        <v>9635.15</v>
      </c>
      <c r="W1261">
        <f t="shared" si="255"/>
        <v>131.71788341474152</v>
      </c>
      <c r="X1261">
        <v>3100.12</v>
      </c>
      <c r="Y1261">
        <f t="shared" si="256"/>
        <v>74.833501903352655</v>
      </c>
      <c r="Z1261">
        <v>15739.61</v>
      </c>
      <c r="AA1261" s="136">
        <f t="shared" si="257"/>
        <v>158.70381947245303</v>
      </c>
      <c r="AB1261">
        <v>11269</v>
      </c>
      <c r="AC1261">
        <f t="shared" si="258"/>
        <v>128.09466433264373</v>
      </c>
    </row>
    <row r="1262" spans="1:29">
      <c r="A1262" s="20">
        <v>43896</v>
      </c>
      <c r="B1262">
        <v>26291.85</v>
      </c>
      <c r="C1262">
        <f t="shared" si="259"/>
        <v>133.25857389400377</v>
      </c>
      <c r="D1262">
        <v>13013</v>
      </c>
      <c r="E1262" s="135">
        <f t="shared" si="259"/>
        <v>150.25621958907874</v>
      </c>
      <c r="F1262">
        <v>11713.52</v>
      </c>
      <c r="G1262">
        <f t="shared" si="247"/>
        <v>168.52845922649834</v>
      </c>
      <c r="H1262">
        <v>9472.43</v>
      </c>
      <c r="I1262">
        <f t="shared" si="248"/>
        <v>149.60161218742942</v>
      </c>
      <c r="J1262">
        <v>7013.44</v>
      </c>
      <c r="K1262">
        <f t="shared" si="249"/>
        <v>137.42519780697799</v>
      </c>
      <c r="L1262">
        <v>15072.83</v>
      </c>
      <c r="M1262" s="134">
        <f t="shared" si="250"/>
        <v>177.07700404839272</v>
      </c>
      <c r="N1262">
        <v>10198.200000000001</v>
      </c>
      <c r="O1262">
        <f t="shared" si="251"/>
        <v>155.36610410147503</v>
      </c>
      <c r="P1262">
        <v>14710.38</v>
      </c>
      <c r="Q1262">
        <f t="shared" si="252"/>
        <v>151.88232160224999</v>
      </c>
      <c r="R1262">
        <v>7757.29</v>
      </c>
      <c r="S1262" s="135">
        <f t="shared" si="253"/>
        <v>184.31295678537145</v>
      </c>
      <c r="T1262">
        <v>11362.55</v>
      </c>
      <c r="U1262" s="136">
        <f t="shared" si="254"/>
        <v>177.85191828787072</v>
      </c>
      <c r="V1262">
        <v>9506.75</v>
      </c>
      <c r="W1262">
        <f t="shared" si="255"/>
        <v>129.9625836809073</v>
      </c>
      <c r="X1262">
        <v>2959.63</v>
      </c>
      <c r="Y1262">
        <f t="shared" si="256"/>
        <v>71.442227151923035</v>
      </c>
      <c r="Z1262">
        <v>15459.71</v>
      </c>
      <c r="AA1262" s="136">
        <f t="shared" si="257"/>
        <v>155.88156408808581</v>
      </c>
      <c r="AB1262">
        <v>10989.45</v>
      </c>
      <c r="AC1262">
        <f t="shared" si="258"/>
        <v>124.91702093800443</v>
      </c>
    </row>
    <row r="1263" spans="1:29">
      <c r="A1263" s="20">
        <v>43899</v>
      </c>
      <c r="B1263">
        <v>25139.45</v>
      </c>
      <c r="C1263">
        <f t="shared" si="259"/>
        <v>127.41770759682613</v>
      </c>
      <c r="D1263">
        <v>12433.5</v>
      </c>
      <c r="E1263" s="135">
        <f t="shared" si="259"/>
        <v>143.56495091530087</v>
      </c>
      <c r="F1263">
        <v>11241.39</v>
      </c>
      <c r="G1263">
        <f t="shared" si="247"/>
        <v>161.73568118415011</v>
      </c>
      <c r="H1263">
        <v>9100.69</v>
      </c>
      <c r="I1263">
        <f t="shared" si="248"/>
        <v>143.73058402310886</v>
      </c>
      <c r="J1263">
        <v>6705.22</v>
      </c>
      <c r="K1263">
        <f t="shared" si="249"/>
        <v>131.38576573540303</v>
      </c>
      <c r="L1263">
        <v>14495.14</v>
      </c>
      <c r="M1263" s="134">
        <f t="shared" si="250"/>
        <v>170.29024837817579</v>
      </c>
      <c r="N1263">
        <v>9857.61</v>
      </c>
      <c r="O1263">
        <f t="shared" si="251"/>
        <v>150.17733143611042</v>
      </c>
      <c r="P1263">
        <v>14138.82</v>
      </c>
      <c r="Q1263">
        <f t="shared" si="252"/>
        <v>145.98105598334809</v>
      </c>
      <c r="R1263">
        <v>7469.09</v>
      </c>
      <c r="S1263" s="135">
        <f t="shared" si="253"/>
        <v>177.46533420770012</v>
      </c>
      <c r="T1263">
        <v>10944.24</v>
      </c>
      <c r="U1263" s="136">
        <f t="shared" si="254"/>
        <v>171.30433557633157</v>
      </c>
      <c r="V1263">
        <v>9138.4500000000007</v>
      </c>
      <c r="W1263">
        <f t="shared" si="255"/>
        <v>124.92771692100742</v>
      </c>
      <c r="X1263">
        <v>2821.04</v>
      </c>
      <c r="Y1263">
        <f t="shared" si="256"/>
        <v>68.09681631983085</v>
      </c>
      <c r="Z1263">
        <v>14848.73</v>
      </c>
      <c r="AA1263" s="136">
        <f t="shared" si="257"/>
        <v>149.7210010486408</v>
      </c>
      <c r="AB1263">
        <v>10451.450000000001</v>
      </c>
      <c r="AC1263">
        <f t="shared" si="258"/>
        <v>118.80157773887741</v>
      </c>
    </row>
    <row r="1264" spans="1:29">
      <c r="A1264" s="20">
        <v>43901</v>
      </c>
      <c r="B1264">
        <v>24955.599999999999</v>
      </c>
      <c r="C1264">
        <f t="shared" si="259"/>
        <v>126.48587553440326</v>
      </c>
      <c r="D1264">
        <v>12364.95</v>
      </c>
      <c r="E1264" s="135">
        <f t="shared" si="259"/>
        <v>142.77342983231992</v>
      </c>
      <c r="F1264">
        <v>11285.87</v>
      </c>
      <c r="G1264">
        <f t="shared" si="247"/>
        <v>162.37563790650128</v>
      </c>
      <c r="H1264">
        <v>9131.42</v>
      </c>
      <c r="I1264">
        <f t="shared" si="248"/>
        <v>144.21591434938412</v>
      </c>
      <c r="J1264">
        <v>6734.29</v>
      </c>
      <c r="K1264">
        <f t="shared" si="249"/>
        <v>131.95537929169623</v>
      </c>
      <c r="L1264">
        <v>14399.19</v>
      </c>
      <c r="M1264" s="134">
        <f t="shared" si="250"/>
        <v>169.16301888388421</v>
      </c>
      <c r="N1264">
        <v>9808.2900000000009</v>
      </c>
      <c r="O1264">
        <f t="shared" si="251"/>
        <v>149.42595803156013</v>
      </c>
      <c r="P1264">
        <v>14092.87</v>
      </c>
      <c r="Q1264">
        <f t="shared" si="252"/>
        <v>145.50662957984096</v>
      </c>
      <c r="R1264">
        <v>7444.22</v>
      </c>
      <c r="S1264" s="135">
        <f t="shared" si="253"/>
        <v>176.87442382079283</v>
      </c>
      <c r="T1264">
        <v>10936.92</v>
      </c>
      <c r="U1264" s="136">
        <f t="shared" si="254"/>
        <v>171.18975953117734</v>
      </c>
      <c r="V1264">
        <v>9146.25</v>
      </c>
      <c r="W1264">
        <f t="shared" si="255"/>
        <v>125.03434727867024</v>
      </c>
      <c r="X1264">
        <v>2773.76</v>
      </c>
      <c r="Y1264">
        <f t="shared" si="256"/>
        <v>66.955528895476135</v>
      </c>
      <c r="Z1264">
        <v>14802.74</v>
      </c>
      <c r="AA1264" s="136">
        <f t="shared" si="257"/>
        <v>149.25727998709363</v>
      </c>
      <c r="AB1264">
        <v>10458.4</v>
      </c>
      <c r="AC1264">
        <f t="shared" si="258"/>
        <v>118.88057835269512</v>
      </c>
    </row>
    <row r="1265" spans="1:29">
      <c r="A1265" s="20">
        <v>43902</v>
      </c>
      <c r="B1265">
        <v>22776.400000000001</v>
      </c>
      <c r="C1265">
        <f t="shared" si="259"/>
        <v>115.44073857257622</v>
      </c>
      <c r="D1265">
        <v>11362.45</v>
      </c>
      <c r="E1265" s="135">
        <f t="shared" si="259"/>
        <v>131.19793915852821</v>
      </c>
      <c r="F1265">
        <v>10491.48</v>
      </c>
      <c r="G1265">
        <f t="shared" si="247"/>
        <v>150.94633888068</v>
      </c>
      <c r="H1265">
        <v>8507.0300000000007</v>
      </c>
      <c r="I1265">
        <f t="shared" si="248"/>
        <v>134.35469071049644</v>
      </c>
      <c r="J1265">
        <v>6264.23</v>
      </c>
      <c r="K1265">
        <f t="shared" si="249"/>
        <v>122.74476531607968</v>
      </c>
      <c r="L1265">
        <v>13331.89</v>
      </c>
      <c r="M1265" s="134">
        <f t="shared" si="250"/>
        <v>156.62427954821533</v>
      </c>
      <c r="N1265">
        <v>9128.2999999999993</v>
      </c>
      <c r="O1265">
        <f t="shared" si="251"/>
        <v>139.06654194558789</v>
      </c>
      <c r="P1265">
        <v>13057.21</v>
      </c>
      <c r="Q1265">
        <f t="shared" si="252"/>
        <v>134.81360566131633</v>
      </c>
      <c r="R1265">
        <v>6827.46</v>
      </c>
      <c r="S1265" s="135">
        <f t="shared" si="253"/>
        <v>162.2202263849685</v>
      </c>
      <c r="T1265">
        <v>10151.76</v>
      </c>
      <c r="U1265" s="136">
        <f t="shared" si="254"/>
        <v>158.90006996651937</v>
      </c>
      <c r="V1265">
        <v>8495.2000000000007</v>
      </c>
      <c r="W1265">
        <f t="shared" si="255"/>
        <v>116.13413005349291</v>
      </c>
      <c r="X1265">
        <v>2504.5</v>
      </c>
      <c r="Y1265">
        <f t="shared" si="256"/>
        <v>60.455887358214113</v>
      </c>
      <c r="Z1265">
        <v>13667.27</v>
      </c>
      <c r="AA1265" s="136">
        <f t="shared" si="257"/>
        <v>137.80823989674923</v>
      </c>
      <c r="AB1265">
        <v>9590.15</v>
      </c>
      <c r="AC1265">
        <f t="shared" si="258"/>
        <v>109.01118512287722</v>
      </c>
    </row>
    <row r="1266" spans="1:29">
      <c r="A1266" s="20">
        <v>43903</v>
      </c>
      <c r="B1266">
        <v>23423.8</v>
      </c>
      <c r="C1266">
        <f t="shared" si="259"/>
        <v>118.72204440457274</v>
      </c>
      <c r="D1266">
        <v>11643.45</v>
      </c>
      <c r="E1266" s="135">
        <f t="shared" si="259"/>
        <v>134.44254053442396</v>
      </c>
      <c r="F1266">
        <v>10631.27</v>
      </c>
      <c r="G1266">
        <f t="shared" si="247"/>
        <v>152.95756977585688</v>
      </c>
      <c r="H1266">
        <v>8609.2900000000009</v>
      </c>
      <c r="I1266">
        <f t="shared" si="248"/>
        <v>135.96972094690742</v>
      </c>
      <c r="J1266">
        <v>6340.74</v>
      </c>
      <c r="K1266">
        <f t="shared" si="249"/>
        <v>124.24394430445227</v>
      </c>
      <c r="L1266">
        <v>13699.59</v>
      </c>
      <c r="M1266" s="134">
        <f t="shared" si="250"/>
        <v>160.94405323295763</v>
      </c>
      <c r="N1266">
        <v>9338.76</v>
      </c>
      <c r="O1266">
        <f t="shared" si="251"/>
        <v>142.27282837546733</v>
      </c>
      <c r="P1266">
        <v>13396.74</v>
      </c>
      <c r="Q1266">
        <f t="shared" si="252"/>
        <v>138.31919862720926</v>
      </c>
      <c r="R1266">
        <v>7039.34</v>
      </c>
      <c r="S1266" s="135">
        <f t="shared" si="253"/>
        <v>167.25448825782414</v>
      </c>
      <c r="T1266">
        <v>10469.450000000001</v>
      </c>
      <c r="U1266" s="136">
        <f t="shared" si="254"/>
        <v>163.8727016311434</v>
      </c>
      <c r="V1266">
        <v>8531.4</v>
      </c>
      <c r="W1266">
        <f t="shared" si="255"/>
        <v>116.62900427751781</v>
      </c>
      <c r="X1266">
        <v>2648.05</v>
      </c>
      <c r="Y1266">
        <f t="shared" si="256"/>
        <v>63.92102715868193</v>
      </c>
      <c r="Z1266">
        <v>14146.35</v>
      </c>
      <c r="AA1266" s="136">
        <f t="shared" si="257"/>
        <v>142.63884407517949</v>
      </c>
      <c r="AB1266">
        <v>9955.2000000000007</v>
      </c>
      <c r="AC1266">
        <f t="shared" si="258"/>
        <v>113.16070657239641</v>
      </c>
    </row>
    <row r="1267" spans="1:29">
      <c r="A1267" s="20">
        <v>43906</v>
      </c>
      <c r="B1267">
        <v>22184.35</v>
      </c>
      <c r="C1267">
        <f t="shared" si="259"/>
        <v>112.43997070443666</v>
      </c>
      <c r="D1267">
        <v>10992.15</v>
      </c>
      <c r="E1267" s="135">
        <f t="shared" si="259"/>
        <v>126.92222424929622</v>
      </c>
      <c r="F1267">
        <v>9979.25</v>
      </c>
      <c r="G1267">
        <f t="shared" si="247"/>
        <v>143.57662143711144</v>
      </c>
      <c r="H1267">
        <v>8083.51</v>
      </c>
      <c r="I1267">
        <f t="shared" si="248"/>
        <v>127.66588173607063</v>
      </c>
      <c r="J1267">
        <v>5959.67</v>
      </c>
      <c r="K1267">
        <f t="shared" si="249"/>
        <v>116.77704929596784</v>
      </c>
      <c r="L1267">
        <v>12963.01</v>
      </c>
      <c r="M1267" s="134">
        <f t="shared" si="250"/>
        <v>152.29064311409041</v>
      </c>
      <c r="N1267">
        <v>8821.3799999999992</v>
      </c>
      <c r="O1267">
        <f t="shared" si="251"/>
        <v>134.39072026422994</v>
      </c>
      <c r="P1267">
        <v>12627.29</v>
      </c>
      <c r="Q1267">
        <f t="shared" si="252"/>
        <v>130.37475039699012</v>
      </c>
      <c r="R1267">
        <v>6600.74</v>
      </c>
      <c r="S1267" s="135">
        <f t="shared" si="253"/>
        <v>156.83336659728755</v>
      </c>
      <c r="T1267">
        <v>9838.83</v>
      </c>
      <c r="U1267" s="136">
        <f t="shared" si="254"/>
        <v>154.00194403617598</v>
      </c>
      <c r="V1267">
        <v>8057.85</v>
      </c>
      <c r="W1267">
        <f t="shared" si="255"/>
        <v>110.15531121710352</v>
      </c>
      <c r="X1267">
        <v>2493.64</v>
      </c>
      <c r="Y1267">
        <f t="shared" si="256"/>
        <v>60.193738850843289</v>
      </c>
      <c r="Z1267">
        <v>13369.79</v>
      </c>
      <c r="AA1267" s="136">
        <f t="shared" si="257"/>
        <v>134.80872388481083</v>
      </c>
      <c r="AB1267">
        <v>9197.4</v>
      </c>
      <c r="AC1267">
        <f t="shared" si="258"/>
        <v>104.54679791756656</v>
      </c>
    </row>
    <row r="1268" spans="1:29">
      <c r="A1268" s="20">
        <v>43907</v>
      </c>
      <c r="B1268">
        <v>22003.15</v>
      </c>
      <c r="C1268">
        <f t="shared" si="259"/>
        <v>111.52156999891029</v>
      </c>
      <c r="D1268">
        <v>10758.4</v>
      </c>
      <c r="E1268" s="135">
        <f t="shared" si="259"/>
        <v>124.22320086276373</v>
      </c>
      <c r="F1268">
        <v>9884.65</v>
      </c>
      <c r="G1268">
        <f t="shared" si="247"/>
        <v>142.21556240081605</v>
      </c>
      <c r="H1268">
        <v>8014.08</v>
      </c>
      <c r="I1268">
        <f t="shared" si="248"/>
        <v>126.56934790745716</v>
      </c>
      <c r="J1268">
        <v>5932.56</v>
      </c>
      <c r="K1268">
        <f t="shared" si="249"/>
        <v>116.24584105685163</v>
      </c>
      <c r="L1268">
        <v>12637.72</v>
      </c>
      <c r="M1268" s="134">
        <f t="shared" si="250"/>
        <v>148.46910604063427</v>
      </c>
      <c r="N1268">
        <v>8662.7999999999993</v>
      </c>
      <c r="O1268">
        <f t="shared" si="251"/>
        <v>131.9748079671175</v>
      </c>
      <c r="P1268">
        <v>12316.99</v>
      </c>
      <c r="Q1268">
        <f t="shared" si="252"/>
        <v>127.17095250780042</v>
      </c>
      <c r="R1268">
        <v>6428.12</v>
      </c>
      <c r="S1268" s="135">
        <f t="shared" si="253"/>
        <v>152.73192104087661</v>
      </c>
      <c r="T1268">
        <v>9613.58</v>
      </c>
      <c r="U1268" s="136">
        <f t="shared" si="254"/>
        <v>150.47622625325374</v>
      </c>
      <c r="V1268">
        <v>8097.85</v>
      </c>
      <c r="W1268">
        <f t="shared" si="255"/>
        <v>110.70213356409238</v>
      </c>
      <c r="X1268">
        <v>2505.52</v>
      </c>
      <c r="Y1268">
        <f t="shared" si="256"/>
        <v>60.480509041226838</v>
      </c>
      <c r="Z1268">
        <v>13020.96</v>
      </c>
      <c r="AA1268" s="136">
        <f t="shared" si="257"/>
        <v>131.29144147777686</v>
      </c>
      <c r="AB1268">
        <v>8967.0499999999993</v>
      </c>
      <c r="AC1268">
        <f t="shared" si="258"/>
        <v>101.92841066678791</v>
      </c>
    </row>
    <row r="1269" spans="1:29">
      <c r="A1269" s="20">
        <v>43908</v>
      </c>
      <c r="B1269">
        <v>20924.75</v>
      </c>
      <c r="C1269">
        <f t="shared" si="259"/>
        <v>106.05576800752156</v>
      </c>
      <c r="D1269">
        <v>10100.200000000001</v>
      </c>
      <c r="E1269" s="135">
        <f t="shared" si="259"/>
        <v>116.62321287125283</v>
      </c>
      <c r="F1269">
        <v>9363.3799999999992</v>
      </c>
      <c r="G1269">
        <f t="shared" si="247"/>
        <v>134.7157818104387</v>
      </c>
      <c r="H1269">
        <v>7623.55</v>
      </c>
      <c r="I1269">
        <f t="shared" si="248"/>
        <v>120.40156228037343</v>
      </c>
      <c r="J1269">
        <v>5677.64</v>
      </c>
      <c r="K1269">
        <f t="shared" si="249"/>
        <v>111.25079847789539</v>
      </c>
      <c r="L1269">
        <v>11811.51</v>
      </c>
      <c r="M1269" s="134">
        <f t="shared" si="250"/>
        <v>138.76271437332147</v>
      </c>
      <c r="N1269">
        <v>8257.7999999999993</v>
      </c>
      <c r="O1269">
        <f t="shared" si="251"/>
        <v>125.80477088595639</v>
      </c>
      <c r="P1269">
        <v>11656.95</v>
      </c>
      <c r="Q1269">
        <f t="shared" si="252"/>
        <v>120.35614503509416</v>
      </c>
      <c r="R1269">
        <v>6030.96</v>
      </c>
      <c r="S1269" s="135">
        <f t="shared" si="253"/>
        <v>143.2954124255125</v>
      </c>
      <c r="T1269">
        <v>8982.77</v>
      </c>
      <c r="U1269" s="136">
        <f t="shared" si="254"/>
        <v>140.60249468990119</v>
      </c>
      <c r="V1269">
        <v>7761.8</v>
      </c>
      <c r="W1269">
        <f t="shared" si="255"/>
        <v>106.10814232145225</v>
      </c>
      <c r="X1269">
        <v>2405.5100000000002</v>
      </c>
      <c r="Y1269">
        <f t="shared" si="256"/>
        <v>58.066377160733737</v>
      </c>
      <c r="Z1269">
        <v>12135.43</v>
      </c>
      <c r="AA1269" s="136">
        <f t="shared" si="257"/>
        <v>122.36256755666692</v>
      </c>
      <c r="AB1269">
        <v>8468.7999999999993</v>
      </c>
      <c r="AC1269">
        <f t="shared" si="258"/>
        <v>96.264805510719071</v>
      </c>
    </row>
    <row r="1270" spans="1:29">
      <c r="A1270" s="20">
        <v>43909</v>
      </c>
      <c r="B1270">
        <v>20238.25</v>
      </c>
      <c r="C1270">
        <f t="shared" si="259"/>
        <v>102.57628630584466</v>
      </c>
      <c r="D1270">
        <v>9773.2999999999993</v>
      </c>
      <c r="E1270" s="135">
        <f t="shared" si="259"/>
        <v>112.84862144854706</v>
      </c>
      <c r="F1270">
        <v>9114.5499999999993</v>
      </c>
      <c r="G1270">
        <f t="shared" si="247"/>
        <v>131.13573614446216</v>
      </c>
      <c r="H1270">
        <v>7446.92</v>
      </c>
      <c r="I1270">
        <f t="shared" si="248"/>
        <v>117.61197895691093</v>
      </c>
      <c r="J1270">
        <v>5552.65</v>
      </c>
      <c r="K1270">
        <f t="shared" si="249"/>
        <v>108.80167572588009</v>
      </c>
      <c r="L1270">
        <v>11303.69</v>
      </c>
      <c r="M1270" s="134">
        <f t="shared" si="250"/>
        <v>132.79679793985446</v>
      </c>
      <c r="N1270">
        <v>7900.75</v>
      </c>
      <c r="O1270">
        <f t="shared" si="251"/>
        <v>120.36523572588582</v>
      </c>
      <c r="P1270">
        <v>11096.82</v>
      </c>
      <c r="Q1270">
        <f t="shared" si="252"/>
        <v>114.57289233876213</v>
      </c>
      <c r="R1270">
        <v>5780.08</v>
      </c>
      <c r="S1270" s="135">
        <f t="shared" si="253"/>
        <v>137.33451182771174</v>
      </c>
      <c r="T1270">
        <v>8709.34</v>
      </c>
      <c r="U1270" s="136">
        <f t="shared" si="254"/>
        <v>136.32264113436545</v>
      </c>
      <c r="V1270">
        <v>7513.65</v>
      </c>
      <c r="W1270">
        <f t="shared" si="255"/>
        <v>102.71579318632014</v>
      </c>
      <c r="X1270">
        <v>2247.5500000000002</v>
      </c>
      <c r="Y1270">
        <f t="shared" si="256"/>
        <v>54.253395740448852</v>
      </c>
      <c r="Z1270">
        <v>11746.08</v>
      </c>
      <c r="AA1270" s="136">
        <f t="shared" si="257"/>
        <v>118.43671856094215</v>
      </c>
      <c r="AB1270">
        <v>8263.4500000000007</v>
      </c>
      <c r="AC1270">
        <f t="shared" si="258"/>
        <v>93.930593129788349</v>
      </c>
    </row>
    <row r="1271" spans="1:29">
      <c r="A1271" s="20">
        <v>43910</v>
      </c>
      <c r="B1271">
        <v>20963.8</v>
      </c>
      <c r="C1271">
        <f t="shared" si="259"/>
        <v>106.25369045537367</v>
      </c>
      <c r="D1271">
        <v>10255</v>
      </c>
      <c r="E1271" s="135">
        <f t="shared" si="259"/>
        <v>118.41063028402385</v>
      </c>
      <c r="F1271">
        <v>9697.1</v>
      </c>
      <c r="G1271">
        <f t="shared" si="247"/>
        <v>139.51718373002115</v>
      </c>
      <c r="H1271">
        <v>7941.62</v>
      </c>
      <c r="I1271">
        <f t="shared" si="248"/>
        <v>125.42496016121873</v>
      </c>
      <c r="J1271">
        <v>5941.47</v>
      </c>
      <c r="K1271">
        <f t="shared" si="249"/>
        <v>116.42042849361023</v>
      </c>
      <c r="L1271">
        <v>11947.97</v>
      </c>
      <c r="M1271" s="134">
        <f t="shared" si="250"/>
        <v>140.36585910277466</v>
      </c>
      <c r="N1271">
        <v>8278.68</v>
      </c>
      <c r="O1271">
        <f t="shared" si="251"/>
        <v>126.12287057547404</v>
      </c>
      <c r="P1271">
        <v>11626.28</v>
      </c>
      <c r="Q1271">
        <f t="shared" si="252"/>
        <v>120.03948218861834</v>
      </c>
      <c r="R1271">
        <v>6151.94</v>
      </c>
      <c r="S1271" s="135">
        <f t="shared" si="253"/>
        <v>146.16989327022685</v>
      </c>
      <c r="T1271">
        <v>9316.67</v>
      </c>
      <c r="U1271" s="136">
        <f t="shared" si="254"/>
        <v>145.82885281517412</v>
      </c>
      <c r="V1271">
        <v>7992.65</v>
      </c>
      <c r="W1271">
        <f t="shared" si="255"/>
        <v>109.26399079151167</v>
      </c>
      <c r="X1271">
        <v>2379.46</v>
      </c>
      <c r="Y1271">
        <f t="shared" si="256"/>
        <v>57.437558687712574</v>
      </c>
      <c r="Z1271">
        <v>12353.25</v>
      </c>
      <c r="AA1271" s="136">
        <f t="shared" si="257"/>
        <v>124.55886504799547</v>
      </c>
      <c r="AB1271">
        <v>8745.4500000000007</v>
      </c>
      <c r="AC1271">
        <f t="shared" si="258"/>
        <v>99.409484620456055</v>
      </c>
    </row>
    <row r="1272" spans="1:29">
      <c r="A1272" s="20">
        <v>43913</v>
      </c>
      <c r="B1272">
        <v>18524.650000000001</v>
      </c>
      <c r="C1272">
        <f t="shared" si="259"/>
        <v>93.891013408548943</v>
      </c>
      <c r="D1272">
        <v>8932.65</v>
      </c>
      <c r="E1272" s="135">
        <f t="shared" si="259"/>
        <v>103.14195188752664</v>
      </c>
      <c r="F1272">
        <v>8598.74</v>
      </c>
      <c r="G1272">
        <f t="shared" si="247"/>
        <v>123.71451139275473</v>
      </c>
      <c r="H1272">
        <v>7079.28</v>
      </c>
      <c r="I1272">
        <f t="shared" si="248"/>
        <v>111.80570361841949</v>
      </c>
      <c r="J1272">
        <v>5348.93</v>
      </c>
      <c r="K1272">
        <f t="shared" si="249"/>
        <v>104.8098740854244</v>
      </c>
      <c r="L1272">
        <v>10400.02</v>
      </c>
      <c r="M1272" s="134">
        <f t="shared" si="250"/>
        <v>122.18039901222038</v>
      </c>
      <c r="N1272">
        <v>7181.49</v>
      </c>
      <c r="O1272">
        <f t="shared" si="251"/>
        <v>109.40755456293286</v>
      </c>
      <c r="P1272">
        <v>10062.790000000001</v>
      </c>
      <c r="Q1272">
        <f t="shared" si="252"/>
        <v>103.89669790963289</v>
      </c>
      <c r="R1272">
        <v>5313.42</v>
      </c>
      <c r="S1272" s="135">
        <f t="shared" si="253"/>
        <v>126.24668548456077</v>
      </c>
      <c r="T1272">
        <v>8103.24</v>
      </c>
      <c r="U1272" s="136">
        <f t="shared" si="254"/>
        <v>126.83568198573434</v>
      </c>
      <c r="V1272">
        <v>7169.7</v>
      </c>
      <c r="W1272">
        <f t="shared" si="255"/>
        <v>98.013804530149741</v>
      </c>
      <c r="X1272">
        <v>2130.58</v>
      </c>
      <c r="Y1272">
        <f t="shared" si="256"/>
        <v>51.429868032606841</v>
      </c>
      <c r="Z1272">
        <v>10588.15</v>
      </c>
      <c r="AA1272" s="136">
        <f t="shared" si="257"/>
        <v>106.76121239009437</v>
      </c>
      <c r="AB1272">
        <v>7610.25</v>
      </c>
      <c r="AC1272">
        <f t="shared" si="258"/>
        <v>86.505672130402161</v>
      </c>
    </row>
    <row r="1273" spans="1:29">
      <c r="A1273" s="20">
        <v>43914</v>
      </c>
      <c r="B1273">
        <v>18720.099999999999</v>
      </c>
      <c r="C1273">
        <f t="shared" si="259"/>
        <v>94.881639335122486</v>
      </c>
      <c r="D1273">
        <v>9052.2999999999993</v>
      </c>
      <c r="E1273" s="135">
        <f t="shared" si="259"/>
        <v>104.52350546270786</v>
      </c>
      <c r="F1273">
        <v>8770.9699999999993</v>
      </c>
      <c r="G1273">
        <f t="shared" si="247"/>
        <v>126.19247331475425</v>
      </c>
      <c r="H1273">
        <v>7289.38</v>
      </c>
      <c r="I1273">
        <f t="shared" si="248"/>
        <v>115.12389110785767</v>
      </c>
      <c r="J1273">
        <v>5485.01</v>
      </c>
      <c r="K1273">
        <f t="shared" si="249"/>
        <v>107.47630039228288</v>
      </c>
      <c r="L1273">
        <v>10508.33</v>
      </c>
      <c r="M1273" s="134">
        <f t="shared" si="250"/>
        <v>123.45283493224875</v>
      </c>
      <c r="N1273">
        <v>7313.48</v>
      </c>
      <c r="O1273">
        <f t="shared" si="251"/>
        <v>111.41837726501301</v>
      </c>
      <c r="P1273">
        <v>10211.719999999999</v>
      </c>
      <c r="Q1273">
        <f t="shared" si="252"/>
        <v>105.43437634868225</v>
      </c>
      <c r="R1273">
        <v>5473.6</v>
      </c>
      <c r="S1273" s="135">
        <f t="shared" si="253"/>
        <v>130.05255704768152</v>
      </c>
      <c r="T1273">
        <v>8333.67</v>
      </c>
      <c r="U1273" s="136">
        <f t="shared" si="254"/>
        <v>130.44247953831487</v>
      </c>
      <c r="V1273">
        <v>7413.9</v>
      </c>
      <c r="W1273">
        <f t="shared" si="255"/>
        <v>101.35215495851668</v>
      </c>
      <c r="X1273">
        <v>2095.13</v>
      </c>
      <c r="Y1273">
        <f t="shared" si="256"/>
        <v>50.574143853389955</v>
      </c>
      <c r="Z1273">
        <v>10825.37</v>
      </c>
      <c r="AA1273" s="136">
        <f t="shared" si="257"/>
        <v>109.1531217229975</v>
      </c>
      <c r="AB1273">
        <v>7801.05</v>
      </c>
      <c r="AC1273">
        <f t="shared" si="258"/>
        <v>88.674494737081417</v>
      </c>
    </row>
    <row r="1274" spans="1:29">
      <c r="A1274" s="20">
        <v>43915</v>
      </c>
      <c r="B1274">
        <v>19393</v>
      </c>
      <c r="C1274">
        <f t="shared" si="259"/>
        <v>98.292190299519262</v>
      </c>
      <c r="D1274">
        <v>9559.35</v>
      </c>
      <c r="E1274" s="135">
        <f t="shared" si="259"/>
        <v>110.37822121946206</v>
      </c>
      <c r="F1274">
        <v>9132.5</v>
      </c>
      <c r="G1274">
        <f t="shared" si="247"/>
        <v>131.39399206096854</v>
      </c>
      <c r="H1274">
        <v>7558.38</v>
      </c>
      <c r="I1274">
        <f t="shared" si="248"/>
        <v>119.37230821713358</v>
      </c>
      <c r="J1274">
        <v>5643.64</v>
      </c>
      <c r="K1274">
        <f t="shared" si="249"/>
        <v>110.58458379217238</v>
      </c>
      <c r="L1274">
        <v>10927.02</v>
      </c>
      <c r="M1274" s="134">
        <f t="shared" si="250"/>
        <v>128.37164386361874</v>
      </c>
      <c r="N1274">
        <v>7633.89</v>
      </c>
      <c r="O1274">
        <f t="shared" si="251"/>
        <v>116.29971450248173</v>
      </c>
      <c r="P1274">
        <v>10700.43</v>
      </c>
      <c r="Q1274">
        <f t="shared" si="252"/>
        <v>110.4802289636545</v>
      </c>
      <c r="R1274">
        <v>5869.76</v>
      </c>
      <c r="S1274" s="135">
        <f t="shared" si="253"/>
        <v>139.46530569573937</v>
      </c>
      <c r="T1274">
        <v>8871.4599999999991</v>
      </c>
      <c r="U1274" s="136">
        <f t="shared" si="254"/>
        <v>138.86021879015834</v>
      </c>
      <c r="V1274">
        <v>7627.3</v>
      </c>
      <c r="W1274">
        <f t="shared" si="255"/>
        <v>104.26945217970223</v>
      </c>
      <c r="X1274">
        <v>2130.87</v>
      </c>
      <c r="Y1274">
        <f t="shared" si="256"/>
        <v>51.436868315032022</v>
      </c>
      <c r="Z1274">
        <v>11534.12</v>
      </c>
      <c r="AA1274" s="136">
        <f t="shared" si="257"/>
        <v>116.29950794547068</v>
      </c>
      <c r="AB1274">
        <v>8317.85</v>
      </c>
      <c r="AC1274">
        <f t="shared" si="258"/>
        <v>94.548957646577406</v>
      </c>
    </row>
    <row r="1275" spans="1:29">
      <c r="A1275" s="20">
        <v>43916</v>
      </c>
      <c r="B1275">
        <v>20459.849999999999</v>
      </c>
      <c r="C1275">
        <f t="shared" si="259"/>
        <v>103.69945184858551</v>
      </c>
      <c r="D1275">
        <v>9974.5499999999993</v>
      </c>
      <c r="E1275" s="135">
        <f t="shared" si="259"/>
        <v>115.17237955139055</v>
      </c>
      <c r="F1275">
        <v>9473.02</v>
      </c>
      <c r="G1275">
        <f t="shared" si="247"/>
        <v>136.29322909098235</v>
      </c>
      <c r="H1275">
        <v>7831.58</v>
      </c>
      <c r="I1275">
        <f t="shared" si="248"/>
        <v>123.68705748945396</v>
      </c>
      <c r="J1275">
        <v>5834.92</v>
      </c>
      <c r="K1275">
        <f t="shared" si="249"/>
        <v>114.33262923585174</v>
      </c>
      <c r="L1275">
        <v>11388.19</v>
      </c>
      <c r="M1275" s="134">
        <f t="shared" si="250"/>
        <v>133.78951177276369</v>
      </c>
      <c r="N1275">
        <v>7921.81</v>
      </c>
      <c r="O1275">
        <f t="shared" si="251"/>
        <v>120.68607765410621</v>
      </c>
      <c r="P1275">
        <v>11069.97</v>
      </c>
      <c r="Q1275">
        <f t="shared" si="252"/>
        <v>114.29567038154414</v>
      </c>
      <c r="R1275">
        <v>6076.75</v>
      </c>
      <c r="S1275" s="135">
        <f t="shared" si="253"/>
        <v>144.38338132846729</v>
      </c>
      <c r="T1275">
        <v>9206.66</v>
      </c>
      <c r="U1275" s="136">
        <f t="shared" si="254"/>
        <v>144.10692512017178</v>
      </c>
      <c r="V1275">
        <v>7868.4</v>
      </c>
      <c r="W1275">
        <f t="shared" si="255"/>
        <v>107.56542387617753</v>
      </c>
      <c r="X1275">
        <v>2177.9499999999998</v>
      </c>
      <c r="Y1275">
        <f t="shared" si="256"/>
        <v>52.573327958403837</v>
      </c>
      <c r="Z1275">
        <v>12095</v>
      </c>
      <c r="AA1275" s="136">
        <f t="shared" si="257"/>
        <v>121.95490844559167</v>
      </c>
      <c r="AB1275">
        <v>8641.4500000000007</v>
      </c>
      <c r="AC1275">
        <f t="shared" si="258"/>
        <v>98.227317161888749</v>
      </c>
    </row>
    <row r="1276" spans="1:29">
      <c r="A1276" s="20">
        <v>43917</v>
      </c>
      <c r="B1276">
        <v>20431.599999999999</v>
      </c>
      <c r="C1276">
        <f t="shared" si="259"/>
        <v>103.55626851563231</v>
      </c>
      <c r="D1276">
        <v>9883.9</v>
      </c>
      <c r="E1276" s="135">
        <f t="shared" si="259"/>
        <v>114.12567807550104</v>
      </c>
      <c r="F1276">
        <v>9479.2900000000009</v>
      </c>
      <c r="G1276">
        <f t="shared" si="247"/>
        <v>136.38343881780656</v>
      </c>
      <c r="H1276">
        <v>7813.52</v>
      </c>
      <c r="I1276">
        <f t="shared" si="248"/>
        <v>123.4018291883628</v>
      </c>
      <c r="J1276">
        <v>5814.81</v>
      </c>
      <c r="K1276">
        <f t="shared" si="249"/>
        <v>113.93858284379617</v>
      </c>
      <c r="L1276">
        <v>11346.83</v>
      </c>
      <c r="M1276" s="134">
        <f t="shared" si="250"/>
        <v>133.30361065880953</v>
      </c>
      <c r="N1276">
        <v>7908.99</v>
      </c>
      <c r="O1276">
        <f t="shared" si="251"/>
        <v>120.4907693198334</v>
      </c>
      <c r="P1276">
        <v>11099.78</v>
      </c>
      <c r="Q1276">
        <f t="shared" si="252"/>
        <v>114.60345386551691</v>
      </c>
      <c r="R1276">
        <v>6009.92</v>
      </c>
      <c r="S1276" s="135">
        <f t="shared" si="253"/>
        <v>142.79550271338826</v>
      </c>
      <c r="T1276">
        <v>9100.32</v>
      </c>
      <c r="U1276" s="136">
        <f t="shared" si="254"/>
        <v>142.44244197239843</v>
      </c>
      <c r="V1276">
        <v>7816.85</v>
      </c>
      <c r="W1276">
        <f t="shared" si="255"/>
        <v>106.86070657649567</v>
      </c>
      <c r="X1276">
        <v>2161.63</v>
      </c>
      <c r="Y1276">
        <f t="shared" si="256"/>
        <v>52.17938103020019</v>
      </c>
      <c r="Z1276">
        <v>11901.02</v>
      </c>
      <c r="AA1276" s="136">
        <f t="shared" si="257"/>
        <v>119.99899169153827</v>
      </c>
      <c r="AB1276">
        <v>8660.25</v>
      </c>
      <c r="AC1276">
        <f t="shared" si="258"/>
        <v>98.44101666401437</v>
      </c>
    </row>
    <row r="1277" spans="1:29">
      <c r="A1277" s="20">
        <v>43920</v>
      </c>
      <c r="B1277">
        <v>20263</v>
      </c>
      <c r="C1277">
        <f t="shared" si="259"/>
        <v>102.70173011082136</v>
      </c>
      <c r="D1277">
        <v>9754.25</v>
      </c>
      <c r="E1277" s="135">
        <f t="shared" si="259"/>
        <v>112.62865825918476</v>
      </c>
      <c r="F1277">
        <v>9326</v>
      </c>
      <c r="G1277">
        <f t="shared" si="247"/>
        <v>134.17797645339093</v>
      </c>
      <c r="H1277">
        <v>7692.92</v>
      </c>
      <c r="I1277">
        <f t="shared" si="248"/>
        <v>121.49714850665769</v>
      </c>
      <c r="J1277">
        <v>5773.12</v>
      </c>
      <c r="K1277">
        <f t="shared" si="249"/>
        <v>113.12168607180226</v>
      </c>
      <c r="L1277">
        <v>11186.55</v>
      </c>
      <c r="M1277" s="134">
        <f t="shared" si="250"/>
        <v>131.42062636131021</v>
      </c>
      <c r="N1277">
        <v>7829.56</v>
      </c>
      <c r="O1277">
        <f t="shared" si="251"/>
        <v>119.28068031895285</v>
      </c>
      <c r="P1277">
        <v>10950.83</v>
      </c>
      <c r="Q1277">
        <f t="shared" si="252"/>
        <v>113.06556892966513</v>
      </c>
      <c r="R1277">
        <v>5904</v>
      </c>
      <c r="S1277" s="135">
        <f t="shared" si="253"/>
        <v>140.27884697630654</v>
      </c>
      <c r="T1277">
        <v>8896.85</v>
      </c>
      <c r="U1277" s="136">
        <f t="shared" si="254"/>
        <v>139.2576348812056</v>
      </c>
      <c r="V1277">
        <v>7735.4</v>
      </c>
      <c r="W1277">
        <f t="shared" si="255"/>
        <v>105.74723957243961</v>
      </c>
      <c r="X1277">
        <v>2119.79</v>
      </c>
      <c r="Y1277">
        <f t="shared" si="256"/>
        <v>51.169409248580031</v>
      </c>
      <c r="Z1277">
        <v>11727.55</v>
      </c>
      <c r="AA1277" s="136">
        <f t="shared" si="257"/>
        <v>118.24987900298458</v>
      </c>
      <c r="AB1277">
        <v>8281.1</v>
      </c>
      <c r="AC1277">
        <f t="shared" si="258"/>
        <v>94.13122058790097</v>
      </c>
    </row>
    <row r="1278" spans="1:29">
      <c r="A1278" s="20">
        <v>43921</v>
      </c>
      <c r="B1278">
        <v>21116.25</v>
      </c>
      <c r="C1278">
        <f t="shared" si="259"/>
        <v>107.02637360966449</v>
      </c>
      <c r="D1278">
        <v>10067.549999999999</v>
      </c>
      <c r="E1278" s="135">
        <f t="shared" si="259"/>
        <v>116.24621559394677</v>
      </c>
      <c r="F1278">
        <v>9706.52</v>
      </c>
      <c r="G1278">
        <f t="shared" si="247"/>
        <v>139.6527141330011</v>
      </c>
      <c r="H1278">
        <v>8027.55</v>
      </c>
      <c r="I1278">
        <f t="shared" si="248"/>
        <v>126.78208463036403</v>
      </c>
      <c r="J1278">
        <v>6042.81</v>
      </c>
      <c r="K1278">
        <f t="shared" si="249"/>
        <v>118.40614014805641</v>
      </c>
      <c r="L1278">
        <v>11505.02</v>
      </c>
      <c r="M1278" s="134">
        <f t="shared" si="250"/>
        <v>135.16204144257179</v>
      </c>
      <c r="N1278">
        <v>8052.19</v>
      </c>
      <c r="O1278">
        <f t="shared" si="251"/>
        <v>122.67237255445629</v>
      </c>
      <c r="P1278">
        <v>11247.91</v>
      </c>
      <c r="Q1278">
        <f t="shared" si="252"/>
        <v>116.13287243247039</v>
      </c>
      <c r="R1278">
        <v>6129.68</v>
      </c>
      <c r="S1278" s="135">
        <f t="shared" si="253"/>
        <v>145.64099639798894</v>
      </c>
      <c r="T1278">
        <v>9252.3799999999992</v>
      </c>
      <c r="U1278" s="136">
        <f t="shared" si="254"/>
        <v>144.82255582843018</v>
      </c>
      <c r="V1278">
        <v>8042.1</v>
      </c>
      <c r="W1278">
        <f t="shared" si="255"/>
        <v>109.93999991797665</v>
      </c>
      <c r="X1278">
        <v>2233.84</v>
      </c>
      <c r="Y1278">
        <f t="shared" si="256"/>
        <v>53.922451354071875</v>
      </c>
      <c r="Z1278">
        <v>12182.03</v>
      </c>
      <c r="AA1278" s="136">
        <f t="shared" si="257"/>
        <v>122.83243929983061</v>
      </c>
      <c r="AB1278">
        <v>8597.75</v>
      </c>
      <c r="AC1278">
        <f t="shared" si="258"/>
        <v>97.7305794893946</v>
      </c>
    </row>
    <row r="1279" spans="1:29">
      <c r="A1279" s="20">
        <v>43922</v>
      </c>
      <c r="B1279">
        <v>20664.55</v>
      </c>
      <c r="C1279">
        <f t="shared" si="259"/>
        <v>104.73696081338268</v>
      </c>
      <c r="D1279">
        <v>9976.75</v>
      </c>
      <c r="E1279" s="135">
        <f t="shared" si="259"/>
        <v>115.19778212444027</v>
      </c>
      <c r="F1279">
        <v>9336.42</v>
      </c>
      <c r="G1279">
        <f t="shared" si="247"/>
        <v>134.32789437261076</v>
      </c>
      <c r="H1279">
        <v>7742.99</v>
      </c>
      <c r="I1279">
        <f t="shared" si="248"/>
        <v>122.28792265038054</v>
      </c>
      <c r="J1279">
        <v>5834.82</v>
      </c>
      <c r="K1279">
        <f t="shared" si="249"/>
        <v>114.33066978089374</v>
      </c>
      <c r="L1279">
        <v>11300.88</v>
      </c>
      <c r="M1279" s="134">
        <f t="shared" si="250"/>
        <v>132.76378579937546</v>
      </c>
      <c r="N1279">
        <v>7934.58</v>
      </c>
      <c r="O1279">
        <f t="shared" si="251"/>
        <v>120.88062425540602</v>
      </c>
      <c r="P1279">
        <v>11049.7</v>
      </c>
      <c r="Q1279">
        <f t="shared" si="252"/>
        <v>114.08638587231479</v>
      </c>
      <c r="R1279">
        <v>5899.3</v>
      </c>
      <c r="S1279" s="135">
        <f t="shared" si="253"/>
        <v>140.16717512996701</v>
      </c>
      <c r="T1279">
        <v>8928.01</v>
      </c>
      <c r="U1279" s="136">
        <f t="shared" si="254"/>
        <v>139.74536569637036</v>
      </c>
      <c r="V1279">
        <v>7799.2</v>
      </c>
      <c r="W1279">
        <f t="shared" si="255"/>
        <v>106.61942121588683</v>
      </c>
      <c r="X1279">
        <v>2181.11</v>
      </c>
      <c r="Y1279">
        <f t="shared" si="256"/>
        <v>52.649606897933474</v>
      </c>
      <c r="Z1279">
        <v>11925.9</v>
      </c>
      <c r="AA1279" s="136">
        <f t="shared" si="257"/>
        <v>120.24985883681536</v>
      </c>
      <c r="AB1279">
        <v>8253.7999999999993</v>
      </c>
      <c r="AC1279">
        <f t="shared" si="258"/>
        <v>93.820901630027052</v>
      </c>
    </row>
    <row r="1280" spans="1:29">
      <c r="A1280" s="20">
        <v>43924</v>
      </c>
      <c r="B1280">
        <v>20399.7</v>
      </c>
      <c r="C1280">
        <f t="shared" si="259"/>
        <v>103.39458538921791</v>
      </c>
      <c r="D1280">
        <v>9840.1</v>
      </c>
      <c r="E1280" s="135">
        <f t="shared" si="259"/>
        <v>113.61993593932942</v>
      </c>
      <c r="F1280">
        <v>9124.7999999999993</v>
      </c>
      <c r="G1280">
        <f t="shared" si="247"/>
        <v>131.28320818592124</v>
      </c>
      <c r="H1280">
        <v>7601.6</v>
      </c>
      <c r="I1280">
        <f t="shared" si="248"/>
        <v>120.05489776160536</v>
      </c>
      <c r="J1280">
        <v>5769.47</v>
      </c>
      <c r="K1280">
        <f t="shared" si="249"/>
        <v>113.05016596583495</v>
      </c>
      <c r="L1280">
        <v>11260.34</v>
      </c>
      <c r="M1280" s="134">
        <f t="shared" si="250"/>
        <v>132.28751812143298</v>
      </c>
      <c r="N1280">
        <v>7827.32</v>
      </c>
      <c r="O1280">
        <f t="shared" si="251"/>
        <v>119.2465546817632</v>
      </c>
      <c r="P1280">
        <v>10908.24</v>
      </c>
      <c r="Q1280">
        <f t="shared" si="252"/>
        <v>112.62583398896069</v>
      </c>
      <c r="R1280">
        <v>5792.74</v>
      </c>
      <c r="S1280" s="135">
        <f t="shared" si="253"/>
        <v>137.63531301380928</v>
      </c>
      <c r="T1280">
        <v>8797.16</v>
      </c>
      <c r="U1280" s="136">
        <f t="shared" si="254"/>
        <v>137.69724062691253</v>
      </c>
      <c r="V1280">
        <v>7640.85</v>
      </c>
      <c r="W1280">
        <f t="shared" si="255"/>
        <v>104.45468824974471</v>
      </c>
      <c r="X1280">
        <v>2176.59</v>
      </c>
      <c r="Y1280">
        <f t="shared" si="256"/>
        <v>52.540499047720211</v>
      </c>
      <c r="Z1280">
        <v>11808.18</v>
      </c>
      <c r="AA1280" s="136">
        <f t="shared" si="257"/>
        <v>119.06287811567316</v>
      </c>
      <c r="AB1280">
        <v>8083.8</v>
      </c>
      <c r="AC1280">
        <f t="shared" si="258"/>
        <v>91.888512515061265</v>
      </c>
    </row>
    <row r="1281" spans="1:29">
      <c r="A1281" s="20">
        <v>43928</v>
      </c>
      <c r="B1281">
        <v>21702.3</v>
      </c>
      <c r="C1281">
        <f t="shared" si="259"/>
        <v>109.99673085841575</v>
      </c>
      <c r="D1281">
        <v>10476.049999999999</v>
      </c>
      <c r="E1281" s="135">
        <f t="shared" si="259"/>
        <v>120.96301154431477</v>
      </c>
      <c r="F1281">
        <v>9873.9699999999993</v>
      </c>
      <c r="G1281">
        <f t="shared" si="247"/>
        <v>142.06190372737382</v>
      </c>
      <c r="H1281">
        <v>8216</v>
      </c>
      <c r="I1281">
        <f t="shared" si="248"/>
        <v>129.75834561268019</v>
      </c>
      <c r="J1281">
        <v>6216.39</v>
      </c>
      <c r="K1281">
        <f t="shared" si="249"/>
        <v>121.80736206416825</v>
      </c>
      <c r="L1281">
        <v>11912.68</v>
      </c>
      <c r="M1281" s="134">
        <f t="shared" si="250"/>
        <v>139.95126891149221</v>
      </c>
      <c r="N1281">
        <v>8215.61</v>
      </c>
      <c r="O1281">
        <f t="shared" si="251"/>
        <v>125.16202060335347</v>
      </c>
      <c r="P1281">
        <v>11510.49</v>
      </c>
      <c r="Q1281">
        <f t="shared" si="252"/>
        <v>118.84396895114079</v>
      </c>
      <c r="R1281">
        <v>6263.46</v>
      </c>
      <c r="S1281" s="135">
        <f t="shared" si="253"/>
        <v>148.81960482422377</v>
      </c>
      <c r="T1281">
        <v>9549.69</v>
      </c>
      <c r="U1281" s="136">
        <f t="shared" si="254"/>
        <v>149.47619025258382</v>
      </c>
      <c r="V1281">
        <v>8271.35</v>
      </c>
      <c r="W1281">
        <f t="shared" si="255"/>
        <v>113.07397549415651</v>
      </c>
      <c r="X1281">
        <v>2311.75</v>
      </c>
      <c r="Y1281">
        <f t="shared" si="256"/>
        <v>55.803113435955865</v>
      </c>
      <c r="Z1281">
        <v>12745.98</v>
      </c>
      <c r="AA1281" s="136">
        <f t="shared" si="257"/>
        <v>128.51879486972652</v>
      </c>
      <c r="AB1281">
        <v>8792.2000000000007</v>
      </c>
      <c r="AC1281">
        <f t="shared" si="258"/>
        <v>99.94089162707165</v>
      </c>
    </row>
    <row r="1282" spans="1:29">
      <c r="A1282" s="20">
        <v>43929</v>
      </c>
      <c r="B1282">
        <v>22139.65</v>
      </c>
      <c r="C1282">
        <f t="shared" si="259"/>
        <v>112.2134115899939</v>
      </c>
      <c r="D1282">
        <v>10641</v>
      </c>
      <c r="E1282" s="135">
        <f t="shared" si="259"/>
        <v>122.8676271918379</v>
      </c>
      <c r="F1282">
        <v>9872.7999999999993</v>
      </c>
      <c r="G1282">
        <f t="shared" ref="G1282:G1345" si="260">F1282/F$2*100</f>
        <v>142.04507033337313</v>
      </c>
      <c r="H1282">
        <v>8240.2199999999993</v>
      </c>
      <c r="I1282">
        <f t="shared" ref="I1282:I1345" si="261">H1282/H$2*100</f>
        <v>130.14086108623653</v>
      </c>
      <c r="J1282">
        <v>6252.67</v>
      </c>
      <c r="K1282">
        <f t="shared" ref="K1282:K1345" si="262">J1282/J$2*100</f>
        <v>122.51825232293385</v>
      </c>
      <c r="L1282">
        <v>12090.51</v>
      </c>
      <c r="M1282" s="134">
        <f t="shared" ref="M1282:M1345" si="263">L1282/L$2*100</f>
        <v>142.04043223582653</v>
      </c>
      <c r="N1282">
        <v>8338.73</v>
      </c>
      <c r="O1282">
        <f t="shared" ref="O1282:O1345" si="264">N1282/N$2*100</f>
        <v>127.03771187602644</v>
      </c>
      <c r="P1282">
        <v>11705.49</v>
      </c>
      <c r="Q1282">
        <f t="shared" ref="Q1282:Q1345" si="265">P1282/P$2*100</f>
        <v>120.85731277451171</v>
      </c>
      <c r="R1282">
        <v>6250.99</v>
      </c>
      <c r="S1282" s="135">
        <f t="shared" ref="S1282:S1345" si="266">R1282/R$2*100</f>
        <v>148.52331803191436</v>
      </c>
      <c r="T1282">
        <v>9541.0300000000007</v>
      </c>
      <c r="U1282" s="136">
        <f t="shared" ref="U1282:U1345" si="267">T1282/T$2*100</f>
        <v>149.34063990408168</v>
      </c>
      <c r="V1282">
        <v>8308.6</v>
      </c>
      <c r="W1282">
        <f t="shared" ref="W1282:W1345" si="268">V1282/V$2*100</f>
        <v>113.5832038047899</v>
      </c>
      <c r="X1282">
        <v>2328.61</v>
      </c>
      <c r="Y1282">
        <f t="shared" ref="Y1282:Y1345" si="269">X1282/X$2*100</f>
        <v>56.210095372813328</v>
      </c>
      <c r="Z1282">
        <v>12808.31</v>
      </c>
      <c r="AA1282" s="136">
        <f t="shared" ref="AA1282:AA1345" si="270">Z1282/Z$2*100</f>
        <v>129.14727353391947</v>
      </c>
      <c r="AB1282">
        <v>8748.75</v>
      </c>
      <c r="AC1282">
        <f t="shared" ref="AC1282:AC1345" si="271">AB1282/AB$2*100</f>
        <v>99.446995703275974</v>
      </c>
    </row>
    <row r="1283" spans="1:29">
      <c r="A1283" s="20">
        <v>43930</v>
      </c>
      <c r="B1283">
        <v>22898.85</v>
      </c>
      <c r="C1283">
        <f t="shared" ref="C1283:E1346" si="272">B1283/B$2*100</f>
        <v>116.06136862992555</v>
      </c>
      <c r="D1283">
        <v>10953.65</v>
      </c>
      <c r="E1283" s="135">
        <f t="shared" si="272"/>
        <v>126.47767922092616</v>
      </c>
      <c r="F1283">
        <v>10151.73</v>
      </c>
      <c r="G1283">
        <f t="shared" si="260"/>
        <v>146.05818023817093</v>
      </c>
      <c r="H1283">
        <v>8476.7199999999993</v>
      </c>
      <c r="I1283">
        <f t="shared" si="261"/>
        <v>133.87599360052559</v>
      </c>
      <c r="J1283">
        <v>6402.31</v>
      </c>
      <c r="K1283">
        <f t="shared" si="262"/>
        <v>125.45038072209836</v>
      </c>
      <c r="L1283">
        <v>12438.45</v>
      </c>
      <c r="M1283" s="134">
        <f t="shared" si="263"/>
        <v>146.12806360887311</v>
      </c>
      <c r="N1283">
        <v>8628.07</v>
      </c>
      <c r="O1283">
        <f t="shared" si="264"/>
        <v>131.44570824408362</v>
      </c>
      <c r="P1283">
        <v>12112.69</v>
      </c>
      <c r="Q1283">
        <f t="shared" si="265"/>
        <v>125.06158767131492</v>
      </c>
      <c r="R1283">
        <v>6487.45</v>
      </c>
      <c r="S1283" s="135">
        <f t="shared" si="266"/>
        <v>154.14159990115851</v>
      </c>
      <c r="T1283">
        <v>9859.89</v>
      </c>
      <c r="U1283" s="136">
        <f t="shared" si="267"/>
        <v>154.33158495297215</v>
      </c>
      <c r="V1283">
        <v>8541.9</v>
      </c>
      <c r="W1283">
        <f t="shared" si="268"/>
        <v>116.77254514360239</v>
      </c>
      <c r="X1283">
        <v>2421.9899999999998</v>
      </c>
      <c r="Y1283">
        <f t="shared" si="269"/>
        <v>58.464186313723687</v>
      </c>
      <c r="Z1283">
        <v>13233.33</v>
      </c>
      <c r="AA1283" s="136">
        <f t="shared" si="270"/>
        <v>133.43278615794142</v>
      </c>
      <c r="AB1283">
        <v>9111.9</v>
      </c>
      <c r="AC1283">
        <f t="shared" si="271"/>
        <v>103.5749198626867</v>
      </c>
    </row>
    <row r="1284" spans="1:29">
      <c r="A1284" s="20">
        <v>43934</v>
      </c>
      <c r="B1284">
        <v>22864.5</v>
      </c>
      <c r="C1284">
        <f t="shared" si="272"/>
        <v>115.8872678339276</v>
      </c>
      <c r="D1284">
        <v>10865.45</v>
      </c>
      <c r="E1284" s="135">
        <f t="shared" si="272"/>
        <v>125.45926697411478</v>
      </c>
      <c r="F1284">
        <v>9986.65</v>
      </c>
      <c r="G1284">
        <f t="shared" si="260"/>
        <v>143.68308905728676</v>
      </c>
      <c r="H1284">
        <v>8362.44</v>
      </c>
      <c r="I1284">
        <f t="shared" si="261"/>
        <v>132.07112703083024</v>
      </c>
      <c r="J1284">
        <v>6335.23</v>
      </c>
      <c r="K1284">
        <f t="shared" si="262"/>
        <v>124.13597833626598</v>
      </c>
      <c r="L1284">
        <v>12273.52</v>
      </c>
      <c r="M1284" s="134">
        <f t="shared" si="263"/>
        <v>144.19045068033205</v>
      </c>
      <c r="N1284">
        <v>8568.14</v>
      </c>
      <c r="O1284">
        <f t="shared" si="264"/>
        <v>130.53269510266637</v>
      </c>
      <c r="P1284">
        <v>11955.05</v>
      </c>
      <c r="Q1284">
        <f t="shared" si="265"/>
        <v>123.43397987482163</v>
      </c>
      <c r="R1284">
        <v>6452.37</v>
      </c>
      <c r="S1284" s="135">
        <f t="shared" si="266"/>
        <v>153.30810024805405</v>
      </c>
      <c r="T1284">
        <v>9824</v>
      </c>
      <c r="U1284" s="136">
        <f t="shared" si="267"/>
        <v>153.76981797748235</v>
      </c>
      <c r="V1284">
        <v>8446.35</v>
      </c>
      <c r="W1284">
        <f t="shared" si="268"/>
        <v>115.46632326223276</v>
      </c>
      <c r="X1284">
        <v>2415.88</v>
      </c>
      <c r="Y1284">
        <f t="shared" si="269"/>
        <v>58.316697604696479</v>
      </c>
      <c r="Z1284">
        <v>13137.54</v>
      </c>
      <c r="AA1284" s="136">
        <f t="shared" si="270"/>
        <v>132.46692748245545</v>
      </c>
      <c r="AB1284">
        <v>8993.85</v>
      </c>
      <c r="AC1284">
        <f t="shared" si="271"/>
        <v>102.2330461272649</v>
      </c>
    </row>
    <row r="1285" spans="1:29">
      <c r="A1285" s="20">
        <v>43936</v>
      </c>
      <c r="B1285">
        <v>23051.15</v>
      </c>
      <c r="C1285">
        <f t="shared" si="272"/>
        <v>116.83329151873167</v>
      </c>
      <c r="D1285">
        <v>10954.6</v>
      </c>
      <c r="E1285" s="135">
        <f t="shared" si="272"/>
        <v>126.48864851383401</v>
      </c>
      <c r="F1285">
        <v>10123.74</v>
      </c>
      <c r="G1285">
        <f t="shared" si="260"/>
        <v>145.65547365861588</v>
      </c>
      <c r="H1285">
        <v>8471.98</v>
      </c>
      <c r="I1285">
        <f t="shared" si="261"/>
        <v>133.80113301651829</v>
      </c>
      <c r="J1285">
        <v>6427.77</v>
      </c>
      <c r="K1285">
        <f t="shared" si="262"/>
        <v>125.94925795440741</v>
      </c>
      <c r="L1285">
        <v>12378.65</v>
      </c>
      <c r="M1285" s="134">
        <f t="shared" si="263"/>
        <v>145.42552766558347</v>
      </c>
      <c r="N1285">
        <v>8651.7099999999991</v>
      </c>
      <c r="O1285">
        <f t="shared" si="264"/>
        <v>131.80585559370991</v>
      </c>
      <c r="P1285">
        <v>12067.9</v>
      </c>
      <c r="Q1285">
        <f t="shared" si="265"/>
        <v>124.5991380823468</v>
      </c>
      <c r="R1285">
        <v>6482.84</v>
      </c>
      <c r="S1285" s="135">
        <f t="shared" si="266"/>
        <v>154.03206645187655</v>
      </c>
      <c r="T1285">
        <v>9870.65</v>
      </c>
      <c r="U1285" s="136">
        <f t="shared" si="267"/>
        <v>154.50000547836279</v>
      </c>
      <c r="V1285">
        <v>8619.15</v>
      </c>
      <c r="W1285">
        <f t="shared" si="268"/>
        <v>117.82859580122459</v>
      </c>
      <c r="X1285">
        <v>2417.37</v>
      </c>
      <c r="Y1285">
        <f t="shared" si="269"/>
        <v>58.352664573018984</v>
      </c>
      <c r="Z1285">
        <v>13167</v>
      </c>
      <c r="AA1285" s="136">
        <f t="shared" si="270"/>
        <v>132.7639751552795</v>
      </c>
      <c r="AB1285">
        <v>8925.2999999999993</v>
      </c>
      <c r="AC1285">
        <f t="shared" si="271"/>
        <v>101.4538386341419</v>
      </c>
    </row>
    <row r="1286" spans="1:29">
      <c r="A1286" s="20">
        <v>43937</v>
      </c>
      <c r="B1286">
        <v>23222.85</v>
      </c>
      <c r="C1286">
        <f t="shared" si="272"/>
        <v>117.70354207689324</v>
      </c>
      <c r="D1286">
        <v>11124.65</v>
      </c>
      <c r="E1286" s="135">
        <f t="shared" si="272"/>
        <v>128.45215194433601</v>
      </c>
      <c r="F1286">
        <v>10208.24</v>
      </c>
      <c r="G1286">
        <f t="shared" si="260"/>
        <v>146.87121878088817</v>
      </c>
      <c r="H1286">
        <v>8488.77</v>
      </c>
      <c r="I1286">
        <f t="shared" si="261"/>
        <v>134.06630373497455</v>
      </c>
      <c r="J1286">
        <v>6453.57</v>
      </c>
      <c r="K1286">
        <f t="shared" si="262"/>
        <v>126.45479733357368</v>
      </c>
      <c r="L1286">
        <v>12559.95</v>
      </c>
      <c r="M1286" s="134">
        <f t="shared" si="263"/>
        <v>147.55545687157689</v>
      </c>
      <c r="N1286">
        <v>8792.7199999999993</v>
      </c>
      <c r="O1286">
        <f t="shared" si="264"/>
        <v>133.95409492411616</v>
      </c>
      <c r="P1286">
        <v>12284.9</v>
      </c>
      <c r="Q1286">
        <f t="shared" si="265"/>
        <v>126.83962838835441</v>
      </c>
      <c r="R1286">
        <v>6564.34</v>
      </c>
      <c r="S1286" s="135">
        <f t="shared" si="266"/>
        <v>155.96850378733876</v>
      </c>
      <c r="T1286">
        <v>9976.61</v>
      </c>
      <c r="U1286" s="136">
        <f t="shared" si="267"/>
        <v>156.15854068936588</v>
      </c>
      <c r="V1286">
        <v>8616.15</v>
      </c>
      <c r="W1286">
        <f t="shared" si="268"/>
        <v>117.78758412520045</v>
      </c>
      <c r="X1286">
        <v>2468.58</v>
      </c>
      <c r="Y1286">
        <f t="shared" si="269"/>
        <v>59.588817893687441</v>
      </c>
      <c r="Z1286">
        <v>13278.49</v>
      </c>
      <c r="AA1286" s="136">
        <f t="shared" si="270"/>
        <v>133.88813825925627</v>
      </c>
      <c r="AB1286">
        <v>8992.7999999999993</v>
      </c>
      <c r="AC1286">
        <f t="shared" si="271"/>
        <v>102.22111078273126</v>
      </c>
    </row>
    <row r="1287" spans="1:29">
      <c r="A1287" s="20">
        <v>43938</v>
      </c>
      <c r="B1287">
        <v>23513.7</v>
      </c>
      <c r="C1287">
        <f t="shared" si="272"/>
        <v>119.17769685174062</v>
      </c>
      <c r="D1287">
        <v>11382.65</v>
      </c>
      <c r="E1287" s="135">
        <f t="shared" si="272"/>
        <v>131.43118096562108</v>
      </c>
      <c r="F1287">
        <v>10285.040000000001</v>
      </c>
      <c r="G1287">
        <f t="shared" si="260"/>
        <v>147.97618002811322</v>
      </c>
      <c r="H1287">
        <v>8478.4500000000007</v>
      </c>
      <c r="I1287">
        <f t="shared" si="261"/>
        <v>133.90331613435106</v>
      </c>
      <c r="J1287">
        <v>6448.97</v>
      </c>
      <c r="K1287">
        <f t="shared" si="262"/>
        <v>126.36466240550529</v>
      </c>
      <c r="L1287">
        <v>12742.97</v>
      </c>
      <c r="M1287" s="134">
        <f t="shared" si="263"/>
        <v>149.70559279700939</v>
      </c>
      <c r="N1287">
        <v>8930.36</v>
      </c>
      <c r="O1287">
        <f t="shared" si="264"/>
        <v>136.05099345214339</v>
      </c>
      <c r="P1287">
        <v>12533.16</v>
      </c>
      <c r="Q1287">
        <f t="shared" si="265"/>
        <v>129.40287319650855</v>
      </c>
      <c r="R1287">
        <v>6670.51</v>
      </c>
      <c r="S1287" s="135">
        <f t="shared" si="266"/>
        <v>158.49109951624706</v>
      </c>
      <c r="T1287">
        <v>10110.879999999999</v>
      </c>
      <c r="U1287" s="136">
        <f t="shared" si="267"/>
        <v>158.26019718975635</v>
      </c>
      <c r="V1287">
        <v>8638.35</v>
      </c>
      <c r="W1287">
        <f t="shared" si="268"/>
        <v>118.09107052777928</v>
      </c>
      <c r="X1287">
        <v>2518.69</v>
      </c>
      <c r="Y1287">
        <f t="shared" si="269"/>
        <v>60.798418418950021</v>
      </c>
      <c r="Z1287">
        <v>13562.88</v>
      </c>
      <c r="AA1287" s="136">
        <f t="shared" si="270"/>
        <v>136.75566669355487</v>
      </c>
      <c r="AB1287">
        <v>9266.75</v>
      </c>
      <c r="AC1287">
        <f t="shared" si="271"/>
        <v>105.33509900652467</v>
      </c>
    </row>
    <row r="1288" spans="1:29">
      <c r="A1288" s="20">
        <v>43941</v>
      </c>
      <c r="B1288">
        <v>23395.4</v>
      </c>
      <c r="C1288">
        <f t="shared" si="272"/>
        <v>118.57810080613484</v>
      </c>
      <c r="D1288">
        <v>11402.35</v>
      </c>
      <c r="E1288" s="135">
        <f t="shared" si="272"/>
        <v>131.65864946065716</v>
      </c>
      <c r="F1288">
        <v>10263.65</v>
      </c>
      <c r="G1288">
        <f t="shared" si="260"/>
        <v>147.66843105574154</v>
      </c>
      <c r="H1288">
        <v>8480.65</v>
      </c>
      <c r="I1288">
        <f t="shared" si="261"/>
        <v>133.9380615530886</v>
      </c>
      <c r="J1288">
        <v>6447.94</v>
      </c>
      <c r="K1288">
        <f t="shared" si="262"/>
        <v>126.34448001943778</v>
      </c>
      <c r="L1288">
        <v>12757.24</v>
      </c>
      <c r="M1288" s="134">
        <f t="shared" si="263"/>
        <v>149.87323807979774</v>
      </c>
      <c r="N1288">
        <v>8981.48</v>
      </c>
      <c r="O1288">
        <f t="shared" si="264"/>
        <v>136.82978924372105</v>
      </c>
      <c r="P1288">
        <v>12533.31</v>
      </c>
      <c r="Q1288">
        <f t="shared" si="265"/>
        <v>129.40442192252652</v>
      </c>
      <c r="R1288">
        <v>6627.14</v>
      </c>
      <c r="S1288" s="135">
        <f t="shared" si="266"/>
        <v>157.46062973417349</v>
      </c>
      <c r="T1288">
        <v>10074.24</v>
      </c>
      <c r="U1288" s="136">
        <f t="shared" si="267"/>
        <v>157.68669086537784</v>
      </c>
      <c r="V1288">
        <v>8598.2999999999993</v>
      </c>
      <c r="W1288">
        <f t="shared" si="268"/>
        <v>117.54356465285667</v>
      </c>
      <c r="X1288">
        <v>2496.94</v>
      </c>
      <c r="Y1288">
        <f t="shared" si="269"/>
        <v>60.273397237060955</v>
      </c>
      <c r="Z1288">
        <v>13577.84</v>
      </c>
      <c r="AA1288" s="136">
        <f t="shared" si="270"/>
        <v>136.90650963942889</v>
      </c>
      <c r="AB1288">
        <v>9261.85</v>
      </c>
      <c r="AC1288">
        <f t="shared" si="271"/>
        <v>105.27940073203447</v>
      </c>
    </row>
    <row r="1289" spans="1:29">
      <c r="A1289" s="20">
        <v>43942</v>
      </c>
      <c r="B1289">
        <v>23022.85</v>
      </c>
      <c r="C1289">
        <f t="shared" si="272"/>
        <v>116.68985476395022</v>
      </c>
      <c r="D1289">
        <v>11021.15</v>
      </c>
      <c r="E1289" s="135">
        <f t="shared" si="272"/>
        <v>127.25707634858794</v>
      </c>
      <c r="F1289">
        <v>10096.77</v>
      </c>
      <c r="G1289">
        <f t="shared" si="260"/>
        <v>145.26744234562554</v>
      </c>
      <c r="H1289">
        <v>8363.8700000000008</v>
      </c>
      <c r="I1289">
        <f t="shared" si="261"/>
        <v>132.09371155300965</v>
      </c>
      <c r="J1289">
        <v>6372.66</v>
      </c>
      <c r="K1289">
        <f t="shared" si="262"/>
        <v>124.8694023270487</v>
      </c>
      <c r="L1289">
        <v>12482</v>
      </c>
      <c r="M1289" s="134">
        <f t="shared" si="263"/>
        <v>146.63969304583401</v>
      </c>
      <c r="N1289">
        <v>8747.74</v>
      </c>
      <c r="O1289">
        <f t="shared" si="264"/>
        <v>133.2688399416208</v>
      </c>
      <c r="P1289">
        <v>12162.44</v>
      </c>
      <c r="Q1289">
        <f t="shared" si="265"/>
        <v>125.5752484672775</v>
      </c>
      <c r="R1289">
        <v>6488.48</v>
      </c>
      <c r="S1289" s="135">
        <f t="shared" si="266"/>
        <v>154.166072667484</v>
      </c>
      <c r="T1289">
        <v>9943.2199999999993</v>
      </c>
      <c r="U1289" s="136">
        <f t="shared" si="267"/>
        <v>155.63590487683857</v>
      </c>
      <c r="V1289">
        <v>8471.5</v>
      </c>
      <c r="W1289">
        <f t="shared" si="268"/>
        <v>115.81013781290201</v>
      </c>
      <c r="X1289">
        <v>2398.8200000000002</v>
      </c>
      <c r="Y1289">
        <f t="shared" si="269"/>
        <v>57.904887886856137</v>
      </c>
      <c r="Z1289">
        <v>13263.66</v>
      </c>
      <c r="AA1289" s="136">
        <f t="shared" si="270"/>
        <v>133.73860611438252</v>
      </c>
      <c r="AB1289">
        <v>8981.4500000000007</v>
      </c>
      <c r="AC1289">
        <f t="shared" si="271"/>
        <v>102.09209539182031</v>
      </c>
    </row>
    <row r="1290" spans="1:29">
      <c r="A1290" s="20">
        <v>43943</v>
      </c>
      <c r="B1290">
        <v>23310.75</v>
      </c>
      <c r="C1290">
        <f t="shared" si="272"/>
        <v>118.14905765093171</v>
      </c>
      <c r="D1290">
        <v>11127.8</v>
      </c>
      <c r="E1290" s="135">
        <f t="shared" si="272"/>
        <v>128.48852381029357</v>
      </c>
      <c r="F1290">
        <v>10354.799999999999</v>
      </c>
      <c r="G1290">
        <f t="shared" si="260"/>
        <v>148.97985316100923</v>
      </c>
      <c r="H1290">
        <v>8565.09</v>
      </c>
      <c r="I1290">
        <f t="shared" si="261"/>
        <v>135.27165389772526</v>
      </c>
      <c r="J1290">
        <v>6511.18</v>
      </c>
      <c r="K1290">
        <f t="shared" si="262"/>
        <v>127.58363933488262</v>
      </c>
      <c r="L1290">
        <v>12562.9</v>
      </c>
      <c r="M1290" s="134">
        <f t="shared" si="263"/>
        <v>147.59011374503348</v>
      </c>
      <c r="N1290">
        <v>8844.98</v>
      </c>
      <c r="O1290">
        <f t="shared" si="264"/>
        <v>134.75025822747784</v>
      </c>
      <c r="P1290">
        <v>12285.78</v>
      </c>
      <c r="Q1290">
        <f t="shared" si="265"/>
        <v>126.84871424765988</v>
      </c>
      <c r="R1290">
        <v>6603.29</v>
      </c>
      <c r="S1290" s="135">
        <f t="shared" si="266"/>
        <v>156.8939545139186</v>
      </c>
      <c r="T1290">
        <v>10162.6</v>
      </c>
      <c r="U1290" s="136">
        <f t="shared" si="267"/>
        <v>159.06974268912481</v>
      </c>
      <c r="V1290">
        <v>8673.15</v>
      </c>
      <c r="W1290">
        <f t="shared" si="268"/>
        <v>118.56680596965955</v>
      </c>
      <c r="X1290">
        <v>2401.4499999999998</v>
      </c>
      <c r="Y1290">
        <f t="shared" si="269"/>
        <v>57.968373206781095</v>
      </c>
      <c r="Z1290">
        <v>13527.04</v>
      </c>
      <c r="AA1290" s="136">
        <f t="shared" si="270"/>
        <v>136.3942889408728</v>
      </c>
      <c r="AB1290">
        <v>9187.2999999999993</v>
      </c>
      <c r="AC1290">
        <f t="shared" si="271"/>
        <v>104.43199127014799</v>
      </c>
    </row>
    <row r="1291" spans="1:29">
      <c r="A1291" s="20">
        <v>43944</v>
      </c>
      <c r="B1291">
        <v>23372.65</v>
      </c>
      <c r="C1291">
        <f t="shared" si="272"/>
        <v>118.46279387428757</v>
      </c>
      <c r="D1291">
        <v>11266.5</v>
      </c>
      <c r="E1291" s="135">
        <f t="shared" si="272"/>
        <v>130.09004057483713</v>
      </c>
      <c r="F1291">
        <v>10372.66</v>
      </c>
      <c r="G1291">
        <f t="shared" si="260"/>
        <v>149.23681420105402</v>
      </c>
      <c r="H1291">
        <v>8633.57</v>
      </c>
      <c r="I1291">
        <f t="shared" si="261"/>
        <v>136.35318402279296</v>
      </c>
      <c r="J1291">
        <v>6549.39</v>
      </c>
      <c r="K1291">
        <f t="shared" si="262"/>
        <v>128.3323470743378</v>
      </c>
      <c r="L1291">
        <v>12678.28</v>
      </c>
      <c r="M1291" s="134">
        <f t="shared" si="263"/>
        <v>148.94560868043075</v>
      </c>
      <c r="N1291">
        <v>8978.59</v>
      </c>
      <c r="O1291">
        <f t="shared" si="264"/>
        <v>136.78576107788263</v>
      </c>
      <c r="P1291">
        <v>12483.93</v>
      </c>
      <c r="Q1291">
        <f t="shared" si="265"/>
        <v>128.89458131740832</v>
      </c>
      <c r="R1291">
        <v>6662.29</v>
      </c>
      <c r="S1291" s="135">
        <f t="shared" si="266"/>
        <v>158.29579258498941</v>
      </c>
      <c r="T1291">
        <v>10220.24</v>
      </c>
      <c r="U1291" s="136">
        <f t="shared" si="267"/>
        <v>159.97195078238846</v>
      </c>
      <c r="V1291">
        <v>8715.25</v>
      </c>
      <c r="W1291">
        <f t="shared" si="268"/>
        <v>119.14233648986534</v>
      </c>
      <c r="X1291">
        <v>2408.5700000000002</v>
      </c>
      <c r="Y1291">
        <f t="shared" si="269"/>
        <v>58.14024220977192</v>
      </c>
      <c r="Z1291">
        <v>13618.42</v>
      </c>
      <c r="AA1291" s="136">
        <f t="shared" si="270"/>
        <v>137.31568121319674</v>
      </c>
      <c r="AB1291">
        <v>9313.9</v>
      </c>
      <c r="AC1291">
        <f t="shared" si="271"/>
        <v>105.87105281105782</v>
      </c>
    </row>
    <row r="1292" spans="1:29">
      <c r="A1292" s="20">
        <v>43945</v>
      </c>
      <c r="B1292">
        <v>22963.8</v>
      </c>
      <c r="C1292">
        <f t="shared" si="272"/>
        <v>116.3905635848038</v>
      </c>
      <c r="D1292">
        <v>10950.2</v>
      </c>
      <c r="E1292" s="135">
        <f t="shared" si="272"/>
        <v>126.43784336773459</v>
      </c>
      <c r="F1292">
        <v>10253.07</v>
      </c>
      <c r="G1292">
        <f t="shared" si="260"/>
        <v>147.51621113392329</v>
      </c>
      <c r="H1292">
        <v>8535.7000000000007</v>
      </c>
      <c r="I1292">
        <f t="shared" si="261"/>
        <v>134.80748669013562</v>
      </c>
      <c r="J1292">
        <v>6494.26</v>
      </c>
      <c r="K1292">
        <f t="shared" si="262"/>
        <v>127.25209955598751</v>
      </c>
      <c r="L1292">
        <v>12450.72</v>
      </c>
      <c r="M1292" s="134">
        <f t="shared" si="263"/>
        <v>146.27221270626711</v>
      </c>
      <c r="N1292">
        <v>8865.9599999999991</v>
      </c>
      <c r="O1292">
        <f t="shared" si="264"/>
        <v>135.06988138294145</v>
      </c>
      <c r="P1292">
        <v>12247.47</v>
      </c>
      <c r="Q1292">
        <f t="shared" si="265"/>
        <v>126.4531696226684</v>
      </c>
      <c r="R1292">
        <v>6537.91</v>
      </c>
      <c r="S1292" s="135">
        <f t="shared" si="266"/>
        <v>155.34052785143365</v>
      </c>
      <c r="T1292">
        <v>10046.879999999999</v>
      </c>
      <c r="U1292" s="136">
        <f t="shared" si="267"/>
        <v>157.25843941791609</v>
      </c>
      <c r="V1292">
        <v>8639.65</v>
      </c>
      <c r="W1292">
        <f t="shared" si="268"/>
        <v>118.1088422540564</v>
      </c>
      <c r="X1292">
        <v>2349.38</v>
      </c>
      <c r="Y1292">
        <f t="shared" si="269"/>
        <v>56.711460427886237</v>
      </c>
      <c r="Z1292">
        <v>13271.52</v>
      </c>
      <c r="AA1292" s="136">
        <f t="shared" si="270"/>
        <v>133.81785915947407</v>
      </c>
      <c r="AB1292">
        <v>9154.4</v>
      </c>
      <c r="AC1292">
        <f t="shared" si="271"/>
        <v>104.05801714142815</v>
      </c>
    </row>
    <row r="1293" spans="1:29">
      <c r="A1293" s="20">
        <v>43948</v>
      </c>
      <c r="B1293">
        <v>23429.25</v>
      </c>
      <c r="C1293">
        <f t="shared" si="272"/>
        <v>118.74966738385044</v>
      </c>
      <c r="D1293">
        <v>11227.55</v>
      </c>
      <c r="E1293" s="135">
        <f t="shared" si="272"/>
        <v>129.64029956561598</v>
      </c>
      <c r="F1293">
        <v>10451.41</v>
      </c>
      <c r="G1293">
        <f t="shared" si="260"/>
        <v>150.36983110494685</v>
      </c>
      <c r="H1293">
        <v>8683.7000000000007</v>
      </c>
      <c r="I1293">
        <f t="shared" si="261"/>
        <v>137.14490576884504</v>
      </c>
      <c r="J1293">
        <v>6591.24</v>
      </c>
      <c r="K1293">
        <f t="shared" si="262"/>
        <v>129.15237897426451</v>
      </c>
      <c r="L1293">
        <v>12704.7</v>
      </c>
      <c r="M1293" s="134">
        <f t="shared" si="263"/>
        <v>149.25599328948945</v>
      </c>
      <c r="N1293">
        <v>9026.39</v>
      </c>
      <c r="O1293">
        <f t="shared" si="264"/>
        <v>137.51397780005422</v>
      </c>
      <c r="P1293">
        <v>12473.87</v>
      </c>
      <c r="Q1293">
        <f t="shared" si="265"/>
        <v>128.79071342580261</v>
      </c>
      <c r="R1293">
        <v>6708.72</v>
      </c>
      <c r="S1293" s="135">
        <f t="shared" si="266"/>
        <v>159.39896786702022</v>
      </c>
      <c r="T1293">
        <v>10260.120000000001</v>
      </c>
      <c r="U1293" s="136">
        <f t="shared" si="267"/>
        <v>160.59617109396643</v>
      </c>
      <c r="V1293">
        <v>8794</v>
      </c>
      <c r="W1293">
        <f t="shared" si="268"/>
        <v>120.21889298549964</v>
      </c>
      <c r="X1293">
        <v>2370.2800000000002</v>
      </c>
      <c r="Y1293">
        <f t="shared" si="269"/>
        <v>57.215963540598025</v>
      </c>
      <c r="Z1293">
        <v>13662.51</v>
      </c>
      <c r="AA1293" s="136">
        <f t="shared" si="270"/>
        <v>137.76024441397112</v>
      </c>
      <c r="AB1293">
        <v>9282.2999999999993</v>
      </c>
      <c r="AC1293">
        <f t="shared" si="271"/>
        <v>105.51185577557006</v>
      </c>
    </row>
    <row r="1294" spans="1:29">
      <c r="A1294" s="20">
        <v>43949</v>
      </c>
      <c r="B1294">
        <v>23367.95</v>
      </c>
      <c r="C1294">
        <f t="shared" si="272"/>
        <v>118.43897222243341</v>
      </c>
      <c r="D1294">
        <v>11378.55</v>
      </c>
      <c r="E1294" s="135">
        <f t="shared" si="272"/>
        <v>131.38383980675567</v>
      </c>
      <c r="F1294">
        <v>10437.52</v>
      </c>
      <c r="G1294">
        <f t="shared" si="260"/>
        <v>150.16998850437454</v>
      </c>
      <c r="H1294">
        <v>8661.94</v>
      </c>
      <c r="I1294">
        <f t="shared" si="261"/>
        <v>136.80124199078614</v>
      </c>
      <c r="J1294">
        <v>6543.2</v>
      </c>
      <c r="K1294">
        <f t="shared" si="262"/>
        <v>128.21105681243705</v>
      </c>
      <c r="L1294">
        <v>12866.64</v>
      </c>
      <c r="M1294" s="134">
        <f t="shared" si="263"/>
        <v>151.158479420866</v>
      </c>
      <c r="N1294">
        <v>9079.19</v>
      </c>
      <c r="O1294">
        <f t="shared" si="264"/>
        <v>138.31836781952416</v>
      </c>
      <c r="P1294">
        <v>12653.11</v>
      </c>
      <c r="Q1294">
        <f t="shared" si="265"/>
        <v>130.64133776888468</v>
      </c>
      <c r="R1294">
        <v>6763.92</v>
      </c>
      <c r="S1294" s="135">
        <f t="shared" si="266"/>
        <v>160.71051806232714</v>
      </c>
      <c r="T1294">
        <v>10324.629999999999</v>
      </c>
      <c r="U1294" s="136">
        <f t="shared" si="267"/>
        <v>161.60591162305104</v>
      </c>
      <c r="V1294">
        <v>8721.65</v>
      </c>
      <c r="W1294">
        <f t="shared" si="268"/>
        <v>119.22982806538354</v>
      </c>
      <c r="X1294">
        <v>2371.3000000000002</v>
      </c>
      <c r="Y1294">
        <f t="shared" si="269"/>
        <v>57.240585223610751</v>
      </c>
      <c r="Z1294">
        <v>13741.43</v>
      </c>
      <c r="AA1294" s="136">
        <f t="shared" si="270"/>
        <v>138.55600145196419</v>
      </c>
      <c r="AB1294">
        <v>9380.9</v>
      </c>
      <c r="AC1294">
        <f t="shared" si="271"/>
        <v>106.63264146225022</v>
      </c>
    </row>
    <row r="1295" spans="1:29">
      <c r="A1295" s="20">
        <v>43950</v>
      </c>
      <c r="B1295">
        <v>23624.05</v>
      </c>
      <c r="C1295">
        <f t="shared" si="272"/>
        <v>119.73699882665694</v>
      </c>
      <c r="D1295">
        <v>11508.1</v>
      </c>
      <c r="E1295" s="135">
        <f t="shared" si="272"/>
        <v>132.87970496066063</v>
      </c>
      <c r="F1295">
        <v>10471.89</v>
      </c>
      <c r="G1295">
        <f t="shared" si="260"/>
        <v>150.66448743754017</v>
      </c>
      <c r="H1295">
        <v>8708.5499999999993</v>
      </c>
      <c r="I1295">
        <f t="shared" si="261"/>
        <v>137.53737106685807</v>
      </c>
      <c r="J1295">
        <v>6579.34</v>
      </c>
      <c r="K1295">
        <f t="shared" si="262"/>
        <v>128.91920383426145</v>
      </c>
      <c r="L1295">
        <v>13042.95</v>
      </c>
      <c r="M1295" s="134">
        <f t="shared" si="263"/>
        <v>153.22978564430065</v>
      </c>
      <c r="N1295">
        <v>9242.0499999999993</v>
      </c>
      <c r="O1295">
        <f t="shared" si="264"/>
        <v>140.7994844591239</v>
      </c>
      <c r="P1295">
        <v>12834.61</v>
      </c>
      <c r="Q1295">
        <f t="shared" si="265"/>
        <v>132.51529625063759</v>
      </c>
      <c r="R1295">
        <v>6814.83</v>
      </c>
      <c r="S1295" s="135">
        <f t="shared" si="266"/>
        <v>161.92013799789012</v>
      </c>
      <c r="T1295">
        <v>10382.07</v>
      </c>
      <c r="U1295" s="136">
        <f t="shared" si="267"/>
        <v>162.5049892232777</v>
      </c>
      <c r="V1295">
        <v>8752.65</v>
      </c>
      <c r="W1295">
        <f t="shared" si="268"/>
        <v>119.65361538429991</v>
      </c>
      <c r="X1295">
        <v>2435.6799999999998</v>
      </c>
      <c r="Y1295">
        <f t="shared" si="269"/>
        <v>58.794647922002376</v>
      </c>
      <c r="Z1295">
        <v>13885.25</v>
      </c>
      <c r="AA1295" s="136">
        <f t="shared" si="270"/>
        <v>140.00615068161653</v>
      </c>
      <c r="AB1295">
        <v>9553.35</v>
      </c>
      <c r="AC1295">
        <f t="shared" si="271"/>
        <v>108.59287971446111</v>
      </c>
    </row>
    <row r="1296" spans="1:29">
      <c r="A1296" s="20">
        <v>43951</v>
      </c>
      <c r="B1296">
        <v>24102.75</v>
      </c>
      <c r="C1296">
        <f t="shared" si="272"/>
        <v>122.16325941018604</v>
      </c>
      <c r="D1296">
        <v>11722.2</v>
      </c>
      <c r="E1296" s="135">
        <f t="shared" si="272"/>
        <v>135.3518371833627</v>
      </c>
      <c r="F1296">
        <v>10714.41</v>
      </c>
      <c r="G1296">
        <f t="shared" si="260"/>
        <v>154.1537478760429</v>
      </c>
      <c r="H1296">
        <v>8909.5300000000007</v>
      </c>
      <c r="I1296">
        <f t="shared" si="261"/>
        <v>140.71152300225685</v>
      </c>
      <c r="J1296">
        <v>6761.61</v>
      </c>
      <c r="K1296">
        <f t="shared" si="262"/>
        <v>132.49070238622426</v>
      </c>
      <c r="L1296">
        <v>13253.48</v>
      </c>
      <c r="M1296" s="134">
        <f t="shared" si="263"/>
        <v>155.70311159983174</v>
      </c>
      <c r="N1296">
        <v>9346.76</v>
      </c>
      <c r="O1296">
        <f t="shared" si="264"/>
        <v>142.39470565114459</v>
      </c>
      <c r="P1296">
        <v>13018.14</v>
      </c>
      <c r="Q1296">
        <f t="shared" si="265"/>
        <v>134.41021415783376</v>
      </c>
      <c r="R1296">
        <v>6960.89</v>
      </c>
      <c r="S1296" s="135">
        <f t="shared" si="266"/>
        <v>165.3905188226461</v>
      </c>
      <c r="T1296">
        <v>10540.04</v>
      </c>
      <c r="U1296" s="136">
        <f t="shared" si="267"/>
        <v>164.97760914855286</v>
      </c>
      <c r="V1296">
        <v>8981.1</v>
      </c>
      <c r="W1296">
        <f t="shared" si="268"/>
        <v>122.77665451354001</v>
      </c>
      <c r="X1296">
        <v>2567.2600000000002</v>
      </c>
      <c r="Y1296">
        <f t="shared" si="269"/>
        <v>61.970845030644348</v>
      </c>
      <c r="Z1296">
        <v>14112.68</v>
      </c>
      <c r="AA1296" s="136">
        <f t="shared" si="270"/>
        <v>142.29934661611679</v>
      </c>
      <c r="AB1296">
        <v>9859.9</v>
      </c>
      <c r="AC1296">
        <f t="shared" si="271"/>
        <v>112.07743196853616</v>
      </c>
    </row>
    <row r="1297" spans="1:29">
      <c r="A1297" s="20">
        <v>43955</v>
      </c>
      <c r="B1297">
        <v>23108.95</v>
      </c>
      <c r="C1297">
        <f t="shared" si="272"/>
        <v>117.12624715217221</v>
      </c>
      <c r="D1297">
        <v>11305</v>
      </c>
      <c r="E1297" s="135">
        <f t="shared" si="272"/>
        <v>130.53458560320718</v>
      </c>
      <c r="F1297">
        <v>10171</v>
      </c>
      <c r="G1297">
        <f t="shared" si="260"/>
        <v>146.33542767611399</v>
      </c>
      <c r="H1297">
        <v>8468.69</v>
      </c>
      <c r="I1297">
        <f t="shared" si="261"/>
        <v>133.74917282213346</v>
      </c>
      <c r="J1297">
        <v>6461.14</v>
      </c>
      <c r="K1297">
        <f t="shared" si="262"/>
        <v>126.60312807389498</v>
      </c>
      <c r="L1297">
        <v>12802.92</v>
      </c>
      <c r="M1297" s="134">
        <f t="shared" si="263"/>
        <v>150.40989095420358</v>
      </c>
      <c r="N1297">
        <v>9022.76</v>
      </c>
      <c r="O1297">
        <f t="shared" si="264"/>
        <v>137.4586759862157</v>
      </c>
      <c r="P1297">
        <v>12590.19</v>
      </c>
      <c r="Q1297">
        <f t="shared" si="265"/>
        <v>129.99169882854366</v>
      </c>
      <c r="R1297">
        <v>6640.73</v>
      </c>
      <c r="S1297" s="135">
        <f t="shared" si="266"/>
        <v>157.78352768986588</v>
      </c>
      <c r="T1297">
        <v>10060.67</v>
      </c>
      <c r="U1297" s="136">
        <f t="shared" si="267"/>
        <v>157.47428691281732</v>
      </c>
      <c r="V1297">
        <v>8542.4500000000007</v>
      </c>
      <c r="W1297">
        <f t="shared" si="268"/>
        <v>116.7800639508735</v>
      </c>
      <c r="X1297">
        <v>2430.9899999999998</v>
      </c>
      <c r="Y1297">
        <f t="shared" si="269"/>
        <v>58.681436457953652</v>
      </c>
      <c r="Z1297">
        <v>13595.7</v>
      </c>
      <c r="AA1297" s="136">
        <f t="shared" si="270"/>
        <v>137.08659353069291</v>
      </c>
      <c r="AB1297">
        <v>9293.5</v>
      </c>
      <c r="AC1297">
        <f t="shared" si="271"/>
        <v>105.63916611726192</v>
      </c>
    </row>
    <row r="1298" spans="1:29">
      <c r="A1298" s="20">
        <v>43956</v>
      </c>
      <c r="B1298">
        <v>22791.5</v>
      </c>
      <c r="C1298">
        <f t="shared" si="272"/>
        <v>115.51727196470341</v>
      </c>
      <c r="D1298">
        <v>11234.65</v>
      </c>
      <c r="E1298" s="135">
        <f t="shared" si="272"/>
        <v>129.72228059682189</v>
      </c>
      <c r="F1298">
        <v>10050.66</v>
      </c>
      <c r="G1298">
        <f t="shared" si="260"/>
        <v>144.60403397180335</v>
      </c>
      <c r="H1298">
        <v>8349.24</v>
      </c>
      <c r="I1298">
        <f t="shared" si="261"/>
        <v>131.86265451840481</v>
      </c>
      <c r="J1298">
        <v>6399.78</v>
      </c>
      <c r="K1298">
        <f t="shared" si="262"/>
        <v>125.4008065116607</v>
      </c>
      <c r="L1298">
        <v>12685.17</v>
      </c>
      <c r="M1298" s="134">
        <f t="shared" si="263"/>
        <v>149.02655303911411</v>
      </c>
      <c r="N1298">
        <v>8967.98</v>
      </c>
      <c r="O1298">
        <f t="shared" si="264"/>
        <v>136.62412134101567</v>
      </c>
      <c r="P1298">
        <v>12493.87</v>
      </c>
      <c r="Q1298">
        <f t="shared" si="265"/>
        <v>128.99721022819963</v>
      </c>
      <c r="R1298">
        <v>6564.22</v>
      </c>
      <c r="S1298" s="135">
        <f t="shared" si="266"/>
        <v>155.96565259126203</v>
      </c>
      <c r="T1298">
        <v>9892.18</v>
      </c>
      <c r="U1298" s="136">
        <f t="shared" si="267"/>
        <v>154.83700305379594</v>
      </c>
      <c r="V1298">
        <v>8439.5499999999993</v>
      </c>
      <c r="W1298">
        <f t="shared" si="268"/>
        <v>115.37336346324464</v>
      </c>
      <c r="X1298">
        <v>2430.9499999999998</v>
      </c>
      <c r="Y1298">
        <f t="shared" si="269"/>
        <v>58.680470901757076</v>
      </c>
      <c r="Z1298">
        <v>13465.98</v>
      </c>
      <c r="AA1298" s="136">
        <f t="shared" si="270"/>
        <v>135.77861579414375</v>
      </c>
      <c r="AB1298">
        <v>9205.6</v>
      </c>
      <c r="AC1298">
        <f t="shared" si="271"/>
        <v>104.64000727487668</v>
      </c>
    </row>
    <row r="1299" spans="1:29">
      <c r="A1299" s="20">
        <v>43957</v>
      </c>
      <c r="B1299">
        <v>23009.8</v>
      </c>
      <c r="C1299">
        <f t="shared" si="272"/>
        <v>116.62371166678069</v>
      </c>
      <c r="D1299">
        <v>11354.25</v>
      </c>
      <c r="E1299" s="135">
        <f t="shared" si="272"/>
        <v>131.10325684079746</v>
      </c>
      <c r="F1299">
        <v>10105.74</v>
      </c>
      <c r="G1299">
        <f t="shared" si="260"/>
        <v>145.39649836629752</v>
      </c>
      <c r="H1299">
        <v>8380.94</v>
      </c>
      <c r="I1299">
        <f t="shared" si="261"/>
        <v>132.36330441566892</v>
      </c>
      <c r="J1299">
        <v>6434.15</v>
      </c>
      <c r="K1299">
        <f t="shared" si="262"/>
        <v>126.07427118072836</v>
      </c>
      <c r="L1299">
        <v>12778.11</v>
      </c>
      <c r="M1299" s="134">
        <f t="shared" si="263"/>
        <v>150.11842077438729</v>
      </c>
      <c r="N1299">
        <v>9023.67</v>
      </c>
      <c r="O1299">
        <f t="shared" si="264"/>
        <v>137.472539526324</v>
      </c>
      <c r="P1299">
        <v>12663.46</v>
      </c>
      <c r="Q1299">
        <f t="shared" si="265"/>
        <v>130.74819986412513</v>
      </c>
      <c r="R1299">
        <v>6614.97</v>
      </c>
      <c r="S1299" s="135">
        <f t="shared" si="266"/>
        <v>157.171470932056</v>
      </c>
      <c r="T1299">
        <v>10007.52</v>
      </c>
      <c r="U1299" s="136">
        <f t="shared" si="267"/>
        <v>156.64235838823436</v>
      </c>
      <c r="V1299">
        <v>8416.25</v>
      </c>
      <c r="W1299">
        <f t="shared" si="268"/>
        <v>115.05483944612365</v>
      </c>
      <c r="X1299">
        <v>2435.56</v>
      </c>
      <c r="Y1299">
        <f t="shared" si="269"/>
        <v>58.791751253412642</v>
      </c>
      <c r="Z1299">
        <v>13635.36</v>
      </c>
      <c r="AA1299" s="136">
        <f t="shared" si="270"/>
        <v>137.48648866661287</v>
      </c>
      <c r="AB1299">
        <v>9270.9</v>
      </c>
      <c r="AC1299">
        <f t="shared" si="271"/>
        <v>105.38227203491941</v>
      </c>
    </row>
    <row r="1300" spans="1:29">
      <c r="A1300" s="20">
        <v>43958</v>
      </c>
      <c r="B1300">
        <v>22759.85</v>
      </c>
      <c r="C1300">
        <f t="shared" si="272"/>
        <v>115.35685594743018</v>
      </c>
      <c r="D1300">
        <v>11314.6</v>
      </c>
      <c r="E1300" s="135">
        <f t="shared" si="272"/>
        <v>130.64543319469686</v>
      </c>
      <c r="F1300">
        <v>9939.68</v>
      </c>
      <c r="G1300">
        <f t="shared" si="260"/>
        <v>143.00730741949826</v>
      </c>
      <c r="H1300">
        <v>8241.5300000000007</v>
      </c>
      <c r="I1300">
        <f t="shared" si="261"/>
        <v>130.16155040375756</v>
      </c>
      <c r="J1300">
        <v>6330.46</v>
      </c>
      <c r="K1300">
        <f t="shared" si="262"/>
        <v>124.04251233476896</v>
      </c>
      <c r="L1300">
        <v>12671.64</v>
      </c>
      <c r="M1300" s="134">
        <f t="shared" si="263"/>
        <v>148.86760134492164</v>
      </c>
      <c r="N1300">
        <v>8999.2000000000007</v>
      </c>
      <c r="O1300">
        <f t="shared" si="264"/>
        <v>137.09974740934618</v>
      </c>
      <c r="P1300">
        <v>12588.06</v>
      </c>
      <c r="Q1300">
        <f t="shared" si="265"/>
        <v>129.96970691908837</v>
      </c>
      <c r="R1300">
        <v>6538.08</v>
      </c>
      <c r="S1300" s="135">
        <f t="shared" si="266"/>
        <v>155.34456704587575</v>
      </c>
      <c r="T1300">
        <v>9883.0499999999993</v>
      </c>
      <c r="U1300" s="136">
        <f t="shared" si="267"/>
        <v>154.69409604665685</v>
      </c>
      <c r="V1300">
        <v>8287.9500000000007</v>
      </c>
      <c r="W1300">
        <f t="shared" si="268"/>
        <v>113.30090676815692</v>
      </c>
      <c r="X1300">
        <v>2413.64</v>
      </c>
      <c r="Y1300">
        <f t="shared" si="269"/>
        <v>58.262626457688128</v>
      </c>
      <c r="Z1300">
        <v>13551.73</v>
      </c>
      <c r="AA1300" s="136">
        <f t="shared" si="270"/>
        <v>136.64324030007259</v>
      </c>
      <c r="AB1300">
        <v>9199.0499999999993</v>
      </c>
      <c r="AC1300">
        <f t="shared" si="271"/>
        <v>104.56555345897651</v>
      </c>
    </row>
    <row r="1301" spans="1:29">
      <c r="A1301" s="20">
        <v>43959</v>
      </c>
      <c r="B1301">
        <v>22959.5</v>
      </c>
      <c r="C1301">
        <f t="shared" si="272"/>
        <v>116.36876930757553</v>
      </c>
      <c r="D1301">
        <v>11363.15</v>
      </c>
      <c r="E1301" s="135">
        <f t="shared" si="272"/>
        <v>131.20602179540765</v>
      </c>
      <c r="F1301">
        <v>10040.93</v>
      </c>
      <c r="G1301">
        <f t="shared" si="260"/>
        <v>144.46404343878902</v>
      </c>
      <c r="H1301">
        <v>8343.73</v>
      </c>
      <c r="I1301">
        <f t="shared" si="261"/>
        <v>131.77563303783933</v>
      </c>
      <c r="J1301">
        <v>6392.81</v>
      </c>
      <c r="K1301">
        <f t="shared" si="262"/>
        <v>125.26423250108752</v>
      </c>
      <c r="L1301">
        <v>12686.88</v>
      </c>
      <c r="M1301" s="134">
        <f t="shared" si="263"/>
        <v>149.0466422776262</v>
      </c>
      <c r="N1301">
        <v>8983.0400000000009</v>
      </c>
      <c r="O1301">
        <f t="shared" si="264"/>
        <v>136.85355531247811</v>
      </c>
      <c r="P1301">
        <v>12568.76</v>
      </c>
      <c r="Q1301">
        <f t="shared" si="265"/>
        <v>129.77043750477526</v>
      </c>
      <c r="R1301">
        <v>6577.81</v>
      </c>
      <c r="S1301" s="135">
        <f t="shared" si="266"/>
        <v>156.28855054695444</v>
      </c>
      <c r="T1301">
        <v>10012.36</v>
      </c>
      <c r="U1301" s="136">
        <f t="shared" si="267"/>
        <v>156.71811631972977</v>
      </c>
      <c r="V1301">
        <v>8369.1</v>
      </c>
      <c r="W1301">
        <f t="shared" si="268"/>
        <v>114.41027260461054</v>
      </c>
      <c r="X1301">
        <v>2372.71</v>
      </c>
      <c r="Y1301">
        <f t="shared" si="269"/>
        <v>57.274621079540111</v>
      </c>
      <c r="Z1301">
        <v>13679.54</v>
      </c>
      <c r="AA1301" s="136">
        <f t="shared" si="270"/>
        <v>137.93195934500281</v>
      </c>
      <c r="AB1301">
        <v>9251.5</v>
      </c>
      <c r="AC1301">
        <f t="shared" si="271"/>
        <v>105.16175233591743</v>
      </c>
    </row>
    <row r="1302" spans="1:29">
      <c r="A1302" s="20">
        <v>43962</v>
      </c>
      <c r="B1302">
        <v>23201.45</v>
      </c>
      <c r="C1302">
        <f t="shared" si="272"/>
        <v>117.59507753440835</v>
      </c>
      <c r="D1302">
        <v>11417.7</v>
      </c>
      <c r="E1302" s="135">
        <f t="shared" si="272"/>
        <v>131.83589014079953</v>
      </c>
      <c r="F1302">
        <v>10054.36</v>
      </c>
      <c r="G1302">
        <f t="shared" si="260"/>
        <v>144.65726778189099</v>
      </c>
      <c r="H1302">
        <v>8387.9</v>
      </c>
      <c r="I1302">
        <f t="shared" si="261"/>
        <v>132.47322628585687</v>
      </c>
      <c r="J1302">
        <v>6455.6</v>
      </c>
      <c r="K1302">
        <f t="shared" si="262"/>
        <v>126.49457426922129</v>
      </c>
      <c r="L1302">
        <v>12717.54</v>
      </c>
      <c r="M1302" s="134">
        <f t="shared" si="263"/>
        <v>149.40683879972087</v>
      </c>
      <c r="N1302">
        <v>9023.0499999999993</v>
      </c>
      <c r="O1302">
        <f t="shared" si="264"/>
        <v>137.46309403745897</v>
      </c>
      <c r="P1302">
        <v>12613.52</v>
      </c>
      <c r="Q1302">
        <f t="shared" si="265"/>
        <v>130.23257734853976</v>
      </c>
      <c r="R1302">
        <v>6580.96</v>
      </c>
      <c r="S1302" s="135">
        <f t="shared" si="266"/>
        <v>156.36339444396924</v>
      </c>
      <c r="T1302">
        <v>9964.99</v>
      </c>
      <c r="U1302" s="136">
        <f t="shared" si="267"/>
        <v>155.9766590439161</v>
      </c>
      <c r="V1302">
        <v>8466.15</v>
      </c>
      <c r="W1302">
        <f t="shared" si="268"/>
        <v>115.73700032399223</v>
      </c>
      <c r="X1302">
        <v>2392.12</v>
      </c>
      <c r="Y1302">
        <f t="shared" si="269"/>
        <v>57.743157223929387</v>
      </c>
      <c r="Z1302">
        <v>13664.52</v>
      </c>
      <c r="AA1302" s="136">
        <f t="shared" si="270"/>
        <v>137.78051141405177</v>
      </c>
      <c r="AB1302">
        <v>9239.2000000000007</v>
      </c>
      <c r="AC1302">
        <f t="shared" si="271"/>
        <v>105.02193829995228</v>
      </c>
    </row>
    <row r="1303" spans="1:29">
      <c r="A1303" s="20">
        <v>43963</v>
      </c>
      <c r="B1303">
        <v>23164.65</v>
      </c>
      <c r="C1303">
        <f t="shared" si="272"/>
        <v>117.40855906882683</v>
      </c>
      <c r="D1303">
        <v>11401.55</v>
      </c>
      <c r="E1303" s="135">
        <f t="shared" si="272"/>
        <v>131.64941216136637</v>
      </c>
      <c r="F1303">
        <v>10044.64</v>
      </c>
      <c r="G1303">
        <f t="shared" si="260"/>
        <v>144.51742112403906</v>
      </c>
      <c r="H1303">
        <v>8351.4699999999993</v>
      </c>
      <c r="I1303">
        <f t="shared" si="261"/>
        <v>131.89787373830697</v>
      </c>
      <c r="J1303">
        <v>6439.71</v>
      </c>
      <c r="K1303">
        <f t="shared" si="262"/>
        <v>126.18321687639367</v>
      </c>
      <c r="L1303">
        <v>12600.74</v>
      </c>
      <c r="M1303" s="134">
        <f t="shared" si="263"/>
        <v>148.03466157269366</v>
      </c>
      <c r="N1303">
        <v>8983.9500000000007</v>
      </c>
      <c r="O1303">
        <f t="shared" si="264"/>
        <v>136.86741885258641</v>
      </c>
      <c r="P1303">
        <v>12509.96</v>
      </c>
      <c r="Q1303">
        <f t="shared" si="265"/>
        <v>129.16333690572802</v>
      </c>
      <c r="R1303">
        <v>6576.8</v>
      </c>
      <c r="S1303" s="135">
        <f t="shared" si="266"/>
        <v>156.26455297997509</v>
      </c>
      <c r="T1303">
        <v>9905.82</v>
      </c>
      <c r="U1303" s="136">
        <f t="shared" si="267"/>
        <v>155.0505026789194</v>
      </c>
      <c r="V1303">
        <v>8461.9</v>
      </c>
      <c r="W1303">
        <f t="shared" si="268"/>
        <v>115.67890044962468</v>
      </c>
      <c r="X1303">
        <v>2407.2800000000002</v>
      </c>
      <c r="Y1303">
        <f t="shared" si="269"/>
        <v>58.109103022432294</v>
      </c>
      <c r="Z1303">
        <v>13622.67</v>
      </c>
      <c r="AA1303" s="136">
        <f t="shared" si="270"/>
        <v>137.35853432282005</v>
      </c>
      <c r="AB1303">
        <v>9196.5499999999993</v>
      </c>
      <c r="AC1303">
        <f t="shared" si="271"/>
        <v>104.53713597199172</v>
      </c>
    </row>
    <row r="1304" spans="1:29">
      <c r="A1304" s="20">
        <v>43964</v>
      </c>
      <c r="B1304">
        <v>23457.65</v>
      </c>
      <c r="C1304">
        <f t="shared" si="272"/>
        <v>118.89361098228835</v>
      </c>
      <c r="D1304">
        <v>11542</v>
      </c>
      <c r="E1304" s="135">
        <f t="shared" si="272"/>
        <v>133.27113551810857</v>
      </c>
      <c r="F1304">
        <v>10150.83</v>
      </c>
      <c r="G1304">
        <f t="shared" si="260"/>
        <v>146.04523147355502</v>
      </c>
      <c r="H1304">
        <v>8406.4699999999993</v>
      </c>
      <c r="I1304">
        <f t="shared" si="261"/>
        <v>132.76650920674629</v>
      </c>
      <c r="J1304">
        <v>6491.65</v>
      </c>
      <c r="K1304">
        <f t="shared" si="262"/>
        <v>127.20095778158347</v>
      </c>
      <c r="L1304">
        <v>12788.75</v>
      </c>
      <c r="M1304" s="134">
        <f t="shared" si="263"/>
        <v>150.24342048068496</v>
      </c>
      <c r="N1304">
        <v>9106.75</v>
      </c>
      <c r="O1304">
        <f t="shared" si="264"/>
        <v>138.73823503423228</v>
      </c>
      <c r="P1304">
        <v>12721.28</v>
      </c>
      <c r="Q1304">
        <f t="shared" si="265"/>
        <v>131.34518211985488</v>
      </c>
      <c r="R1304">
        <v>6656.63</v>
      </c>
      <c r="S1304" s="135">
        <f t="shared" si="266"/>
        <v>158.16131117003582</v>
      </c>
      <c r="T1304">
        <v>9985.7099999999991</v>
      </c>
      <c r="U1304" s="136">
        <f t="shared" si="267"/>
        <v>156.3009781225494</v>
      </c>
      <c r="V1304">
        <v>8513.2000000000007</v>
      </c>
      <c r="W1304">
        <f t="shared" si="268"/>
        <v>116.3802001096379</v>
      </c>
      <c r="X1304">
        <v>2485.12</v>
      </c>
      <c r="Y1304">
        <f t="shared" si="269"/>
        <v>59.988075380972269</v>
      </c>
      <c r="Z1304">
        <v>13755.81</v>
      </c>
      <c r="AA1304" s="136">
        <f t="shared" si="270"/>
        <v>138.70099620876019</v>
      </c>
      <c r="AB1304">
        <v>9383.5499999999993</v>
      </c>
      <c r="AC1304">
        <f t="shared" si="271"/>
        <v>106.6627639984541</v>
      </c>
    </row>
    <row r="1305" spans="1:29">
      <c r="A1305" s="20">
        <v>43965</v>
      </c>
      <c r="B1305">
        <v>23306.6</v>
      </c>
      <c r="C1305">
        <f t="shared" si="272"/>
        <v>118.12802363918813</v>
      </c>
      <c r="D1305">
        <v>11462.7</v>
      </c>
      <c r="E1305" s="135">
        <f t="shared" si="272"/>
        <v>132.35548822590738</v>
      </c>
      <c r="F1305">
        <v>10003.07</v>
      </c>
      <c r="G1305">
        <f t="shared" si="260"/>
        <v>143.91933207394607</v>
      </c>
      <c r="H1305">
        <v>8305.6</v>
      </c>
      <c r="I1305">
        <f t="shared" si="261"/>
        <v>131.17343175762858</v>
      </c>
      <c r="J1305">
        <v>6417.6</v>
      </c>
      <c r="K1305">
        <f t="shared" si="262"/>
        <v>125.7499813851779</v>
      </c>
      <c r="L1305">
        <v>12812.05</v>
      </c>
      <c r="M1305" s="134">
        <f t="shared" si="263"/>
        <v>150.51715104052857</v>
      </c>
      <c r="N1305">
        <v>9059.2099999999991</v>
      </c>
      <c r="O1305">
        <f t="shared" si="264"/>
        <v>138.01397932352018</v>
      </c>
      <c r="P1305">
        <v>12687.68</v>
      </c>
      <c r="Q1305">
        <f t="shared" si="265"/>
        <v>130.9982674918279</v>
      </c>
      <c r="R1305">
        <v>6561.46</v>
      </c>
      <c r="S1305" s="135">
        <f t="shared" si="266"/>
        <v>155.90007508149668</v>
      </c>
      <c r="T1305">
        <v>9838.6</v>
      </c>
      <c r="U1305" s="136">
        <f t="shared" si="267"/>
        <v>153.99834396918342</v>
      </c>
      <c r="V1305">
        <v>8453.9500000000007</v>
      </c>
      <c r="W1305">
        <f t="shared" si="268"/>
        <v>115.57021950816065</v>
      </c>
      <c r="X1305">
        <v>2434.56</v>
      </c>
      <c r="Y1305">
        <f t="shared" si="269"/>
        <v>58.767612348498197</v>
      </c>
      <c r="Z1305">
        <v>13563.65</v>
      </c>
      <c r="AA1305" s="136">
        <f t="shared" si="270"/>
        <v>136.76343066871019</v>
      </c>
      <c r="AB1305">
        <v>9142.75</v>
      </c>
      <c r="AC1305">
        <f t="shared" si="271"/>
        <v>103.92559165207902</v>
      </c>
    </row>
    <row r="1306" spans="1:29">
      <c r="A1306" s="20">
        <v>43966</v>
      </c>
      <c r="B1306">
        <v>23177.8</v>
      </c>
      <c r="C1306">
        <f t="shared" si="272"/>
        <v>117.47520900965283</v>
      </c>
      <c r="D1306">
        <v>11425.9</v>
      </c>
      <c r="E1306" s="135">
        <f t="shared" si="272"/>
        <v>131.93057245853029</v>
      </c>
      <c r="F1306">
        <v>9986.5</v>
      </c>
      <c r="G1306">
        <f t="shared" si="260"/>
        <v>143.6809309298508</v>
      </c>
      <c r="H1306">
        <v>8282.99</v>
      </c>
      <c r="I1306">
        <f t="shared" si="261"/>
        <v>130.81634361323927</v>
      </c>
      <c r="J1306">
        <v>6399.68</v>
      </c>
      <c r="K1306">
        <f t="shared" si="262"/>
        <v>125.39884705670272</v>
      </c>
      <c r="L1306">
        <v>12720.2</v>
      </c>
      <c r="M1306" s="134">
        <f t="shared" si="263"/>
        <v>149.43808872629529</v>
      </c>
      <c r="N1306">
        <v>9038.57</v>
      </c>
      <c r="O1306">
        <f t="shared" si="264"/>
        <v>137.69953595227287</v>
      </c>
      <c r="P1306">
        <v>12609.52</v>
      </c>
      <c r="Q1306">
        <f t="shared" si="265"/>
        <v>130.19127798806036</v>
      </c>
      <c r="R1306">
        <v>6570.6</v>
      </c>
      <c r="S1306" s="135">
        <f t="shared" si="266"/>
        <v>156.11724118267614</v>
      </c>
      <c r="T1306">
        <v>9876</v>
      </c>
      <c r="U1306" s="136">
        <f t="shared" si="267"/>
        <v>154.58374616710259</v>
      </c>
      <c r="V1306">
        <v>8433.5</v>
      </c>
      <c r="W1306">
        <f t="shared" si="268"/>
        <v>115.29065658326259</v>
      </c>
      <c r="X1306">
        <v>2437.61</v>
      </c>
      <c r="Y1306">
        <f t="shared" si="269"/>
        <v>58.84123600848725</v>
      </c>
      <c r="Z1306">
        <v>13553.14</v>
      </c>
      <c r="AA1306" s="136">
        <f t="shared" si="270"/>
        <v>136.65745744938292</v>
      </c>
      <c r="AB1306">
        <v>9136.85</v>
      </c>
      <c r="AC1306">
        <f t="shared" si="271"/>
        <v>103.85852638279493</v>
      </c>
    </row>
    <row r="1307" spans="1:29">
      <c r="A1307" s="20">
        <v>43969</v>
      </c>
      <c r="B1307">
        <v>22447.4</v>
      </c>
      <c r="C1307">
        <f t="shared" si="272"/>
        <v>113.77322294278495</v>
      </c>
      <c r="D1307">
        <v>11039.25</v>
      </c>
      <c r="E1307" s="135">
        <f t="shared" si="272"/>
        <v>127.46607024504245</v>
      </c>
      <c r="F1307">
        <v>9721.74</v>
      </c>
      <c r="G1307">
        <f t="shared" si="260"/>
        <v>139.87169213017248</v>
      </c>
      <c r="H1307">
        <v>8100.59</v>
      </c>
      <c r="I1307">
        <f t="shared" si="261"/>
        <v>127.93563253245142</v>
      </c>
      <c r="J1307">
        <v>6264.87</v>
      </c>
      <c r="K1307">
        <f t="shared" si="262"/>
        <v>122.75730582781092</v>
      </c>
      <c r="L1307">
        <v>12235.46</v>
      </c>
      <c r="M1307" s="134">
        <f t="shared" si="263"/>
        <v>143.74331827227849</v>
      </c>
      <c r="N1307">
        <v>8713.11</v>
      </c>
      <c r="O1307">
        <f t="shared" si="264"/>
        <v>132.74126368453287</v>
      </c>
      <c r="P1307">
        <v>12074.76</v>
      </c>
      <c r="Q1307">
        <f t="shared" si="265"/>
        <v>124.66996648556898</v>
      </c>
      <c r="R1307">
        <v>6311.93</v>
      </c>
      <c r="S1307" s="135">
        <f t="shared" si="266"/>
        <v>149.97125043955938</v>
      </c>
      <c r="T1307">
        <v>9524.08</v>
      </c>
      <c r="U1307" s="136">
        <f t="shared" si="267"/>
        <v>149.07533061919588</v>
      </c>
      <c r="V1307">
        <v>8264.9500000000007</v>
      </c>
      <c r="W1307">
        <f t="shared" si="268"/>
        <v>112.98648391863833</v>
      </c>
      <c r="X1307">
        <v>2334.11</v>
      </c>
      <c r="Y1307">
        <f t="shared" si="269"/>
        <v>56.342859349842747</v>
      </c>
      <c r="Z1307">
        <v>13059.69</v>
      </c>
      <c r="AA1307" s="136">
        <f t="shared" si="270"/>
        <v>131.68195934500281</v>
      </c>
      <c r="AB1307">
        <v>8823.25</v>
      </c>
      <c r="AC1307">
        <f t="shared" si="271"/>
        <v>100.29383681542274</v>
      </c>
    </row>
    <row r="1308" spans="1:29">
      <c r="A1308" s="20">
        <v>43970</v>
      </c>
      <c r="B1308">
        <v>22567.8</v>
      </c>
      <c r="C1308">
        <f t="shared" si="272"/>
        <v>114.38346270517663</v>
      </c>
      <c r="D1308">
        <v>11083.1</v>
      </c>
      <c r="E1308" s="135">
        <f t="shared" si="272"/>
        <v>127.97238971241978</v>
      </c>
      <c r="F1308">
        <v>9773.1</v>
      </c>
      <c r="G1308">
        <f t="shared" si="260"/>
        <v>140.61063496425422</v>
      </c>
      <c r="H1308">
        <v>8131.88</v>
      </c>
      <c r="I1308">
        <f t="shared" si="261"/>
        <v>128.42980714713264</v>
      </c>
      <c r="J1308">
        <v>6298.76</v>
      </c>
      <c r="K1308">
        <f t="shared" si="262"/>
        <v>123.42136511308016</v>
      </c>
      <c r="L1308">
        <v>12224.94</v>
      </c>
      <c r="M1308" s="134">
        <f t="shared" si="263"/>
        <v>143.61972833710448</v>
      </c>
      <c r="N1308">
        <v>8723.2999999999993</v>
      </c>
      <c r="O1308">
        <f t="shared" si="264"/>
        <v>132.89650486442676</v>
      </c>
      <c r="P1308">
        <v>12089.48</v>
      </c>
      <c r="Q1308">
        <f t="shared" si="265"/>
        <v>124.82194813213319</v>
      </c>
      <c r="R1308">
        <v>6357.93</v>
      </c>
      <c r="S1308" s="135">
        <f t="shared" si="266"/>
        <v>151.06420893564851</v>
      </c>
      <c r="T1308">
        <v>9606.09</v>
      </c>
      <c r="U1308" s="136">
        <f t="shared" si="267"/>
        <v>150.35898928901807</v>
      </c>
      <c r="V1308">
        <v>8310.2999999999993</v>
      </c>
      <c r="W1308">
        <f t="shared" si="268"/>
        <v>113.6064437545369</v>
      </c>
      <c r="X1308">
        <v>2364.59</v>
      </c>
      <c r="Y1308">
        <f t="shared" si="269"/>
        <v>57.078613171634863</v>
      </c>
      <c r="Z1308">
        <v>13212.96</v>
      </c>
      <c r="AA1308" s="136">
        <f t="shared" si="270"/>
        <v>133.22739372428811</v>
      </c>
      <c r="AB1308">
        <v>8879.1</v>
      </c>
      <c r="AC1308">
        <f t="shared" si="271"/>
        <v>100.92868347466298</v>
      </c>
    </row>
    <row r="1309" spans="1:29">
      <c r="A1309" s="20">
        <v>43971</v>
      </c>
      <c r="B1309">
        <v>23003.1</v>
      </c>
      <c r="C1309">
        <f t="shared" si="272"/>
        <v>116.58975314179712</v>
      </c>
      <c r="D1309">
        <v>11212.6</v>
      </c>
      <c r="E1309" s="135">
        <f t="shared" si="272"/>
        <v>129.46767753511907</v>
      </c>
      <c r="F1309">
        <v>9940.9599999999991</v>
      </c>
      <c r="G1309">
        <f t="shared" si="260"/>
        <v>143.02572344028533</v>
      </c>
      <c r="H1309">
        <v>8248.75</v>
      </c>
      <c r="I1309">
        <f t="shared" si="261"/>
        <v>130.2755785507054</v>
      </c>
      <c r="J1309">
        <v>6365.99</v>
      </c>
      <c r="K1309">
        <f t="shared" si="262"/>
        <v>124.73870668134953</v>
      </c>
      <c r="L1309">
        <v>12397.81</v>
      </c>
      <c r="M1309" s="134">
        <f t="shared" si="263"/>
        <v>145.65062112166089</v>
      </c>
      <c r="N1309">
        <v>8820.18</v>
      </c>
      <c r="O1309">
        <f t="shared" si="264"/>
        <v>134.37243867287836</v>
      </c>
      <c r="P1309">
        <v>12262.04</v>
      </c>
      <c r="Q1309">
        <f t="shared" si="265"/>
        <v>126.60360254321463</v>
      </c>
      <c r="R1309">
        <v>6466.93</v>
      </c>
      <c r="S1309" s="135">
        <f t="shared" si="266"/>
        <v>153.65404537203358</v>
      </c>
      <c r="T1309">
        <v>9814.6200000000008</v>
      </c>
      <c r="U1309" s="136">
        <f t="shared" si="267"/>
        <v>153.62299785404701</v>
      </c>
      <c r="V1309">
        <v>8403.65</v>
      </c>
      <c r="W1309">
        <f t="shared" si="268"/>
        <v>114.88259040682216</v>
      </c>
      <c r="X1309">
        <v>2405.83</v>
      </c>
      <c r="Y1309">
        <f t="shared" si="269"/>
        <v>58.07410161030635</v>
      </c>
      <c r="Z1309">
        <v>13389.69</v>
      </c>
      <c r="AA1309" s="136">
        <f t="shared" si="270"/>
        <v>135.00937726869404</v>
      </c>
      <c r="AB1309">
        <v>9066.5499999999993</v>
      </c>
      <c r="AC1309">
        <f t="shared" si="271"/>
        <v>103.05942664878258</v>
      </c>
    </row>
    <row r="1310" spans="1:29">
      <c r="A1310" s="20">
        <v>43972</v>
      </c>
      <c r="B1310">
        <v>23283.05</v>
      </c>
      <c r="C1310">
        <f t="shared" si="272"/>
        <v>118.00866195808911</v>
      </c>
      <c r="D1310">
        <v>11275.7</v>
      </c>
      <c r="E1310" s="135">
        <f t="shared" si="272"/>
        <v>130.19626951668138</v>
      </c>
      <c r="F1310">
        <v>10017.32</v>
      </c>
      <c r="G1310">
        <f t="shared" si="260"/>
        <v>144.12435418036478</v>
      </c>
      <c r="H1310">
        <v>8324.31</v>
      </c>
      <c r="I1310">
        <f t="shared" si="261"/>
        <v>131.46892575061949</v>
      </c>
      <c r="J1310">
        <v>6428.41</v>
      </c>
      <c r="K1310">
        <f t="shared" si="262"/>
        <v>125.96179846613866</v>
      </c>
      <c r="L1310">
        <v>12500.3</v>
      </c>
      <c r="M1310" s="134">
        <f t="shared" si="263"/>
        <v>146.85468314219185</v>
      </c>
      <c r="N1310">
        <v>8904.2800000000007</v>
      </c>
      <c r="O1310">
        <f t="shared" si="264"/>
        <v>135.65367353343555</v>
      </c>
      <c r="P1310">
        <v>12339.14</v>
      </c>
      <c r="Q1310">
        <f t="shared" si="265"/>
        <v>127.39964771645511</v>
      </c>
      <c r="R1310">
        <v>6480.08</v>
      </c>
      <c r="S1310" s="135">
        <f t="shared" si="266"/>
        <v>153.9664889421112</v>
      </c>
      <c r="T1310">
        <v>9799.5400000000009</v>
      </c>
      <c r="U1310" s="136">
        <f t="shared" si="267"/>
        <v>153.38695867905716</v>
      </c>
      <c r="V1310">
        <v>8513.9</v>
      </c>
      <c r="W1310">
        <f t="shared" si="268"/>
        <v>116.38976950071019</v>
      </c>
      <c r="X1310">
        <v>2419.87</v>
      </c>
      <c r="Y1310">
        <f t="shared" si="269"/>
        <v>58.413011835305085</v>
      </c>
      <c r="Z1310">
        <v>13474.65</v>
      </c>
      <c r="AA1310" s="136">
        <f t="shared" si="270"/>
        <v>135.86603613777527</v>
      </c>
      <c r="AB1310">
        <v>9106.25</v>
      </c>
      <c r="AC1310">
        <f t="shared" si="271"/>
        <v>103.51069634210108</v>
      </c>
    </row>
    <row r="1311" spans="1:29">
      <c r="A1311" s="20">
        <v>43973</v>
      </c>
      <c r="B1311">
        <v>23031.55</v>
      </c>
      <c r="C1311">
        <f t="shared" si="272"/>
        <v>116.73395016206325</v>
      </c>
      <c r="D1311">
        <v>11227.25</v>
      </c>
      <c r="E1311" s="135">
        <f t="shared" si="272"/>
        <v>129.63683557838192</v>
      </c>
      <c r="F1311">
        <v>9945.69</v>
      </c>
      <c r="G1311">
        <f t="shared" si="260"/>
        <v>143.0937763921001</v>
      </c>
      <c r="H1311">
        <v>8275.49</v>
      </c>
      <c r="I1311">
        <f t="shared" si="261"/>
        <v>130.69789332208842</v>
      </c>
      <c r="J1311">
        <v>6400.83</v>
      </c>
      <c r="K1311">
        <f t="shared" si="262"/>
        <v>125.4213807887198</v>
      </c>
      <c r="L1311">
        <v>12413.11</v>
      </c>
      <c r="M1311" s="134">
        <f t="shared" si="263"/>
        <v>145.8303669399273</v>
      </c>
      <c r="N1311">
        <v>8904.41</v>
      </c>
      <c r="O1311">
        <f t="shared" si="264"/>
        <v>135.65565403916526</v>
      </c>
      <c r="P1311">
        <v>12272.19</v>
      </c>
      <c r="Q1311">
        <f t="shared" si="265"/>
        <v>126.70839967043112</v>
      </c>
      <c r="R1311">
        <v>6415.12</v>
      </c>
      <c r="S1311" s="135">
        <f t="shared" si="266"/>
        <v>152.42304146589493</v>
      </c>
      <c r="T1311">
        <v>9716.32</v>
      </c>
      <c r="U1311" s="136">
        <f t="shared" si="267"/>
        <v>152.08436052636108</v>
      </c>
      <c r="V1311">
        <v>8518.75</v>
      </c>
      <c r="W1311">
        <f t="shared" si="268"/>
        <v>116.45607171028259</v>
      </c>
      <c r="X1311">
        <v>2398.29</v>
      </c>
      <c r="Y1311">
        <f t="shared" si="269"/>
        <v>57.89209426725148</v>
      </c>
      <c r="Z1311">
        <v>13341.59</v>
      </c>
      <c r="AA1311" s="136">
        <f t="shared" si="270"/>
        <v>134.52438089860451</v>
      </c>
      <c r="AB1311">
        <v>9039.25</v>
      </c>
      <c r="AC1311">
        <f t="shared" si="271"/>
        <v>102.74910769090869</v>
      </c>
    </row>
    <row r="1312" spans="1:29">
      <c r="A1312" s="20">
        <v>43977</v>
      </c>
      <c r="B1312">
        <v>23061.8</v>
      </c>
      <c r="C1312">
        <f t="shared" si="272"/>
        <v>116.88727036814588</v>
      </c>
      <c r="D1312">
        <v>11286.9</v>
      </c>
      <c r="E1312" s="135">
        <f t="shared" si="272"/>
        <v>130.32559170675268</v>
      </c>
      <c r="F1312">
        <v>9983.67</v>
      </c>
      <c r="G1312">
        <f t="shared" si="260"/>
        <v>143.64021425889183</v>
      </c>
      <c r="H1312">
        <v>8290.69</v>
      </c>
      <c r="I1312">
        <f t="shared" si="261"/>
        <v>130.93795257882078</v>
      </c>
      <c r="J1312">
        <v>6411.9</v>
      </c>
      <c r="K1312">
        <f t="shared" si="262"/>
        <v>125.63829245257139</v>
      </c>
      <c r="L1312">
        <v>12569.7</v>
      </c>
      <c r="M1312" s="134">
        <f t="shared" si="263"/>
        <v>147.67000077537412</v>
      </c>
      <c r="N1312">
        <v>8992.68</v>
      </c>
      <c r="O1312">
        <f t="shared" si="264"/>
        <v>137.00041742966923</v>
      </c>
      <c r="P1312">
        <v>12439.91</v>
      </c>
      <c r="Q1312">
        <f t="shared" si="265"/>
        <v>128.44008185533249</v>
      </c>
      <c r="R1312">
        <v>6417.19</v>
      </c>
      <c r="S1312" s="135">
        <f t="shared" si="266"/>
        <v>152.47222459821893</v>
      </c>
      <c r="T1312">
        <v>9706.34</v>
      </c>
      <c r="U1312" s="136">
        <f t="shared" si="267"/>
        <v>151.92814892381475</v>
      </c>
      <c r="V1312">
        <v>8559.0499999999993</v>
      </c>
      <c r="W1312">
        <f t="shared" si="268"/>
        <v>117.00699522487386</v>
      </c>
      <c r="X1312">
        <v>2426.12</v>
      </c>
      <c r="Y1312">
        <f t="shared" si="269"/>
        <v>58.563879991020329</v>
      </c>
      <c r="Z1312">
        <v>13296.39</v>
      </c>
      <c r="AA1312" s="136">
        <f t="shared" si="270"/>
        <v>134.06862547390497</v>
      </c>
      <c r="AB1312">
        <v>9029.0499999999993</v>
      </c>
      <c r="AC1312">
        <f t="shared" si="271"/>
        <v>102.63316434401074</v>
      </c>
    </row>
    <row r="1313" spans="1:29">
      <c r="A1313" s="20">
        <v>43978</v>
      </c>
      <c r="B1313">
        <v>23088.5</v>
      </c>
      <c r="C1313">
        <f t="shared" si="272"/>
        <v>117.02259762442378</v>
      </c>
      <c r="D1313">
        <v>11367.65</v>
      </c>
      <c r="E1313" s="135">
        <f t="shared" si="272"/>
        <v>131.25798160391844</v>
      </c>
      <c r="F1313">
        <v>10140.370000000001</v>
      </c>
      <c r="G1313">
        <f t="shared" si="260"/>
        <v>145.89473805368559</v>
      </c>
      <c r="H1313">
        <v>8413.09</v>
      </c>
      <c r="I1313">
        <f t="shared" si="261"/>
        <v>132.87106133040209</v>
      </c>
      <c r="J1313">
        <v>6495.05</v>
      </c>
      <c r="K1313">
        <f t="shared" si="262"/>
        <v>127.26757925015578</v>
      </c>
      <c r="L1313">
        <v>12556.41</v>
      </c>
      <c r="M1313" s="134">
        <f t="shared" si="263"/>
        <v>147.51386862342898</v>
      </c>
      <c r="N1313">
        <v>8986.3700000000008</v>
      </c>
      <c r="O1313">
        <f t="shared" si="264"/>
        <v>136.90428672847878</v>
      </c>
      <c r="P1313">
        <v>12490.66</v>
      </c>
      <c r="Q1313">
        <f t="shared" si="265"/>
        <v>128.96406749141491</v>
      </c>
      <c r="R1313">
        <v>6522.98</v>
      </c>
      <c r="S1313" s="135">
        <f t="shared" si="266"/>
        <v>154.98579153955083</v>
      </c>
      <c r="T1313">
        <v>9868.2000000000007</v>
      </c>
      <c r="U1313" s="136">
        <f t="shared" si="267"/>
        <v>154.46165693865956</v>
      </c>
      <c r="V1313">
        <v>8622.2000000000007</v>
      </c>
      <c r="W1313">
        <f t="shared" si="268"/>
        <v>117.87029100518251</v>
      </c>
      <c r="X1313">
        <v>2480.15</v>
      </c>
      <c r="Y1313">
        <f t="shared" si="269"/>
        <v>59.868105023547514</v>
      </c>
      <c r="Z1313">
        <v>13380.85</v>
      </c>
      <c r="AA1313" s="136">
        <f t="shared" si="270"/>
        <v>134.92024280067758</v>
      </c>
      <c r="AB1313">
        <v>9314.9500000000007</v>
      </c>
      <c r="AC1313">
        <f t="shared" si="271"/>
        <v>105.88298815559143</v>
      </c>
    </row>
    <row r="1314" spans="1:29">
      <c r="A1314" s="20">
        <v>43979</v>
      </c>
      <c r="B1314">
        <v>23496.5</v>
      </c>
      <c r="C1314">
        <f t="shared" si="272"/>
        <v>119.09051974282751</v>
      </c>
      <c r="D1314">
        <v>11512.25</v>
      </c>
      <c r="E1314" s="135">
        <f t="shared" si="272"/>
        <v>132.92762345073172</v>
      </c>
      <c r="F1314">
        <v>10291.040000000001</v>
      </c>
      <c r="G1314">
        <f t="shared" si="260"/>
        <v>148.06250512555266</v>
      </c>
      <c r="H1314">
        <v>8549.59</v>
      </c>
      <c r="I1314">
        <f t="shared" si="261"/>
        <v>135.02685662934692</v>
      </c>
      <c r="J1314">
        <v>6597.28</v>
      </c>
      <c r="K1314">
        <f t="shared" si="262"/>
        <v>129.27073005372824</v>
      </c>
      <c r="L1314">
        <v>12707.29</v>
      </c>
      <c r="M1314" s="134">
        <f t="shared" si="263"/>
        <v>149.28642084957505</v>
      </c>
      <c r="N1314">
        <v>9098.42</v>
      </c>
      <c r="O1314">
        <f t="shared" si="264"/>
        <v>138.61133032093335</v>
      </c>
      <c r="P1314">
        <v>12659.19</v>
      </c>
      <c r="Q1314">
        <f t="shared" si="265"/>
        <v>130.70411279681335</v>
      </c>
      <c r="R1314">
        <v>6601.59</v>
      </c>
      <c r="S1314" s="135">
        <f t="shared" si="266"/>
        <v>156.85356256949788</v>
      </c>
      <c r="T1314">
        <v>10001.27</v>
      </c>
      <c r="U1314" s="136">
        <f t="shared" si="267"/>
        <v>156.54453048082809</v>
      </c>
      <c r="V1314">
        <v>8788.2000000000007</v>
      </c>
      <c r="W1314">
        <f t="shared" si="268"/>
        <v>120.13960374518626</v>
      </c>
      <c r="X1314">
        <v>2513.83</v>
      </c>
      <c r="Y1314">
        <f t="shared" si="269"/>
        <v>60.681103341065835</v>
      </c>
      <c r="Z1314">
        <v>13583.71</v>
      </c>
      <c r="AA1314" s="136">
        <f t="shared" si="270"/>
        <v>136.96569734613212</v>
      </c>
      <c r="AB1314">
        <v>9490.1</v>
      </c>
      <c r="AC1314">
        <f t="shared" si="271"/>
        <v>107.87391729374589</v>
      </c>
    </row>
    <row r="1315" spans="1:29">
      <c r="A1315" s="20">
        <v>43980</v>
      </c>
      <c r="B1315">
        <v>24065</v>
      </c>
      <c r="C1315">
        <f t="shared" si="272"/>
        <v>121.97192592986804</v>
      </c>
      <c r="D1315">
        <v>11679.35</v>
      </c>
      <c r="E1315" s="135">
        <f t="shared" si="272"/>
        <v>134.85706434009887</v>
      </c>
      <c r="F1315">
        <v>10506.42</v>
      </c>
      <c r="G1315">
        <f t="shared" si="260"/>
        <v>151.16128837330425</v>
      </c>
      <c r="H1315">
        <v>8745.32</v>
      </c>
      <c r="I1315">
        <f t="shared" si="261"/>
        <v>138.11809336094015</v>
      </c>
      <c r="J1315">
        <v>6760.21</v>
      </c>
      <c r="K1315">
        <f t="shared" si="262"/>
        <v>132.46327001681212</v>
      </c>
      <c r="L1315">
        <v>12810.8</v>
      </c>
      <c r="M1315" s="134">
        <f t="shared" si="263"/>
        <v>150.50246592465712</v>
      </c>
      <c r="N1315">
        <v>9190.49</v>
      </c>
      <c r="O1315">
        <f t="shared" si="264"/>
        <v>140.01398541738396</v>
      </c>
      <c r="P1315">
        <v>12773.16</v>
      </c>
      <c r="Q1315">
        <f t="shared" si="265"/>
        <v>131.88083482527273</v>
      </c>
      <c r="R1315">
        <v>6703.64</v>
      </c>
      <c r="S1315" s="135">
        <f t="shared" si="266"/>
        <v>159.27826723310429</v>
      </c>
      <c r="T1315">
        <v>10210.700000000001</v>
      </c>
      <c r="U1315" s="136">
        <f t="shared" si="267"/>
        <v>159.82262626452354</v>
      </c>
      <c r="V1315">
        <v>8987.25</v>
      </c>
      <c r="W1315">
        <f t="shared" si="268"/>
        <v>122.86072844938955</v>
      </c>
      <c r="X1315">
        <v>2565.19</v>
      </c>
      <c r="Y1315">
        <f t="shared" si="269"/>
        <v>61.920877497471459</v>
      </c>
      <c r="Z1315">
        <v>13832.53</v>
      </c>
      <c r="AA1315" s="136">
        <f t="shared" si="270"/>
        <v>139.47457046059532</v>
      </c>
      <c r="AB1315">
        <v>9580.2999999999993</v>
      </c>
      <c r="AC1315">
        <f t="shared" si="271"/>
        <v>108.89922022415712</v>
      </c>
    </row>
    <row r="1316" spans="1:29">
      <c r="A1316" s="20">
        <v>43983</v>
      </c>
      <c r="B1316">
        <v>24440.5</v>
      </c>
      <c r="C1316">
        <f t="shared" si="272"/>
        <v>123.87512385991855</v>
      </c>
      <c r="D1316">
        <v>12011.3</v>
      </c>
      <c r="E1316" s="135">
        <f t="shared" si="272"/>
        <v>138.68996621457782</v>
      </c>
      <c r="F1316">
        <v>10689.51</v>
      </c>
      <c r="G1316">
        <f t="shared" si="260"/>
        <v>153.79549872166919</v>
      </c>
      <c r="H1316">
        <v>8935.61</v>
      </c>
      <c r="I1316">
        <f t="shared" si="261"/>
        <v>141.12341414801864</v>
      </c>
      <c r="J1316">
        <v>6864.94</v>
      </c>
      <c r="K1316">
        <f t="shared" si="262"/>
        <v>134.51540719433481</v>
      </c>
      <c r="L1316">
        <v>13140.67</v>
      </c>
      <c r="M1316" s="134">
        <f t="shared" si="263"/>
        <v>154.3778092626662</v>
      </c>
      <c r="N1316">
        <v>9410.06</v>
      </c>
      <c r="O1316">
        <f t="shared" si="264"/>
        <v>143.35905959494087</v>
      </c>
      <c r="P1316">
        <v>13087.16</v>
      </c>
      <c r="Q1316">
        <f t="shared" si="265"/>
        <v>135.12283462290586</v>
      </c>
      <c r="R1316">
        <v>6856</v>
      </c>
      <c r="S1316" s="135">
        <f t="shared" si="266"/>
        <v>162.89833585188987</v>
      </c>
      <c r="T1316">
        <v>10410.49</v>
      </c>
      <c r="U1316" s="136">
        <f t="shared" si="267"/>
        <v>162.94983228383552</v>
      </c>
      <c r="V1316">
        <v>9151.5</v>
      </c>
      <c r="W1316">
        <f t="shared" si="268"/>
        <v>125.10611771171254</v>
      </c>
      <c r="X1316">
        <v>2629.39</v>
      </c>
      <c r="Y1316">
        <f t="shared" si="269"/>
        <v>63.470595192978472</v>
      </c>
      <c r="Z1316">
        <v>14096.04</v>
      </c>
      <c r="AA1316" s="136">
        <f t="shared" si="270"/>
        <v>142.13156408808584</v>
      </c>
      <c r="AB1316">
        <v>9826.15</v>
      </c>
      <c r="AC1316">
        <f t="shared" si="271"/>
        <v>111.69379589424149</v>
      </c>
    </row>
    <row r="1317" spans="1:29">
      <c r="A1317" s="20">
        <v>43984</v>
      </c>
      <c r="B1317">
        <v>24600</v>
      </c>
      <c r="C1317">
        <f t="shared" si="272"/>
        <v>124.6835394919906</v>
      </c>
      <c r="D1317">
        <v>12217.85</v>
      </c>
      <c r="E1317" s="135">
        <f t="shared" si="272"/>
        <v>141.0749214252229</v>
      </c>
      <c r="F1317">
        <v>10800.07</v>
      </c>
      <c r="G1317">
        <f t="shared" si="260"/>
        <v>155.38618251715351</v>
      </c>
      <c r="H1317">
        <v>8983.99</v>
      </c>
      <c r="I1317">
        <f t="shared" si="261"/>
        <v>141.88749749280217</v>
      </c>
      <c r="J1317">
        <v>6866.47</v>
      </c>
      <c r="K1317">
        <f t="shared" si="262"/>
        <v>134.54538685519236</v>
      </c>
      <c r="L1317">
        <v>13297.62</v>
      </c>
      <c r="M1317" s="134">
        <f t="shared" si="263"/>
        <v>156.22167241148398</v>
      </c>
      <c r="N1317">
        <v>9498.2199999999993</v>
      </c>
      <c r="O1317">
        <f t="shared" si="264"/>
        <v>144.70214717290423</v>
      </c>
      <c r="P1317">
        <v>13244.54</v>
      </c>
      <c r="Q1317">
        <f t="shared" si="265"/>
        <v>136.74775796096799</v>
      </c>
      <c r="R1317">
        <v>6930.16</v>
      </c>
      <c r="S1317" s="135">
        <f t="shared" si="266"/>
        <v>164.66037502732397</v>
      </c>
      <c r="T1317">
        <v>10531.54</v>
      </c>
      <c r="U1317" s="136">
        <f t="shared" si="267"/>
        <v>164.84456319448032</v>
      </c>
      <c r="V1317">
        <v>9153.85</v>
      </c>
      <c r="W1317">
        <f t="shared" si="268"/>
        <v>125.13824352459812</v>
      </c>
      <c r="X1317">
        <v>2648.85</v>
      </c>
      <c r="Y1317">
        <f t="shared" si="269"/>
        <v>63.940338282613475</v>
      </c>
      <c r="Z1317">
        <v>14201.07</v>
      </c>
      <c r="AA1317" s="136">
        <f t="shared" si="270"/>
        <v>143.19059046543518</v>
      </c>
      <c r="AB1317">
        <v>9979.1</v>
      </c>
      <c r="AC1317">
        <f t="shared" si="271"/>
        <v>113.43237774797099</v>
      </c>
    </row>
    <row r="1318" spans="1:29">
      <c r="A1318" s="20">
        <v>43985</v>
      </c>
      <c r="B1318">
        <v>24745.200000000001</v>
      </c>
      <c r="C1318">
        <f t="shared" si="272"/>
        <v>125.41947648118723</v>
      </c>
      <c r="D1318">
        <v>12346.2</v>
      </c>
      <c r="E1318" s="135">
        <f t="shared" si="272"/>
        <v>142.55693063019163</v>
      </c>
      <c r="F1318">
        <v>10888.06</v>
      </c>
      <c r="G1318">
        <f t="shared" si="260"/>
        <v>156.65214007110308</v>
      </c>
      <c r="H1318">
        <v>9059.6200000000008</v>
      </c>
      <c r="I1318">
        <f t="shared" si="261"/>
        <v>143.081950228767</v>
      </c>
      <c r="J1318">
        <v>6900.68</v>
      </c>
      <c r="K1318">
        <f t="shared" si="262"/>
        <v>135.21571639632722</v>
      </c>
      <c r="L1318">
        <v>13424.55</v>
      </c>
      <c r="M1318" s="134">
        <f t="shared" si="263"/>
        <v>157.71285781753329</v>
      </c>
      <c r="N1318">
        <v>9528.07</v>
      </c>
      <c r="O1318">
        <f t="shared" si="264"/>
        <v>145.15690175777502</v>
      </c>
      <c r="P1318">
        <v>13305.44</v>
      </c>
      <c r="Q1318">
        <f t="shared" si="265"/>
        <v>137.3765407242669</v>
      </c>
      <c r="R1318">
        <v>7007.65</v>
      </c>
      <c r="S1318" s="135">
        <f t="shared" si="266"/>
        <v>166.50153489388796</v>
      </c>
      <c r="T1318">
        <v>10653.01</v>
      </c>
      <c r="U1318" s="136">
        <f t="shared" si="267"/>
        <v>166.74586814050278</v>
      </c>
      <c r="V1318">
        <v>9192.7000000000007</v>
      </c>
      <c r="W1318">
        <f t="shared" si="268"/>
        <v>125.66934472911106</v>
      </c>
      <c r="X1318">
        <v>2662.81</v>
      </c>
      <c r="Y1318">
        <f t="shared" si="269"/>
        <v>64.277317395219058</v>
      </c>
      <c r="Z1318">
        <v>14279.79</v>
      </c>
      <c r="AA1318" s="136">
        <f t="shared" si="270"/>
        <v>143.98433088650481</v>
      </c>
      <c r="AB1318">
        <v>10061.549999999999</v>
      </c>
      <c r="AC1318">
        <f t="shared" si="271"/>
        <v>114.36958646872939</v>
      </c>
    </row>
    <row r="1319" spans="1:29">
      <c r="A1319" s="20">
        <v>43986</v>
      </c>
      <c r="B1319">
        <v>24854.799999999999</v>
      </c>
      <c r="C1319">
        <f t="shared" si="272"/>
        <v>125.97497712868</v>
      </c>
      <c r="D1319">
        <v>12337.3</v>
      </c>
      <c r="E1319" s="135">
        <f t="shared" si="272"/>
        <v>142.45416567558141</v>
      </c>
      <c r="F1319">
        <v>10856.39</v>
      </c>
      <c r="G1319">
        <f t="shared" si="260"/>
        <v>156.19648743178519</v>
      </c>
      <c r="H1319">
        <v>9050.9500000000007</v>
      </c>
      <c r="I1319">
        <f t="shared" si="261"/>
        <v>142.94502169219666</v>
      </c>
      <c r="J1319">
        <v>6930.44</v>
      </c>
      <c r="K1319">
        <f t="shared" si="262"/>
        <v>135.79885019183061</v>
      </c>
      <c r="L1319">
        <v>13431.44</v>
      </c>
      <c r="M1319" s="134">
        <f t="shared" si="263"/>
        <v>157.79380217621667</v>
      </c>
      <c r="N1319">
        <v>9504.2199999999993</v>
      </c>
      <c r="O1319">
        <f t="shared" si="264"/>
        <v>144.7935551296622</v>
      </c>
      <c r="P1319">
        <v>13304.47</v>
      </c>
      <c r="Q1319">
        <f t="shared" si="265"/>
        <v>137.36652562935063</v>
      </c>
      <c r="R1319">
        <v>7020.67</v>
      </c>
      <c r="S1319" s="135">
        <f t="shared" si="266"/>
        <v>166.81088966821579</v>
      </c>
      <c r="T1319">
        <v>10612.32</v>
      </c>
      <c r="U1319" s="136">
        <f t="shared" si="267"/>
        <v>166.10896933212496</v>
      </c>
      <c r="V1319">
        <v>9206.35</v>
      </c>
      <c r="W1319">
        <f t="shared" si="268"/>
        <v>125.85594785502101</v>
      </c>
      <c r="X1319">
        <v>2671</v>
      </c>
      <c r="Y1319">
        <f t="shared" si="269"/>
        <v>64.475015026468313</v>
      </c>
      <c r="Z1319">
        <v>14331.98</v>
      </c>
      <c r="AA1319" s="136">
        <f t="shared" si="270"/>
        <v>144.51056707267887</v>
      </c>
      <c r="AB1319">
        <v>10029.1</v>
      </c>
      <c r="AC1319">
        <f t="shared" si="271"/>
        <v>114.00072748766681</v>
      </c>
    </row>
    <row r="1320" spans="1:29">
      <c r="A1320" s="20">
        <v>43987</v>
      </c>
      <c r="B1320">
        <v>25324.799999999999</v>
      </c>
      <c r="C1320">
        <f t="shared" si="272"/>
        <v>128.35714231409608</v>
      </c>
      <c r="D1320">
        <v>12612.95</v>
      </c>
      <c r="E1320" s="135">
        <f t="shared" si="272"/>
        <v>145.6369926124699</v>
      </c>
      <c r="F1320">
        <v>10912.71</v>
      </c>
      <c r="G1320">
        <f t="shared" si="260"/>
        <v>157.00679234641683</v>
      </c>
      <c r="H1320">
        <v>9070.2900000000009</v>
      </c>
      <c r="I1320">
        <f t="shared" si="261"/>
        <v>143.25046550964421</v>
      </c>
      <c r="J1320">
        <v>6953.48</v>
      </c>
      <c r="K1320">
        <f t="shared" si="262"/>
        <v>136.25030861415587</v>
      </c>
      <c r="L1320">
        <v>13574.25</v>
      </c>
      <c r="M1320" s="134">
        <f t="shared" si="263"/>
        <v>159.47154729429676</v>
      </c>
      <c r="N1320">
        <v>9625.48</v>
      </c>
      <c r="O1320">
        <f t="shared" si="264"/>
        <v>146.64090993574021</v>
      </c>
      <c r="P1320">
        <v>13430.15</v>
      </c>
      <c r="Q1320">
        <f t="shared" si="265"/>
        <v>138.66415153561348</v>
      </c>
      <c r="R1320">
        <v>7115.72</v>
      </c>
      <c r="S1320" s="135">
        <f t="shared" si="266"/>
        <v>169.0692745606782</v>
      </c>
      <c r="T1320">
        <v>10710.57</v>
      </c>
      <c r="U1320" s="136">
        <f t="shared" si="267"/>
        <v>167.64682403655164</v>
      </c>
      <c r="V1320">
        <v>9209.25</v>
      </c>
      <c r="W1320">
        <f t="shared" si="268"/>
        <v>125.89559247517769</v>
      </c>
      <c r="X1320">
        <v>2764.6</v>
      </c>
      <c r="Y1320">
        <f t="shared" si="269"/>
        <v>66.734416526459867</v>
      </c>
      <c r="Z1320">
        <v>14506.39</v>
      </c>
      <c r="AA1320" s="136">
        <f t="shared" si="270"/>
        <v>146.26915786077274</v>
      </c>
      <c r="AB1320">
        <v>10142.15</v>
      </c>
      <c r="AC1320">
        <f t="shared" si="271"/>
        <v>115.28576624911906</v>
      </c>
    </row>
    <row r="1321" spans="1:29">
      <c r="A1321" s="20">
        <v>43990</v>
      </c>
      <c r="B1321">
        <v>25329.45</v>
      </c>
      <c r="C1321">
        <f t="shared" si="272"/>
        <v>128.38071054412202</v>
      </c>
      <c r="D1321">
        <v>12749.55</v>
      </c>
      <c r="E1321" s="135">
        <f t="shared" si="272"/>
        <v>147.21426146637506</v>
      </c>
      <c r="F1321">
        <v>10919.86</v>
      </c>
      <c r="G1321">
        <f t="shared" si="260"/>
        <v>157.1096630875322</v>
      </c>
      <c r="H1321">
        <v>9063.57</v>
      </c>
      <c r="I1321">
        <f t="shared" si="261"/>
        <v>143.14433404877306</v>
      </c>
      <c r="J1321">
        <v>6959.72</v>
      </c>
      <c r="K1321">
        <f t="shared" si="262"/>
        <v>136.37257860353566</v>
      </c>
      <c r="L1321">
        <v>13579.07</v>
      </c>
      <c r="M1321" s="134">
        <f t="shared" si="263"/>
        <v>159.52817310109702</v>
      </c>
      <c r="N1321">
        <v>9610.6</v>
      </c>
      <c r="O1321">
        <f t="shared" si="264"/>
        <v>146.41421820298052</v>
      </c>
      <c r="P1321">
        <v>13440.88</v>
      </c>
      <c r="Q1321">
        <f t="shared" si="265"/>
        <v>138.77493707009947</v>
      </c>
      <c r="R1321">
        <v>7124.47</v>
      </c>
      <c r="S1321" s="135">
        <f t="shared" si="266"/>
        <v>169.2771742746082</v>
      </c>
      <c r="T1321">
        <v>10690.89</v>
      </c>
      <c r="U1321" s="136">
        <f t="shared" si="267"/>
        <v>167.33878352171072</v>
      </c>
      <c r="V1321">
        <v>9201.4500000000007</v>
      </c>
      <c r="W1321">
        <f t="shared" si="268"/>
        <v>125.78896211751487</v>
      </c>
      <c r="X1321">
        <v>2806.21</v>
      </c>
      <c r="Y1321">
        <f t="shared" si="269"/>
        <v>67.738836359949701</v>
      </c>
      <c r="Z1321">
        <v>14563.2</v>
      </c>
      <c r="AA1321" s="136">
        <f t="shared" si="270"/>
        <v>146.84197789787851</v>
      </c>
      <c r="AB1321">
        <v>10167.450000000001</v>
      </c>
      <c r="AC1321">
        <f t="shared" si="271"/>
        <v>115.57335121740515</v>
      </c>
    </row>
    <row r="1322" spans="1:29">
      <c r="A1322" s="20">
        <v>43991</v>
      </c>
      <c r="B1322">
        <v>25162.65</v>
      </c>
      <c r="C1322">
        <f t="shared" si="272"/>
        <v>127.53529532512754</v>
      </c>
      <c r="D1322">
        <v>12777.95</v>
      </c>
      <c r="E1322" s="135">
        <f t="shared" si="272"/>
        <v>147.54218559119869</v>
      </c>
      <c r="F1322">
        <v>10819.8</v>
      </c>
      <c r="G1322">
        <f t="shared" si="260"/>
        <v>155.67004821256691</v>
      </c>
      <c r="H1322">
        <v>8997.19</v>
      </c>
      <c r="I1322">
        <f t="shared" si="261"/>
        <v>142.0959700052276</v>
      </c>
      <c r="J1322">
        <v>6913.97</v>
      </c>
      <c r="K1322">
        <f t="shared" si="262"/>
        <v>135.47612796024657</v>
      </c>
      <c r="L1322">
        <v>13511.38</v>
      </c>
      <c r="M1322" s="134">
        <f t="shared" si="263"/>
        <v>158.73294470642691</v>
      </c>
      <c r="N1322">
        <v>9520.58</v>
      </c>
      <c r="O1322">
        <f t="shared" si="264"/>
        <v>145.0427941584222</v>
      </c>
      <c r="P1322">
        <v>13348.36</v>
      </c>
      <c r="Q1322">
        <f t="shared" si="265"/>
        <v>137.8196828622109</v>
      </c>
      <c r="R1322">
        <v>7021.91</v>
      </c>
      <c r="S1322" s="135">
        <f t="shared" si="266"/>
        <v>166.84035202767561</v>
      </c>
      <c r="T1322">
        <v>10601.94</v>
      </c>
      <c r="U1322" s="136">
        <f t="shared" si="267"/>
        <v>165.94649674350461</v>
      </c>
      <c r="V1322">
        <v>9156.9500000000007</v>
      </c>
      <c r="W1322">
        <f t="shared" si="268"/>
        <v>125.18062225648976</v>
      </c>
      <c r="X1322">
        <v>2767.28</v>
      </c>
      <c r="Y1322">
        <f t="shared" si="269"/>
        <v>66.799108791630573</v>
      </c>
      <c r="Z1322">
        <v>14391.56</v>
      </c>
      <c r="AA1322" s="136">
        <f t="shared" si="270"/>
        <v>145.11131725417439</v>
      </c>
      <c r="AB1322">
        <v>10046.65</v>
      </c>
      <c r="AC1322">
        <f t="shared" si="271"/>
        <v>114.20021824630004</v>
      </c>
    </row>
    <row r="1323" spans="1:29">
      <c r="A1323" s="20">
        <v>43992</v>
      </c>
      <c r="B1323">
        <v>25153.75</v>
      </c>
      <c r="C1323">
        <f t="shared" si="272"/>
        <v>127.49018623970156</v>
      </c>
      <c r="D1323">
        <v>12875</v>
      </c>
      <c r="E1323" s="135">
        <f t="shared" si="272"/>
        <v>148.66278546141461</v>
      </c>
      <c r="F1323">
        <v>10847.6</v>
      </c>
      <c r="G1323">
        <f t="shared" si="260"/>
        <v>156.07002116403638</v>
      </c>
      <c r="H1323">
        <v>8998.16</v>
      </c>
      <c r="I1323">
        <f t="shared" si="261"/>
        <v>142.11128957621645</v>
      </c>
      <c r="J1323">
        <v>6900.45</v>
      </c>
      <c r="K1323">
        <f t="shared" si="262"/>
        <v>135.21120964992377</v>
      </c>
      <c r="L1323">
        <v>13623.52</v>
      </c>
      <c r="M1323" s="134">
        <f t="shared" si="263"/>
        <v>160.05037582148537</v>
      </c>
      <c r="N1323">
        <v>9621.1299999999992</v>
      </c>
      <c r="O1323">
        <f t="shared" si="264"/>
        <v>146.57463916709071</v>
      </c>
      <c r="P1323">
        <v>13464.74</v>
      </c>
      <c r="Q1323">
        <f t="shared" si="265"/>
        <v>139.02128775535911</v>
      </c>
      <c r="R1323">
        <v>7047.52</v>
      </c>
      <c r="S1323" s="135">
        <f t="shared" si="266"/>
        <v>167.44884479038959</v>
      </c>
      <c r="T1323">
        <v>10642.61</v>
      </c>
      <c r="U1323" s="136">
        <f t="shared" si="267"/>
        <v>166.58308250257875</v>
      </c>
      <c r="V1323">
        <v>9125.4500000000007</v>
      </c>
      <c r="W1323">
        <f t="shared" si="268"/>
        <v>124.74999965823605</v>
      </c>
      <c r="X1323">
        <v>2769.72</v>
      </c>
      <c r="Y1323">
        <f t="shared" si="269"/>
        <v>66.858007719621796</v>
      </c>
      <c r="Z1323">
        <v>14390.16</v>
      </c>
      <c r="AA1323" s="136">
        <f t="shared" si="270"/>
        <v>145.09720093571025</v>
      </c>
      <c r="AB1323">
        <v>10116.15</v>
      </c>
      <c r="AC1323">
        <f t="shared" si="271"/>
        <v>114.99022438447723</v>
      </c>
    </row>
    <row r="1324" spans="1:29">
      <c r="A1324" s="20">
        <v>43993</v>
      </c>
      <c r="B1324">
        <v>24768.799999999999</v>
      </c>
      <c r="C1324">
        <f t="shared" si="272"/>
        <v>125.53909158411449</v>
      </c>
      <c r="D1324">
        <v>12761.7</v>
      </c>
      <c r="E1324" s="135">
        <f t="shared" si="272"/>
        <v>147.3545529493542</v>
      </c>
      <c r="F1324">
        <v>10704.96</v>
      </c>
      <c r="G1324">
        <f t="shared" si="260"/>
        <v>154.01778584757574</v>
      </c>
      <c r="H1324">
        <v>8873.92</v>
      </c>
      <c r="I1324">
        <f t="shared" si="261"/>
        <v>140.14912101987281</v>
      </c>
      <c r="J1324">
        <v>6831.23</v>
      </c>
      <c r="K1324">
        <f t="shared" si="262"/>
        <v>133.85487492799001</v>
      </c>
      <c r="L1324">
        <v>13482.65</v>
      </c>
      <c r="M1324" s="134">
        <f t="shared" si="263"/>
        <v>158.39542200323774</v>
      </c>
      <c r="N1324">
        <v>9486.5400000000009</v>
      </c>
      <c r="O1324">
        <f t="shared" si="264"/>
        <v>144.52420635041548</v>
      </c>
      <c r="P1324">
        <v>13320.77</v>
      </c>
      <c r="Q1324">
        <f t="shared" si="265"/>
        <v>137.53482052330421</v>
      </c>
      <c r="R1324">
        <v>6938.86</v>
      </c>
      <c r="S1324" s="135">
        <f t="shared" si="266"/>
        <v>164.86708674288863</v>
      </c>
      <c r="T1324">
        <v>10491.21</v>
      </c>
      <c r="U1324" s="136">
        <f t="shared" si="267"/>
        <v>164.21329927356908</v>
      </c>
      <c r="V1324">
        <v>8987.15</v>
      </c>
      <c r="W1324">
        <f t="shared" si="268"/>
        <v>122.85936139352206</v>
      </c>
      <c r="X1324">
        <v>2707.89</v>
      </c>
      <c r="Y1324">
        <f t="shared" si="269"/>
        <v>65.36549922876199</v>
      </c>
      <c r="Z1324">
        <v>14206.05</v>
      </c>
      <c r="AA1324" s="136">
        <f t="shared" si="270"/>
        <v>143.24080422682906</v>
      </c>
      <c r="AB1324">
        <v>9902</v>
      </c>
      <c r="AC1324">
        <f t="shared" si="271"/>
        <v>112.55598244936004</v>
      </c>
    </row>
    <row r="1325" spans="1:29">
      <c r="A1325" s="20">
        <v>43994</v>
      </c>
      <c r="B1325">
        <v>25018.75</v>
      </c>
      <c r="C1325">
        <f t="shared" si="272"/>
        <v>126.80594730346503</v>
      </c>
      <c r="D1325">
        <v>12882.65</v>
      </c>
      <c r="E1325" s="135">
        <f t="shared" si="272"/>
        <v>148.75111713588296</v>
      </c>
      <c r="F1325">
        <v>10754.38</v>
      </c>
      <c r="G1325">
        <f t="shared" si="260"/>
        <v>154.72881690015205</v>
      </c>
      <c r="H1325">
        <v>8915.33</v>
      </c>
      <c r="I1325">
        <f t="shared" si="261"/>
        <v>140.80312456074682</v>
      </c>
      <c r="J1325">
        <v>6848.07</v>
      </c>
      <c r="K1325">
        <f t="shared" si="262"/>
        <v>134.18484714291873</v>
      </c>
      <c r="L1325">
        <v>13595.34</v>
      </c>
      <c r="M1325" s="134">
        <f t="shared" si="263"/>
        <v>159.71931456927967</v>
      </c>
      <c r="N1325">
        <v>9505.94</v>
      </c>
      <c r="O1325">
        <f t="shared" si="264"/>
        <v>144.81975874393282</v>
      </c>
      <c r="P1325">
        <v>13410.78</v>
      </c>
      <c r="Q1325">
        <f t="shared" si="265"/>
        <v>138.464159382492</v>
      </c>
      <c r="R1325">
        <v>7034.54</v>
      </c>
      <c r="S1325" s="135">
        <f t="shared" si="266"/>
        <v>167.14044041475398</v>
      </c>
      <c r="T1325">
        <v>10610.33</v>
      </c>
      <c r="U1325" s="136">
        <f t="shared" si="267"/>
        <v>166.07782092640679</v>
      </c>
      <c r="V1325">
        <v>9019.5499999999993</v>
      </c>
      <c r="W1325">
        <f t="shared" si="268"/>
        <v>123.30228749458303</v>
      </c>
      <c r="X1325">
        <v>2739.95</v>
      </c>
      <c r="Y1325">
        <f t="shared" si="269"/>
        <v>66.139392520318935</v>
      </c>
      <c r="Z1325">
        <v>14372</v>
      </c>
      <c r="AA1325" s="136">
        <f t="shared" si="270"/>
        <v>144.91409211906105</v>
      </c>
      <c r="AB1325">
        <v>9972.9</v>
      </c>
      <c r="AC1325">
        <f t="shared" si="271"/>
        <v>113.36190238024871</v>
      </c>
    </row>
    <row r="1326" spans="1:29">
      <c r="A1326" s="20">
        <v>43997</v>
      </c>
      <c r="B1326">
        <v>24793.3</v>
      </c>
      <c r="C1326">
        <f t="shared" si="272"/>
        <v>125.66326827995002</v>
      </c>
      <c r="D1326">
        <v>12852.65</v>
      </c>
      <c r="E1326" s="135">
        <f t="shared" si="272"/>
        <v>148.40471841247773</v>
      </c>
      <c r="F1326">
        <v>10622.4</v>
      </c>
      <c r="G1326">
        <f t="shared" si="260"/>
        <v>152.82995250680889</v>
      </c>
      <c r="H1326">
        <v>8814.9599999999991</v>
      </c>
      <c r="I1326">
        <f t="shared" si="261"/>
        <v>139.21794379770583</v>
      </c>
      <c r="J1326">
        <v>6776.65</v>
      </c>
      <c r="K1326">
        <f t="shared" si="262"/>
        <v>132.78540441190879</v>
      </c>
      <c r="L1326">
        <v>13468.7</v>
      </c>
      <c r="M1326" s="134">
        <f t="shared" si="263"/>
        <v>158.2315361101125</v>
      </c>
      <c r="N1326">
        <v>9391.52</v>
      </c>
      <c r="O1326">
        <f t="shared" si="264"/>
        <v>143.07660900855885</v>
      </c>
      <c r="P1326">
        <v>13289.84</v>
      </c>
      <c r="Q1326">
        <f t="shared" si="265"/>
        <v>137.21547321839722</v>
      </c>
      <c r="R1326">
        <v>6920.27</v>
      </c>
      <c r="S1326" s="135">
        <f t="shared" si="266"/>
        <v>164.4253889506648</v>
      </c>
      <c r="T1326">
        <v>10433.290000000001</v>
      </c>
      <c r="U1326" s="136">
        <f t="shared" si="267"/>
        <v>163.30670849005364</v>
      </c>
      <c r="V1326">
        <v>8907.2000000000007</v>
      </c>
      <c r="W1326">
        <f t="shared" si="268"/>
        <v>121.76640022747812</v>
      </c>
      <c r="X1326">
        <v>2698.49</v>
      </c>
      <c r="Y1326">
        <f t="shared" si="269"/>
        <v>65.138593522566254</v>
      </c>
      <c r="Z1326">
        <v>14200.41</v>
      </c>
      <c r="AA1326" s="136">
        <f t="shared" si="270"/>
        <v>143.18393562958781</v>
      </c>
      <c r="AB1326">
        <v>9813.7000000000007</v>
      </c>
      <c r="AC1326">
        <f t="shared" si="271"/>
        <v>111.55227680905723</v>
      </c>
    </row>
    <row r="1327" spans="1:29">
      <c r="A1327" s="20">
        <v>43998</v>
      </c>
      <c r="B1327">
        <v>24863.45</v>
      </c>
      <c r="C1327">
        <f t="shared" si="272"/>
        <v>126.01881910496479</v>
      </c>
      <c r="D1327">
        <v>13006.8</v>
      </c>
      <c r="E1327" s="135">
        <f t="shared" si="272"/>
        <v>150.18463051957497</v>
      </c>
      <c r="F1327">
        <v>10655.08</v>
      </c>
      <c r="G1327">
        <f t="shared" si="260"/>
        <v>153.30013653752911</v>
      </c>
      <c r="H1327">
        <v>8844.48</v>
      </c>
      <c r="I1327">
        <f t="shared" si="261"/>
        <v>139.68416414367545</v>
      </c>
      <c r="J1327">
        <v>6786.32</v>
      </c>
      <c r="K1327">
        <f t="shared" si="262"/>
        <v>132.97488370634824</v>
      </c>
      <c r="L1327">
        <v>13498.2</v>
      </c>
      <c r="M1327" s="134">
        <f t="shared" si="263"/>
        <v>158.57810484467848</v>
      </c>
      <c r="N1327">
        <v>9444.77</v>
      </c>
      <c r="O1327">
        <f t="shared" si="264"/>
        <v>143.8878546247856</v>
      </c>
      <c r="P1327">
        <v>13351.79</v>
      </c>
      <c r="Q1327">
        <f t="shared" si="265"/>
        <v>137.855097063822</v>
      </c>
      <c r="R1327">
        <v>6941.69</v>
      </c>
      <c r="S1327" s="135">
        <f t="shared" si="266"/>
        <v>164.9343274503654</v>
      </c>
      <c r="T1327">
        <v>10485.379999999999</v>
      </c>
      <c r="U1327" s="136">
        <f t="shared" si="267"/>
        <v>164.1220454015405</v>
      </c>
      <c r="V1327">
        <v>8927.1</v>
      </c>
      <c r="W1327">
        <f t="shared" si="268"/>
        <v>122.03844434510506</v>
      </c>
      <c r="X1327">
        <v>2700.46</v>
      </c>
      <c r="Y1327">
        <f t="shared" si="269"/>
        <v>65.186147165247704</v>
      </c>
      <c r="Z1327">
        <v>14257.59</v>
      </c>
      <c r="AA1327" s="136">
        <f t="shared" si="270"/>
        <v>143.76048640800195</v>
      </c>
      <c r="AB1327">
        <v>9914</v>
      </c>
      <c r="AC1327">
        <f t="shared" si="271"/>
        <v>112.69238638688704</v>
      </c>
    </row>
    <row r="1328" spans="1:29">
      <c r="A1328" s="20">
        <v>43999</v>
      </c>
      <c r="B1328">
        <v>24883.8</v>
      </c>
      <c r="C1328">
        <f t="shared" si="272"/>
        <v>126.12196178905673</v>
      </c>
      <c r="D1328">
        <v>13076.15</v>
      </c>
      <c r="E1328" s="135">
        <f t="shared" si="272"/>
        <v>150.98538890184673</v>
      </c>
      <c r="F1328">
        <v>10598.82</v>
      </c>
      <c r="G1328">
        <f t="shared" si="260"/>
        <v>152.49069487387183</v>
      </c>
      <c r="H1328">
        <v>8815.86</v>
      </c>
      <c r="I1328">
        <f t="shared" si="261"/>
        <v>139.23215783264396</v>
      </c>
      <c r="J1328">
        <v>6760.67</v>
      </c>
      <c r="K1328">
        <f t="shared" si="262"/>
        <v>132.47228350961896</v>
      </c>
      <c r="L1328">
        <v>13482.71</v>
      </c>
      <c r="M1328" s="134">
        <f t="shared" si="263"/>
        <v>158.39612688879959</v>
      </c>
      <c r="N1328">
        <v>9473.81</v>
      </c>
      <c r="O1328">
        <f t="shared" si="264"/>
        <v>144.33026913549404</v>
      </c>
      <c r="P1328">
        <v>13352.06</v>
      </c>
      <c r="Q1328">
        <f t="shared" si="265"/>
        <v>137.85788477065432</v>
      </c>
      <c r="R1328">
        <v>6934.76</v>
      </c>
      <c r="S1328" s="135">
        <f t="shared" si="266"/>
        <v>164.76967087693285</v>
      </c>
      <c r="T1328">
        <v>10459.09</v>
      </c>
      <c r="U1328" s="136">
        <f t="shared" si="267"/>
        <v>163.71054209182674</v>
      </c>
      <c r="V1328">
        <v>8918.2000000000007</v>
      </c>
      <c r="W1328">
        <f t="shared" si="268"/>
        <v>121.91677637290003</v>
      </c>
      <c r="X1328">
        <v>2680.28</v>
      </c>
      <c r="Y1328">
        <f t="shared" si="269"/>
        <v>64.699024064074322</v>
      </c>
      <c r="Z1328">
        <v>14214.74</v>
      </c>
      <c r="AA1328" s="136">
        <f t="shared" si="270"/>
        <v>143.32842623215294</v>
      </c>
      <c r="AB1328">
        <v>9881.15</v>
      </c>
      <c r="AC1328">
        <f t="shared" si="271"/>
        <v>112.31898060790688</v>
      </c>
    </row>
    <row r="1329" spans="1:29">
      <c r="A1329" s="20">
        <v>44000</v>
      </c>
      <c r="B1329">
        <v>24953.65</v>
      </c>
      <c r="C1329">
        <f t="shared" si="272"/>
        <v>126.4759920831021</v>
      </c>
      <c r="D1329">
        <v>13321.65</v>
      </c>
      <c r="E1329" s="135">
        <f t="shared" si="272"/>
        <v>153.82008512171294</v>
      </c>
      <c r="F1329">
        <v>10710.53</v>
      </c>
      <c r="G1329">
        <f t="shared" si="260"/>
        <v>154.09792431303205</v>
      </c>
      <c r="H1329">
        <v>8902.01</v>
      </c>
      <c r="I1329">
        <f t="shared" si="261"/>
        <v>140.59275684366298</v>
      </c>
      <c r="J1329">
        <v>6817.06</v>
      </c>
      <c r="K1329">
        <f t="shared" si="262"/>
        <v>133.57722016044019</v>
      </c>
      <c r="L1329">
        <v>13561.34</v>
      </c>
      <c r="M1329" s="134">
        <f t="shared" si="263"/>
        <v>159.31987941757654</v>
      </c>
      <c r="N1329">
        <v>9608.1299999999992</v>
      </c>
      <c r="O1329">
        <f t="shared" si="264"/>
        <v>146.37658859411516</v>
      </c>
      <c r="P1329">
        <v>13445.18</v>
      </c>
      <c r="Q1329">
        <f t="shared" si="265"/>
        <v>138.81933388261484</v>
      </c>
      <c r="R1329">
        <v>7045.27</v>
      </c>
      <c r="S1329" s="135">
        <f t="shared" si="266"/>
        <v>167.39538486395043</v>
      </c>
      <c r="T1329">
        <v>10625.3</v>
      </c>
      <c r="U1329" s="136">
        <f t="shared" si="267"/>
        <v>166.31213833022628</v>
      </c>
      <c r="V1329">
        <v>8949.4500000000007</v>
      </c>
      <c r="W1329">
        <f t="shared" si="268"/>
        <v>122.3439813314851</v>
      </c>
      <c r="X1329">
        <v>2738.99</v>
      </c>
      <c r="Y1329">
        <f t="shared" si="269"/>
        <v>66.11621917160106</v>
      </c>
      <c r="Z1329">
        <v>14323.79</v>
      </c>
      <c r="AA1329" s="136">
        <f t="shared" si="270"/>
        <v>144.42798660966363</v>
      </c>
      <c r="AB1329">
        <v>10091.65</v>
      </c>
      <c r="AC1329">
        <f t="shared" si="271"/>
        <v>114.71173301202629</v>
      </c>
    </row>
    <row r="1330" spans="1:29">
      <c r="A1330" s="20">
        <v>44001</v>
      </c>
      <c r="B1330">
        <v>25227</v>
      </c>
      <c r="C1330">
        <f t="shared" si="272"/>
        <v>127.86144921806695</v>
      </c>
      <c r="D1330">
        <v>13587.75</v>
      </c>
      <c r="E1330" s="135">
        <f t="shared" si="272"/>
        <v>156.89264179831741</v>
      </c>
      <c r="F1330">
        <v>10814.67</v>
      </c>
      <c r="G1330">
        <f t="shared" si="260"/>
        <v>155.59624025425617</v>
      </c>
      <c r="H1330">
        <v>8959.6</v>
      </c>
      <c r="I1330">
        <f t="shared" si="261"/>
        <v>141.5022971459797</v>
      </c>
      <c r="J1330">
        <v>6857.26</v>
      </c>
      <c r="K1330">
        <f t="shared" si="262"/>
        <v>134.36492105355975</v>
      </c>
      <c r="L1330">
        <v>13699.94</v>
      </c>
      <c r="M1330" s="134">
        <f t="shared" si="263"/>
        <v>160.94816506540164</v>
      </c>
      <c r="N1330">
        <v>9653.85</v>
      </c>
      <c r="O1330">
        <f t="shared" si="264"/>
        <v>147.07311722461068</v>
      </c>
      <c r="P1330">
        <v>13526.46</v>
      </c>
      <c r="Q1330">
        <f t="shared" si="265"/>
        <v>139.65853688755629</v>
      </c>
      <c r="R1330">
        <v>7156.51</v>
      </c>
      <c r="S1330" s="135">
        <f t="shared" si="266"/>
        <v>170.03844362710157</v>
      </c>
      <c r="T1330">
        <v>10791.71</v>
      </c>
      <c r="U1330" s="136">
        <f t="shared" si="267"/>
        <v>168.91686506166286</v>
      </c>
      <c r="V1330">
        <v>9012.7999999999993</v>
      </c>
      <c r="W1330">
        <f t="shared" si="268"/>
        <v>123.21001122352865</v>
      </c>
      <c r="X1330">
        <v>2784.72</v>
      </c>
      <c r="Y1330">
        <f t="shared" si="269"/>
        <v>67.220091293338385</v>
      </c>
      <c r="Z1330">
        <v>14563.73</v>
      </c>
      <c r="AA1330" s="136">
        <f t="shared" si="270"/>
        <v>146.84732193272566</v>
      </c>
      <c r="AB1330">
        <v>10244.4</v>
      </c>
      <c r="AC1330">
        <f t="shared" si="271"/>
        <v>116.44804146679701</v>
      </c>
    </row>
    <row r="1331" spans="1:29">
      <c r="A1331" s="20">
        <v>44004</v>
      </c>
      <c r="B1331">
        <v>25723.3</v>
      </c>
      <c r="C1331">
        <f t="shared" si="272"/>
        <v>130.37691428513503</v>
      </c>
      <c r="D1331">
        <v>13870.75</v>
      </c>
      <c r="E1331" s="135">
        <f t="shared" si="272"/>
        <v>160.16033642244017</v>
      </c>
      <c r="F1331">
        <v>10923.99</v>
      </c>
      <c r="G1331">
        <f t="shared" si="260"/>
        <v>157.16908352960303</v>
      </c>
      <c r="H1331">
        <v>9030.61</v>
      </c>
      <c r="I1331">
        <f t="shared" si="261"/>
        <v>142.62378450259564</v>
      </c>
      <c r="J1331">
        <v>6919.46</v>
      </c>
      <c r="K1331">
        <f t="shared" si="262"/>
        <v>135.58370203744124</v>
      </c>
      <c r="L1331">
        <v>13886.33</v>
      </c>
      <c r="M1331" s="134">
        <f t="shared" si="263"/>
        <v>163.13789206322355</v>
      </c>
      <c r="N1331">
        <v>9744.82</v>
      </c>
      <c r="O1331">
        <f t="shared" si="264"/>
        <v>148.45901419565567</v>
      </c>
      <c r="P1331">
        <v>13687.03</v>
      </c>
      <c r="Q1331">
        <f t="shared" si="265"/>
        <v>141.31639646560075</v>
      </c>
      <c r="R1331">
        <v>7277.21</v>
      </c>
      <c r="S1331" s="135">
        <f t="shared" si="266"/>
        <v>172.90627168097018</v>
      </c>
      <c r="T1331">
        <v>10913.79</v>
      </c>
      <c r="U1331" s="136">
        <f t="shared" si="267"/>
        <v>170.82771801144821</v>
      </c>
      <c r="V1331">
        <v>9140.2000000000007</v>
      </c>
      <c r="W1331">
        <f t="shared" si="268"/>
        <v>124.95164039868818</v>
      </c>
      <c r="X1331">
        <v>2868.64</v>
      </c>
      <c r="Y1331">
        <f t="shared" si="269"/>
        <v>69.245828193758157</v>
      </c>
      <c r="Z1331">
        <v>14737.71</v>
      </c>
      <c r="AA1331" s="136">
        <f t="shared" si="270"/>
        <v>148.60157699443414</v>
      </c>
      <c r="AB1331">
        <v>10311.200000000001</v>
      </c>
      <c r="AC1331">
        <f t="shared" si="271"/>
        <v>117.20735671903064</v>
      </c>
    </row>
    <row r="1332" spans="1:29">
      <c r="A1332" s="20">
        <v>44005</v>
      </c>
      <c r="B1332">
        <v>26188.85</v>
      </c>
      <c r="C1332">
        <f t="shared" si="272"/>
        <v>132.7365249278381</v>
      </c>
      <c r="D1332">
        <v>14213.45</v>
      </c>
      <c r="E1332" s="135">
        <f t="shared" si="272"/>
        <v>164.11736450613935</v>
      </c>
      <c r="F1332">
        <v>11118.46</v>
      </c>
      <c r="G1332">
        <f t="shared" si="260"/>
        <v>159.96702381277811</v>
      </c>
      <c r="H1332">
        <v>9157.31</v>
      </c>
      <c r="I1332">
        <f t="shared" si="261"/>
        <v>144.62480475443672</v>
      </c>
      <c r="J1332">
        <v>7011.63</v>
      </c>
      <c r="K1332">
        <f t="shared" si="262"/>
        <v>137.38973167223804</v>
      </c>
      <c r="L1332">
        <v>14161.35</v>
      </c>
      <c r="M1332" s="134">
        <f t="shared" si="263"/>
        <v>166.36885251679391</v>
      </c>
      <c r="N1332">
        <v>9849.57</v>
      </c>
      <c r="O1332">
        <f t="shared" si="264"/>
        <v>150.05484477405477</v>
      </c>
      <c r="P1332">
        <v>13851.71</v>
      </c>
      <c r="Q1332">
        <f t="shared" si="265"/>
        <v>143.01669113653773</v>
      </c>
      <c r="R1332">
        <v>7392.95</v>
      </c>
      <c r="S1332" s="135">
        <f t="shared" si="266"/>
        <v>175.65625029699959</v>
      </c>
      <c r="T1332">
        <v>11093.47</v>
      </c>
      <c r="U1332" s="136">
        <f t="shared" si="267"/>
        <v>173.64015295588976</v>
      </c>
      <c r="V1332">
        <v>9259.6</v>
      </c>
      <c r="W1332">
        <f t="shared" si="268"/>
        <v>126.58390510444993</v>
      </c>
      <c r="X1332">
        <v>2915.32</v>
      </c>
      <c r="Y1332">
        <f t="shared" si="269"/>
        <v>70.372632275164221</v>
      </c>
      <c r="Z1332">
        <v>14982.58</v>
      </c>
      <c r="AA1332" s="136">
        <f t="shared" si="270"/>
        <v>151.07062192465918</v>
      </c>
      <c r="AB1332">
        <v>10471</v>
      </c>
      <c r="AC1332">
        <f t="shared" si="271"/>
        <v>119.02380248709848</v>
      </c>
    </row>
    <row r="1333" spans="1:29">
      <c r="A1333" s="20">
        <v>44006</v>
      </c>
      <c r="B1333">
        <v>25911.95</v>
      </c>
      <c r="C1333">
        <f t="shared" si="272"/>
        <v>131.33307484306854</v>
      </c>
      <c r="D1333">
        <v>13910.35</v>
      </c>
      <c r="E1333" s="135">
        <f t="shared" si="272"/>
        <v>160.61758273733506</v>
      </c>
      <c r="F1333">
        <v>10999.52</v>
      </c>
      <c r="G1333">
        <f t="shared" si="260"/>
        <v>158.25577263120337</v>
      </c>
      <c r="H1333">
        <v>9111.27</v>
      </c>
      <c r="I1333">
        <f t="shared" si="261"/>
        <v>143.89767790049228</v>
      </c>
      <c r="J1333">
        <v>6966.52</v>
      </c>
      <c r="K1333">
        <f t="shared" si="262"/>
        <v>136.50582154068024</v>
      </c>
      <c r="L1333">
        <v>13960.18</v>
      </c>
      <c r="M1333" s="134">
        <f t="shared" si="263"/>
        <v>164.0054887089081</v>
      </c>
      <c r="N1333">
        <v>9772.9</v>
      </c>
      <c r="O1333">
        <f t="shared" si="264"/>
        <v>148.88680343328286</v>
      </c>
      <c r="P1333">
        <v>13634.38</v>
      </c>
      <c r="Q1333">
        <f t="shared" si="265"/>
        <v>140.77279363329058</v>
      </c>
      <c r="R1333">
        <v>7276.94</v>
      </c>
      <c r="S1333" s="135">
        <f t="shared" si="266"/>
        <v>172.89985648979746</v>
      </c>
      <c r="T1333">
        <v>10923.61</v>
      </c>
      <c r="U1333" s="136">
        <f t="shared" si="267"/>
        <v>170.98142521956495</v>
      </c>
      <c r="V1333">
        <v>9253.65</v>
      </c>
      <c r="W1333">
        <f t="shared" si="268"/>
        <v>126.5025652803353</v>
      </c>
      <c r="X1333">
        <v>2846.22</v>
      </c>
      <c r="Y1333">
        <f t="shared" si="269"/>
        <v>68.704633945576433</v>
      </c>
      <c r="Z1333">
        <v>14736.44</v>
      </c>
      <c r="AA1333" s="136">
        <f t="shared" si="270"/>
        <v>148.58877147697024</v>
      </c>
      <c r="AB1333">
        <v>10305.299999999999</v>
      </c>
      <c r="AC1333">
        <f t="shared" si="271"/>
        <v>117.14029144974651</v>
      </c>
    </row>
    <row r="1334" spans="1:29">
      <c r="A1334" s="20">
        <v>44007</v>
      </c>
      <c r="B1334">
        <v>25931.05</v>
      </c>
      <c r="C1334">
        <f t="shared" si="272"/>
        <v>131.42988198145457</v>
      </c>
      <c r="D1334">
        <v>13918.4</v>
      </c>
      <c r="E1334" s="135">
        <f t="shared" si="272"/>
        <v>160.71053306144881</v>
      </c>
      <c r="F1334">
        <v>10989.03</v>
      </c>
      <c r="G1334">
        <f t="shared" si="260"/>
        <v>158.1048475858467</v>
      </c>
      <c r="H1334">
        <v>9104.23</v>
      </c>
      <c r="I1334">
        <f t="shared" si="261"/>
        <v>143.78649256053203</v>
      </c>
      <c r="J1334">
        <v>6966.68</v>
      </c>
      <c r="K1334">
        <f t="shared" si="262"/>
        <v>136.50895666861308</v>
      </c>
      <c r="L1334">
        <v>14160.2</v>
      </c>
      <c r="M1334" s="134">
        <f t="shared" si="263"/>
        <v>166.35534221019216</v>
      </c>
      <c r="N1334">
        <v>9870.99</v>
      </c>
      <c r="O1334">
        <f t="shared" si="264"/>
        <v>150.38117117968062</v>
      </c>
      <c r="P1334">
        <v>13761.52</v>
      </c>
      <c r="Q1334">
        <f t="shared" si="265"/>
        <v>142.08549380612843</v>
      </c>
      <c r="R1334">
        <v>7271</v>
      </c>
      <c r="S1334" s="135">
        <f t="shared" si="266"/>
        <v>172.75872228399814</v>
      </c>
      <c r="T1334">
        <v>10917.8</v>
      </c>
      <c r="U1334" s="136">
        <f t="shared" si="267"/>
        <v>170.89048439684004</v>
      </c>
      <c r="V1334">
        <v>9252.9</v>
      </c>
      <c r="W1334">
        <f t="shared" si="268"/>
        <v>126.49231236132927</v>
      </c>
      <c r="X1334">
        <v>2836.96</v>
      </c>
      <c r="Y1334">
        <f t="shared" si="269"/>
        <v>68.481107686068725</v>
      </c>
      <c r="Z1334">
        <v>14748.34</v>
      </c>
      <c r="AA1334" s="136">
        <f t="shared" si="270"/>
        <v>148.70876018391544</v>
      </c>
      <c r="AB1334">
        <v>10288.9</v>
      </c>
      <c r="AC1334">
        <f t="shared" si="271"/>
        <v>116.9538727351263</v>
      </c>
    </row>
    <row r="1335" spans="1:29">
      <c r="A1335" s="20">
        <v>44008</v>
      </c>
      <c r="B1335">
        <v>25974.5</v>
      </c>
      <c r="C1335">
        <f t="shared" si="272"/>
        <v>131.65010555019145</v>
      </c>
      <c r="D1335">
        <v>13845.15</v>
      </c>
      <c r="E1335" s="135">
        <f t="shared" si="272"/>
        <v>159.86474284513434</v>
      </c>
      <c r="F1335">
        <v>11037.39</v>
      </c>
      <c r="G1335">
        <f t="shared" si="260"/>
        <v>158.80062787120869</v>
      </c>
      <c r="H1335">
        <v>9173.5</v>
      </c>
      <c r="I1335">
        <f t="shared" si="261"/>
        <v>144.88049944960096</v>
      </c>
      <c r="J1335">
        <v>7014.06</v>
      </c>
      <c r="K1335">
        <f t="shared" si="262"/>
        <v>137.43734642771767</v>
      </c>
      <c r="L1335">
        <v>14176.57</v>
      </c>
      <c r="M1335" s="134">
        <f t="shared" si="263"/>
        <v>166.54765848764453</v>
      </c>
      <c r="N1335">
        <v>9922.7900000000009</v>
      </c>
      <c r="O1335">
        <f t="shared" si="264"/>
        <v>151.1703265396909</v>
      </c>
      <c r="P1335">
        <v>13805.19</v>
      </c>
      <c r="Q1335">
        <f t="shared" si="265"/>
        <v>142.53637957416231</v>
      </c>
      <c r="R1335">
        <v>7246.33</v>
      </c>
      <c r="S1335" s="135">
        <f t="shared" si="266"/>
        <v>172.17256389055206</v>
      </c>
      <c r="T1335">
        <v>10904.99</v>
      </c>
      <c r="U1335" s="136">
        <f t="shared" si="267"/>
        <v>170.68997631782017</v>
      </c>
      <c r="V1335">
        <v>9310.2999999999993</v>
      </c>
      <c r="W1335">
        <f t="shared" si="268"/>
        <v>127.27700242925827</v>
      </c>
      <c r="X1335">
        <v>2869.45</v>
      </c>
      <c r="Y1335">
        <f t="shared" si="269"/>
        <v>69.265380706738853</v>
      </c>
      <c r="Z1335">
        <v>14712.09</v>
      </c>
      <c r="AA1335" s="136">
        <f t="shared" si="270"/>
        <v>148.34324836654028</v>
      </c>
      <c r="AB1335">
        <v>10383</v>
      </c>
      <c r="AC1335">
        <f t="shared" si="271"/>
        <v>118.02350694523382</v>
      </c>
    </row>
    <row r="1336" spans="1:29">
      <c r="A1336" s="20">
        <v>44011</v>
      </c>
      <c r="B1336">
        <v>25759.5</v>
      </c>
      <c r="C1336">
        <f t="shared" si="272"/>
        <v>130.56039168877771</v>
      </c>
      <c r="D1336">
        <v>13692.1</v>
      </c>
      <c r="E1336" s="135">
        <f t="shared" si="272"/>
        <v>158.09753202456196</v>
      </c>
      <c r="F1336">
        <v>10985.96</v>
      </c>
      <c r="G1336">
        <f t="shared" si="260"/>
        <v>158.06067791099017</v>
      </c>
      <c r="H1336">
        <v>9123.51</v>
      </c>
      <c r="I1336">
        <f t="shared" si="261"/>
        <v>144.0909887756504</v>
      </c>
      <c r="J1336">
        <v>6961.3</v>
      </c>
      <c r="K1336">
        <f t="shared" si="262"/>
        <v>136.40353799187218</v>
      </c>
      <c r="L1336">
        <v>14062.39</v>
      </c>
      <c r="M1336" s="134">
        <f t="shared" si="263"/>
        <v>165.20626126348387</v>
      </c>
      <c r="N1336">
        <v>9781.68</v>
      </c>
      <c r="O1336">
        <f t="shared" si="264"/>
        <v>149.02056374333864</v>
      </c>
      <c r="P1336">
        <v>13712.73</v>
      </c>
      <c r="Q1336">
        <f t="shared" si="265"/>
        <v>141.5817448566809</v>
      </c>
      <c r="R1336">
        <v>7212.19</v>
      </c>
      <c r="S1336" s="135">
        <f t="shared" si="266"/>
        <v>171.36139860671551</v>
      </c>
      <c r="T1336">
        <v>10914.42</v>
      </c>
      <c r="U1336" s="136">
        <f t="shared" si="267"/>
        <v>170.83757906451476</v>
      </c>
      <c r="V1336">
        <v>9229.6</v>
      </c>
      <c r="W1336">
        <f t="shared" si="268"/>
        <v>126.17378834420828</v>
      </c>
      <c r="X1336">
        <v>2804.99</v>
      </c>
      <c r="Y1336">
        <f t="shared" si="269"/>
        <v>67.709386895954083</v>
      </c>
      <c r="Z1336">
        <v>14684.5</v>
      </c>
      <c r="AA1336" s="136">
        <f t="shared" si="270"/>
        <v>148.06505606195046</v>
      </c>
      <c r="AB1336">
        <v>10312.4</v>
      </c>
      <c r="AC1336">
        <f t="shared" si="271"/>
        <v>117.22099711278334</v>
      </c>
    </row>
    <row r="1337" spans="1:29">
      <c r="A1337" s="20">
        <v>44012</v>
      </c>
      <c r="B1337">
        <v>25743.7</v>
      </c>
      <c r="C1337">
        <f t="shared" si="272"/>
        <v>130.48031039105524</v>
      </c>
      <c r="D1337">
        <v>13701.05</v>
      </c>
      <c r="E1337" s="135">
        <f t="shared" si="272"/>
        <v>158.20087431037786</v>
      </c>
      <c r="F1337">
        <v>10970.14</v>
      </c>
      <c r="G1337">
        <f t="shared" si="260"/>
        <v>157.83306740407482</v>
      </c>
      <c r="H1337">
        <v>9126.82</v>
      </c>
      <c r="I1337">
        <f t="shared" si="261"/>
        <v>144.14326483747828</v>
      </c>
      <c r="J1337">
        <v>6961.87</v>
      </c>
      <c r="K1337">
        <f t="shared" si="262"/>
        <v>136.41470688513283</v>
      </c>
      <c r="L1337">
        <v>14058.94</v>
      </c>
      <c r="M1337" s="134">
        <f t="shared" si="263"/>
        <v>165.16573034367869</v>
      </c>
      <c r="N1337">
        <v>9775.1299999999992</v>
      </c>
      <c r="O1337">
        <f t="shared" si="264"/>
        <v>148.92077672387788</v>
      </c>
      <c r="P1337">
        <v>13732.19</v>
      </c>
      <c r="Q1337">
        <f t="shared" si="265"/>
        <v>141.7826662454132</v>
      </c>
      <c r="R1337">
        <v>7202.47</v>
      </c>
      <c r="S1337" s="135">
        <f t="shared" si="266"/>
        <v>171.13045172449844</v>
      </c>
      <c r="T1337">
        <v>10878.78</v>
      </c>
      <c r="U1337" s="136">
        <f t="shared" si="267"/>
        <v>170.27972520532123</v>
      </c>
      <c r="V1337">
        <v>9253.4500000000007</v>
      </c>
      <c r="W1337">
        <f t="shared" si="268"/>
        <v>126.49983116860038</v>
      </c>
      <c r="X1337">
        <v>2773.69</v>
      </c>
      <c r="Y1337">
        <f t="shared" si="269"/>
        <v>66.95383917213212</v>
      </c>
      <c r="Z1337">
        <v>14669.55</v>
      </c>
      <c r="AA1337" s="136">
        <f t="shared" si="270"/>
        <v>147.91431394692262</v>
      </c>
      <c r="AB1337">
        <v>10302.1</v>
      </c>
      <c r="AC1337">
        <f t="shared" si="271"/>
        <v>117.103917066406</v>
      </c>
    </row>
    <row r="1338" spans="1:29">
      <c r="A1338" s="20">
        <v>44013</v>
      </c>
      <c r="B1338">
        <v>25755.45</v>
      </c>
      <c r="C1338">
        <f t="shared" si="272"/>
        <v>130.53986452069063</v>
      </c>
      <c r="D1338">
        <v>13676.1</v>
      </c>
      <c r="E1338" s="135">
        <f t="shared" si="272"/>
        <v>157.91278603874582</v>
      </c>
      <c r="F1338">
        <v>10879.8</v>
      </c>
      <c r="G1338">
        <f t="shared" si="260"/>
        <v>156.53329918696144</v>
      </c>
      <c r="H1338">
        <v>9105.36</v>
      </c>
      <c r="I1338">
        <f t="shared" si="261"/>
        <v>143.80433907106544</v>
      </c>
      <c r="J1338">
        <v>6939.13</v>
      </c>
      <c r="K1338">
        <f t="shared" si="262"/>
        <v>135.96912682768161</v>
      </c>
      <c r="L1338">
        <v>14023.67</v>
      </c>
      <c r="M1338" s="134">
        <f t="shared" si="263"/>
        <v>164.75137511425021</v>
      </c>
      <c r="N1338">
        <v>9797.91</v>
      </c>
      <c r="O1338">
        <f t="shared" si="264"/>
        <v>149.26782226636888</v>
      </c>
      <c r="P1338">
        <v>13780.75</v>
      </c>
      <c r="Q1338">
        <f t="shared" si="265"/>
        <v>142.28404048163316</v>
      </c>
      <c r="R1338">
        <v>7170.41</v>
      </c>
      <c r="S1338" s="135">
        <f t="shared" si="266"/>
        <v>170.36870717265893</v>
      </c>
      <c r="T1338">
        <v>10813.12</v>
      </c>
      <c r="U1338" s="136">
        <f t="shared" si="267"/>
        <v>169.25198434127381</v>
      </c>
      <c r="V1338">
        <v>9252.5499999999993</v>
      </c>
      <c r="W1338">
        <f t="shared" si="268"/>
        <v>126.48752766579312</v>
      </c>
      <c r="X1338">
        <v>2789.65</v>
      </c>
      <c r="Y1338">
        <f t="shared" si="269"/>
        <v>67.339096094566585</v>
      </c>
      <c r="Z1338">
        <v>14623.99</v>
      </c>
      <c r="AA1338" s="136">
        <f t="shared" si="270"/>
        <v>147.45492861176089</v>
      </c>
      <c r="AB1338">
        <v>10430.049999999999</v>
      </c>
      <c r="AC1338">
        <f t="shared" si="271"/>
        <v>118.5583240502876</v>
      </c>
    </row>
    <row r="1339" spans="1:29">
      <c r="A1339" s="20">
        <v>44014</v>
      </c>
      <c r="B1339">
        <v>25947.5</v>
      </c>
      <c r="C1339">
        <f t="shared" si="272"/>
        <v>131.51325776294416</v>
      </c>
      <c r="D1339">
        <v>13795.2</v>
      </c>
      <c r="E1339" s="135">
        <f t="shared" si="272"/>
        <v>159.28798897066463</v>
      </c>
      <c r="F1339">
        <v>10966.23</v>
      </c>
      <c r="G1339">
        <f t="shared" si="260"/>
        <v>157.77681221557677</v>
      </c>
      <c r="H1339">
        <v>9181.0499999999993</v>
      </c>
      <c r="I1339">
        <f t="shared" si="261"/>
        <v>144.99973940935945</v>
      </c>
      <c r="J1339">
        <v>7010.22</v>
      </c>
      <c r="K1339">
        <f t="shared" si="262"/>
        <v>137.36210335733011</v>
      </c>
      <c r="L1339">
        <v>14142.04</v>
      </c>
      <c r="M1339" s="134">
        <f t="shared" si="263"/>
        <v>166.14199684681194</v>
      </c>
      <c r="N1339">
        <v>9893.2000000000007</v>
      </c>
      <c r="O1339">
        <f t="shared" si="264"/>
        <v>150.71953296627962</v>
      </c>
      <c r="P1339">
        <v>13898.11</v>
      </c>
      <c r="Q1339">
        <f t="shared" si="265"/>
        <v>143.49576371809886</v>
      </c>
      <c r="R1339">
        <v>7227.2</v>
      </c>
      <c r="S1339" s="135">
        <f t="shared" si="266"/>
        <v>171.71803571598284</v>
      </c>
      <c r="T1339">
        <v>10867.41</v>
      </c>
      <c r="U1339" s="136">
        <f t="shared" si="267"/>
        <v>170.1017566761677</v>
      </c>
      <c r="V1339">
        <v>9372.2999999999993</v>
      </c>
      <c r="W1339">
        <f t="shared" si="268"/>
        <v>128.124577067091</v>
      </c>
      <c r="X1339">
        <v>2825.54</v>
      </c>
      <c r="Y1339">
        <f t="shared" si="269"/>
        <v>68.205441391945826</v>
      </c>
      <c r="Z1339">
        <v>14714.69</v>
      </c>
      <c r="AA1339" s="136">
        <f t="shared" si="270"/>
        <v>148.36946438654513</v>
      </c>
      <c r="AB1339">
        <v>10551.7</v>
      </c>
      <c r="AC1339">
        <f t="shared" si="271"/>
        <v>119.94111896696754</v>
      </c>
    </row>
    <row r="1340" spans="1:29">
      <c r="A1340" s="20">
        <v>44015</v>
      </c>
      <c r="B1340">
        <v>26146.25</v>
      </c>
      <c r="C1340">
        <f t="shared" si="272"/>
        <v>132.52060953018128</v>
      </c>
      <c r="D1340">
        <v>13940.55</v>
      </c>
      <c r="E1340" s="135">
        <f t="shared" si="272"/>
        <v>160.96629078556299</v>
      </c>
      <c r="F1340">
        <v>11049.32</v>
      </c>
      <c r="G1340">
        <f t="shared" si="260"/>
        <v>158.97227093995082</v>
      </c>
      <c r="H1340">
        <v>9259.0499999999993</v>
      </c>
      <c r="I1340">
        <f t="shared" si="261"/>
        <v>146.23162243732793</v>
      </c>
      <c r="J1340">
        <v>7069.71</v>
      </c>
      <c r="K1340">
        <f t="shared" si="262"/>
        <v>138.5277831118496</v>
      </c>
      <c r="L1340">
        <v>14247.53</v>
      </c>
      <c r="M1340" s="134">
        <f t="shared" si="263"/>
        <v>167.38130314543434</v>
      </c>
      <c r="N1340">
        <v>9957.27</v>
      </c>
      <c r="O1340">
        <f t="shared" si="264"/>
        <v>151.69561759785987</v>
      </c>
      <c r="P1340">
        <v>13966.82</v>
      </c>
      <c r="Q1340">
        <f t="shared" si="265"/>
        <v>144.20518348273379</v>
      </c>
      <c r="R1340">
        <v>7322.82</v>
      </c>
      <c r="S1340" s="135">
        <f t="shared" si="266"/>
        <v>173.98996378980979</v>
      </c>
      <c r="T1340">
        <v>10949.59</v>
      </c>
      <c r="U1340" s="136">
        <f t="shared" si="267"/>
        <v>171.38807626507136</v>
      </c>
      <c r="V1340">
        <v>9463.65</v>
      </c>
      <c r="W1340">
        <f t="shared" si="268"/>
        <v>129.37338260202679</v>
      </c>
      <c r="X1340">
        <v>2839.5</v>
      </c>
      <c r="Y1340">
        <f t="shared" si="269"/>
        <v>68.542420504551387</v>
      </c>
      <c r="Z1340">
        <v>14810.95</v>
      </c>
      <c r="AA1340" s="136">
        <f t="shared" si="270"/>
        <v>149.34006211180125</v>
      </c>
      <c r="AB1340">
        <v>10607.35</v>
      </c>
      <c r="AC1340">
        <f t="shared" si="271"/>
        <v>120.57369222724897</v>
      </c>
    </row>
    <row r="1341" spans="1:29">
      <c r="A1341" s="20">
        <v>44018</v>
      </c>
      <c r="B1341">
        <v>26264.85</v>
      </c>
      <c r="C1341">
        <f t="shared" si="272"/>
        <v>133.12172610675648</v>
      </c>
      <c r="D1341">
        <v>14102.9</v>
      </c>
      <c r="E1341" s="135">
        <f t="shared" si="272"/>
        <v>162.84088521039101</v>
      </c>
      <c r="F1341">
        <v>11066.35</v>
      </c>
      <c r="G1341">
        <f t="shared" si="260"/>
        <v>159.21729034151647</v>
      </c>
      <c r="H1341">
        <v>9291.73</v>
      </c>
      <c r="I1341">
        <f t="shared" si="261"/>
        <v>146.7477498393024</v>
      </c>
      <c r="J1341">
        <v>7097.88</v>
      </c>
      <c r="K1341">
        <f t="shared" si="262"/>
        <v>139.0797615735207</v>
      </c>
      <c r="L1341">
        <v>14392.84</v>
      </c>
      <c r="M1341" s="134">
        <f t="shared" si="263"/>
        <v>169.08841849525729</v>
      </c>
      <c r="N1341">
        <v>10092.84</v>
      </c>
      <c r="O1341">
        <f t="shared" si="264"/>
        <v>153.76098038080556</v>
      </c>
      <c r="P1341">
        <v>14173.88</v>
      </c>
      <c r="Q1341">
        <f t="shared" si="265"/>
        <v>146.34304487795006</v>
      </c>
      <c r="R1341">
        <v>7359.28</v>
      </c>
      <c r="S1341" s="135">
        <f t="shared" si="266"/>
        <v>174.85625219779698</v>
      </c>
      <c r="T1341">
        <v>10973.53</v>
      </c>
      <c r="U1341" s="136">
        <f t="shared" si="267"/>
        <v>171.76279628160037</v>
      </c>
      <c r="V1341">
        <v>9522.7999999999993</v>
      </c>
      <c r="W1341">
        <f t="shared" si="268"/>
        <v>130.18199614763657</v>
      </c>
      <c r="X1341">
        <v>2898.27</v>
      </c>
      <c r="Y1341">
        <f t="shared" si="269"/>
        <v>69.961063946373017</v>
      </c>
      <c r="Z1341">
        <v>14868.56</v>
      </c>
      <c r="AA1341" s="136">
        <f t="shared" si="270"/>
        <v>149.92094861660078</v>
      </c>
      <c r="AB1341">
        <v>10763.65</v>
      </c>
      <c r="AC1341">
        <f t="shared" si="271"/>
        <v>122.3503535135381</v>
      </c>
    </row>
    <row r="1342" spans="1:29">
      <c r="A1342" s="20">
        <v>44019</v>
      </c>
      <c r="B1342">
        <v>26390.6</v>
      </c>
      <c r="C1342">
        <f t="shared" si="272"/>
        <v>133.75908200476937</v>
      </c>
      <c r="D1342">
        <v>14186.2</v>
      </c>
      <c r="E1342" s="135">
        <f t="shared" si="272"/>
        <v>163.80271899904625</v>
      </c>
      <c r="F1342">
        <v>11034.25</v>
      </c>
      <c r="G1342">
        <f t="shared" si="260"/>
        <v>158.75545107021537</v>
      </c>
      <c r="H1342">
        <v>9291.93</v>
      </c>
      <c r="I1342">
        <f t="shared" si="261"/>
        <v>146.75090851373312</v>
      </c>
      <c r="J1342">
        <v>7072.59</v>
      </c>
      <c r="K1342">
        <f t="shared" si="262"/>
        <v>138.58421541464025</v>
      </c>
      <c r="L1342">
        <v>14409.18</v>
      </c>
      <c r="M1342" s="134">
        <f t="shared" si="263"/>
        <v>169.28038232992873</v>
      </c>
      <c r="N1342">
        <v>10129.26</v>
      </c>
      <c r="O1342">
        <f t="shared" si="264"/>
        <v>154.31582667832626</v>
      </c>
      <c r="P1342">
        <v>14188.34</v>
      </c>
      <c r="Q1342">
        <f t="shared" si="265"/>
        <v>146.49234206608313</v>
      </c>
      <c r="R1342">
        <v>7353.64</v>
      </c>
      <c r="S1342" s="135">
        <f t="shared" si="266"/>
        <v>174.72224598218952</v>
      </c>
      <c r="T1342">
        <v>10988.13</v>
      </c>
      <c r="U1342" s="136">
        <f t="shared" si="267"/>
        <v>171.99132227330139</v>
      </c>
      <c r="V1342">
        <v>9585.9500000000007</v>
      </c>
      <c r="W1342">
        <f t="shared" si="268"/>
        <v>131.04529192794524</v>
      </c>
      <c r="X1342">
        <v>2850.9</v>
      </c>
      <c r="Y1342">
        <f t="shared" si="269"/>
        <v>68.817604020576013</v>
      </c>
      <c r="Z1342">
        <v>14890.79</v>
      </c>
      <c r="AA1342" s="136">
        <f t="shared" si="270"/>
        <v>150.14509558764217</v>
      </c>
      <c r="AB1342">
        <v>10799.65</v>
      </c>
      <c r="AC1342">
        <f t="shared" si="271"/>
        <v>122.75956532611909</v>
      </c>
    </row>
    <row r="1343" spans="1:29">
      <c r="A1343" s="20">
        <v>44020</v>
      </c>
      <c r="B1343">
        <v>26299.5</v>
      </c>
      <c r="C1343">
        <f t="shared" si="272"/>
        <v>133.29734743372384</v>
      </c>
      <c r="D1343">
        <v>14087</v>
      </c>
      <c r="E1343" s="135">
        <f t="shared" si="272"/>
        <v>162.65729388698625</v>
      </c>
      <c r="F1343">
        <v>10938.6</v>
      </c>
      <c r="G1343">
        <f t="shared" si="260"/>
        <v>157.37928514186811</v>
      </c>
      <c r="H1343">
        <v>9208.9699999999993</v>
      </c>
      <c r="I1343">
        <f t="shared" si="261"/>
        <v>145.44069035988355</v>
      </c>
      <c r="J1343">
        <v>7018.7</v>
      </c>
      <c r="K1343">
        <f t="shared" si="262"/>
        <v>137.52826513776927</v>
      </c>
      <c r="L1343">
        <v>14328.96</v>
      </c>
      <c r="M1343" s="134">
        <f t="shared" si="263"/>
        <v>168.33795033376327</v>
      </c>
      <c r="N1343">
        <v>10074.27</v>
      </c>
      <c r="O1343">
        <f t="shared" si="264"/>
        <v>153.47807275463973</v>
      </c>
      <c r="P1343">
        <v>14157.33</v>
      </c>
      <c r="Q1343">
        <f t="shared" si="265"/>
        <v>146.17216877396655</v>
      </c>
      <c r="R1343">
        <v>7293.96</v>
      </c>
      <c r="S1343" s="135">
        <f t="shared" si="266"/>
        <v>173.30425113335045</v>
      </c>
      <c r="T1343">
        <v>10950.57</v>
      </c>
      <c r="U1343" s="136">
        <f t="shared" si="267"/>
        <v>171.40341568095266</v>
      </c>
      <c r="V1343">
        <v>9475.2999999999993</v>
      </c>
      <c r="W1343">
        <f t="shared" si="268"/>
        <v>129.53264461058728</v>
      </c>
      <c r="X1343">
        <v>2848.81</v>
      </c>
      <c r="Y1343">
        <f t="shared" si="269"/>
        <v>68.767153709304836</v>
      </c>
      <c r="Z1343">
        <v>14874.85</v>
      </c>
      <c r="AA1343" s="136">
        <f t="shared" si="270"/>
        <v>149.98437121884328</v>
      </c>
      <c r="AB1343">
        <v>10705.75</v>
      </c>
      <c r="AC1343">
        <f t="shared" si="271"/>
        <v>121.69220451497034</v>
      </c>
    </row>
    <row r="1344" spans="1:29">
      <c r="A1344" s="20">
        <v>44021</v>
      </c>
      <c r="B1344">
        <v>26268.6</v>
      </c>
      <c r="C1344">
        <f t="shared" si="272"/>
        <v>133.14073274387414</v>
      </c>
      <c r="D1344">
        <v>14146.7</v>
      </c>
      <c r="E1344" s="135">
        <f t="shared" si="272"/>
        <v>163.34662734656266</v>
      </c>
      <c r="F1344">
        <v>10963.5</v>
      </c>
      <c r="G1344">
        <f t="shared" si="260"/>
        <v>157.73753429624182</v>
      </c>
      <c r="H1344">
        <v>9215.61</v>
      </c>
      <c r="I1344">
        <f t="shared" si="261"/>
        <v>145.54555835098242</v>
      </c>
      <c r="J1344">
        <v>7016.36</v>
      </c>
      <c r="K1344">
        <f t="shared" si="262"/>
        <v>137.48241389175186</v>
      </c>
      <c r="L1344">
        <v>14394.95</v>
      </c>
      <c r="M1344" s="134">
        <f t="shared" si="263"/>
        <v>169.1132069708483</v>
      </c>
      <c r="N1344">
        <v>10094.620000000001</v>
      </c>
      <c r="O1344">
        <f t="shared" si="264"/>
        <v>153.78809807464376</v>
      </c>
      <c r="P1344">
        <v>14250.42</v>
      </c>
      <c r="Q1344">
        <f t="shared" si="265"/>
        <v>147.13330814072344</v>
      </c>
      <c r="R1344">
        <v>7339.76</v>
      </c>
      <c r="S1344" s="135">
        <f t="shared" si="266"/>
        <v>174.39245763597827</v>
      </c>
      <c r="T1344">
        <v>11003.81</v>
      </c>
      <c r="U1344" s="136">
        <f t="shared" si="267"/>
        <v>172.23675292740228</v>
      </c>
      <c r="V1344">
        <v>9473.15</v>
      </c>
      <c r="W1344">
        <f t="shared" si="268"/>
        <v>129.50325290943664</v>
      </c>
      <c r="X1344">
        <v>2869.3</v>
      </c>
      <c r="Y1344">
        <f t="shared" si="269"/>
        <v>69.261759871001701</v>
      </c>
      <c r="Z1344">
        <v>14973.64</v>
      </c>
      <c r="AA1344" s="136">
        <f t="shared" si="270"/>
        <v>150.98047914818099</v>
      </c>
      <c r="AB1344">
        <v>10813.45</v>
      </c>
      <c r="AC1344">
        <f t="shared" si="271"/>
        <v>122.91642985427514</v>
      </c>
    </row>
    <row r="1345" spans="1:29">
      <c r="A1345" s="20">
        <v>44022</v>
      </c>
      <c r="B1345">
        <v>26208.65</v>
      </c>
      <c r="C1345">
        <f t="shared" si="272"/>
        <v>132.83687997181949</v>
      </c>
      <c r="D1345">
        <v>14178.3</v>
      </c>
      <c r="E1345" s="135">
        <f t="shared" si="272"/>
        <v>163.71150066854952</v>
      </c>
      <c r="F1345">
        <v>10976.99</v>
      </c>
      <c r="G1345">
        <f t="shared" si="260"/>
        <v>157.93162189031818</v>
      </c>
      <c r="H1345">
        <v>9226.7099999999991</v>
      </c>
      <c r="I1345">
        <f t="shared" si="261"/>
        <v>145.72086478188561</v>
      </c>
      <c r="J1345">
        <v>7017.51</v>
      </c>
      <c r="K1345">
        <f t="shared" si="262"/>
        <v>137.50494762376897</v>
      </c>
      <c r="L1345">
        <v>14394.85</v>
      </c>
      <c r="M1345" s="134">
        <f t="shared" si="263"/>
        <v>169.11203216157858</v>
      </c>
      <c r="N1345">
        <v>10062.43</v>
      </c>
      <c r="O1345">
        <f t="shared" si="264"/>
        <v>153.29769438663737</v>
      </c>
      <c r="P1345">
        <v>14224.01</v>
      </c>
      <c r="Q1345">
        <f t="shared" si="265"/>
        <v>146.86062911315821</v>
      </c>
      <c r="R1345">
        <v>7334.13</v>
      </c>
      <c r="S1345" s="135">
        <f t="shared" si="266"/>
        <v>174.2586890200439</v>
      </c>
      <c r="T1345">
        <v>11036.17</v>
      </c>
      <c r="U1345" s="136">
        <f t="shared" si="267"/>
        <v>172.74326670078904</v>
      </c>
      <c r="V1345">
        <v>9471.9500000000007</v>
      </c>
      <c r="W1345">
        <f t="shared" si="268"/>
        <v>129.48684823902701</v>
      </c>
      <c r="X1345">
        <v>2841.82</v>
      </c>
      <c r="Y1345">
        <f t="shared" si="269"/>
        <v>68.598422763952911</v>
      </c>
      <c r="Z1345">
        <v>15028.12</v>
      </c>
      <c r="AA1345" s="136">
        <f t="shared" si="270"/>
        <v>151.52980559812858</v>
      </c>
      <c r="AB1345">
        <v>10768.05</v>
      </c>
      <c r="AC1345">
        <f t="shared" si="271"/>
        <v>122.40036829063132</v>
      </c>
    </row>
    <row r="1346" spans="1:29">
      <c r="A1346" s="20">
        <v>44025</v>
      </c>
      <c r="B1346">
        <v>26274.85</v>
      </c>
      <c r="C1346">
        <f t="shared" si="272"/>
        <v>133.17241047240361</v>
      </c>
      <c r="D1346">
        <v>14217.2</v>
      </c>
      <c r="E1346" s="135">
        <f t="shared" si="272"/>
        <v>164.16066434656497</v>
      </c>
      <c r="F1346">
        <v>11056.67</v>
      </c>
      <c r="G1346">
        <f t="shared" ref="G1346:G1409" si="273">F1346/F$2*100</f>
        <v>159.07801918431414</v>
      </c>
      <c r="H1346">
        <v>9325.84</v>
      </c>
      <c r="I1346">
        <f t="shared" ref="I1346:I1409" si="274">H1346/H$2*100</f>
        <v>147.28646176345634</v>
      </c>
      <c r="J1346">
        <v>7081.83</v>
      </c>
      <c r="K1346">
        <f t="shared" ref="K1346:K1409" si="275">J1346/J$2*100</f>
        <v>138.76526905276029</v>
      </c>
      <c r="L1346">
        <v>14363.1</v>
      </c>
      <c r="M1346" s="134">
        <f t="shared" ref="M1346:M1409" si="276">L1346/L$2*100</f>
        <v>168.73903021844404</v>
      </c>
      <c r="N1346">
        <v>10054.780000000001</v>
      </c>
      <c r="O1346">
        <f t="shared" ref="O1346:O1409" si="277">N1346/N$2*100</f>
        <v>153.18114924177101</v>
      </c>
      <c r="P1346">
        <v>14223.31</v>
      </c>
      <c r="Q1346">
        <f t="shared" ref="Q1346:Q1409" si="278">P1346/P$2*100</f>
        <v>146.85340172507429</v>
      </c>
      <c r="R1346">
        <v>7368.65</v>
      </c>
      <c r="S1346" s="135">
        <f t="shared" ref="S1346:S1409" si="279">R1346/R$2*100</f>
        <v>175.07888309145685</v>
      </c>
      <c r="T1346">
        <v>11113</v>
      </c>
      <c r="U1346" s="136">
        <f t="shared" ref="U1346:U1409" si="280">T1346/T$2*100</f>
        <v>173.94584560095291</v>
      </c>
      <c r="V1346">
        <v>9587.1</v>
      </c>
      <c r="W1346">
        <f t="shared" ref="W1346:W1409" si="281">V1346/V$2*100</f>
        <v>131.06101307042115</v>
      </c>
      <c r="X1346">
        <v>2853.15</v>
      </c>
      <c r="Y1346">
        <f t="shared" ref="Y1346:Y1409" si="282">X1346/X$2*100</f>
        <v>68.871916556633508</v>
      </c>
      <c r="Z1346">
        <v>15047.47</v>
      </c>
      <c r="AA1346" s="136">
        <f t="shared" ref="AA1346:AA1409" si="283">Z1346/Z$2*100</f>
        <v>151.7249132854723</v>
      </c>
      <c r="AB1346">
        <v>10802.7</v>
      </c>
      <c r="AC1346">
        <f t="shared" ref="AC1346:AC1409" si="284">AB1346/AB$2*100</f>
        <v>122.79423466024053</v>
      </c>
    </row>
    <row r="1347" spans="1:29">
      <c r="A1347" s="20">
        <v>44026</v>
      </c>
      <c r="B1347">
        <v>26016.9</v>
      </c>
      <c r="C1347">
        <f t="shared" ref="C1347:E1410" si="285">B1347/B$2*100</f>
        <v>131.86500726053538</v>
      </c>
      <c r="D1347">
        <v>14119.85</v>
      </c>
      <c r="E1347" s="135">
        <f t="shared" si="285"/>
        <v>163.03660048911499</v>
      </c>
      <c r="F1347">
        <v>11025.84</v>
      </c>
      <c r="G1347">
        <f t="shared" si="273"/>
        <v>158.63445205863775</v>
      </c>
      <c r="H1347">
        <v>9259.65</v>
      </c>
      <c r="I1347">
        <f t="shared" si="274"/>
        <v>146.24109846061998</v>
      </c>
      <c r="J1347">
        <v>7016.27</v>
      </c>
      <c r="K1347">
        <f t="shared" si="275"/>
        <v>137.48065038228967</v>
      </c>
      <c r="L1347">
        <v>14335.7</v>
      </c>
      <c r="M1347" s="134">
        <f t="shared" si="276"/>
        <v>168.4171324785421</v>
      </c>
      <c r="N1347">
        <v>9987.92</v>
      </c>
      <c r="O1347">
        <f t="shared" si="277"/>
        <v>152.16255991029834</v>
      </c>
      <c r="P1347">
        <v>14162.48</v>
      </c>
      <c r="Q1347">
        <f t="shared" si="278"/>
        <v>146.22534170058375</v>
      </c>
      <c r="R1347">
        <v>7366.43</v>
      </c>
      <c r="S1347" s="135">
        <f t="shared" si="279"/>
        <v>175.02613596403691</v>
      </c>
      <c r="T1347">
        <v>11092.67</v>
      </c>
      <c r="U1347" s="136">
        <f t="shared" si="280"/>
        <v>173.62763098374177</v>
      </c>
      <c r="V1347">
        <v>9455.0499999999993</v>
      </c>
      <c r="W1347">
        <f t="shared" si="281"/>
        <v>129.25581579742419</v>
      </c>
      <c r="X1347">
        <v>2783.43</v>
      </c>
      <c r="Y1347">
        <f t="shared" si="282"/>
        <v>67.188952105998766</v>
      </c>
      <c r="Z1347">
        <v>15056.03</v>
      </c>
      <c r="AA1347" s="136">
        <f t="shared" si="283"/>
        <v>151.8112244897959</v>
      </c>
      <c r="AB1347">
        <v>10607.35</v>
      </c>
      <c r="AC1347">
        <f t="shared" si="284"/>
        <v>120.57369222724897</v>
      </c>
    </row>
    <row r="1348" spans="1:29">
      <c r="A1348" s="20">
        <v>44027</v>
      </c>
      <c r="B1348">
        <v>25875.25</v>
      </c>
      <c r="C1348">
        <f t="shared" si="285"/>
        <v>131.1470632211435</v>
      </c>
      <c r="D1348">
        <v>14162.4</v>
      </c>
      <c r="E1348" s="135">
        <f t="shared" si="285"/>
        <v>163.52790934514474</v>
      </c>
      <c r="F1348">
        <v>11052.52</v>
      </c>
      <c r="G1348">
        <f t="shared" si="273"/>
        <v>159.01831099191855</v>
      </c>
      <c r="H1348">
        <v>9336.49</v>
      </c>
      <c r="I1348">
        <f t="shared" si="274"/>
        <v>147.45466117689051</v>
      </c>
      <c r="J1348">
        <v>7083.32</v>
      </c>
      <c r="K1348">
        <f t="shared" si="275"/>
        <v>138.79446493163462</v>
      </c>
      <c r="L1348">
        <v>14314.33</v>
      </c>
      <c r="M1348" s="134">
        <f t="shared" si="276"/>
        <v>168.16607573760399</v>
      </c>
      <c r="N1348">
        <v>9998.7800000000007</v>
      </c>
      <c r="O1348">
        <f t="shared" si="277"/>
        <v>152.32800831203022</v>
      </c>
      <c r="P1348">
        <v>14179.5</v>
      </c>
      <c r="Q1348">
        <f t="shared" si="278"/>
        <v>146.40107047942362</v>
      </c>
      <c r="R1348">
        <v>7351.82</v>
      </c>
      <c r="S1348" s="135">
        <f t="shared" si="279"/>
        <v>174.67900284169207</v>
      </c>
      <c r="T1348">
        <v>11059.5</v>
      </c>
      <c r="U1348" s="136">
        <f t="shared" si="280"/>
        <v>173.10843871355519</v>
      </c>
      <c r="V1348">
        <v>9519.4</v>
      </c>
      <c r="W1348">
        <f t="shared" si="281"/>
        <v>130.13551624814249</v>
      </c>
      <c r="X1348">
        <v>2754.45</v>
      </c>
      <c r="Y1348">
        <f t="shared" si="282"/>
        <v>66.489406641578299</v>
      </c>
      <c r="Z1348">
        <v>15047.09</v>
      </c>
      <c r="AA1348" s="136">
        <f t="shared" si="283"/>
        <v>151.72108171331772</v>
      </c>
      <c r="AB1348">
        <v>10618.2</v>
      </c>
      <c r="AC1348">
        <f t="shared" si="284"/>
        <v>120.69702412076298</v>
      </c>
    </row>
    <row r="1349" spans="1:29">
      <c r="A1349" s="20">
        <v>44028</v>
      </c>
      <c r="B1349">
        <v>25950.05</v>
      </c>
      <c r="C1349">
        <f t="shared" si="285"/>
        <v>131.52618227618419</v>
      </c>
      <c r="D1349">
        <v>14204.75</v>
      </c>
      <c r="E1349" s="135">
        <f t="shared" si="285"/>
        <v>164.01690887635181</v>
      </c>
      <c r="F1349">
        <v>11149.57</v>
      </c>
      <c r="G1349">
        <f t="shared" si="273"/>
        <v>160.41461944300167</v>
      </c>
      <c r="H1349">
        <v>9421.74</v>
      </c>
      <c r="I1349">
        <f t="shared" si="274"/>
        <v>148.80104615297142</v>
      </c>
      <c r="J1349">
        <v>7157.85</v>
      </c>
      <c r="K1349">
        <f t="shared" si="275"/>
        <v>140.25484671183864</v>
      </c>
      <c r="L1349">
        <v>14414.14</v>
      </c>
      <c r="M1349" s="134">
        <f t="shared" si="276"/>
        <v>169.33865286970661</v>
      </c>
      <c r="N1349">
        <v>10052.9</v>
      </c>
      <c r="O1349">
        <f t="shared" si="277"/>
        <v>153.15250808198684</v>
      </c>
      <c r="P1349">
        <v>14246.42</v>
      </c>
      <c r="Q1349">
        <f t="shared" si="278"/>
        <v>147.09200878024404</v>
      </c>
      <c r="R1349">
        <v>7424.75</v>
      </c>
      <c r="S1349" s="135">
        <f t="shared" si="279"/>
        <v>176.41181725733946</v>
      </c>
      <c r="T1349">
        <v>11177.65</v>
      </c>
      <c r="U1349" s="136">
        <f t="shared" si="280"/>
        <v>174.95777747516343</v>
      </c>
      <c r="V1349">
        <v>9610.4500000000007</v>
      </c>
      <c r="W1349">
        <f t="shared" si="281"/>
        <v>131.38022061547591</v>
      </c>
      <c r="X1349">
        <v>2775.54</v>
      </c>
      <c r="Y1349">
        <f t="shared" si="282"/>
        <v>66.998496146223843</v>
      </c>
      <c r="Z1349">
        <v>15175.27</v>
      </c>
      <c r="AA1349" s="136">
        <f t="shared" si="283"/>
        <v>153.01353149955634</v>
      </c>
      <c r="AB1349">
        <v>10739.95</v>
      </c>
      <c r="AC1349">
        <f t="shared" si="284"/>
        <v>122.08095573692228</v>
      </c>
    </row>
    <row r="1350" spans="1:29">
      <c r="A1350" s="20">
        <v>44029</v>
      </c>
      <c r="B1350">
        <v>26375.8</v>
      </c>
      <c r="C1350">
        <f t="shared" si="285"/>
        <v>133.68406914361162</v>
      </c>
      <c r="D1350">
        <v>14350.7</v>
      </c>
      <c r="E1350" s="135">
        <f t="shared" si="285"/>
        <v>165.70213866571831</v>
      </c>
      <c r="F1350">
        <v>11289.72</v>
      </c>
      <c r="G1350">
        <f t="shared" si="273"/>
        <v>162.43102984402492</v>
      </c>
      <c r="H1350">
        <v>9533.41</v>
      </c>
      <c r="I1350">
        <f t="shared" si="274"/>
        <v>150.5646920213463</v>
      </c>
      <c r="J1350">
        <v>7239.05</v>
      </c>
      <c r="K1350">
        <f t="shared" si="275"/>
        <v>141.84592413774183</v>
      </c>
      <c r="L1350">
        <v>14555.25</v>
      </c>
      <c r="M1350" s="134">
        <f t="shared" si="276"/>
        <v>170.99642623020154</v>
      </c>
      <c r="N1350">
        <v>10135.73</v>
      </c>
      <c r="O1350">
        <f t="shared" si="277"/>
        <v>154.41439492503025</v>
      </c>
      <c r="P1350">
        <v>14382.14</v>
      </c>
      <c r="Q1350">
        <f t="shared" si="278"/>
        <v>148.49329608131018</v>
      </c>
      <c r="R1350">
        <v>7541.91</v>
      </c>
      <c r="S1350" s="135">
        <f t="shared" si="279"/>
        <v>179.19553502694379</v>
      </c>
      <c r="T1350">
        <v>11329.2</v>
      </c>
      <c r="U1350" s="136">
        <f t="shared" si="280"/>
        <v>177.32990857395086</v>
      </c>
      <c r="V1350">
        <v>9694.7999999999993</v>
      </c>
      <c r="W1350">
        <f t="shared" si="281"/>
        <v>132.53333223968863</v>
      </c>
      <c r="X1350">
        <v>2859.06</v>
      </c>
      <c r="Y1350">
        <f t="shared" si="282"/>
        <v>69.014577484677829</v>
      </c>
      <c r="Z1350">
        <v>15359.07</v>
      </c>
      <c r="AA1350" s="136">
        <f t="shared" si="283"/>
        <v>154.86680245220617</v>
      </c>
      <c r="AB1350">
        <v>10901.7</v>
      </c>
      <c r="AC1350">
        <f t="shared" si="284"/>
        <v>123.91956714483827</v>
      </c>
    </row>
    <row r="1351" spans="1:29">
      <c r="A1351" s="20">
        <v>44032</v>
      </c>
      <c r="B1351">
        <v>26525.75</v>
      </c>
      <c r="C1351">
        <f t="shared" si="285"/>
        <v>134.44408120649064</v>
      </c>
      <c r="D1351">
        <v>14497.6</v>
      </c>
      <c r="E1351" s="135">
        <f t="shared" si="285"/>
        <v>167.3983377479926</v>
      </c>
      <c r="F1351">
        <v>11371.26</v>
      </c>
      <c r="G1351">
        <f t="shared" si="273"/>
        <v>163.6041879182271</v>
      </c>
      <c r="H1351">
        <v>9674.6</v>
      </c>
      <c r="I1351">
        <f t="shared" si="274"/>
        <v>152.7945582356908</v>
      </c>
      <c r="J1351">
        <v>7356.03</v>
      </c>
      <c r="K1351">
        <f t="shared" si="275"/>
        <v>144.13809454762063</v>
      </c>
      <c r="L1351">
        <v>14649.1</v>
      </c>
      <c r="M1351" s="134">
        <f t="shared" si="276"/>
        <v>172.09898472982911</v>
      </c>
      <c r="N1351">
        <v>10185.56</v>
      </c>
      <c r="O1351">
        <f t="shared" si="277"/>
        <v>155.17353800590496</v>
      </c>
      <c r="P1351">
        <v>14537.85</v>
      </c>
      <c r="Q1351">
        <f t="shared" si="278"/>
        <v>150.10097693637218</v>
      </c>
      <c r="R1351">
        <v>7594.44</v>
      </c>
      <c r="S1351" s="135">
        <f t="shared" si="279"/>
        <v>180.44364610954293</v>
      </c>
      <c r="T1351">
        <v>11404.83</v>
      </c>
      <c r="U1351" s="136">
        <f t="shared" si="280"/>
        <v>178.51370451589273</v>
      </c>
      <c r="V1351">
        <v>9825.7999999999993</v>
      </c>
      <c r="W1351">
        <f t="shared" si="281"/>
        <v>134.32417542607712</v>
      </c>
      <c r="X1351">
        <v>2873.4</v>
      </c>
      <c r="Y1351">
        <f t="shared" si="282"/>
        <v>69.360729381150904</v>
      </c>
      <c r="Z1351">
        <v>15477.12</v>
      </c>
      <c r="AA1351" s="136">
        <f t="shared" si="283"/>
        <v>156.05711059127208</v>
      </c>
      <c r="AB1351">
        <v>11022.2</v>
      </c>
      <c r="AC1351">
        <f t="shared" si="284"/>
        <v>125.28929001750519</v>
      </c>
    </row>
    <row r="1352" spans="1:29">
      <c r="A1352" s="20">
        <v>44033</v>
      </c>
      <c r="B1352">
        <v>26571.599999999999</v>
      </c>
      <c r="C1352">
        <f t="shared" si="285"/>
        <v>134.67646902298281</v>
      </c>
      <c r="D1352">
        <v>14559.2</v>
      </c>
      <c r="E1352" s="135">
        <f t="shared" si="285"/>
        <v>168.10960979338469</v>
      </c>
      <c r="F1352">
        <v>11313.86</v>
      </c>
      <c r="G1352">
        <f t="shared" si="273"/>
        <v>162.77834448605634</v>
      </c>
      <c r="H1352">
        <v>9608.2199999999993</v>
      </c>
      <c r="I1352">
        <f t="shared" si="274"/>
        <v>151.74619419214531</v>
      </c>
      <c r="J1352">
        <v>7332.78</v>
      </c>
      <c r="K1352">
        <f t="shared" si="275"/>
        <v>143.68252126988358</v>
      </c>
      <c r="L1352">
        <v>14613.8</v>
      </c>
      <c r="M1352" s="134">
        <f t="shared" si="276"/>
        <v>171.68427705761968</v>
      </c>
      <c r="N1352">
        <v>10185.049999999999</v>
      </c>
      <c r="O1352">
        <f t="shared" si="277"/>
        <v>155.16576832958054</v>
      </c>
      <c r="P1352">
        <v>14519.9</v>
      </c>
      <c r="Q1352">
        <f t="shared" si="278"/>
        <v>149.91564605622082</v>
      </c>
      <c r="R1352">
        <v>7556.32</v>
      </c>
      <c r="S1352" s="135">
        <f t="shared" si="279"/>
        <v>179.53791615582736</v>
      </c>
      <c r="T1352">
        <v>11280.6</v>
      </c>
      <c r="U1352" s="136">
        <f t="shared" si="280"/>
        <v>176.56919876595964</v>
      </c>
      <c r="V1352">
        <v>9807.2999999999993</v>
      </c>
      <c r="W1352">
        <f t="shared" si="281"/>
        <v>134.07127009059479</v>
      </c>
      <c r="X1352">
        <v>2925.43</v>
      </c>
      <c r="Y1352">
        <f t="shared" si="282"/>
        <v>70.6166766038492</v>
      </c>
      <c r="Z1352">
        <v>15376.87</v>
      </c>
      <c r="AA1352" s="136">
        <f t="shared" si="283"/>
        <v>155.04628135839314</v>
      </c>
      <c r="AB1352">
        <v>11162.25</v>
      </c>
      <c r="AC1352">
        <f t="shared" si="284"/>
        <v>126.88123763839316</v>
      </c>
    </row>
    <row r="1353" spans="1:29">
      <c r="A1353" s="20">
        <v>44034</v>
      </c>
      <c r="B1353">
        <v>26426.85</v>
      </c>
      <c r="C1353">
        <f t="shared" si="285"/>
        <v>133.94281283024029</v>
      </c>
      <c r="D1353">
        <v>14596.35</v>
      </c>
      <c r="E1353" s="135">
        <f t="shared" si="285"/>
        <v>168.53856687920151</v>
      </c>
      <c r="F1353">
        <v>11238.71</v>
      </c>
      <c r="G1353">
        <f t="shared" si="273"/>
        <v>161.69712264062716</v>
      </c>
      <c r="H1353">
        <v>9547.9599999999991</v>
      </c>
      <c r="I1353">
        <f t="shared" si="274"/>
        <v>150.79448558617887</v>
      </c>
      <c r="J1353">
        <v>7287.17</v>
      </c>
      <c r="K1353">
        <f t="shared" si="275"/>
        <v>142.78881386353572</v>
      </c>
      <c r="L1353">
        <v>14612.7</v>
      </c>
      <c r="M1353" s="134">
        <f t="shared" si="276"/>
        <v>171.67135415565284</v>
      </c>
      <c r="N1353">
        <v>10158.049999999999</v>
      </c>
      <c r="O1353">
        <f t="shared" si="277"/>
        <v>154.75443252416977</v>
      </c>
      <c r="P1353">
        <v>14543.27</v>
      </c>
      <c r="Q1353">
        <f t="shared" si="278"/>
        <v>150.15693756982176</v>
      </c>
      <c r="R1353">
        <v>7564.27</v>
      </c>
      <c r="S1353" s="135">
        <f t="shared" si="279"/>
        <v>179.72680789591234</v>
      </c>
      <c r="T1353">
        <v>11257.5</v>
      </c>
      <c r="U1353" s="136">
        <f t="shared" si="280"/>
        <v>176.20762682018602</v>
      </c>
      <c r="V1353">
        <v>9731.65</v>
      </c>
      <c r="W1353">
        <f t="shared" si="281"/>
        <v>133.03709232685213</v>
      </c>
      <c r="X1353">
        <v>2920.39</v>
      </c>
      <c r="Y1353">
        <f t="shared" si="282"/>
        <v>70.495016523080423</v>
      </c>
      <c r="Z1353">
        <v>15400.54</v>
      </c>
      <c r="AA1353" s="136">
        <f t="shared" si="283"/>
        <v>155.28494797128337</v>
      </c>
      <c r="AB1353">
        <v>11132.6</v>
      </c>
      <c r="AC1353">
        <f t="shared" si="284"/>
        <v>126.54420624275356</v>
      </c>
    </row>
    <row r="1354" spans="1:29">
      <c r="A1354" s="20">
        <v>44035</v>
      </c>
      <c r="B1354">
        <v>26642.3</v>
      </c>
      <c r="C1354">
        <f t="shared" si="285"/>
        <v>135.03480748810816</v>
      </c>
      <c r="D1354">
        <v>14682.7</v>
      </c>
      <c r="E1354" s="135">
        <f t="shared" si="285"/>
        <v>169.53561787140293</v>
      </c>
      <c r="F1354">
        <v>11305.51</v>
      </c>
      <c r="G1354">
        <f t="shared" si="273"/>
        <v>162.65820872545308</v>
      </c>
      <c r="H1354">
        <v>9607.19</v>
      </c>
      <c r="I1354">
        <f t="shared" si="274"/>
        <v>151.72992701882728</v>
      </c>
      <c r="J1354">
        <v>7323.23</v>
      </c>
      <c r="K1354">
        <f t="shared" si="275"/>
        <v>143.49539332139372</v>
      </c>
      <c r="L1354">
        <v>14702.46</v>
      </c>
      <c r="M1354" s="134">
        <f t="shared" si="276"/>
        <v>172.72586295614906</v>
      </c>
      <c r="N1354">
        <v>10237.969999999999</v>
      </c>
      <c r="O1354">
        <f t="shared" si="277"/>
        <v>155.97198650818558</v>
      </c>
      <c r="P1354">
        <v>14658.85</v>
      </c>
      <c r="Q1354">
        <f t="shared" si="278"/>
        <v>151.35028259087409</v>
      </c>
      <c r="R1354">
        <v>7655.4</v>
      </c>
      <c r="S1354" s="135">
        <f t="shared" si="279"/>
        <v>181.89205371653406</v>
      </c>
      <c r="T1354">
        <v>11346.29</v>
      </c>
      <c r="U1354" s="136">
        <f t="shared" si="280"/>
        <v>177.5974092039626</v>
      </c>
      <c r="V1354">
        <v>9800.25</v>
      </c>
      <c r="W1354">
        <f t="shared" si="281"/>
        <v>133.97489265193801</v>
      </c>
      <c r="X1354">
        <v>2937.94</v>
      </c>
      <c r="Y1354">
        <f t="shared" si="282"/>
        <v>70.91865430432884</v>
      </c>
      <c r="Z1354">
        <v>15548.92</v>
      </c>
      <c r="AA1354" s="136">
        <f t="shared" si="283"/>
        <v>156.78107606679035</v>
      </c>
      <c r="AB1354">
        <v>11215.45</v>
      </c>
      <c r="AC1354">
        <f t="shared" si="284"/>
        <v>127.48596176142952</v>
      </c>
    </row>
    <row r="1355" spans="1:29">
      <c r="A1355" s="20">
        <v>44036</v>
      </c>
      <c r="B1355">
        <v>26340.55</v>
      </c>
      <c r="C1355">
        <f t="shared" si="285"/>
        <v>133.5054067547054</v>
      </c>
      <c r="D1355">
        <v>14736.8</v>
      </c>
      <c r="E1355" s="135">
        <f t="shared" si="285"/>
        <v>170.16029023594371</v>
      </c>
      <c r="F1355">
        <v>11247.42</v>
      </c>
      <c r="G1355">
        <f t="shared" si="273"/>
        <v>161.82243790707679</v>
      </c>
      <c r="H1355">
        <v>9595.41</v>
      </c>
      <c r="I1355">
        <f t="shared" si="274"/>
        <v>151.54388109485973</v>
      </c>
      <c r="J1355">
        <v>7301.69</v>
      </c>
      <c r="K1355">
        <f t="shared" si="275"/>
        <v>143.07332672343861</v>
      </c>
      <c r="L1355">
        <v>14690.04</v>
      </c>
      <c r="M1355" s="134">
        <f t="shared" si="276"/>
        <v>172.57995164485044</v>
      </c>
      <c r="N1355">
        <v>10226.19</v>
      </c>
      <c r="O1355">
        <f t="shared" si="277"/>
        <v>155.79252221975085</v>
      </c>
      <c r="P1355">
        <v>14710.44</v>
      </c>
      <c r="Q1355">
        <f t="shared" si="278"/>
        <v>151.88294109265721</v>
      </c>
      <c r="R1355">
        <v>7594.69</v>
      </c>
      <c r="S1355" s="135">
        <f t="shared" si="279"/>
        <v>180.4495861013695</v>
      </c>
      <c r="T1355">
        <v>11264.61</v>
      </c>
      <c r="U1355" s="136">
        <f t="shared" si="280"/>
        <v>176.31891584765143</v>
      </c>
      <c r="V1355">
        <v>9789.65</v>
      </c>
      <c r="W1355">
        <f t="shared" si="281"/>
        <v>133.82998472998594</v>
      </c>
      <c r="X1355">
        <v>2883.5</v>
      </c>
      <c r="Y1355">
        <f t="shared" si="282"/>
        <v>69.604532320786745</v>
      </c>
      <c r="Z1355">
        <v>15441.46</v>
      </c>
      <c r="AA1355" s="136">
        <f t="shared" si="283"/>
        <v>155.69754779382109</v>
      </c>
      <c r="AB1355">
        <v>11194.15</v>
      </c>
      <c r="AC1355">
        <f t="shared" si="284"/>
        <v>127.24384477231909</v>
      </c>
    </row>
    <row r="1356" spans="1:29">
      <c r="A1356" s="20">
        <v>44039</v>
      </c>
      <c r="B1356">
        <v>26134.3</v>
      </c>
      <c r="C1356">
        <f t="shared" si="285"/>
        <v>132.46004171323293</v>
      </c>
      <c r="D1356">
        <v>14652.35</v>
      </c>
      <c r="E1356" s="135">
        <f t="shared" si="285"/>
        <v>169.18517782955794</v>
      </c>
      <c r="F1356">
        <v>11204.73</v>
      </c>
      <c r="G1356">
        <f t="shared" si="273"/>
        <v>161.20823483879508</v>
      </c>
      <c r="H1356">
        <v>9601.06</v>
      </c>
      <c r="I1356">
        <f t="shared" si="274"/>
        <v>151.63311364752664</v>
      </c>
      <c r="J1356">
        <v>7304.99</v>
      </c>
      <c r="K1356">
        <f t="shared" si="275"/>
        <v>143.13798873705289</v>
      </c>
      <c r="L1356">
        <v>14539.85</v>
      </c>
      <c r="M1356" s="134">
        <f t="shared" si="276"/>
        <v>170.81550560266541</v>
      </c>
      <c r="N1356">
        <v>10159.14</v>
      </c>
      <c r="O1356">
        <f t="shared" si="277"/>
        <v>154.77103830298083</v>
      </c>
      <c r="P1356">
        <v>14640.92</v>
      </c>
      <c r="Q1356">
        <f t="shared" si="278"/>
        <v>151.16515820752517</v>
      </c>
      <c r="R1356">
        <v>7595.32</v>
      </c>
      <c r="S1356" s="135">
        <f t="shared" si="279"/>
        <v>180.46455488077245</v>
      </c>
      <c r="T1356">
        <v>11203.87</v>
      </c>
      <c r="U1356" s="136">
        <f t="shared" si="280"/>
        <v>175.36818511231428</v>
      </c>
      <c r="V1356">
        <v>9815.4</v>
      </c>
      <c r="W1356">
        <f t="shared" si="281"/>
        <v>134.18200161586003</v>
      </c>
      <c r="X1356">
        <v>2860.88</v>
      </c>
      <c r="Y1356">
        <f t="shared" si="282"/>
        <v>69.058510291622127</v>
      </c>
      <c r="Z1356">
        <v>15387.47</v>
      </c>
      <c r="AA1356" s="136">
        <f t="shared" si="283"/>
        <v>155.15316205533597</v>
      </c>
      <c r="AB1356">
        <v>11131.8</v>
      </c>
      <c r="AC1356">
        <f t="shared" si="284"/>
        <v>126.53511264691841</v>
      </c>
    </row>
    <row r="1357" spans="1:29">
      <c r="A1357" s="20">
        <v>44040</v>
      </c>
      <c r="B1357">
        <v>26309.75</v>
      </c>
      <c r="C1357">
        <f t="shared" si="285"/>
        <v>133.34929890851217</v>
      </c>
      <c r="D1357">
        <v>14714.6</v>
      </c>
      <c r="E1357" s="135">
        <f t="shared" si="285"/>
        <v>169.90395518062383</v>
      </c>
      <c r="F1357">
        <v>11270.14</v>
      </c>
      <c r="G1357">
        <f t="shared" si="273"/>
        <v>162.14932227604751</v>
      </c>
      <c r="H1357">
        <v>9653.2999999999993</v>
      </c>
      <c r="I1357">
        <f t="shared" si="274"/>
        <v>152.45815940882247</v>
      </c>
      <c r="J1357">
        <v>7362.41</v>
      </c>
      <c r="K1357">
        <f t="shared" si="275"/>
        <v>144.26310777394161</v>
      </c>
      <c r="L1357">
        <v>14611.85</v>
      </c>
      <c r="M1357" s="134">
        <f t="shared" si="276"/>
        <v>171.66136827686026</v>
      </c>
      <c r="N1357">
        <v>10175.32</v>
      </c>
      <c r="O1357">
        <f t="shared" si="277"/>
        <v>155.01753509303805</v>
      </c>
      <c r="P1357">
        <v>14710.81</v>
      </c>
      <c r="Q1357">
        <f t="shared" si="278"/>
        <v>151.88676128350153</v>
      </c>
      <c r="R1357">
        <v>7628.36</v>
      </c>
      <c r="S1357" s="135">
        <f t="shared" si="279"/>
        <v>181.24958420057214</v>
      </c>
      <c r="T1357">
        <v>11251.01</v>
      </c>
      <c r="U1357" s="136">
        <f t="shared" si="280"/>
        <v>176.10604232113536</v>
      </c>
      <c r="V1357">
        <v>9928.4500000000007</v>
      </c>
      <c r="W1357">
        <f t="shared" si="281"/>
        <v>135.7274582740373</v>
      </c>
      <c r="X1357">
        <v>2897.24</v>
      </c>
      <c r="Y1357">
        <f t="shared" si="282"/>
        <v>69.93620087431114</v>
      </c>
      <c r="Z1357">
        <v>15430.41</v>
      </c>
      <c r="AA1357" s="136">
        <f t="shared" si="283"/>
        <v>155.58612970880051</v>
      </c>
      <c r="AB1357">
        <v>11300.55</v>
      </c>
      <c r="AC1357">
        <f t="shared" si="284"/>
        <v>128.45329301839178</v>
      </c>
    </row>
    <row r="1358" spans="1:29">
      <c r="A1358" s="20">
        <v>44041</v>
      </c>
      <c r="B1358">
        <v>26433.05</v>
      </c>
      <c r="C1358">
        <f t="shared" si="285"/>
        <v>133.97423713694155</v>
      </c>
      <c r="D1358">
        <v>14690.05</v>
      </c>
      <c r="E1358" s="135">
        <f t="shared" si="285"/>
        <v>169.6204855586372</v>
      </c>
      <c r="F1358">
        <v>11350.51</v>
      </c>
      <c r="G1358">
        <f t="shared" si="273"/>
        <v>163.30564695624901</v>
      </c>
      <c r="H1358">
        <v>9682.5499999999993</v>
      </c>
      <c r="I1358">
        <f t="shared" si="274"/>
        <v>152.92011554431065</v>
      </c>
      <c r="J1358">
        <v>7394.74</v>
      </c>
      <c r="K1358">
        <f t="shared" si="275"/>
        <v>144.89659956186586</v>
      </c>
      <c r="L1358">
        <v>14707.34</v>
      </c>
      <c r="M1358" s="134">
        <f t="shared" si="276"/>
        <v>172.78319364851114</v>
      </c>
      <c r="N1358">
        <v>10202.59</v>
      </c>
      <c r="O1358">
        <f t="shared" si="277"/>
        <v>155.43298425650295</v>
      </c>
      <c r="P1358">
        <v>14749.41</v>
      </c>
      <c r="Q1358">
        <f t="shared" si="278"/>
        <v>152.28530011212777</v>
      </c>
      <c r="R1358">
        <v>7672.33</v>
      </c>
      <c r="S1358" s="135">
        <f t="shared" si="279"/>
        <v>182.29430996302949</v>
      </c>
      <c r="T1358">
        <v>11358.83</v>
      </c>
      <c r="U1358" s="136">
        <f t="shared" si="280"/>
        <v>177.79369111738254</v>
      </c>
      <c r="V1358">
        <v>9899.9</v>
      </c>
      <c r="W1358">
        <f t="shared" si="281"/>
        <v>135.33716382387399</v>
      </c>
      <c r="X1358">
        <v>2909.74</v>
      </c>
      <c r="Y1358">
        <f t="shared" si="282"/>
        <v>70.237937185741629</v>
      </c>
      <c r="Z1358">
        <v>15555.7</v>
      </c>
      <c r="AA1358" s="136">
        <f t="shared" si="283"/>
        <v>156.84943938049528</v>
      </c>
      <c r="AB1358">
        <v>11202.85</v>
      </c>
      <c r="AC1358">
        <f t="shared" si="284"/>
        <v>127.34273762702617</v>
      </c>
    </row>
    <row r="1359" spans="1:29">
      <c r="A1359" s="20">
        <v>44042</v>
      </c>
      <c r="B1359">
        <v>26565.4</v>
      </c>
      <c r="C1359">
        <f t="shared" si="285"/>
        <v>134.6450447162816</v>
      </c>
      <c r="D1359">
        <v>14633.25</v>
      </c>
      <c r="E1359" s="135">
        <f t="shared" si="285"/>
        <v>168.96463730898995</v>
      </c>
      <c r="F1359">
        <v>11420.27</v>
      </c>
      <c r="G1359">
        <f t="shared" si="273"/>
        <v>164.30932008914505</v>
      </c>
      <c r="H1359">
        <v>9715.6</v>
      </c>
      <c r="I1359">
        <f t="shared" si="274"/>
        <v>153.44208649398192</v>
      </c>
      <c r="J1359">
        <v>7389.51</v>
      </c>
      <c r="K1359">
        <f t="shared" si="275"/>
        <v>144.79412006756201</v>
      </c>
      <c r="L1359">
        <v>14649.49</v>
      </c>
      <c r="M1359" s="134">
        <f t="shared" si="276"/>
        <v>172.10356648598099</v>
      </c>
      <c r="N1359">
        <v>10167.700000000001</v>
      </c>
      <c r="O1359">
        <f t="shared" si="277"/>
        <v>154.9014469879555</v>
      </c>
      <c r="P1359">
        <v>14659.85</v>
      </c>
      <c r="Q1359">
        <f t="shared" si="278"/>
        <v>151.36060743099395</v>
      </c>
      <c r="R1359">
        <v>7706.69</v>
      </c>
      <c r="S1359" s="135">
        <f t="shared" si="279"/>
        <v>183.11070243967342</v>
      </c>
      <c r="T1359">
        <v>11426.71</v>
      </c>
      <c r="U1359" s="136">
        <f t="shared" si="280"/>
        <v>178.8561804541406</v>
      </c>
      <c r="V1359">
        <v>9882.2999999999993</v>
      </c>
      <c r="W1359">
        <f t="shared" si="281"/>
        <v>135.09656199119888</v>
      </c>
      <c r="X1359">
        <v>2837.54</v>
      </c>
      <c r="Y1359">
        <f t="shared" si="282"/>
        <v>68.495108250919088</v>
      </c>
      <c r="Z1359">
        <v>15574.82</v>
      </c>
      <c r="AA1359" s="136">
        <f t="shared" si="283"/>
        <v>157.042227958377</v>
      </c>
      <c r="AB1359">
        <v>11102.15</v>
      </c>
      <c r="AC1359">
        <f t="shared" si="284"/>
        <v>126.19808125127878</v>
      </c>
    </row>
    <row r="1360" spans="1:29">
      <c r="A1360" s="20">
        <v>44043</v>
      </c>
      <c r="B1360">
        <v>26861.35</v>
      </c>
      <c r="C1360">
        <f t="shared" si="285"/>
        <v>136.14504851760901</v>
      </c>
      <c r="D1360">
        <v>14805.65</v>
      </c>
      <c r="E1360" s="135">
        <f t="shared" si="285"/>
        <v>170.95527530615874</v>
      </c>
      <c r="F1360">
        <v>11551.69</v>
      </c>
      <c r="G1360">
        <f t="shared" si="273"/>
        <v>166.20012747339388</v>
      </c>
      <c r="H1360">
        <v>9745.68</v>
      </c>
      <c r="I1360">
        <f t="shared" si="274"/>
        <v>153.91715112835746</v>
      </c>
      <c r="J1360">
        <v>7407.07</v>
      </c>
      <c r="K1360">
        <f t="shared" si="275"/>
        <v>145.13820035818836</v>
      </c>
      <c r="L1360">
        <v>14807.97</v>
      </c>
      <c r="M1360" s="134">
        <f t="shared" si="276"/>
        <v>173.96540421662542</v>
      </c>
      <c r="N1360">
        <v>10183.58</v>
      </c>
      <c r="O1360">
        <f t="shared" si="277"/>
        <v>155.14337338017484</v>
      </c>
      <c r="P1360">
        <v>14760.72</v>
      </c>
      <c r="Q1360">
        <f t="shared" si="278"/>
        <v>152.4020740538833</v>
      </c>
      <c r="R1360">
        <v>7745.03</v>
      </c>
      <c r="S1360" s="135">
        <f t="shared" si="279"/>
        <v>184.02165958619639</v>
      </c>
      <c r="T1360">
        <v>11586.35</v>
      </c>
      <c r="U1360" s="136">
        <f t="shared" si="280"/>
        <v>181.35493999627471</v>
      </c>
      <c r="V1360">
        <v>9905.2000000000007</v>
      </c>
      <c r="W1360">
        <f t="shared" si="281"/>
        <v>135.40961778485004</v>
      </c>
      <c r="X1360">
        <v>2841.5</v>
      </c>
      <c r="Y1360">
        <f t="shared" si="282"/>
        <v>68.590698314380276</v>
      </c>
      <c r="Z1360">
        <v>15760.74</v>
      </c>
      <c r="AA1360" s="136">
        <f t="shared" si="283"/>
        <v>158.9168750504154</v>
      </c>
      <c r="AB1360">
        <v>11073.45</v>
      </c>
      <c r="AC1360">
        <f t="shared" si="284"/>
        <v>125.87184850069339</v>
      </c>
    </row>
    <row r="1361" spans="1:29">
      <c r="A1361" s="20">
        <v>44046</v>
      </c>
      <c r="B1361">
        <v>26725.75</v>
      </c>
      <c r="C1361">
        <f t="shared" si="285"/>
        <v>135.45776851943364</v>
      </c>
      <c r="D1361">
        <v>14879.6</v>
      </c>
      <c r="E1361" s="135">
        <f t="shared" si="285"/>
        <v>171.80914815935265</v>
      </c>
      <c r="F1361">
        <v>11514.57</v>
      </c>
      <c r="G1361">
        <f t="shared" si="273"/>
        <v>165.66606287056845</v>
      </c>
      <c r="H1361">
        <v>9690.64</v>
      </c>
      <c r="I1361">
        <f t="shared" si="274"/>
        <v>153.04788392503198</v>
      </c>
      <c r="J1361">
        <v>7364.5</v>
      </c>
      <c r="K1361">
        <f t="shared" si="275"/>
        <v>144.30406038256399</v>
      </c>
      <c r="L1361">
        <v>14888.83</v>
      </c>
      <c r="M1361" s="134">
        <f t="shared" si="276"/>
        <v>174.91535499211702</v>
      </c>
      <c r="N1361">
        <v>10207.92</v>
      </c>
      <c r="O1361">
        <f t="shared" si="277"/>
        <v>155.51418499142289</v>
      </c>
      <c r="P1361">
        <v>14923.79</v>
      </c>
      <c r="Q1361">
        <f t="shared" si="278"/>
        <v>154.08574573222737</v>
      </c>
      <c r="R1361">
        <v>7702.29</v>
      </c>
      <c r="S1361" s="135">
        <f t="shared" si="279"/>
        <v>183.00615858352577</v>
      </c>
      <c r="T1361">
        <v>11543.03</v>
      </c>
      <c r="U1361" s="136">
        <f t="shared" si="280"/>
        <v>180.67687520446032</v>
      </c>
      <c r="V1361">
        <v>9849</v>
      </c>
      <c r="W1361">
        <f t="shared" si="281"/>
        <v>134.64133238733066</v>
      </c>
      <c r="X1361">
        <v>2828.45</v>
      </c>
      <c r="Y1361">
        <f t="shared" si="282"/>
        <v>68.275685605246835</v>
      </c>
      <c r="Z1361">
        <v>15804.64</v>
      </c>
      <c r="AA1361" s="136">
        <f t="shared" si="283"/>
        <v>159.35952246511252</v>
      </c>
      <c r="AB1361">
        <v>10891.6</v>
      </c>
      <c r="AC1361">
        <f t="shared" si="284"/>
        <v>123.80476049741971</v>
      </c>
    </row>
    <row r="1362" spans="1:29">
      <c r="A1362" s="20">
        <v>44047</v>
      </c>
      <c r="B1362">
        <v>26897.200000000001</v>
      </c>
      <c r="C1362">
        <f t="shared" si="285"/>
        <v>136.32675196845406</v>
      </c>
      <c r="D1362">
        <v>15064.2</v>
      </c>
      <c r="E1362" s="135">
        <f t="shared" si="285"/>
        <v>173.94065497070622</v>
      </c>
      <c r="F1362">
        <v>11610.29</v>
      </c>
      <c r="G1362">
        <f t="shared" si="273"/>
        <v>167.04323592505256</v>
      </c>
      <c r="H1362">
        <v>9739.7800000000007</v>
      </c>
      <c r="I1362">
        <f t="shared" si="274"/>
        <v>153.82397023265219</v>
      </c>
      <c r="J1362">
        <v>7394.67</v>
      </c>
      <c r="K1362">
        <f t="shared" si="275"/>
        <v>144.89522794339527</v>
      </c>
      <c r="L1362">
        <v>15065.99</v>
      </c>
      <c r="M1362" s="134">
        <f t="shared" si="276"/>
        <v>176.99664709434421</v>
      </c>
      <c r="N1362">
        <v>10255.89</v>
      </c>
      <c r="O1362">
        <f t="shared" si="277"/>
        <v>156.24499160570264</v>
      </c>
      <c r="P1362">
        <v>15081.51</v>
      </c>
      <c r="Q1362">
        <f t="shared" si="278"/>
        <v>155.7141795159302</v>
      </c>
      <c r="R1362">
        <v>7813.02</v>
      </c>
      <c r="S1362" s="135">
        <f t="shared" si="279"/>
        <v>185.63709976335073</v>
      </c>
      <c r="T1362">
        <v>11687.91</v>
      </c>
      <c r="U1362" s="136">
        <f t="shared" si="280"/>
        <v>182.94460436046373</v>
      </c>
      <c r="V1362">
        <v>9877.1</v>
      </c>
      <c r="W1362">
        <f t="shared" si="281"/>
        <v>135.02547508609035</v>
      </c>
      <c r="X1362">
        <v>2836.05</v>
      </c>
      <c r="Y1362">
        <f t="shared" si="282"/>
        <v>68.459141282596576</v>
      </c>
      <c r="Z1362">
        <v>15987.59</v>
      </c>
      <c r="AA1362" s="136">
        <f t="shared" si="283"/>
        <v>161.20422279583769</v>
      </c>
      <c r="AB1362">
        <v>11095.25</v>
      </c>
      <c r="AC1362">
        <f t="shared" si="284"/>
        <v>126.11964898720076</v>
      </c>
    </row>
    <row r="1363" spans="1:29">
      <c r="A1363" s="20">
        <v>44048</v>
      </c>
      <c r="B1363">
        <v>26874.3</v>
      </c>
      <c r="C1363">
        <f t="shared" si="285"/>
        <v>136.21068477112206</v>
      </c>
      <c r="D1363">
        <v>15160.85</v>
      </c>
      <c r="E1363" s="135">
        <f t="shared" si="285"/>
        <v>175.05663619127674</v>
      </c>
      <c r="F1363">
        <v>11589.31</v>
      </c>
      <c r="G1363">
        <f t="shared" si="273"/>
        <v>166.74138583433924</v>
      </c>
      <c r="H1363">
        <v>9711.3700000000008</v>
      </c>
      <c r="I1363">
        <f t="shared" si="274"/>
        <v>153.37528052977288</v>
      </c>
      <c r="J1363">
        <v>7374.71</v>
      </c>
      <c r="K1363">
        <f t="shared" si="275"/>
        <v>144.50412073377669</v>
      </c>
      <c r="L1363">
        <v>15134.44</v>
      </c>
      <c r="M1363" s="134">
        <f t="shared" si="276"/>
        <v>177.8008040394642</v>
      </c>
      <c r="N1363">
        <v>10330.879999999999</v>
      </c>
      <c r="O1363">
        <f t="shared" si="277"/>
        <v>157.38743871858233</v>
      </c>
      <c r="P1363">
        <v>15172.03</v>
      </c>
      <c r="Q1363">
        <f t="shared" si="278"/>
        <v>156.64878404357913</v>
      </c>
      <c r="R1363">
        <v>7843.37</v>
      </c>
      <c r="S1363" s="135">
        <f t="shared" si="279"/>
        <v>186.35821477109647</v>
      </c>
      <c r="T1363">
        <v>11698.98</v>
      </c>
      <c r="U1363" s="136">
        <f t="shared" si="280"/>
        <v>183.11787715006173</v>
      </c>
      <c r="V1363">
        <v>9904.25</v>
      </c>
      <c r="W1363">
        <f t="shared" si="281"/>
        <v>135.39663075410903</v>
      </c>
      <c r="X1363">
        <v>2878.94</v>
      </c>
      <c r="Y1363">
        <f t="shared" si="282"/>
        <v>69.494458914376906</v>
      </c>
      <c r="Z1363">
        <v>16020.15</v>
      </c>
      <c r="AA1363" s="136">
        <f t="shared" si="283"/>
        <v>161.53252803097521</v>
      </c>
      <c r="AB1363">
        <v>11101.65</v>
      </c>
      <c r="AC1363">
        <f t="shared" si="284"/>
        <v>126.19239775388182</v>
      </c>
    </row>
    <row r="1364" spans="1:29">
      <c r="A1364" s="20">
        <v>44049</v>
      </c>
      <c r="B1364">
        <v>27064.45</v>
      </c>
      <c r="C1364">
        <f t="shared" si="285"/>
        <v>137.17444798390264</v>
      </c>
      <c r="D1364">
        <v>15265.5</v>
      </c>
      <c r="E1364" s="135">
        <f t="shared" si="285"/>
        <v>176.26499040475534</v>
      </c>
      <c r="F1364">
        <v>11647.99</v>
      </c>
      <c r="G1364">
        <f t="shared" si="273"/>
        <v>167.58564528729713</v>
      </c>
      <c r="H1364">
        <v>9769.83</v>
      </c>
      <c r="I1364">
        <f t="shared" si="274"/>
        <v>154.29856106586308</v>
      </c>
      <c r="J1364">
        <v>7420.88</v>
      </c>
      <c r="K1364">
        <f t="shared" si="275"/>
        <v>145.40880108788937</v>
      </c>
      <c r="L1364">
        <v>15301.93</v>
      </c>
      <c r="M1364" s="134">
        <f t="shared" si="276"/>
        <v>179.76849208530993</v>
      </c>
      <c r="N1364">
        <v>10431.120000000001</v>
      </c>
      <c r="O1364">
        <f t="shared" si="277"/>
        <v>158.91456098281839</v>
      </c>
      <c r="P1364">
        <v>15352.87</v>
      </c>
      <c r="Q1364">
        <f t="shared" si="278"/>
        <v>158.5159281308529</v>
      </c>
      <c r="R1364">
        <v>7881.47</v>
      </c>
      <c r="S1364" s="135">
        <f t="shared" si="279"/>
        <v>187.26346952546592</v>
      </c>
      <c r="T1364">
        <v>11810.52</v>
      </c>
      <c r="U1364" s="136">
        <f t="shared" si="280"/>
        <v>184.86375311679711</v>
      </c>
      <c r="V1364">
        <v>9998.85</v>
      </c>
      <c r="W1364">
        <f t="shared" si="281"/>
        <v>136.68986560473769</v>
      </c>
      <c r="X1364">
        <v>2906.4</v>
      </c>
      <c r="Y1364">
        <f t="shared" si="282"/>
        <v>70.157313243327408</v>
      </c>
      <c r="Z1364">
        <v>16176.26</v>
      </c>
      <c r="AA1364" s="136">
        <f t="shared" si="283"/>
        <v>163.10659837057352</v>
      </c>
      <c r="AB1364">
        <v>11200.15</v>
      </c>
      <c r="AC1364">
        <f t="shared" si="284"/>
        <v>127.31204674108258</v>
      </c>
    </row>
    <row r="1365" spans="1:29">
      <c r="A1365" s="20">
        <v>44050</v>
      </c>
      <c r="B1365">
        <v>27130.45</v>
      </c>
      <c r="C1365">
        <f t="shared" si="285"/>
        <v>137.50896479717386</v>
      </c>
      <c r="D1365">
        <v>15411.6</v>
      </c>
      <c r="E1365" s="135">
        <f t="shared" si="285"/>
        <v>177.95195218773884</v>
      </c>
      <c r="F1365">
        <v>11690</v>
      </c>
      <c r="G1365">
        <f t="shared" si="273"/>
        <v>168.1900648445357</v>
      </c>
      <c r="H1365">
        <v>9823.43</v>
      </c>
      <c r="I1365">
        <f t="shared" si="274"/>
        <v>155.14508581328758</v>
      </c>
      <c r="J1365">
        <v>7445.05</v>
      </c>
      <c r="K1365">
        <f t="shared" si="275"/>
        <v>145.88240135124013</v>
      </c>
      <c r="L1365">
        <v>15534.52</v>
      </c>
      <c r="M1365" s="134">
        <f t="shared" si="276"/>
        <v>182.50098096574021</v>
      </c>
      <c r="N1365">
        <v>10505.82</v>
      </c>
      <c r="O1365">
        <f t="shared" si="277"/>
        <v>160.05259004445475</v>
      </c>
      <c r="P1365">
        <v>15543.39</v>
      </c>
      <c r="Q1365">
        <f t="shared" si="278"/>
        <v>160.48301667048685</v>
      </c>
      <c r="R1365">
        <v>7978.29</v>
      </c>
      <c r="S1365" s="135">
        <f t="shared" si="279"/>
        <v>189.56390956006044</v>
      </c>
      <c r="T1365">
        <v>11929.72</v>
      </c>
      <c r="U1365" s="136">
        <f t="shared" si="280"/>
        <v>186.72952696684962</v>
      </c>
      <c r="V1365">
        <v>10053.25</v>
      </c>
      <c r="W1365">
        <f t="shared" si="281"/>
        <v>137.43354399664253</v>
      </c>
      <c r="X1365">
        <v>2917.07</v>
      </c>
      <c r="Y1365">
        <f t="shared" si="282"/>
        <v>70.41487535876449</v>
      </c>
      <c r="Z1365">
        <v>16384.11</v>
      </c>
      <c r="AA1365" s="136">
        <f t="shared" si="283"/>
        <v>165.20236750826814</v>
      </c>
      <c r="AB1365">
        <v>11214.05</v>
      </c>
      <c r="AC1365">
        <f t="shared" si="284"/>
        <v>127.47004796871803</v>
      </c>
    </row>
    <row r="1366" spans="1:29">
      <c r="A1366" s="20">
        <v>44053</v>
      </c>
      <c r="B1366">
        <v>27526.05</v>
      </c>
      <c r="C1366">
        <f t="shared" si="285"/>
        <v>139.51403830217509</v>
      </c>
      <c r="D1366">
        <v>15665.8</v>
      </c>
      <c r="E1366" s="135">
        <f t="shared" si="285"/>
        <v>180.88710403739256</v>
      </c>
      <c r="F1366">
        <v>11871.45</v>
      </c>
      <c r="G1366">
        <f t="shared" si="273"/>
        <v>170.80067966626717</v>
      </c>
      <c r="H1366">
        <v>9876.31</v>
      </c>
      <c r="I1366">
        <f t="shared" si="274"/>
        <v>155.98023933276158</v>
      </c>
      <c r="J1366">
        <v>7499.98</v>
      </c>
      <c r="K1366">
        <f t="shared" si="275"/>
        <v>146.9587299596744</v>
      </c>
      <c r="L1366">
        <v>15717.7</v>
      </c>
      <c r="M1366" s="134">
        <f t="shared" si="276"/>
        <v>184.65299658600426</v>
      </c>
      <c r="N1366">
        <v>10648.86</v>
      </c>
      <c r="O1366">
        <f t="shared" si="277"/>
        <v>162.23175573356409</v>
      </c>
      <c r="P1366">
        <v>15748.89</v>
      </c>
      <c r="Q1366">
        <f t="shared" si="278"/>
        <v>162.60477131511618</v>
      </c>
      <c r="R1366">
        <v>8088.6</v>
      </c>
      <c r="S1366" s="135">
        <f t="shared" si="279"/>
        <v>192.18487155361674</v>
      </c>
      <c r="T1366">
        <v>12184.38</v>
      </c>
      <c r="U1366" s="136">
        <f t="shared" si="280"/>
        <v>190.71558375086281</v>
      </c>
      <c r="V1366">
        <v>10091.549999999999</v>
      </c>
      <c r="W1366">
        <f t="shared" si="281"/>
        <v>137.95712639388432</v>
      </c>
      <c r="X1366">
        <v>2960.42</v>
      </c>
      <c r="Y1366">
        <f t="shared" si="282"/>
        <v>71.461296886805442</v>
      </c>
      <c r="Z1366">
        <v>16765.16</v>
      </c>
      <c r="AA1366" s="136">
        <f t="shared" si="283"/>
        <v>169.04452690166977</v>
      </c>
      <c r="AB1366">
        <v>11270.15</v>
      </c>
      <c r="AC1366">
        <f t="shared" si="284"/>
        <v>128.10773637665673</v>
      </c>
    </row>
    <row r="1367" spans="1:29">
      <c r="A1367" s="20">
        <v>44054</v>
      </c>
      <c r="B1367">
        <v>27392.05</v>
      </c>
      <c r="C1367">
        <f t="shared" si="285"/>
        <v>138.83486780250328</v>
      </c>
      <c r="D1367">
        <v>15438.45</v>
      </c>
      <c r="E1367" s="135">
        <f t="shared" si="285"/>
        <v>178.26197904518654</v>
      </c>
      <c r="F1367">
        <v>11802.2</v>
      </c>
      <c r="G1367">
        <f t="shared" si="273"/>
        <v>169.80434416665349</v>
      </c>
      <c r="H1367">
        <v>9876.59</v>
      </c>
      <c r="I1367">
        <f t="shared" si="274"/>
        <v>155.98466147696456</v>
      </c>
      <c r="J1367">
        <v>7497.41</v>
      </c>
      <c r="K1367">
        <f t="shared" si="275"/>
        <v>146.9083719672536</v>
      </c>
      <c r="L1367">
        <v>15538.86</v>
      </c>
      <c r="M1367" s="134">
        <f t="shared" si="276"/>
        <v>182.55196768804583</v>
      </c>
      <c r="N1367">
        <v>10672.85</v>
      </c>
      <c r="O1367">
        <f t="shared" si="277"/>
        <v>162.59723521400127</v>
      </c>
      <c r="P1367">
        <v>15667.42</v>
      </c>
      <c r="Q1367">
        <f t="shared" si="278"/>
        <v>161.76360659055194</v>
      </c>
      <c r="R1367">
        <v>8010.76</v>
      </c>
      <c r="S1367" s="135">
        <f t="shared" si="279"/>
        <v>190.33539569849552</v>
      </c>
      <c r="T1367">
        <v>12074.27</v>
      </c>
      <c r="U1367" s="136">
        <f t="shared" si="280"/>
        <v>188.99209080934202</v>
      </c>
      <c r="V1367">
        <v>10080.85</v>
      </c>
      <c r="W1367">
        <f t="shared" si="281"/>
        <v>137.81085141606485</v>
      </c>
      <c r="X1367">
        <v>2976.06</v>
      </c>
      <c r="Y1367">
        <f t="shared" si="282"/>
        <v>71.838829359667272</v>
      </c>
      <c r="Z1367">
        <v>16621.36</v>
      </c>
      <c r="AA1367" s="136">
        <f t="shared" si="283"/>
        <v>167.59457933370976</v>
      </c>
      <c r="AB1367">
        <v>11322.5</v>
      </c>
      <c r="AC1367">
        <f t="shared" si="284"/>
        <v>128.70279855411826</v>
      </c>
    </row>
    <row r="1368" spans="1:29">
      <c r="A1368" s="20">
        <v>44055</v>
      </c>
      <c r="B1368">
        <v>27381.15</v>
      </c>
      <c r="C1368">
        <f t="shared" si="285"/>
        <v>138.77962184394789</v>
      </c>
      <c r="D1368">
        <v>15395.9</v>
      </c>
      <c r="E1368" s="135">
        <f t="shared" si="285"/>
        <v>177.77067018915679</v>
      </c>
      <c r="F1368">
        <v>11754</v>
      </c>
      <c r="G1368">
        <f t="shared" si="273"/>
        <v>169.11086588388986</v>
      </c>
      <c r="H1368">
        <v>9871.51</v>
      </c>
      <c r="I1368">
        <f t="shared" si="274"/>
        <v>155.90443114642508</v>
      </c>
      <c r="J1368">
        <v>7508.7</v>
      </c>
      <c r="K1368">
        <f t="shared" si="275"/>
        <v>147.12959443201279</v>
      </c>
      <c r="L1368">
        <v>15449.3</v>
      </c>
      <c r="M1368" s="134">
        <f t="shared" si="276"/>
        <v>181.49980850608901</v>
      </c>
      <c r="N1368">
        <v>10634.39</v>
      </c>
      <c r="O1368">
        <f t="shared" si="277"/>
        <v>162.01131021118286</v>
      </c>
      <c r="P1368">
        <v>15595.35</v>
      </c>
      <c r="Q1368">
        <f t="shared" si="278"/>
        <v>161.01949536311432</v>
      </c>
      <c r="R1368">
        <v>7964.61</v>
      </c>
      <c r="S1368" s="135">
        <f t="shared" si="279"/>
        <v>189.23887320731046</v>
      </c>
      <c r="T1368">
        <v>11961.26</v>
      </c>
      <c r="U1368" s="136">
        <f t="shared" si="280"/>
        <v>187.22320571878467</v>
      </c>
      <c r="V1368">
        <v>10138.950000000001</v>
      </c>
      <c r="W1368">
        <f t="shared" si="281"/>
        <v>138.60511087506615</v>
      </c>
      <c r="X1368">
        <v>2981.43</v>
      </c>
      <c r="Y1368">
        <f t="shared" si="282"/>
        <v>71.968455279057807</v>
      </c>
      <c r="Z1368">
        <v>16467.22</v>
      </c>
      <c r="AA1368" s="136">
        <f t="shared" si="283"/>
        <v>166.04037267080747</v>
      </c>
      <c r="AB1368">
        <v>11308.4</v>
      </c>
      <c r="AC1368">
        <f t="shared" si="284"/>
        <v>128.54252392752403</v>
      </c>
    </row>
    <row r="1369" spans="1:29">
      <c r="A1369" s="20">
        <v>44056</v>
      </c>
      <c r="B1369">
        <v>27515.8</v>
      </c>
      <c r="C1369">
        <f t="shared" si="285"/>
        <v>139.4620868273868</v>
      </c>
      <c r="D1369">
        <v>15436.85</v>
      </c>
      <c r="E1369" s="135">
        <f t="shared" si="285"/>
        <v>178.24350444660493</v>
      </c>
      <c r="F1369">
        <v>11768.25</v>
      </c>
      <c r="G1369">
        <f t="shared" si="273"/>
        <v>169.31588799030857</v>
      </c>
      <c r="H1369">
        <v>9908.48</v>
      </c>
      <c r="I1369">
        <f t="shared" si="274"/>
        <v>156.48831211493783</v>
      </c>
      <c r="J1369">
        <v>7529.1</v>
      </c>
      <c r="K1369">
        <f t="shared" si="275"/>
        <v>147.52932324344661</v>
      </c>
      <c r="L1369">
        <v>15601.84</v>
      </c>
      <c r="M1369" s="134">
        <f t="shared" si="276"/>
        <v>183.29186256611237</v>
      </c>
      <c r="N1369">
        <v>10705.16</v>
      </c>
      <c r="O1369">
        <f t="shared" si="277"/>
        <v>163.08946706114281</v>
      </c>
      <c r="P1369">
        <v>15740.99</v>
      </c>
      <c r="Q1369">
        <f t="shared" si="278"/>
        <v>162.52320507816938</v>
      </c>
      <c r="R1369">
        <v>7987.01</v>
      </c>
      <c r="S1369" s="135">
        <f t="shared" si="279"/>
        <v>189.77109647497124</v>
      </c>
      <c r="T1369">
        <v>11943.14</v>
      </c>
      <c r="U1369" s="136">
        <f t="shared" si="280"/>
        <v>186.93958304963238</v>
      </c>
      <c r="V1369">
        <v>10156.35</v>
      </c>
      <c r="W1369">
        <f t="shared" si="281"/>
        <v>138.8429785960063</v>
      </c>
      <c r="X1369">
        <v>3013.78</v>
      </c>
      <c r="Y1369">
        <f t="shared" si="282"/>
        <v>72.749348853039947</v>
      </c>
      <c r="Z1369">
        <v>16447.96</v>
      </c>
      <c r="AA1369" s="136">
        <f t="shared" si="283"/>
        <v>165.84617246107928</v>
      </c>
      <c r="AB1369">
        <v>11300.45</v>
      </c>
      <c r="AC1369">
        <f t="shared" si="284"/>
        <v>128.45215631891242</v>
      </c>
    </row>
    <row r="1370" spans="1:29">
      <c r="A1370" s="20">
        <v>44057</v>
      </c>
      <c r="B1370">
        <v>27260.45</v>
      </c>
      <c r="C1370">
        <f t="shared" si="285"/>
        <v>138.16786155058679</v>
      </c>
      <c r="D1370">
        <v>15270.9</v>
      </c>
      <c r="E1370" s="135">
        <f t="shared" si="285"/>
        <v>176.32734217496829</v>
      </c>
      <c r="F1370">
        <v>11754.9</v>
      </c>
      <c r="G1370">
        <f t="shared" si="273"/>
        <v>169.12381464850577</v>
      </c>
      <c r="H1370">
        <v>9837.35</v>
      </c>
      <c r="I1370">
        <f t="shared" si="274"/>
        <v>155.3649295536635</v>
      </c>
      <c r="J1370">
        <v>7485.05</v>
      </c>
      <c r="K1370">
        <f t="shared" si="275"/>
        <v>146.6661833344437</v>
      </c>
      <c r="L1370">
        <v>15501.86</v>
      </c>
      <c r="M1370" s="134">
        <f t="shared" si="276"/>
        <v>182.11728825825128</v>
      </c>
      <c r="N1370">
        <v>10643.76</v>
      </c>
      <c r="O1370">
        <f t="shared" si="277"/>
        <v>162.15405897031985</v>
      </c>
      <c r="P1370">
        <v>15601.83</v>
      </c>
      <c r="Q1370">
        <f t="shared" si="278"/>
        <v>161.08640032709093</v>
      </c>
      <c r="R1370">
        <v>7938.11</v>
      </c>
      <c r="S1370" s="135">
        <f t="shared" si="279"/>
        <v>188.6092340736939</v>
      </c>
      <c r="T1370">
        <v>11948.09</v>
      </c>
      <c r="U1370" s="136">
        <f t="shared" si="280"/>
        <v>187.01706275229816</v>
      </c>
      <c r="V1370">
        <v>10049.049999999999</v>
      </c>
      <c r="W1370">
        <f t="shared" si="281"/>
        <v>137.37612765020867</v>
      </c>
      <c r="X1370">
        <v>2981.55</v>
      </c>
      <c r="Y1370">
        <f t="shared" si="282"/>
        <v>71.971351947647548</v>
      </c>
      <c r="Z1370">
        <v>16384.580000000002</v>
      </c>
      <c r="AA1370" s="136">
        <f t="shared" si="283"/>
        <v>165.20710655803825</v>
      </c>
      <c r="AB1370">
        <v>11178.4</v>
      </c>
      <c r="AC1370">
        <f t="shared" si="284"/>
        <v>127.06481460431492</v>
      </c>
    </row>
    <row r="1371" spans="1:29">
      <c r="A1371" s="20">
        <v>44060</v>
      </c>
      <c r="B1371">
        <v>27351.45</v>
      </c>
      <c r="C1371">
        <f t="shared" si="285"/>
        <v>138.62908927797585</v>
      </c>
      <c r="D1371">
        <v>15300.35</v>
      </c>
      <c r="E1371" s="135">
        <f t="shared" si="285"/>
        <v>176.66739025511109</v>
      </c>
      <c r="F1371">
        <v>11830.7</v>
      </c>
      <c r="G1371">
        <f t="shared" si="273"/>
        <v>170.21438837949088</v>
      </c>
      <c r="H1371">
        <v>9924.75</v>
      </c>
      <c r="I1371">
        <f t="shared" si="274"/>
        <v>156.74527027987432</v>
      </c>
      <c r="J1371">
        <v>7601.24</v>
      </c>
      <c r="K1371">
        <f t="shared" si="275"/>
        <v>148.94287405015422</v>
      </c>
      <c r="L1371">
        <v>15481.75</v>
      </c>
      <c r="M1371" s="134">
        <f t="shared" si="276"/>
        <v>181.88103411411157</v>
      </c>
      <c r="N1371">
        <v>10703.44</v>
      </c>
      <c r="O1371">
        <f t="shared" si="277"/>
        <v>163.06326344687218</v>
      </c>
      <c r="P1371">
        <v>15626.68</v>
      </c>
      <c r="Q1371">
        <f t="shared" si="278"/>
        <v>161.34297260406925</v>
      </c>
      <c r="R1371">
        <v>7960.39</v>
      </c>
      <c r="S1371" s="135">
        <f t="shared" si="279"/>
        <v>189.13860614527792</v>
      </c>
      <c r="T1371">
        <v>11974.77</v>
      </c>
      <c r="U1371" s="136">
        <f t="shared" si="280"/>
        <v>187.43467052343408</v>
      </c>
      <c r="V1371">
        <v>10212.950000000001</v>
      </c>
      <c r="W1371">
        <f t="shared" si="281"/>
        <v>139.61673221699553</v>
      </c>
      <c r="X1371">
        <v>3036.17</v>
      </c>
      <c r="Y1371">
        <f t="shared" si="282"/>
        <v>73.289818934074248</v>
      </c>
      <c r="Z1371">
        <v>16407.2</v>
      </c>
      <c r="AA1371" s="136">
        <f t="shared" si="283"/>
        <v>165.43518593208034</v>
      </c>
      <c r="AB1371">
        <v>11247.1</v>
      </c>
      <c r="AC1371">
        <f t="shared" si="284"/>
        <v>127.84572714665698</v>
      </c>
    </row>
    <row r="1372" spans="1:29">
      <c r="A1372" s="20">
        <v>44061</v>
      </c>
      <c r="B1372">
        <v>27667.65</v>
      </c>
      <c r="C1372">
        <f t="shared" si="285"/>
        <v>140.23172891973877</v>
      </c>
      <c r="D1372">
        <v>15460</v>
      </c>
      <c r="E1372" s="135">
        <f t="shared" si="285"/>
        <v>178.51080879483263</v>
      </c>
      <c r="F1372">
        <v>11902.6</v>
      </c>
      <c r="G1372">
        <f t="shared" si="273"/>
        <v>171.24885079714034</v>
      </c>
      <c r="H1372">
        <v>10004.57</v>
      </c>
      <c r="I1372">
        <f t="shared" si="274"/>
        <v>158.00589724516209</v>
      </c>
      <c r="J1372">
        <v>7647.86</v>
      </c>
      <c r="K1372">
        <f t="shared" si="275"/>
        <v>149.85637195157796</v>
      </c>
      <c r="L1372">
        <v>15595.42</v>
      </c>
      <c r="M1372" s="134">
        <f t="shared" si="276"/>
        <v>183.21643981099666</v>
      </c>
      <c r="N1372">
        <v>10829.76</v>
      </c>
      <c r="O1372">
        <f t="shared" si="277"/>
        <v>164.98770562981605</v>
      </c>
      <c r="P1372">
        <v>15802.5</v>
      </c>
      <c r="Q1372">
        <f t="shared" si="278"/>
        <v>163.1582859939414</v>
      </c>
      <c r="R1372">
        <v>8043.89</v>
      </c>
      <c r="S1372" s="135">
        <f t="shared" si="279"/>
        <v>191.12256341535274</v>
      </c>
      <c r="T1372">
        <v>12068.39</v>
      </c>
      <c r="U1372" s="136">
        <f t="shared" si="280"/>
        <v>188.90005431405416</v>
      </c>
      <c r="V1372">
        <v>10290.9</v>
      </c>
      <c r="W1372">
        <f t="shared" si="281"/>
        <v>140.68235226569004</v>
      </c>
      <c r="X1372">
        <v>3065.44</v>
      </c>
      <c r="Y1372">
        <f t="shared" si="282"/>
        <v>73.996364680919896</v>
      </c>
      <c r="Z1372">
        <v>16534.04</v>
      </c>
      <c r="AA1372" s="136">
        <f t="shared" si="283"/>
        <v>166.71412438493184</v>
      </c>
      <c r="AB1372">
        <v>11385.35</v>
      </c>
      <c r="AC1372">
        <f t="shared" si="284"/>
        <v>129.41721417691591</v>
      </c>
    </row>
    <row r="1373" spans="1:29">
      <c r="A1373" s="20">
        <v>44062</v>
      </c>
      <c r="B1373">
        <v>27709.7</v>
      </c>
      <c r="C1373">
        <f t="shared" si="285"/>
        <v>140.44485667728503</v>
      </c>
      <c r="D1373">
        <v>15519.4</v>
      </c>
      <c r="E1373" s="135">
        <f t="shared" si="285"/>
        <v>179.196678267175</v>
      </c>
      <c r="F1373">
        <v>11873.6</v>
      </c>
      <c r="G1373">
        <f t="shared" si="273"/>
        <v>170.83161282618298</v>
      </c>
      <c r="H1373">
        <v>9985.43</v>
      </c>
      <c r="I1373">
        <f t="shared" si="274"/>
        <v>157.7036121021452</v>
      </c>
      <c r="J1373">
        <v>7641.23</v>
      </c>
      <c r="K1373">
        <f t="shared" si="275"/>
        <v>149.72646008786194</v>
      </c>
      <c r="L1373">
        <v>15651.42</v>
      </c>
      <c r="M1373" s="134">
        <f t="shared" si="276"/>
        <v>183.8743330020371</v>
      </c>
      <c r="N1373">
        <v>10897.94</v>
      </c>
      <c r="O1373">
        <f t="shared" si="277"/>
        <v>166.02640471177551</v>
      </c>
      <c r="P1373">
        <v>15909.37</v>
      </c>
      <c r="Q1373">
        <f t="shared" si="278"/>
        <v>164.26170165754985</v>
      </c>
      <c r="R1373">
        <v>8069.8</v>
      </c>
      <c r="S1373" s="135">
        <f t="shared" si="279"/>
        <v>191.73818416825858</v>
      </c>
      <c r="T1373">
        <v>12078.62</v>
      </c>
      <c r="U1373" s="136">
        <f t="shared" si="280"/>
        <v>189.06017903289677</v>
      </c>
      <c r="V1373">
        <v>10265.85</v>
      </c>
      <c r="W1373">
        <f t="shared" si="281"/>
        <v>140.3399047708883</v>
      </c>
      <c r="X1373">
        <v>3087.26</v>
      </c>
      <c r="Y1373">
        <f t="shared" si="282"/>
        <v>74.52307558615297</v>
      </c>
      <c r="Z1373">
        <v>16574.419999999998</v>
      </c>
      <c r="AA1373" s="136">
        <f t="shared" si="283"/>
        <v>167.12127934177622</v>
      </c>
      <c r="AB1373">
        <v>11408.4</v>
      </c>
      <c r="AC1373">
        <f t="shared" si="284"/>
        <v>129.6792234069157</v>
      </c>
    </row>
    <row r="1374" spans="1:29">
      <c r="A1374" s="20">
        <v>44063</v>
      </c>
      <c r="B1374">
        <v>27687.9</v>
      </c>
      <c r="C1374">
        <f t="shared" si="285"/>
        <v>140.33436476017425</v>
      </c>
      <c r="D1374">
        <v>15531.3</v>
      </c>
      <c r="E1374" s="135">
        <f t="shared" si="285"/>
        <v>179.33408309412576</v>
      </c>
      <c r="F1374">
        <v>11912.05</v>
      </c>
      <c r="G1374">
        <f t="shared" si="273"/>
        <v>171.38481282560747</v>
      </c>
      <c r="H1374">
        <v>9969.11</v>
      </c>
      <c r="I1374">
        <f t="shared" si="274"/>
        <v>157.44586426860104</v>
      </c>
      <c r="J1374">
        <v>7660.2</v>
      </c>
      <c r="K1374">
        <f t="shared" si="275"/>
        <v>150.09816869339625</v>
      </c>
      <c r="L1374">
        <v>15685.13</v>
      </c>
      <c r="M1374" s="134">
        <f t="shared" si="276"/>
        <v>184.27036120685804</v>
      </c>
      <c r="N1374">
        <v>10986.11</v>
      </c>
      <c r="O1374">
        <f t="shared" si="277"/>
        <v>167.36964463633345</v>
      </c>
      <c r="P1374">
        <v>15979.95</v>
      </c>
      <c r="Q1374">
        <f t="shared" si="278"/>
        <v>164.99042887320891</v>
      </c>
      <c r="R1374">
        <v>8051.57</v>
      </c>
      <c r="S1374" s="135">
        <f t="shared" si="279"/>
        <v>191.30503996426501</v>
      </c>
      <c r="T1374">
        <v>12061.68</v>
      </c>
      <c r="U1374" s="136">
        <f t="shared" si="280"/>
        <v>188.7950262726628</v>
      </c>
      <c r="V1374">
        <v>10281.1</v>
      </c>
      <c r="W1374">
        <f t="shared" si="281"/>
        <v>140.54838079067778</v>
      </c>
      <c r="X1374">
        <v>3131.39</v>
      </c>
      <c r="Y1374">
        <f t="shared" si="282"/>
        <v>75.588325460027178</v>
      </c>
      <c r="Z1374">
        <v>16520.89</v>
      </c>
      <c r="AA1374" s="136">
        <f t="shared" si="283"/>
        <v>166.58153182221506</v>
      </c>
      <c r="AB1374">
        <v>11312.2</v>
      </c>
      <c r="AC1374">
        <f t="shared" si="284"/>
        <v>128.58571850774095</v>
      </c>
    </row>
    <row r="1375" spans="1:29">
      <c r="A1375" s="20">
        <v>44064</v>
      </c>
      <c r="B1375">
        <v>27772.45</v>
      </c>
      <c r="C1375">
        <f t="shared" si="285"/>
        <v>140.7629010717209</v>
      </c>
      <c r="D1375">
        <v>15616.1</v>
      </c>
      <c r="E1375" s="135">
        <f t="shared" si="285"/>
        <v>180.31323681895122</v>
      </c>
      <c r="F1375">
        <v>12001.2</v>
      </c>
      <c r="G1375">
        <f t="shared" si="273"/>
        <v>172.66745989839535</v>
      </c>
      <c r="H1375">
        <v>10032.56</v>
      </c>
      <c r="I1375">
        <f t="shared" si="274"/>
        <v>158.44795373173693</v>
      </c>
      <c r="J1375">
        <v>7720.55</v>
      </c>
      <c r="K1375">
        <f t="shared" si="275"/>
        <v>151.2806997605546</v>
      </c>
      <c r="L1375">
        <v>15803.94</v>
      </c>
      <c r="M1375" s="134">
        <f t="shared" si="276"/>
        <v>185.66615210020655</v>
      </c>
      <c r="N1375">
        <v>11139.49</v>
      </c>
      <c r="O1375">
        <f t="shared" si="277"/>
        <v>169.70633670425565</v>
      </c>
      <c r="P1375">
        <v>16100.78</v>
      </c>
      <c r="Q1375">
        <f t="shared" si="278"/>
        <v>166.23797930489047</v>
      </c>
      <c r="R1375">
        <v>8104.6</v>
      </c>
      <c r="S1375" s="135">
        <f t="shared" si="279"/>
        <v>192.5650310305173</v>
      </c>
      <c r="T1375">
        <v>12117.02</v>
      </c>
      <c r="U1375" s="136">
        <f t="shared" si="280"/>
        <v>189.66123369600095</v>
      </c>
      <c r="V1375">
        <v>10373.4</v>
      </c>
      <c r="W1375">
        <f t="shared" si="281"/>
        <v>141.81017335635454</v>
      </c>
      <c r="X1375">
        <v>3139.99</v>
      </c>
      <c r="Y1375">
        <f t="shared" si="282"/>
        <v>75.795920042291371</v>
      </c>
      <c r="Z1375">
        <v>16648.36</v>
      </c>
      <c r="AA1375" s="136">
        <f t="shared" si="283"/>
        <v>167.86682261837541</v>
      </c>
      <c r="AB1375">
        <v>11371.6</v>
      </c>
      <c r="AC1375">
        <f t="shared" si="284"/>
        <v>129.26091799849956</v>
      </c>
    </row>
    <row r="1376" spans="1:29">
      <c r="A1376" s="20">
        <v>44067</v>
      </c>
      <c r="B1376">
        <v>27776.45</v>
      </c>
      <c r="C1376">
        <f t="shared" si="285"/>
        <v>140.78317481797978</v>
      </c>
      <c r="D1376">
        <v>15899.1</v>
      </c>
      <c r="E1376" s="135">
        <f t="shared" si="285"/>
        <v>183.58093144307398</v>
      </c>
      <c r="F1376">
        <v>11973.9</v>
      </c>
      <c r="G1376">
        <f t="shared" si="273"/>
        <v>172.27468070504582</v>
      </c>
      <c r="H1376">
        <v>10051.42</v>
      </c>
      <c r="I1376">
        <f t="shared" si="274"/>
        <v>158.74581673055084</v>
      </c>
      <c r="J1376">
        <v>7715.76</v>
      </c>
      <c r="K1376">
        <f t="shared" si="275"/>
        <v>151.18684186806598</v>
      </c>
      <c r="L1376">
        <v>15966.44</v>
      </c>
      <c r="M1376" s="134">
        <f t="shared" si="276"/>
        <v>187.57521716349351</v>
      </c>
      <c r="N1376">
        <v>11255.83</v>
      </c>
      <c r="O1376">
        <f t="shared" si="277"/>
        <v>171.47873698579218</v>
      </c>
      <c r="P1376">
        <v>16296.71</v>
      </c>
      <c r="Q1376">
        <f t="shared" si="278"/>
        <v>168.26092522957282</v>
      </c>
      <c r="R1376">
        <v>8145.92</v>
      </c>
      <c r="S1376" s="135">
        <f t="shared" si="279"/>
        <v>193.54679287961298</v>
      </c>
      <c r="T1376">
        <v>12148.44</v>
      </c>
      <c r="U1376" s="136">
        <f t="shared" si="280"/>
        <v>190.15303415211378</v>
      </c>
      <c r="V1376">
        <v>10380.5</v>
      </c>
      <c r="W1376">
        <f t="shared" si="281"/>
        <v>141.90723432294507</v>
      </c>
      <c r="X1376">
        <v>3118.55</v>
      </c>
      <c r="Y1376">
        <f t="shared" si="282"/>
        <v>75.278381920925781</v>
      </c>
      <c r="Z1376">
        <v>16755.990000000002</v>
      </c>
      <c r="AA1376" s="136">
        <f t="shared" si="283"/>
        <v>168.9520650157296</v>
      </c>
      <c r="AB1376">
        <v>11466.45</v>
      </c>
      <c r="AC1376">
        <f t="shared" si="284"/>
        <v>130.33907745470253</v>
      </c>
    </row>
    <row r="1377" spans="1:29">
      <c r="A1377" s="20">
        <v>44068</v>
      </c>
      <c r="B1377">
        <v>27801.200000000001</v>
      </c>
      <c r="C1377">
        <f t="shared" si="285"/>
        <v>140.90861862295648</v>
      </c>
      <c r="D1377">
        <v>15965.05</v>
      </c>
      <c r="E1377" s="135">
        <f t="shared" si="285"/>
        <v>184.3424313033598</v>
      </c>
      <c r="F1377">
        <v>11917.6</v>
      </c>
      <c r="G1377">
        <f t="shared" si="273"/>
        <v>171.46466354073897</v>
      </c>
      <c r="H1377">
        <v>10031.24</v>
      </c>
      <c r="I1377">
        <f t="shared" si="274"/>
        <v>158.42710648049439</v>
      </c>
      <c r="J1377">
        <v>7694.05</v>
      </c>
      <c r="K1377">
        <f t="shared" si="275"/>
        <v>150.76144419668225</v>
      </c>
      <c r="L1377">
        <v>16045.4</v>
      </c>
      <c r="M1377" s="134">
        <f t="shared" si="276"/>
        <v>188.50284656286053</v>
      </c>
      <c r="N1377">
        <v>11230.97</v>
      </c>
      <c r="O1377">
        <f t="shared" si="277"/>
        <v>171.10000335162508</v>
      </c>
      <c r="P1377">
        <v>16343.89</v>
      </c>
      <c r="Q1377">
        <f t="shared" si="278"/>
        <v>168.7480511864274</v>
      </c>
      <c r="R1377">
        <v>8143.92</v>
      </c>
      <c r="S1377" s="135">
        <f t="shared" si="279"/>
        <v>193.49927294500043</v>
      </c>
      <c r="T1377">
        <v>12114.53</v>
      </c>
      <c r="U1377" s="136">
        <f t="shared" si="280"/>
        <v>189.62225905769029</v>
      </c>
      <c r="V1377">
        <v>10376.450000000001</v>
      </c>
      <c r="W1377">
        <f t="shared" si="281"/>
        <v>141.85186856031245</v>
      </c>
      <c r="X1377">
        <v>3116.77</v>
      </c>
      <c r="Y1377">
        <f t="shared" si="282"/>
        <v>75.235414670178073</v>
      </c>
      <c r="Z1377">
        <v>16748.240000000002</v>
      </c>
      <c r="AA1377" s="136">
        <f t="shared" si="283"/>
        <v>168.87392110994597</v>
      </c>
      <c r="AB1377">
        <v>11472.25</v>
      </c>
      <c r="AC1377">
        <f t="shared" si="284"/>
        <v>130.40500602450723</v>
      </c>
    </row>
    <row r="1378" spans="1:29">
      <c r="A1378" s="20">
        <v>44069</v>
      </c>
      <c r="B1378">
        <v>27818.6</v>
      </c>
      <c r="C1378">
        <f t="shared" si="285"/>
        <v>140.99680941918248</v>
      </c>
      <c r="D1378">
        <v>15979.2</v>
      </c>
      <c r="E1378" s="135">
        <f t="shared" si="285"/>
        <v>184.50581603456598</v>
      </c>
      <c r="F1378">
        <v>11908.75</v>
      </c>
      <c r="G1378">
        <f t="shared" si="273"/>
        <v>171.33733402201577</v>
      </c>
      <c r="H1378">
        <v>10027.959999999999</v>
      </c>
      <c r="I1378">
        <f t="shared" si="274"/>
        <v>158.37530421983109</v>
      </c>
      <c r="J1378">
        <v>7713.25</v>
      </c>
      <c r="K1378">
        <f t="shared" si="275"/>
        <v>151.13765954861995</v>
      </c>
      <c r="L1378">
        <v>16063.37</v>
      </c>
      <c r="M1378" s="134">
        <f t="shared" si="276"/>
        <v>188.7139597886283</v>
      </c>
      <c r="N1378">
        <v>11299.48</v>
      </c>
      <c r="O1378">
        <f t="shared" si="277"/>
        <v>172.14372987120618</v>
      </c>
      <c r="P1378">
        <v>16390.11</v>
      </c>
      <c r="Q1378">
        <f t="shared" si="278"/>
        <v>169.22526529676688</v>
      </c>
      <c r="R1378">
        <v>8125</v>
      </c>
      <c r="S1378" s="135">
        <f t="shared" si="279"/>
        <v>193.04973436356551</v>
      </c>
      <c r="T1378">
        <v>12085.56</v>
      </c>
      <c r="U1378" s="136">
        <f t="shared" si="280"/>
        <v>189.16880714128069</v>
      </c>
      <c r="V1378">
        <v>10411.65</v>
      </c>
      <c r="W1378">
        <f t="shared" si="281"/>
        <v>142.33307222566265</v>
      </c>
      <c r="X1378">
        <v>3132.21</v>
      </c>
      <c r="Y1378">
        <f t="shared" si="282"/>
        <v>75.608119362057025</v>
      </c>
      <c r="Z1378">
        <v>16693.28</v>
      </c>
      <c r="AA1378" s="136">
        <f t="shared" si="283"/>
        <v>168.31975477938209</v>
      </c>
      <c r="AB1378">
        <v>11549.6</v>
      </c>
      <c r="AC1378">
        <f t="shared" si="284"/>
        <v>131.28424307181666</v>
      </c>
    </row>
    <row r="1379" spans="1:29">
      <c r="A1379" s="20">
        <v>44070</v>
      </c>
      <c r="B1379">
        <v>27935.55</v>
      </c>
      <c r="C1379">
        <f t="shared" si="285"/>
        <v>141.58956307542593</v>
      </c>
      <c r="D1379">
        <v>15974.95</v>
      </c>
      <c r="E1379" s="135">
        <f t="shared" si="285"/>
        <v>184.45674288208355</v>
      </c>
      <c r="F1379">
        <v>11912.95</v>
      </c>
      <c r="G1379">
        <f t="shared" si="273"/>
        <v>171.39776159022341</v>
      </c>
      <c r="H1379">
        <v>10021.14</v>
      </c>
      <c r="I1379">
        <f t="shared" si="274"/>
        <v>158.26759342174461</v>
      </c>
      <c r="J1379">
        <v>7703.89</v>
      </c>
      <c r="K1379">
        <f t="shared" si="275"/>
        <v>150.95425456455033</v>
      </c>
      <c r="L1379">
        <v>16066.62</v>
      </c>
      <c r="M1379" s="134">
        <f t="shared" si="276"/>
        <v>188.75214108989405</v>
      </c>
      <c r="N1379">
        <v>11331.3</v>
      </c>
      <c r="O1379">
        <f t="shared" si="277"/>
        <v>172.62849673521248</v>
      </c>
      <c r="P1379">
        <v>16406.21</v>
      </c>
      <c r="Q1379">
        <f t="shared" si="278"/>
        <v>169.39149522269648</v>
      </c>
      <c r="R1379">
        <v>8127.25</v>
      </c>
      <c r="S1379" s="135">
        <f t="shared" si="279"/>
        <v>193.10319429000464</v>
      </c>
      <c r="T1379">
        <v>12092.02</v>
      </c>
      <c r="U1379" s="136">
        <f t="shared" si="280"/>
        <v>189.26992206637584</v>
      </c>
      <c r="V1379">
        <v>10400.299999999999</v>
      </c>
      <c r="W1379">
        <f t="shared" si="281"/>
        <v>142.17791138470454</v>
      </c>
      <c r="X1379">
        <v>3132.54</v>
      </c>
      <c r="Y1379">
        <f t="shared" si="282"/>
        <v>75.616085200678796</v>
      </c>
      <c r="Z1379">
        <v>16705.98</v>
      </c>
      <c r="AA1379" s="136">
        <f t="shared" si="283"/>
        <v>168.44780995402112</v>
      </c>
      <c r="AB1379">
        <v>11559.25</v>
      </c>
      <c r="AC1379">
        <f t="shared" si="284"/>
        <v>131.39393457157797</v>
      </c>
    </row>
    <row r="1380" spans="1:29">
      <c r="A1380" s="20">
        <v>44071</v>
      </c>
      <c r="B1380">
        <v>28018.75</v>
      </c>
      <c r="C1380">
        <f t="shared" si="285"/>
        <v>142.01125699761025</v>
      </c>
      <c r="D1380">
        <v>16019.3</v>
      </c>
      <c r="E1380" s="135">
        <f t="shared" si="285"/>
        <v>184.9688356615176</v>
      </c>
      <c r="F1380">
        <v>11857.65</v>
      </c>
      <c r="G1380">
        <f t="shared" si="273"/>
        <v>170.6021319421564</v>
      </c>
      <c r="H1380">
        <v>9988.15</v>
      </c>
      <c r="I1380">
        <f t="shared" si="274"/>
        <v>157.74657007440257</v>
      </c>
      <c r="J1380">
        <v>7675.03</v>
      </c>
      <c r="K1380">
        <f t="shared" si="275"/>
        <v>150.38875586366896</v>
      </c>
      <c r="L1380">
        <v>16048.16</v>
      </c>
      <c r="M1380" s="134">
        <f t="shared" si="276"/>
        <v>188.53527129870463</v>
      </c>
      <c r="N1380">
        <v>11326.89</v>
      </c>
      <c r="O1380">
        <f t="shared" si="277"/>
        <v>172.56131188699538</v>
      </c>
      <c r="P1380">
        <v>16378.65</v>
      </c>
      <c r="Q1380">
        <f t="shared" si="278"/>
        <v>169.10694262899341</v>
      </c>
      <c r="R1380">
        <v>8139.33</v>
      </c>
      <c r="S1380" s="135">
        <f t="shared" si="279"/>
        <v>193.39021469506457</v>
      </c>
      <c r="T1380">
        <v>12065.67</v>
      </c>
      <c r="U1380" s="136">
        <f t="shared" si="280"/>
        <v>188.85747960875096</v>
      </c>
      <c r="V1380">
        <v>10349.25</v>
      </c>
      <c r="W1380">
        <f t="shared" si="281"/>
        <v>141.48002936436004</v>
      </c>
      <c r="X1380">
        <v>3147.21</v>
      </c>
      <c r="Y1380">
        <f t="shared" si="282"/>
        <v>75.970202935773628</v>
      </c>
      <c r="Z1380">
        <v>16676.07</v>
      </c>
      <c r="AA1380" s="136">
        <f t="shared" si="283"/>
        <v>168.1462248931193</v>
      </c>
      <c r="AB1380">
        <v>11647.6</v>
      </c>
      <c r="AC1380">
        <f t="shared" si="284"/>
        <v>132.39820856162049</v>
      </c>
    </row>
    <row r="1381" spans="1:29">
      <c r="A1381" s="20">
        <v>44074</v>
      </c>
      <c r="B1381">
        <v>26824.15</v>
      </c>
      <c r="C1381">
        <f t="shared" si="285"/>
        <v>135.95650267740163</v>
      </c>
      <c r="D1381">
        <v>15442.25</v>
      </c>
      <c r="E1381" s="135">
        <f t="shared" si="285"/>
        <v>178.30585621681786</v>
      </c>
      <c r="F1381">
        <v>11523.55</v>
      </c>
      <c r="G1381">
        <f t="shared" si="273"/>
        <v>165.79526276640283</v>
      </c>
      <c r="H1381">
        <v>9748.49</v>
      </c>
      <c r="I1381">
        <f t="shared" si="274"/>
        <v>153.96153050410862</v>
      </c>
      <c r="J1381">
        <v>7493.26</v>
      </c>
      <c r="K1381">
        <f t="shared" si="275"/>
        <v>146.82705458649622</v>
      </c>
      <c r="L1381">
        <v>15459.14</v>
      </c>
      <c r="M1381" s="134">
        <f t="shared" si="276"/>
        <v>181.61540973822898</v>
      </c>
      <c r="N1381">
        <v>10882.46</v>
      </c>
      <c r="O1381">
        <f t="shared" si="277"/>
        <v>165.79057218334</v>
      </c>
      <c r="P1381">
        <v>15695.27</v>
      </c>
      <c r="Q1381">
        <f t="shared" si="278"/>
        <v>162.0511533878898</v>
      </c>
      <c r="R1381">
        <v>7863.59</v>
      </c>
      <c r="S1381" s="135">
        <f t="shared" si="279"/>
        <v>186.83864131002954</v>
      </c>
      <c r="T1381">
        <v>11659.47</v>
      </c>
      <c r="U1381" s="136">
        <f t="shared" si="280"/>
        <v>182.4994482506022</v>
      </c>
      <c r="V1381">
        <v>10072.65</v>
      </c>
      <c r="W1381">
        <f t="shared" si="281"/>
        <v>137.69875283493212</v>
      </c>
      <c r="X1381">
        <v>3033.71</v>
      </c>
      <c r="Y1381">
        <f t="shared" si="282"/>
        <v>73.230437227984723</v>
      </c>
      <c r="Z1381">
        <v>16032.06</v>
      </c>
      <c r="AA1381" s="136">
        <f t="shared" si="283"/>
        <v>161.65261756876663</v>
      </c>
      <c r="AB1381">
        <v>11387.5</v>
      </c>
      <c r="AC1381">
        <f t="shared" si="284"/>
        <v>129.44165321572282</v>
      </c>
    </row>
    <row r="1382" spans="1:29">
      <c r="A1382" s="20">
        <v>44075</v>
      </c>
      <c r="B1382">
        <v>27142.9</v>
      </c>
      <c r="C1382">
        <f t="shared" si="285"/>
        <v>137.57206683240454</v>
      </c>
      <c r="D1382">
        <v>15680.55</v>
      </c>
      <c r="E1382" s="135">
        <f t="shared" si="285"/>
        <v>181.05741674306682</v>
      </c>
      <c r="F1382">
        <v>11722.25</v>
      </c>
      <c r="G1382">
        <f t="shared" si="273"/>
        <v>168.65406224327276</v>
      </c>
      <c r="H1382">
        <v>9845.5</v>
      </c>
      <c r="I1382">
        <f t="shared" si="274"/>
        <v>155.49364553671404</v>
      </c>
      <c r="J1382">
        <v>7566.85</v>
      </c>
      <c r="K1382">
        <f t="shared" si="275"/>
        <v>148.26901749009497</v>
      </c>
      <c r="L1382">
        <v>15582.56</v>
      </c>
      <c r="M1382" s="134">
        <f t="shared" si="276"/>
        <v>183.06535933891129</v>
      </c>
      <c r="N1382">
        <v>10935.79</v>
      </c>
      <c r="O1382">
        <f t="shared" si="277"/>
        <v>166.6030365723235</v>
      </c>
      <c r="P1382">
        <v>15797.75</v>
      </c>
      <c r="Q1382">
        <f t="shared" si="278"/>
        <v>163.10924300337211</v>
      </c>
      <c r="R1382">
        <v>8036.81</v>
      </c>
      <c r="S1382" s="135">
        <f t="shared" si="279"/>
        <v>190.95434284682423</v>
      </c>
      <c r="T1382">
        <v>11933.25</v>
      </c>
      <c r="U1382" s="136">
        <f t="shared" si="280"/>
        <v>186.78478016895269</v>
      </c>
      <c r="V1382">
        <v>10142.5</v>
      </c>
      <c r="W1382">
        <f t="shared" si="281"/>
        <v>138.6536413583614</v>
      </c>
      <c r="X1382">
        <v>3070.62</v>
      </c>
      <c r="Y1382">
        <f t="shared" si="282"/>
        <v>74.121404208376688</v>
      </c>
      <c r="Z1382">
        <v>16312.97</v>
      </c>
      <c r="AA1382" s="136">
        <f t="shared" si="283"/>
        <v>164.48505686859721</v>
      </c>
      <c r="AB1382">
        <v>11470.25</v>
      </c>
      <c r="AC1382">
        <f t="shared" si="284"/>
        <v>130.38227203491942</v>
      </c>
    </row>
    <row r="1383" spans="1:29">
      <c r="A1383" s="20">
        <v>44076</v>
      </c>
      <c r="B1383">
        <v>27448</v>
      </c>
      <c r="C1383">
        <f t="shared" si="285"/>
        <v>139.11844682829911</v>
      </c>
      <c r="D1383">
        <v>16022.3</v>
      </c>
      <c r="E1383" s="135">
        <f t="shared" si="285"/>
        <v>185.00347553385814</v>
      </c>
      <c r="F1383">
        <v>11786.95</v>
      </c>
      <c r="G1383">
        <f t="shared" si="273"/>
        <v>169.58493454399488</v>
      </c>
      <c r="H1383">
        <v>9898.59</v>
      </c>
      <c r="I1383">
        <f t="shared" si="274"/>
        <v>156.33211566434028</v>
      </c>
      <c r="J1383">
        <v>7600.83</v>
      </c>
      <c r="K1383">
        <f t="shared" si="275"/>
        <v>148.93484028482638</v>
      </c>
      <c r="L1383">
        <v>15873.49</v>
      </c>
      <c r="M1383" s="134">
        <f t="shared" si="276"/>
        <v>186.48323194729335</v>
      </c>
      <c r="N1383">
        <v>11108.88</v>
      </c>
      <c r="O1383">
        <f t="shared" si="277"/>
        <v>169.24000377819556</v>
      </c>
      <c r="P1383">
        <v>16036.09</v>
      </c>
      <c r="Q1383">
        <f t="shared" si="278"/>
        <v>165.57006539753735</v>
      </c>
      <c r="R1383">
        <v>8145.78</v>
      </c>
      <c r="S1383" s="135">
        <f t="shared" si="279"/>
        <v>193.54346648419011</v>
      </c>
      <c r="T1383">
        <v>12040.66</v>
      </c>
      <c r="U1383" s="136">
        <f t="shared" si="280"/>
        <v>188.46601145447403</v>
      </c>
      <c r="V1383">
        <v>10204.4</v>
      </c>
      <c r="W1383">
        <f t="shared" si="281"/>
        <v>139.49984894032664</v>
      </c>
      <c r="X1383">
        <v>3104.85</v>
      </c>
      <c r="Y1383">
        <f t="shared" si="282"/>
        <v>74.947678923597962</v>
      </c>
      <c r="Z1383">
        <v>16514.080000000002</v>
      </c>
      <c r="AA1383" s="136">
        <f t="shared" si="283"/>
        <v>166.51286601597161</v>
      </c>
      <c r="AB1383">
        <v>11535</v>
      </c>
      <c r="AC1383">
        <f t="shared" si="284"/>
        <v>131.11828494782549</v>
      </c>
    </row>
    <row r="1384" spans="1:29">
      <c r="A1384" s="20">
        <v>44077</v>
      </c>
      <c r="B1384">
        <v>27614.2</v>
      </c>
      <c r="C1384">
        <f t="shared" si="285"/>
        <v>139.96082098535476</v>
      </c>
      <c r="D1384">
        <v>16194.05</v>
      </c>
      <c r="E1384" s="135">
        <f t="shared" si="285"/>
        <v>186.98660822535314</v>
      </c>
      <c r="F1384">
        <v>11867.15</v>
      </c>
      <c r="G1384">
        <f t="shared" si="273"/>
        <v>170.73881334643553</v>
      </c>
      <c r="H1384">
        <v>9976.5400000000009</v>
      </c>
      <c r="I1384">
        <f t="shared" si="274"/>
        <v>157.56320902370112</v>
      </c>
      <c r="J1384">
        <v>7650.44</v>
      </c>
      <c r="K1384">
        <f t="shared" si="275"/>
        <v>149.90692588949457</v>
      </c>
      <c r="L1384">
        <v>16047.81</v>
      </c>
      <c r="M1384" s="134">
        <f t="shared" si="276"/>
        <v>188.53115946626065</v>
      </c>
      <c r="N1384">
        <v>11173.25</v>
      </c>
      <c r="O1384">
        <f t="shared" si="277"/>
        <v>170.22065880761369</v>
      </c>
      <c r="P1384">
        <v>16191.69</v>
      </c>
      <c r="Q1384">
        <f t="shared" si="278"/>
        <v>167.1766105201861</v>
      </c>
      <c r="R1384">
        <v>8220.5400000000009</v>
      </c>
      <c r="S1384" s="135">
        <f t="shared" si="279"/>
        <v>195.31976164000798</v>
      </c>
      <c r="T1384">
        <v>12124.93</v>
      </c>
      <c r="U1384" s="136">
        <f t="shared" si="280"/>
        <v>189.78504469561432</v>
      </c>
      <c r="V1384">
        <v>10296.9</v>
      </c>
      <c r="W1384">
        <f t="shared" si="281"/>
        <v>140.76437561773838</v>
      </c>
      <c r="X1384">
        <v>3106.89</v>
      </c>
      <c r="Y1384">
        <f t="shared" si="282"/>
        <v>74.996922289623413</v>
      </c>
      <c r="Z1384">
        <v>16663.95</v>
      </c>
      <c r="AA1384" s="136">
        <f t="shared" si="283"/>
        <v>168.02401790755829</v>
      </c>
      <c r="AB1384">
        <v>11527.45</v>
      </c>
      <c r="AC1384">
        <f t="shared" si="284"/>
        <v>131.03246413713143</v>
      </c>
    </row>
    <row r="1385" spans="1:29">
      <c r="A1385" s="20">
        <v>44078</v>
      </c>
      <c r="B1385">
        <v>27105.5</v>
      </c>
      <c r="C1385">
        <f t="shared" si="285"/>
        <v>137.3825073048842</v>
      </c>
      <c r="D1385">
        <v>15989.5</v>
      </c>
      <c r="E1385" s="135">
        <f t="shared" si="285"/>
        <v>184.62474626293508</v>
      </c>
      <c r="F1385">
        <v>11690.45</v>
      </c>
      <c r="G1385">
        <f t="shared" si="273"/>
        <v>168.19653922684367</v>
      </c>
      <c r="H1385">
        <v>9826.07</v>
      </c>
      <c r="I1385">
        <f t="shared" si="274"/>
        <v>155.18678031577267</v>
      </c>
      <c r="J1385">
        <v>7534.49</v>
      </c>
      <c r="K1385">
        <f t="shared" si="275"/>
        <v>147.63493786568327</v>
      </c>
      <c r="L1385">
        <v>15829.44</v>
      </c>
      <c r="M1385" s="134">
        <f t="shared" si="276"/>
        <v>185.96572846398388</v>
      </c>
      <c r="N1385">
        <v>11029.77</v>
      </c>
      <c r="O1385">
        <f t="shared" si="277"/>
        <v>168.03478986834207</v>
      </c>
      <c r="P1385">
        <v>15997.33</v>
      </c>
      <c r="Q1385">
        <f t="shared" si="278"/>
        <v>165.16987459449192</v>
      </c>
      <c r="R1385">
        <v>8063.46</v>
      </c>
      <c r="S1385" s="135">
        <f t="shared" si="279"/>
        <v>191.58754597553673</v>
      </c>
      <c r="T1385">
        <v>11916.62</v>
      </c>
      <c r="U1385" s="136">
        <f t="shared" si="280"/>
        <v>186.52447967292608</v>
      </c>
      <c r="V1385">
        <v>10158.4</v>
      </c>
      <c r="W1385">
        <f t="shared" si="281"/>
        <v>138.87100324128946</v>
      </c>
      <c r="X1385">
        <v>3035.49</v>
      </c>
      <c r="Y1385">
        <f t="shared" si="282"/>
        <v>73.273404478732417</v>
      </c>
      <c r="Z1385">
        <v>16425.830000000002</v>
      </c>
      <c r="AA1385" s="136">
        <f t="shared" si="283"/>
        <v>165.62303379849965</v>
      </c>
      <c r="AB1385">
        <v>11333.85</v>
      </c>
      <c r="AC1385">
        <f t="shared" si="284"/>
        <v>128.83181394502924</v>
      </c>
    </row>
    <row r="1386" spans="1:29">
      <c r="A1386" s="20">
        <v>44081</v>
      </c>
      <c r="B1386">
        <v>27016</v>
      </c>
      <c r="C1386">
        <f t="shared" si="285"/>
        <v>136.92888223234218</v>
      </c>
      <c r="D1386">
        <v>15990.4</v>
      </c>
      <c r="E1386" s="135">
        <f t="shared" si="285"/>
        <v>184.63513822463725</v>
      </c>
      <c r="F1386">
        <v>11713.1</v>
      </c>
      <c r="G1386">
        <f t="shared" si="273"/>
        <v>168.52241646967758</v>
      </c>
      <c r="H1386">
        <v>9871.02</v>
      </c>
      <c r="I1386">
        <f t="shared" si="274"/>
        <v>155.8966923940699</v>
      </c>
      <c r="J1386">
        <v>7554.75</v>
      </c>
      <c r="K1386">
        <f t="shared" si="275"/>
        <v>148.03192344017589</v>
      </c>
      <c r="L1386">
        <v>15729.67</v>
      </c>
      <c r="M1386" s="134">
        <f t="shared" si="276"/>
        <v>184.79362125558913</v>
      </c>
      <c r="N1386">
        <v>10992</v>
      </c>
      <c r="O1386">
        <f t="shared" si="277"/>
        <v>167.45937678055083</v>
      </c>
      <c r="P1386">
        <v>15907.58</v>
      </c>
      <c r="Q1386">
        <f t="shared" si="278"/>
        <v>164.24322019373531</v>
      </c>
      <c r="R1386">
        <v>8022.53</v>
      </c>
      <c r="S1386" s="135">
        <f t="shared" si="279"/>
        <v>190.61505051369048</v>
      </c>
      <c r="T1386">
        <v>11865.42</v>
      </c>
      <c r="U1386" s="136">
        <f t="shared" si="280"/>
        <v>185.72307345545386</v>
      </c>
      <c r="V1386">
        <v>10207.6</v>
      </c>
      <c r="W1386">
        <f t="shared" si="281"/>
        <v>139.54359472808576</v>
      </c>
      <c r="X1386">
        <v>3023.4</v>
      </c>
      <c r="Y1386">
        <f t="shared" si="282"/>
        <v>72.981565118316851</v>
      </c>
      <c r="Z1386">
        <v>16368.01</v>
      </c>
      <c r="AA1386" s="136">
        <f t="shared" si="283"/>
        <v>165.04002984593046</v>
      </c>
      <c r="AB1386">
        <v>11355.05</v>
      </c>
      <c r="AC1386">
        <f t="shared" si="284"/>
        <v>129.07279423466025</v>
      </c>
    </row>
    <row r="1387" spans="1:29">
      <c r="A1387" s="20">
        <v>44082</v>
      </c>
      <c r="B1387">
        <v>26832.75</v>
      </c>
      <c r="C1387">
        <f t="shared" si="285"/>
        <v>136.00009123185816</v>
      </c>
      <c r="D1387">
        <v>15954.5</v>
      </c>
      <c r="E1387" s="135">
        <f t="shared" si="285"/>
        <v>184.22061441896233</v>
      </c>
      <c r="F1387">
        <v>11628.65</v>
      </c>
      <c r="G1387">
        <f t="shared" si="273"/>
        <v>167.30739072321728</v>
      </c>
      <c r="H1387">
        <v>9839.5300000000007</v>
      </c>
      <c r="I1387">
        <f t="shared" si="274"/>
        <v>155.39935910495802</v>
      </c>
      <c r="J1387">
        <v>7517.5</v>
      </c>
      <c r="K1387">
        <f t="shared" si="275"/>
        <v>147.30202646831759</v>
      </c>
      <c r="L1387">
        <v>15594.93</v>
      </c>
      <c r="M1387" s="134">
        <f t="shared" si="276"/>
        <v>183.21068324557507</v>
      </c>
      <c r="N1387">
        <v>10929.56</v>
      </c>
      <c r="O1387">
        <f t="shared" si="277"/>
        <v>166.50812464388986</v>
      </c>
      <c r="P1387">
        <v>15806.82</v>
      </c>
      <c r="Q1387">
        <f t="shared" si="278"/>
        <v>163.20288930325916</v>
      </c>
      <c r="R1387">
        <v>7945.33</v>
      </c>
      <c r="S1387" s="135">
        <f t="shared" si="279"/>
        <v>188.78078103764528</v>
      </c>
      <c r="T1387">
        <v>11744.71</v>
      </c>
      <c r="U1387" s="136">
        <f t="shared" si="280"/>
        <v>183.83366438297196</v>
      </c>
      <c r="V1387">
        <v>10184.700000000001</v>
      </c>
      <c r="W1387">
        <f t="shared" si="281"/>
        <v>139.23053893443463</v>
      </c>
      <c r="X1387">
        <v>2968.13</v>
      </c>
      <c r="Y1387">
        <f t="shared" si="282"/>
        <v>71.647407843695774</v>
      </c>
      <c r="Z1387">
        <v>16185.47</v>
      </c>
      <c r="AA1387" s="136">
        <f t="shared" si="283"/>
        <v>163.19946357989835</v>
      </c>
      <c r="AB1387">
        <v>11317.35</v>
      </c>
      <c r="AC1387">
        <f t="shared" si="284"/>
        <v>128.64425853092959</v>
      </c>
    </row>
    <row r="1388" spans="1:29">
      <c r="A1388" s="20">
        <v>44083</v>
      </c>
      <c r="B1388">
        <v>26788.05</v>
      </c>
      <c r="C1388">
        <f t="shared" si="285"/>
        <v>135.77353211741539</v>
      </c>
      <c r="D1388">
        <v>15974.85</v>
      </c>
      <c r="E1388" s="135">
        <f t="shared" si="285"/>
        <v>184.45558821967219</v>
      </c>
      <c r="F1388">
        <v>11725.25</v>
      </c>
      <c r="G1388">
        <f t="shared" si="273"/>
        <v>168.69722479199248</v>
      </c>
      <c r="H1388">
        <v>9869.44</v>
      </c>
      <c r="I1388">
        <f t="shared" si="274"/>
        <v>155.87173886606746</v>
      </c>
      <c r="J1388">
        <v>7519.94</v>
      </c>
      <c r="K1388">
        <f t="shared" si="275"/>
        <v>147.34983716929298</v>
      </c>
      <c r="L1388">
        <v>15565.68</v>
      </c>
      <c r="M1388" s="134">
        <f t="shared" si="276"/>
        <v>182.86705153418342</v>
      </c>
      <c r="N1388">
        <v>10822.8</v>
      </c>
      <c r="O1388">
        <f t="shared" si="277"/>
        <v>164.88167239997685</v>
      </c>
      <c r="P1388">
        <v>15673.53</v>
      </c>
      <c r="Q1388">
        <f t="shared" si="278"/>
        <v>161.82669136368426</v>
      </c>
      <c r="R1388">
        <v>7999.95</v>
      </c>
      <c r="S1388" s="135">
        <f t="shared" si="279"/>
        <v>190.07855045191457</v>
      </c>
      <c r="T1388">
        <v>11877.69</v>
      </c>
      <c r="U1388" s="136">
        <f t="shared" si="280"/>
        <v>185.91512920327386</v>
      </c>
      <c r="V1388">
        <v>10180.35</v>
      </c>
      <c r="W1388">
        <f t="shared" si="281"/>
        <v>139.1710720041996</v>
      </c>
      <c r="X1388">
        <v>2960.71</v>
      </c>
      <c r="Y1388">
        <f t="shared" si="282"/>
        <v>71.468297169230638</v>
      </c>
      <c r="Z1388">
        <v>16281.47</v>
      </c>
      <c r="AA1388" s="136">
        <f t="shared" si="283"/>
        <v>164.16743970315397</v>
      </c>
      <c r="AB1388">
        <v>11278</v>
      </c>
      <c r="AC1388">
        <f t="shared" si="284"/>
        <v>128.19696728578899</v>
      </c>
    </row>
    <row r="1389" spans="1:29">
      <c r="A1389" s="20">
        <v>44084</v>
      </c>
      <c r="B1389">
        <v>27048.35</v>
      </c>
      <c r="C1389">
        <f t="shared" si="285"/>
        <v>137.09284615521071</v>
      </c>
      <c r="D1389">
        <v>16088.7</v>
      </c>
      <c r="E1389" s="135">
        <f t="shared" si="285"/>
        <v>185.77017137499507</v>
      </c>
      <c r="F1389">
        <v>11807.45</v>
      </c>
      <c r="G1389">
        <f t="shared" si="273"/>
        <v>169.87987862691301</v>
      </c>
      <c r="H1389">
        <v>9930.9500000000007</v>
      </c>
      <c r="I1389">
        <f t="shared" si="274"/>
        <v>156.84318918722568</v>
      </c>
      <c r="J1389">
        <v>7555.35</v>
      </c>
      <c r="K1389">
        <f t="shared" si="275"/>
        <v>148.04368016992393</v>
      </c>
      <c r="L1389">
        <v>15723.5</v>
      </c>
      <c r="M1389" s="134">
        <f t="shared" si="276"/>
        <v>184.72113552364772</v>
      </c>
      <c r="N1389">
        <v>10929.32</v>
      </c>
      <c r="O1389">
        <f t="shared" si="277"/>
        <v>166.50446832561951</v>
      </c>
      <c r="P1389">
        <v>15847.89</v>
      </c>
      <c r="Q1389">
        <f t="shared" si="278"/>
        <v>163.62693048698142</v>
      </c>
      <c r="R1389">
        <v>8073.09</v>
      </c>
      <c r="S1389" s="135">
        <f t="shared" si="279"/>
        <v>191.81635446069626</v>
      </c>
      <c r="T1389">
        <v>11999.55</v>
      </c>
      <c r="U1389" s="136">
        <f t="shared" si="280"/>
        <v>187.82253861071848</v>
      </c>
      <c r="V1389">
        <v>10237.049999999999</v>
      </c>
      <c r="W1389">
        <f t="shared" si="281"/>
        <v>139.94619268105629</v>
      </c>
      <c r="X1389">
        <v>2979.56</v>
      </c>
      <c r="Y1389">
        <f t="shared" si="282"/>
        <v>71.92331552686781</v>
      </c>
      <c r="Z1389">
        <v>16422.689999999999</v>
      </c>
      <c r="AA1389" s="136">
        <f t="shared" si="283"/>
        <v>165.59137291280146</v>
      </c>
      <c r="AB1389">
        <v>11449.25</v>
      </c>
      <c r="AC1389">
        <f t="shared" si="284"/>
        <v>130.14356514424716</v>
      </c>
    </row>
    <row r="1390" spans="1:29">
      <c r="A1390" s="20">
        <v>44085</v>
      </c>
      <c r="B1390">
        <v>27288.5</v>
      </c>
      <c r="C1390">
        <f t="shared" si="285"/>
        <v>138.31003119622704</v>
      </c>
      <c r="D1390">
        <v>16199.2</v>
      </c>
      <c r="E1390" s="135">
        <f t="shared" si="285"/>
        <v>187.04607333953771</v>
      </c>
      <c r="F1390">
        <v>11876.95</v>
      </c>
      <c r="G1390">
        <f t="shared" si="273"/>
        <v>170.87981100558667</v>
      </c>
      <c r="H1390">
        <v>10005.44</v>
      </c>
      <c r="I1390">
        <f t="shared" si="274"/>
        <v>158.01963747893558</v>
      </c>
      <c r="J1390">
        <v>7609.23</v>
      </c>
      <c r="K1390">
        <f t="shared" si="275"/>
        <v>149.0994345012991</v>
      </c>
      <c r="L1390">
        <v>15825.14</v>
      </c>
      <c r="M1390" s="134">
        <f t="shared" si="276"/>
        <v>185.91521166538612</v>
      </c>
      <c r="N1390">
        <v>10987.44</v>
      </c>
      <c r="O1390">
        <f t="shared" si="277"/>
        <v>167.38990673341482</v>
      </c>
      <c r="P1390">
        <v>15950.62</v>
      </c>
      <c r="Q1390">
        <f t="shared" si="278"/>
        <v>164.68760131249368</v>
      </c>
      <c r="R1390">
        <v>8145.82</v>
      </c>
      <c r="S1390" s="135">
        <f t="shared" si="279"/>
        <v>193.54441688288236</v>
      </c>
      <c r="T1390">
        <v>12070.75</v>
      </c>
      <c r="U1390" s="136">
        <f t="shared" si="280"/>
        <v>188.93699413189077</v>
      </c>
      <c r="V1390">
        <v>10294.200000000001</v>
      </c>
      <c r="W1390">
        <f t="shared" si="281"/>
        <v>140.72746510931665</v>
      </c>
      <c r="X1390">
        <v>2985.8</v>
      </c>
      <c r="Y1390">
        <f t="shared" si="282"/>
        <v>72.073942293533918</v>
      </c>
      <c r="Z1390">
        <v>16462.25</v>
      </c>
      <c r="AA1390" s="136">
        <f t="shared" si="283"/>
        <v>165.99025974025975</v>
      </c>
      <c r="AB1390">
        <v>11464.45</v>
      </c>
      <c r="AC1390">
        <f t="shared" si="284"/>
        <v>130.31634346511473</v>
      </c>
    </row>
    <row r="1391" spans="1:29">
      <c r="A1391" s="20">
        <v>44088</v>
      </c>
      <c r="B1391">
        <v>27256</v>
      </c>
      <c r="C1391">
        <f t="shared" si="285"/>
        <v>138.14530700787381</v>
      </c>
      <c r="D1391">
        <v>16677.8</v>
      </c>
      <c r="E1391" s="135">
        <f t="shared" si="285"/>
        <v>192.5722876402626</v>
      </c>
      <c r="F1391">
        <v>11962.65</v>
      </c>
      <c r="G1391">
        <f t="shared" si="273"/>
        <v>172.11282114734686</v>
      </c>
      <c r="H1391">
        <v>10122.64</v>
      </c>
      <c r="I1391">
        <f t="shared" si="274"/>
        <v>159.87062069531899</v>
      </c>
      <c r="J1391">
        <v>7701.71</v>
      </c>
      <c r="K1391">
        <f t="shared" si="275"/>
        <v>150.91153844646573</v>
      </c>
      <c r="L1391">
        <v>16280.08</v>
      </c>
      <c r="M1391" s="134">
        <f t="shared" si="276"/>
        <v>191.25988895702781</v>
      </c>
      <c r="N1391">
        <v>11325.56</v>
      </c>
      <c r="O1391">
        <f t="shared" si="277"/>
        <v>172.54104978991404</v>
      </c>
      <c r="P1391">
        <v>16579.310000000001</v>
      </c>
      <c r="Q1391">
        <f t="shared" si="278"/>
        <v>171.17872504744267</v>
      </c>
      <c r="R1391">
        <v>8192.7199999999993</v>
      </c>
      <c r="S1391" s="135">
        <f t="shared" si="279"/>
        <v>194.6587593495471</v>
      </c>
      <c r="T1391">
        <v>12041.8</v>
      </c>
      <c r="U1391" s="136">
        <f t="shared" si="280"/>
        <v>188.48385526478489</v>
      </c>
      <c r="V1391">
        <v>10428.5</v>
      </c>
      <c r="W1391">
        <f t="shared" si="281"/>
        <v>142.56342113933172</v>
      </c>
      <c r="X1391">
        <v>2977.97</v>
      </c>
      <c r="Y1391">
        <f t="shared" si="282"/>
        <v>71.884934668053845</v>
      </c>
      <c r="Z1391">
        <v>16629.53</v>
      </c>
      <c r="AA1391" s="136">
        <f t="shared" si="283"/>
        <v>167.67695813503266</v>
      </c>
      <c r="AB1391">
        <v>11440.05</v>
      </c>
      <c r="AC1391">
        <f t="shared" si="284"/>
        <v>130.03898879214313</v>
      </c>
    </row>
    <row r="1392" spans="1:29">
      <c r="A1392" s="20">
        <v>44089</v>
      </c>
      <c r="B1392">
        <v>27515.8</v>
      </c>
      <c r="C1392">
        <f t="shared" si="285"/>
        <v>139.4620868273868</v>
      </c>
      <c r="D1392">
        <v>16952.849999999999</v>
      </c>
      <c r="E1392" s="135">
        <f t="shared" si="285"/>
        <v>195.74818660268295</v>
      </c>
      <c r="F1392">
        <v>12047.9</v>
      </c>
      <c r="G1392">
        <f t="shared" si="273"/>
        <v>173.33935690679908</v>
      </c>
      <c r="H1392">
        <v>10149.200000000001</v>
      </c>
      <c r="I1392">
        <f t="shared" si="274"/>
        <v>160.29009265971445</v>
      </c>
      <c r="J1392">
        <v>7722.99</v>
      </c>
      <c r="K1392">
        <f t="shared" si="275"/>
        <v>151.32851046153002</v>
      </c>
      <c r="L1392">
        <v>16469.150000000001</v>
      </c>
      <c r="M1392" s="134">
        <f t="shared" si="276"/>
        <v>193.48110084327809</v>
      </c>
      <c r="N1392">
        <v>11460.52</v>
      </c>
      <c r="O1392">
        <f t="shared" si="277"/>
        <v>174.59711943058937</v>
      </c>
      <c r="P1392">
        <v>16803.34</v>
      </c>
      <c r="Q1392">
        <f t="shared" si="278"/>
        <v>173.49179897949284</v>
      </c>
      <c r="R1392">
        <v>8256.33</v>
      </c>
      <c r="S1392" s="135">
        <f t="shared" si="279"/>
        <v>196.17013086989991</v>
      </c>
      <c r="T1392">
        <v>12170.41</v>
      </c>
      <c r="U1392" s="136">
        <f t="shared" si="280"/>
        <v>190.49691881222833</v>
      </c>
      <c r="V1392">
        <v>10423.15</v>
      </c>
      <c r="W1392">
        <f t="shared" si="281"/>
        <v>142.49028365042193</v>
      </c>
      <c r="X1392">
        <v>2992.92</v>
      </c>
      <c r="Y1392">
        <f t="shared" si="282"/>
        <v>72.245811296524735</v>
      </c>
      <c r="Z1392">
        <v>16820.05</v>
      </c>
      <c r="AA1392" s="136">
        <f t="shared" si="283"/>
        <v>169.59798741631039</v>
      </c>
      <c r="AB1392">
        <v>11521.8</v>
      </c>
      <c r="AC1392">
        <f t="shared" si="284"/>
        <v>130.96824061654578</v>
      </c>
    </row>
    <row r="1393" spans="1:29">
      <c r="A1393" s="20">
        <v>44090</v>
      </c>
      <c r="B1393">
        <v>27646.05</v>
      </c>
      <c r="C1393">
        <f t="shared" si="285"/>
        <v>140.1222506899409</v>
      </c>
      <c r="D1393">
        <v>17019.849999999999</v>
      </c>
      <c r="E1393" s="135">
        <f t="shared" si="285"/>
        <v>196.52181041828797</v>
      </c>
      <c r="F1393">
        <v>12143.9</v>
      </c>
      <c r="G1393">
        <f t="shared" si="273"/>
        <v>174.72055846583038</v>
      </c>
      <c r="H1393">
        <v>10233.950000000001</v>
      </c>
      <c r="I1393">
        <f t="shared" si="274"/>
        <v>161.62858094971864</v>
      </c>
      <c r="J1393">
        <v>7772.11</v>
      </c>
      <c r="K1393">
        <f t="shared" si="275"/>
        <v>152.29099473690397</v>
      </c>
      <c r="L1393">
        <v>16544.349999999999</v>
      </c>
      <c r="M1393" s="134">
        <f t="shared" si="276"/>
        <v>194.36455741410379</v>
      </c>
      <c r="N1393">
        <v>11456.89</v>
      </c>
      <c r="O1393">
        <f t="shared" si="277"/>
        <v>174.54181761675079</v>
      </c>
      <c r="P1393">
        <v>16891.490000000002</v>
      </c>
      <c r="Q1393">
        <f t="shared" si="278"/>
        <v>174.40193363605766</v>
      </c>
      <c r="R1393">
        <v>8307.6200000000008</v>
      </c>
      <c r="S1393" s="135">
        <f t="shared" si="279"/>
        <v>197.38877959303929</v>
      </c>
      <c r="T1393">
        <v>12277.94</v>
      </c>
      <c r="U1393" s="136">
        <f t="shared" si="280"/>
        <v>192.18002839357183</v>
      </c>
      <c r="V1393">
        <v>10480.799999999999</v>
      </c>
      <c r="W1393">
        <f t="shared" si="281"/>
        <v>143.27839135801963</v>
      </c>
      <c r="X1393">
        <v>3001.97</v>
      </c>
      <c r="Y1393">
        <f t="shared" si="282"/>
        <v>72.464268386000413</v>
      </c>
      <c r="Z1393">
        <v>16943.82</v>
      </c>
      <c r="AA1393" s="136">
        <f t="shared" si="283"/>
        <v>170.84597079938695</v>
      </c>
      <c r="AB1393">
        <v>11604.55</v>
      </c>
      <c r="AC1393">
        <f t="shared" si="284"/>
        <v>131.90885943574239</v>
      </c>
    </row>
    <row r="1394" spans="1:29">
      <c r="A1394" s="20">
        <v>44091</v>
      </c>
      <c r="B1394">
        <v>27486.25</v>
      </c>
      <c r="C1394">
        <f t="shared" si="285"/>
        <v>139.31231452689946</v>
      </c>
      <c r="D1394">
        <v>16942</v>
      </c>
      <c r="E1394" s="135">
        <f t="shared" si="285"/>
        <v>195.62290573105139</v>
      </c>
      <c r="F1394">
        <v>12119.15</v>
      </c>
      <c r="G1394">
        <f t="shared" si="273"/>
        <v>174.3644674388926</v>
      </c>
      <c r="H1394">
        <v>10211.68</v>
      </c>
      <c r="I1394">
        <f t="shared" si="274"/>
        <v>161.27686255186148</v>
      </c>
      <c r="J1394">
        <v>7750.81</v>
      </c>
      <c r="K1394">
        <f t="shared" si="275"/>
        <v>151.8736308308481</v>
      </c>
      <c r="L1394">
        <v>16513.349999999999</v>
      </c>
      <c r="M1394" s="134">
        <f t="shared" si="276"/>
        <v>194.00036654049214</v>
      </c>
      <c r="N1394">
        <v>11431</v>
      </c>
      <c r="O1394">
        <f t="shared" si="277"/>
        <v>174.14739228334031</v>
      </c>
      <c r="P1394">
        <v>16904.23</v>
      </c>
      <c r="Q1394">
        <f t="shared" si="278"/>
        <v>174.53347209918456</v>
      </c>
      <c r="R1394">
        <v>8333.02</v>
      </c>
      <c r="S1394" s="135">
        <f t="shared" si="279"/>
        <v>197.99228276261891</v>
      </c>
      <c r="T1394">
        <v>12255.11</v>
      </c>
      <c r="U1394" s="136">
        <f t="shared" si="280"/>
        <v>191.8226826133982</v>
      </c>
      <c r="V1394">
        <v>10453.549999999999</v>
      </c>
      <c r="W1394">
        <f t="shared" si="281"/>
        <v>142.90586863413347</v>
      </c>
      <c r="X1394">
        <v>2979.29</v>
      </c>
      <c r="Y1394">
        <f t="shared" si="282"/>
        <v>71.916798022540917</v>
      </c>
      <c r="Z1394">
        <v>16923.599999999999</v>
      </c>
      <c r="AA1394" s="136">
        <f t="shared" si="283"/>
        <v>170.64209082842621</v>
      </c>
      <c r="AB1394">
        <v>11516.1</v>
      </c>
      <c r="AC1394">
        <f t="shared" si="284"/>
        <v>130.90344874622048</v>
      </c>
    </row>
    <row r="1395" spans="1:29">
      <c r="A1395" s="20">
        <v>44092</v>
      </c>
      <c r="B1395">
        <v>27552.85</v>
      </c>
      <c r="C1395">
        <f t="shared" si="285"/>
        <v>139.64987240210945</v>
      </c>
      <c r="D1395">
        <v>16903.55</v>
      </c>
      <c r="E1395" s="135">
        <f t="shared" si="285"/>
        <v>195.17893803388699</v>
      </c>
      <c r="F1395">
        <v>12279.7</v>
      </c>
      <c r="G1395">
        <f t="shared" si="273"/>
        <v>176.67438317121</v>
      </c>
      <c r="H1395">
        <v>10262.44</v>
      </c>
      <c r="I1395">
        <f t="shared" si="274"/>
        <v>162.0785341223702</v>
      </c>
      <c r="J1395">
        <v>7801.8</v>
      </c>
      <c r="K1395">
        <f t="shared" si="275"/>
        <v>152.87275691393683</v>
      </c>
      <c r="L1395">
        <v>16534.740000000002</v>
      </c>
      <c r="M1395" s="134">
        <f t="shared" si="276"/>
        <v>194.2516582432842</v>
      </c>
      <c r="N1395">
        <v>11428.75</v>
      </c>
      <c r="O1395">
        <f t="shared" si="277"/>
        <v>174.11311429955606</v>
      </c>
      <c r="P1395">
        <v>16901.599999999999</v>
      </c>
      <c r="Q1395">
        <f t="shared" si="278"/>
        <v>174.50631776966935</v>
      </c>
      <c r="R1395">
        <v>8395.2000000000007</v>
      </c>
      <c r="S1395" s="135">
        <f t="shared" si="279"/>
        <v>199.46967752972373</v>
      </c>
      <c r="T1395">
        <v>12437.02</v>
      </c>
      <c r="U1395" s="136">
        <f t="shared" si="280"/>
        <v>194.67002255520231</v>
      </c>
      <c r="V1395">
        <v>10458.299999999999</v>
      </c>
      <c r="W1395">
        <f t="shared" si="281"/>
        <v>142.97080378783841</v>
      </c>
      <c r="X1395">
        <v>2981.91</v>
      </c>
      <c r="Y1395">
        <f t="shared" si="282"/>
        <v>71.980041953416745</v>
      </c>
      <c r="Z1395">
        <v>17170.97</v>
      </c>
      <c r="AA1395" s="136">
        <f t="shared" si="283"/>
        <v>173.13634347019439</v>
      </c>
      <c r="AB1395">
        <v>11504.95</v>
      </c>
      <c r="AC1395">
        <f t="shared" si="284"/>
        <v>130.7767067542683</v>
      </c>
    </row>
    <row r="1396" spans="1:29">
      <c r="A1396" s="20">
        <v>44095</v>
      </c>
      <c r="B1396">
        <v>26671.25</v>
      </c>
      <c r="C1396">
        <f t="shared" si="285"/>
        <v>135.18153872665667</v>
      </c>
      <c r="D1396">
        <v>16359.8</v>
      </c>
      <c r="E1396" s="135">
        <f t="shared" si="285"/>
        <v>188.90046117216707</v>
      </c>
      <c r="F1396">
        <v>11950.65</v>
      </c>
      <c r="G1396">
        <f t="shared" si="273"/>
        <v>171.94017095246795</v>
      </c>
      <c r="H1396">
        <v>10032.34</v>
      </c>
      <c r="I1396">
        <f t="shared" si="274"/>
        <v>158.44447918986319</v>
      </c>
      <c r="J1396">
        <v>7629.9</v>
      </c>
      <c r="K1396">
        <f t="shared" si="275"/>
        <v>149.50445384111956</v>
      </c>
      <c r="L1396">
        <v>16051.46</v>
      </c>
      <c r="M1396" s="134">
        <f t="shared" si="276"/>
        <v>188.57404000460522</v>
      </c>
      <c r="N1396">
        <v>11101.31</v>
      </c>
      <c r="O1396">
        <f t="shared" si="277"/>
        <v>169.12467740608594</v>
      </c>
      <c r="P1396">
        <v>16364.97</v>
      </c>
      <c r="Q1396">
        <f t="shared" si="278"/>
        <v>168.96569881615383</v>
      </c>
      <c r="R1396">
        <v>8117.2</v>
      </c>
      <c r="S1396" s="135">
        <f t="shared" si="279"/>
        <v>192.86440661857648</v>
      </c>
      <c r="T1396">
        <v>11975.54</v>
      </c>
      <c r="U1396" s="136">
        <f t="shared" si="280"/>
        <v>187.44672292162653</v>
      </c>
      <c r="V1396">
        <v>10213.85</v>
      </c>
      <c r="W1396">
        <f t="shared" si="281"/>
        <v>139.62903571980277</v>
      </c>
      <c r="X1396">
        <v>2854.99</v>
      </c>
      <c r="Y1396">
        <f t="shared" si="282"/>
        <v>68.916332141676065</v>
      </c>
      <c r="Z1396">
        <v>16567.72</v>
      </c>
      <c r="AA1396" s="136">
        <f t="shared" si="283"/>
        <v>167.05372267484069</v>
      </c>
      <c r="AB1396">
        <v>11250.55</v>
      </c>
      <c r="AC1396">
        <f t="shared" si="284"/>
        <v>127.88494327869597</v>
      </c>
    </row>
    <row r="1397" spans="1:29">
      <c r="A1397" s="20">
        <v>44096</v>
      </c>
      <c r="B1397">
        <v>26357.5</v>
      </c>
      <c r="C1397">
        <f t="shared" si="285"/>
        <v>133.59131675447733</v>
      </c>
      <c r="D1397">
        <v>16124.25</v>
      </c>
      <c r="E1397" s="135">
        <f t="shared" si="285"/>
        <v>186.18065386223029</v>
      </c>
      <c r="F1397">
        <v>11908.75</v>
      </c>
      <c r="G1397">
        <f t="shared" si="273"/>
        <v>171.33733402201577</v>
      </c>
      <c r="H1397">
        <v>9996.0499999999993</v>
      </c>
      <c r="I1397">
        <f t="shared" si="274"/>
        <v>157.87133771441475</v>
      </c>
      <c r="J1397">
        <v>7604.09</v>
      </c>
      <c r="K1397">
        <f t="shared" si="275"/>
        <v>148.99871851645747</v>
      </c>
      <c r="L1397">
        <v>15869.12</v>
      </c>
      <c r="M1397" s="134">
        <f t="shared" si="276"/>
        <v>186.4318927822068</v>
      </c>
      <c r="N1397">
        <v>10971.4</v>
      </c>
      <c r="O1397">
        <f t="shared" si="277"/>
        <v>167.14554279568191</v>
      </c>
      <c r="P1397">
        <v>16145.27</v>
      </c>
      <c r="Q1397">
        <f t="shared" si="278"/>
        <v>166.69733144182263</v>
      </c>
      <c r="R1397">
        <v>8054.76</v>
      </c>
      <c r="S1397" s="135">
        <f t="shared" si="279"/>
        <v>191.38083425997206</v>
      </c>
      <c r="T1397">
        <v>11917.06</v>
      </c>
      <c r="U1397" s="136">
        <f t="shared" si="280"/>
        <v>186.53136675760746</v>
      </c>
      <c r="V1397">
        <v>10167</v>
      </c>
      <c r="W1397">
        <f t="shared" si="281"/>
        <v>138.98857004589206</v>
      </c>
      <c r="X1397">
        <v>2809.74</v>
      </c>
      <c r="Y1397">
        <f t="shared" si="282"/>
        <v>67.824046694297664</v>
      </c>
      <c r="Z1397">
        <v>16445.66</v>
      </c>
      <c r="AA1397" s="136">
        <f t="shared" si="283"/>
        <v>165.8229813664596</v>
      </c>
      <c r="AB1397">
        <v>11153.65</v>
      </c>
      <c r="AC1397">
        <f t="shared" si="284"/>
        <v>126.78348148316547</v>
      </c>
    </row>
    <row r="1398" spans="1:29">
      <c r="A1398" s="20">
        <v>44097</v>
      </c>
      <c r="B1398">
        <v>26290</v>
      </c>
      <c r="C1398">
        <f t="shared" si="285"/>
        <v>133.24919728635908</v>
      </c>
      <c r="D1398">
        <v>16080.15</v>
      </c>
      <c r="E1398" s="135">
        <f t="shared" si="285"/>
        <v>185.67144773882458</v>
      </c>
      <c r="F1398">
        <v>11834.85</v>
      </c>
      <c r="G1398">
        <f t="shared" si="273"/>
        <v>170.2740965718865</v>
      </c>
      <c r="H1398">
        <v>9998.99</v>
      </c>
      <c r="I1398">
        <f t="shared" si="274"/>
        <v>157.91777022854586</v>
      </c>
      <c r="J1398">
        <v>7572.18</v>
      </c>
      <c r="K1398">
        <f t="shared" si="275"/>
        <v>148.37345643935686</v>
      </c>
      <c r="L1398">
        <v>15795.86</v>
      </c>
      <c r="M1398" s="134">
        <f t="shared" si="276"/>
        <v>185.57122751121355</v>
      </c>
      <c r="N1398">
        <v>10971.07</v>
      </c>
      <c r="O1398">
        <f t="shared" si="277"/>
        <v>167.14051535806021</v>
      </c>
      <c r="P1398">
        <v>16092.95</v>
      </c>
      <c r="Q1398">
        <f t="shared" si="278"/>
        <v>166.15713580675205</v>
      </c>
      <c r="R1398">
        <v>8027.16</v>
      </c>
      <c r="S1398" s="135">
        <f t="shared" si="279"/>
        <v>190.72505916231859</v>
      </c>
      <c r="T1398">
        <v>11835</v>
      </c>
      <c r="U1398" s="136">
        <f t="shared" si="280"/>
        <v>185.24692546452602</v>
      </c>
      <c r="V1398">
        <v>10172.950000000001</v>
      </c>
      <c r="W1398">
        <f t="shared" si="281"/>
        <v>139.06990987000668</v>
      </c>
      <c r="X1398">
        <v>2780.04</v>
      </c>
      <c r="Y1398">
        <f t="shared" si="282"/>
        <v>67.107121218338818</v>
      </c>
      <c r="Z1398">
        <v>16314.15</v>
      </c>
      <c r="AA1398" s="136">
        <f t="shared" si="283"/>
        <v>164.49695490844559</v>
      </c>
      <c r="AB1398">
        <v>11131.85</v>
      </c>
      <c r="AC1398">
        <f t="shared" si="284"/>
        <v>126.5356809966581</v>
      </c>
    </row>
    <row r="1399" spans="1:29">
      <c r="A1399" s="20">
        <v>44098</v>
      </c>
      <c r="B1399">
        <v>25696.6</v>
      </c>
      <c r="C1399">
        <f t="shared" si="285"/>
        <v>130.24158702885714</v>
      </c>
      <c r="D1399">
        <v>15935.25</v>
      </c>
      <c r="E1399" s="135">
        <f t="shared" si="285"/>
        <v>183.99834190477728</v>
      </c>
      <c r="F1399">
        <v>11591.9</v>
      </c>
      <c r="G1399">
        <f t="shared" si="273"/>
        <v>166.77864950140062</v>
      </c>
      <c r="H1399">
        <v>9798.2999999999993</v>
      </c>
      <c r="I1399">
        <f t="shared" si="274"/>
        <v>154.74819837107157</v>
      </c>
      <c r="J1399">
        <v>7395.47</v>
      </c>
      <c r="K1399">
        <f t="shared" si="275"/>
        <v>144.91090358305934</v>
      </c>
      <c r="L1399">
        <v>15595.29</v>
      </c>
      <c r="M1399" s="134">
        <f t="shared" si="276"/>
        <v>183.21491255894605</v>
      </c>
      <c r="N1399">
        <v>10732.19</v>
      </c>
      <c r="O1399">
        <f t="shared" si="277"/>
        <v>163.50125990633734</v>
      </c>
      <c r="P1399">
        <v>15804.03</v>
      </c>
      <c r="Q1399">
        <f t="shared" si="278"/>
        <v>163.17408299932475</v>
      </c>
      <c r="R1399">
        <v>7884.04</v>
      </c>
      <c r="S1399" s="135">
        <f t="shared" si="279"/>
        <v>187.32453264144306</v>
      </c>
      <c r="T1399">
        <v>11592.13</v>
      </c>
      <c r="U1399" s="136">
        <f t="shared" si="280"/>
        <v>181.445411245044</v>
      </c>
      <c r="V1399">
        <v>9941.5499999999993</v>
      </c>
      <c r="W1399">
        <f t="shared" si="281"/>
        <v>135.90654259267615</v>
      </c>
      <c r="X1399">
        <v>2670.67</v>
      </c>
      <c r="Y1399">
        <f t="shared" si="282"/>
        <v>64.467049187846541</v>
      </c>
      <c r="Z1399">
        <v>16029.85</v>
      </c>
      <c r="AA1399" s="136">
        <f t="shared" si="283"/>
        <v>161.63033395176251</v>
      </c>
      <c r="AB1399">
        <v>10805.55</v>
      </c>
      <c r="AC1399">
        <f t="shared" si="284"/>
        <v>122.82663059540317</v>
      </c>
    </row>
    <row r="1400" spans="1:29">
      <c r="A1400" s="20">
        <v>44099</v>
      </c>
      <c r="B1400">
        <v>26397.7</v>
      </c>
      <c r="C1400">
        <f t="shared" si="285"/>
        <v>133.79506790437887</v>
      </c>
      <c r="D1400">
        <v>16411.2</v>
      </c>
      <c r="E1400" s="135">
        <f t="shared" si="285"/>
        <v>189.49395765160139</v>
      </c>
      <c r="F1400">
        <v>11868.8</v>
      </c>
      <c r="G1400">
        <f t="shared" si="273"/>
        <v>170.7625527482314</v>
      </c>
      <c r="H1400">
        <v>10019.89</v>
      </c>
      <c r="I1400">
        <f t="shared" si="274"/>
        <v>158.24785170655281</v>
      </c>
      <c r="J1400">
        <v>7578.44</v>
      </c>
      <c r="K1400">
        <f t="shared" si="275"/>
        <v>148.49611831972817</v>
      </c>
      <c r="L1400">
        <v>15922.52</v>
      </c>
      <c r="M1400" s="134">
        <f t="shared" si="276"/>
        <v>187.05924093223464</v>
      </c>
      <c r="N1400">
        <v>10923.64</v>
      </c>
      <c r="O1400">
        <f t="shared" si="277"/>
        <v>166.41793545988867</v>
      </c>
      <c r="P1400">
        <v>16113.84</v>
      </c>
      <c r="Q1400">
        <f t="shared" si="278"/>
        <v>166.37282171685573</v>
      </c>
      <c r="R1400">
        <v>8170.15</v>
      </c>
      <c r="S1400" s="135">
        <f t="shared" si="279"/>
        <v>194.12249688744427</v>
      </c>
      <c r="T1400">
        <v>11892.57</v>
      </c>
      <c r="U1400" s="136">
        <f t="shared" si="280"/>
        <v>186.1480378852267</v>
      </c>
      <c r="V1400">
        <v>10189.950000000001</v>
      </c>
      <c r="W1400">
        <f t="shared" si="281"/>
        <v>139.30230936747694</v>
      </c>
      <c r="X1400">
        <v>2760.15</v>
      </c>
      <c r="Y1400">
        <f t="shared" si="282"/>
        <v>66.626998399590605</v>
      </c>
      <c r="Z1400">
        <v>16393.62</v>
      </c>
      <c r="AA1400" s="136">
        <f t="shared" si="283"/>
        <v>165.29825764297811</v>
      </c>
      <c r="AB1400">
        <v>11050.25</v>
      </c>
      <c r="AC1400">
        <f t="shared" si="284"/>
        <v>125.60813422147451</v>
      </c>
    </row>
    <row r="1401" spans="1:29">
      <c r="A1401" s="20">
        <v>44102</v>
      </c>
      <c r="B1401">
        <v>26990.9</v>
      </c>
      <c r="C1401">
        <f t="shared" si="285"/>
        <v>136.80166447456784</v>
      </c>
      <c r="D1401">
        <v>16940.75</v>
      </c>
      <c r="E1401" s="135">
        <f t="shared" si="285"/>
        <v>195.60847245090952</v>
      </c>
      <c r="F1401">
        <v>12025.2</v>
      </c>
      <c r="G1401">
        <f t="shared" si="273"/>
        <v>173.01276028815317</v>
      </c>
      <c r="H1401">
        <v>10133.39</v>
      </c>
      <c r="I1401">
        <f t="shared" si="274"/>
        <v>160.04039944596849</v>
      </c>
      <c r="J1401">
        <v>7671.42</v>
      </c>
      <c r="K1401">
        <f t="shared" si="275"/>
        <v>150.31801953968485</v>
      </c>
      <c r="L1401">
        <v>16291.28</v>
      </c>
      <c r="M1401" s="134">
        <f t="shared" si="276"/>
        <v>191.39146759523589</v>
      </c>
      <c r="N1401">
        <v>11179.58</v>
      </c>
      <c r="O1401">
        <f t="shared" si="277"/>
        <v>170.31709420199331</v>
      </c>
      <c r="P1401">
        <v>16522.349999999999</v>
      </c>
      <c r="Q1401">
        <f t="shared" si="278"/>
        <v>170.59062215421594</v>
      </c>
      <c r="R1401">
        <v>8347.35</v>
      </c>
      <c r="S1401" s="135">
        <f t="shared" si="279"/>
        <v>198.33276309411798</v>
      </c>
      <c r="T1401">
        <v>12081.67</v>
      </c>
      <c r="U1401" s="136">
        <f t="shared" si="280"/>
        <v>189.10791905171104</v>
      </c>
      <c r="V1401">
        <v>10346.950000000001</v>
      </c>
      <c r="W1401">
        <f t="shared" si="281"/>
        <v>141.44858707940818</v>
      </c>
      <c r="X1401">
        <v>2847.92</v>
      </c>
      <c r="Y1401">
        <f t="shared" si="282"/>
        <v>68.745670083930975</v>
      </c>
      <c r="Z1401">
        <v>16680.2</v>
      </c>
      <c r="AA1401" s="136">
        <f t="shared" si="283"/>
        <v>168.18786803258854</v>
      </c>
      <c r="AB1401">
        <v>11227.55</v>
      </c>
      <c r="AC1401">
        <f t="shared" si="284"/>
        <v>127.62350239843589</v>
      </c>
    </row>
    <row r="1402" spans="1:29">
      <c r="A1402" s="20">
        <v>44103</v>
      </c>
      <c r="B1402">
        <v>26866</v>
      </c>
      <c r="C1402">
        <f t="shared" si="285"/>
        <v>136.16861674763493</v>
      </c>
      <c r="D1402">
        <v>16918.3</v>
      </c>
      <c r="E1402" s="135">
        <f t="shared" si="285"/>
        <v>195.34925073956123</v>
      </c>
      <c r="F1402">
        <v>11936.9</v>
      </c>
      <c r="G1402">
        <f t="shared" si="273"/>
        <v>171.74234260416921</v>
      </c>
      <c r="H1402">
        <v>10068.39</v>
      </c>
      <c r="I1402">
        <f t="shared" si="274"/>
        <v>159.01383025599475</v>
      </c>
      <c r="J1402">
        <v>7617.95</v>
      </c>
      <c r="K1402">
        <f t="shared" si="275"/>
        <v>149.27029897363749</v>
      </c>
      <c r="L1402">
        <v>16253.02</v>
      </c>
      <c r="M1402" s="134">
        <f t="shared" si="276"/>
        <v>190.94198556864293</v>
      </c>
      <c r="N1402">
        <v>11209.59</v>
      </c>
      <c r="O1402">
        <f t="shared" si="277"/>
        <v>170.77428633237764</v>
      </c>
      <c r="P1402">
        <v>16490.48</v>
      </c>
      <c r="Q1402">
        <f t="shared" si="278"/>
        <v>170.26156949959631</v>
      </c>
      <c r="R1402">
        <v>8319.34</v>
      </c>
      <c r="S1402" s="135">
        <f t="shared" si="279"/>
        <v>197.66724640986894</v>
      </c>
      <c r="T1402">
        <v>12022.85</v>
      </c>
      <c r="U1402" s="136">
        <f t="shared" si="280"/>
        <v>188.18724104952909</v>
      </c>
      <c r="V1402">
        <v>10312.200000000001</v>
      </c>
      <c r="W1402">
        <f t="shared" si="281"/>
        <v>140.97353516546164</v>
      </c>
      <c r="X1402">
        <v>2834.26</v>
      </c>
      <c r="Y1402">
        <f t="shared" si="282"/>
        <v>68.415932642799731</v>
      </c>
      <c r="Z1402">
        <v>16588.38</v>
      </c>
      <c r="AA1402" s="136">
        <f t="shared" si="283"/>
        <v>167.262039203033</v>
      </c>
      <c r="AB1402">
        <v>11222.4</v>
      </c>
      <c r="AC1402">
        <f t="shared" si="284"/>
        <v>127.56496237524723</v>
      </c>
    </row>
    <row r="1403" spans="1:29">
      <c r="A1403" s="20">
        <v>44104</v>
      </c>
      <c r="B1403">
        <v>27034.25</v>
      </c>
      <c r="C1403">
        <f t="shared" si="285"/>
        <v>137.02138119964823</v>
      </c>
      <c r="D1403">
        <v>16926.650000000001</v>
      </c>
      <c r="E1403" s="135">
        <f t="shared" si="285"/>
        <v>195.44566505090904</v>
      </c>
      <c r="F1403">
        <v>12023.6</v>
      </c>
      <c r="G1403">
        <f t="shared" si="273"/>
        <v>172.98974026216931</v>
      </c>
      <c r="H1403">
        <v>10149.56</v>
      </c>
      <c r="I1403">
        <f t="shared" si="274"/>
        <v>160.29577827368965</v>
      </c>
      <c r="J1403">
        <v>7661.87</v>
      </c>
      <c r="K1403">
        <f t="shared" si="275"/>
        <v>150.130891591195</v>
      </c>
      <c r="L1403">
        <v>16290.57</v>
      </c>
      <c r="M1403" s="134">
        <f t="shared" si="276"/>
        <v>191.38312644942093</v>
      </c>
      <c r="N1403">
        <v>11237.61</v>
      </c>
      <c r="O1403">
        <f t="shared" si="277"/>
        <v>171.20116149043722</v>
      </c>
      <c r="P1403">
        <v>16507.59</v>
      </c>
      <c r="Q1403">
        <f t="shared" si="278"/>
        <v>170.43822751404696</v>
      </c>
      <c r="R1403">
        <v>8322.4</v>
      </c>
      <c r="S1403" s="135">
        <f t="shared" si="279"/>
        <v>197.73995190982617</v>
      </c>
      <c r="T1403">
        <v>12090.36</v>
      </c>
      <c r="U1403" s="136">
        <f t="shared" si="280"/>
        <v>189.24393897416874</v>
      </c>
      <c r="V1403">
        <v>10392.6</v>
      </c>
      <c r="W1403">
        <f t="shared" si="281"/>
        <v>142.07264808290921</v>
      </c>
      <c r="X1403">
        <v>2796.83</v>
      </c>
      <c r="Y1403">
        <f t="shared" si="282"/>
        <v>67.512413431852252</v>
      </c>
      <c r="Z1403">
        <v>16599.419999999998</v>
      </c>
      <c r="AA1403" s="136">
        <f t="shared" si="283"/>
        <v>167.37335645720736</v>
      </c>
      <c r="AB1403">
        <v>11247.55</v>
      </c>
      <c r="AC1403">
        <f t="shared" si="284"/>
        <v>127.85084229431422</v>
      </c>
    </row>
    <row r="1404" spans="1:29">
      <c r="A1404" s="20">
        <v>44105</v>
      </c>
      <c r="B1404">
        <v>27250.95</v>
      </c>
      <c r="C1404">
        <f t="shared" si="285"/>
        <v>138.119711403222</v>
      </c>
      <c r="D1404">
        <v>16957.45</v>
      </c>
      <c r="E1404" s="135">
        <f t="shared" si="285"/>
        <v>195.80130107360509</v>
      </c>
      <c r="F1404">
        <v>12118.4</v>
      </c>
      <c r="G1404">
        <f t="shared" si="273"/>
        <v>174.35367680171268</v>
      </c>
      <c r="H1404">
        <v>10239.08</v>
      </c>
      <c r="I1404">
        <f t="shared" si="274"/>
        <v>161.70960094886578</v>
      </c>
      <c r="J1404">
        <v>7737.21</v>
      </c>
      <c r="K1404">
        <f t="shared" si="275"/>
        <v>151.6071449565589</v>
      </c>
      <c r="L1404">
        <v>16317.65</v>
      </c>
      <c r="M1404" s="134">
        <f t="shared" si="276"/>
        <v>191.70126479965975</v>
      </c>
      <c r="N1404">
        <v>11248.51</v>
      </c>
      <c r="O1404">
        <f t="shared" si="277"/>
        <v>171.36721927854748</v>
      </c>
      <c r="P1404">
        <v>16528.53</v>
      </c>
      <c r="Q1404">
        <f t="shared" si="278"/>
        <v>170.65442966615663</v>
      </c>
      <c r="R1404">
        <v>8374.5400000000009</v>
      </c>
      <c r="S1404" s="135">
        <f t="shared" si="279"/>
        <v>198.97879660517589</v>
      </c>
      <c r="T1404">
        <v>12194.04</v>
      </c>
      <c r="U1404" s="136">
        <f t="shared" si="280"/>
        <v>190.86678656454998</v>
      </c>
      <c r="V1404">
        <v>10479.049999999999</v>
      </c>
      <c r="W1404">
        <f t="shared" si="281"/>
        <v>143.25446788033886</v>
      </c>
      <c r="X1404">
        <v>2821.11</v>
      </c>
      <c r="Y1404">
        <f t="shared" si="282"/>
        <v>68.098506043174851</v>
      </c>
      <c r="Z1404">
        <v>16691.740000000002</v>
      </c>
      <c r="AA1404" s="136">
        <f t="shared" si="283"/>
        <v>168.30422682907155</v>
      </c>
      <c r="AB1404">
        <v>11416.95</v>
      </c>
      <c r="AC1404">
        <f t="shared" si="284"/>
        <v>129.77641121240367</v>
      </c>
    </row>
    <row r="1405" spans="1:29">
      <c r="A1405" s="20">
        <v>44109</v>
      </c>
      <c r="B1405">
        <v>27321.3</v>
      </c>
      <c r="C1405">
        <f t="shared" si="285"/>
        <v>138.47627591554971</v>
      </c>
      <c r="D1405">
        <v>16984.95</v>
      </c>
      <c r="E1405" s="135">
        <f t="shared" si="285"/>
        <v>196.11883323672657</v>
      </c>
      <c r="F1405">
        <v>12233.6</v>
      </c>
      <c r="G1405">
        <f t="shared" si="273"/>
        <v>176.0111186725502</v>
      </c>
      <c r="H1405">
        <v>10357.23</v>
      </c>
      <c r="I1405">
        <f t="shared" si="274"/>
        <v>163.57558786879497</v>
      </c>
      <c r="J1405">
        <v>7819.99</v>
      </c>
      <c r="K1405">
        <f t="shared" si="275"/>
        <v>153.22918177079862</v>
      </c>
      <c r="L1405">
        <v>16293.63</v>
      </c>
      <c r="M1405" s="134">
        <f t="shared" si="276"/>
        <v>191.4190756130742</v>
      </c>
      <c r="N1405">
        <v>11226.63</v>
      </c>
      <c r="O1405">
        <f t="shared" si="277"/>
        <v>171.03388492957018</v>
      </c>
      <c r="P1405">
        <v>16526.2</v>
      </c>
      <c r="Q1405">
        <f t="shared" si="278"/>
        <v>170.63037278867739</v>
      </c>
      <c r="R1405">
        <v>8384.75</v>
      </c>
      <c r="S1405" s="135">
        <f t="shared" si="279"/>
        <v>199.22138587137303</v>
      </c>
      <c r="T1405">
        <v>12207.11</v>
      </c>
      <c r="U1405" s="136">
        <f t="shared" si="280"/>
        <v>191.07136428451798</v>
      </c>
      <c r="V1405">
        <v>10569.15</v>
      </c>
      <c r="W1405">
        <f t="shared" si="281"/>
        <v>144.48618521693126</v>
      </c>
      <c r="X1405">
        <v>2830.88</v>
      </c>
      <c r="Y1405">
        <f t="shared" si="282"/>
        <v>68.334343144188921</v>
      </c>
      <c r="Z1405">
        <v>16715.64</v>
      </c>
      <c r="AA1405" s="136">
        <f t="shared" si="283"/>
        <v>168.54521255142373</v>
      </c>
      <c r="AB1405">
        <v>11503.35</v>
      </c>
      <c r="AC1405">
        <f t="shared" si="284"/>
        <v>130.75851956259805</v>
      </c>
    </row>
    <row r="1406" spans="1:29">
      <c r="A1406" s="20">
        <v>44110</v>
      </c>
      <c r="B1406">
        <v>27423.3</v>
      </c>
      <c r="C1406">
        <f t="shared" si="285"/>
        <v>138.99325644515065</v>
      </c>
      <c r="D1406">
        <v>16990.400000000001</v>
      </c>
      <c r="E1406" s="135">
        <f t="shared" si="285"/>
        <v>196.18176233814521</v>
      </c>
      <c r="F1406">
        <v>12247.75</v>
      </c>
      <c r="G1406">
        <f t="shared" si="273"/>
        <v>176.21470202734491</v>
      </c>
      <c r="H1406">
        <v>10391.51</v>
      </c>
      <c r="I1406">
        <f t="shared" si="274"/>
        <v>164.11698466621496</v>
      </c>
      <c r="J1406">
        <v>7843.08</v>
      </c>
      <c r="K1406">
        <f t="shared" si="275"/>
        <v>153.68161992060288</v>
      </c>
      <c r="L1406">
        <v>16333.66</v>
      </c>
      <c r="M1406" s="134">
        <f t="shared" si="276"/>
        <v>191.88935176374116</v>
      </c>
      <c r="N1406">
        <v>11246.79</v>
      </c>
      <c r="O1406">
        <f t="shared" si="277"/>
        <v>171.34101566427688</v>
      </c>
      <c r="P1406">
        <v>16586.05</v>
      </c>
      <c r="Q1406">
        <f t="shared" si="278"/>
        <v>171.24831446985044</v>
      </c>
      <c r="R1406">
        <v>8401.2800000000007</v>
      </c>
      <c r="S1406" s="135">
        <f t="shared" si="279"/>
        <v>199.61413813094592</v>
      </c>
      <c r="T1406">
        <v>12231.6</v>
      </c>
      <c r="U1406" s="136">
        <f t="shared" si="280"/>
        <v>191.45469315689874</v>
      </c>
      <c r="V1406">
        <v>10604.1</v>
      </c>
      <c r="W1406">
        <f t="shared" si="281"/>
        <v>144.96397124261279</v>
      </c>
      <c r="X1406">
        <v>2836.74</v>
      </c>
      <c r="Y1406">
        <f t="shared" si="282"/>
        <v>68.47579712698753</v>
      </c>
      <c r="Z1406">
        <v>16780.939999999999</v>
      </c>
      <c r="AA1406" s="136">
        <f t="shared" si="283"/>
        <v>169.20363797692988</v>
      </c>
      <c r="AB1406">
        <v>11662.4</v>
      </c>
      <c r="AC1406">
        <f t="shared" si="284"/>
        <v>132.56644008457044</v>
      </c>
    </row>
    <row r="1407" spans="1:29">
      <c r="A1407" s="20">
        <v>44111</v>
      </c>
      <c r="B1407">
        <v>27354.95</v>
      </c>
      <c r="C1407">
        <f t="shared" si="285"/>
        <v>138.64682880595237</v>
      </c>
      <c r="D1407">
        <v>16917.2</v>
      </c>
      <c r="E1407" s="135">
        <f t="shared" si="285"/>
        <v>195.33654945303641</v>
      </c>
      <c r="F1407">
        <v>12284.6</v>
      </c>
      <c r="G1407">
        <f t="shared" si="273"/>
        <v>176.74488200078557</v>
      </c>
      <c r="H1407">
        <v>10438.620000000001</v>
      </c>
      <c r="I1407">
        <f t="shared" si="274"/>
        <v>164.86101042836364</v>
      </c>
      <c r="J1407">
        <v>7871.38</v>
      </c>
      <c r="K1407">
        <f t="shared" si="275"/>
        <v>154.23614567371939</v>
      </c>
      <c r="L1407">
        <v>16298.36</v>
      </c>
      <c r="M1407" s="134">
        <f t="shared" si="276"/>
        <v>191.47464409153173</v>
      </c>
      <c r="N1407">
        <v>11187.09</v>
      </c>
      <c r="O1407">
        <f t="shared" si="277"/>
        <v>170.43150649453534</v>
      </c>
      <c r="P1407">
        <v>16523.490000000002</v>
      </c>
      <c r="Q1407">
        <f t="shared" si="278"/>
        <v>170.60239247195261</v>
      </c>
      <c r="R1407">
        <v>8387.93</v>
      </c>
      <c r="S1407" s="135">
        <f t="shared" si="279"/>
        <v>199.29694256740703</v>
      </c>
      <c r="T1407">
        <v>12249.08</v>
      </c>
      <c r="U1407" s="136">
        <f t="shared" si="280"/>
        <v>191.72829824833261</v>
      </c>
      <c r="V1407">
        <v>10687.45</v>
      </c>
      <c r="W1407">
        <f t="shared" si="281"/>
        <v>146.10341230815081</v>
      </c>
      <c r="X1407">
        <v>2796.02</v>
      </c>
      <c r="Y1407">
        <f t="shared" si="282"/>
        <v>67.492860918871557</v>
      </c>
      <c r="Z1407">
        <v>16732.82</v>
      </c>
      <c r="AA1407" s="136">
        <f t="shared" si="283"/>
        <v>168.71843994514802</v>
      </c>
      <c r="AB1407">
        <v>11738.85</v>
      </c>
      <c r="AC1407">
        <f t="shared" si="284"/>
        <v>133.43544683656538</v>
      </c>
    </row>
    <row r="1408" spans="1:29">
      <c r="A1408" s="20">
        <v>44112</v>
      </c>
      <c r="B1408">
        <v>27489</v>
      </c>
      <c r="C1408">
        <f t="shared" si="285"/>
        <v>139.32625272745241</v>
      </c>
      <c r="D1408">
        <v>16824.25</v>
      </c>
      <c r="E1408" s="135">
        <f t="shared" si="285"/>
        <v>194.26329074168584</v>
      </c>
      <c r="F1408">
        <v>12460</v>
      </c>
      <c r="G1408">
        <f t="shared" si="273"/>
        <v>179.26845234926557</v>
      </c>
      <c r="H1408">
        <v>10545.36</v>
      </c>
      <c r="I1408">
        <f t="shared" si="274"/>
        <v>166.54679497202204</v>
      </c>
      <c r="J1408">
        <v>7964.38</v>
      </c>
      <c r="K1408">
        <f t="shared" si="275"/>
        <v>156.05843878466766</v>
      </c>
      <c r="L1408">
        <v>16324.49</v>
      </c>
      <c r="M1408" s="134">
        <f t="shared" si="276"/>
        <v>191.78162175370827</v>
      </c>
      <c r="N1408">
        <v>11169.64</v>
      </c>
      <c r="O1408">
        <f t="shared" si="277"/>
        <v>170.16566168696431</v>
      </c>
      <c r="P1408">
        <v>16500.36</v>
      </c>
      <c r="Q1408">
        <f t="shared" si="278"/>
        <v>170.36357891998045</v>
      </c>
      <c r="R1408">
        <v>8461.19</v>
      </c>
      <c r="S1408" s="135">
        <f t="shared" si="279"/>
        <v>201.03759777226546</v>
      </c>
      <c r="T1408">
        <v>12346.36</v>
      </c>
      <c r="U1408" s="136">
        <f t="shared" si="280"/>
        <v>193.25097006152984</v>
      </c>
      <c r="V1408">
        <v>10763.8</v>
      </c>
      <c r="W1408">
        <f t="shared" si="281"/>
        <v>147.14715946296576</v>
      </c>
      <c r="X1408">
        <v>2788.65</v>
      </c>
      <c r="Y1408">
        <f t="shared" si="282"/>
        <v>67.314957189652148</v>
      </c>
      <c r="Z1408">
        <v>16815.14</v>
      </c>
      <c r="AA1408" s="136">
        <f t="shared" si="283"/>
        <v>169.54847947083971</v>
      </c>
      <c r="AB1408">
        <v>11834.6</v>
      </c>
      <c r="AC1408">
        <f t="shared" si="284"/>
        <v>134.52383658808284</v>
      </c>
    </row>
    <row r="1409" spans="1:29">
      <c r="A1409" s="20">
        <v>44113</v>
      </c>
      <c r="B1409">
        <v>27410.3</v>
      </c>
      <c r="C1409">
        <f t="shared" si="285"/>
        <v>138.92736676980934</v>
      </c>
      <c r="D1409">
        <v>16691.400000000001</v>
      </c>
      <c r="E1409" s="135">
        <f t="shared" si="285"/>
        <v>192.72932172820632</v>
      </c>
      <c r="F1409">
        <v>12373.55</v>
      </c>
      <c r="G1409">
        <f t="shared" si="273"/>
        <v>178.02465157032546</v>
      </c>
      <c r="H1409">
        <v>10524.44</v>
      </c>
      <c r="I1409">
        <f t="shared" si="274"/>
        <v>166.21639762657202</v>
      </c>
      <c r="J1409">
        <v>7958.66</v>
      </c>
      <c r="K1409">
        <f t="shared" si="275"/>
        <v>155.94635796106954</v>
      </c>
      <c r="L1409">
        <v>16198.49</v>
      </c>
      <c r="M1409" s="134">
        <f t="shared" si="276"/>
        <v>190.3013620738673</v>
      </c>
      <c r="N1409">
        <v>11156.87</v>
      </c>
      <c r="O1409">
        <f t="shared" si="277"/>
        <v>169.97111508566451</v>
      </c>
      <c r="P1409">
        <v>16430.7</v>
      </c>
      <c r="Q1409">
        <f t="shared" si="278"/>
        <v>169.64435055723163</v>
      </c>
      <c r="R1409">
        <v>8371.83</v>
      </c>
      <c r="S1409" s="135">
        <f t="shared" si="279"/>
        <v>198.91440709377582</v>
      </c>
      <c r="T1409">
        <v>12206</v>
      </c>
      <c r="U1409" s="136">
        <f t="shared" si="280"/>
        <v>191.0539900481626</v>
      </c>
      <c r="V1409">
        <v>10749.75</v>
      </c>
      <c r="W1409">
        <f t="shared" si="281"/>
        <v>146.95508811358596</v>
      </c>
      <c r="X1409">
        <v>2797</v>
      </c>
      <c r="Y1409">
        <f t="shared" si="282"/>
        <v>67.516517045687706</v>
      </c>
      <c r="Z1409">
        <v>16643.02</v>
      </c>
      <c r="AA1409" s="136">
        <f t="shared" si="283"/>
        <v>167.81297894651931</v>
      </c>
      <c r="AB1409">
        <v>11914.2</v>
      </c>
      <c r="AC1409">
        <f t="shared" si="284"/>
        <v>135.42864937367861</v>
      </c>
    </row>
    <row r="1410" spans="1:29">
      <c r="A1410" s="20">
        <v>44116</v>
      </c>
      <c r="B1410">
        <v>27297.35</v>
      </c>
      <c r="C1410">
        <f t="shared" si="285"/>
        <v>138.35488685982477</v>
      </c>
      <c r="D1410">
        <v>16748.75</v>
      </c>
      <c r="E1410" s="135">
        <f t="shared" si="285"/>
        <v>193.39152062111597</v>
      </c>
      <c r="F1410">
        <v>12405.85</v>
      </c>
      <c r="G1410">
        <f t="shared" ref="G1410:G1473" si="286">F1410/F$2*100</f>
        <v>178.48936834487452</v>
      </c>
      <c r="H1410">
        <v>10529.56</v>
      </c>
      <c r="I1410">
        <f t="shared" ref="I1410:I1473" si="287">H1410/H$2*100</f>
        <v>166.29725969199765</v>
      </c>
      <c r="J1410">
        <v>7961.12</v>
      </c>
      <c r="K1410">
        <f t="shared" ref="K1410:K1473" si="288">J1410/J$2*100</f>
        <v>155.99456055303656</v>
      </c>
      <c r="L1410">
        <v>16296.57</v>
      </c>
      <c r="M1410" s="134">
        <f t="shared" ref="M1410:M1473" si="289">L1410/L$2*100</f>
        <v>191.45361500560384</v>
      </c>
      <c r="N1410">
        <v>11120.25</v>
      </c>
      <c r="O1410">
        <f t="shared" ref="O1410:O1473" si="290">N1410/N$2*100</f>
        <v>169.41322185625185</v>
      </c>
      <c r="P1410">
        <v>16488.77</v>
      </c>
      <c r="Q1410">
        <f t="shared" ref="Q1410:Q1473" si="291">P1410/P$2*100</f>
        <v>170.24391402299136</v>
      </c>
      <c r="R1410">
        <v>8416.82</v>
      </c>
      <c r="S1410" s="135">
        <f t="shared" ref="S1410:S1473" si="292">R1410/R$2*100</f>
        <v>199.9833680228856</v>
      </c>
      <c r="T1410">
        <v>12246.7</v>
      </c>
      <c r="U1410" s="136">
        <f t="shared" ref="U1410:U1473" si="293">T1410/T$2*100</f>
        <v>191.69104538119231</v>
      </c>
      <c r="V1410">
        <v>10756</v>
      </c>
      <c r="W1410">
        <f t="shared" ref="W1410:W1473" si="294">V1410/V$2*100</f>
        <v>147.04052910530294</v>
      </c>
      <c r="X1410">
        <v>2742.22</v>
      </c>
      <c r="Y1410">
        <f t="shared" ref="Y1410:Y1473" si="295">X1410/X$2*100</f>
        <v>66.194187834474704</v>
      </c>
      <c r="Z1410">
        <v>16691.84</v>
      </c>
      <c r="AA1410" s="136">
        <f t="shared" ref="AA1410:AA1473" si="296">Z1410/Z$2*100</f>
        <v>168.30523513753326</v>
      </c>
      <c r="AB1410">
        <v>11930.95</v>
      </c>
      <c r="AC1410">
        <f t="shared" ref="AC1410:AC1473" si="297">AB1410/AB$2*100</f>
        <v>135.6190465364767</v>
      </c>
    </row>
    <row r="1411" spans="1:29">
      <c r="A1411" s="20">
        <v>44117</v>
      </c>
      <c r="B1411">
        <v>27183.8</v>
      </c>
      <c r="C1411">
        <f t="shared" ref="C1411:E1474" si="298">B1411/B$2*100</f>
        <v>137.77936588790138</v>
      </c>
      <c r="D1411">
        <v>16831.55</v>
      </c>
      <c r="E1411" s="135">
        <f t="shared" si="298"/>
        <v>194.34758109771445</v>
      </c>
      <c r="F1411">
        <v>12357.5</v>
      </c>
      <c r="G1411">
        <f t="shared" si="286"/>
        <v>177.79373193467492</v>
      </c>
      <c r="H1411">
        <v>10527.21</v>
      </c>
      <c r="I1411">
        <f t="shared" si="287"/>
        <v>166.26014526743705</v>
      </c>
      <c r="J1411">
        <v>7954.11</v>
      </c>
      <c r="K1411">
        <f t="shared" si="288"/>
        <v>155.85720276048013</v>
      </c>
      <c r="L1411">
        <v>16238.25</v>
      </c>
      <c r="M1411" s="134">
        <f t="shared" si="289"/>
        <v>190.76846623950601</v>
      </c>
      <c r="N1411">
        <v>11076.23</v>
      </c>
      <c r="O1411">
        <f t="shared" si="290"/>
        <v>168.74259214683775</v>
      </c>
      <c r="P1411">
        <v>16455.04</v>
      </c>
      <c r="Q1411">
        <f t="shared" si="291"/>
        <v>169.89565716574882</v>
      </c>
      <c r="R1411">
        <v>8377.16</v>
      </c>
      <c r="S1411" s="135">
        <f t="shared" si="292"/>
        <v>199.0410477195183</v>
      </c>
      <c r="T1411">
        <v>12166.1</v>
      </c>
      <c r="U1411" s="136">
        <f t="shared" si="293"/>
        <v>190.42945668728095</v>
      </c>
      <c r="V1411">
        <v>10767.75</v>
      </c>
      <c r="W1411">
        <f t="shared" si="294"/>
        <v>147.20115816973092</v>
      </c>
      <c r="X1411">
        <v>2733.55</v>
      </c>
      <c r="Y1411">
        <f t="shared" si="295"/>
        <v>65.984903528866525</v>
      </c>
      <c r="Z1411">
        <v>16581.490000000002</v>
      </c>
      <c r="AA1411" s="136">
        <f t="shared" si="296"/>
        <v>167.19256675002018</v>
      </c>
      <c r="AB1411">
        <v>11934.5</v>
      </c>
      <c r="AC1411">
        <f t="shared" si="297"/>
        <v>135.65939936799509</v>
      </c>
    </row>
    <row r="1412" spans="1:29">
      <c r="A1412" s="20">
        <v>44118</v>
      </c>
      <c r="B1412">
        <v>27383.45</v>
      </c>
      <c r="C1412">
        <f t="shared" si="298"/>
        <v>138.79127924804675</v>
      </c>
      <c r="D1412">
        <v>16860.25</v>
      </c>
      <c r="E1412" s="135">
        <f t="shared" si="298"/>
        <v>194.67896920977213</v>
      </c>
      <c r="F1412">
        <v>12273.95</v>
      </c>
      <c r="G1412">
        <f t="shared" si="286"/>
        <v>176.59165495283054</v>
      </c>
      <c r="H1412">
        <v>10460.67</v>
      </c>
      <c r="I1412">
        <f t="shared" si="287"/>
        <v>165.20925428434703</v>
      </c>
      <c r="J1412">
        <v>7896.82</v>
      </c>
      <c r="K1412">
        <f t="shared" si="288"/>
        <v>154.73463101503685</v>
      </c>
      <c r="L1412">
        <v>16225.36</v>
      </c>
      <c r="M1412" s="134">
        <f t="shared" si="289"/>
        <v>190.61703332463975</v>
      </c>
      <c r="N1412">
        <v>11050.79</v>
      </c>
      <c r="O1412">
        <f t="shared" si="290"/>
        <v>168.35502241018409</v>
      </c>
      <c r="P1412">
        <v>16517.36</v>
      </c>
      <c r="Q1412">
        <f t="shared" si="291"/>
        <v>170.53910120201792</v>
      </c>
      <c r="R1412">
        <v>8394.66</v>
      </c>
      <c r="S1412" s="135">
        <f t="shared" si="292"/>
        <v>199.45684714737831</v>
      </c>
      <c r="T1412">
        <v>12207.7</v>
      </c>
      <c r="U1412" s="136">
        <f t="shared" si="293"/>
        <v>191.08059923897713</v>
      </c>
      <c r="V1412">
        <v>10723.75</v>
      </c>
      <c r="W1412">
        <f t="shared" si="294"/>
        <v>146.5996535880432</v>
      </c>
      <c r="X1412">
        <v>2726.12</v>
      </c>
      <c r="Y1412">
        <f t="shared" si="295"/>
        <v>65.805551465352224</v>
      </c>
      <c r="Z1412">
        <v>16637.96</v>
      </c>
      <c r="AA1412" s="136">
        <f t="shared" si="296"/>
        <v>167.76195853835605</v>
      </c>
      <c r="AB1412">
        <v>11971.05</v>
      </c>
      <c r="AC1412">
        <f t="shared" si="297"/>
        <v>136.07486302771272</v>
      </c>
    </row>
    <row r="1413" spans="1:29">
      <c r="A1413" s="20">
        <v>44119</v>
      </c>
      <c r="B1413">
        <v>26922.05</v>
      </c>
      <c r="C1413">
        <f t="shared" si="298"/>
        <v>136.45270261708723</v>
      </c>
      <c r="D1413">
        <v>16548.95</v>
      </c>
      <c r="E1413" s="135">
        <f t="shared" si="298"/>
        <v>191.08450512323711</v>
      </c>
      <c r="F1413">
        <v>12126.6</v>
      </c>
      <c r="G1413">
        <f t="shared" si="286"/>
        <v>174.47165443487995</v>
      </c>
      <c r="H1413">
        <v>10326.790000000001</v>
      </c>
      <c r="I1413">
        <f t="shared" si="287"/>
        <v>163.09483762044422</v>
      </c>
      <c r="J1413">
        <v>7803.38</v>
      </c>
      <c r="K1413">
        <f t="shared" si="288"/>
        <v>152.90371630227335</v>
      </c>
      <c r="L1413">
        <v>16004.38</v>
      </c>
      <c r="M1413" s="134">
        <f t="shared" si="289"/>
        <v>188.02093980042338</v>
      </c>
      <c r="N1413">
        <v>10888.47</v>
      </c>
      <c r="O1413">
        <f t="shared" si="290"/>
        <v>165.88213248669251</v>
      </c>
      <c r="P1413">
        <v>16304.07</v>
      </c>
      <c r="Q1413">
        <f t="shared" si="291"/>
        <v>168.33691605285492</v>
      </c>
      <c r="R1413">
        <v>8209.0400000000009</v>
      </c>
      <c r="S1413" s="135">
        <f t="shared" si="292"/>
        <v>195.04652201598572</v>
      </c>
      <c r="T1413">
        <v>12016.05</v>
      </c>
      <c r="U1413" s="136">
        <f t="shared" si="293"/>
        <v>188.08080428627105</v>
      </c>
      <c r="V1413">
        <v>10564.95</v>
      </c>
      <c r="W1413">
        <f t="shared" si="294"/>
        <v>144.42876887049744</v>
      </c>
      <c r="X1413">
        <v>2695.03</v>
      </c>
      <c r="Y1413">
        <f t="shared" si="295"/>
        <v>65.055072911562306</v>
      </c>
      <c r="Z1413">
        <v>16401.990000000002</v>
      </c>
      <c r="AA1413" s="136">
        <f t="shared" si="296"/>
        <v>165.38265306122452</v>
      </c>
      <c r="AB1413">
        <v>11680.35</v>
      </c>
      <c r="AC1413">
        <f t="shared" si="297"/>
        <v>132.77047764112123</v>
      </c>
    </row>
    <row r="1414" spans="1:29">
      <c r="A1414" s="20">
        <v>44120</v>
      </c>
      <c r="B1414">
        <v>27155.7</v>
      </c>
      <c r="C1414">
        <f t="shared" si="298"/>
        <v>137.63694282043289</v>
      </c>
      <c r="D1414">
        <v>16688.599999999999</v>
      </c>
      <c r="E1414" s="135">
        <f t="shared" si="298"/>
        <v>192.69699118068846</v>
      </c>
      <c r="F1414">
        <v>12223.45</v>
      </c>
      <c r="G1414">
        <f t="shared" si="286"/>
        <v>175.86508538271514</v>
      </c>
      <c r="H1414">
        <v>10376.799999999999</v>
      </c>
      <c r="I1414">
        <f t="shared" si="287"/>
        <v>163.88466416183783</v>
      </c>
      <c r="J1414">
        <v>7847.15</v>
      </c>
      <c r="K1414">
        <f t="shared" si="288"/>
        <v>153.76136973739386</v>
      </c>
      <c r="L1414">
        <v>16038.62</v>
      </c>
      <c r="M1414" s="134">
        <f t="shared" si="289"/>
        <v>188.42319449437383</v>
      </c>
      <c r="N1414">
        <v>10978.17</v>
      </c>
      <c r="O1414">
        <f t="shared" si="290"/>
        <v>167.24868144022378</v>
      </c>
      <c r="P1414">
        <v>16408.099999999999</v>
      </c>
      <c r="Q1414">
        <f t="shared" si="291"/>
        <v>169.41100917052299</v>
      </c>
      <c r="R1414">
        <v>8285.0400000000009</v>
      </c>
      <c r="S1414" s="135">
        <f t="shared" si="292"/>
        <v>196.85227953126338</v>
      </c>
      <c r="T1414">
        <v>12121.95</v>
      </c>
      <c r="U1414" s="136">
        <f t="shared" si="293"/>
        <v>189.73840034936302</v>
      </c>
      <c r="V1414">
        <v>10588.15</v>
      </c>
      <c r="W1414">
        <f t="shared" si="294"/>
        <v>144.74592583175095</v>
      </c>
      <c r="X1414">
        <v>2749.53</v>
      </c>
      <c r="Y1414">
        <f t="shared" si="295"/>
        <v>66.370643229399263</v>
      </c>
      <c r="Z1414">
        <v>16557.150000000001</v>
      </c>
      <c r="AA1414" s="136">
        <f t="shared" si="296"/>
        <v>166.94714447043643</v>
      </c>
      <c r="AB1414">
        <v>11762.45</v>
      </c>
      <c r="AC1414">
        <f t="shared" si="297"/>
        <v>133.70370791370178</v>
      </c>
    </row>
    <row r="1415" spans="1:29">
      <c r="A1415" s="20">
        <v>44123</v>
      </c>
      <c r="B1415">
        <v>27379.75</v>
      </c>
      <c r="C1415">
        <f t="shared" si="298"/>
        <v>138.7725260327573</v>
      </c>
      <c r="D1415">
        <v>16724.599999999999</v>
      </c>
      <c r="E1415" s="135">
        <f t="shared" si="298"/>
        <v>193.11266964877476</v>
      </c>
      <c r="F1415">
        <v>12233.05</v>
      </c>
      <c r="G1415">
        <f t="shared" si="286"/>
        <v>176.00320553861823</v>
      </c>
      <c r="H1415">
        <v>10446.67</v>
      </c>
      <c r="I1415">
        <f t="shared" si="287"/>
        <v>164.98814707419882</v>
      </c>
      <c r="J1415">
        <v>7884.83</v>
      </c>
      <c r="K1415">
        <f t="shared" si="288"/>
        <v>154.4996923655716</v>
      </c>
      <c r="L1415">
        <v>16036.95</v>
      </c>
      <c r="M1415" s="134">
        <f t="shared" si="289"/>
        <v>188.4035751795696</v>
      </c>
      <c r="N1415">
        <v>11016.44</v>
      </c>
      <c r="O1415">
        <f t="shared" si="290"/>
        <v>167.83171185774486</v>
      </c>
      <c r="P1415">
        <v>16401.490000000002</v>
      </c>
      <c r="Q1415">
        <f t="shared" si="291"/>
        <v>169.34276197733081</v>
      </c>
      <c r="R1415">
        <v>8250.9500000000007</v>
      </c>
      <c r="S1415" s="135">
        <f t="shared" si="292"/>
        <v>196.04230224579211</v>
      </c>
      <c r="T1415">
        <v>12082.2</v>
      </c>
      <c r="U1415" s="136">
        <f t="shared" si="293"/>
        <v>189.1162148582591</v>
      </c>
      <c r="V1415">
        <v>10626.25</v>
      </c>
      <c r="W1415">
        <f t="shared" si="294"/>
        <v>145.26677411725785</v>
      </c>
      <c r="X1415">
        <v>2796.47</v>
      </c>
      <c r="Y1415">
        <f t="shared" si="295"/>
        <v>67.503723426083056</v>
      </c>
      <c r="Z1415">
        <v>16542.2</v>
      </c>
      <c r="AA1415" s="136">
        <f t="shared" si="296"/>
        <v>166.79640235540856</v>
      </c>
      <c r="AB1415">
        <v>11873.05</v>
      </c>
      <c r="AC1415">
        <f t="shared" si="297"/>
        <v>134.96089753790892</v>
      </c>
    </row>
    <row r="1416" spans="1:29">
      <c r="A1416" s="20">
        <v>44124</v>
      </c>
      <c r="B1416">
        <v>27435</v>
      </c>
      <c r="C1416">
        <f t="shared" si="298"/>
        <v>139.0525571529578</v>
      </c>
      <c r="D1416">
        <v>16757.7</v>
      </c>
      <c r="E1416" s="135">
        <f t="shared" si="298"/>
        <v>193.4948629069319</v>
      </c>
      <c r="F1416">
        <v>12266.85</v>
      </c>
      <c r="G1416">
        <f t="shared" si="286"/>
        <v>176.48950358752717</v>
      </c>
      <c r="H1416">
        <v>10495.22</v>
      </c>
      <c r="I1416">
        <f t="shared" si="287"/>
        <v>165.75491529224843</v>
      </c>
      <c r="J1416">
        <v>7925.87</v>
      </c>
      <c r="K1416">
        <f t="shared" si="288"/>
        <v>155.30385268033845</v>
      </c>
      <c r="L1416">
        <v>16085.64</v>
      </c>
      <c r="M1416" s="134">
        <f t="shared" si="289"/>
        <v>188.97558981299386</v>
      </c>
      <c r="N1416">
        <v>11049.17</v>
      </c>
      <c r="O1416">
        <f t="shared" si="290"/>
        <v>168.33034226185944</v>
      </c>
      <c r="P1416">
        <v>16476.87</v>
      </c>
      <c r="Q1416">
        <f t="shared" si="291"/>
        <v>170.12104842556514</v>
      </c>
      <c r="R1416">
        <v>8306.83</v>
      </c>
      <c r="S1416" s="135">
        <f t="shared" si="292"/>
        <v>197.3700092188673</v>
      </c>
      <c r="T1416">
        <v>12095.3</v>
      </c>
      <c r="U1416" s="136">
        <f t="shared" si="293"/>
        <v>189.32126215218264</v>
      </c>
      <c r="V1416">
        <v>10681.2</v>
      </c>
      <c r="W1416">
        <f t="shared" si="294"/>
        <v>146.0179713164338</v>
      </c>
      <c r="X1416">
        <v>2788.47</v>
      </c>
      <c r="Y1416">
        <f t="shared" si="295"/>
        <v>67.310612186767543</v>
      </c>
      <c r="Z1416">
        <v>16599.12</v>
      </c>
      <c r="AA1416" s="136">
        <f t="shared" si="296"/>
        <v>167.37033153182219</v>
      </c>
      <c r="AB1416">
        <v>11896.8</v>
      </c>
      <c r="AC1416">
        <f t="shared" si="297"/>
        <v>135.23086366426443</v>
      </c>
    </row>
    <row r="1417" spans="1:29">
      <c r="A1417" s="20">
        <v>44125</v>
      </c>
      <c r="B1417">
        <v>27370.7</v>
      </c>
      <c r="C1417">
        <f t="shared" si="298"/>
        <v>138.72665668184663</v>
      </c>
      <c r="D1417">
        <v>16758.849999999999</v>
      </c>
      <c r="E1417" s="135">
        <f t="shared" si="298"/>
        <v>193.50814152466239</v>
      </c>
      <c r="F1417">
        <v>12200.8</v>
      </c>
      <c r="G1417">
        <f t="shared" si="286"/>
        <v>175.53920813988117</v>
      </c>
      <c r="H1417">
        <v>10423.629999999999</v>
      </c>
      <c r="I1417">
        <f t="shared" si="287"/>
        <v>164.62426777978351</v>
      </c>
      <c r="J1417">
        <v>7884.73</v>
      </c>
      <c r="K1417">
        <f t="shared" si="288"/>
        <v>154.49773291061356</v>
      </c>
      <c r="L1417">
        <v>16083.66</v>
      </c>
      <c r="M1417" s="134">
        <f t="shared" si="289"/>
        <v>188.95232858945349</v>
      </c>
      <c r="N1417">
        <v>11037.6</v>
      </c>
      <c r="O1417">
        <f t="shared" si="290"/>
        <v>168.15407725191122</v>
      </c>
      <c r="P1417">
        <v>16498.28</v>
      </c>
      <c r="Q1417">
        <f t="shared" si="291"/>
        <v>170.34210325253113</v>
      </c>
      <c r="R1417">
        <v>8261.82</v>
      </c>
      <c r="S1417" s="135">
        <f t="shared" si="292"/>
        <v>196.3005730904114</v>
      </c>
      <c r="T1417">
        <v>12010.65</v>
      </c>
      <c r="U1417" s="136">
        <f t="shared" si="293"/>
        <v>187.99628097427203</v>
      </c>
      <c r="V1417">
        <v>10591.65</v>
      </c>
      <c r="W1417">
        <f t="shared" si="294"/>
        <v>144.79377278711249</v>
      </c>
      <c r="X1417">
        <v>2832.77</v>
      </c>
      <c r="Y1417">
        <f t="shared" si="295"/>
        <v>68.379965674477219</v>
      </c>
      <c r="Z1417">
        <v>16556.580000000002</v>
      </c>
      <c r="AA1417" s="136">
        <f t="shared" si="296"/>
        <v>166.94139711220458</v>
      </c>
      <c r="AB1417">
        <v>11937.65</v>
      </c>
      <c r="AC1417">
        <f t="shared" si="297"/>
        <v>135.69520540159593</v>
      </c>
    </row>
    <row r="1418" spans="1:29">
      <c r="A1418" s="20">
        <v>44126</v>
      </c>
      <c r="B1418">
        <v>27351.3</v>
      </c>
      <c r="C1418">
        <f t="shared" si="298"/>
        <v>138.62832901249115</v>
      </c>
      <c r="D1418">
        <v>16872.849999999999</v>
      </c>
      <c r="E1418" s="135">
        <f t="shared" si="298"/>
        <v>194.8244566736023</v>
      </c>
      <c r="F1418">
        <v>12213.7</v>
      </c>
      <c r="G1418">
        <f t="shared" si="286"/>
        <v>175.72480709937602</v>
      </c>
      <c r="H1418">
        <v>10419.52</v>
      </c>
      <c r="I1418">
        <f t="shared" si="287"/>
        <v>164.55935702023288</v>
      </c>
      <c r="J1418">
        <v>7881.7</v>
      </c>
      <c r="K1418">
        <f t="shared" si="288"/>
        <v>154.43836142538592</v>
      </c>
      <c r="L1418">
        <v>16113.69</v>
      </c>
      <c r="M1418" s="134">
        <f t="shared" si="289"/>
        <v>189.30512381314892</v>
      </c>
      <c r="N1418">
        <v>11104.02</v>
      </c>
      <c r="O1418">
        <f t="shared" si="290"/>
        <v>169.16596333322161</v>
      </c>
      <c r="P1418">
        <v>16544.09</v>
      </c>
      <c r="Q1418">
        <f t="shared" si="291"/>
        <v>170.8150841784215</v>
      </c>
      <c r="R1418">
        <v>8230.7199999999993</v>
      </c>
      <c r="S1418" s="135">
        <f t="shared" si="292"/>
        <v>195.56163810718596</v>
      </c>
      <c r="T1418">
        <v>11951.6</v>
      </c>
      <c r="U1418" s="136">
        <f t="shared" si="293"/>
        <v>187.07200290509752</v>
      </c>
      <c r="V1418">
        <v>10557.75</v>
      </c>
      <c r="W1418">
        <f t="shared" si="294"/>
        <v>144.33034084803944</v>
      </c>
      <c r="X1418">
        <v>2866.69</v>
      </c>
      <c r="Y1418">
        <f t="shared" si="295"/>
        <v>69.19875732917501</v>
      </c>
      <c r="Z1418">
        <v>16521.830000000002</v>
      </c>
      <c r="AA1418" s="136">
        <f t="shared" si="296"/>
        <v>166.59100992175527</v>
      </c>
      <c r="AB1418">
        <v>11896.45</v>
      </c>
      <c r="AC1418">
        <f t="shared" si="297"/>
        <v>135.2268852160866</v>
      </c>
    </row>
    <row r="1419" spans="1:29">
      <c r="A1419" s="20">
        <v>44127</v>
      </c>
      <c r="B1419">
        <v>27432.55</v>
      </c>
      <c r="C1419">
        <f t="shared" si="298"/>
        <v>139.04013948337425</v>
      </c>
      <c r="D1419">
        <v>16908.45</v>
      </c>
      <c r="E1419" s="135">
        <f t="shared" si="298"/>
        <v>195.23551649204322</v>
      </c>
      <c r="F1419">
        <v>12238.35</v>
      </c>
      <c r="G1419">
        <f t="shared" si="286"/>
        <v>176.07945937468975</v>
      </c>
      <c r="H1419">
        <v>10451.620000000001</v>
      </c>
      <c r="I1419">
        <f t="shared" si="287"/>
        <v>165.06632426635838</v>
      </c>
      <c r="J1419">
        <v>7910.66</v>
      </c>
      <c r="K1419">
        <f t="shared" si="288"/>
        <v>155.00581958122527</v>
      </c>
      <c r="L1419">
        <v>16191.31</v>
      </c>
      <c r="M1419" s="134">
        <f t="shared" si="289"/>
        <v>190.21701076830175</v>
      </c>
      <c r="N1419">
        <v>11122.95</v>
      </c>
      <c r="O1419">
        <f t="shared" si="290"/>
        <v>169.45435543679295</v>
      </c>
      <c r="P1419">
        <v>16616.02</v>
      </c>
      <c r="Q1419">
        <f t="shared" si="291"/>
        <v>171.55774992824237</v>
      </c>
      <c r="R1419">
        <v>8278.69</v>
      </c>
      <c r="S1419" s="135">
        <f t="shared" si="292"/>
        <v>196.70140373886846</v>
      </c>
      <c r="T1419">
        <v>12003.5</v>
      </c>
      <c r="U1419" s="136">
        <f t="shared" si="293"/>
        <v>187.88436584819925</v>
      </c>
      <c r="V1419">
        <v>10632.4</v>
      </c>
      <c r="W1419">
        <f t="shared" si="294"/>
        <v>145.35084805310737</v>
      </c>
      <c r="X1419">
        <v>2887.05</v>
      </c>
      <c r="Y1419">
        <f t="shared" si="295"/>
        <v>69.69022543323301</v>
      </c>
      <c r="Z1419">
        <v>16574.29</v>
      </c>
      <c r="AA1419" s="136">
        <f t="shared" si="296"/>
        <v>167.119968540776</v>
      </c>
      <c r="AB1419">
        <v>11930.35</v>
      </c>
      <c r="AC1419">
        <f t="shared" si="297"/>
        <v>135.61222633960034</v>
      </c>
    </row>
    <row r="1420" spans="1:29">
      <c r="A1420" s="20">
        <v>44130</v>
      </c>
      <c r="B1420">
        <v>27062.400000000001</v>
      </c>
      <c r="C1420">
        <f t="shared" si="298"/>
        <v>137.16405768894498</v>
      </c>
      <c r="D1420">
        <v>16671</v>
      </c>
      <c r="E1420" s="135">
        <f t="shared" si="298"/>
        <v>192.49377059629074</v>
      </c>
      <c r="F1420">
        <v>12087.85</v>
      </c>
      <c r="G1420">
        <f t="shared" si="286"/>
        <v>173.91413818058348</v>
      </c>
      <c r="H1420">
        <v>10329.65</v>
      </c>
      <c r="I1420">
        <f t="shared" si="287"/>
        <v>163.14000666480302</v>
      </c>
      <c r="J1420">
        <v>7811.15</v>
      </c>
      <c r="K1420">
        <f t="shared" si="288"/>
        <v>153.05596595251063</v>
      </c>
      <c r="L1420">
        <v>16008.03</v>
      </c>
      <c r="M1420" s="134">
        <f t="shared" si="289"/>
        <v>188.06382033876801</v>
      </c>
      <c r="N1420">
        <v>10972.32</v>
      </c>
      <c r="O1420">
        <f t="shared" si="290"/>
        <v>167.15955868238478</v>
      </c>
      <c r="P1420">
        <v>16457.22</v>
      </c>
      <c r="Q1420">
        <f t="shared" si="291"/>
        <v>169.91816531721008</v>
      </c>
      <c r="R1420">
        <v>8127.98</v>
      </c>
      <c r="S1420" s="135">
        <f t="shared" si="292"/>
        <v>193.12053906613821</v>
      </c>
      <c r="T1420">
        <v>11871.15</v>
      </c>
      <c r="U1420" s="136">
        <f t="shared" si="293"/>
        <v>185.81276208096392</v>
      </c>
      <c r="V1420">
        <v>10480.25</v>
      </c>
      <c r="W1420">
        <f t="shared" si="294"/>
        <v>143.27087255074852</v>
      </c>
      <c r="X1420">
        <v>2824.39</v>
      </c>
      <c r="Y1420">
        <f t="shared" si="295"/>
        <v>68.177681651294208</v>
      </c>
      <c r="Z1420">
        <v>16468.150000000001</v>
      </c>
      <c r="AA1420" s="136">
        <f t="shared" si="296"/>
        <v>166.04974993950151</v>
      </c>
      <c r="AB1420">
        <v>11767.75</v>
      </c>
      <c r="AC1420">
        <f t="shared" si="297"/>
        <v>133.76395298610956</v>
      </c>
    </row>
    <row r="1421" spans="1:29">
      <c r="A1421" s="20">
        <v>44131</v>
      </c>
      <c r="B1421">
        <v>27462.15</v>
      </c>
      <c r="C1421">
        <f t="shared" si="298"/>
        <v>139.19016520568982</v>
      </c>
      <c r="D1421">
        <v>16954.25</v>
      </c>
      <c r="E1421" s="135">
        <f t="shared" si="298"/>
        <v>195.76435187644185</v>
      </c>
      <c r="F1421">
        <v>12358.85</v>
      </c>
      <c r="G1421">
        <f t="shared" si="286"/>
        <v>177.81315508159881</v>
      </c>
      <c r="H1421">
        <v>10527.32</v>
      </c>
      <c r="I1421">
        <f t="shared" si="287"/>
        <v>166.26188253837392</v>
      </c>
      <c r="J1421">
        <v>7953</v>
      </c>
      <c r="K1421">
        <f t="shared" si="288"/>
        <v>155.83545281044624</v>
      </c>
      <c r="L1421">
        <v>16278.82</v>
      </c>
      <c r="M1421" s="134">
        <f t="shared" si="289"/>
        <v>191.24508636022941</v>
      </c>
      <c r="N1421">
        <v>11055.6</v>
      </c>
      <c r="O1421">
        <f t="shared" si="290"/>
        <v>168.42830112218502</v>
      </c>
      <c r="P1421">
        <v>16577.18</v>
      </c>
      <c r="Q1421">
        <f t="shared" si="291"/>
        <v>171.15673313798737</v>
      </c>
      <c r="R1421">
        <v>8266.6</v>
      </c>
      <c r="S1421" s="135">
        <f t="shared" si="292"/>
        <v>196.41414573413547</v>
      </c>
      <c r="T1421">
        <v>12172.95</v>
      </c>
      <c r="U1421" s="136">
        <f t="shared" si="293"/>
        <v>190.53667607379825</v>
      </c>
      <c r="V1421">
        <v>10624.95</v>
      </c>
      <c r="W1421">
        <f t="shared" si="294"/>
        <v>145.24900239098073</v>
      </c>
      <c r="X1421">
        <v>2831.49</v>
      </c>
      <c r="Y1421">
        <f t="shared" si="295"/>
        <v>68.349067876186737</v>
      </c>
      <c r="Z1421">
        <v>16850.150000000001</v>
      </c>
      <c r="AA1421" s="136">
        <f t="shared" si="296"/>
        <v>169.90148826328954</v>
      </c>
      <c r="AB1421">
        <v>11889.4</v>
      </c>
      <c r="AC1421">
        <f t="shared" si="297"/>
        <v>135.14674790278946</v>
      </c>
    </row>
    <row r="1422" spans="1:29">
      <c r="A1422" s="20">
        <v>44132</v>
      </c>
      <c r="B1422">
        <v>27236.2</v>
      </c>
      <c r="C1422">
        <f t="shared" si="298"/>
        <v>138.04495196389246</v>
      </c>
      <c r="D1422">
        <v>16954.099999999999</v>
      </c>
      <c r="E1422" s="135">
        <f t="shared" si="298"/>
        <v>195.76261988282482</v>
      </c>
      <c r="F1422">
        <v>12240.2</v>
      </c>
      <c r="G1422">
        <f t="shared" si="286"/>
        <v>176.1060762797336</v>
      </c>
      <c r="H1422">
        <v>10423.4</v>
      </c>
      <c r="I1422">
        <f t="shared" si="287"/>
        <v>164.62063530418823</v>
      </c>
      <c r="J1422">
        <v>7873.95</v>
      </c>
      <c r="K1422">
        <f t="shared" si="288"/>
        <v>154.28650366614022</v>
      </c>
      <c r="L1422">
        <v>16202.89</v>
      </c>
      <c r="M1422" s="134">
        <f t="shared" si="289"/>
        <v>190.35305368173476</v>
      </c>
      <c r="N1422">
        <v>11006</v>
      </c>
      <c r="O1422">
        <f t="shared" si="290"/>
        <v>167.67266201298602</v>
      </c>
      <c r="P1422">
        <v>16456.5</v>
      </c>
      <c r="Q1422">
        <f t="shared" si="291"/>
        <v>169.91073143232379</v>
      </c>
      <c r="R1422">
        <v>8196.2800000000007</v>
      </c>
      <c r="S1422" s="135">
        <f t="shared" si="292"/>
        <v>194.74334483315752</v>
      </c>
      <c r="T1422">
        <v>12048.85</v>
      </c>
      <c r="U1422" s="136">
        <f t="shared" si="293"/>
        <v>188.59420514433921</v>
      </c>
      <c r="V1422">
        <v>10539.35</v>
      </c>
      <c r="W1422">
        <f t="shared" si="294"/>
        <v>144.07880256842458</v>
      </c>
      <c r="X1422">
        <v>2798.35</v>
      </c>
      <c r="Y1422">
        <f t="shared" si="295"/>
        <v>67.549104567322203</v>
      </c>
      <c r="Z1422">
        <v>16722.71</v>
      </c>
      <c r="AA1422" s="136">
        <f t="shared" si="296"/>
        <v>168.61649995966766</v>
      </c>
      <c r="AB1422">
        <v>11729.6</v>
      </c>
      <c r="AC1422">
        <f t="shared" si="297"/>
        <v>133.33030213472165</v>
      </c>
    </row>
    <row r="1423" spans="1:29">
      <c r="A1423" s="20">
        <v>44133</v>
      </c>
      <c r="B1423">
        <v>27357.599999999999</v>
      </c>
      <c r="C1423">
        <f t="shared" si="298"/>
        <v>138.66026016284886</v>
      </c>
      <c r="D1423">
        <v>17056.95</v>
      </c>
      <c r="E1423" s="135">
        <f t="shared" si="298"/>
        <v>196.95019017289914</v>
      </c>
      <c r="F1423">
        <v>12254.2</v>
      </c>
      <c r="G1423">
        <f t="shared" si="286"/>
        <v>176.30750150709233</v>
      </c>
      <c r="H1423">
        <v>10448.219999999999</v>
      </c>
      <c r="I1423">
        <f t="shared" si="287"/>
        <v>165.01262680103665</v>
      </c>
      <c r="J1423">
        <v>7869.69</v>
      </c>
      <c r="K1423">
        <f t="shared" si="288"/>
        <v>154.20303088492903</v>
      </c>
      <c r="L1423">
        <v>16180.07</v>
      </c>
      <c r="M1423" s="134">
        <f t="shared" si="289"/>
        <v>190.08496220638577</v>
      </c>
      <c r="N1423">
        <v>10977.96</v>
      </c>
      <c r="O1423">
        <f t="shared" si="290"/>
        <v>167.24548216173724</v>
      </c>
      <c r="P1423">
        <v>16421.580000000002</v>
      </c>
      <c r="Q1423">
        <f t="shared" si="291"/>
        <v>169.55018801533862</v>
      </c>
      <c r="R1423">
        <v>8216.94</v>
      </c>
      <c r="S1423" s="135">
        <f t="shared" si="292"/>
        <v>195.23422575770536</v>
      </c>
      <c r="T1423">
        <v>12071.25</v>
      </c>
      <c r="U1423" s="136">
        <f t="shared" si="293"/>
        <v>188.94482036448329</v>
      </c>
      <c r="V1423">
        <v>10520.95</v>
      </c>
      <c r="W1423">
        <f t="shared" si="294"/>
        <v>143.82726428880969</v>
      </c>
      <c r="X1423">
        <v>2778.33</v>
      </c>
      <c r="Y1423">
        <f t="shared" si="295"/>
        <v>67.065843690935125</v>
      </c>
      <c r="Z1423">
        <v>16724.439999999999</v>
      </c>
      <c r="AA1423" s="136">
        <f t="shared" si="296"/>
        <v>168.6339436960555</v>
      </c>
      <c r="AB1423">
        <v>11670.8</v>
      </c>
      <c r="AC1423">
        <f t="shared" si="297"/>
        <v>132.66192284083934</v>
      </c>
    </row>
    <row r="1424" spans="1:29">
      <c r="A1424" s="20">
        <v>44134</v>
      </c>
      <c r="B1424">
        <v>27348.45</v>
      </c>
      <c r="C1424">
        <f t="shared" si="298"/>
        <v>138.61388396828173</v>
      </c>
      <c r="D1424">
        <v>17165.849999999999</v>
      </c>
      <c r="E1424" s="135">
        <f t="shared" si="298"/>
        <v>198.20761753886015</v>
      </c>
      <c r="F1424">
        <v>12224.25</v>
      </c>
      <c r="G1424">
        <f t="shared" si="286"/>
        <v>175.87659539570703</v>
      </c>
      <c r="H1424">
        <v>10416.969999999999</v>
      </c>
      <c r="I1424">
        <f t="shared" si="287"/>
        <v>164.51908392124159</v>
      </c>
      <c r="J1424">
        <v>7855.07</v>
      </c>
      <c r="K1424">
        <f t="shared" si="288"/>
        <v>153.91655857006813</v>
      </c>
      <c r="L1424">
        <v>16171.98</v>
      </c>
      <c r="M1424" s="134">
        <f t="shared" si="289"/>
        <v>189.98992013646583</v>
      </c>
      <c r="N1424">
        <v>11007.83</v>
      </c>
      <c r="O1424">
        <f t="shared" si="290"/>
        <v>167.70054143979721</v>
      </c>
      <c r="P1424">
        <v>16451.259999999998</v>
      </c>
      <c r="Q1424">
        <f t="shared" si="291"/>
        <v>169.85662927009574</v>
      </c>
      <c r="R1424">
        <v>8217.2900000000009</v>
      </c>
      <c r="S1424" s="135">
        <f t="shared" si="292"/>
        <v>195.24254174626256</v>
      </c>
      <c r="T1424">
        <v>12018.25</v>
      </c>
      <c r="U1424" s="136">
        <f t="shared" si="293"/>
        <v>188.11523970967806</v>
      </c>
      <c r="V1424">
        <v>10467.299999999999</v>
      </c>
      <c r="W1424">
        <f t="shared" si="294"/>
        <v>143.09383881591089</v>
      </c>
      <c r="X1424">
        <v>2813.95</v>
      </c>
      <c r="Y1424">
        <f t="shared" si="295"/>
        <v>67.925671483987458</v>
      </c>
      <c r="Z1424">
        <v>16711.23</v>
      </c>
      <c r="AA1424" s="136">
        <f t="shared" si="296"/>
        <v>168.50074614826167</v>
      </c>
      <c r="AB1424">
        <v>11642.4</v>
      </c>
      <c r="AC1424">
        <f t="shared" si="297"/>
        <v>132.3391001886921</v>
      </c>
    </row>
    <row r="1425" spans="1:29">
      <c r="A1425" s="20">
        <v>44137</v>
      </c>
      <c r="B1425">
        <v>27445</v>
      </c>
      <c r="C1425">
        <f t="shared" si="298"/>
        <v>139.10324151860496</v>
      </c>
      <c r="D1425">
        <v>16985.650000000001</v>
      </c>
      <c r="E1425" s="135">
        <f t="shared" si="298"/>
        <v>196.12691587360601</v>
      </c>
      <c r="F1425">
        <v>12132.65</v>
      </c>
      <c r="G1425">
        <f t="shared" si="286"/>
        <v>174.55869890813139</v>
      </c>
      <c r="H1425">
        <v>10365.959999999999</v>
      </c>
      <c r="I1425">
        <f t="shared" si="287"/>
        <v>163.71346400769451</v>
      </c>
      <c r="J1425">
        <v>7835</v>
      </c>
      <c r="K1425">
        <f t="shared" si="288"/>
        <v>153.52329595999578</v>
      </c>
      <c r="L1425">
        <v>16156.56</v>
      </c>
      <c r="M1425" s="134">
        <f t="shared" si="289"/>
        <v>189.80876454707575</v>
      </c>
      <c r="N1425">
        <v>10986.66</v>
      </c>
      <c r="O1425">
        <f t="shared" si="290"/>
        <v>167.37802369903628</v>
      </c>
      <c r="P1425">
        <v>16358.91</v>
      </c>
      <c r="Q1425">
        <f t="shared" si="291"/>
        <v>168.90313028502754</v>
      </c>
      <c r="R1425">
        <v>8178.04</v>
      </c>
      <c r="S1425" s="135">
        <f t="shared" si="292"/>
        <v>194.30996302949086</v>
      </c>
      <c r="T1425">
        <v>11917.4</v>
      </c>
      <c r="U1425" s="136">
        <f t="shared" si="293"/>
        <v>186.53668859577039</v>
      </c>
      <c r="V1425">
        <v>10424.450000000001</v>
      </c>
      <c r="W1425">
        <f t="shared" si="294"/>
        <v>142.50805537669908</v>
      </c>
      <c r="X1425">
        <v>2824.62</v>
      </c>
      <c r="Y1425">
        <f t="shared" si="295"/>
        <v>68.183233599424526</v>
      </c>
      <c r="Z1425">
        <v>16645.04</v>
      </c>
      <c r="AA1425" s="136">
        <f t="shared" si="296"/>
        <v>167.83334677744617</v>
      </c>
      <c r="AB1425">
        <v>11669.15</v>
      </c>
      <c r="AC1425">
        <f t="shared" si="297"/>
        <v>132.64316729942936</v>
      </c>
    </row>
    <row r="1426" spans="1:29">
      <c r="A1426" s="20">
        <v>44138</v>
      </c>
      <c r="B1426">
        <v>27603.55</v>
      </c>
      <c r="C1426">
        <f t="shared" si="298"/>
        <v>139.90684213594054</v>
      </c>
      <c r="D1426">
        <v>16980.099999999999</v>
      </c>
      <c r="E1426" s="135">
        <f t="shared" si="298"/>
        <v>196.06283210977602</v>
      </c>
      <c r="F1426">
        <v>12200.1</v>
      </c>
      <c r="G1426">
        <f t="shared" si="286"/>
        <v>175.52913687851327</v>
      </c>
      <c r="H1426">
        <v>10379.969999999999</v>
      </c>
      <c r="I1426">
        <f t="shared" si="287"/>
        <v>163.93472915156423</v>
      </c>
      <c r="J1426">
        <v>7846.76</v>
      </c>
      <c r="K1426">
        <f t="shared" si="288"/>
        <v>153.75372786305761</v>
      </c>
      <c r="L1426">
        <v>16213.23</v>
      </c>
      <c r="M1426" s="134">
        <f t="shared" si="289"/>
        <v>190.4745289602233</v>
      </c>
      <c r="N1426">
        <v>11043.49</v>
      </c>
      <c r="O1426">
        <f t="shared" si="290"/>
        <v>168.24380939612857</v>
      </c>
      <c r="P1426">
        <v>16444.78</v>
      </c>
      <c r="Q1426">
        <f t="shared" si="291"/>
        <v>169.78972430611913</v>
      </c>
      <c r="R1426">
        <v>8200.83</v>
      </c>
      <c r="S1426" s="135">
        <f t="shared" si="292"/>
        <v>194.8514526844011</v>
      </c>
      <c r="T1426">
        <v>11946.45</v>
      </c>
      <c r="U1426" s="136">
        <f t="shared" si="293"/>
        <v>186.99139270939474</v>
      </c>
      <c r="V1426">
        <v>10475.549999999999</v>
      </c>
      <c r="W1426">
        <f t="shared" si="294"/>
        <v>143.20662092497733</v>
      </c>
      <c r="X1426">
        <v>2850.57</v>
      </c>
      <c r="Y1426">
        <f t="shared" si="295"/>
        <v>68.809638181954242</v>
      </c>
      <c r="Z1426">
        <v>16724.88</v>
      </c>
      <c r="AA1426" s="136">
        <f t="shared" si="296"/>
        <v>168.63838025328707</v>
      </c>
      <c r="AB1426">
        <v>11813.5</v>
      </c>
      <c r="AC1426">
        <f t="shared" si="297"/>
        <v>134.28399299793122</v>
      </c>
    </row>
    <row r="1427" spans="1:29">
      <c r="A1427" s="20">
        <v>44139</v>
      </c>
      <c r="B1427">
        <v>27788.400000000001</v>
      </c>
      <c r="C1427">
        <f t="shared" si="298"/>
        <v>140.84374263492811</v>
      </c>
      <c r="D1427">
        <v>17099.599999999999</v>
      </c>
      <c r="E1427" s="135">
        <f t="shared" si="298"/>
        <v>197.44265369134021</v>
      </c>
      <c r="F1427">
        <v>12304.45</v>
      </c>
      <c r="G1427">
        <f t="shared" si="286"/>
        <v>177.03047419814774</v>
      </c>
      <c r="H1427">
        <v>10488.75</v>
      </c>
      <c r="I1427">
        <f t="shared" si="287"/>
        <v>165.65273217441566</v>
      </c>
      <c r="J1427">
        <v>7899.15</v>
      </c>
      <c r="K1427">
        <f t="shared" si="288"/>
        <v>154.78028631555844</v>
      </c>
      <c r="L1427">
        <v>16350.13</v>
      </c>
      <c r="M1427" s="134">
        <f t="shared" si="289"/>
        <v>192.08284285046321</v>
      </c>
      <c r="N1427">
        <v>11117.99</v>
      </c>
      <c r="O1427">
        <f t="shared" si="290"/>
        <v>169.37879152587303</v>
      </c>
      <c r="P1427">
        <v>16576.84</v>
      </c>
      <c r="Q1427">
        <f t="shared" si="291"/>
        <v>171.15322269234662</v>
      </c>
      <c r="R1427">
        <v>8286.01</v>
      </c>
      <c r="S1427" s="135">
        <f t="shared" si="292"/>
        <v>196.87532669955047</v>
      </c>
      <c r="T1427">
        <v>12068.6</v>
      </c>
      <c r="U1427" s="136">
        <f t="shared" si="293"/>
        <v>188.90334133174304</v>
      </c>
      <c r="V1427">
        <v>10571</v>
      </c>
      <c r="W1427">
        <f t="shared" si="294"/>
        <v>144.51147575047949</v>
      </c>
      <c r="X1427">
        <v>2833.97</v>
      </c>
      <c r="Y1427">
        <f t="shared" si="295"/>
        <v>68.408932360374536</v>
      </c>
      <c r="Z1427">
        <v>16858.560000000001</v>
      </c>
      <c r="AA1427" s="136">
        <f t="shared" si="296"/>
        <v>169.98628700492054</v>
      </c>
      <c r="AB1427">
        <v>11908.5</v>
      </c>
      <c r="AC1427">
        <f t="shared" si="297"/>
        <v>135.36385750335327</v>
      </c>
    </row>
    <row r="1428" spans="1:29">
      <c r="A1428" s="20">
        <v>44140</v>
      </c>
      <c r="B1428">
        <v>28234.35</v>
      </c>
      <c r="C1428">
        <f t="shared" si="298"/>
        <v>143.10401192096279</v>
      </c>
      <c r="D1428">
        <v>17384.400000000001</v>
      </c>
      <c r="E1428" s="135">
        <f t="shared" si="298"/>
        <v>200.7311322388673</v>
      </c>
      <c r="F1428">
        <v>12453.9</v>
      </c>
      <c r="G1428">
        <f t="shared" si="286"/>
        <v>179.18068850020211</v>
      </c>
      <c r="H1428">
        <v>10646.48</v>
      </c>
      <c r="I1428">
        <f t="shared" si="287"/>
        <v>168.14382076417809</v>
      </c>
      <c r="J1428">
        <v>8026.54</v>
      </c>
      <c r="K1428">
        <f t="shared" si="288"/>
        <v>157.27643598656599</v>
      </c>
      <c r="L1428">
        <v>16616.73</v>
      </c>
      <c r="M1428" s="134">
        <f t="shared" si="289"/>
        <v>195.21488436352357</v>
      </c>
      <c r="N1428">
        <v>11305.1</v>
      </c>
      <c r="O1428">
        <f t="shared" si="290"/>
        <v>172.22934865736948</v>
      </c>
      <c r="P1428">
        <v>16901.599999999999</v>
      </c>
      <c r="Q1428">
        <f t="shared" si="291"/>
        <v>174.50631776966935</v>
      </c>
      <c r="R1428">
        <v>8447.18</v>
      </c>
      <c r="S1428" s="135">
        <f t="shared" si="292"/>
        <v>200.70472063030439</v>
      </c>
      <c r="T1428">
        <v>12265.25</v>
      </c>
      <c r="U1428" s="136">
        <f t="shared" si="293"/>
        <v>191.98139861037413</v>
      </c>
      <c r="V1428">
        <v>10746.65</v>
      </c>
      <c r="W1428">
        <f t="shared" si="294"/>
        <v>146.9127093816943</v>
      </c>
      <c r="X1428">
        <v>2929.38</v>
      </c>
      <c r="Y1428">
        <f t="shared" si="295"/>
        <v>70.712025278261237</v>
      </c>
      <c r="Z1428">
        <v>17107.66</v>
      </c>
      <c r="AA1428" s="136">
        <f t="shared" si="296"/>
        <v>172.49798338307653</v>
      </c>
      <c r="AB1428">
        <v>12120.3</v>
      </c>
      <c r="AC1428">
        <f t="shared" si="297"/>
        <v>137.77138700070475</v>
      </c>
    </row>
    <row r="1429" spans="1:29">
      <c r="A1429" s="20">
        <v>44141</v>
      </c>
      <c r="B1429">
        <v>28334.85</v>
      </c>
      <c r="C1429">
        <f t="shared" si="298"/>
        <v>143.61338979571664</v>
      </c>
      <c r="D1429">
        <v>17481.45</v>
      </c>
      <c r="E1429" s="135">
        <f t="shared" si="298"/>
        <v>201.85173210908326</v>
      </c>
      <c r="F1429">
        <v>12479.9</v>
      </c>
      <c r="G1429">
        <f t="shared" si="286"/>
        <v>179.55476392243978</v>
      </c>
      <c r="H1429">
        <v>10721.39</v>
      </c>
      <c r="I1429">
        <f t="shared" si="287"/>
        <v>169.32690227219243</v>
      </c>
      <c r="J1429">
        <v>8075.3</v>
      </c>
      <c r="K1429">
        <f t="shared" si="288"/>
        <v>158.23186622409111</v>
      </c>
      <c r="L1429">
        <v>16661.86</v>
      </c>
      <c r="M1429" s="134">
        <f t="shared" si="289"/>
        <v>195.74507578694599</v>
      </c>
      <c r="N1429">
        <v>11354.32</v>
      </c>
      <c r="O1429">
        <f t="shared" si="290"/>
        <v>172.9791985959738</v>
      </c>
      <c r="P1429">
        <v>16959.72</v>
      </c>
      <c r="Q1429">
        <f t="shared" si="291"/>
        <v>175.10639747743508</v>
      </c>
      <c r="R1429">
        <v>8481.8799999999992</v>
      </c>
      <c r="S1429" s="135">
        <f t="shared" si="292"/>
        <v>201.52919149583246</v>
      </c>
      <c r="T1429">
        <v>12270.6</v>
      </c>
      <c r="U1429" s="136">
        <f t="shared" si="293"/>
        <v>192.06513929911389</v>
      </c>
      <c r="V1429">
        <v>10788.8</v>
      </c>
      <c r="W1429">
        <f t="shared" si="294"/>
        <v>147.48892342983379</v>
      </c>
      <c r="X1429">
        <v>2941.57</v>
      </c>
      <c r="Y1429">
        <f t="shared" si="295"/>
        <v>71.006278529168256</v>
      </c>
      <c r="Z1429">
        <v>17109.22</v>
      </c>
      <c r="AA1429" s="136">
        <f t="shared" si="296"/>
        <v>172.51371299507946</v>
      </c>
      <c r="AB1429">
        <v>12263.55</v>
      </c>
      <c r="AC1429">
        <f t="shared" si="297"/>
        <v>139.39970900493327</v>
      </c>
    </row>
    <row r="1430" spans="1:29">
      <c r="A1430" s="20">
        <v>44144</v>
      </c>
      <c r="B1430">
        <v>28746</v>
      </c>
      <c r="C1430">
        <f t="shared" si="298"/>
        <v>145.69727748929927</v>
      </c>
      <c r="D1430">
        <v>17643</v>
      </c>
      <c r="E1430" s="135">
        <f t="shared" si="298"/>
        <v>203.71708923462046</v>
      </c>
      <c r="F1430">
        <v>12621.3</v>
      </c>
      <c r="G1430">
        <f t="shared" si="286"/>
        <v>181.58915871876289</v>
      </c>
      <c r="H1430">
        <v>10874.88</v>
      </c>
      <c r="I1430">
        <f t="shared" si="287"/>
        <v>171.75102696402425</v>
      </c>
      <c r="J1430">
        <v>8192.36</v>
      </c>
      <c r="K1430">
        <f t="shared" si="288"/>
        <v>160.5256041979363</v>
      </c>
      <c r="L1430">
        <v>16767.939999999999</v>
      </c>
      <c r="M1430" s="134">
        <f t="shared" si="289"/>
        <v>196.9913134602597</v>
      </c>
      <c r="N1430">
        <v>11479.23</v>
      </c>
      <c r="O1430">
        <f t="shared" si="290"/>
        <v>174.88215990907955</v>
      </c>
      <c r="P1430">
        <v>17087.38</v>
      </c>
      <c r="Q1430">
        <f t="shared" si="291"/>
        <v>176.42446656713525</v>
      </c>
      <c r="R1430">
        <v>8588.15</v>
      </c>
      <c r="S1430" s="135">
        <f t="shared" si="292"/>
        <v>204.05416322147141</v>
      </c>
      <c r="T1430">
        <v>12414.2</v>
      </c>
      <c r="U1430" s="136">
        <f t="shared" si="293"/>
        <v>194.31283329968053</v>
      </c>
      <c r="V1430">
        <v>10907.7</v>
      </c>
      <c r="W1430">
        <f t="shared" si="294"/>
        <v>149.11435285625819</v>
      </c>
      <c r="X1430">
        <v>2992.37</v>
      </c>
      <c r="Y1430">
        <f t="shared" si="295"/>
        <v>72.232534898821783</v>
      </c>
      <c r="Z1430">
        <v>17235.419999999998</v>
      </c>
      <c r="AA1430" s="136">
        <f t="shared" si="296"/>
        <v>173.78619827377588</v>
      </c>
      <c r="AB1430">
        <v>12461.05</v>
      </c>
      <c r="AC1430">
        <f t="shared" si="297"/>
        <v>141.64469047673177</v>
      </c>
    </row>
    <row r="1431" spans="1:29">
      <c r="A1431" s="20">
        <v>44145</v>
      </c>
      <c r="B1431">
        <v>28547.45</v>
      </c>
      <c r="C1431">
        <f t="shared" si="298"/>
        <v>144.69093940937506</v>
      </c>
      <c r="D1431">
        <v>17237.8</v>
      </c>
      <c r="E1431" s="135">
        <f t="shared" si="298"/>
        <v>199.03839714382704</v>
      </c>
      <c r="F1431">
        <v>12326.95</v>
      </c>
      <c r="G1431">
        <f t="shared" si="286"/>
        <v>177.35419331354572</v>
      </c>
      <c r="H1431">
        <v>10671.76</v>
      </c>
      <c r="I1431">
        <f t="shared" si="287"/>
        <v>168.5430772122171</v>
      </c>
      <c r="J1431">
        <v>8038.9</v>
      </c>
      <c r="K1431">
        <f t="shared" si="288"/>
        <v>157.51862461937586</v>
      </c>
      <c r="L1431">
        <v>16373.19</v>
      </c>
      <c r="M1431" s="134">
        <f t="shared" si="289"/>
        <v>192.3537538680595</v>
      </c>
      <c r="N1431">
        <v>11381.95</v>
      </c>
      <c r="O1431">
        <f t="shared" si="290"/>
        <v>173.40013223684414</v>
      </c>
      <c r="P1431">
        <v>16782.080000000002</v>
      </c>
      <c r="Q1431">
        <f t="shared" si="291"/>
        <v>173.27229287854479</v>
      </c>
      <c r="R1431">
        <v>8366.17</v>
      </c>
      <c r="S1431" s="135">
        <f t="shared" si="292"/>
        <v>198.77992567882225</v>
      </c>
      <c r="T1431">
        <v>12098.3</v>
      </c>
      <c r="U1431" s="136">
        <f t="shared" si="293"/>
        <v>189.36821954773762</v>
      </c>
      <c r="V1431">
        <v>10742.9</v>
      </c>
      <c r="W1431">
        <f t="shared" si="294"/>
        <v>146.86144478666409</v>
      </c>
      <c r="X1431">
        <v>3044.2</v>
      </c>
      <c r="Y1431">
        <f t="shared" si="295"/>
        <v>73.483654340537186</v>
      </c>
      <c r="Z1431">
        <v>16793.41</v>
      </c>
      <c r="AA1431" s="136">
        <f t="shared" si="296"/>
        <v>169.32937404210696</v>
      </c>
      <c r="AB1431">
        <v>12631.1</v>
      </c>
      <c r="AC1431">
        <f t="shared" si="297"/>
        <v>143.57764794143725</v>
      </c>
    </row>
    <row r="1432" spans="1:29">
      <c r="A1432" s="20">
        <v>44146</v>
      </c>
      <c r="B1432">
        <v>28879.8</v>
      </c>
      <c r="C1432">
        <f t="shared" si="298"/>
        <v>146.37543430165815</v>
      </c>
      <c r="D1432">
        <v>17470.150000000001</v>
      </c>
      <c r="E1432" s="135">
        <f t="shared" si="298"/>
        <v>201.72125525660061</v>
      </c>
      <c r="F1432">
        <v>12485.15</v>
      </c>
      <c r="G1432">
        <f t="shared" si="286"/>
        <v>179.63029838269929</v>
      </c>
      <c r="H1432">
        <v>10748.78</v>
      </c>
      <c r="I1432">
        <f t="shared" si="287"/>
        <v>169.75948273547522</v>
      </c>
      <c r="J1432">
        <v>8145.55</v>
      </c>
      <c r="K1432">
        <f t="shared" si="288"/>
        <v>159.60838333209236</v>
      </c>
      <c r="L1432">
        <v>16511.05</v>
      </c>
      <c r="M1432" s="134">
        <f t="shared" si="289"/>
        <v>193.97334592728868</v>
      </c>
      <c r="N1432">
        <v>11394.89</v>
      </c>
      <c r="O1432">
        <f t="shared" si="290"/>
        <v>173.59726873025207</v>
      </c>
      <c r="P1432">
        <v>16867.23</v>
      </c>
      <c r="Q1432">
        <f t="shared" si="291"/>
        <v>174.15145301475007</v>
      </c>
      <c r="R1432">
        <v>8487.36</v>
      </c>
      <c r="S1432" s="135">
        <f t="shared" si="292"/>
        <v>201.65939611667096</v>
      </c>
      <c r="T1432">
        <v>12280.9</v>
      </c>
      <c r="U1432" s="136">
        <f t="shared" si="293"/>
        <v>192.22635969051944</v>
      </c>
      <c r="V1432">
        <v>10865.65</v>
      </c>
      <c r="W1432">
        <f t="shared" si="294"/>
        <v>148.53950586398614</v>
      </c>
      <c r="X1432">
        <v>3103.99</v>
      </c>
      <c r="Y1432">
        <f t="shared" si="295"/>
        <v>74.926919465371526</v>
      </c>
      <c r="Z1432">
        <v>17056.88</v>
      </c>
      <c r="AA1432" s="136">
        <f t="shared" si="296"/>
        <v>171.9859643462128</v>
      </c>
      <c r="AB1432">
        <v>12749.15</v>
      </c>
      <c r="AC1432">
        <f t="shared" si="297"/>
        <v>144.91952167685906</v>
      </c>
    </row>
    <row r="1433" spans="1:29">
      <c r="A1433" s="20">
        <v>44147</v>
      </c>
      <c r="B1433">
        <v>29050</v>
      </c>
      <c r="C1433">
        <f t="shared" si="298"/>
        <v>147.23808220497264</v>
      </c>
      <c r="D1433">
        <v>17705.05</v>
      </c>
      <c r="E1433" s="135">
        <f t="shared" si="298"/>
        <v>204.43355726086364</v>
      </c>
      <c r="F1433">
        <v>12514.95</v>
      </c>
      <c r="G1433">
        <f t="shared" si="286"/>
        <v>180.0590463666486</v>
      </c>
      <c r="H1433">
        <v>10759.83</v>
      </c>
      <c r="I1433">
        <f t="shared" si="287"/>
        <v>169.93399949777074</v>
      </c>
      <c r="J1433">
        <v>8149.71</v>
      </c>
      <c r="K1433">
        <f t="shared" si="288"/>
        <v>159.68989665834553</v>
      </c>
      <c r="L1433">
        <v>16598.419999999998</v>
      </c>
      <c r="M1433" s="134">
        <f t="shared" si="289"/>
        <v>194.99977678623873</v>
      </c>
      <c r="N1433">
        <v>11492.28</v>
      </c>
      <c r="O1433">
        <f t="shared" si="290"/>
        <v>175.08097221502808</v>
      </c>
      <c r="P1433">
        <v>16979.849999999999</v>
      </c>
      <c r="Q1433">
        <f t="shared" si="291"/>
        <v>175.31423650904765</v>
      </c>
      <c r="R1433">
        <v>8553.2900000000009</v>
      </c>
      <c r="S1433" s="135">
        <f t="shared" si="292"/>
        <v>203.22589076117433</v>
      </c>
      <c r="T1433">
        <v>12376.05</v>
      </c>
      <c r="U1433" s="136">
        <f t="shared" si="293"/>
        <v>193.7156917528726</v>
      </c>
      <c r="V1433">
        <v>10899</v>
      </c>
      <c r="W1433">
        <f t="shared" si="294"/>
        <v>148.9954189957881</v>
      </c>
      <c r="X1433">
        <v>3115.68</v>
      </c>
      <c r="Y1433">
        <f t="shared" si="295"/>
        <v>75.209103263821348</v>
      </c>
      <c r="Z1433">
        <v>17147.28</v>
      </c>
      <c r="AA1433" s="136">
        <f t="shared" si="296"/>
        <v>172.89747519561183</v>
      </c>
      <c r="AB1433">
        <v>12690.8</v>
      </c>
      <c r="AC1433">
        <f t="shared" si="297"/>
        <v>144.25625753063406</v>
      </c>
    </row>
    <row r="1434" spans="1:29">
      <c r="A1434" s="20">
        <v>44148</v>
      </c>
      <c r="B1434">
        <v>29310.05</v>
      </c>
      <c r="C1434">
        <f t="shared" si="298"/>
        <v>148.5561291336268</v>
      </c>
      <c r="D1434">
        <v>17958.25</v>
      </c>
      <c r="E1434" s="135">
        <f t="shared" si="298"/>
        <v>207.35716248640381</v>
      </c>
      <c r="F1434">
        <v>12585.75</v>
      </c>
      <c r="G1434">
        <f t="shared" si="286"/>
        <v>181.07768251643412</v>
      </c>
      <c r="H1434">
        <v>10802.27</v>
      </c>
      <c r="I1434">
        <f t="shared" si="287"/>
        <v>170.60427021196284</v>
      </c>
      <c r="J1434">
        <v>8179.93</v>
      </c>
      <c r="K1434">
        <f t="shared" si="288"/>
        <v>160.28204394665579</v>
      </c>
      <c r="L1434">
        <v>16824.939999999999</v>
      </c>
      <c r="M1434" s="134">
        <f t="shared" si="289"/>
        <v>197.66095474399731</v>
      </c>
      <c r="N1434">
        <v>11583.76</v>
      </c>
      <c r="O1434">
        <f t="shared" si="290"/>
        <v>176.47463886239751</v>
      </c>
      <c r="P1434">
        <v>17108.91</v>
      </c>
      <c r="Q1434">
        <f t="shared" si="291"/>
        <v>176.6467603749156</v>
      </c>
      <c r="R1434">
        <v>8658.3700000000008</v>
      </c>
      <c r="S1434" s="135">
        <f t="shared" si="292"/>
        <v>205.72258812571874</v>
      </c>
      <c r="T1434">
        <v>12487.2</v>
      </c>
      <c r="U1434" s="136">
        <f t="shared" si="293"/>
        <v>195.45546325818583</v>
      </c>
      <c r="V1434">
        <v>10944.3</v>
      </c>
      <c r="W1434">
        <f t="shared" si="294"/>
        <v>149.61469530375297</v>
      </c>
      <c r="X1434">
        <v>3152.86</v>
      </c>
      <c r="Y1434">
        <f t="shared" si="295"/>
        <v>76.106587748540207</v>
      </c>
      <c r="Z1434">
        <v>17299.16</v>
      </c>
      <c r="AA1434" s="136">
        <f t="shared" si="296"/>
        <v>174.42889408727916</v>
      </c>
      <c r="AB1434">
        <v>12719.95</v>
      </c>
      <c r="AC1434">
        <f t="shared" si="297"/>
        <v>144.58760542887671</v>
      </c>
    </row>
    <row r="1435" spans="1:29">
      <c r="A1435" s="20">
        <v>44149</v>
      </c>
      <c r="B1435">
        <v>29443.15</v>
      </c>
      <c r="C1435">
        <f t="shared" si="298"/>
        <v>149.23073804039038</v>
      </c>
      <c r="D1435">
        <v>18080</v>
      </c>
      <c r="E1435" s="135">
        <f t="shared" si="298"/>
        <v>208.76296397222342</v>
      </c>
      <c r="F1435">
        <v>12613.35</v>
      </c>
      <c r="G1435">
        <f t="shared" si="286"/>
        <v>181.47477796465563</v>
      </c>
      <c r="H1435">
        <v>10835.33</v>
      </c>
      <c r="I1435">
        <f t="shared" si="287"/>
        <v>171.12639909535562</v>
      </c>
      <c r="J1435">
        <v>8198.48</v>
      </c>
      <c r="K1435">
        <f t="shared" si="288"/>
        <v>160.64552284136644</v>
      </c>
      <c r="L1435">
        <v>16917.939999999999</v>
      </c>
      <c r="M1435" s="134">
        <f t="shared" si="289"/>
        <v>198.75352736483228</v>
      </c>
      <c r="N1435">
        <v>11650.18</v>
      </c>
      <c r="O1435">
        <f t="shared" si="290"/>
        <v>177.48652494370796</v>
      </c>
      <c r="P1435">
        <v>17210.36</v>
      </c>
      <c r="Q1435">
        <f t="shared" si="291"/>
        <v>177.69421540507446</v>
      </c>
      <c r="R1435">
        <v>8690.92</v>
      </c>
      <c r="S1435" s="135">
        <f t="shared" si="292"/>
        <v>206.49597506153833</v>
      </c>
      <c r="T1435">
        <v>12517</v>
      </c>
      <c r="U1435" s="136">
        <f t="shared" si="293"/>
        <v>195.92190672069896</v>
      </c>
      <c r="V1435">
        <v>10982.85</v>
      </c>
      <c r="W1435">
        <f t="shared" si="294"/>
        <v>150.14169534066352</v>
      </c>
      <c r="X1435">
        <v>3172.39</v>
      </c>
      <c r="Y1435">
        <f t="shared" si="295"/>
        <v>76.57802056151921</v>
      </c>
      <c r="Z1435">
        <v>17381.669999999998</v>
      </c>
      <c r="AA1435" s="136">
        <f t="shared" si="296"/>
        <v>175.26084939904814</v>
      </c>
      <c r="AB1435">
        <v>12780.25</v>
      </c>
      <c r="AC1435">
        <f t="shared" si="297"/>
        <v>145.27303521494989</v>
      </c>
    </row>
    <row r="1436" spans="1:29">
      <c r="A1436" s="20">
        <v>44152</v>
      </c>
      <c r="B1436">
        <v>29689.1</v>
      </c>
      <c r="C1436">
        <f t="shared" si="298"/>
        <v>150.47732001348203</v>
      </c>
      <c r="D1436">
        <v>18242.150000000001</v>
      </c>
      <c r="E1436" s="135">
        <f t="shared" si="298"/>
        <v>210.63524907222876</v>
      </c>
      <c r="F1436">
        <v>12607.3</v>
      </c>
      <c r="G1436">
        <f t="shared" si="286"/>
        <v>181.38773349140416</v>
      </c>
      <c r="H1436">
        <v>10863.1</v>
      </c>
      <c r="I1436">
        <f t="shared" si="287"/>
        <v>171.56498104005672</v>
      </c>
      <c r="J1436">
        <v>8196.34</v>
      </c>
      <c r="K1436">
        <f t="shared" si="288"/>
        <v>160.60359050526506</v>
      </c>
      <c r="L1436">
        <v>17030.240000000002</v>
      </c>
      <c r="M1436" s="134">
        <f t="shared" si="289"/>
        <v>200.07283817472234</v>
      </c>
      <c r="N1436">
        <v>11808.99</v>
      </c>
      <c r="O1436">
        <f t="shared" si="290"/>
        <v>179.90594121249609</v>
      </c>
      <c r="P1436">
        <v>17261.72</v>
      </c>
      <c r="Q1436">
        <f t="shared" si="291"/>
        <v>178.22449919363001</v>
      </c>
      <c r="R1436">
        <v>8710.7999999999993</v>
      </c>
      <c r="S1436" s="135">
        <f t="shared" si="292"/>
        <v>206.96832321158723</v>
      </c>
      <c r="T1436">
        <v>12497.9</v>
      </c>
      <c r="U1436" s="136">
        <f t="shared" si="293"/>
        <v>195.62294463566539</v>
      </c>
      <c r="V1436">
        <v>10981.25</v>
      </c>
      <c r="W1436">
        <f t="shared" si="294"/>
        <v>150.11982244678396</v>
      </c>
      <c r="X1436">
        <v>3189.78</v>
      </c>
      <c r="Y1436">
        <f t="shared" si="295"/>
        <v>76.997796117981324</v>
      </c>
      <c r="Z1436">
        <v>17416.2</v>
      </c>
      <c r="AA1436" s="136">
        <f t="shared" si="296"/>
        <v>175.60901831088168</v>
      </c>
      <c r="AB1436">
        <v>12874.2</v>
      </c>
      <c r="AC1436">
        <f t="shared" si="297"/>
        <v>146.34096437583833</v>
      </c>
    </row>
    <row r="1437" spans="1:29">
      <c r="A1437" s="20">
        <v>44153</v>
      </c>
      <c r="B1437">
        <v>29790.95</v>
      </c>
      <c r="C1437">
        <f t="shared" si="298"/>
        <v>150.99354027759827</v>
      </c>
      <c r="D1437">
        <v>18305.099999999999</v>
      </c>
      <c r="E1437" s="135">
        <f t="shared" si="298"/>
        <v>211.36210906017405</v>
      </c>
      <c r="F1437">
        <v>12583.85</v>
      </c>
      <c r="G1437">
        <f t="shared" si="286"/>
        <v>181.05034623557833</v>
      </c>
      <c r="H1437">
        <v>10824.02</v>
      </c>
      <c r="I1437">
        <f t="shared" si="287"/>
        <v>170.9477760563002</v>
      </c>
      <c r="J1437">
        <v>8160.64</v>
      </c>
      <c r="K1437">
        <f t="shared" si="288"/>
        <v>159.90406508525589</v>
      </c>
      <c r="L1437">
        <v>17179.7</v>
      </c>
      <c r="M1437" s="134">
        <f t="shared" si="289"/>
        <v>201.82870810923848</v>
      </c>
      <c r="N1437">
        <v>11928.1</v>
      </c>
      <c r="O1437">
        <f t="shared" si="290"/>
        <v>181.72054150073583</v>
      </c>
      <c r="P1437">
        <v>17366.64</v>
      </c>
      <c r="Q1437">
        <f t="shared" si="291"/>
        <v>179.30778141900475</v>
      </c>
      <c r="R1437">
        <v>8735.0300000000007</v>
      </c>
      <c r="S1437" s="135">
        <f t="shared" si="292"/>
        <v>207.54402721941852</v>
      </c>
      <c r="T1437">
        <v>12480.95</v>
      </c>
      <c r="U1437" s="136">
        <f t="shared" si="293"/>
        <v>195.35763535077956</v>
      </c>
      <c r="V1437">
        <v>10934.7</v>
      </c>
      <c r="W1437">
        <f t="shared" si="294"/>
        <v>149.48345794047566</v>
      </c>
      <c r="X1437">
        <v>3229.59</v>
      </c>
      <c r="Y1437">
        <f t="shared" si="295"/>
        <v>77.958765922625162</v>
      </c>
      <c r="Z1437">
        <v>17390.400000000001</v>
      </c>
      <c r="AA1437" s="136">
        <f t="shared" si="296"/>
        <v>175.34887472775674</v>
      </c>
      <c r="AB1437">
        <v>12938.25</v>
      </c>
      <c r="AC1437">
        <f t="shared" si="297"/>
        <v>147.06902039238867</v>
      </c>
    </row>
    <row r="1438" spans="1:29">
      <c r="A1438" s="20">
        <v>44154</v>
      </c>
      <c r="B1438">
        <v>29579.8</v>
      </c>
      <c r="C1438">
        <f t="shared" si="298"/>
        <v>149.92333989695868</v>
      </c>
      <c r="D1438">
        <v>18157.3</v>
      </c>
      <c r="E1438" s="135">
        <f t="shared" si="298"/>
        <v>209.65551801619759</v>
      </c>
      <c r="F1438">
        <v>12555</v>
      </c>
      <c r="G1438">
        <f t="shared" si="286"/>
        <v>180.63526639205693</v>
      </c>
      <c r="H1438">
        <v>10772.98</v>
      </c>
      <c r="I1438">
        <f t="shared" si="287"/>
        <v>170.14168234158851</v>
      </c>
      <c r="J1438">
        <v>8135.75</v>
      </c>
      <c r="K1438">
        <f t="shared" si="288"/>
        <v>159.41635674620747</v>
      </c>
      <c r="L1438">
        <v>17052.95</v>
      </c>
      <c r="M1438" s="134">
        <f t="shared" si="289"/>
        <v>200.33963735987462</v>
      </c>
      <c r="N1438">
        <v>11922.67</v>
      </c>
      <c r="O1438">
        <f t="shared" si="290"/>
        <v>181.63781729986991</v>
      </c>
      <c r="P1438">
        <v>17294.509999999998</v>
      </c>
      <c r="Q1438">
        <f t="shared" si="291"/>
        <v>178.56305070115991</v>
      </c>
      <c r="R1438">
        <v>8650.23</v>
      </c>
      <c r="S1438" s="135">
        <f t="shared" si="292"/>
        <v>205.52918199184558</v>
      </c>
      <c r="T1438">
        <v>12388.7</v>
      </c>
      <c r="U1438" s="136">
        <f t="shared" si="293"/>
        <v>193.91369543746293</v>
      </c>
      <c r="V1438">
        <v>10880.7</v>
      </c>
      <c r="W1438">
        <f t="shared" si="294"/>
        <v>148.74524777204073</v>
      </c>
      <c r="X1438">
        <v>3214.33</v>
      </c>
      <c r="Y1438">
        <f t="shared" si="295"/>
        <v>77.590406233630816</v>
      </c>
      <c r="Z1438">
        <v>17256.439999999999</v>
      </c>
      <c r="AA1438" s="136">
        <f t="shared" si="296"/>
        <v>173.99814471243042</v>
      </c>
      <c r="AB1438">
        <v>12771.7</v>
      </c>
      <c r="AC1438">
        <f t="shared" si="297"/>
        <v>145.17584740946191</v>
      </c>
    </row>
    <row r="1439" spans="1:29">
      <c r="A1439" s="20">
        <v>44155</v>
      </c>
      <c r="B1439">
        <v>29952.9</v>
      </c>
      <c r="C1439">
        <f t="shared" si="298"/>
        <v>151.81437357925387</v>
      </c>
      <c r="D1439">
        <v>18466.650000000001</v>
      </c>
      <c r="E1439" s="135">
        <f t="shared" si="298"/>
        <v>213.22746618571128</v>
      </c>
      <c r="F1439">
        <v>12623.95</v>
      </c>
      <c r="G1439">
        <f t="shared" si="286"/>
        <v>181.62728563679866</v>
      </c>
      <c r="H1439">
        <v>10858.93</v>
      </c>
      <c r="I1439">
        <f t="shared" si="287"/>
        <v>171.49912267817686</v>
      </c>
      <c r="J1439">
        <v>8207.08</v>
      </c>
      <c r="K1439">
        <f t="shared" si="288"/>
        <v>160.81403596775522</v>
      </c>
      <c r="L1439">
        <v>17309.580000000002</v>
      </c>
      <c r="M1439" s="134">
        <f t="shared" si="289"/>
        <v>203.3545503887444</v>
      </c>
      <c r="N1439">
        <v>12047.62</v>
      </c>
      <c r="O1439">
        <f t="shared" si="290"/>
        <v>183.54138799935407</v>
      </c>
      <c r="P1439">
        <v>17454.16</v>
      </c>
      <c r="Q1439">
        <f t="shared" si="291"/>
        <v>180.21141142629409</v>
      </c>
      <c r="R1439">
        <v>8736.8700000000008</v>
      </c>
      <c r="S1439" s="135">
        <f t="shared" si="292"/>
        <v>207.58774555926212</v>
      </c>
      <c r="T1439">
        <v>12453.3</v>
      </c>
      <c r="U1439" s="136">
        <f t="shared" si="293"/>
        <v>194.92484468841417</v>
      </c>
      <c r="V1439">
        <v>10999.45</v>
      </c>
      <c r="W1439">
        <f t="shared" si="294"/>
        <v>150.36862661466387</v>
      </c>
      <c r="X1439">
        <v>3241.33</v>
      </c>
      <c r="Y1439">
        <f t="shared" si="295"/>
        <v>78.242156666320682</v>
      </c>
      <c r="Z1439">
        <v>17401.810000000001</v>
      </c>
      <c r="AA1439" s="136">
        <f t="shared" si="296"/>
        <v>175.46392272323951</v>
      </c>
      <c r="AB1439">
        <v>12859.05</v>
      </c>
      <c r="AC1439">
        <f t="shared" si="297"/>
        <v>146.16875440471048</v>
      </c>
    </row>
    <row r="1440" spans="1:29">
      <c r="A1440" s="20">
        <v>44158</v>
      </c>
      <c r="B1440">
        <v>30220.3</v>
      </c>
      <c r="C1440">
        <f t="shared" si="298"/>
        <v>153.16967351665866</v>
      </c>
      <c r="D1440">
        <v>18875.05</v>
      </c>
      <c r="E1440" s="135">
        <f t="shared" si="298"/>
        <v>217.94310747366788</v>
      </c>
      <c r="F1440">
        <v>12782.75</v>
      </c>
      <c r="G1440">
        <f t="shared" si="286"/>
        <v>183.91202321569619</v>
      </c>
      <c r="H1440">
        <v>10988.65</v>
      </c>
      <c r="I1440">
        <f t="shared" si="287"/>
        <v>173.54783891392137</v>
      </c>
      <c r="J1440">
        <v>8316.3799999999992</v>
      </c>
      <c r="K1440">
        <f t="shared" si="288"/>
        <v>162.95572023685889</v>
      </c>
      <c r="L1440">
        <v>17538.8</v>
      </c>
      <c r="M1440" s="134">
        <f t="shared" si="289"/>
        <v>206.04744819678524</v>
      </c>
      <c r="N1440">
        <v>12122.32</v>
      </c>
      <c r="O1440">
        <f t="shared" si="290"/>
        <v>184.67941706099046</v>
      </c>
      <c r="P1440">
        <v>17658.810000000001</v>
      </c>
      <c r="Q1440">
        <f t="shared" si="291"/>
        <v>182.32438995682153</v>
      </c>
      <c r="R1440">
        <v>8857.16</v>
      </c>
      <c r="S1440" s="135">
        <f t="shared" si="292"/>
        <v>210.44583202653513</v>
      </c>
      <c r="T1440">
        <v>12596.75</v>
      </c>
      <c r="U1440" s="136">
        <f t="shared" si="293"/>
        <v>197.17019081920307</v>
      </c>
      <c r="V1440">
        <v>11131.4</v>
      </c>
      <c r="W1440">
        <f t="shared" si="294"/>
        <v>152.17245683179334</v>
      </c>
      <c r="X1440">
        <v>3284.33</v>
      </c>
      <c r="Y1440">
        <f t="shared" si="295"/>
        <v>79.280129577641588</v>
      </c>
      <c r="Z1440">
        <v>17603.59</v>
      </c>
      <c r="AA1440" s="136">
        <f t="shared" si="296"/>
        <v>177.49848753730743</v>
      </c>
      <c r="AB1440">
        <v>12926.45</v>
      </c>
      <c r="AC1440">
        <f t="shared" si="297"/>
        <v>146.93488985382047</v>
      </c>
    </row>
    <row r="1441" spans="1:29">
      <c r="A1441" s="20">
        <v>44159</v>
      </c>
      <c r="B1441">
        <v>30377.15</v>
      </c>
      <c r="C1441">
        <f t="shared" si="298"/>
        <v>153.96465779183424</v>
      </c>
      <c r="D1441">
        <v>19019.5</v>
      </c>
      <c r="E1441" s="135">
        <f t="shared" si="298"/>
        <v>219.61101732686413</v>
      </c>
      <c r="F1441">
        <v>12833.7</v>
      </c>
      <c r="G1441">
        <f t="shared" si="286"/>
        <v>184.64506716811957</v>
      </c>
      <c r="H1441">
        <v>11044.81</v>
      </c>
      <c r="I1441">
        <f t="shared" si="287"/>
        <v>174.43479469405867</v>
      </c>
      <c r="J1441">
        <v>8360.85</v>
      </c>
      <c r="K1441">
        <f t="shared" si="288"/>
        <v>163.82708985668546</v>
      </c>
      <c r="L1441">
        <v>17594.7</v>
      </c>
      <c r="M1441" s="134">
        <f t="shared" si="289"/>
        <v>206.70416657855597</v>
      </c>
      <c r="N1441">
        <v>12234.31</v>
      </c>
      <c r="O1441">
        <f t="shared" si="290"/>
        <v>186.38554657387743</v>
      </c>
      <c r="P1441">
        <v>17824</v>
      </c>
      <c r="Q1441">
        <f t="shared" si="291"/>
        <v>184.02995029621968</v>
      </c>
      <c r="R1441">
        <v>8867.9599999999991</v>
      </c>
      <c r="S1441" s="135">
        <f t="shared" si="292"/>
        <v>210.70243967344297</v>
      </c>
      <c r="T1441">
        <v>12649.6</v>
      </c>
      <c r="U1441" s="136">
        <f t="shared" si="293"/>
        <v>197.99742360423053</v>
      </c>
      <c r="V1441">
        <v>11211.15</v>
      </c>
      <c r="W1441">
        <f t="shared" si="294"/>
        <v>153.26268388610237</v>
      </c>
      <c r="X1441">
        <v>3313.99</v>
      </c>
      <c r="Y1441">
        <f t="shared" si="295"/>
        <v>79.996089497403872</v>
      </c>
      <c r="Z1441">
        <v>17730.41</v>
      </c>
      <c r="AA1441" s="136">
        <f t="shared" si="296"/>
        <v>178.77722432846656</v>
      </c>
      <c r="AB1441">
        <v>13055.15</v>
      </c>
      <c r="AC1441">
        <f t="shared" si="297"/>
        <v>148.39782208379748</v>
      </c>
    </row>
    <row r="1442" spans="1:29">
      <c r="A1442" s="20">
        <v>44160</v>
      </c>
      <c r="B1442">
        <v>29916.3</v>
      </c>
      <c r="C1442">
        <f t="shared" si="298"/>
        <v>151.62886880098529</v>
      </c>
      <c r="D1442">
        <v>18610.55</v>
      </c>
      <c r="E1442" s="135">
        <f t="shared" si="298"/>
        <v>214.88902539564504</v>
      </c>
      <c r="F1442">
        <v>12615.6</v>
      </c>
      <c r="G1442">
        <f t="shared" si="286"/>
        <v>181.50714987619543</v>
      </c>
      <c r="H1442">
        <v>10862.13</v>
      </c>
      <c r="I1442">
        <f t="shared" si="287"/>
        <v>171.54966146906787</v>
      </c>
      <c r="J1442">
        <v>8230.16</v>
      </c>
      <c r="K1442">
        <f t="shared" si="288"/>
        <v>161.26627817206364</v>
      </c>
      <c r="L1442">
        <v>17166.79</v>
      </c>
      <c r="M1442" s="134">
        <f t="shared" si="289"/>
        <v>201.67704023251827</v>
      </c>
      <c r="N1442">
        <v>12031.03</v>
      </c>
      <c r="O1442">
        <f t="shared" si="290"/>
        <v>183.28864499891836</v>
      </c>
      <c r="P1442">
        <v>17492.34</v>
      </c>
      <c r="Q1442">
        <f t="shared" si="291"/>
        <v>180.60561382206998</v>
      </c>
      <c r="R1442">
        <v>8696.43</v>
      </c>
      <c r="S1442" s="135">
        <f t="shared" si="292"/>
        <v>206.62689248139597</v>
      </c>
      <c r="T1442">
        <v>12416.4</v>
      </c>
      <c r="U1442" s="136">
        <f t="shared" si="293"/>
        <v>194.34726872308752</v>
      </c>
      <c r="V1442">
        <v>11037.95</v>
      </c>
      <c r="W1442">
        <f t="shared" si="294"/>
        <v>150.89494312364064</v>
      </c>
      <c r="X1442">
        <v>3305.15</v>
      </c>
      <c r="Y1442">
        <f t="shared" si="295"/>
        <v>79.782701577960225</v>
      </c>
      <c r="Z1442">
        <v>17420.95</v>
      </c>
      <c r="AA1442" s="136">
        <f t="shared" si="296"/>
        <v>175.65691296281358</v>
      </c>
      <c r="AB1442">
        <v>12858.4</v>
      </c>
      <c r="AC1442">
        <f t="shared" si="297"/>
        <v>146.16136585809446</v>
      </c>
    </row>
    <row r="1443" spans="1:29">
      <c r="A1443" s="20">
        <v>44161</v>
      </c>
      <c r="B1443">
        <v>30186.05</v>
      </c>
      <c r="C1443">
        <f t="shared" si="298"/>
        <v>152.99607956431717</v>
      </c>
      <c r="D1443">
        <v>18660.400000000001</v>
      </c>
      <c r="E1443" s="135">
        <f t="shared" si="298"/>
        <v>215.46462460770343</v>
      </c>
      <c r="F1443">
        <v>12738.65</v>
      </c>
      <c r="G1443">
        <f t="shared" si="286"/>
        <v>183.27753374951621</v>
      </c>
      <c r="H1443">
        <v>10951.57</v>
      </c>
      <c r="I1443">
        <f t="shared" si="287"/>
        <v>172.96222067447172</v>
      </c>
      <c r="J1443">
        <v>8313.61</v>
      </c>
      <c r="K1443">
        <f t="shared" si="288"/>
        <v>162.90144333452207</v>
      </c>
      <c r="L1443">
        <v>17265.2</v>
      </c>
      <c r="M1443" s="134">
        <f t="shared" si="289"/>
        <v>202.83317003484481</v>
      </c>
      <c r="N1443">
        <v>12126.46</v>
      </c>
      <c r="O1443">
        <f t="shared" si="290"/>
        <v>184.7424885511534</v>
      </c>
      <c r="P1443">
        <v>17595.62</v>
      </c>
      <c r="Q1443">
        <f t="shared" si="291"/>
        <v>181.67196330964816</v>
      </c>
      <c r="R1443">
        <v>8808.49</v>
      </c>
      <c r="S1443" s="135">
        <f t="shared" si="292"/>
        <v>209.28943441773825</v>
      </c>
      <c r="T1443">
        <v>12540.25</v>
      </c>
      <c r="U1443" s="136">
        <f t="shared" si="293"/>
        <v>196.28582653625031</v>
      </c>
      <c r="V1443">
        <v>11098.75</v>
      </c>
      <c r="W1443">
        <f t="shared" si="294"/>
        <v>151.7261130910637</v>
      </c>
      <c r="X1443">
        <v>3373.22</v>
      </c>
      <c r="Y1443">
        <f t="shared" si="295"/>
        <v>81.425836835486123</v>
      </c>
      <c r="Z1443">
        <v>17552.32</v>
      </c>
      <c r="AA1443" s="136">
        <f t="shared" si="296"/>
        <v>176.9815277889812</v>
      </c>
      <c r="AB1443">
        <v>12987</v>
      </c>
      <c r="AC1443">
        <f t="shared" si="297"/>
        <v>147.62316138859208</v>
      </c>
    </row>
    <row r="1444" spans="1:29">
      <c r="A1444" s="20">
        <v>44162</v>
      </c>
      <c r="B1444">
        <v>30334.400000000001</v>
      </c>
      <c r="C1444">
        <f t="shared" si="298"/>
        <v>153.74798212869268</v>
      </c>
      <c r="D1444">
        <v>19075.849999999999</v>
      </c>
      <c r="E1444" s="135">
        <f t="shared" si="298"/>
        <v>220.26166959566029</v>
      </c>
      <c r="F1444">
        <v>12835.5</v>
      </c>
      <c r="G1444">
        <f t="shared" si="286"/>
        <v>184.67096469735139</v>
      </c>
      <c r="H1444">
        <v>11011.42</v>
      </c>
      <c r="I1444">
        <f t="shared" si="287"/>
        <v>173.90745399785524</v>
      </c>
      <c r="J1444">
        <v>8366.23</v>
      </c>
      <c r="K1444">
        <f t="shared" si="288"/>
        <v>163.93250853342633</v>
      </c>
      <c r="L1444">
        <v>17577.63</v>
      </c>
      <c r="M1444" s="134">
        <f t="shared" si="289"/>
        <v>206.50362663621559</v>
      </c>
      <c r="N1444">
        <v>12359.92</v>
      </c>
      <c r="O1444">
        <f t="shared" si="290"/>
        <v>188.29917214860495</v>
      </c>
      <c r="P1444">
        <v>18009.310000000001</v>
      </c>
      <c r="Q1444">
        <f t="shared" si="291"/>
        <v>185.94324641882923</v>
      </c>
      <c r="R1444">
        <v>8925.5300000000007</v>
      </c>
      <c r="S1444" s="135">
        <f t="shared" si="292"/>
        <v>212.07030099126584</v>
      </c>
      <c r="T1444">
        <v>12700.75</v>
      </c>
      <c r="U1444" s="136">
        <f t="shared" si="293"/>
        <v>198.7980471984435</v>
      </c>
      <c r="V1444">
        <v>11172.2</v>
      </c>
      <c r="W1444">
        <f t="shared" si="294"/>
        <v>152.730215625722</v>
      </c>
      <c r="X1444">
        <v>3375.47</v>
      </c>
      <c r="Y1444">
        <f t="shared" si="295"/>
        <v>81.480149371543604</v>
      </c>
      <c r="Z1444">
        <v>17821.29</v>
      </c>
      <c r="AA1444" s="136">
        <f t="shared" si="296"/>
        <v>179.69357505848188</v>
      </c>
      <c r="AB1444">
        <v>12968.95</v>
      </c>
      <c r="AC1444">
        <f t="shared" si="297"/>
        <v>147.4179871325619</v>
      </c>
    </row>
    <row r="1445" spans="1:29">
      <c r="A1445" s="20">
        <v>44166</v>
      </c>
      <c r="B1445">
        <v>30734.7</v>
      </c>
      <c r="C1445">
        <f t="shared" si="298"/>
        <v>155.77687728554812</v>
      </c>
      <c r="D1445">
        <v>19159.55</v>
      </c>
      <c r="E1445" s="135">
        <f t="shared" si="298"/>
        <v>221.22812203396091</v>
      </c>
      <c r="F1445">
        <v>12899.95</v>
      </c>
      <c r="G1445">
        <f t="shared" si="286"/>
        <v>185.59824011901352</v>
      </c>
      <c r="H1445">
        <v>11083.26</v>
      </c>
      <c r="I1445">
        <f t="shared" si="287"/>
        <v>175.04204985335855</v>
      </c>
      <c r="J1445">
        <v>8399.01</v>
      </c>
      <c r="K1445">
        <f t="shared" si="288"/>
        <v>164.57481786866165</v>
      </c>
      <c r="L1445">
        <v>17637.2</v>
      </c>
      <c r="M1445" s="134">
        <f t="shared" si="289"/>
        <v>207.20346051818487</v>
      </c>
      <c r="N1445">
        <v>12390.29</v>
      </c>
      <c r="O1445">
        <f t="shared" si="290"/>
        <v>188.76184875639476</v>
      </c>
      <c r="P1445">
        <v>18020.04</v>
      </c>
      <c r="Q1445">
        <f t="shared" si="291"/>
        <v>186.05403195331522</v>
      </c>
      <c r="R1445">
        <v>8952.49</v>
      </c>
      <c r="S1445" s="135">
        <f t="shared" si="292"/>
        <v>212.71086970984325</v>
      </c>
      <c r="T1445">
        <v>12739.2</v>
      </c>
      <c r="U1445" s="136">
        <f t="shared" si="293"/>
        <v>199.39988448480693</v>
      </c>
      <c r="V1445">
        <v>11259</v>
      </c>
      <c r="W1445">
        <f t="shared" si="294"/>
        <v>153.91682011868778</v>
      </c>
      <c r="X1445">
        <v>3433.84</v>
      </c>
      <c r="Y1445">
        <f t="shared" si="295"/>
        <v>82.889137251399475</v>
      </c>
      <c r="Z1445">
        <v>17821.48</v>
      </c>
      <c r="AA1445" s="136">
        <f t="shared" si="296"/>
        <v>179.69549084455915</v>
      </c>
      <c r="AB1445">
        <v>13109.05</v>
      </c>
      <c r="AC1445">
        <f t="shared" si="297"/>
        <v>149.01050310318956</v>
      </c>
    </row>
    <row r="1446" spans="1:29">
      <c r="A1446" s="20">
        <v>44167</v>
      </c>
      <c r="B1446">
        <v>30992.55</v>
      </c>
      <c r="C1446">
        <f t="shared" si="298"/>
        <v>157.08377365375986</v>
      </c>
      <c r="D1446">
        <v>19205.3</v>
      </c>
      <c r="E1446" s="135">
        <f t="shared" si="298"/>
        <v>221.7563800871539</v>
      </c>
      <c r="F1446">
        <v>12984.8</v>
      </c>
      <c r="G1446">
        <f t="shared" si="286"/>
        <v>186.8190208719698</v>
      </c>
      <c r="H1446">
        <v>11168.91</v>
      </c>
      <c r="I1446">
        <f t="shared" si="287"/>
        <v>176.39475217830082</v>
      </c>
      <c r="J1446">
        <v>8457.23</v>
      </c>
      <c r="K1446">
        <f t="shared" si="288"/>
        <v>165.71561254521441</v>
      </c>
      <c r="L1446">
        <v>17718.95</v>
      </c>
      <c r="M1446" s="134">
        <f t="shared" si="289"/>
        <v>208.16386709617692</v>
      </c>
      <c r="N1446">
        <v>12431.4</v>
      </c>
      <c r="O1446">
        <f t="shared" si="290"/>
        <v>189.38814560678125</v>
      </c>
      <c r="P1446">
        <v>18056.36</v>
      </c>
      <c r="Q1446">
        <f t="shared" si="291"/>
        <v>186.42903014646822</v>
      </c>
      <c r="R1446">
        <v>9031.0400000000009</v>
      </c>
      <c r="S1446" s="135">
        <f t="shared" si="292"/>
        <v>214.57721514175199</v>
      </c>
      <c r="T1446">
        <v>12813.15</v>
      </c>
      <c r="U1446" s="136">
        <f t="shared" si="293"/>
        <v>200.55738428523799</v>
      </c>
      <c r="V1446">
        <v>11367.75</v>
      </c>
      <c r="W1446">
        <f t="shared" si="294"/>
        <v>155.40349337456374</v>
      </c>
      <c r="X1446">
        <v>3494.28</v>
      </c>
      <c r="Y1446">
        <f t="shared" si="295"/>
        <v>84.348092664428194</v>
      </c>
      <c r="Z1446">
        <v>17866.16</v>
      </c>
      <c r="AA1446" s="136">
        <f t="shared" si="296"/>
        <v>180.14600306525773</v>
      </c>
      <c r="AB1446">
        <v>13113.75</v>
      </c>
      <c r="AC1446">
        <f t="shared" si="297"/>
        <v>149.06392797872098</v>
      </c>
    </row>
    <row r="1447" spans="1:29">
      <c r="A1447" s="20">
        <v>44168</v>
      </c>
      <c r="B1447">
        <v>31319.4</v>
      </c>
      <c r="C1447">
        <f t="shared" si="298"/>
        <v>158.740392144937</v>
      </c>
      <c r="D1447">
        <v>19220.05</v>
      </c>
      <c r="E1447" s="135">
        <f t="shared" si="298"/>
        <v>221.92669279282816</v>
      </c>
      <c r="F1447">
        <v>13104</v>
      </c>
      <c r="G1447">
        <f t="shared" si="286"/>
        <v>188.53401280776697</v>
      </c>
      <c r="H1447">
        <v>11242.77</v>
      </c>
      <c r="I1447">
        <f t="shared" si="287"/>
        <v>177.56125064555408</v>
      </c>
      <c r="J1447">
        <v>8537.74</v>
      </c>
      <c r="K1447">
        <f t="shared" si="288"/>
        <v>167.29316973190737</v>
      </c>
      <c r="L1447">
        <v>17714.46</v>
      </c>
      <c r="M1447" s="134">
        <f t="shared" si="289"/>
        <v>208.11111815996674</v>
      </c>
      <c r="N1447">
        <v>12432.94</v>
      </c>
      <c r="O1447">
        <f t="shared" si="290"/>
        <v>189.41160698234913</v>
      </c>
      <c r="P1447">
        <v>18123.150000000001</v>
      </c>
      <c r="Q1447">
        <f t="shared" si="291"/>
        <v>187.11862621807305</v>
      </c>
      <c r="R1447">
        <v>9092.2999999999993</v>
      </c>
      <c r="S1447" s="135">
        <f t="shared" si="292"/>
        <v>216.03275073893496</v>
      </c>
      <c r="T1447">
        <v>12925</v>
      </c>
      <c r="U1447" s="136">
        <f t="shared" si="293"/>
        <v>202.3081125161807</v>
      </c>
      <c r="V1447">
        <v>11491.1</v>
      </c>
      <c r="W1447">
        <f t="shared" si="294"/>
        <v>157.08975678709064</v>
      </c>
      <c r="X1447">
        <v>3570.53</v>
      </c>
      <c r="Y1447">
        <f t="shared" si="295"/>
        <v>86.188684164154211</v>
      </c>
      <c r="Z1447">
        <v>18036.61</v>
      </c>
      <c r="AA1447" s="136">
        <f t="shared" si="296"/>
        <v>181.86466483826734</v>
      </c>
      <c r="AB1447">
        <v>13133.9</v>
      </c>
      <c r="AC1447">
        <f t="shared" si="297"/>
        <v>149.29297292381841</v>
      </c>
    </row>
    <row r="1448" spans="1:29">
      <c r="A1448" s="20">
        <v>44169</v>
      </c>
      <c r="B1448">
        <v>31439.1</v>
      </c>
      <c r="C1448">
        <f t="shared" si="298"/>
        <v>159.34708400173338</v>
      </c>
      <c r="D1448">
        <v>19268.099999999999</v>
      </c>
      <c r="E1448" s="135">
        <f t="shared" si="298"/>
        <v>222.48150808148219</v>
      </c>
      <c r="F1448">
        <v>13181.7</v>
      </c>
      <c r="G1448">
        <f t="shared" si="286"/>
        <v>189.65192281960788</v>
      </c>
      <c r="H1448">
        <v>11306.59</v>
      </c>
      <c r="I1448">
        <f t="shared" si="287"/>
        <v>178.56918365638674</v>
      </c>
      <c r="J1448">
        <v>8589.5499999999993</v>
      </c>
      <c r="K1448">
        <f t="shared" si="288"/>
        <v>168.30836334565177</v>
      </c>
      <c r="L1448">
        <v>17770.740000000002</v>
      </c>
      <c r="M1448" s="134">
        <f t="shared" si="289"/>
        <v>208.77230081696237</v>
      </c>
      <c r="N1448">
        <v>12493.3</v>
      </c>
      <c r="O1448">
        <f t="shared" si="290"/>
        <v>190.33117102733402</v>
      </c>
      <c r="P1448">
        <v>18173.919999999998</v>
      </c>
      <c r="Q1448">
        <f t="shared" si="291"/>
        <v>187.64281835095784</v>
      </c>
      <c r="R1448">
        <v>9145.92</v>
      </c>
      <c r="S1448" s="135">
        <f t="shared" si="292"/>
        <v>217.30676018589796</v>
      </c>
      <c r="T1448">
        <v>13026.7</v>
      </c>
      <c r="U1448" s="136">
        <f t="shared" si="293"/>
        <v>203.89996822549566</v>
      </c>
      <c r="V1448">
        <v>11573.75</v>
      </c>
      <c r="W1448">
        <f t="shared" si="294"/>
        <v>158.21962846155634</v>
      </c>
      <c r="X1448">
        <v>3601.38</v>
      </c>
      <c r="Y1448">
        <f t="shared" si="295"/>
        <v>86.933369380764674</v>
      </c>
      <c r="Z1448">
        <v>18153.23</v>
      </c>
      <c r="AA1448" s="136">
        <f t="shared" si="296"/>
        <v>183.04055416633057</v>
      </c>
      <c r="AB1448">
        <v>13258.55</v>
      </c>
      <c r="AC1448">
        <f t="shared" si="297"/>
        <v>150.70986882488006</v>
      </c>
    </row>
    <row r="1449" spans="1:29">
      <c r="A1449" s="20">
        <v>44172</v>
      </c>
      <c r="B1449">
        <v>31724.75</v>
      </c>
      <c r="C1449">
        <f t="shared" si="298"/>
        <v>160.79488290644426</v>
      </c>
      <c r="D1449">
        <v>19236.2</v>
      </c>
      <c r="E1449" s="135">
        <f t="shared" si="298"/>
        <v>222.11317077226133</v>
      </c>
      <c r="F1449">
        <v>13259.45</v>
      </c>
      <c r="G1449">
        <f t="shared" si="286"/>
        <v>190.77055220726081</v>
      </c>
      <c r="H1449">
        <v>11371.47</v>
      </c>
      <c r="I1449">
        <f t="shared" si="287"/>
        <v>179.59385764170207</v>
      </c>
      <c r="J1449">
        <v>8645.8799999999992</v>
      </c>
      <c r="K1449">
        <f t="shared" si="288"/>
        <v>169.41212432349815</v>
      </c>
      <c r="L1449">
        <v>17878.68</v>
      </c>
      <c r="M1449" s="134">
        <f t="shared" si="289"/>
        <v>210.0403899426928</v>
      </c>
      <c r="N1449">
        <v>12574.38</v>
      </c>
      <c r="O1449">
        <f t="shared" si="290"/>
        <v>191.56639721632303</v>
      </c>
      <c r="P1449">
        <v>18282.62</v>
      </c>
      <c r="Q1449">
        <f t="shared" si="291"/>
        <v>188.76512847198561</v>
      </c>
      <c r="R1449">
        <v>9209.6200000000008</v>
      </c>
      <c r="S1449" s="135">
        <f t="shared" si="292"/>
        <v>218.82027010330836</v>
      </c>
      <c r="T1449">
        <v>13138.1</v>
      </c>
      <c r="U1449" s="136">
        <f t="shared" si="293"/>
        <v>205.64365284710516</v>
      </c>
      <c r="V1449">
        <v>11652</v>
      </c>
      <c r="W1449">
        <f t="shared" si="294"/>
        <v>159.28934967785329</v>
      </c>
      <c r="X1449">
        <v>3635.68</v>
      </c>
      <c r="Y1449">
        <f t="shared" si="295"/>
        <v>87.761333819329963</v>
      </c>
      <c r="Z1449">
        <v>18286.71</v>
      </c>
      <c r="AA1449" s="136">
        <f t="shared" si="296"/>
        <v>184.38644430104057</v>
      </c>
      <c r="AB1449">
        <v>13355.75</v>
      </c>
      <c r="AC1449">
        <f t="shared" si="297"/>
        <v>151.81474071884875</v>
      </c>
    </row>
    <row r="1450" spans="1:29">
      <c r="A1450" s="20">
        <v>44173</v>
      </c>
      <c r="B1450">
        <v>31714.400000000001</v>
      </c>
      <c r="C1450">
        <f t="shared" si="298"/>
        <v>160.74242458799947</v>
      </c>
      <c r="D1450">
        <v>19214.099999999999</v>
      </c>
      <c r="E1450" s="135">
        <f t="shared" si="298"/>
        <v>221.85799037935277</v>
      </c>
      <c r="F1450">
        <v>13228.9</v>
      </c>
      <c r="G1450">
        <f t="shared" si="286"/>
        <v>190.33101358613158</v>
      </c>
      <c r="H1450">
        <v>11372.69</v>
      </c>
      <c r="I1450">
        <f t="shared" si="287"/>
        <v>179.61312555572928</v>
      </c>
      <c r="J1450">
        <v>8638.8799999999992</v>
      </c>
      <c r="K1450">
        <f t="shared" si="288"/>
        <v>169.27496247643754</v>
      </c>
      <c r="L1450">
        <v>17871.32</v>
      </c>
      <c r="M1450" s="134">
        <f t="shared" si="289"/>
        <v>209.95392398044177</v>
      </c>
      <c r="N1450">
        <v>12567.45</v>
      </c>
      <c r="O1450">
        <f t="shared" si="290"/>
        <v>191.46082102626764</v>
      </c>
      <c r="P1450">
        <v>18223.259999999998</v>
      </c>
      <c r="Q1450">
        <f t="shared" si="291"/>
        <v>188.15224596247126</v>
      </c>
      <c r="R1450">
        <v>9174.48</v>
      </c>
      <c r="S1450" s="135">
        <f t="shared" si="292"/>
        <v>217.98534485216544</v>
      </c>
      <c r="T1450">
        <v>13088.4</v>
      </c>
      <c r="U1450" s="136">
        <f t="shared" si="293"/>
        <v>204.86572532741042</v>
      </c>
      <c r="V1450">
        <v>11646.55</v>
      </c>
      <c r="W1450">
        <f t="shared" si="294"/>
        <v>159.21484513307604</v>
      </c>
      <c r="X1450">
        <v>3612.59</v>
      </c>
      <c r="Y1450">
        <f t="shared" si="295"/>
        <v>87.203966504855558</v>
      </c>
      <c r="Z1450">
        <v>18197.93</v>
      </c>
      <c r="AA1450" s="136">
        <f t="shared" si="296"/>
        <v>183.49126804872148</v>
      </c>
      <c r="AB1450">
        <v>13392.95</v>
      </c>
      <c r="AC1450">
        <f t="shared" si="297"/>
        <v>152.23759292518247</v>
      </c>
    </row>
    <row r="1451" spans="1:29">
      <c r="A1451" s="20">
        <v>44174</v>
      </c>
      <c r="B1451">
        <v>31722.2</v>
      </c>
      <c r="C1451">
        <f t="shared" si="298"/>
        <v>160.78195839320423</v>
      </c>
      <c r="D1451">
        <v>19230.5</v>
      </c>
      <c r="E1451" s="135">
        <f t="shared" si="298"/>
        <v>222.04735501481431</v>
      </c>
      <c r="F1451">
        <v>13277.35</v>
      </c>
      <c r="G1451">
        <f t="shared" si="286"/>
        <v>191.0280887479552</v>
      </c>
      <c r="H1451">
        <v>11432.37</v>
      </c>
      <c r="I1451">
        <f t="shared" si="287"/>
        <v>180.5556740058467</v>
      </c>
      <c r="J1451">
        <v>8696.75</v>
      </c>
      <c r="K1451">
        <f t="shared" si="288"/>
        <v>170.40889906063731</v>
      </c>
      <c r="L1451">
        <v>17890.099999999999</v>
      </c>
      <c r="M1451" s="134">
        <f t="shared" si="289"/>
        <v>210.17455316129423</v>
      </c>
      <c r="N1451">
        <v>12595.35</v>
      </c>
      <c r="O1451">
        <f t="shared" si="290"/>
        <v>191.88586802519205</v>
      </c>
      <c r="P1451">
        <v>18321.54</v>
      </c>
      <c r="Q1451">
        <f t="shared" si="291"/>
        <v>189.16697124945023</v>
      </c>
      <c r="R1451">
        <v>9222.24</v>
      </c>
      <c r="S1451" s="135">
        <f t="shared" si="292"/>
        <v>219.12012089071365</v>
      </c>
      <c r="T1451">
        <v>13161.4</v>
      </c>
      <c r="U1451" s="136">
        <f t="shared" si="293"/>
        <v>206.00835528591571</v>
      </c>
      <c r="V1451">
        <v>11723.2</v>
      </c>
      <c r="W1451">
        <f t="shared" si="294"/>
        <v>160.26269345549346</v>
      </c>
      <c r="X1451">
        <v>3637.79</v>
      </c>
      <c r="Y1451">
        <f t="shared" si="295"/>
        <v>87.812266908699428</v>
      </c>
      <c r="Z1451">
        <v>18309.37</v>
      </c>
      <c r="AA1451" s="136">
        <f t="shared" si="296"/>
        <v>184.61492699846735</v>
      </c>
      <c r="AB1451">
        <v>13529.1</v>
      </c>
      <c r="AC1451">
        <f t="shared" si="297"/>
        <v>153.78520926637415</v>
      </c>
    </row>
    <row r="1452" spans="1:29">
      <c r="A1452" s="20">
        <v>44175</v>
      </c>
      <c r="B1452">
        <v>31850.65</v>
      </c>
      <c r="C1452">
        <f t="shared" si="298"/>
        <v>161.43299906994187</v>
      </c>
      <c r="D1452">
        <v>19211.349999999999</v>
      </c>
      <c r="E1452" s="135">
        <f t="shared" si="298"/>
        <v>221.82623716304062</v>
      </c>
      <c r="F1452">
        <v>13317.15</v>
      </c>
      <c r="G1452">
        <f t="shared" si="286"/>
        <v>191.60071189430354</v>
      </c>
      <c r="H1452">
        <v>11499.07</v>
      </c>
      <c r="I1452">
        <f t="shared" si="287"/>
        <v>181.60909192848126</v>
      </c>
      <c r="J1452">
        <v>8728.41</v>
      </c>
      <c r="K1452">
        <f t="shared" si="288"/>
        <v>171.0292625003429</v>
      </c>
      <c r="L1452">
        <v>17831.599999999999</v>
      </c>
      <c r="M1452" s="134">
        <f t="shared" si="289"/>
        <v>209.48728973851095</v>
      </c>
      <c r="N1452">
        <v>12536.41</v>
      </c>
      <c r="O1452">
        <f t="shared" si="290"/>
        <v>190.98793719663985</v>
      </c>
      <c r="P1452">
        <v>18265.900000000001</v>
      </c>
      <c r="Q1452">
        <f t="shared" si="291"/>
        <v>188.59249714518174</v>
      </c>
      <c r="R1452">
        <v>9260.64</v>
      </c>
      <c r="S1452" s="135">
        <f t="shared" si="292"/>
        <v>220.03250363527496</v>
      </c>
      <c r="T1452">
        <v>13272.8</v>
      </c>
      <c r="U1452" s="136">
        <f t="shared" si="293"/>
        <v>207.75203990752522</v>
      </c>
      <c r="V1452">
        <v>11791.6</v>
      </c>
      <c r="W1452">
        <f t="shared" si="294"/>
        <v>161.19775966884441</v>
      </c>
      <c r="X1452">
        <v>3607.99</v>
      </c>
      <c r="Y1452">
        <f t="shared" si="295"/>
        <v>87.092927542249114</v>
      </c>
      <c r="Z1452">
        <v>18427.439999999999</v>
      </c>
      <c r="AA1452" s="136">
        <f t="shared" si="296"/>
        <v>185.80543679922562</v>
      </c>
      <c r="AB1452">
        <v>13478.3</v>
      </c>
      <c r="AC1452">
        <f t="shared" si="297"/>
        <v>153.20776593084321</v>
      </c>
    </row>
    <row r="1453" spans="1:29">
      <c r="A1453" s="20">
        <v>44176</v>
      </c>
      <c r="B1453">
        <v>31928.799999999999</v>
      </c>
      <c r="C1453">
        <f t="shared" si="298"/>
        <v>161.82909738747435</v>
      </c>
      <c r="D1453">
        <v>19255.45</v>
      </c>
      <c r="E1453" s="135">
        <f t="shared" si="298"/>
        <v>222.33544328644635</v>
      </c>
      <c r="F1453">
        <v>13317.3</v>
      </c>
      <c r="G1453">
        <f t="shared" si="286"/>
        <v>191.60287002173953</v>
      </c>
      <c r="H1453">
        <v>11484.86</v>
      </c>
      <c r="I1453">
        <f t="shared" si="287"/>
        <v>181.38466811018088</v>
      </c>
      <c r="J1453">
        <v>8744.32</v>
      </c>
      <c r="K1453">
        <f t="shared" si="288"/>
        <v>171.34101178416211</v>
      </c>
      <c r="L1453">
        <v>17847.95</v>
      </c>
      <c r="M1453" s="134">
        <f t="shared" si="289"/>
        <v>209.67937105410934</v>
      </c>
      <c r="N1453">
        <v>12531.42</v>
      </c>
      <c r="O1453">
        <f t="shared" si="290"/>
        <v>190.91191624593617</v>
      </c>
      <c r="P1453">
        <v>18278.07</v>
      </c>
      <c r="Q1453">
        <f t="shared" si="291"/>
        <v>188.71815044944032</v>
      </c>
      <c r="R1453">
        <v>9236.7999999999993</v>
      </c>
      <c r="S1453" s="135">
        <f t="shared" si="292"/>
        <v>219.46606601469313</v>
      </c>
      <c r="T1453">
        <v>13226.6</v>
      </c>
      <c r="U1453" s="136">
        <f t="shared" si="293"/>
        <v>207.02889601597803</v>
      </c>
      <c r="V1453">
        <v>11788.05</v>
      </c>
      <c r="W1453">
        <f t="shared" si="294"/>
        <v>161.14922918554913</v>
      </c>
      <c r="X1453">
        <v>3661.39</v>
      </c>
      <c r="Y1453">
        <f t="shared" si="295"/>
        <v>88.381945064680195</v>
      </c>
      <c r="Z1453">
        <v>18357.8</v>
      </c>
      <c r="AA1453" s="136">
        <f t="shared" si="296"/>
        <v>185.10325078648057</v>
      </c>
      <c r="AB1453">
        <v>13513.85</v>
      </c>
      <c r="AC1453">
        <f t="shared" si="297"/>
        <v>153.61186259576692</v>
      </c>
    </row>
    <row r="1454" spans="1:29">
      <c r="A1454" s="20">
        <v>44179</v>
      </c>
      <c r="B1454">
        <v>32043.45</v>
      </c>
      <c r="C1454">
        <f t="shared" si="298"/>
        <v>162.41019363961894</v>
      </c>
      <c r="D1454">
        <v>19257.099999999999</v>
      </c>
      <c r="E1454" s="135">
        <f t="shared" si="298"/>
        <v>222.3544952162336</v>
      </c>
      <c r="F1454">
        <v>13411.4</v>
      </c>
      <c r="G1454">
        <f t="shared" si="286"/>
        <v>192.95673529991495</v>
      </c>
      <c r="H1454">
        <v>11531.86</v>
      </c>
      <c r="I1454">
        <f t="shared" si="287"/>
        <v>182.12695660139266</v>
      </c>
      <c r="J1454">
        <v>8794.69</v>
      </c>
      <c r="K1454">
        <f t="shared" si="288"/>
        <v>172.32798924651121</v>
      </c>
      <c r="L1454">
        <v>17906</v>
      </c>
      <c r="M1454" s="134">
        <f t="shared" si="289"/>
        <v>210.36134783517895</v>
      </c>
      <c r="N1454">
        <v>12632.53</v>
      </c>
      <c r="O1454">
        <f t="shared" si="290"/>
        <v>192.45229266390211</v>
      </c>
      <c r="P1454">
        <v>18365.03</v>
      </c>
      <c r="Q1454">
        <f t="shared" si="291"/>
        <v>189.61599854626252</v>
      </c>
      <c r="R1454">
        <v>9304</v>
      </c>
      <c r="S1454" s="135">
        <f t="shared" si="292"/>
        <v>221.0627358176755</v>
      </c>
      <c r="T1454">
        <v>13306.05</v>
      </c>
      <c r="U1454" s="136">
        <f t="shared" si="293"/>
        <v>208.27248437492662</v>
      </c>
      <c r="V1454">
        <v>11833.4</v>
      </c>
      <c r="W1454">
        <f t="shared" si="294"/>
        <v>161.76918902144774</v>
      </c>
      <c r="X1454">
        <v>3715.73</v>
      </c>
      <c r="Y1454">
        <f t="shared" si="295"/>
        <v>89.693653157730864</v>
      </c>
      <c r="Z1454">
        <v>18484.419999999998</v>
      </c>
      <c r="AA1454" s="136">
        <f t="shared" si="296"/>
        <v>186.37997096071629</v>
      </c>
      <c r="AB1454">
        <v>13558.15</v>
      </c>
      <c r="AC1454">
        <f t="shared" si="297"/>
        <v>154.11542046513742</v>
      </c>
    </row>
    <row r="1455" spans="1:29">
      <c r="A1455" s="20">
        <v>44180</v>
      </c>
      <c r="B1455">
        <v>31972.7</v>
      </c>
      <c r="C1455">
        <f t="shared" si="298"/>
        <v>162.05160175266536</v>
      </c>
      <c r="D1455">
        <v>19300.3</v>
      </c>
      <c r="E1455" s="135">
        <f t="shared" si="298"/>
        <v>222.85330937793714</v>
      </c>
      <c r="F1455">
        <v>13387.9</v>
      </c>
      <c r="G1455">
        <f t="shared" si="286"/>
        <v>192.6186286682771</v>
      </c>
      <c r="H1455">
        <v>11529.94</v>
      </c>
      <c r="I1455">
        <f t="shared" si="287"/>
        <v>182.09663332685804</v>
      </c>
      <c r="J1455">
        <v>8785.9500000000007</v>
      </c>
      <c r="K1455">
        <f t="shared" si="288"/>
        <v>172.15673288318123</v>
      </c>
      <c r="L1455">
        <v>17871.400000000001</v>
      </c>
      <c r="M1455" s="134">
        <f t="shared" si="289"/>
        <v>209.95486382785757</v>
      </c>
      <c r="N1455">
        <v>12640.74</v>
      </c>
      <c r="O1455">
        <f t="shared" si="290"/>
        <v>192.57736921806588</v>
      </c>
      <c r="P1455">
        <v>18395.16</v>
      </c>
      <c r="Q1455">
        <f t="shared" si="291"/>
        <v>189.92708597907361</v>
      </c>
      <c r="R1455">
        <v>9304.58</v>
      </c>
      <c r="S1455" s="135">
        <f t="shared" si="292"/>
        <v>221.07651659871314</v>
      </c>
      <c r="T1455">
        <v>13240.4</v>
      </c>
      <c r="U1455" s="136">
        <f t="shared" si="293"/>
        <v>207.24490003553106</v>
      </c>
      <c r="V1455">
        <v>11834.2</v>
      </c>
      <c r="W1455">
        <f t="shared" si="294"/>
        <v>161.78012546838752</v>
      </c>
      <c r="X1455">
        <v>3716.51</v>
      </c>
      <c r="Y1455">
        <f t="shared" si="295"/>
        <v>89.712481503564121</v>
      </c>
      <c r="Z1455">
        <v>18400.439999999999</v>
      </c>
      <c r="AA1455" s="136">
        <f t="shared" si="296"/>
        <v>185.53319351455994</v>
      </c>
      <c r="AB1455">
        <v>13567.85</v>
      </c>
      <c r="AC1455">
        <f t="shared" si="297"/>
        <v>154.22568031463842</v>
      </c>
    </row>
    <row r="1456" spans="1:29">
      <c r="A1456" s="20">
        <v>44181</v>
      </c>
      <c r="B1456">
        <v>32143.85</v>
      </c>
      <c r="C1456">
        <f t="shared" si="298"/>
        <v>162.91906467071632</v>
      </c>
      <c r="D1456">
        <v>19495.8</v>
      </c>
      <c r="E1456" s="135">
        <f t="shared" si="298"/>
        <v>225.11067439212792</v>
      </c>
      <c r="F1456">
        <v>13499.2</v>
      </c>
      <c r="G1456">
        <f t="shared" si="286"/>
        <v>194.21995922577898</v>
      </c>
      <c r="H1456">
        <v>11648.93</v>
      </c>
      <c r="I1456">
        <f t="shared" si="287"/>
        <v>183.9758866793961</v>
      </c>
      <c r="J1456">
        <v>8852.0499999999993</v>
      </c>
      <c r="K1456">
        <f t="shared" si="288"/>
        <v>173.45193261042508</v>
      </c>
      <c r="L1456">
        <v>18042.61</v>
      </c>
      <c r="M1456" s="134">
        <f t="shared" si="289"/>
        <v>211.96625477853672</v>
      </c>
      <c r="N1456">
        <v>12775.07</v>
      </c>
      <c r="O1456">
        <f t="shared" si="290"/>
        <v>194.62384102328161</v>
      </c>
      <c r="P1456">
        <v>18557.3</v>
      </c>
      <c r="Q1456">
        <f t="shared" si="291"/>
        <v>191.60115555610622</v>
      </c>
      <c r="R1456">
        <v>9397.07</v>
      </c>
      <c r="S1456" s="135">
        <f t="shared" si="292"/>
        <v>223.27407597487144</v>
      </c>
      <c r="T1456">
        <v>13364.35</v>
      </c>
      <c r="U1456" s="136">
        <f t="shared" si="293"/>
        <v>209.18502309521236</v>
      </c>
      <c r="V1456">
        <v>11959.4</v>
      </c>
      <c r="W1456">
        <f t="shared" si="294"/>
        <v>163.49167941446262</v>
      </c>
      <c r="X1456">
        <v>3761.66</v>
      </c>
      <c r="Y1456">
        <f t="shared" si="295"/>
        <v>90.802353060451068</v>
      </c>
      <c r="Z1456">
        <v>18547.439999999999</v>
      </c>
      <c r="AA1456" s="136">
        <f t="shared" si="296"/>
        <v>187.01540695329513</v>
      </c>
      <c r="AB1456">
        <v>13682.7</v>
      </c>
      <c r="AC1456">
        <f t="shared" si="297"/>
        <v>155.53117966671971</v>
      </c>
    </row>
    <row r="1457" spans="1:29">
      <c r="A1457" s="20">
        <v>44182</v>
      </c>
      <c r="B1457">
        <v>32031.75</v>
      </c>
      <c r="C1457">
        <f t="shared" si="298"/>
        <v>162.35089293181179</v>
      </c>
      <c r="D1457">
        <v>19617.05</v>
      </c>
      <c r="E1457" s="135">
        <f t="shared" si="298"/>
        <v>226.5107025658908</v>
      </c>
      <c r="F1457">
        <v>13486.6</v>
      </c>
      <c r="G1457">
        <f t="shared" si="286"/>
        <v>194.03867652115611</v>
      </c>
      <c r="H1457">
        <v>11659.97</v>
      </c>
      <c r="I1457">
        <f t="shared" si="287"/>
        <v>184.15024550797011</v>
      </c>
      <c r="J1457">
        <v>8826.36</v>
      </c>
      <c r="K1457">
        <f t="shared" si="288"/>
        <v>172.94854863171261</v>
      </c>
      <c r="L1457">
        <v>18051.810000000001</v>
      </c>
      <c r="M1457" s="134">
        <f t="shared" si="289"/>
        <v>212.07433723135048</v>
      </c>
      <c r="N1457">
        <v>12798.29</v>
      </c>
      <c r="O1457">
        <f t="shared" si="290"/>
        <v>194.97758981593486</v>
      </c>
      <c r="P1457">
        <v>18608.87</v>
      </c>
      <c r="Q1457">
        <f t="shared" si="291"/>
        <v>192.13360756108693</v>
      </c>
      <c r="R1457">
        <v>9434.27</v>
      </c>
      <c r="S1457" s="135">
        <f t="shared" si="292"/>
        <v>224.15794675866528</v>
      </c>
      <c r="T1457">
        <v>13394.5</v>
      </c>
      <c r="U1457" s="136">
        <f t="shared" si="293"/>
        <v>209.65694492054024</v>
      </c>
      <c r="V1457">
        <v>11958.95</v>
      </c>
      <c r="W1457">
        <f t="shared" si="294"/>
        <v>163.485527663059</v>
      </c>
      <c r="X1457">
        <v>3716.21</v>
      </c>
      <c r="Y1457">
        <f t="shared" si="295"/>
        <v>89.705239832089788</v>
      </c>
      <c r="Z1457">
        <v>18596.87</v>
      </c>
      <c r="AA1457" s="136">
        <f t="shared" si="296"/>
        <v>187.51381382592561</v>
      </c>
      <c r="AB1457">
        <v>13740.7</v>
      </c>
      <c r="AC1457">
        <f t="shared" si="297"/>
        <v>156.19046536476688</v>
      </c>
    </row>
    <row r="1458" spans="1:29">
      <c r="A1458" s="20">
        <v>44183</v>
      </c>
      <c r="B1458">
        <v>32082.75</v>
      </c>
      <c r="C1458">
        <f t="shared" si="298"/>
        <v>162.60938319661224</v>
      </c>
      <c r="D1458">
        <v>19577.8</v>
      </c>
      <c r="E1458" s="135">
        <f t="shared" si="298"/>
        <v>226.05749756943561</v>
      </c>
      <c r="F1458">
        <v>13591.3</v>
      </c>
      <c r="G1458">
        <f t="shared" si="286"/>
        <v>195.54504947147458</v>
      </c>
      <c r="H1458">
        <v>11752.03</v>
      </c>
      <c r="I1458">
        <f t="shared" si="287"/>
        <v>185.604183348416</v>
      </c>
      <c r="J1458">
        <v>8881.19</v>
      </c>
      <c r="K1458">
        <f t="shared" si="288"/>
        <v>174.02291778518887</v>
      </c>
      <c r="L1458">
        <v>18060.599999999999</v>
      </c>
      <c r="M1458" s="134">
        <f t="shared" si="289"/>
        <v>212.17760296615839</v>
      </c>
      <c r="N1458">
        <v>12833.28</v>
      </c>
      <c r="O1458">
        <f t="shared" si="290"/>
        <v>195.51065055042827</v>
      </c>
      <c r="P1458">
        <v>18611.11</v>
      </c>
      <c r="Q1458">
        <f t="shared" si="291"/>
        <v>192.15673520295539</v>
      </c>
      <c r="R1458">
        <v>9448.74</v>
      </c>
      <c r="S1458" s="135">
        <f t="shared" si="292"/>
        <v>224.50175348558719</v>
      </c>
      <c r="T1458">
        <v>13481.8</v>
      </c>
      <c r="U1458" s="136">
        <f t="shared" si="293"/>
        <v>211.02340513119114</v>
      </c>
      <c r="V1458">
        <v>12038.35</v>
      </c>
      <c r="W1458">
        <f t="shared" si="294"/>
        <v>164.5709700218319</v>
      </c>
      <c r="X1458">
        <v>3700.45</v>
      </c>
      <c r="Y1458">
        <f t="shared" si="295"/>
        <v>89.324810690638216</v>
      </c>
      <c r="Z1458">
        <v>18674.95</v>
      </c>
      <c r="AA1458" s="136">
        <f t="shared" si="296"/>
        <v>188.3011010728402</v>
      </c>
      <c r="AB1458">
        <v>13760.55</v>
      </c>
      <c r="AC1458">
        <f t="shared" si="297"/>
        <v>156.41610021142611</v>
      </c>
    </row>
    <row r="1459" spans="1:29">
      <c r="A1459" s="20">
        <v>44186</v>
      </c>
      <c r="B1459">
        <v>30971.5</v>
      </c>
      <c r="C1459">
        <f t="shared" si="298"/>
        <v>156.97708306407264</v>
      </c>
      <c r="D1459">
        <v>18873.05</v>
      </c>
      <c r="E1459" s="135">
        <f t="shared" si="298"/>
        <v>217.92001422544089</v>
      </c>
      <c r="F1459">
        <v>13152.15</v>
      </c>
      <c r="G1459">
        <f t="shared" si="286"/>
        <v>189.22677171471855</v>
      </c>
      <c r="H1459">
        <v>11408.57</v>
      </c>
      <c r="I1459">
        <f t="shared" si="287"/>
        <v>180.17979174859477</v>
      </c>
      <c r="J1459">
        <v>8590.4500000000007</v>
      </c>
      <c r="K1459">
        <f t="shared" si="288"/>
        <v>168.32599844027388</v>
      </c>
      <c r="L1459">
        <v>17548.189999999999</v>
      </c>
      <c r="M1459" s="134">
        <f t="shared" si="289"/>
        <v>206.15776278721145</v>
      </c>
      <c r="N1459">
        <v>12404.17</v>
      </c>
      <c r="O1459">
        <f t="shared" si="290"/>
        <v>188.97330582969479</v>
      </c>
      <c r="P1459">
        <v>17991.96</v>
      </c>
      <c r="Q1459">
        <f t="shared" si="291"/>
        <v>185.7641104427498</v>
      </c>
      <c r="R1459">
        <v>9079.2999999999993</v>
      </c>
      <c r="S1459" s="135">
        <f t="shared" si="292"/>
        <v>215.72387116395328</v>
      </c>
      <c r="T1459">
        <v>13055.05</v>
      </c>
      <c r="U1459" s="136">
        <f t="shared" si="293"/>
        <v>204.34371561349053</v>
      </c>
      <c r="V1459">
        <v>11680.05</v>
      </c>
      <c r="W1459">
        <f t="shared" si="294"/>
        <v>159.67280884867921</v>
      </c>
      <c r="X1459">
        <v>3463.89</v>
      </c>
      <c r="Y1459">
        <f t="shared" si="295"/>
        <v>83.614511344078366</v>
      </c>
      <c r="Z1459">
        <v>18080.63</v>
      </c>
      <c r="AA1459" s="136">
        <f t="shared" si="296"/>
        <v>182.3085222231185</v>
      </c>
      <c r="AB1459">
        <v>13328.4</v>
      </c>
      <c r="AC1459">
        <f t="shared" si="297"/>
        <v>151.50385341123513</v>
      </c>
    </row>
    <row r="1460" spans="1:29">
      <c r="A1460" s="20">
        <v>44187</v>
      </c>
      <c r="B1460">
        <v>31417.3</v>
      </c>
      <c r="C1460">
        <f t="shared" si="298"/>
        <v>159.2365920846226</v>
      </c>
      <c r="D1460">
        <v>19111.25</v>
      </c>
      <c r="E1460" s="135">
        <f t="shared" si="298"/>
        <v>220.67042008927848</v>
      </c>
      <c r="F1460">
        <v>13408.7</v>
      </c>
      <c r="G1460">
        <f t="shared" si="286"/>
        <v>192.91788900606721</v>
      </c>
      <c r="H1460">
        <v>11610.6</v>
      </c>
      <c r="I1460">
        <f t="shared" si="287"/>
        <v>183.37052672475468</v>
      </c>
      <c r="J1460">
        <v>8762.26</v>
      </c>
      <c r="K1460">
        <f t="shared" si="288"/>
        <v>171.69253800362893</v>
      </c>
      <c r="L1460">
        <v>17728.34</v>
      </c>
      <c r="M1460" s="134">
        <f t="shared" si="289"/>
        <v>208.27418168660316</v>
      </c>
      <c r="N1460">
        <v>12494.63</v>
      </c>
      <c r="O1460">
        <f t="shared" si="290"/>
        <v>190.35143312441539</v>
      </c>
      <c r="P1460">
        <v>18204.400000000001</v>
      </c>
      <c r="Q1460">
        <f t="shared" si="291"/>
        <v>187.95751947781093</v>
      </c>
      <c r="R1460">
        <v>9288.5499999999993</v>
      </c>
      <c r="S1460" s="135">
        <f t="shared" si="292"/>
        <v>220.69564432279338</v>
      </c>
      <c r="T1460">
        <v>13285.45</v>
      </c>
      <c r="U1460" s="136">
        <f t="shared" si="293"/>
        <v>207.95004359211555</v>
      </c>
      <c r="V1460">
        <v>11908.5</v>
      </c>
      <c r="W1460">
        <f t="shared" si="294"/>
        <v>162.79584797791932</v>
      </c>
      <c r="X1460">
        <v>3510.71</v>
      </c>
      <c r="Y1460">
        <f t="shared" si="295"/>
        <v>84.744694872172445</v>
      </c>
      <c r="Z1460">
        <v>18361.45</v>
      </c>
      <c r="AA1460" s="136">
        <f t="shared" si="296"/>
        <v>185.14005404533356</v>
      </c>
      <c r="AB1460">
        <v>13466.3</v>
      </c>
      <c r="AC1460">
        <f t="shared" si="297"/>
        <v>153.0713619933162</v>
      </c>
    </row>
    <row r="1461" spans="1:29">
      <c r="A1461" s="20">
        <v>44188</v>
      </c>
      <c r="B1461">
        <v>31949.8</v>
      </c>
      <c r="C1461">
        <f t="shared" si="298"/>
        <v>161.93553455533339</v>
      </c>
      <c r="D1461">
        <v>19413.849999999999</v>
      </c>
      <c r="E1461" s="135">
        <f t="shared" si="298"/>
        <v>224.16442854602593</v>
      </c>
      <c r="F1461">
        <v>13604.25</v>
      </c>
      <c r="G1461">
        <f t="shared" si="286"/>
        <v>195.73136780678141</v>
      </c>
      <c r="H1461">
        <v>11750.58</v>
      </c>
      <c r="I1461">
        <f t="shared" si="287"/>
        <v>185.58128295879351</v>
      </c>
      <c r="J1461">
        <v>8870.4699999999993</v>
      </c>
      <c r="K1461">
        <f t="shared" si="288"/>
        <v>173.81286421369032</v>
      </c>
      <c r="L1461">
        <v>18117.830000000002</v>
      </c>
      <c r="M1461" s="134">
        <f t="shared" si="289"/>
        <v>212.8499463112164</v>
      </c>
      <c r="N1461">
        <v>12773.57</v>
      </c>
      <c r="O1461">
        <f t="shared" si="290"/>
        <v>194.60098903409212</v>
      </c>
      <c r="P1461">
        <v>18631.11</v>
      </c>
      <c r="Q1461">
        <f t="shared" si="291"/>
        <v>192.36323200535242</v>
      </c>
      <c r="R1461">
        <v>9492.67</v>
      </c>
      <c r="S1461" s="135">
        <f t="shared" si="292"/>
        <v>225.54552884935228</v>
      </c>
      <c r="T1461">
        <v>13505.35</v>
      </c>
      <c r="U1461" s="136">
        <f t="shared" si="293"/>
        <v>211.392020686298</v>
      </c>
      <c r="V1461">
        <v>12031.3</v>
      </c>
      <c r="W1461">
        <f t="shared" si="294"/>
        <v>164.47459258317508</v>
      </c>
      <c r="X1461">
        <v>3579.32</v>
      </c>
      <c r="Y1461">
        <f t="shared" si="295"/>
        <v>86.400865138352145</v>
      </c>
      <c r="Z1461">
        <v>18684.37</v>
      </c>
      <c r="AA1461" s="136">
        <f t="shared" si="296"/>
        <v>188.39608372993465</v>
      </c>
      <c r="AB1461">
        <v>13601.1</v>
      </c>
      <c r="AC1461">
        <f t="shared" si="297"/>
        <v>154.60363289153614</v>
      </c>
    </row>
    <row r="1462" spans="1:29">
      <c r="A1462" s="20">
        <v>44189</v>
      </c>
      <c r="B1462">
        <v>32068.55</v>
      </c>
      <c r="C1462">
        <f t="shared" si="298"/>
        <v>162.53741139739327</v>
      </c>
      <c r="D1462">
        <v>19521.2</v>
      </c>
      <c r="E1462" s="135">
        <f t="shared" si="298"/>
        <v>225.40395864461104</v>
      </c>
      <c r="F1462">
        <v>13628.35</v>
      </c>
      <c r="G1462">
        <f t="shared" si="286"/>
        <v>196.07810694816322</v>
      </c>
      <c r="H1462">
        <v>11764.89</v>
      </c>
      <c r="I1462">
        <f t="shared" si="287"/>
        <v>185.80728611430925</v>
      </c>
      <c r="J1462">
        <v>8880.75</v>
      </c>
      <c r="K1462">
        <f t="shared" si="288"/>
        <v>174.01429618337363</v>
      </c>
      <c r="L1462">
        <v>18178.37</v>
      </c>
      <c r="M1462" s="134">
        <f t="shared" si="289"/>
        <v>213.56117584310184</v>
      </c>
      <c r="N1462">
        <v>12829.45</v>
      </c>
      <c r="O1462">
        <f t="shared" si="290"/>
        <v>195.45230180469778</v>
      </c>
      <c r="P1462">
        <v>18730.86</v>
      </c>
      <c r="Q1462">
        <f t="shared" si="291"/>
        <v>193.39313480730752</v>
      </c>
      <c r="R1462">
        <v>9487.98</v>
      </c>
      <c r="S1462" s="135">
        <f t="shared" si="292"/>
        <v>225.43409460268583</v>
      </c>
      <c r="T1462">
        <v>13553.7</v>
      </c>
      <c r="U1462" s="136">
        <f t="shared" si="293"/>
        <v>212.14881737799294</v>
      </c>
      <c r="V1462">
        <v>12046.2</v>
      </c>
      <c r="W1462">
        <f t="shared" si="294"/>
        <v>164.67828390742847</v>
      </c>
      <c r="X1462">
        <v>3614.88</v>
      </c>
      <c r="Y1462">
        <f t="shared" si="295"/>
        <v>87.259244597109614</v>
      </c>
      <c r="Z1462">
        <v>18826.36</v>
      </c>
      <c r="AA1462" s="136">
        <f t="shared" si="296"/>
        <v>189.82778091473745</v>
      </c>
      <c r="AB1462">
        <v>13749.25</v>
      </c>
      <c r="AC1462">
        <f t="shared" si="297"/>
        <v>156.28765317025486</v>
      </c>
    </row>
    <row r="1463" spans="1:29">
      <c r="A1463" s="20">
        <v>44193</v>
      </c>
      <c r="B1463">
        <v>32351.05</v>
      </c>
      <c r="C1463">
        <f t="shared" si="298"/>
        <v>163.9692447269253</v>
      </c>
      <c r="D1463">
        <v>19733.900000000001</v>
      </c>
      <c r="E1463" s="135">
        <f t="shared" si="298"/>
        <v>227.85992559355418</v>
      </c>
      <c r="F1463">
        <v>13690.9</v>
      </c>
      <c r="G1463">
        <f t="shared" si="286"/>
        <v>196.97804608896951</v>
      </c>
      <c r="H1463">
        <v>11846.68</v>
      </c>
      <c r="I1463">
        <f t="shared" si="287"/>
        <v>187.09902602273928</v>
      </c>
      <c r="J1463">
        <v>8946.24</v>
      </c>
      <c r="K1463">
        <f t="shared" si="288"/>
        <v>175.29754323537367</v>
      </c>
      <c r="L1463">
        <v>18293.36</v>
      </c>
      <c r="M1463" s="134">
        <f t="shared" si="289"/>
        <v>214.91208902234723</v>
      </c>
      <c r="N1463">
        <v>12963.59</v>
      </c>
      <c r="O1463">
        <f t="shared" si="290"/>
        <v>197.49587902461619</v>
      </c>
      <c r="P1463">
        <v>18904.060000000001</v>
      </c>
      <c r="Q1463">
        <f t="shared" si="291"/>
        <v>195.18139711606568</v>
      </c>
      <c r="R1463">
        <v>9541.66</v>
      </c>
      <c r="S1463" s="135">
        <f t="shared" si="292"/>
        <v>226.70952964768719</v>
      </c>
      <c r="T1463">
        <v>13589.95</v>
      </c>
      <c r="U1463" s="136">
        <f t="shared" si="293"/>
        <v>212.71621924094936</v>
      </c>
      <c r="V1463">
        <v>12141.75</v>
      </c>
      <c r="W1463">
        <f t="shared" si="294"/>
        <v>165.98450578879809</v>
      </c>
      <c r="X1463">
        <v>3676.82</v>
      </c>
      <c r="Y1463">
        <f t="shared" si="295"/>
        <v>88.75440836751001</v>
      </c>
      <c r="Z1463">
        <v>18935.27</v>
      </c>
      <c r="AA1463" s="136">
        <f t="shared" si="296"/>
        <v>190.92592966040172</v>
      </c>
      <c r="AB1463">
        <v>13873.2</v>
      </c>
      <c r="AC1463">
        <f t="shared" si="297"/>
        <v>157.69659217496078</v>
      </c>
    </row>
    <row r="1464" spans="1:29">
      <c r="A1464" s="20">
        <v>44194</v>
      </c>
      <c r="B1464">
        <v>32331.5</v>
      </c>
      <c r="C1464">
        <f t="shared" si="298"/>
        <v>163.87015679208511</v>
      </c>
      <c r="D1464">
        <v>19705</v>
      </c>
      <c r="E1464" s="135">
        <f t="shared" si="298"/>
        <v>227.5262281566738</v>
      </c>
      <c r="F1464">
        <v>13674.45</v>
      </c>
      <c r="G1464">
        <f t="shared" si="286"/>
        <v>196.74137144682302</v>
      </c>
      <c r="H1464">
        <v>11877.13</v>
      </c>
      <c r="I1464">
        <f t="shared" si="287"/>
        <v>187.57993420481159</v>
      </c>
      <c r="J1464">
        <v>8956.6299999999992</v>
      </c>
      <c r="K1464">
        <f t="shared" si="288"/>
        <v>175.50113060551075</v>
      </c>
      <c r="L1464">
        <v>18216.32</v>
      </c>
      <c r="M1464" s="134">
        <f t="shared" si="289"/>
        <v>214.00701596095871</v>
      </c>
      <c r="N1464">
        <v>12937.71</v>
      </c>
      <c r="O1464">
        <f t="shared" si="290"/>
        <v>197.10160603780025</v>
      </c>
      <c r="P1464">
        <v>18895.599999999999</v>
      </c>
      <c r="Q1464">
        <f t="shared" si="291"/>
        <v>195.09404896865172</v>
      </c>
      <c r="R1464">
        <v>9514.76</v>
      </c>
      <c r="S1464" s="135">
        <f t="shared" si="292"/>
        <v>226.07038652714814</v>
      </c>
      <c r="T1464">
        <v>13577.4</v>
      </c>
      <c r="U1464" s="136">
        <f t="shared" si="293"/>
        <v>212.51978080287753</v>
      </c>
      <c r="V1464">
        <v>12180.1</v>
      </c>
      <c r="W1464">
        <f t="shared" si="294"/>
        <v>166.50877171397366</v>
      </c>
      <c r="X1464">
        <v>3653.63</v>
      </c>
      <c r="Y1464">
        <f t="shared" si="295"/>
        <v>88.194627162544165</v>
      </c>
      <c r="Z1464">
        <v>18911.330000000002</v>
      </c>
      <c r="AA1464" s="136">
        <f t="shared" si="296"/>
        <v>190.68454061466485</v>
      </c>
      <c r="AB1464">
        <v>13932.6</v>
      </c>
      <c r="AC1464">
        <f t="shared" si="297"/>
        <v>158.37179166571943</v>
      </c>
    </row>
    <row r="1465" spans="1:29">
      <c r="A1465" s="20">
        <v>44195</v>
      </c>
      <c r="B1465">
        <v>32464.400000000001</v>
      </c>
      <c r="C1465">
        <f t="shared" si="298"/>
        <v>164.54375201153576</v>
      </c>
      <c r="D1465">
        <v>19770.7</v>
      </c>
      <c r="E1465" s="135">
        <f t="shared" si="298"/>
        <v>228.2848413609313</v>
      </c>
      <c r="F1465">
        <v>13730.5</v>
      </c>
      <c r="G1465">
        <f t="shared" si="286"/>
        <v>197.54779173206992</v>
      </c>
      <c r="H1465">
        <v>11918.07</v>
      </c>
      <c r="I1465">
        <f t="shared" si="287"/>
        <v>188.22651486077351</v>
      </c>
      <c r="J1465">
        <v>8979.3700000000008</v>
      </c>
      <c r="K1465">
        <f t="shared" si="288"/>
        <v>175.946710662962</v>
      </c>
      <c r="L1465">
        <v>18269.04</v>
      </c>
      <c r="M1465" s="134">
        <f t="shared" si="289"/>
        <v>214.62637540795254</v>
      </c>
      <c r="N1465">
        <v>12988.1</v>
      </c>
      <c r="O1465">
        <f t="shared" si="290"/>
        <v>197.86928052797236</v>
      </c>
      <c r="P1465">
        <v>18965.759999999998</v>
      </c>
      <c r="Q1465">
        <f t="shared" si="291"/>
        <v>195.81843975146046</v>
      </c>
      <c r="R1465">
        <v>9549.77</v>
      </c>
      <c r="S1465" s="135">
        <f t="shared" si="292"/>
        <v>226.90222298254116</v>
      </c>
      <c r="T1465">
        <v>13636.05</v>
      </c>
      <c r="U1465" s="136">
        <f t="shared" si="293"/>
        <v>213.437797885978</v>
      </c>
      <c r="V1465">
        <v>12238.1</v>
      </c>
      <c r="W1465">
        <f t="shared" si="294"/>
        <v>167.30166411710746</v>
      </c>
      <c r="X1465">
        <v>3671.77</v>
      </c>
      <c r="Y1465">
        <f t="shared" si="295"/>
        <v>88.632506897692082</v>
      </c>
      <c r="Z1465">
        <v>18940.060000000001</v>
      </c>
      <c r="AA1465" s="136">
        <f t="shared" si="296"/>
        <v>190.97422763571831</v>
      </c>
      <c r="AB1465">
        <v>13981.95</v>
      </c>
      <c r="AC1465">
        <f t="shared" si="297"/>
        <v>158.9327528587992</v>
      </c>
    </row>
    <row r="1466" spans="1:29">
      <c r="A1466" s="20">
        <v>44196</v>
      </c>
      <c r="B1466">
        <v>32508.55</v>
      </c>
      <c r="C1466">
        <f t="shared" si="298"/>
        <v>164.76752348586791</v>
      </c>
      <c r="D1466">
        <v>19836.8</v>
      </c>
      <c r="E1466" s="135">
        <f t="shared" si="298"/>
        <v>229.04807321483415</v>
      </c>
      <c r="F1466">
        <v>13730.4</v>
      </c>
      <c r="G1466">
        <f t="shared" si="286"/>
        <v>197.5463529804459</v>
      </c>
      <c r="H1466">
        <v>11924.35</v>
      </c>
      <c r="I1466">
        <f t="shared" si="287"/>
        <v>188.32569723789715</v>
      </c>
      <c r="J1466">
        <v>8986.4</v>
      </c>
      <c r="K1466">
        <f t="shared" si="288"/>
        <v>176.08446034650999</v>
      </c>
      <c r="L1466">
        <v>18316.060000000001</v>
      </c>
      <c r="M1466" s="134">
        <f t="shared" si="289"/>
        <v>215.17877072657257</v>
      </c>
      <c r="N1466">
        <v>13039.35</v>
      </c>
      <c r="O1466">
        <f t="shared" si="290"/>
        <v>198.65005682527982</v>
      </c>
      <c r="P1466">
        <v>19005.419999999998</v>
      </c>
      <c r="Q1466">
        <f t="shared" si="291"/>
        <v>196.22792291061373</v>
      </c>
      <c r="R1466">
        <v>9583.4599999999991</v>
      </c>
      <c r="S1466" s="135">
        <f t="shared" si="292"/>
        <v>227.70269628108989</v>
      </c>
      <c r="T1466">
        <v>13654.7</v>
      </c>
      <c r="U1466" s="136">
        <f t="shared" si="293"/>
        <v>213.72971636167838</v>
      </c>
      <c r="V1466">
        <v>12253.6</v>
      </c>
      <c r="W1466">
        <f t="shared" si="294"/>
        <v>167.51355777656568</v>
      </c>
      <c r="X1466">
        <v>3682.44</v>
      </c>
      <c r="Y1466">
        <f t="shared" si="295"/>
        <v>88.890069013129164</v>
      </c>
      <c r="Z1466">
        <v>18961.29</v>
      </c>
      <c r="AA1466" s="136">
        <f t="shared" si="296"/>
        <v>191.18829152214246</v>
      </c>
      <c r="AB1466">
        <v>13981.75</v>
      </c>
      <c r="AC1466">
        <f t="shared" si="297"/>
        <v>158.93047945984043</v>
      </c>
    </row>
    <row r="1467" spans="1:29">
      <c r="A1467" s="20">
        <v>44197</v>
      </c>
      <c r="B1467">
        <v>32765.95</v>
      </c>
      <c r="C1467">
        <f t="shared" si="298"/>
        <v>166.07213905762558</v>
      </c>
      <c r="D1467">
        <v>20096.3</v>
      </c>
      <c r="E1467" s="135">
        <f t="shared" si="298"/>
        <v>232.04442217228944</v>
      </c>
      <c r="F1467">
        <v>13801.15</v>
      </c>
      <c r="G1467">
        <f t="shared" si="286"/>
        <v>198.56426975441948</v>
      </c>
      <c r="H1467">
        <v>11986.31</v>
      </c>
      <c r="I1467">
        <f t="shared" si="287"/>
        <v>189.30425457652439</v>
      </c>
      <c r="J1467">
        <v>9029.2000000000007</v>
      </c>
      <c r="K1467">
        <f t="shared" si="288"/>
        <v>176.92310706853783</v>
      </c>
      <c r="L1467">
        <v>18501.060000000001</v>
      </c>
      <c r="M1467" s="134">
        <f t="shared" si="289"/>
        <v>217.3521678755454</v>
      </c>
      <c r="N1467">
        <v>13122.28</v>
      </c>
      <c r="O1467">
        <f t="shared" si="290"/>
        <v>199.91346713426915</v>
      </c>
      <c r="P1467">
        <v>19207.78</v>
      </c>
      <c r="Q1467">
        <f t="shared" si="291"/>
        <v>198.31725755726671</v>
      </c>
      <c r="R1467">
        <v>9655.51</v>
      </c>
      <c r="S1467" s="135">
        <f t="shared" si="292"/>
        <v>229.41460192550775</v>
      </c>
      <c r="T1467">
        <v>13751.8</v>
      </c>
      <c r="U1467" s="136">
        <f t="shared" si="293"/>
        <v>215.24957073114228</v>
      </c>
      <c r="V1467">
        <v>12317.7</v>
      </c>
      <c r="W1467">
        <f t="shared" si="294"/>
        <v>168.38984058761531</v>
      </c>
      <c r="X1467">
        <v>3712.91</v>
      </c>
      <c r="Y1467">
        <f t="shared" si="295"/>
        <v>89.625581445872129</v>
      </c>
      <c r="Z1467">
        <v>19175.05</v>
      </c>
      <c r="AA1467" s="136">
        <f t="shared" si="296"/>
        <v>193.34365168992497</v>
      </c>
      <c r="AB1467">
        <v>14018.5</v>
      </c>
      <c r="AC1467">
        <f t="shared" si="297"/>
        <v>159.34821651851684</v>
      </c>
    </row>
    <row r="1468" spans="1:29">
      <c r="A1468" s="20">
        <v>44200</v>
      </c>
      <c r="B1468">
        <v>33281.65</v>
      </c>
      <c r="C1468">
        <f t="shared" si="298"/>
        <v>168.68593179404917</v>
      </c>
      <c r="D1468">
        <v>20326.150000000001</v>
      </c>
      <c r="E1468" s="135">
        <f t="shared" si="298"/>
        <v>234.69841372477927</v>
      </c>
      <c r="F1468">
        <v>13945.45</v>
      </c>
      <c r="G1468">
        <f t="shared" si="286"/>
        <v>200.64038834783835</v>
      </c>
      <c r="H1468">
        <v>12125.51</v>
      </c>
      <c r="I1468">
        <f t="shared" si="287"/>
        <v>191.50269198028354</v>
      </c>
      <c r="J1468">
        <v>9128.58</v>
      </c>
      <c r="K1468">
        <f t="shared" si="288"/>
        <v>178.87041340580703</v>
      </c>
      <c r="L1468">
        <v>18775.650000000001</v>
      </c>
      <c r="M1468" s="134">
        <f t="shared" si="289"/>
        <v>220.57807664925599</v>
      </c>
      <c r="N1468">
        <v>13308.09</v>
      </c>
      <c r="O1468">
        <f t="shared" si="290"/>
        <v>202.74421920846802</v>
      </c>
      <c r="P1468">
        <v>19456.59</v>
      </c>
      <c r="Q1468">
        <f t="shared" si="291"/>
        <v>200.8861810274868</v>
      </c>
      <c r="R1468">
        <v>9784.9699999999993</v>
      </c>
      <c r="S1468" s="135">
        <f t="shared" si="292"/>
        <v>232.49056729297939</v>
      </c>
      <c r="T1468">
        <v>13994.85</v>
      </c>
      <c r="U1468" s="136">
        <f t="shared" si="293"/>
        <v>219.05390239435758</v>
      </c>
      <c r="V1468">
        <v>12466.2</v>
      </c>
      <c r="W1468">
        <f t="shared" si="294"/>
        <v>170.41991855081142</v>
      </c>
      <c r="X1468">
        <v>3822.19</v>
      </c>
      <c r="Y1468">
        <f t="shared" si="295"/>
        <v>92.263480974922103</v>
      </c>
      <c r="Z1468">
        <v>19449.310000000001</v>
      </c>
      <c r="AA1468" s="136">
        <f t="shared" si="296"/>
        <v>196.10903847705089</v>
      </c>
      <c r="AB1468">
        <v>14132.9</v>
      </c>
      <c r="AC1468">
        <f t="shared" si="297"/>
        <v>160.64860072294087</v>
      </c>
    </row>
    <row r="1469" spans="1:29">
      <c r="A1469" s="20">
        <v>44201</v>
      </c>
      <c r="B1469">
        <v>33818.75</v>
      </c>
      <c r="C1469">
        <f t="shared" si="298"/>
        <v>171.40818907295761</v>
      </c>
      <c r="D1469">
        <v>20497.400000000001</v>
      </c>
      <c r="E1469" s="135">
        <f t="shared" si="298"/>
        <v>236.67577310421751</v>
      </c>
      <c r="F1469">
        <v>14027.8</v>
      </c>
      <c r="G1469">
        <f t="shared" si="286"/>
        <v>201.82520031019484</v>
      </c>
      <c r="H1469">
        <v>12212.92</v>
      </c>
      <c r="I1469">
        <f t="shared" si="287"/>
        <v>192.8831906402159</v>
      </c>
      <c r="J1469">
        <v>9187.33</v>
      </c>
      <c r="K1469">
        <f t="shared" si="288"/>
        <v>180.02159319363727</v>
      </c>
      <c r="L1469">
        <v>18899.060000000001</v>
      </c>
      <c r="M1469" s="134">
        <f t="shared" si="289"/>
        <v>222.02790876901136</v>
      </c>
      <c r="N1469">
        <v>13382.61</v>
      </c>
      <c r="O1469">
        <f t="shared" si="290"/>
        <v>203.87950603140169</v>
      </c>
      <c r="P1469">
        <v>19589.59</v>
      </c>
      <c r="Q1469">
        <f t="shared" si="291"/>
        <v>202.25938476342697</v>
      </c>
      <c r="R1469">
        <v>9931.5</v>
      </c>
      <c r="S1469" s="135">
        <f t="shared" si="292"/>
        <v>235.97211530236933</v>
      </c>
      <c r="T1469">
        <v>14120.9</v>
      </c>
      <c r="U1469" s="136">
        <f t="shared" si="293"/>
        <v>221.02689563092736</v>
      </c>
      <c r="V1469">
        <v>12539</v>
      </c>
      <c r="W1469">
        <f t="shared" si="294"/>
        <v>171.41513522233114</v>
      </c>
      <c r="X1469">
        <v>3806.19</v>
      </c>
      <c r="Y1469">
        <f t="shared" si="295"/>
        <v>91.877258496291063</v>
      </c>
      <c r="Z1469">
        <v>19765.29</v>
      </c>
      <c r="AA1469" s="136">
        <f t="shared" si="296"/>
        <v>199.29509155440832</v>
      </c>
      <c r="AB1469">
        <v>14199.5</v>
      </c>
      <c r="AC1469">
        <f t="shared" si="297"/>
        <v>161.40564257621571</v>
      </c>
    </row>
    <row r="1470" spans="1:29">
      <c r="A1470" s="20">
        <v>44202</v>
      </c>
      <c r="B1470">
        <v>33755.5</v>
      </c>
      <c r="C1470">
        <f t="shared" si="298"/>
        <v>171.08761046023938</v>
      </c>
      <c r="D1470">
        <v>20531.3</v>
      </c>
      <c r="E1470" s="135">
        <f t="shared" si="298"/>
        <v>237.06720366166542</v>
      </c>
      <c r="F1470">
        <v>14044.2</v>
      </c>
      <c r="G1470">
        <f t="shared" si="286"/>
        <v>202.06115557652936</v>
      </c>
      <c r="H1470">
        <v>12197.7</v>
      </c>
      <c r="I1470">
        <f t="shared" si="287"/>
        <v>192.64281551604054</v>
      </c>
      <c r="J1470">
        <v>9189.27</v>
      </c>
      <c r="K1470">
        <f t="shared" si="288"/>
        <v>180.05960661982263</v>
      </c>
      <c r="L1470">
        <v>18922.63</v>
      </c>
      <c r="M1470" s="134">
        <f t="shared" si="289"/>
        <v>222.30481131388319</v>
      </c>
      <c r="N1470">
        <v>13426.57</v>
      </c>
      <c r="O1470">
        <f t="shared" si="290"/>
        <v>204.5492216612482</v>
      </c>
      <c r="P1470">
        <v>19643.86</v>
      </c>
      <c r="Q1470">
        <f t="shared" si="291"/>
        <v>202.81971383673127</v>
      </c>
      <c r="R1470">
        <v>9866.19</v>
      </c>
      <c r="S1470" s="135">
        <f t="shared" si="292"/>
        <v>234.42035183759589</v>
      </c>
      <c r="T1470">
        <v>14065.9</v>
      </c>
      <c r="U1470" s="136">
        <f t="shared" si="293"/>
        <v>220.16601004575213</v>
      </c>
      <c r="V1470">
        <v>12477.4</v>
      </c>
      <c r="W1470">
        <f t="shared" si="294"/>
        <v>170.57302880796829</v>
      </c>
      <c r="X1470">
        <v>3846.12</v>
      </c>
      <c r="Y1470">
        <f t="shared" si="295"/>
        <v>92.841124969524628</v>
      </c>
      <c r="Z1470">
        <v>19627.75</v>
      </c>
      <c r="AA1470" s="136">
        <f t="shared" si="296"/>
        <v>197.90826409615229</v>
      </c>
      <c r="AB1470">
        <v>14146.25</v>
      </c>
      <c r="AC1470">
        <f t="shared" si="297"/>
        <v>160.80035010343965</v>
      </c>
    </row>
    <row r="1471" spans="1:29">
      <c r="A1471" s="20">
        <v>44203</v>
      </c>
      <c r="B1471">
        <v>33889.35</v>
      </c>
      <c r="C1471">
        <f t="shared" si="298"/>
        <v>171.76602069442649</v>
      </c>
      <c r="D1471">
        <v>20666.55</v>
      </c>
      <c r="E1471" s="135">
        <f t="shared" si="298"/>
        <v>238.62888457301733</v>
      </c>
      <c r="F1471">
        <v>14006</v>
      </c>
      <c r="G1471">
        <f t="shared" si="286"/>
        <v>201.51155245616482</v>
      </c>
      <c r="H1471">
        <v>12146.78</v>
      </c>
      <c r="I1471">
        <f t="shared" si="287"/>
        <v>191.83861700598726</v>
      </c>
      <c r="J1471">
        <v>9152.2800000000007</v>
      </c>
      <c r="K1471">
        <f t="shared" si="288"/>
        <v>179.33480423085516</v>
      </c>
      <c r="L1471">
        <v>19084.04</v>
      </c>
      <c r="M1471" s="134">
        <f t="shared" si="289"/>
        <v>224.20107095613025</v>
      </c>
      <c r="N1471">
        <v>13500.97</v>
      </c>
      <c r="O1471">
        <f t="shared" si="290"/>
        <v>205.6826803250467</v>
      </c>
      <c r="P1471">
        <v>19765.02</v>
      </c>
      <c r="Q1471">
        <f t="shared" si="291"/>
        <v>204.0706714656524</v>
      </c>
      <c r="R1471">
        <v>9880</v>
      </c>
      <c r="S1471" s="135">
        <f t="shared" si="292"/>
        <v>234.74847698609565</v>
      </c>
      <c r="T1471">
        <v>14148.95</v>
      </c>
      <c r="U1471" s="136">
        <f t="shared" si="293"/>
        <v>221.46594727936676</v>
      </c>
      <c r="V1471">
        <v>12412.95</v>
      </c>
      <c r="W1471">
        <f t="shared" si="294"/>
        <v>169.69196130138252</v>
      </c>
      <c r="X1471">
        <v>3909.64</v>
      </c>
      <c r="Y1471">
        <f t="shared" si="295"/>
        <v>94.374428209689839</v>
      </c>
      <c r="Z1471">
        <v>19804.48</v>
      </c>
      <c r="AA1471" s="136">
        <f t="shared" si="296"/>
        <v>199.69024764055817</v>
      </c>
      <c r="AB1471">
        <v>14137.35</v>
      </c>
      <c r="AC1471">
        <f t="shared" si="297"/>
        <v>160.69918384977379</v>
      </c>
    </row>
    <row r="1472" spans="1:29">
      <c r="A1472" s="20">
        <v>44204</v>
      </c>
      <c r="B1472">
        <v>34331.050000000003</v>
      </c>
      <c r="C1472">
        <f t="shared" si="298"/>
        <v>174.00474912506115</v>
      </c>
      <c r="D1472">
        <v>20718.5</v>
      </c>
      <c r="E1472" s="135">
        <f t="shared" si="298"/>
        <v>239.22873169571409</v>
      </c>
      <c r="F1472">
        <v>14330.4</v>
      </c>
      <c r="G1472">
        <f t="shared" si="286"/>
        <v>206.17886272439128</v>
      </c>
      <c r="H1472">
        <v>12428.15</v>
      </c>
      <c r="I1472">
        <f t="shared" si="287"/>
        <v>196.28239812880125</v>
      </c>
      <c r="J1472">
        <v>9356.66</v>
      </c>
      <c r="K1472">
        <f t="shared" si="288"/>
        <v>183.33953827403369</v>
      </c>
      <c r="L1472">
        <v>19282.169999999998</v>
      </c>
      <c r="M1472" s="134">
        <f t="shared" si="289"/>
        <v>226.52872056221671</v>
      </c>
      <c r="N1472">
        <v>13662.2</v>
      </c>
      <c r="O1472">
        <f t="shared" si="290"/>
        <v>208.13896446972723</v>
      </c>
      <c r="P1472">
        <v>19986.84</v>
      </c>
      <c r="Q1472">
        <f t="shared" si="291"/>
        <v>206.36092750103768</v>
      </c>
      <c r="R1472">
        <v>10053.69</v>
      </c>
      <c r="S1472" s="135">
        <f t="shared" si="292"/>
        <v>238.87534570752427</v>
      </c>
      <c r="T1472">
        <v>14396.4</v>
      </c>
      <c r="U1472" s="136">
        <f t="shared" si="293"/>
        <v>225.33914978939603</v>
      </c>
      <c r="V1472">
        <v>12700.95</v>
      </c>
      <c r="W1472">
        <f t="shared" si="294"/>
        <v>173.62908219970228</v>
      </c>
      <c r="X1472">
        <v>3952.49</v>
      </c>
      <c r="Y1472">
        <f t="shared" si="295"/>
        <v>95.408780285273593</v>
      </c>
      <c r="Z1472">
        <v>20107.939999999999</v>
      </c>
      <c r="AA1472" s="136">
        <f t="shared" si="296"/>
        <v>202.75006049850771</v>
      </c>
      <c r="AB1472">
        <v>14347.25</v>
      </c>
      <c r="AC1472">
        <f t="shared" si="297"/>
        <v>163.08511605701685</v>
      </c>
    </row>
    <row r="1473" spans="1:29">
      <c r="A1473" s="20">
        <v>44207</v>
      </c>
      <c r="B1473">
        <v>34458.6</v>
      </c>
      <c r="C1473">
        <f t="shared" si="298"/>
        <v>174.65122820889053</v>
      </c>
      <c r="D1473">
        <v>20606.400000000001</v>
      </c>
      <c r="E1473" s="135">
        <f t="shared" si="298"/>
        <v>237.93435513258987</v>
      </c>
      <c r="F1473">
        <v>14516.1</v>
      </c>
      <c r="G1473">
        <f t="shared" si="286"/>
        <v>208.85062449014237</v>
      </c>
      <c r="H1473">
        <v>12606.44</v>
      </c>
      <c r="I1473">
        <f t="shared" si="287"/>
        <v>199.09819845003844</v>
      </c>
      <c r="J1473">
        <v>9486.9500000000007</v>
      </c>
      <c r="K1473">
        <f t="shared" si="288"/>
        <v>185.89251213882346</v>
      </c>
      <c r="L1473">
        <v>19299.86</v>
      </c>
      <c r="M1473" s="134">
        <f t="shared" si="289"/>
        <v>226.73654432202932</v>
      </c>
      <c r="N1473">
        <v>13651.58</v>
      </c>
      <c r="O1473">
        <f t="shared" si="290"/>
        <v>207.97717238626566</v>
      </c>
      <c r="P1473">
        <v>19984.05</v>
      </c>
      <c r="Q1473">
        <f t="shared" si="291"/>
        <v>206.33212119710328</v>
      </c>
      <c r="R1473">
        <v>10162.81</v>
      </c>
      <c r="S1473" s="135">
        <f t="shared" si="292"/>
        <v>241.46803333998611</v>
      </c>
      <c r="T1473">
        <v>14554.8</v>
      </c>
      <c r="U1473" s="136">
        <f t="shared" si="293"/>
        <v>227.81850027470071</v>
      </c>
      <c r="V1473">
        <v>12888.6</v>
      </c>
      <c r="W1473">
        <f t="shared" si="294"/>
        <v>176.19436253501374</v>
      </c>
      <c r="X1473">
        <v>3944.63</v>
      </c>
      <c r="Y1473">
        <f t="shared" si="295"/>
        <v>95.219048492646095</v>
      </c>
      <c r="Z1473">
        <v>20342.36</v>
      </c>
      <c r="AA1473" s="136">
        <f t="shared" si="296"/>
        <v>205.11373719448252</v>
      </c>
      <c r="AB1473">
        <v>14484.75</v>
      </c>
      <c r="AC1473">
        <f t="shared" si="297"/>
        <v>164.64807784118037</v>
      </c>
    </row>
    <row r="1474" spans="1:29">
      <c r="A1474" s="20">
        <v>44208</v>
      </c>
      <c r="B1474">
        <v>34363.199999999997</v>
      </c>
      <c r="C1474">
        <f t="shared" si="298"/>
        <v>174.16769936061672</v>
      </c>
      <c r="D1474">
        <v>20560.95</v>
      </c>
      <c r="E1474" s="135">
        <f t="shared" si="298"/>
        <v>237.40956106663091</v>
      </c>
      <c r="F1474">
        <v>14440.75</v>
      </c>
      <c r="G1474">
        <f t="shared" ref="G1474:G1537" si="299">F1474/F$2*100</f>
        <v>207.76652514146522</v>
      </c>
      <c r="H1474">
        <v>12574.45</v>
      </c>
      <c r="I1474">
        <f t="shared" ref="I1474:I1537" si="300">H1474/H$2*100</f>
        <v>198.59296847484984</v>
      </c>
      <c r="J1474">
        <v>9468.36</v>
      </c>
      <c r="K1474">
        <f t="shared" ref="K1474:K1537" si="301">J1474/J$2*100</f>
        <v>185.52824946212962</v>
      </c>
      <c r="L1474">
        <v>19360.62</v>
      </c>
      <c r="M1474" s="134">
        <f t="shared" ref="M1474:M1537" si="302">L1474/L$2*100</f>
        <v>227.45035843430816</v>
      </c>
      <c r="N1474">
        <v>13629.7</v>
      </c>
      <c r="O1474">
        <f t="shared" ref="O1474:O1537" si="303">N1474/N$2*100</f>
        <v>207.64383803728839</v>
      </c>
      <c r="P1474">
        <v>19985.93</v>
      </c>
      <c r="Q1474">
        <f t="shared" ref="Q1474:Q1537" si="304">P1474/P$2*100</f>
        <v>206.3515318965286</v>
      </c>
      <c r="R1474">
        <v>10125.540000000001</v>
      </c>
      <c r="S1474" s="135">
        <f t="shared" ref="S1474:S1537" si="305">R1474/R$2*100</f>
        <v>240.5824993584809</v>
      </c>
      <c r="T1474">
        <v>14490.35</v>
      </c>
      <c r="U1474" s="136">
        <f t="shared" ref="U1474:U1537" si="306">T1474/T$2*100</f>
        <v>226.80969889352721</v>
      </c>
      <c r="V1474">
        <v>12862</v>
      </c>
      <c r="W1474">
        <f t="shared" ref="W1474:W1537" si="307">V1474/V$2*100</f>
        <v>175.83072567426615</v>
      </c>
      <c r="X1474">
        <v>3992.84</v>
      </c>
      <c r="Y1474">
        <f t="shared" ref="Y1474:Y1537" si="308">X1474/X$2*100</f>
        <v>96.382785098571233</v>
      </c>
      <c r="Z1474">
        <v>20367.080000000002</v>
      </c>
      <c r="AA1474" s="136">
        <f t="shared" ref="AA1474:AA1537" si="309">Z1474/Z$2*100</f>
        <v>205.36299104622086</v>
      </c>
      <c r="AB1474">
        <v>14563.45</v>
      </c>
      <c r="AC1474">
        <f t="shared" ref="AC1474:AC1537" si="310">AB1474/AB$2*100</f>
        <v>165.54266033146158</v>
      </c>
    </row>
    <row r="1475" spans="1:29">
      <c r="A1475" s="20">
        <v>44209</v>
      </c>
      <c r="B1475">
        <v>34156</v>
      </c>
      <c r="C1475">
        <f t="shared" ref="C1475:E1538" si="311">B1475/B$2*100</f>
        <v>173.11751930440775</v>
      </c>
      <c r="D1475">
        <v>20389.75</v>
      </c>
      <c r="E1475" s="135">
        <f t="shared" si="311"/>
        <v>235.43277901839838</v>
      </c>
      <c r="F1475">
        <v>14361.1</v>
      </c>
      <c r="G1475">
        <f t="shared" si="299"/>
        <v>206.62055947295653</v>
      </c>
      <c r="H1475">
        <v>12506.19</v>
      </c>
      <c r="I1475">
        <f t="shared" si="300"/>
        <v>197.51491289165588</v>
      </c>
      <c r="J1475">
        <v>9430.7000000000007</v>
      </c>
      <c r="K1475">
        <f t="shared" si="301"/>
        <v>184.79031872494349</v>
      </c>
      <c r="L1475">
        <v>19208.5</v>
      </c>
      <c r="M1475" s="134">
        <f t="shared" si="302"/>
        <v>225.66323857321763</v>
      </c>
      <c r="N1475">
        <v>13563.42</v>
      </c>
      <c r="O1475">
        <f t="shared" si="303"/>
        <v>206.63408480830228</v>
      </c>
      <c r="P1475">
        <v>19917.93</v>
      </c>
      <c r="Q1475">
        <f t="shared" si="304"/>
        <v>205.64944276837872</v>
      </c>
      <c r="R1475">
        <v>10066.49</v>
      </c>
      <c r="S1475" s="135">
        <f t="shared" si="305"/>
        <v>239.17947328904475</v>
      </c>
      <c r="T1475">
        <v>14468.6</v>
      </c>
      <c r="U1475" s="136">
        <f t="shared" si="306"/>
        <v>226.46925777575339</v>
      </c>
      <c r="V1475">
        <v>12815.95</v>
      </c>
      <c r="W1475">
        <f t="shared" si="307"/>
        <v>175.20119644729525</v>
      </c>
      <c r="X1475">
        <v>4032.78</v>
      </c>
      <c r="Y1475">
        <f t="shared" si="308"/>
        <v>97.34689296085395</v>
      </c>
      <c r="Z1475">
        <v>20317.66</v>
      </c>
      <c r="AA1475" s="136">
        <f t="shared" si="309"/>
        <v>204.86468500443652</v>
      </c>
      <c r="AB1475">
        <v>14564.85</v>
      </c>
      <c r="AC1475">
        <f t="shared" si="310"/>
        <v>165.55857412417305</v>
      </c>
    </row>
    <row r="1476" spans="1:29">
      <c r="A1476" s="20">
        <v>44210</v>
      </c>
      <c r="B1476">
        <v>34318.449999999997</v>
      </c>
      <c r="C1476">
        <f t="shared" si="311"/>
        <v>173.94088682434571</v>
      </c>
      <c r="D1476">
        <v>20502.3</v>
      </c>
      <c r="E1476" s="135">
        <f t="shared" si="311"/>
        <v>236.73235156237368</v>
      </c>
      <c r="F1476">
        <v>14428.5</v>
      </c>
      <c r="G1476">
        <f t="shared" si="299"/>
        <v>207.59027806752636</v>
      </c>
      <c r="H1476">
        <v>12539.06</v>
      </c>
      <c r="I1476">
        <f t="shared" si="300"/>
        <v>198.03404103433951</v>
      </c>
      <c r="J1476">
        <v>9448.69</v>
      </c>
      <c r="K1476">
        <f t="shared" si="301"/>
        <v>185.14282467188929</v>
      </c>
      <c r="L1476">
        <v>19217.759999999998</v>
      </c>
      <c r="M1476" s="134">
        <f t="shared" si="302"/>
        <v>225.77202591159323</v>
      </c>
      <c r="N1476">
        <v>13621.64</v>
      </c>
      <c r="O1476">
        <f t="shared" si="303"/>
        <v>207.52104668204353</v>
      </c>
      <c r="P1476">
        <v>19961.330000000002</v>
      </c>
      <c r="Q1476">
        <f t="shared" si="304"/>
        <v>206.09754082958028</v>
      </c>
      <c r="R1476">
        <v>10050.41</v>
      </c>
      <c r="S1476" s="135">
        <f t="shared" si="305"/>
        <v>238.79741301475968</v>
      </c>
      <c r="T1476">
        <v>14395.1</v>
      </c>
      <c r="U1476" s="136">
        <f t="shared" si="306"/>
        <v>225.31880158465557</v>
      </c>
      <c r="V1476">
        <v>12829.45</v>
      </c>
      <c r="W1476">
        <f t="shared" si="307"/>
        <v>175.38574898940396</v>
      </c>
      <c r="X1476">
        <v>4034.44</v>
      </c>
      <c r="Y1476">
        <f t="shared" si="308"/>
        <v>97.386963543011916</v>
      </c>
      <c r="Z1476">
        <v>20275.150000000001</v>
      </c>
      <c r="AA1476" s="136">
        <f t="shared" si="309"/>
        <v>204.43605307735743</v>
      </c>
      <c r="AB1476">
        <v>14595.6</v>
      </c>
      <c r="AC1476">
        <f t="shared" si="310"/>
        <v>165.90810921408598</v>
      </c>
    </row>
    <row r="1477" spans="1:29">
      <c r="A1477" s="20">
        <v>44211</v>
      </c>
      <c r="B1477">
        <v>33780.949999999997</v>
      </c>
      <c r="C1477">
        <f t="shared" si="311"/>
        <v>171.21660217081137</v>
      </c>
      <c r="D1477">
        <v>20265.05</v>
      </c>
      <c r="E1477" s="135">
        <f t="shared" si="311"/>
        <v>233.99291499144391</v>
      </c>
      <c r="F1477">
        <v>14142.3</v>
      </c>
      <c r="G1477">
        <f t="shared" si="299"/>
        <v>203.47257091966441</v>
      </c>
      <c r="H1477">
        <v>12294.75</v>
      </c>
      <c r="I1477">
        <f t="shared" si="300"/>
        <v>194.17556228353209</v>
      </c>
      <c r="J1477">
        <v>9276.59</v>
      </c>
      <c r="K1477">
        <f t="shared" si="301"/>
        <v>181.77060268915599</v>
      </c>
      <c r="L1477">
        <v>19027.939999999999</v>
      </c>
      <c r="M1477" s="134">
        <f t="shared" si="302"/>
        <v>223.54200295582007</v>
      </c>
      <c r="N1477">
        <v>13432.56</v>
      </c>
      <c r="O1477">
        <f t="shared" si="303"/>
        <v>204.64047727141156</v>
      </c>
      <c r="P1477">
        <v>19635.28</v>
      </c>
      <c r="Q1477">
        <f t="shared" si="304"/>
        <v>202.73112670850293</v>
      </c>
      <c r="R1477">
        <v>9879.9699999999993</v>
      </c>
      <c r="S1477" s="135">
        <f t="shared" si="305"/>
        <v>234.74776418707646</v>
      </c>
      <c r="T1477">
        <v>14142</v>
      </c>
      <c r="U1477" s="136">
        <f t="shared" si="306"/>
        <v>221.35716264633095</v>
      </c>
      <c r="V1477">
        <v>12605.25</v>
      </c>
      <c r="W1477">
        <f t="shared" si="307"/>
        <v>172.32080973453142</v>
      </c>
      <c r="X1477">
        <v>3982.47</v>
      </c>
      <c r="Y1477">
        <f t="shared" si="308"/>
        <v>96.132464654608484</v>
      </c>
      <c r="Z1477">
        <v>19951.14</v>
      </c>
      <c r="AA1477" s="136">
        <f t="shared" si="309"/>
        <v>201.16903283052352</v>
      </c>
      <c r="AB1477">
        <v>14433.7</v>
      </c>
      <c r="AC1477">
        <f t="shared" si="310"/>
        <v>164.06779275695095</v>
      </c>
    </row>
    <row r="1478" spans="1:29">
      <c r="A1478" s="20">
        <v>44214</v>
      </c>
      <c r="B1478">
        <v>33159.65</v>
      </c>
      <c r="C1478">
        <f t="shared" si="311"/>
        <v>168.06758253315391</v>
      </c>
      <c r="D1478">
        <v>19894.599999999999</v>
      </c>
      <c r="E1478" s="135">
        <f t="shared" si="311"/>
        <v>229.71546808859489</v>
      </c>
      <c r="F1478">
        <v>13934.7</v>
      </c>
      <c r="G1478">
        <f t="shared" si="299"/>
        <v>200.48572254825933</v>
      </c>
      <c r="H1478">
        <v>12136.64</v>
      </c>
      <c r="I1478">
        <f t="shared" si="300"/>
        <v>191.67847221235135</v>
      </c>
      <c r="J1478">
        <v>9136.91</v>
      </c>
      <c r="K1478">
        <f t="shared" si="301"/>
        <v>179.03363600380916</v>
      </c>
      <c r="L1478">
        <v>18718.95</v>
      </c>
      <c r="M1478" s="134">
        <f t="shared" si="302"/>
        <v>219.91195979332753</v>
      </c>
      <c r="N1478">
        <v>13256.3</v>
      </c>
      <c r="O1478">
        <f t="shared" si="303"/>
        <v>201.9552161950524</v>
      </c>
      <c r="P1478">
        <v>19333.66</v>
      </c>
      <c r="Q1478">
        <f t="shared" si="304"/>
        <v>199.61694843155357</v>
      </c>
      <c r="R1478">
        <v>9683.74</v>
      </c>
      <c r="S1478" s="135">
        <f t="shared" si="305"/>
        <v>230.08534580256415</v>
      </c>
      <c r="T1478">
        <v>13851.15</v>
      </c>
      <c r="U1478" s="136">
        <f t="shared" si="306"/>
        <v>216.80464314727246</v>
      </c>
      <c r="V1478">
        <v>12484.05</v>
      </c>
      <c r="W1478">
        <f t="shared" si="307"/>
        <v>170.66393802315517</v>
      </c>
      <c r="X1478">
        <v>3859</v>
      </c>
      <c r="Y1478">
        <f t="shared" si="308"/>
        <v>93.152034064822615</v>
      </c>
      <c r="Z1478">
        <v>19445.36</v>
      </c>
      <c r="AA1478" s="136">
        <f t="shared" si="309"/>
        <v>196.06921029281276</v>
      </c>
      <c r="AB1478">
        <v>14281.3</v>
      </c>
      <c r="AC1478">
        <f t="shared" si="310"/>
        <v>162.33546275035806</v>
      </c>
    </row>
    <row r="1479" spans="1:29">
      <c r="A1479" s="20">
        <v>44215</v>
      </c>
      <c r="B1479">
        <v>33725.199999999997</v>
      </c>
      <c r="C1479">
        <f t="shared" si="311"/>
        <v>170.93403683232847</v>
      </c>
      <c r="D1479">
        <v>20149.95</v>
      </c>
      <c r="E1479" s="135">
        <f t="shared" si="311"/>
        <v>232.66389855597916</v>
      </c>
      <c r="F1479">
        <v>14145.75</v>
      </c>
      <c r="G1479">
        <f t="shared" si="299"/>
        <v>203.5222078506921</v>
      </c>
      <c r="H1479">
        <v>12292.08</v>
      </c>
      <c r="I1479">
        <f t="shared" si="300"/>
        <v>194.13339397988238</v>
      </c>
      <c r="J1479">
        <v>9254.4599999999991</v>
      </c>
      <c r="K1479">
        <f t="shared" si="301"/>
        <v>181.3369753069486</v>
      </c>
      <c r="L1479">
        <v>19058.86</v>
      </c>
      <c r="M1479" s="134">
        <f t="shared" si="302"/>
        <v>223.90525398201601</v>
      </c>
      <c r="N1479">
        <v>13423.01</v>
      </c>
      <c r="O1479">
        <f t="shared" si="303"/>
        <v>204.49498627357184</v>
      </c>
      <c r="P1479">
        <v>19686.47</v>
      </c>
      <c r="Q1479">
        <f t="shared" si="304"/>
        <v>203.2596552742381</v>
      </c>
      <c r="R1479">
        <v>9824.02</v>
      </c>
      <c r="S1479" s="135">
        <f t="shared" si="305"/>
        <v>233.41839401628982</v>
      </c>
      <c r="T1479">
        <v>14080.75</v>
      </c>
      <c r="U1479" s="136">
        <f t="shared" si="306"/>
        <v>220.39844915374945</v>
      </c>
      <c r="V1479">
        <v>12629.9</v>
      </c>
      <c r="W1479">
        <f t="shared" si="307"/>
        <v>172.65778900586329</v>
      </c>
      <c r="X1479">
        <v>3948.42</v>
      </c>
      <c r="Y1479">
        <f t="shared" si="308"/>
        <v>95.310534942271815</v>
      </c>
      <c r="Z1479">
        <v>19794.57</v>
      </c>
      <c r="AA1479" s="136">
        <f t="shared" si="309"/>
        <v>199.59032427200128</v>
      </c>
      <c r="AB1479">
        <v>14521.15</v>
      </c>
      <c r="AC1479">
        <f t="shared" si="310"/>
        <v>165.06183645167891</v>
      </c>
    </row>
    <row r="1480" spans="1:29">
      <c r="A1480" s="20">
        <v>44216</v>
      </c>
      <c r="B1480">
        <v>33917.4</v>
      </c>
      <c r="C1480">
        <f t="shared" si="311"/>
        <v>171.90819034006674</v>
      </c>
      <c r="D1480">
        <v>20292.05</v>
      </c>
      <c r="E1480" s="135">
        <f t="shared" si="311"/>
        <v>234.30467384250861</v>
      </c>
      <c r="F1480">
        <v>14227.9</v>
      </c>
      <c r="G1480">
        <f t="shared" si="299"/>
        <v>204.7041423098006</v>
      </c>
      <c r="H1480">
        <v>12384.55</v>
      </c>
      <c r="I1480">
        <f t="shared" si="300"/>
        <v>195.59380710291117</v>
      </c>
      <c r="J1480">
        <v>9304.49</v>
      </c>
      <c r="K1480">
        <f t="shared" si="301"/>
        <v>182.31729062244045</v>
      </c>
      <c r="L1480">
        <v>19267.7</v>
      </c>
      <c r="M1480" s="134">
        <f t="shared" si="302"/>
        <v>226.35872566088895</v>
      </c>
      <c r="N1480">
        <v>13501.94</v>
      </c>
      <c r="O1480">
        <f t="shared" si="303"/>
        <v>205.69745794472257</v>
      </c>
      <c r="P1480">
        <v>19868.55</v>
      </c>
      <c r="Q1480">
        <f t="shared" si="304"/>
        <v>205.13960216326049</v>
      </c>
      <c r="R1480">
        <v>9969.44</v>
      </c>
      <c r="S1480" s="135">
        <f t="shared" si="305"/>
        <v>236.8735684619698</v>
      </c>
      <c r="T1480">
        <v>14324.7</v>
      </c>
      <c r="U1480" s="136">
        <f t="shared" si="306"/>
        <v>224.21686803563125</v>
      </c>
      <c r="V1480">
        <v>12739.85</v>
      </c>
      <c r="W1480">
        <f t="shared" si="307"/>
        <v>174.16086693214891</v>
      </c>
      <c r="X1480">
        <v>3958.81</v>
      </c>
      <c r="Y1480">
        <f t="shared" si="308"/>
        <v>95.561338164332838</v>
      </c>
      <c r="Z1480">
        <v>20103.88</v>
      </c>
      <c r="AA1480" s="136">
        <f t="shared" si="309"/>
        <v>202.70912317496169</v>
      </c>
      <c r="AB1480">
        <v>14644.7</v>
      </c>
      <c r="AC1480">
        <f t="shared" si="310"/>
        <v>166.46622865846729</v>
      </c>
    </row>
    <row r="1481" spans="1:29">
      <c r="A1481" s="20">
        <v>44217</v>
      </c>
      <c r="B1481">
        <v>33614.550000000003</v>
      </c>
      <c r="C1481">
        <f t="shared" si="311"/>
        <v>170.37321432644282</v>
      </c>
      <c r="D1481">
        <v>20188.099999999999</v>
      </c>
      <c r="E1481" s="135">
        <f t="shared" si="311"/>
        <v>233.1044022659095</v>
      </c>
      <c r="F1481">
        <v>14220.4</v>
      </c>
      <c r="G1481">
        <f t="shared" si="299"/>
        <v>204.59623593800131</v>
      </c>
      <c r="H1481">
        <v>12395.9</v>
      </c>
      <c r="I1481">
        <f t="shared" si="300"/>
        <v>195.77306187685275</v>
      </c>
      <c r="J1481">
        <v>9258.1200000000008</v>
      </c>
      <c r="K1481">
        <f t="shared" si="301"/>
        <v>181.40869135841174</v>
      </c>
      <c r="L1481">
        <v>19060.79</v>
      </c>
      <c r="M1481" s="134">
        <f t="shared" si="302"/>
        <v>223.92792780092151</v>
      </c>
      <c r="N1481">
        <v>13463.79</v>
      </c>
      <c r="O1481">
        <f t="shared" si="303"/>
        <v>205.11625568633667</v>
      </c>
      <c r="P1481">
        <v>19722.91</v>
      </c>
      <c r="Q1481">
        <f t="shared" si="304"/>
        <v>203.63589244820542</v>
      </c>
      <c r="R1481">
        <v>9850.25</v>
      </c>
      <c r="S1481" s="135">
        <f t="shared" si="305"/>
        <v>234.0416179587337</v>
      </c>
      <c r="T1481">
        <v>14255.75</v>
      </c>
      <c r="U1481" s="136">
        <f t="shared" si="306"/>
        <v>223.13763056112518</v>
      </c>
      <c r="V1481">
        <v>12722.1</v>
      </c>
      <c r="W1481">
        <f t="shared" si="307"/>
        <v>173.91821451567262</v>
      </c>
      <c r="X1481">
        <v>3878.65</v>
      </c>
      <c r="Y1481">
        <f t="shared" si="308"/>
        <v>93.62636354639136</v>
      </c>
      <c r="Z1481">
        <v>19900.22</v>
      </c>
      <c r="AA1481" s="136">
        <f t="shared" si="309"/>
        <v>200.65560216181333</v>
      </c>
      <c r="AB1481">
        <v>14590.35</v>
      </c>
      <c r="AC1481">
        <f t="shared" si="310"/>
        <v>165.84843249141795</v>
      </c>
    </row>
    <row r="1482" spans="1:29">
      <c r="A1482" s="20">
        <v>44218</v>
      </c>
      <c r="B1482">
        <v>33339.15</v>
      </c>
      <c r="C1482">
        <f t="shared" si="311"/>
        <v>168.97736689652027</v>
      </c>
      <c r="D1482">
        <v>19951</v>
      </c>
      <c r="E1482" s="135">
        <f t="shared" si="311"/>
        <v>230.36669768859673</v>
      </c>
      <c r="F1482">
        <v>14040.8</v>
      </c>
      <c r="G1482">
        <f t="shared" si="299"/>
        <v>202.01223802131364</v>
      </c>
      <c r="H1482">
        <v>12347.02</v>
      </c>
      <c r="I1482">
        <f t="shared" si="300"/>
        <v>195.0010818459925</v>
      </c>
      <c r="J1482">
        <v>9229.35</v>
      </c>
      <c r="K1482">
        <f t="shared" si="301"/>
        <v>180.84495616699257</v>
      </c>
      <c r="L1482">
        <v>18869.189999999999</v>
      </c>
      <c r="M1482" s="134">
        <f t="shared" si="302"/>
        <v>221.67699324014745</v>
      </c>
      <c r="N1482">
        <v>13358.67</v>
      </c>
      <c r="O1482">
        <f t="shared" si="303"/>
        <v>203.51478828393752</v>
      </c>
      <c r="P1482">
        <v>19550.72</v>
      </c>
      <c r="Q1482">
        <f t="shared" si="304"/>
        <v>201.85805822796837</v>
      </c>
      <c r="R1482">
        <v>9711.7099999999991</v>
      </c>
      <c r="S1482" s="135">
        <f t="shared" si="305"/>
        <v>230.74991208812094</v>
      </c>
      <c r="T1482">
        <v>14036.95</v>
      </c>
      <c r="U1482" s="136">
        <f t="shared" si="306"/>
        <v>219.71287117864628</v>
      </c>
      <c r="V1482">
        <v>12701.25</v>
      </c>
      <c r="W1482">
        <f t="shared" si="307"/>
        <v>173.63318336730467</v>
      </c>
      <c r="X1482">
        <v>3792.92</v>
      </c>
      <c r="Y1482">
        <f t="shared" si="308"/>
        <v>91.556935228076455</v>
      </c>
      <c r="Z1482">
        <v>19769.82</v>
      </c>
      <c r="AA1482" s="136">
        <f t="shared" si="309"/>
        <v>199.34076792772444</v>
      </c>
      <c r="AB1482">
        <v>14371.9</v>
      </c>
      <c r="AC1482">
        <f t="shared" si="310"/>
        <v>163.36531247868689</v>
      </c>
    </row>
    <row r="1483" spans="1:29">
      <c r="A1483" s="20">
        <v>44221</v>
      </c>
      <c r="B1483">
        <v>33080.449999999997</v>
      </c>
      <c r="C1483">
        <f t="shared" si="311"/>
        <v>167.66616235722847</v>
      </c>
      <c r="D1483">
        <v>19835.45</v>
      </c>
      <c r="E1483" s="135">
        <f t="shared" si="311"/>
        <v>229.03248527228092</v>
      </c>
      <c r="F1483">
        <v>13929.4</v>
      </c>
      <c r="G1483">
        <f t="shared" si="299"/>
        <v>200.40946871218779</v>
      </c>
      <c r="H1483">
        <v>12305.64</v>
      </c>
      <c r="I1483">
        <f t="shared" si="300"/>
        <v>194.34755210628305</v>
      </c>
      <c r="J1483">
        <v>9188.2800000000007</v>
      </c>
      <c r="K1483">
        <f t="shared" si="301"/>
        <v>180.04020801573836</v>
      </c>
      <c r="L1483">
        <v>18750.87</v>
      </c>
      <c r="M1483" s="134">
        <f t="shared" si="302"/>
        <v>220.2869589122206</v>
      </c>
      <c r="N1483">
        <v>13255.68</v>
      </c>
      <c r="O1483">
        <f t="shared" si="303"/>
        <v>201.94577070618743</v>
      </c>
      <c r="P1483">
        <v>19396.22</v>
      </c>
      <c r="Q1483">
        <f t="shared" si="304"/>
        <v>200.26287042945143</v>
      </c>
      <c r="R1483">
        <v>9628.82</v>
      </c>
      <c r="S1483" s="135">
        <f t="shared" si="305"/>
        <v>228.78044839810298</v>
      </c>
      <c r="T1483">
        <v>13932.3</v>
      </c>
      <c r="U1483" s="136">
        <f t="shared" si="306"/>
        <v>218.07484069703554</v>
      </c>
      <c r="V1483">
        <v>12614.25</v>
      </c>
      <c r="W1483">
        <f t="shared" si="307"/>
        <v>172.44384476260393</v>
      </c>
      <c r="X1483">
        <v>3758.82</v>
      </c>
      <c r="Y1483">
        <f t="shared" si="308"/>
        <v>90.733798570494059</v>
      </c>
      <c r="Z1483">
        <v>19602.02</v>
      </c>
      <c r="AA1483" s="136">
        <f t="shared" si="309"/>
        <v>197.64882632895055</v>
      </c>
      <c r="AB1483">
        <v>14238.9</v>
      </c>
      <c r="AC1483">
        <f t="shared" si="310"/>
        <v>161.85350217109601</v>
      </c>
    </row>
    <row r="1484" spans="1:29">
      <c r="A1484" s="20">
        <v>44223</v>
      </c>
      <c r="B1484">
        <v>32642.55</v>
      </c>
      <c r="C1484">
        <f t="shared" si="311"/>
        <v>165.44669398553975</v>
      </c>
      <c r="D1484">
        <v>19737.849999999999</v>
      </c>
      <c r="E1484" s="135">
        <f t="shared" si="311"/>
        <v>227.9055347588025</v>
      </c>
      <c r="F1484">
        <v>13805.05</v>
      </c>
      <c r="G1484">
        <f t="shared" si="299"/>
        <v>198.62038106775509</v>
      </c>
      <c r="H1484">
        <v>12186.9</v>
      </c>
      <c r="I1484">
        <f t="shared" si="300"/>
        <v>192.47224709678335</v>
      </c>
      <c r="J1484">
        <v>9101.2900000000009</v>
      </c>
      <c r="K1484">
        <f t="shared" si="301"/>
        <v>178.33567814776643</v>
      </c>
      <c r="L1484">
        <v>18514.330000000002</v>
      </c>
      <c r="M1484" s="134">
        <f t="shared" si="302"/>
        <v>217.5080650656366</v>
      </c>
      <c r="N1484">
        <v>13051.17</v>
      </c>
      <c r="O1484">
        <f t="shared" si="303"/>
        <v>198.83013050009296</v>
      </c>
      <c r="P1484">
        <v>19299.97</v>
      </c>
      <c r="Q1484">
        <f t="shared" si="304"/>
        <v>199.2691045679158</v>
      </c>
      <c r="R1484">
        <v>9476.83</v>
      </c>
      <c r="S1484" s="135">
        <f t="shared" si="305"/>
        <v>225.16917096722074</v>
      </c>
      <c r="T1484">
        <v>13679.2</v>
      </c>
      <c r="U1484" s="136">
        <f t="shared" si="306"/>
        <v>214.11320175871097</v>
      </c>
      <c r="V1484">
        <v>12487.75</v>
      </c>
      <c r="W1484">
        <f t="shared" si="307"/>
        <v>170.71451909025166</v>
      </c>
      <c r="X1484">
        <v>3680.69</v>
      </c>
      <c r="Y1484">
        <f t="shared" si="308"/>
        <v>88.847825929528895</v>
      </c>
      <c r="Z1484">
        <v>19510.03</v>
      </c>
      <c r="AA1484" s="136">
        <f t="shared" si="309"/>
        <v>196.72128337501007</v>
      </c>
      <c r="AB1484">
        <v>13967.5</v>
      </c>
      <c r="AC1484">
        <f t="shared" si="310"/>
        <v>158.76849978402709</v>
      </c>
    </row>
    <row r="1485" spans="1:29">
      <c r="A1485" s="20">
        <v>44224</v>
      </c>
      <c r="B1485">
        <v>32513.45</v>
      </c>
      <c r="C1485">
        <f t="shared" si="311"/>
        <v>164.79235882503502</v>
      </c>
      <c r="D1485">
        <v>19571.599999999999</v>
      </c>
      <c r="E1485" s="135">
        <f t="shared" si="311"/>
        <v>225.98590849993184</v>
      </c>
      <c r="F1485">
        <v>13741.15</v>
      </c>
      <c r="G1485">
        <f t="shared" si="299"/>
        <v>197.70101878002492</v>
      </c>
      <c r="H1485">
        <v>12127.94</v>
      </c>
      <c r="I1485">
        <f t="shared" si="300"/>
        <v>191.5410698746164</v>
      </c>
      <c r="J1485">
        <v>9026.57</v>
      </c>
      <c r="K1485">
        <f t="shared" si="301"/>
        <v>176.87157340314218</v>
      </c>
      <c r="L1485">
        <v>18397.740000000002</v>
      </c>
      <c r="M1485" s="134">
        <f t="shared" si="302"/>
        <v>216.13835493807579</v>
      </c>
      <c r="N1485">
        <v>13009.88</v>
      </c>
      <c r="O1485">
        <f t="shared" si="303"/>
        <v>198.20109141100369</v>
      </c>
      <c r="P1485">
        <v>19212.78</v>
      </c>
      <c r="Q1485">
        <f t="shared" si="304"/>
        <v>198.36888175786598</v>
      </c>
      <c r="R1485">
        <v>9401.5300000000007</v>
      </c>
      <c r="S1485" s="135">
        <f t="shared" si="305"/>
        <v>223.3800454290575</v>
      </c>
      <c r="T1485">
        <v>13597.5</v>
      </c>
      <c r="U1485" s="136">
        <f t="shared" si="306"/>
        <v>212.83439535309614</v>
      </c>
      <c r="V1485">
        <v>12408.5</v>
      </c>
      <c r="W1485">
        <f t="shared" si="307"/>
        <v>169.63112731528</v>
      </c>
      <c r="X1485">
        <v>3682.4</v>
      </c>
      <c r="Y1485">
        <f t="shared" si="308"/>
        <v>88.889103456932588</v>
      </c>
      <c r="Z1485">
        <v>19287.68</v>
      </c>
      <c r="AA1485" s="136">
        <f t="shared" si="309"/>
        <v>194.4793095103654</v>
      </c>
      <c r="AB1485">
        <v>13817.55</v>
      </c>
      <c r="AC1485">
        <f t="shared" si="310"/>
        <v>157.06401891467934</v>
      </c>
    </row>
    <row r="1486" spans="1:29">
      <c r="A1486" s="20">
        <v>44225</v>
      </c>
      <c r="B1486">
        <v>31743.25</v>
      </c>
      <c r="C1486">
        <f t="shared" si="311"/>
        <v>160.88864898289148</v>
      </c>
      <c r="D1486">
        <v>19275.45</v>
      </c>
      <c r="E1486" s="135">
        <f t="shared" si="311"/>
        <v>222.56637576871648</v>
      </c>
      <c r="F1486">
        <v>13392.8</v>
      </c>
      <c r="G1486">
        <f t="shared" si="299"/>
        <v>192.68912749785267</v>
      </c>
      <c r="H1486">
        <v>11799.08</v>
      </c>
      <c r="I1486">
        <f t="shared" si="300"/>
        <v>186.34726150823545</v>
      </c>
      <c r="J1486">
        <v>8836.2999999999993</v>
      </c>
      <c r="K1486">
        <f t="shared" si="301"/>
        <v>173.14331845453867</v>
      </c>
      <c r="L1486">
        <v>18213.52</v>
      </c>
      <c r="M1486" s="134">
        <f t="shared" si="302"/>
        <v>213.97412130140671</v>
      </c>
      <c r="N1486">
        <v>12920.95</v>
      </c>
      <c r="O1486">
        <f t="shared" si="303"/>
        <v>196.84627314525639</v>
      </c>
      <c r="P1486">
        <v>19015.87</v>
      </c>
      <c r="Q1486">
        <f t="shared" si="304"/>
        <v>196.33581748986617</v>
      </c>
      <c r="R1486">
        <v>9162.91</v>
      </c>
      <c r="S1486" s="135">
        <f t="shared" si="305"/>
        <v>217.71044203043175</v>
      </c>
      <c r="T1486">
        <v>13206.2</v>
      </c>
      <c r="U1486" s="136">
        <f t="shared" si="306"/>
        <v>206.70958572620393</v>
      </c>
      <c r="V1486">
        <v>12084.9</v>
      </c>
      <c r="W1486">
        <f t="shared" si="307"/>
        <v>165.20733452814017</v>
      </c>
      <c r="X1486">
        <v>3620.43</v>
      </c>
      <c r="Y1486">
        <f t="shared" si="308"/>
        <v>87.393215519384754</v>
      </c>
      <c r="Z1486">
        <v>19042.96</v>
      </c>
      <c r="AA1486" s="136">
        <f t="shared" si="309"/>
        <v>192.01177704283293</v>
      </c>
      <c r="AB1486">
        <v>13634.6</v>
      </c>
      <c r="AC1486">
        <f t="shared" si="310"/>
        <v>154.98442721713235</v>
      </c>
    </row>
    <row r="1487" spans="1:29">
      <c r="A1487" s="20">
        <v>44228</v>
      </c>
      <c r="B1487">
        <v>32661.55</v>
      </c>
      <c r="C1487">
        <f t="shared" si="311"/>
        <v>165.54299428026934</v>
      </c>
      <c r="D1487">
        <v>19560.3</v>
      </c>
      <c r="E1487" s="135">
        <f t="shared" si="311"/>
        <v>225.85543164744922</v>
      </c>
      <c r="F1487">
        <v>13585.15</v>
      </c>
      <c r="G1487">
        <f t="shared" si="299"/>
        <v>195.45656624659912</v>
      </c>
      <c r="H1487">
        <v>11983.48</v>
      </c>
      <c r="I1487">
        <f t="shared" si="300"/>
        <v>189.25955933333017</v>
      </c>
      <c r="J1487">
        <v>8989.2800000000007</v>
      </c>
      <c r="K1487">
        <f t="shared" si="301"/>
        <v>176.1408926493007</v>
      </c>
      <c r="L1487">
        <v>18747.2</v>
      </c>
      <c r="M1487" s="134">
        <f t="shared" si="302"/>
        <v>220.24384341202204</v>
      </c>
      <c r="N1487">
        <v>13130.64</v>
      </c>
      <c r="O1487">
        <f t="shared" si="303"/>
        <v>200.04082888735189</v>
      </c>
      <c r="P1487">
        <v>19389.7</v>
      </c>
      <c r="Q1487">
        <f t="shared" si="304"/>
        <v>200.19555247186997</v>
      </c>
      <c r="R1487">
        <v>9359.93</v>
      </c>
      <c r="S1487" s="135">
        <f t="shared" si="305"/>
        <v>222.39163078911602</v>
      </c>
      <c r="T1487">
        <v>13609.3</v>
      </c>
      <c r="U1487" s="136">
        <f t="shared" si="306"/>
        <v>213.01909444227917</v>
      </c>
      <c r="V1487">
        <v>12330.4</v>
      </c>
      <c r="W1487">
        <f t="shared" si="307"/>
        <v>168.56345668278425</v>
      </c>
      <c r="X1487">
        <v>3775.18</v>
      </c>
      <c r="Y1487">
        <f t="shared" si="308"/>
        <v>91.128711054894282</v>
      </c>
      <c r="Z1487">
        <v>19547.810000000001</v>
      </c>
      <c r="AA1487" s="136">
        <f t="shared" si="309"/>
        <v>197.10222231184963</v>
      </c>
      <c r="AB1487">
        <v>14281.2</v>
      </c>
      <c r="AC1487">
        <f t="shared" si="310"/>
        <v>162.33432605087867</v>
      </c>
    </row>
    <row r="1488" spans="1:29">
      <c r="A1488" s="20">
        <v>44229</v>
      </c>
      <c r="B1488">
        <v>33327.1</v>
      </c>
      <c r="C1488">
        <f t="shared" si="311"/>
        <v>168.91629223591545</v>
      </c>
      <c r="D1488">
        <v>19832.55</v>
      </c>
      <c r="E1488" s="135">
        <f t="shared" si="311"/>
        <v>228.99900006235171</v>
      </c>
      <c r="F1488">
        <v>13892.6</v>
      </c>
      <c r="G1488">
        <f t="shared" si="299"/>
        <v>199.88000811455916</v>
      </c>
      <c r="H1488">
        <v>12213.06</v>
      </c>
      <c r="I1488">
        <f t="shared" si="300"/>
        <v>192.88540171231739</v>
      </c>
      <c r="J1488">
        <v>9142.2099999999991</v>
      </c>
      <c r="K1488">
        <f t="shared" si="301"/>
        <v>179.13748711658363</v>
      </c>
      <c r="L1488">
        <v>19219</v>
      </c>
      <c r="M1488" s="134">
        <f t="shared" si="302"/>
        <v>225.78659354653769</v>
      </c>
      <c r="N1488">
        <v>13366.7</v>
      </c>
      <c r="O1488">
        <f t="shared" si="303"/>
        <v>203.63712259939857</v>
      </c>
      <c r="P1488">
        <v>19634.52</v>
      </c>
      <c r="Q1488">
        <f t="shared" si="304"/>
        <v>202.72327983001185</v>
      </c>
      <c r="R1488">
        <v>9520.2099999999991</v>
      </c>
      <c r="S1488" s="135">
        <f t="shared" si="305"/>
        <v>226.19987834896739</v>
      </c>
      <c r="T1488">
        <v>13899.55</v>
      </c>
      <c r="U1488" s="136">
        <f t="shared" si="306"/>
        <v>217.56222246222669</v>
      </c>
      <c r="V1488">
        <v>12516.95</v>
      </c>
      <c r="W1488">
        <f t="shared" si="307"/>
        <v>171.11369940355354</v>
      </c>
      <c r="X1488">
        <v>3892.83</v>
      </c>
      <c r="Y1488">
        <f t="shared" si="308"/>
        <v>93.968653218078117</v>
      </c>
      <c r="Z1488">
        <v>19934.97</v>
      </c>
      <c r="AA1488" s="136">
        <f t="shared" si="309"/>
        <v>201.00598935226265</v>
      </c>
      <c r="AB1488">
        <v>14647.85</v>
      </c>
      <c r="AC1488">
        <f t="shared" si="310"/>
        <v>166.50203469206812</v>
      </c>
    </row>
    <row r="1489" spans="1:29">
      <c r="A1489" s="20">
        <v>44230</v>
      </c>
      <c r="B1489">
        <v>33486.1</v>
      </c>
      <c r="C1489">
        <f t="shared" si="311"/>
        <v>169.72217364970513</v>
      </c>
      <c r="D1489">
        <v>20196.8</v>
      </c>
      <c r="E1489" s="135">
        <f t="shared" si="311"/>
        <v>233.20485789569699</v>
      </c>
      <c r="F1489">
        <v>13993.55</v>
      </c>
      <c r="G1489">
        <f t="shared" si="299"/>
        <v>201.33242787897797</v>
      </c>
      <c r="H1489">
        <v>12284.26</v>
      </c>
      <c r="I1489">
        <f t="shared" si="300"/>
        <v>194.00988980964246</v>
      </c>
      <c r="J1489">
        <v>9233.57</v>
      </c>
      <c r="K1489">
        <f t="shared" si="301"/>
        <v>180.92764516622054</v>
      </c>
      <c r="L1489">
        <v>19528.54</v>
      </c>
      <c r="M1489" s="134">
        <f t="shared" si="302"/>
        <v>229.42309816001375</v>
      </c>
      <c r="N1489">
        <v>13571.64</v>
      </c>
      <c r="O1489">
        <f t="shared" si="303"/>
        <v>206.75931370906068</v>
      </c>
      <c r="P1489">
        <v>19949.11</v>
      </c>
      <c r="Q1489">
        <f t="shared" si="304"/>
        <v>205.97137128331568</v>
      </c>
      <c r="R1489">
        <v>9660.5</v>
      </c>
      <c r="S1489" s="135">
        <f t="shared" si="305"/>
        <v>229.53316416236609</v>
      </c>
      <c r="T1489">
        <v>14083.6</v>
      </c>
      <c r="U1489" s="136">
        <f t="shared" si="306"/>
        <v>220.44305867952673</v>
      </c>
      <c r="V1489">
        <v>12569.8</v>
      </c>
      <c r="W1489">
        <f t="shared" si="307"/>
        <v>171.83618842951253</v>
      </c>
      <c r="X1489">
        <v>3972.25</v>
      </c>
      <c r="Y1489">
        <f t="shared" si="308"/>
        <v>95.885765046382915</v>
      </c>
      <c r="Z1489">
        <v>20287.189999999999</v>
      </c>
      <c r="AA1489" s="136">
        <f t="shared" si="309"/>
        <v>204.55745341614903</v>
      </c>
      <c r="AB1489">
        <v>14789.95</v>
      </c>
      <c r="AC1489">
        <f t="shared" si="310"/>
        <v>168.11728465228364</v>
      </c>
    </row>
    <row r="1490" spans="1:29">
      <c r="A1490" s="20">
        <v>44231</v>
      </c>
      <c r="B1490">
        <v>34023.949999999997</v>
      </c>
      <c r="C1490">
        <f t="shared" si="311"/>
        <v>172.4482322560371</v>
      </c>
      <c r="D1490">
        <v>20489.25</v>
      </c>
      <c r="E1490" s="135">
        <f t="shared" si="311"/>
        <v>236.5816681176924</v>
      </c>
      <c r="F1490">
        <v>14053.35</v>
      </c>
      <c r="G1490">
        <f t="shared" si="299"/>
        <v>202.19280135012454</v>
      </c>
      <c r="H1490">
        <v>12347.66</v>
      </c>
      <c r="I1490">
        <f t="shared" si="300"/>
        <v>195.01118960417071</v>
      </c>
      <c r="J1490">
        <v>9286.3799999999992</v>
      </c>
      <c r="K1490">
        <f t="shared" si="301"/>
        <v>181.96243332954504</v>
      </c>
      <c r="L1490">
        <v>19816.79</v>
      </c>
      <c r="M1490" s="134">
        <f t="shared" si="302"/>
        <v>232.80948587996738</v>
      </c>
      <c r="N1490">
        <v>13763.83</v>
      </c>
      <c r="O1490">
        <f t="shared" si="303"/>
        <v>209.68726291061216</v>
      </c>
      <c r="P1490">
        <v>20189.93</v>
      </c>
      <c r="Q1490">
        <f t="shared" si="304"/>
        <v>208.45779928097815</v>
      </c>
      <c r="R1490">
        <v>9751.58</v>
      </c>
      <c r="S1490" s="135">
        <f t="shared" si="305"/>
        <v>231.69722198462256</v>
      </c>
      <c r="T1490">
        <v>14249.25</v>
      </c>
      <c r="U1490" s="136">
        <f t="shared" si="306"/>
        <v>223.03588953742266</v>
      </c>
      <c r="V1490">
        <v>12667.2</v>
      </c>
      <c r="W1490">
        <f t="shared" si="307"/>
        <v>173.16770084443044</v>
      </c>
      <c r="X1490">
        <v>4058.03</v>
      </c>
      <c r="Y1490">
        <f t="shared" si="308"/>
        <v>97.956400309943561</v>
      </c>
      <c r="Z1490">
        <v>20487.77</v>
      </c>
      <c r="AA1490" s="136">
        <f t="shared" si="309"/>
        <v>206.5799185286763</v>
      </c>
      <c r="AB1490">
        <v>14895.65</v>
      </c>
      <c r="AC1490">
        <f t="shared" si="310"/>
        <v>169.31877600200062</v>
      </c>
    </row>
    <row r="1491" spans="1:29">
      <c r="A1491" s="20">
        <v>44232</v>
      </c>
      <c r="B1491">
        <v>33790.85</v>
      </c>
      <c r="C1491">
        <f t="shared" si="311"/>
        <v>171.26677969280203</v>
      </c>
      <c r="D1491">
        <v>20500.05</v>
      </c>
      <c r="E1491" s="135">
        <f t="shared" si="311"/>
        <v>236.70637165811829</v>
      </c>
      <c r="F1491">
        <v>14010.65</v>
      </c>
      <c r="G1491">
        <f t="shared" si="299"/>
        <v>201.57845440668041</v>
      </c>
      <c r="H1491">
        <v>12295.51</v>
      </c>
      <c r="I1491">
        <f t="shared" si="300"/>
        <v>194.18756524636871</v>
      </c>
      <c r="J1491">
        <v>9246.16</v>
      </c>
      <c r="K1491">
        <f t="shared" si="301"/>
        <v>181.17434054543389</v>
      </c>
      <c r="L1491">
        <v>19682.650000000001</v>
      </c>
      <c r="M1491" s="134">
        <f t="shared" si="302"/>
        <v>231.2335967255716</v>
      </c>
      <c r="N1491">
        <v>13646.73</v>
      </c>
      <c r="O1491">
        <f t="shared" si="303"/>
        <v>207.90328428788632</v>
      </c>
      <c r="P1491">
        <v>20041.27</v>
      </c>
      <c r="Q1491">
        <f t="shared" si="304"/>
        <v>206.92290854876117</v>
      </c>
      <c r="R1491">
        <v>9760.73</v>
      </c>
      <c r="S1491" s="135">
        <f t="shared" si="305"/>
        <v>231.91462568547502</v>
      </c>
      <c r="T1491">
        <v>14284.05</v>
      </c>
      <c r="U1491" s="136">
        <f t="shared" si="306"/>
        <v>223.5805953258608</v>
      </c>
      <c r="V1491">
        <v>12588.55</v>
      </c>
      <c r="W1491">
        <f t="shared" si="307"/>
        <v>172.09251140466358</v>
      </c>
      <c r="X1491">
        <v>4032.69</v>
      </c>
      <c r="Y1491">
        <f t="shared" si="308"/>
        <v>97.344720459411647</v>
      </c>
      <c r="Z1491">
        <v>20447.29</v>
      </c>
      <c r="AA1491" s="136">
        <f t="shared" si="309"/>
        <v>206.17175526337016</v>
      </c>
      <c r="AB1491">
        <v>14924.25</v>
      </c>
      <c r="AC1491">
        <f t="shared" si="310"/>
        <v>169.64387205310661</v>
      </c>
    </row>
    <row r="1492" spans="1:29">
      <c r="A1492" s="20">
        <v>44235</v>
      </c>
      <c r="B1492">
        <v>34165.25</v>
      </c>
      <c r="C1492">
        <f t="shared" si="311"/>
        <v>173.16440234263138</v>
      </c>
      <c r="D1492">
        <v>20671.8</v>
      </c>
      <c r="E1492" s="135">
        <f t="shared" si="311"/>
        <v>238.68950434961329</v>
      </c>
      <c r="F1492">
        <v>14149.4</v>
      </c>
      <c r="G1492">
        <f t="shared" si="299"/>
        <v>203.57472228496775</v>
      </c>
      <c r="H1492">
        <v>12390.48</v>
      </c>
      <c r="I1492">
        <f t="shared" si="300"/>
        <v>195.68746179978109</v>
      </c>
      <c r="J1492">
        <v>9328.1</v>
      </c>
      <c r="K1492">
        <f t="shared" si="301"/>
        <v>182.77991793802636</v>
      </c>
      <c r="L1492">
        <v>20073.59</v>
      </c>
      <c r="M1492" s="134">
        <f t="shared" si="302"/>
        <v>235.82639608459567</v>
      </c>
      <c r="N1492">
        <v>13846.03</v>
      </c>
      <c r="O1492">
        <f t="shared" si="303"/>
        <v>210.93955191819597</v>
      </c>
      <c r="P1492">
        <v>20331.36</v>
      </c>
      <c r="Q1492">
        <f t="shared" si="304"/>
        <v>209.91804141912866</v>
      </c>
      <c r="R1492">
        <v>9907.44</v>
      </c>
      <c r="S1492" s="135">
        <f t="shared" si="305"/>
        <v>235.40045048898014</v>
      </c>
      <c r="T1492">
        <v>14590.2</v>
      </c>
      <c r="U1492" s="136">
        <f t="shared" si="306"/>
        <v>228.37259754224993</v>
      </c>
      <c r="V1492">
        <v>12690.5</v>
      </c>
      <c r="W1492">
        <f t="shared" si="307"/>
        <v>173.48622486155142</v>
      </c>
      <c r="X1492">
        <v>4118.3</v>
      </c>
      <c r="Y1492">
        <f t="shared" si="308"/>
        <v>99.411252109136825</v>
      </c>
      <c r="Z1492">
        <v>20687.14</v>
      </c>
      <c r="AA1492" s="136">
        <f t="shared" si="309"/>
        <v>208.59018310881666</v>
      </c>
      <c r="AB1492">
        <v>15115.8</v>
      </c>
      <c r="AC1492">
        <f t="shared" si="310"/>
        <v>171.82121990588129</v>
      </c>
    </row>
    <row r="1493" spans="1:29">
      <c r="A1493" s="20">
        <v>44236</v>
      </c>
      <c r="B1493">
        <v>34147.300000000003</v>
      </c>
      <c r="C1493">
        <f t="shared" si="311"/>
        <v>173.07342390629475</v>
      </c>
      <c r="D1493">
        <v>20716.900000000001</v>
      </c>
      <c r="E1493" s="135">
        <f t="shared" si="311"/>
        <v>239.21025709713248</v>
      </c>
      <c r="F1493">
        <v>14166.25</v>
      </c>
      <c r="G1493">
        <f t="shared" si="299"/>
        <v>203.81715193361023</v>
      </c>
      <c r="H1493">
        <v>12444.21</v>
      </c>
      <c r="I1493">
        <f t="shared" si="300"/>
        <v>196.53603968558554</v>
      </c>
      <c r="J1493">
        <v>9327.09</v>
      </c>
      <c r="K1493">
        <f t="shared" si="301"/>
        <v>182.76012744295048</v>
      </c>
      <c r="L1493">
        <v>20041.57</v>
      </c>
      <c r="M1493" s="134">
        <f t="shared" si="302"/>
        <v>235.45022215643289</v>
      </c>
      <c r="N1493">
        <v>13763.41</v>
      </c>
      <c r="O1493">
        <f t="shared" si="303"/>
        <v>209.68086435363909</v>
      </c>
      <c r="P1493">
        <v>20223.009999999998</v>
      </c>
      <c r="Q1493">
        <f t="shared" si="304"/>
        <v>208.79934499214281</v>
      </c>
      <c r="R1493">
        <v>9852.84</v>
      </c>
      <c r="S1493" s="135">
        <f t="shared" si="305"/>
        <v>234.10315627405697</v>
      </c>
      <c r="T1493">
        <v>14512.5</v>
      </c>
      <c r="U1493" s="136">
        <f t="shared" si="306"/>
        <v>227.15640099737507</v>
      </c>
      <c r="V1493">
        <v>12689.85</v>
      </c>
      <c r="W1493">
        <f t="shared" si="307"/>
        <v>173.47733899841288</v>
      </c>
      <c r="X1493">
        <v>4107.99</v>
      </c>
      <c r="Y1493">
        <f t="shared" si="308"/>
        <v>99.162379999468953</v>
      </c>
      <c r="Z1493">
        <v>20649.18</v>
      </c>
      <c r="AA1493" s="136">
        <f t="shared" si="309"/>
        <v>208.20742921674599</v>
      </c>
      <c r="AB1493">
        <v>15109.3</v>
      </c>
      <c r="AC1493">
        <f t="shared" si="310"/>
        <v>171.74733443972085</v>
      </c>
    </row>
    <row r="1494" spans="1:29">
      <c r="A1494" s="20">
        <v>44237</v>
      </c>
      <c r="B1494">
        <v>34281.550000000003</v>
      </c>
      <c r="C1494">
        <f t="shared" si="311"/>
        <v>173.75386151510776</v>
      </c>
      <c r="D1494">
        <v>20921.2</v>
      </c>
      <c r="E1494" s="135">
        <f t="shared" si="311"/>
        <v>241.56923240352216</v>
      </c>
      <c r="F1494">
        <v>14220.75</v>
      </c>
      <c r="G1494">
        <f t="shared" si="299"/>
        <v>204.60127156868526</v>
      </c>
      <c r="H1494">
        <v>12508.72</v>
      </c>
      <c r="I1494">
        <f t="shared" si="300"/>
        <v>197.55487012320407</v>
      </c>
      <c r="J1494">
        <v>9342.23</v>
      </c>
      <c r="K1494">
        <f t="shared" si="301"/>
        <v>183.05678892359302</v>
      </c>
      <c r="L1494">
        <v>20169.240000000002</v>
      </c>
      <c r="M1494" s="134">
        <f t="shared" si="302"/>
        <v>236.95010115107812</v>
      </c>
      <c r="N1494">
        <v>13884.41</v>
      </c>
      <c r="O1494">
        <f t="shared" si="303"/>
        <v>211.52425814825762</v>
      </c>
      <c r="P1494">
        <v>20350.669999999998</v>
      </c>
      <c r="Q1494">
        <f t="shared" si="304"/>
        <v>210.11741408184292</v>
      </c>
      <c r="R1494">
        <v>9934.86</v>
      </c>
      <c r="S1494" s="135">
        <f t="shared" si="305"/>
        <v>236.05194879251849</v>
      </c>
      <c r="T1494">
        <v>14626.1</v>
      </c>
      <c r="U1494" s="136">
        <f t="shared" si="306"/>
        <v>228.93452104239157</v>
      </c>
      <c r="V1494">
        <v>12727.6</v>
      </c>
      <c r="W1494">
        <f t="shared" si="307"/>
        <v>173.99340258838359</v>
      </c>
      <c r="X1494">
        <v>4114.37</v>
      </c>
      <c r="Y1494">
        <f t="shared" si="308"/>
        <v>99.316386212823076</v>
      </c>
      <c r="Z1494">
        <v>20827.939999999999</v>
      </c>
      <c r="AA1494" s="136">
        <f t="shared" si="309"/>
        <v>210.00988142292491</v>
      </c>
      <c r="AB1494">
        <v>15106.5</v>
      </c>
      <c r="AC1494">
        <f t="shared" si="310"/>
        <v>171.71550685429787</v>
      </c>
    </row>
    <row r="1495" spans="1:29">
      <c r="A1495" s="20">
        <v>44238</v>
      </c>
      <c r="B1495">
        <v>34541.1</v>
      </c>
      <c r="C1495">
        <f t="shared" si="311"/>
        <v>175.06937422547952</v>
      </c>
      <c r="D1495">
        <v>21215.45</v>
      </c>
      <c r="E1495" s="135">
        <f t="shared" si="311"/>
        <v>244.96682654892186</v>
      </c>
      <c r="F1495">
        <v>14299.55</v>
      </c>
      <c r="G1495">
        <f t="shared" si="299"/>
        <v>205.73500784839007</v>
      </c>
      <c r="H1495">
        <v>12536.17</v>
      </c>
      <c r="I1495">
        <f t="shared" si="300"/>
        <v>197.98839818881606</v>
      </c>
      <c r="J1495">
        <v>9395.56</v>
      </c>
      <c r="K1495">
        <f t="shared" si="301"/>
        <v>184.10176625269915</v>
      </c>
      <c r="L1495">
        <v>20252.82</v>
      </c>
      <c r="M1495" s="134">
        <f t="shared" si="302"/>
        <v>237.93200673870592</v>
      </c>
      <c r="N1495">
        <v>13906.42</v>
      </c>
      <c r="O1495">
        <f t="shared" si="303"/>
        <v>211.85957300296471</v>
      </c>
      <c r="P1495">
        <v>20411.740000000002</v>
      </c>
      <c r="Q1495">
        <f t="shared" si="304"/>
        <v>210.74795206796227</v>
      </c>
      <c r="R1495">
        <v>10026.540000000001</v>
      </c>
      <c r="S1495" s="135">
        <f t="shared" si="305"/>
        <v>238.23026259515868</v>
      </c>
      <c r="T1495">
        <v>14715.4</v>
      </c>
      <c r="U1495" s="136">
        <f t="shared" si="306"/>
        <v>230.33228618341241</v>
      </c>
      <c r="V1495">
        <v>12760.7</v>
      </c>
      <c r="W1495">
        <f t="shared" si="307"/>
        <v>174.44589808051688</v>
      </c>
      <c r="X1495">
        <v>4135.22</v>
      </c>
      <c r="Y1495">
        <f t="shared" si="308"/>
        <v>99.819682380289152</v>
      </c>
      <c r="Z1495">
        <v>21014.89</v>
      </c>
      <c r="AA1495" s="136">
        <f t="shared" si="309"/>
        <v>211.89491409211905</v>
      </c>
      <c r="AB1495">
        <v>15173.3</v>
      </c>
      <c r="AC1495">
        <f t="shared" si="310"/>
        <v>172.47482210653146</v>
      </c>
    </row>
    <row r="1496" spans="1:29">
      <c r="A1496" s="20">
        <v>44239</v>
      </c>
      <c r="B1496">
        <v>34626.75</v>
      </c>
      <c r="C1496">
        <f t="shared" si="311"/>
        <v>175.50348581724737</v>
      </c>
      <c r="D1496">
        <v>21163.7</v>
      </c>
      <c r="E1496" s="135">
        <f t="shared" si="311"/>
        <v>244.36928875104783</v>
      </c>
      <c r="F1496">
        <v>14214.8</v>
      </c>
      <c r="G1496">
        <f t="shared" si="299"/>
        <v>204.51566584705779</v>
      </c>
      <c r="H1496">
        <v>12461.69</v>
      </c>
      <c r="I1496">
        <f t="shared" si="300"/>
        <v>196.8121078308277</v>
      </c>
      <c r="J1496">
        <v>9333.73</v>
      </c>
      <c r="K1496">
        <f t="shared" si="301"/>
        <v>182.89023525216226</v>
      </c>
      <c r="L1496">
        <v>20326.689999999999</v>
      </c>
      <c r="M1496" s="134">
        <f t="shared" si="302"/>
        <v>238.79983834624446</v>
      </c>
      <c r="N1496">
        <v>13869.89</v>
      </c>
      <c r="O1496">
        <f t="shared" si="303"/>
        <v>211.30305089290337</v>
      </c>
      <c r="P1496">
        <v>20411.330000000002</v>
      </c>
      <c r="Q1496">
        <f t="shared" si="304"/>
        <v>210.74371888351311</v>
      </c>
      <c r="R1496">
        <v>10025.86</v>
      </c>
      <c r="S1496" s="135">
        <f t="shared" si="305"/>
        <v>238.21410581739036</v>
      </c>
      <c r="T1496">
        <v>14693.2</v>
      </c>
      <c r="U1496" s="136">
        <f t="shared" si="306"/>
        <v>229.98480145630538</v>
      </c>
      <c r="V1496">
        <v>12639.85</v>
      </c>
      <c r="W1496">
        <f t="shared" si="307"/>
        <v>172.79381106467679</v>
      </c>
      <c r="X1496">
        <v>4090.63</v>
      </c>
      <c r="Y1496">
        <f t="shared" si="308"/>
        <v>98.743328610154279</v>
      </c>
      <c r="Z1496">
        <v>21099.62</v>
      </c>
      <c r="AA1496" s="136">
        <f t="shared" si="309"/>
        <v>212.74925385173827</v>
      </c>
      <c r="AB1496">
        <v>15163.3</v>
      </c>
      <c r="AC1496">
        <f t="shared" si="310"/>
        <v>172.36115215859232</v>
      </c>
    </row>
    <row r="1497" spans="1:29">
      <c r="A1497" s="20">
        <v>44242</v>
      </c>
      <c r="B1497">
        <v>34993.75</v>
      </c>
      <c r="C1497">
        <f t="shared" si="311"/>
        <v>177.36360203649781</v>
      </c>
      <c r="D1497">
        <v>21342</v>
      </c>
      <c r="E1497" s="135">
        <f t="shared" si="311"/>
        <v>246.42805183048631</v>
      </c>
      <c r="F1497">
        <v>14184.95</v>
      </c>
      <c r="G1497">
        <f t="shared" si="299"/>
        <v>204.08619848729654</v>
      </c>
      <c r="H1497">
        <v>12388.81</v>
      </c>
      <c r="I1497">
        <f t="shared" si="300"/>
        <v>195.66108686828483</v>
      </c>
      <c r="J1497">
        <v>9285.11</v>
      </c>
      <c r="K1497">
        <f t="shared" si="301"/>
        <v>181.93754825157836</v>
      </c>
      <c r="L1497">
        <v>20742.59</v>
      </c>
      <c r="M1497" s="134">
        <f t="shared" si="302"/>
        <v>243.6858700989894</v>
      </c>
      <c r="N1497">
        <v>13906.97</v>
      </c>
      <c r="O1497">
        <f t="shared" si="303"/>
        <v>211.86795206566748</v>
      </c>
      <c r="P1497">
        <v>20623.43</v>
      </c>
      <c r="Q1497">
        <f t="shared" si="304"/>
        <v>212.93361747293343</v>
      </c>
      <c r="R1497">
        <v>10127.83</v>
      </c>
      <c r="S1497" s="135">
        <f t="shared" si="305"/>
        <v>240.63690968361223</v>
      </c>
      <c r="T1497">
        <v>14895</v>
      </c>
      <c r="U1497" s="136">
        <f t="shared" si="306"/>
        <v>233.14346893063922</v>
      </c>
      <c r="V1497">
        <v>12586.35</v>
      </c>
      <c r="W1497">
        <f t="shared" si="307"/>
        <v>172.06243617557919</v>
      </c>
      <c r="X1497">
        <v>4099.3</v>
      </c>
      <c r="Y1497">
        <f t="shared" si="308"/>
        <v>98.952612915762472</v>
      </c>
      <c r="Z1497">
        <v>21585.33</v>
      </c>
      <c r="AA1497" s="136">
        <f t="shared" si="309"/>
        <v>217.64670888118096</v>
      </c>
      <c r="AB1497">
        <v>15314.7</v>
      </c>
      <c r="AC1497">
        <f t="shared" si="310"/>
        <v>174.08211517039126</v>
      </c>
    </row>
    <row r="1498" spans="1:29">
      <c r="A1498" s="20">
        <v>44243</v>
      </c>
      <c r="B1498">
        <v>35133.199999999997</v>
      </c>
      <c r="C1498">
        <f t="shared" si="311"/>
        <v>178.0703955154473</v>
      </c>
      <c r="D1498">
        <v>21498.9</v>
      </c>
      <c r="E1498" s="135">
        <f t="shared" si="311"/>
        <v>248.2397171538957</v>
      </c>
      <c r="F1498">
        <v>14226.05</v>
      </c>
      <c r="G1498">
        <f t="shared" si="299"/>
        <v>204.67752540475678</v>
      </c>
      <c r="H1498">
        <v>12355.02</v>
      </c>
      <c r="I1498">
        <f t="shared" si="300"/>
        <v>195.12742882322004</v>
      </c>
      <c r="J1498">
        <v>9278.57</v>
      </c>
      <c r="K1498">
        <f t="shared" si="301"/>
        <v>181.80939989732457</v>
      </c>
      <c r="L1498">
        <v>21010.54</v>
      </c>
      <c r="M1498" s="134">
        <f t="shared" si="302"/>
        <v>246.83377153719093</v>
      </c>
      <c r="N1498">
        <v>13868.95</v>
      </c>
      <c r="O1498">
        <f t="shared" si="303"/>
        <v>211.28873031301131</v>
      </c>
      <c r="P1498">
        <v>20618.2</v>
      </c>
      <c r="Q1498">
        <f t="shared" si="304"/>
        <v>212.87961855910663</v>
      </c>
      <c r="R1498">
        <v>10147.459999999999</v>
      </c>
      <c r="S1498" s="135">
        <f t="shared" si="305"/>
        <v>241.10331784183461</v>
      </c>
      <c r="T1498">
        <v>14922.65</v>
      </c>
      <c r="U1498" s="136">
        <f t="shared" si="306"/>
        <v>233.57625959300458</v>
      </c>
      <c r="V1498">
        <v>12540.25</v>
      </c>
      <c r="W1498">
        <f t="shared" si="307"/>
        <v>171.43222342067455</v>
      </c>
      <c r="X1498">
        <v>4177.26</v>
      </c>
      <c r="Y1498">
        <f t="shared" si="308"/>
        <v>100.8344819428922</v>
      </c>
      <c r="Z1498">
        <v>21610.95</v>
      </c>
      <c r="AA1498" s="136">
        <f t="shared" si="309"/>
        <v>217.90503750907479</v>
      </c>
      <c r="AB1498">
        <v>15313.45</v>
      </c>
      <c r="AC1498">
        <f t="shared" si="310"/>
        <v>174.06790642689887</v>
      </c>
    </row>
    <row r="1499" spans="1:29">
      <c r="A1499" s="20">
        <v>44244</v>
      </c>
      <c r="B1499">
        <v>35205.15</v>
      </c>
      <c r="C1499">
        <f t="shared" si="311"/>
        <v>178.43506952627857</v>
      </c>
      <c r="D1499">
        <v>21484.75</v>
      </c>
      <c r="E1499" s="135">
        <f t="shared" si="311"/>
        <v>248.07633242268957</v>
      </c>
      <c r="F1499">
        <v>14100.25</v>
      </c>
      <c r="G1499">
        <f t="shared" si="299"/>
        <v>202.86757586177626</v>
      </c>
      <c r="H1499">
        <v>12250.46</v>
      </c>
      <c r="I1499">
        <f t="shared" si="300"/>
        <v>193.47607383085611</v>
      </c>
      <c r="J1499">
        <v>9231.2900000000009</v>
      </c>
      <c r="K1499">
        <f t="shared" si="301"/>
        <v>180.88296959317799</v>
      </c>
      <c r="L1499">
        <v>21082.53</v>
      </c>
      <c r="M1499" s="134">
        <f t="shared" si="302"/>
        <v>247.6795167304588</v>
      </c>
      <c r="N1499">
        <v>13819.29</v>
      </c>
      <c r="O1499">
        <f t="shared" si="303"/>
        <v>210.53217712424475</v>
      </c>
      <c r="P1499">
        <v>20592.05</v>
      </c>
      <c r="Q1499">
        <f t="shared" si="304"/>
        <v>212.60962398997253</v>
      </c>
      <c r="R1499">
        <v>10066.1</v>
      </c>
      <c r="S1499" s="135">
        <f t="shared" si="305"/>
        <v>239.17020690179532</v>
      </c>
      <c r="T1499">
        <v>14801.95</v>
      </c>
      <c r="U1499" s="136">
        <f t="shared" si="306"/>
        <v>231.68700704517454</v>
      </c>
      <c r="V1499">
        <v>12458.25</v>
      </c>
      <c r="W1499">
        <f t="shared" si="307"/>
        <v>170.31123760934739</v>
      </c>
      <c r="X1499">
        <v>4192.3100000000004</v>
      </c>
      <c r="Y1499">
        <f t="shared" si="308"/>
        <v>101.19777246185451</v>
      </c>
      <c r="Z1499">
        <v>21504.86</v>
      </c>
      <c r="AA1499" s="136">
        <f t="shared" si="309"/>
        <v>216.83532306203114</v>
      </c>
      <c r="AB1499">
        <v>15208.9</v>
      </c>
      <c r="AC1499">
        <f t="shared" si="310"/>
        <v>172.8794871211949</v>
      </c>
    </row>
    <row r="1500" spans="1:29">
      <c r="A1500" s="20">
        <v>44245</v>
      </c>
      <c r="B1500">
        <v>35377.15</v>
      </c>
      <c r="C1500">
        <f t="shared" si="311"/>
        <v>179.30684061540958</v>
      </c>
      <c r="D1500">
        <v>21733.65</v>
      </c>
      <c r="E1500" s="135">
        <f t="shared" si="311"/>
        <v>250.95028716454172</v>
      </c>
      <c r="F1500">
        <v>14098.2</v>
      </c>
      <c r="G1500">
        <f t="shared" si="299"/>
        <v>202.83808145348442</v>
      </c>
      <c r="H1500">
        <v>12257.24</v>
      </c>
      <c r="I1500">
        <f t="shared" si="300"/>
        <v>193.58315289405647</v>
      </c>
      <c r="J1500">
        <v>9269.43</v>
      </c>
      <c r="K1500">
        <f t="shared" si="301"/>
        <v>181.63030571416255</v>
      </c>
      <c r="L1500">
        <v>21094.5</v>
      </c>
      <c r="M1500" s="134">
        <f t="shared" si="302"/>
        <v>247.8201414000437</v>
      </c>
      <c r="N1500">
        <v>13895.6</v>
      </c>
      <c r="O1500">
        <f t="shared" si="303"/>
        <v>211.69473398761119</v>
      </c>
      <c r="P1500">
        <v>20619.07</v>
      </c>
      <c r="Q1500">
        <f t="shared" si="304"/>
        <v>212.8886011700109</v>
      </c>
      <c r="R1500">
        <v>10088.459999999999</v>
      </c>
      <c r="S1500" s="135">
        <f t="shared" si="305"/>
        <v>239.70147977076383</v>
      </c>
      <c r="T1500">
        <v>14805.95</v>
      </c>
      <c r="U1500" s="136">
        <f t="shared" si="306"/>
        <v>231.74961690591459</v>
      </c>
      <c r="V1500">
        <v>12473.55</v>
      </c>
      <c r="W1500">
        <f t="shared" si="307"/>
        <v>170.52039715707062</v>
      </c>
      <c r="X1500">
        <v>4296.24</v>
      </c>
      <c r="Y1500">
        <f t="shared" si="308"/>
        <v>103.70652884961223</v>
      </c>
      <c r="Z1500">
        <v>21517.17</v>
      </c>
      <c r="AA1500" s="136">
        <f t="shared" si="309"/>
        <v>216.95944583366941</v>
      </c>
      <c r="AB1500">
        <v>15118.95</v>
      </c>
      <c r="AC1500">
        <f t="shared" si="310"/>
        <v>171.85702593948213</v>
      </c>
    </row>
    <row r="1501" spans="1:29">
      <c r="A1501" s="20">
        <v>44246</v>
      </c>
      <c r="B1501">
        <v>34906.9</v>
      </c>
      <c r="C1501">
        <f t="shared" si="311"/>
        <v>176.9234083208523</v>
      </c>
      <c r="D1501">
        <v>21423.85</v>
      </c>
      <c r="E1501" s="135">
        <f t="shared" si="311"/>
        <v>247.37314301417692</v>
      </c>
      <c r="F1501">
        <v>13937.45</v>
      </c>
      <c r="G1501">
        <f t="shared" si="299"/>
        <v>200.52528821791907</v>
      </c>
      <c r="H1501">
        <v>12144.38</v>
      </c>
      <c r="I1501">
        <f t="shared" si="300"/>
        <v>191.80071291281897</v>
      </c>
      <c r="J1501">
        <v>9185.16</v>
      </c>
      <c r="K1501">
        <f t="shared" si="301"/>
        <v>179.97907302104846</v>
      </c>
      <c r="L1501">
        <v>20808.93</v>
      </c>
      <c r="M1501" s="134">
        <f t="shared" si="302"/>
        <v>244.46523856851837</v>
      </c>
      <c r="N1501">
        <v>13765.39</v>
      </c>
      <c r="O1501">
        <f t="shared" si="303"/>
        <v>209.71102897936925</v>
      </c>
      <c r="P1501">
        <v>20409.939999999999</v>
      </c>
      <c r="Q1501">
        <f t="shared" si="304"/>
        <v>210.72936735574652</v>
      </c>
      <c r="R1501">
        <v>9893.5300000000007</v>
      </c>
      <c r="S1501" s="135">
        <f t="shared" si="305"/>
        <v>235.06994934374973</v>
      </c>
      <c r="T1501">
        <v>14542</v>
      </c>
      <c r="U1501" s="136">
        <f t="shared" si="306"/>
        <v>227.61814872033267</v>
      </c>
      <c r="V1501">
        <v>12330.85</v>
      </c>
      <c r="W1501">
        <f t="shared" si="307"/>
        <v>168.5696084341879</v>
      </c>
      <c r="X1501">
        <v>4230.9399999999996</v>
      </c>
      <c r="Y1501">
        <f t="shared" si="308"/>
        <v>102.13025835869929</v>
      </c>
      <c r="Z1501">
        <v>21207.54</v>
      </c>
      <c r="AA1501" s="136">
        <f t="shared" si="309"/>
        <v>213.83742034363152</v>
      </c>
      <c r="AB1501">
        <v>14981.75</v>
      </c>
      <c r="AC1501">
        <f t="shared" si="310"/>
        <v>170.2974742537568</v>
      </c>
    </row>
    <row r="1502" spans="1:29">
      <c r="A1502" s="20">
        <v>44249</v>
      </c>
      <c r="B1502">
        <v>34340.75</v>
      </c>
      <c r="C1502">
        <f t="shared" si="311"/>
        <v>174.05391295973885</v>
      </c>
      <c r="D1502">
        <v>21219.55</v>
      </c>
      <c r="E1502" s="135">
        <f t="shared" si="311"/>
        <v>245.01416770778724</v>
      </c>
      <c r="F1502">
        <v>13660.9</v>
      </c>
      <c r="G1502">
        <f t="shared" si="299"/>
        <v>196.54642060177224</v>
      </c>
      <c r="H1502">
        <v>11941.9</v>
      </c>
      <c r="I1502">
        <f t="shared" si="300"/>
        <v>188.60287091919002</v>
      </c>
      <c r="J1502">
        <v>9020.36</v>
      </c>
      <c r="K1502">
        <f t="shared" si="301"/>
        <v>176.74989125024985</v>
      </c>
      <c r="L1502">
        <v>20750.009999999998</v>
      </c>
      <c r="M1502" s="134">
        <f t="shared" si="302"/>
        <v>243.77304094680227</v>
      </c>
      <c r="N1502">
        <v>13616.5</v>
      </c>
      <c r="O1502">
        <f t="shared" si="303"/>
        <v>207.44274053242088</v>
      </c>
      <c r="P1502">
        <v>20213.099999999999</v>
      </c>
      <c r="Q1502">
        <f t="shared" si="304"/>
        <v>208.69702582655506</v>
      </c>
      <c r="R1502">
        <v>9755.65</v>
      </c>
      <c r="S1502" s="135">
        <f t="shared" si="305"/>
        <v>231.79392505155909</v>
      </c>
      <c r="T1502">
        <v>14364.9</v>
      </c>
      <c r="U1502" s="136">
        <f t="shared" si="306"/>
        <v>224.84609713606844</v>
      </c>
      <c r="V1502">
        <v>12081.25</v>
      </c>
      <c r="W1502">
        <f t="shared" si="307"/>
        <v>165.15743698897742</v>
      </c>
      <c r="X1502">
        <v>4200.5200000000004</v>
      </c>
      <c r="Y1502">
        <f t="shared" si="308"/>
        <v>101.39595287120207</v>
      </c>
      <c r="Z1502">
        <v>20984.12</v>
      </c>
      <c r="AA1502" s="136">
        <f t="shared" si="309"/>
        <v>211.58465757844641</v>
      </c>
      <c r="AB1502">
        <v>14675.7</v>
      </c>
      <c r="AC1502">
        <f t="shared" si="310"/>
        <v>166.81860549707869</v>
      </c>
    </row>
    <row r="1503" spans="1:29">
      <c r="A1503" s="20">
        <v>44250</v>
      </c>
      <c r="B1503">
        <v>34581.300000000003</v>
      </c>
      <c r="C1503">
        <f t="shared" si="311"/>
        <v>175.27312537538108</v>
      </c>
      <c r="D1503">
        <v>21447.7</v>
      </c>
      <c r="E1503" s="135">
        <f t="shared" si="311"/>
        <v>247.64852999928411</v>
      </c>
      <c r="F1503">
        <v>13636.15</v>
      </c>
      <c r="G1503">
        <f t="shared" si="299"/>
        <v>196.19032957483449</v>
      </c>
      <c r="H1503">
        <v>11935.73</v>
      </c>
      <c r="I1503">
        <f t="shared" si="300"/>
        <v>188.50542581300328</v>
      </c>
      <c r="J1503">
        <v>9001.26</v>
      </c>
      <c r="K1503">
        <f t="shared" si="301"/>
        <v>176.37563535327016</v>
      </c>
      <c r="L1503">
        <v>20927.669999999998</v>
      </c>
      <c r="M1503" s="134">
        <f t="shared" si="302"/>
        <v>245.860207095378</v>
      </c>
      <c r="N1503">
        <v>13721.67</v>
      </c>
      <c r="O1503">
        <f t="shared" si="303"/>
        <v>209.04496966779305</v>
      </c>
      <c r="P1503">
        <v>20338.919999999998</v>
      </c>
      <c r="Q1503">
        <f t="shared" si="304"/>
        <v>209.9960972104347</v>
      </c>
      <c r="R1503">
        <v>9798.18</v>
      </c>
      <c r="S1503" s="135">
        <f t="shared" si="305"/>
        <v>232.80443646109541</v>
      </c>
      <c r="T1503">
        <v>14456.05</v>
      </c>
      <c r="U1503" s="136">
        <f t="shared" si="306"/>
        <v>226.27281933768154</v>
      </c>
      <c r="V1503">
        <v>12066.25</v>
      </c>
      <c r="W1503">
        <f t="shared" si="307"/>
        <v>164.95237860885661</v>
      </c>
      <c r="X1503">
        <v>4287.4799999999996</v>
      </c>
      <c r="Y1503">
        <f t="shared" si="308"/>
        <v>103.49507204256172</v>
      </c>
      <c r="Z1503">
        <v>21006.09</v>
      </c>
      <c r="AA1503" s="136">
        <f t="shared" si="309"/>
        <v>211.80618294748729</v>
      </c>
      <c r="AB1503">
        <v>14707.8</v>
      </c>
      <c r="AC1503">
        <f t="shared" si="310"/>
        <v>167.1834860299634</v>
      </c>
    </row>
    <row r="1504" spans="1:29">
      <c r="A1504" s="20">
        <v>44251</v>
      </c>
      <c r="B1504">
        <v>34766.1</v>
      </c>
      <c r="C1504">
        <f t="shared" si="311"/>
        <v>176.20977245254042</v>
      </c>
      <c r="D1504">
        <v>21560.25</v>
      </c>
      <c r="E1504" s="135">
        <f t="shared" si="311"/>
        <v>248.94810254325938</v>
      </c>
      <c r="F1504">
        <v>13703.1</v>
      </c>
      <c r="G1504">
        <f t="shared" si="299"/>
        <v>197.15357378709641</v>
      </c>
      <c r="H1504">
        <v>12016.93</v>
      </c>
      <c r="I1504">
        <f t="shared" si="300"/>
        <v>189.7878476318628</v>
      </c>
      <c r="J1504">
        <v>9057.81</v>
      </c>
      <c r="K1504">
        <f t="shared" si="301"/>
        <v>177.48370713202414</v>
      </c>
      <c r="L1504">
        <v>21039.19</v>
      </c>
      <c r="M1504" s="134">
        <f t="shared" si="302"/>
        <v>247.1703543929643</v>
      </c>
      <c r="N1504">
        <v>13765.04</v>
      </c>
      <c r="O1504">
        <f t="shared" si="303"/>
        <v>209.70569684855835</v>
      </c>
      <c r="P1504">
        <v>20366.5</v>
      </c>
      <c r="Q1504">
        <f t="shared" si="304"/>
        <v>210.28085630094017</v>
      </c>
      <c r="R1504">
        <v>9831.7999999999993</v>
      </c>
      <c r="S1504" s="135">
        <f t="shared" si="305"/>
        <v>233.60324656193271</v>
      </c>
      <c r="T1504">
        <v>14491.6</v>
      </c>
      <c r="U1504" s="136">
        <f t="shared" si="306"/>
        <v>226.82926447500847</v>
      </c>
      <c r="V1504">
        <v>12158.05</v>
      </c>
      <c r="W1504">
        <f t="shared" si="307"/>
        <v>166.20733589519602</v>
      </c>
      <c r="X1504">
        <v>4328.4399999999996</v>
      </c>
      <c r="Y1504">
        <f t="shared" si="308"/>
        <v>104.48380158785717</v>
      </c>
      <c r="Z1504">
        <v>21129.4</v>
      </c>
      <c r="AA1504" s="136">
        <f t="shared" si="309"/>
        <v>213.04952811163992</v>
      </c>
      <c r="AB1504">
        <v>14982</v>
      </c>
      <c r="AC1504">
        <f t="shared" si="310"/>
        <v>170.30031600245528</v>
      </c>
    </row>
    <row r="1505" spans="1:29">
      <c r="A1505" s="20">
        <v>44252</v>
      </c>
      <c r="B1505">
        <v>34996.800000000003</v>
      </c>
      <c r="C1505">
        <f t="shared" si="311"/>
        <v>177.3790607680202</v>
      </c>
      <c r="D1505">
        <v>21643.7</v>
      </c>
      <c r="E1505" s="135">
        <f t="shared" si="311"/>
        <v>249.91166832553168</v>
      </c>
      <c r="F1505">
        <v>13815.8</v>
      </c>
      <c r="G1505">
        <f t="shared" si="299"/>
        <v>198.77504686733414</v>
      </c>
      <c r="H1505">
        <v>12092.39</v>
      </c>
      <c r="I1505">
        <f t="shared" si="300"/>
        <v>190.97961549456153</v>
      </c>
      <c r="J1505">
        <v>9138.9699999999993</v>
      </c>
      <c r="K1505">
        <f t="shared" si="301"/>
        <v>179.07400077594414</v>
      </c>
      <c r="L1505">
        <v>21245.49</v>
      </c>
      <c r="M1505" s="134">
        <f t="shared" si="302"/>
        <v>249.59398591638649</v>
      </c>
      <c r="N1505">
        <v>13899.81</v>
      </c>
      <c r="O1505">
        <f t="shared" si="303"/>
        <v>211.75887190393632</v>
      </c>
      <c r="P1505">
        <v>20592.310000000001</v>
      </c>
      <c r="Q1505">
        <f t="shared" si="304"/>
        <v>212.6123084484037</v>
      </c>
      <c r="R1505">
        <v>9935.9500000000007</v>
      </c>
      <c r="S1505" s="135">
        <f t="shared" si="305"/>
        <v>236.07784715688234</v>
      </c>
      <c r="T1505">
        <v>14671.35</v>
      </c>
      <c r="U1505" s="136">
        <f t="shared" si="306"/>
        <v>229.64279509201302</v>
      </c>
      <c r="V1505">
        <v>12225.25</v>
      </c>
      <c r="W1505">
        <f t="shared" si="307"/>
        <v>167.12599743813732</v>
      </c>
      <c r="X1505">
        <v>4488.66</v>
      </c>
      <c r="Y1505">
        <f t="shared" si="308"/>
        <v>108.3513369332487</v>
      </c>
      <c r="Z1505">
        <v>21272.97</v>
      </c>
      <c r="AA1505" s="136">
        <f t="shared" si="309"/>
        <v>214.49715657013795</v>
      </c>
      <c r="AB1505">
        <v>15097.35</v>
      </c>
      <c r="AC1505">
        <f t="shared" si="310"/>
        <v>171.61149885193353</v>
      </c>
    </row>
    <row r="1506" spans="1:29">
      <c r="A1506" s="20">
        <v>44253</v>
      </c>
      <c r="B1506">
        <v>34226.35</v>
      </c>
      <c r="C1506">
        <f t="shared" si="311"/>
        <v>173.47408381673546</v>
      </c>
      <c r="D1506">
        <v>21475.1</v>
      </c>
      <c r="E1506" s="135">
        <f t="shared" si="311"/>
        <v>247.96490749999421</v>
      </c>
      <c r="F1506">
        <v>13467.15</v>
      </c>
      <c r="G1506">
        <f t="shared" si="299"/>
        <v>193.75883933028987</v>
      </c>
      <c r="H1506">
        <v>11766.86</v>
      </c>
      <c r="I1506">
        <f t="shared" si="300"/>
        <v>185.83839905745154</v>
      </c>
      <c r="J1506">
        <v>8899.32</v>
      </c>
      <c r="K1506">
        <f t="shared" si="301"/>
        <v>174.37816696907586</v>
      </c>
      <c r="L1506">
        <v>21088.69</v>
      </c>
      <c r="M1506" s="134">
        <f t="shared" si="302"/>
        <v>247.75188498147321</v>
      </c>
      <c r="N1506">
        <v>13789.27</v>
      </c>
      <c r="O1506">
        <f t="shared" si="303"/>
        <v>210.07483264726585</v>
      </c>
      <c r="P1506">
        <v>20325.810000000001</v>
      </c>
      <c r="Q1506">
        <f t="shared" si="304"/>
        <v>209.86073855646347</v>
      </c>
      <c r="R1506">
        <v>9747.64</v>
      </c>
      <c r="S1506" s="135">
        <f t="shared" si="305"/>
        <v>231.60360771343576</v>
      </c>
      <c r="T1506">
        <v>14255.15</v>
      </c>
      <c r="U1506" s="136">
        <f t="shared" si="306"/>
        <v>223.12823908201418</v>
      </c>
      <c r="V1506">
        <v>11919.6</v>
      </c>
      <c r="W1506">
        <f t="shared" si="307"/>
        <v>162.94759117920873</v>
      </c>
      <c r="X1506">
        <v>4333.1899999999996</v>
      </c>
      <c r="Y1506">
        <f t="shared" si="308"/>
        <v>104.59846138620075</v>
      </c>
      <c r="Z1506">
        <v>21013.37</v>
      </c>
      <c r="AA1506" s="136">
        <f t="shared" si="309"/>
        <v>211.87958780350081</v>
      </c>
      <c r="AB1506">
        <v>14529.15</v>
      </c>
      <c r="AC1506">
        <f t="shared" si="310"/>
        <v>165.15277241003022</v>
      </c>
    </row>
    <row r="1507" spans="1:29">
      <c r="A1507" s="20">
        <v>44256</v>
      </c>
      <c r="B1507">
        <v>34552.050000000003</v>
      </c>
      <c r="C1507">
        <f t="shared" si="311"/>
        <v>175.12487360586317</v>
      </c>
      <c r="D1507">
        <v>21856.7</v>
      </c>
      <c r="E1507" s="135">
        <f t="shared" si="311"/>
        <v>252.37109926170885</v>
      </c>
      <c r="F1507">
        <v>13694.8</v>
      </c>
      <c r="G1507">
        <f t="shared" si="299"/>
        <v>197.03415740230514</v>
      </c>
      <c r="H1507">
        <v>11939.16</v>
      </c>
      <c r="I1507">
        <f t="shared" si="300"/>
        <v>188.55959707948961</v>
      </c>
      <c r="J1507">
        <v>9033.99</v>
      </c>
      <c r="K1507">
        <f t="shared" si="301"/>
        <v>177.01696496102645</v>
      </c>
      <c r="L1507">
        <v>21404.29</v>
      </c>
      <c r="M1507" s="134">
        <f t="shared" si="302"/>
        <v>251.459583036694</v>
      </c>
      <c r="N1507">
        <v>13959.16</v>
      </c>
      <c r="O1507">
        <f t="shared" si="303"/>
        <v>212.66304894286699</v>
      </c>
      <c r="P1507">
        <v>20637.75</v>
      </c>
      <c r="Q1507">
        <f t="shared" si="304"/>
        <v>213.08146918344971</v>
      </c>
      <c r="R1507">
        <v>9860.89</v>
      </c>
      <c r="S1507" s="135">
        <f t="shared" si="305"/>
        <v>234.29442401087255</v>
      </c>
      <c r="T1507">
        <v>14476.1</v>
      </c>
      <c r="U1507" s="136">
        <f t="shared" si="306"/>
        <v>226.58665126464092</v>
      </c>
      <c r="V1507">
        <v>12109.3</v>
      </c>
      <c r="W1507">
        <f t="shared" si="307"/>
        <v>165.54089615980337</v>
      </c>
      <c r="X1507">
        <v>4424.6000000000004</v>
      </c>
      <c r="Y1507">
        <f t="shared" si="308"/>
        <v>106.80499868442969</v>
      </c>
      <c r="Z1507">
        <v>21267.65</v>
      </c>
      <c r="AA1507" s="136">
        <f t="shared" si="309"/>
        <v>214.4435145599742</v>
      </c>
      <c r="AB1507">
        <v>14761.55</v>
      </c>
      <c r="AC1507">
        <f t="shared" si="310"/>
        <v>167.79446200013641</v>
      </c>
    </row>
    <row r="1508" spans="1:29">
      <c r="A1508" s="20">
        <v>44257</v>
      </c>
      <c r="B1508">
        <v>35151.35</v>
      </c>
      <c r="C1508">
        <f t="shared" si="311"/>
        <v>178.16238763909689</v>
      </c>
      <c r="D1508">
        <v>22119.200000000001</v>
      </c>
      <c r="E1508" s="135">
        <f t="shared" si="311"/>
        <v>255.40208809150465</v>
      </c>
      <c r="F1508">
        <v>13897.1</v>
      </c>
      <c r="G1508">
        <f t="shared" si="299"/>
        <v>199.94475193763876</v>
      </c>
      <c r="H1508">
        <v>12165.86</v>
      </c>
      <c r="I1508">
        <f t="shared" si="300"/>
        <v>192.13995454667494</v>
      </c>
      <c r="J1508">
        <v>9195.7000000000007</v>
      </c>
      <c r="K1508">
        <f t="shared" si="301"/>
        <v>180.18559957362262</v>
      </c>
      <c r="L1508">
        <v>21855.63</v>
      </c>
      <c r="M1508" s="134">
        <f t="shared" si="302"/>
        <v>256.76196719462598</v>
      </c>
      <c r="N1508">
        <v>14235.25</v>
      </c>
      <c r="O1508">
        <f t="shared" si="303"/>
        <v>216.86918607308371</v>
      </c>
      <c r="P1508">
        <v>20999.77</v>
      </c>
      <c r="Q1508">
        <f t="shared" si="304"/>
        <v>216.81926780363807</v>
      </c>
      <c r="R1508">
        <v>10030.08</v>
      </c>
      <c r="S1508" s="135">
        <f t="shared" si="305"/>
        <v>238.3143728794229</v>
      </c>
      <c r="T1508">
        <v>14749.2</v>
      </c>
      <c r="U1508" s="136">
        <f t="shared" si="306"/>
        <v>230.86133950666562</v>
      </c>
      <c r="V1508">
        <v>12353.8</v>
      </c>
      <c r="W1508">
        <f t="shared" si="307"/>
        <v>168.88334775577275</v>
      </c>
      <c r="X1508">
        <v>4475.09</v>
      </c>
      <c r="Y1508">
        <f t="shared" si="308"/>
        <v>108.02377199355975</v>
      </c>
      <c r="Z1508">
        <v>21658.71</v>
      </c>
      <c r="AA1508" s="136">
        <f t="shared" si="309"/>
        <v>218.38660563039443</v>
      </c>
      <c r="AB1508">
        <v>14919.1</v>
      </c>
      <c r="AC1508">
        <f t="shared" si="310"/>
        <v>169.58533202991794</v>
      </c>
    </row>
    <row r="1509" spans="1:29">
      <c r="A1509" s="20">
        <v>44258</v>
      </c>
      <c r="B1509">
        <v>35712.75</v>
      </c>
      <c r="C1509">
        <f t="shared" si="311"/>
        <v>181.00780792652793</v>
      </c>
      <c r="D1509">
        <v>22552.95</v>
      </c>
      <c r="E1509" s="135">
        <f t="shared" si="311"/>
        <v>260.41043630073875</v>
      </c>
      <c r="F1509">
        <v>14078.75</v>
      </c>
      <c r="G1509">
        <f t="shared" si="299"/>
        <v>202.55824426261819</v>
      </c>
      <c r="H1509">
        <v>12265.6</v>
      </c>
      <c r="I1509">
        <f t="shared" si="300"/>
        <v>193.71518548525927</v>
      </c>
      <c r="J1509">
        <v>9284.3700000000008</v>
      </c>
      <c r="K1509">
        <f t="shared" si="301"/>
        <v>181.92304828488909</v>
      </c>
      <c r="L1509">
        <v>22319.93</v>
      </c>
      <c r="M1509" s="134">
        <f t="shared" si="302"/>
        <v>262.21660663391299</v>
      </c>
      <c r="N1509">
        <v>14317.71</v>
      </c>
      <c r="O1509">
        <f t="shared" si="303"/>
        <v>218.12543609212702</v>
      </c>
      <c r="P1509">
        <v>21208.52</v>
      </c>
      <c r="Q1509">
        <f t="shared" si="304"/>
        <v>218.97457817865691</v>
      </c>
      <c r="R1509">
        <v>10173.31</v>
      </c>
      <c r="S1509" s="135">
        <f t="shared" si="305"/>
        <v>241.71751299670211</v>
      </c>
      <c r="T1509">
        <v>15009.35</v>
      </c>
      <c r="U1509" s="136">
        <f t="shared" si="306"/>
        <v>234.93332832454445</v>
      </c>
      <c r="V1509">
        <v>12428.95</v>
      </c>
      <c r="W1509">
        <f t="shared" si="307"/>
        <v>169.91069024017807</v>
      </c>
      <c r="X1509">
        <v>4568.8999999999996</v>
      </c>
      <c r="Y1509">
        <f t="shared" si="308"/>
        <v>110.28824266358332</v>
      </c>
      <c r="Z1509">
        <v>22075.439999999999</v>
      </c>
      <c r="AA1509" s="136">
        <f t="shared" si="309"/>
        <v>222.58852948293941</v>
      </c>
      <c r="AB1509">
        <v>15245.6</v>
      </c>
      <c r="AC1509">
        <f t="shared" si="310"/>
        <v>173.29665583013164</v>
      </c>
    </row>
    <row r="1510" spans="1:29">
      <c r="A1510" s="20">
        <v>44259</v>
      </c>
      <c r="B1510">
        <v>35777.449999999997</v>
      </c>
      <c r="C1510">
        <f t="shared" si="311"/>
        <v>181.335735772265</v>
      </c>
      <c r="D1510">
        <v>22669.25</v>
      </c>
      <c r="E1510" s="135">
        <f t="shared" si="311"/>
        <v>261.7533086851397</v>
      </c>
      <c r="F1510">
        <v>14121.85</v>
      </c>
      <c r="G1510">
        <f t="shared" si="299"/>
        <v>203.1783462125583</v>
      </c>
      <c r="H1510">
        <v>12260.96</v>
      </c>
      <c r="I1510">
        <f t="shared" si="300"/>
        <v>193.64190423846725</v>
      </c>
      <c r="J1510">
        <v>9271.83</v>
      </c>
      <c r="K1510">
        <f t="shared" si="301"/>
        <v>181.67733263315475</v>
      </c>
      <c r="L1510">
        <v>22469.06</v>
      </c>
      <c r="M1510" s="134">
        <f t="shared" si="302"/>
        <v>263.96859969783907</v>
      </c>
      <c r="N1510">
        <v>14391.02</v>
      </c>
      <c r="O1510">
        <f t="shared" si="303"/>
        <v>219.24228897711453</v>
      </c>
      <c r="P1510">
        <v>21289.15</v>
      </c>
      <c r="Q1510">
        <f t="shared" si="304"/>
        <v>219.8070700375205</v>
      </c>
      <c r="R1510">
        <v>10140.780000000001</v>
      </c>
      <c r="S1510" s="135">
        <f t="shared" si="305"/>
        <v>240.94460126022867</v>
      </c>
      <c r="T1510">
        <v>14925.05</v>
      </c>
      <c r="U1510" s="136">
        <f t="shared" si="306"/>
        <v>233.61382550944859</v>
      </c>
      <c r="V1510">
        <v>12410.45</v>
      </c>
      <c r="W1510">
        <f t="shared" si="307"/>
        <v>169.65778490469572</v>
      </c>
      <c r="X1510">
        <v>4541.22</v>
      </c>
      <c r="Y1510">
        <f t="shared" si="308"/>
        <v>109.62007777555165</v>
      </c>
      <c r="Z1510">
        <v>22096.78</v>
      </c>
      <c r="AA1510" s="136">
        <f t="shared" si="309"/>
        <v>222.80370250867145</v>
      </c>
      <c r="AB1510">
        <v>15080.75</v>
      </c>
      <c r="AC1510">
        <f t="shared" si="310"/>
        <v>171.42280673835452</v>
      </c>
    </row>
    <row r="1511" spans="1:29">
      <c r="A1511" s="20">
        <v>44260</v>
      </c>
      <c r="B1511">
        <v>35258.449999999997</v>
      </c>
      <c r="C1511">
        <f t="shared" si="311"/>
        <v>178.70521719517788</v>
      </c>
      <c r="D1511">
        <v>22305.55</v>
      </c>
      <c r="E1511" s="135">
        <f t="shared" si="311"/>
        <v>257.55380149505686</v>
      </c>
      <c r="F1511">
        <v>13927.95</v>
      </c>
      <c r="G1511">
        <f t="shared" si="299"/>
        <v>200.38860681363991</v>
      </c>
      <c r="H1511">
        <v>12117.07</v>
      </c>
      <c r="I1511">
        <f t="shared" si="300"/>
        <v>191.36939591930849</v>
      </c>
      <c r="J1511">
        <v>9171</v>
      </c>
      <c r="K1511">
        <f t="shared" si="301"/>
        <v>179.70161419899441</v>
      </c>
      <c r="L1511">
        <v>22128.7</v>
      </c>
      <c r="M1511" s="134">
        <f t="shared" si="302"/>
        <v>259.97001886743686</v>
      </c>
      <c r="N1511">
        <v>14186.51</v>
      </c>
      <c r="O1511">
        <f t="shared" si="303"/>
        <v>216.12664877102006</v>
      </c>
      <c r="P1511">
        <v>20957.490000000002</v>
      </c>
      <c r="Q1511">
        <f t="shared" si="304"/>
        <v>216.38273356337078</v>
      </c>
      <c r="R1511">
        <v>9963.42</v>
      </c>
      <c r="S1511" s="135">
        <f t="shared" si="305"/>
        <v>236.73053345878597</v>
      </c>
      <c r="T1511">
        <v>14633.85</v>
      </c>
      <c r="U1511" s="136">
        <f t="shared" si="306"/>
        <v>229.05582764757531</v>
      </c>
      <c r="V1511">
        <v>12322.95</v>
      </c>
      <c r="W1511">
        <f t="shared" si="307"/>
        <v>168.46161102065759</v>
      </c>
      <c r="X1511">
        <v>4454.45</v>
      </c>
      <c r="Y1511">
        <f t="shared" si="308"/>
        <v>107.52554499612572</v>
      </c>
      <c r="Z1511">
        <v>21748.1</v>
      </c>
      <c r="AA1511" s="136">
        <f t="shared" si="309"/>
        <v>219.28793256433008</v>
      </c>
      <c r="AB1511">
        <v>14938.1</v>
      </c>
      <c r="AC1511">
        <f t="shared" si="310"/>
        <v>169.80130493100236</v>
      </c>
    </row>
    <row r="1512" spans="1:29">
      <c r="A1512" s="20">
        <v>44263</v>
      </c>
      <c r="B1512">
        <v>35199.25</v>
      </c>
      <c r="C1512">
        <f t="shared" si="311"/>
        <v>178.40516575054676</v>
      </c>
      <c r="D1512">
        <v>22289.1</v>
      </c>
      <c r="E1512" s="135">
        <f t="shared" si="311"/>
        <v>257.36385952838964</v>
      </c>
      <c r="F1512">
        <v>13936.75</v>
      </c>
      <c r="G1512">
        <f t="shared" si="299"/>
        <v>200.51521695655111</v>
      </c>
      <c r="H1512">
        <v>12103.33</v>
      </c>
      <c r="I1512">
        <f t="shared" si="300"/>
        <v>191.15239498592021</v>
      </c>
      <c r="J1512">
        <v>9188.7900000000009</v>
      </c>
      <c r="K1512">
        <f t="shared" si="301"/>
        <v>180.05020123602421</v>
      </c>
      <c r="L1512">
        <v>22219.13</v>
      </c>
      <c r="M1512" s="134">
        <f t="shared" si="302"/>
        <v>261.03239889004021</v>
      </c>
      <c r="N1512">
        <v>14218.94</v>
      </c>
      <c r="O1512">
        <f t="shared" si="303"/>
        <v>216.6207087772967</v>
      </c>
      <c r="P1512">
        <v>21017.42</v>
      </c>
      <c r="Q1512">
        <f t="shared" si="304"/>
        <v>217.00150123175342</v>
      </c>
      <c r="R1512">
        <v>9956.11</v>
      </c>
      <c r="S1512" s="135">
        <f t="shared" si="305"/>
        <v>236.55684809777702</v>
      </c>
      <c r="T1512">
        <v>14639.45</v>
      </c>
      <c r="U1512" s="136">
        <f t="shared" si="306"/>
        <v>229.14348145261138</v>
      </c>
      <c r="V1512">
        <v>12316.6</v>
      </c>
      <c r="W1512">
        <f t="shared" si="307"/>
        <v>168.37480297307309</v>
      </c>
      <c r="X1512">
        <v>4515.16</v>
      </c>
      <c r="Y1512">
        <f t="shared" si="308"/>
        <v>108.99101791348133</v>
      </c>
      <c r="Z1512">
        <v>21767.65</v>
      </c>
      <c r="AA1512" s="136">
        <f t="shared" si="309"/>
        <v>219.48505686859724</v>
      </c>
      <c r="AB1512">
        <v>14956.2</v>
      </c>
      <c r="AC1512">
        <f t="shared" si="310"/>
        <v>170.00704753677226</v>
      </c>
    </row>
    <row r="1513" spans="1:29">
      <c r="A1513" s="20">
        <v>44264</v>
      </c>
      <c r="B1513">
        <v>34927.5</v>
      </c>
      <c r="C1513">
        <f t="shared" si="311"/>
        <v>177.02781811408542</v>
      </c>
      <c r="D1513">
        <v>22215.1</v>
      </c>
      <c r="E1513" s="135">
        <f t="shared" si="311"/>
        <v>256.50940934399006</v>
      </c>
      <c r="F1513">
        <v>13925</v>
      </c>
      <c r="G1513">
        <f t="shared" si="299"/>
        <v>200.34616364073221</v>
      </c>
      <c r="H1513">
        <v>12121.21</v>
      </c>
      <c r="I1513">
        <f t="shared" si="300"/>
        <v>191.43478048002373</v>
      </c>
      <c r="J1513">
        <v>9202.5300000000007</v>
      </c>
      <c r="K1513">
        <f t="shared" si="301"/>
        <v>180.31943034725461</v>
      </c>
      <c r="L1513">
        <v>22171.64</v>
      </c>
      <c r="M1513" s="134">
        <f t="shared" si="302"/>
        <v>260.47448196785245</v>
      </c>
      <c r="N1513">
        <v>14191.32</v>
      </c>
      <c r="O1513">
        <f t="shared" si="303"/>
        <v>216.19992748302099</v>
      </c>
      <c r="P1513">
        <v>20980.25</v>
      </c>
      <c r="Q1513">
        <f t="shared" si="304"/>
        <v>216.61772692449861</v>
      </c>
      <c r="R1513">
        <v>9917.4500000000007</v>
      </c>
      <c r="S1513" s="135">
        <f t="shared" si="305"/>
        <v>235.63828776171601</v>
      </c>
      <c r="T1513">
        <v>14597.2</v>
      </c>
      <c r="U1513" s="136">
        <f t="shared" si="306"/>
        <v>228.48216479854494</v>
      </c>
      <c r="V1513">
        <v>12346.3</v>
      </c>
      <c r="W1513">
        <f t="shared" si="307"/>
        <v>168.78081856571231</v>
      </c>
      <c r="X1513">
        <v>4451.4799999999996</v>
      </c>
      <c r="Y1513">
        <f t="shared" si="308"/>
        <v>107.45385244852983</v>
      </c>
      <c r="Z1513">
        <v>21711.45</v>
      </c>
      <c r="AA1513" s="136">
        <f t="shared" si="309"/>
        <v>218.918387513108</v>
      </c>
      <c r="AB1513">
        <v>15098.4</v>
      </c>
      <c r="AC1513">
        <f t="shared" si="310"/>
        <v>171.62343419646714</v>
      </c>
    </row>
    <row r="1514" spans="1:29">
      <c r="A1514" s="20">
        <v>44265</v>
      </c>
      <c r="B1514">
        <v>35138</v>
      </c>
      <c r="C1514">
        <f t="shared" si="311"/>
        <v>178.09472401095798</v>
      </c>
      <c r="D1514">
        <v>22599.15</v>
      </c>
      <c r="E1514" s="135">
        <f t="shared" si="311"/>
        <v>260.94389033478279</v>
      </c>
      <c r="F1514">
        <v>14052.95</v>
      </c>
      <c r="G1514">
        <f t="shared" si="299"/>
        <v>202.18704634362857</v>
      </c>
      <c r="H1514">
        <v>12222.69</v>
      </c>
      <c r="I1514">
        <f t="shared" si="300"/>
        <v>193.03749188615504</v>
      </c>
      <c r="J1514">
        <v>9270.0300000000007</v>
      </c>
      <c r="K1514">
        <f t="shared" si="301"/>
        <v>181.64206244391062</v>
      </c>
      <c r="L1514">
        <v>22371.02</v>
      </c>
      <c r="M1514" s="134">
        <f t="shared" si="302"/>
        <v>262.81681668981037</v>
      </c>
      <c r="N1514">
        <v>14290.04</v>
      </c>
      <c r="O1514">
        <f t="shared" si="303"/>
        <v>217.70389306487834</v>
      </c>
      <c r="P1514">
        <v>21197.360000000001</v>
      </c>
      <c r="Q1514">
        <f t="shared" si="304"/>
        <v>218.85935296291939</v>
      </c>
      <c r="R1514">
        <v>10041.76</v>
      </c>
      <c r="S1514" s="135">
        <f t="shared" si="305"/>
        <v>238.5918892975603</v>
      </c>
      <c r="T1514">
        <v>14802.6</v>
      </c>
      <c r="U1514" s="136">
        <f t="shared" si="306"/>
        <v>231.69718114754482</v>
      </c>
      <c r="V1514">
        <v>12457.2</v>
      </c>
      <c r="W1514">
        <f t="shared" si="307"/>
        <v>170.29688352273894</v>
      </c>
      <c r="X1514">
        <v>4478.07</v>
      </c>
      <c r="Y1514">
        <f t="shared" si="308"/>
        <v>108.09570593020477</v>
      </c>
      <c r="Z1514">
        <v>22018.33</v>
      </c>
      <c r="AA1514" s="136">
        <f t="shared" si="309"/>
        <v>222.01268452044852</v>
      </c>
      <c r="AB1514">
        <v>15174.8</v>
      </c>
      <c r="AC1514">
        <f t="shared" si="310"/>
        <v>172.49187259872235</v>
      </c>
    </row>
    <row r="1515" spans="1:29">
      <c r="A1515" s="20">
        <v>44267</v>
      </c>
      <c r="B1515">
        <v>34808.949999999997</v>
      </c>
      <c r="C1515">
        <f t="shared" si="311"/>
        <v>176.42695495933845</v>
      </c>
      <c r="D1515">
        <v>22517.8</v>
      </c>
      <c r="E1515" s="135">
        <f t="shared" si="311"/>
        <v>260.00457246314892</v>
      </c>
      <c r="F1515">
        <v>13946.65</v>
      </c>
      <c r="G1515">
        <f t="shared" si="299"/>
        <v>200.65765336732625</v>
      </c>
      <c r="H1515">
        <v>12100.07</v>
      </c>
      <c r="I1515">
        <f t="shared" si="300"/>
        <v>191.10090859269997</v>
      </c>
      <c r="J1515">
        <v>9188.94</v>
      </c>
      <c r="K1515">
        <f t="shared" si="301"/>
        <v>180.0531404184612</v>
      </c>
      <c r="L1515">
        <v>22400.66</v>
      </c>
      <c r="M1515" s="134">
        <f t="shared" si="302"/>
        <v>263.16503015735395</v>
      </c>
      <c r="N1515">
        <v>14278.94</v>
      </c>
      <c r="O1515">
        <f t="shared" si="303"/>
        <v>217.53478834487618</v>
      </c>
      <c r="P1515">
        <v>21158.2</v>
      </c>
      <c r="Q1515">
        <f t="shared" si="304"/>
        <v>218.45503222382604</v>
      </c>
      <c r="R1515">
        <v>9972.4699999999993</v>
      </c>
      <c r="S1515" s="135">
        <f t="shared" si="305"/>
        <v>236.94556116290778</v>
      </c>
      <c r="T1515">
        <v>14724.7</v>
      </c>
      <c r="U1515" s="136">
        <f t="shared" si="306"/>
        <v>230.47785410963297</v>
      </c>
      <c r="V1515">
        <v>12328.85</v>
      </c>
      <c r="W1515">
        <f t="shared" si="307"/>
        <v>168.54226731683846</v>
      </c>
      <c r="X1515">
        <v>4488.5600000000004</v>
      </c>
      <c r="Y1515">
        <f t="shared" si="308"/>
        <v>108.34892304275728</v>
      </c>
      <c r="Z1515">
        <v>21967.29</v>
      </c>
      <c r="AA1515" s="136">
        <f t="shared" si="309"/>
        <v>221.49804388158424</v>
      </c>
      <c r="AB1515">
        <v>15030.95</v>
      </c>
      <c r="AC1515">
        <f t="shared" si="310"/>
        <v>170.8567303976175</v>
      </c>
    </row>
    <row r="1516" spans="1:29">
      <c r="A1516" s="20">
        <v>44270</v>
      </c>
      <c r="B1516">
        <v>34624.1</v>
      </c>
      <c r="C1516">
        <f t="shared" si="311"/>
        <v>175.49005446035088</v>
      </c>
      <c r="D1516">
        <v>22460.35</v>
      </c>
      <c r="E1516" s="135">
        <f t="shared" si="311"/>
        <v>259.34121890782785</v>
      </c>
      <c r="F1516">
        <v>13891.45</v>
      </c>
      <c r="G1516">
        <f t="shared" si="299"/>
        <v>199.86346247088326</v>
      </c>
      <c r="H1516">
        <v>12035.12</v>
      </c>
      <c r="I1516">
        <f t="shared" si="300"/>
        <v>190.07512907133392</v>
      </c>
      <c r="J1516">
        <v>9156.08</v>
      </c>
      <c r="K1516">
        <f t="shared" si="301"/>
        <v>179.40926351925947</v>
      </c>
      <c r="L1516">
        <v>22330.85</v>
      </c>
      <c r="M1516" s="134">
        <f t="shared" si="302"/>
        <v>262.34489580616582</v>
      </c>
      <c r="N1516">
        <v>14204.76</v>
      </c>
      <c r="O1516">
        <f t="shared" si="303"/>
        <v>216.40468130615878</v>
      </c>
      <c r="P1516">
        <v>21052.62</v>
      </c>
      <c r="Q1516">
        <f t="shared" si="304"/>
        <v>217.36493560397219</v>
      </c>
      <c r="R1516">
        <v>9936.07</v>
      </c>
      <c r="S1516" s="135">
        <f t="shared" si="305"/>
        <v>236.08069835295905</v>
      </c>
      <c r="T1516">
        <v>14696.35</v>
      </c>
      <c r="U1516" s="136">
        <f t="shared" si="306"/>
        <v>230.03410672163812</v>
      </c>
      <c r="V1516">
        <v>12290.9</v>
      </c>
      <c r="W1516">
        <f t="shared" si="307"/>
        <v>168.02346961513277</v>
      </c>
      <c r="X1516">
        <v>4494.99</v>
      </c>
      <c r="Y1516">
        <f t="shared" si="308"/>
        <v>108.5041362013571</v>
      </c>
      <c r="Z1516">
        <v>21870.66</v>
      </c>
      <c r="AA1516" s="136">
        <f t="shared" si="309"/>
        <v>220.52371541501975</v>
      </c>
      <c r="AB1516">
        <v>14929.5</v>
      </c>
      <c r="AC1516">
        <f t="shared" si="310"/>
        <v>169.70354877577466</v>
      </c>
    </row>
    <row r="1517" spans="1:29">
      <c r="A1517" s="20">
        <v>44271</v>
      </c>
      <c r="B1517">
        <v>34786</v>
      </c>
      <c r="C1517">
        <f t="shared" si="311"/>
        <v>176.31063434017824</v>
      </c>
      <c r="D1517">
        <v>22616.05</v>
      </c>
      <c r="E1517" s="135">
        <f t="shared" si="311"/>
        <v>261.13902828230107</v>
      </c>
      <c r="F1517">
        <v>13939.45</v>
      </c>
      <c r="G1517">
        <f t="shared" si="299"/>
        <v>200.55406325039891</v>
      </c>
      <c r="H1517">
        <v>12083.97</v>
      </c>
      <c r="I1517">
        <f t="shared" si="300"/>
        <v>190.84663530102955</v>
      </c>
      <c r="J1517">
        <v>9205.8799999999992</v>
      </c>
      <c r="K1517">
        <f t="shared" si="301"/>
        <v>180.3850720883479</v>
      </c>
      <c r="L1517">
        <v>22399.66</v>
      </c>
      <c r="M1517" s="134">
        <f t="shared" si="302"/>
        <v>263.15328206465682</v>
      </c>
      <c r="N1517">
        <v>14272.28</v>
      </c>
      <c r="O1517">
        <f t="shared" si="303"/>
        <v>217.43332551287483</v>
      </c>
      <c r="P1517">
        <v>21227.81</v>
      </c>
      <c r="Q1517">
        <f t="shared" si="304"/>
        <v>219.17374434456883</v>
      </c>
      <c r="R1517">
        <v>9993.44</v>
      </c>
      <c r="S1517" s="135">
        <f t="shared" si="305"/>
        <v>237.44380767732065</v>
      </c>
      <c r="T1517">
        <v>14750.6</v>
      </c>
      <c r="U1517" s="136">
        <f t="shared" si="306"/>
        <v>230.88325295792461</v>
      </c>
      <c r="V1517">
        <v>12378.85</v>
      </c>
      <c r="W1517">
        <f t="shared" si="307"/>
        <v>169.22579525057449</v>
      </c>
      <c r="X1517">
        <v>4484.32</v>
      </c>
      <c r="Y1517">
        <f t="shared" si="308"/>
        <v>108.24657408592002</v>
      </c>
      <c r="Z1517">
        <v>22168.66</v>
      </c>
      <c r="AA1517" s="136">
        <f t="shared" si="309"/>
        <v>223.5284746309591</v>
      </c>
      <c r="AB1517">
        <v>14910.45</v>
      </c>
      <c r="AC1517">
        <f t="shared" si="310"/>
        <v>169.48700752495057</v>
      </c>
    </row>
    <row r="1518" spans="1:29">
      <c r="A1518" s="20">
        <v>44272</v>
      </c>
      <c r="B1518">
        <v>34102.1</v>
      </c>
      <c r="C1518">
        <f t="shared" si="311"/>
        <v>172.84433057356961</v>
      </c>
      <c r="D1518">
        <v>22131.200000000001</v>
      </c>
      <c r="E1518" s="135">
        <f t="shared" si="311"/>
        <v>255.54064758086676</v>
      </c>
      <c r="F1518">
        <v>13736.75</v>
      </c>
      <c r="G1518">
        <f t="shared" si="299"/>
        <v>197.63771370856935</v>
      </c>
      <c r="H1518">
        <v>11929.8</v>
      </c>
      <c r="I1518">
        <f t="shared" si="300"/>
        <v>188.41177111613339</v>
      </c>
      <c r="J1518">
        <v>9083.89</v>
      </c>
      <c r="K1518">
        <f t="shared" si="301"/>
        <v>177.99473298507286</v>
      </c>
      <c r="L1518">
        <v>21949.8</v>
      </c>
      <c r="M1518" s="134">
        <f t="shared" si="302"/>
        <v>257.86828508391659</v>
      </c>
      <c r="N1518">
        <v>14078.85</v>
      </c>
      <c r="O1518">
        <f t="shared" si="303"/>
        <v>214.48648533359335</v>
      </c>
      <c r="P1518">
        <v>20814.400000000001</v>
      </c>
      <c r="Q1518">
        <f t="shared" si="304"/>
        <v>214.90535219062136</v>
      </c>
      <c r="R1518">
        <v>9828.77</v>
      </c>
      <c r="S1518" s="135">
        <f t="shared" si="305"/>
        <v>233.5312538609947</v>
      </c>
      <c r="T1518">
        <v>14502</v>
      </c>
      <c r="U1518" s="136">
        <f t="shared" si="306"/>
        <v>226.9920501129325</v>
      </c>
      <c r="V1518">
        <v>12242.6</v>
      </c>
      <c r="W1518">
        <f t="shared" si="307"/>
        <v>167.36318163114373</v>
      </c>
      <c r="X1518">
        <v>4344.9399999999996</v>
      </c>
      <c r="Y1518">
        <f t="shared" si="308"/>
        <v>104.88209351894542</v>
      </c>
      <c r="Z1518">
        <v>21735.83</v>
      </c>
      <c r="AA1518" s="136">
        <f t="shared" si="309"/>
        <v>219.16421311607647</v>
      </c>
      <c r="AB1518">
        <v>14721.3</v>
      </c>
      <c r="AC1518">
        <f t="shared" si="310"/>
        <v>167.33694045968127</v>
      </c>
    </row>
    <row r="1519" spans="1:29">
      <c r="A1519" s="20">
        <v>44273</v>
      </c>
      <c r="B1519">
        <v>33692.85</v>
      </c>
      <c r="C1519">
        <f t="shared" si="311"/>
        <v>170.77007290945997</v>
      </c>
      <c r="D1519">
        <v>21834.75</v>
      </c>
      <c r="E1519" s="135">
        <f t="shared" si="311"/>
        <v>252.11765086241732</v>
      </c>
      <c r="F1519">
        <v>13489.65</v>
      </c>
      <c r="G1519">
        <f t="shared" si="299"/>
        <v>194.08255844568782</v>
      </c>
      <c r="H1519">
        <v>11724.46</v>
      </c>
      <c r="I1519">
        <f t="shared" si="300"/>
        <v>185.16876007814557</v>
      </c>
      <c r="J1519">
        <v>8941.8700000000008</v>
      </c>
      <c r="K1519">
        <f t="shared" si="301"/>
        <v>175.21191505370868</v>
      </c>
      <c r="L1519">
        <v>21663.62</v>
      </c>
      <c r="M1519" s="134">
        <f t="shared" si="302"/>
        <v>254.50621591584604</v>
      </c>
      <c r="N1519">
        <v>13842.94</v>
      </c>
      <c r="O1519">
        <f t="shared" si="303"/>
        <v>210.89247682046565</v>
      </c>
      <c r="P1519">
        <v>20448.54</v>
      </c>
      <c r="Q1519">
        <f t="shared" si="304"/>
        <v>211.12790618437276</v>
      </c>
      <c r="R1519">
        <v>9612.11</v>
      </c>
      <c r="S1519" s="135">
        <f t="shared" si="305"/>
        <v>228.38341934441496</v>
      </c>
      <c r="T1519">
        <v>14245.6</v>
      </c>
      <c r="U1519" s="136">
        <f t="shared" si="306"/>
        <v>222.97875803949742</v>
      </c>
      <c r="V1519">
        <v>12083.8</v>
      </c>
      <c r="W1519">
        <f t="shared" si="307"/>
        <v>165.19229691359797</v>
      </c>
      <c r="X1519">
        <v>4307.29</v>
      </c>
      <c r="Y1519">
        <f t="shared" si="308"/>
        <v>103.97326374891678</v>
      </c>
      <c r="Z1519">
        <v>21327.16</v>
      </c>
      <c r="AA1519" s="136">
        <f t="shared" si="309"/>
        <v>215.04355892554648</v>
      </c>
      <c r="AB1519">
        <v>14557.85</v>
      </c>
      <c r="AC1519">
        <f t="shared" si="310"/>
        <v>165.47900516061566</v>
      </c>
    </row>
    <row r="1520" spans="1:29">
      <c r="A1520" s="20">
        <v>44274</v>
      </c>
      <c r="B1520">
        <v>34075.85</v>
      </c>
      <c r="C1520">
        <f t="shared" si="311"/>
        <v>172.71128411374582</v>
      </c>
      <c r="D1520">
        <v>22161.7</v>
      </c>
      <c r="E1520" s="135">
        <f t="shared" si="311"/>
        <v>255.89281961632878</v>
      </c>
      <c r="F1520">
        <v>13700.25</v>
      </c>
      <c r="G1520">
        <f t="shared" si="299"/>
        <v>197.11256936581267</v>
      </c>
      <c r="H1520">
        <v>11859.31</v>
      </c>
      <c r="I1520">
        <f t="shared" si="300"/>
        <v>187.29849631303725</v>
      </c>
      <c r="J1520">
        <v>9045.07</v>
      </c>
      <c r="K1520">
        <f t="shared" si="301"/>
        <v>177.23407257037383</v>
      </c>
      <c r="L1520">
        <v>21836.26</v>
      </c>
      <c r="M1520" s="134">
        <f t="shared" si="302"/>
        <v>256.53440663908208</v>
      </c>
      <c r="N1520">
        <v>13851.24</v>
      </c>
      <c r="O1520">
        <f t="shared" si="303"/>
        <v>211.01892449398082</v>
      </c>
      <c r="P1520">
        <v>20719.27</v>
      </c>
      <c r="Q1520">
        <f t="shared" si="304"/>
        <v>213.92315015001998</v>
      </c>
      <c r="R1520">
        <v>9737.3700000000008</v>
      </c>
      <c r="S1520" s="135">
        <f t="shared" si="305"/>
        <v>231.35959284920028</v>
      </c>
      <c r="T1520">
        <v>14476.55</v>
      </c>
      <c r="U1520" s="136">
        <f t="shared" si="306"/>
        <v>226.59369487397413</v>
      </c>
      <c r="V1520">
        <v>12215.1</v>
      </c>
      <c r="W1520">
        <f t="shared" si="307"/>
        <v>166.98724126758887</v>
      </c>
      <c r="X1520">
        <v>4392.93</v>
      </c>
      <c r="Y1520">
        <f t="shared" si="308"/>
        <v>106.0405195657894</v>
      </c>
      <c r="Z1520">
        <v>21597.73</v>
      </c>
      <c r="AA1520" s="136">
        <f t="shared" si="309"/>
        <v>217.77173913043475</v>
      </c>
      <c r="AB1520">
        <v>14744</v>
      </c>
      <c r="AC1520">
        <f t="shared" si="310"/>
        <v>167.59497124150317</v>
      </c>
    </row>
    <row r="1521" spans="1:29">
      <c r="A1521" s="20">
        <v>44277</v>
      </c>
      <c r="B1521">
        <v>34412.85</v>
      </c>
      <c r="C1521">
        <f t="shared" si="311"/>
        <v>174.41934723605482</v>
      </c>
      <c r="D1521">
        <v>22476.45</v>
      </c>
      <c r="E1521" s="135">
        <f t="shared" si="311"/>
        <v>259.52711955605537</v>
      </c>
      <c r="F1521">
        <v>13840.4</v>
      </c>
      <c r="G1521">
        <f t="shared" si="299"/>
        <v>199.1289797668359</v>
      </c>
      <c r="H1521">
        <v>11994.87</v>
      </c>
      <c r="I1521">
        <f t="shared" si="300"/>
        <v>189.43944584215788</v>
      </c>
      <c r="J1521">
        <v>9124.11</v>
      </c>
      <c r="K1521">
        <f t="shared" si="301"/>
        <v>178.78282576918406</v>
      </c>
      <c r="L1521">
        <v>22305.34</v>
      </c>
      <c r="M1521" s="134">
        <f t="shared" si="302"/>
        <v>262.04520196146154</v>
      </c>
      <c r="N1521">
        <v>13969.38</v>
      </c>
      <c r="O1521">
        <f t="shared" si="303"/>
        <v>212.81874716254467</v>
      </c>
      <c r="P1521">
        <v>20837.849999999999</v>
      </c>
      <c r="Q1521">
        <f t="shared" si="304"/>
        <v>215.14746969143181</v>
      </c>
      <c r="R1521">
        <v>9902.9</v>
      </c>
      <c r="S1521" s="135">
        <f t="shared" si="305"/>
        <v>235.29258023740957</v>
      </c>
      <c r="T1521">
        <v>14720.55</v>
      </c>
      <c r="U1521" s="136">
        <f t="shared" si="306"/>
        <v>230.41289637911521</v>
      </c>
      <c r="V1521">
        <v>12352.95</v>
      </c>
      <c r="W1521">
        <f t="shared" si="307"/>
        <v>168.87172778089922</v>
      </c>
      <c r="X1521">
        <v>4392.3100000000004</v>
      </c>
      <c r="Y1521">
        <f t="shared" si="308"/>
        <v>106.02555344474244</v>
      </c>
      <c r="Z1521">
        <v>21967.040000000001</v>
      </c>
      <c r="AA1521" s="136">
        <f t="shared" si="309"/>
        <v>221.49552311042996</v>
      </c>
      <c r="AB1521">
        <v>14736.4</v>
      </c>
      <c r="AC1521">
        <f t="shared" si="310"/>
        <v>167.50858208106939</v>
      </c>
    </row>
    <row r="1522" spans="1:29">
      <c r="A1522" s="20">
        <v>44278</v>
      </c>
      <c r="B1522">
        <v>34832.199999999997</v>
      </c>
      <c r="C1522">
        <f t="shared" si="311"/>
        <v>176.54479610946808</v>
      </c>
      <c r="D1522">
        <v>22819.95</v>
      </c>
      <c r="E1522" s="135">
        <f t="shared" si="311"/>
        <v>263.49338493904537</v>
      </c>
      <c r="F1522">
        <v>13919.45</v>
      </c>
      <c r="G1522">
        <f t="shared" si="299"/>
        <v>200.26631292560074</v>
      </c>
      <c r="H1522">
        <v>12044.18</v>
      </c>
      <c r="I1522">
        <f t="shared" si="300"/>
        <v>190.2182170230441</v>
      </c>
      <c r="J1522">
        <v>9131.86</v>
      </c>
      <c r="K1522">
        <f t="shared" si="301"/>
        <v>178.93468352842973</v>
      </c>
      <c r="L1522">
        <v>22612.06</v>
      </c>
      <c r="M1522" s="134">
        <f t="shared" si="302"/>
        <v>265.64857695353157</v>
      </c>
      <c r="N1522">
        <v>14023.17</v>
      </c>
      <c r="O1522">
        <f t="shared" si="303"/>
        <v>213.63821949487965</v>
      </c>
      <c r="P1522">
        <v>20928.75</v>
      </c>
      <c r="Q1522">
        <f t="shared" si="304"/>
        <v>216.08599765832625</v>
      </c>
      <c r="R1522">
        <v>10021.870000000001</v>
      </c>
      <c r="S1522" s="135">
        <f t="shared" si="305"/>
        <v>238.11930354783834</v>
      </c>
      <c r="T1522">
        <v>14834.6</v>
      </c>
      <c r="U1522" s="136">
        <f t="shared" si="306"/>
        <v>232.19806003346494</v>
      </c>
      <c r="V1522">
        <v>12389.05</v>
      </c>
      <c r="W1522">
        <f t="shared" si="307"/>
        <v>169.36523494905666</v>
      </c>
      <c r="X1522">
        <v>4364.54</v>
      </c>
      <c r="Y1522">
        <f t="shared" si="308"/>
        <v>105.35521605526846</v>
      </c>
      <c r="Z1522">
        <v>22296.9</v>
      </c>
      <c r="AA1522" s="136">
        <f t="shared" si="309"/>
        <v>224.82152940227476</v>
      </c>
      <c r="AB1522">
        <v>14814.75</v>
      </c>
      <c r="AC1522">
        <f t="shared" si="310"/>
        <v>168.39918612317277</v>
      </c>
    </row>
    <row r="1523" spans="1:29">
      <c r="A1523" s="20">
        <v>44279</v>
      </c>
      <c r="B1523">
        <v>34310</v>
      </c>
      <c r="C1523">
        <f t="shared" si="311"/>
        <v>173.89805853537388</v>
      </c>
      <c r="D1523">
        <v>22517.65</v>
      </c>
      <c r="E1523" s="135">
        <f t="shared" si="311"/>
        <v>260.00284046953192</v>
      </c>
      <c r="F1523">
        <v>13841.3</v>
      </c>
      <c r="G1523">
        <f t="shared" si="299"/>
        <v>199.14192853145181</v>
      </c>
      <c r="H1523">
        <v>11922.84</v>
      </c>
      <c r="I1523">
        <f t="shared" si="300"/>
        <v>188.30184924594545</v>
      </c>
      <c r="J1523">
        <v>9036.43</v>
      </c>
      <c r="K1523">
        <f t="shared" si="301"/>
        <v>177.06477566200186</v>
      </c>
      <c r="L1523">
        <v>22296.799999999999</v>
      </c>
      <c r="M1523" s="134">
        <f t="shared" si="302"/>
        <v>261.94487324982788</v>
      </c>
      <c r="N1523">
        <v>13879.4</v>
      </c>
      <c r="O1523">
        <f t="shared" si="303"/>
        <v>211.44793250436473</v>
      </c>
      <c r="P1523">
        <v>20641.97</v>
      </c>
      <c r="Q1523">
        <f t="shared" si="304"/>
        <v>213.12504000875546</v>
      </c>
      <c r="R1523">
        <v>9915.94</v>
      </c>
      <c r="S1523" s="135">
        <f t="shared" si="305"/>
        <v>235.60241021108354</v>
      </c>
      <c r="T1523">
        <v>14626.7</v>
      </c>
      <c r="U1523" s="136">
        <f t="shared" si="306"/>
        <v>228.94391252150257</v>
      </c>
      <c r="V1523">
        <v>12243</v>
      </c>
      <c r="W1523">
        <f t="shared" si="307"/>
        <v>167.36864985461361</v>
      </c>
      <c r="X1523">
        <v>4246.54</v>
      </c>
      <c r="Y1523">
        <f t="shared" si="308"/>
        <v>102.50682527536456</v>
      </c>
      <c r="Z1523">
        <v>21979.29</v>
      </c>
      <c r="AA1523" s="136">
        <f t="shared" si="309"/>
        <v>221.61904089699124</v>
      </c>
      <c r="AB1523">
        <v>14549.4</v>
      </c>
      <c r="AC1523">
        <f t="shared" si="310"/>
        <v>165.38295405460707</v>
      </c>
    </row>
    <row r="1524" spans="1:29">
      <c r="A1524" s="20">
        <v>44280</v>
      </c>
      <c r="B1524">
        <v>33554.199999999997</v>
      </c>
      <c r="C1524">
        <f t="shared" si="311"/>
        <v>170.06733417976221</v>
      </c>
      <c r="D1524">
        <v>22007.8</v>
      </c>
      <c r="E1524" s="135">
        <f t="shared" si="311"/>
        <v>254.11579416525987</v>
      </c>
      <c r="F1524">
        <v>13619.35</v>
      </c>
      <c r="G1524">
        <f t="shared" si="299"/>
        <v>195.94861930200403</v>
      </c>
      <c r="H1524">
        <v>11711.26</v>
      </c>
      <c r="I1524">
        <f t="shared" si="300"/>
        <v>184.96028756572017</v>
      </c>
      <c r="J1524">
        <v>8855.7199999999993</v>
      </c>
      <c r="K1524">
        <f t="shared" si="301"/>
        <v>173.52384460738398</v>
      </c>
      <c r="L1524">
        <v>21853.1</v>
      </c>
      <c r="M1524" s="134">
        <f t="shared" si="302"/>
        <v>256.73224452010214</v>
      </c>
      <c r="N1524">
        <v>13696.26</v>
      </c>
      <c r="O1524">
        <f t="shared" si="303"/>
        <v>208.65785697092315</v>
      </c>
      <c r="P1524">
        <v>20357.53</v>
      </c>
      <c r="Q1524">
        <f t="shared" si="304"/>
        <v>210.18824248506513</v>
      </c>
      <c r="R1524">
        <v>9706.02</v>
      </c>
      <c r="S1524" s="135">
        <f t="shared" si="305"/>
        <v>230.61471787414823</v>
      </c>
      <c r="T1524">
        <v>14371.5</v>
      </c>
      <c r="U1524" s="136">
        <f t="shared" si="306"/>
        <v>224.94940340628946</v>
      </c>
      <c r="V1524">
        <v>11986.8</v>
      </c>
      <c r="W1524">
        <f t="shared" si="307"/>
        <v>163.86625272214999</v>
      </c>
      <c r="X1524">
        <v>4168.6499999999996</v>
      </c>
      <c r="Y1524">
        <f t="shared" si="308"/>
        <v>100.62664597157887</v>
      </c>
      <c r="Z1524">
        <v>21400.63</v>
      </c>
      <c r="AA1524" s="136">
        <f t="shared" si="309"/>
        <v>215.78436315237556</v>
      </c>
      <c r="AB1524">
        <v>14324.9</v>
      </c>
      <c r="AC1524">
        <f t="shared" si="310"/>
        <v>162.83106372337281</v>
      </c>
    </row>
    <row r="1525" spans="1:29">
      <c r="A1525" s="20">
        <v>44281</v>
      </c>
      <c r="B1525">
        <v>33962.550000000003</v>
      </c>
      <c r="C1525">
        <f t="shared" si="311"/>
        <v>172.13703025096365</v>
      </c>
      <c r="D1525">
        <v>22233.8</v>
      </c>
      <c r="E1525" s="135">
        <f t="shared" si="311"/>
        <v>256.72533121491267</v>
      </c>
      <c r="F1525">
        <v>13763.05</v>
      </c>
      <c r="G1525">
        <f t="shared" si="299"/>
        <v>198.01610538567894</v>
      </c>
      <c r="H1525">
        <v>11889.81</v>
      </c>
      <c r="I1525">
        <f t="shared" si="300"/>
        <v>187.78019416371723</v>
      </c>
      <c r="J1525">
        <v>8969.9699999999993</v>
      </c>
      <c r="K1525">
        <f t="shared" si="301"/>
        <v>175.76252189690916</v>
      </c>
      <c r="L1525">
        <v>22199.13</v>
      </c>
      <c r="M1525" s="134">
        <f t="shared" si="302"/>
        <v>260.79743703609716</v>
      </c>
      <c r="N1525">
        <v>13841</v>
      </c>
      <c r="O1525">
        <f t="shared" si="303"/>
        <v>210.86292158111394</v>
      </c>
      <c r="P1525">
        <v>20575.78</v>
      </c>
      <c r="Q1525">
        <f t="shared" si="304"/>
        <v>212.44163884122256</v>
      </c>
      <c r="R1525">
        <v>9830.31</v>
      </c>
      <c r="S1525" s="135">
        <f t="shared" si="305"/>
        <v>233.56784421064637</v>
      </c>
      <c r="T1525">
        <v>14608.6</v>
      </c>
      <c r="U1525" s="136">
        <f t="shared" si="306"/>
        <v>228.66060290165399</v>
      </c>
      <c r="V1525">
        <v>12171.4</v>
      </c>
      <c r="W1525">
        <f t="shared" si="307"/>
        <v>166.38983785350356</v>
      </c>
      <c r="X1525">
        <v>4246.45</v>
      </c>
      <c r="Y1525">
        <f t="shared" si="308"/>
        <v>102.50465277392226</v>
      </c>
      <c r="Z1525">
        <v>21703.7</v>
      </c>
      <c r="AA1525" s="136">
        <f t="shared" si="309"/>
        <v>218.84024360732437</v>
      </c>
      <c r="AB1525">
        <v>14507.3</v>
      </c>
      <c r="AC1525">
        <f t="shared" si="310"/>
        <v>164.90440357378316</v>
      </c>
    </row>
    <row r="1526" spans="1:29">
      <c r="A1526" s="20">
        <v>44285</v>
      </c>
      <c r="B1526">
        <v>34079.35</v>
      </c>
      <c r="C1526">
        <f t="shared" si="311"/>
        <v>172.72902364172234</v>
      </c>
      <c r="D1526">
        <v>22563.85</v>
      </c>
      <c r="E1526" s="135">
        <f t="shared" si="311"/>
        <v>260.53629450357596</v>
      </c>
      <c r="F1526">
        <v>14095.6</v>
      </c>
      <c r="G1526">
        <f t="shared" si="299"/>
        <v>202.80067391126067</v>
      </c>
      <c r="H1526">
        <v>12154.68</v>
      </c>
      <c r="I1526">
        <f t="shared" si="300"/>
        <v>191.96338464599944</v>
      </c>
      <c r="J1526">
        <v>9183.92</v>
      </c>
      <c r="K1526">
        <f t="shared" si="301"/>
        <v>179.95477577956916</v>
      </c>
      <c r="L1526">
        <v>22767.07</v>
      </c>
      <c r="M1526" s="134">
        <f t="shared" si="302"/>
        <v>267.46964880251693</v>
      </c>
      <c r="N1526">
        <v>14147.08</v>
      </c>
      <c r="O1526">
        <f t="shared" si="303"/>
        <v>215.52594614852575</v>
      </c>
      <c r="P1526">
        <v>21021.1</v>
      </c>
      <c r="Q1526">
        <f t="shared" si="304"/>
        <v>217.03949664339447</v>
      </c>
      <c r="R1526">
        <v>10041.129999999999</v>
      </c>
      <c r="S1526" s="135">
        <f t="shared" si="305"/>
        <v>238.57692051815732</v>
      </c>
      <c r="T1526">
        <v>14914.4</v>
      </c>
      <c r="U1526" s="136">
        <f t="shared" si="306"/>
        <v>233.44712675522828</v>
      </c>
      <c r="V1526">
        <v>12463.95</v>
      </c>
      <c r="W1526">
        <f t="shared" si="307"/>
        <v>170.38915979379331</v>
      </c>
      <c r="X1526">
        <v>4298.33</v>
      </c>
      <c r="Y1526">
        <f t="shared" si="308"/>
        <v>103.7569791608834</v>
      </c>
      <c r="Z1526">
        <v>22086.01</v>
      </c>
      <c r="AA1526" s="136">
        <f t="shared" si="309"/>
        <v>222.69510768734369</v>
      </c>
      <c r="AB1526">
        <v>14845.1</v>
      </c>
      <c r="AC1526">
        <f t="shared" si="310"/>
        <v>168.74417441516815</v>
      </c>
    </row>
    <row r="1527" spans="1:29">
      <c r="A1527" s="20">
        <v>44286</v>
      </c>
      <c r="B1527">
        <v>34176.25</v>
      </c>
      <c r="C1527">
        <f t="shared" si="311"/>
        <v>173.22015514484323</v>
      </c>
      <c r="D1527">
        <v>22648.2</v>
      </c>
      <c r="E1527" s="135">
        <f t="shared" si="311"/>
        <v>261.51025224755034</v>
      </c>
      <c r="F1527">
        <v>14115.35</v>
      </c>
      <c r="G1527">
        <f t="shared" si="299"/>
        <v>203.08482735699886</v>
      </c>
      <c r="H1527">
        <v>12116.38</v>
      </c>
      <c r="I1527">
        <f t="shared" si="300"/>
        <v>191.35849849252259</v>
      </c>
      <c r="J1527">
        <v>9148.3799999999992</v>
      </c>
      <c r="K1527">
        <f t="shared" si="301"/>
        <v>179.25838548749277</v>
      </c>
      <c r="L1527">
        <v>22874.03</v>
      </c>
      <c r="M1527" s="134">
        <f t="shared" si="302"/>
        <v>268.72622479740414</v>
      </c>
      <c r="N1527">
        <v>14195.36</v>
      </c>
      <c r="O1527">
        <f t="shared" si="303"/>
        <v>216.26147550723803</v>
      </c>
      <c r="P1527">
        <v>21108.05</v>
      </c>
      <c r="Q1527">
        <f t="shared" si="304"/>
        <v>217.93724149181551</v>
      </c>
      <c r="R1527">
        <v>10064.15</v>
      </c>
      <c r="S1527" s="135">
        <f t="shared" si="305"/>
        <v>239.12387496554803</v>
      </c>
      <c r="T1527">
        <v>14935.1</v>
      </c>
      <c r="U1527" s="136">
        <f t="shared" si="306"/>
        <v>233.77113278455789</v>
      </c>
      <c r="V1527">
        <v>12425.85</v>
      </c>
      <c r="W1527">
        <f t="shared" si="307"/>
        <v>169.86831150828644</v>
      </c>
      <c r="X1527">
        <v>4304.29</v>
      </c>
      <c r="Y1527">
        <f t="shared" si="308"/>
        <v>103.90084703417347</v>
      </c>
      <c r="Z1527">
        <v>22161.41</v>
      </c>
      <c r="AA1527" s="136">
        <f t="shared" si="309"/>
        <v>223.45537226748405</v>
      </c>
      <c r="AB1527">
        <v>14690.7</v>
      </c>
      <c r="AC1527">
        <f t="shared" si="310"/>
        <v>166.98911041898745</v>
      </c>
    </row>
    <row r="1528" spans="1:29">
      <c r="A1528" s="20">
        <v>44287</v>
      </c>
      <c r="B1528">
        <v>34689.550000000003</v>
      </c>
      <c r="C1528">
        <f t="shared" si="311"/>
        <v>175.8217836335115</v>
      </c>
      <c r="D1528">
        <v>23287.5</v>
      </c>
      <c r="E1528" s="135">
        <f t="shared" si="311"/>
        <v>268.89200904331597</v>
      </c>
      <c r="F1528">
        <v>14209.7</v>
      </c>
      <c r="G1528">
        <f t="shared" si="299"/>
        <v>204.44228951423429</v>
      </c>
      <c r="H1528">
        <v>12171.62</v>
      </c>
      <c r="I1528">
        <f t="shared" si="300"/>
        <v>192.23092437027879</v>
      </c>
      <c r="J1528">
        <v>9200.6200000000008</v>
      </c>
      <c r="K1528">
        <f t="shared" si="301"/>
        <v>180.28200475755665</v>
      </c>
      <c r="L1528">
        <v>23408.44</v>
      </c>
      <c r="M1528" s="134">
        <f t="shared" si="302"/>
        <v>275.00452301568839</v>
      </c>
      <c r="N1528">
        <v>14236.16</v>
      </c>
      <c r="O1528">
        <f t="shared" si="303"/>
        <v>216.88304961319201</v>
      </c>
      <c r="P1528">
        <v>21322.21</v>
      </c>
      <c r="Q1528">
        <f t="shared" si="304"/>
        <v>220.14840925188275</v>
      </c>
      <c r="R1528">
        <v>10274</v>
      </c>
      <c r="S1528" s="135">
        <f t="shared" si="305"/>
        <v>244.10990410477194</v>
      </c>
      <c r="T1528">
        <v>15265.7</v>
      </c>
      <c r="U1528" s="136">
        <f t="shared" si="306"/>
        <v>238.9458377747203</v>
      </c>
      <c r="V1528">
        <v>12484.2</v>
      </c>
      <c r="W1528">
        <f t="shared" si="307"/>
        <v>170.6659886069564</v>
      </c>
      <c r="X1528">
        <v>4436.6499999999996</v>
      </c>
      <c r="Y1528">
        <f t="shared" si="308"/>
        <v>107.09587248864869</v>
      </c>
      <c r="Z1528">
        <v>22633.7</v>
      </c>
      <c r="AA1528" s="136">
        <f t="shared" si="309"/>
        <v>228.21751230136323</v>
      </c>
      <c r="AB1528">
        <v>14867.35</v>
      </c>
      <c r="AC1528">
        <f t="shared" si="310"/>
        <v>168.99709004933277</v>
      </c>
    </row>
    <row r="1529" spans="1:29">
      <c r="A1529" s="20">
        <v>44291</v>
      </c>
      <c r="B1529">
        <v>34370.65</v>
      </c>
      <c r="C1529">
        <f t="shared" si="311"/>
        <v>174.20545921302386</v>
      </c>
      <c r="D1529">
        <v>23512.400000000001</v>
      </c>
      <c r="E1529" s="135">
        <f t="shared" si="311"/>
        <v>271.48884480644392</v>
      </c>
      <c r="F1529">
        <v>14128.6</v>
      </c>
      <c r="G1529">
        <f t="shared" si="299"/>
        <v>203.27546194717766</v>
      </c>
      <c r="H1529">
        <v>12070.58</v>
      </c>
      <c r="I1529">
        <f t="shared" si="300"/>
        <v>190.63516204789497</v>
      </c>
      <c r="J1529">
        <v>9129.76</v>
      </c>
      <c r="K1529">
        <f t="shared" si="301"/>
        <v>178.89353497431156</v>
      </c>
      <c r="L1529">
        <v>23398.22</v>
      </c>
      <c r="M1529" s="134">
        <f t="shared" si="302"/>
        <v>274.88445750832352</v>
      </c>
      <c r="N1529">
        <v>14071.94</v>
      </c>
      <c r="O1529">
        <f t="shared" si="303"/>
        <v>214.38121383672714</v>
      </c>
      <c r="P1529">
        <v>21101.87</v>
      </c>
      <c r="Q1529">
        <f t="shared" si="304"/>
        <v>217.87343397987482</v>
      </c>
      <c r="R1529">
        <v>10336.44</v>
      </c>
      <c r="S1529" s="135">
        <f t="shared" si="305"/>
        <v>245.59347646337639</v>
      </c>
      <c r="T1529">
        <v>15225.1</v>
      </c>
      <c r="U1529" s="136">
        <f t="shared" si="306"/>
        <v>238.31034768820913</v>
      </c>
      <c r="V1529">
        <v>12368.45</v>
      </c>
      <c r="W1529">
        <f t="shared" si="307"/>
        <v>169.08362144035743</v>
      </c>
      <c r="X1529">
        <v>4369.47</v>
      </c>
      <c r="Y1529">
        <f t="shared" si="308"/>
        <v>105.47422085649664</v>
      </c>
      <c r="Z1529">
        <v>22820.71</v>
      </c>
      <c r="AA1529" s="136">
        <f t="shared" si="309"/>
        <v>230.10314995563439</v>
      </c>
      <c r="AB1529">
        <v>14637.8</v>
      </c>
      <c r="AC1529">
        <f t="shared" si="310"/>
        <v>166.38779639438926</v>
      </c>
    </row>
    <row r="1530" spans="1:29">
      <c r="A1530" s="20">
        <v>44292</v>
      </c>
      <c r="B1530">
        <v>34714.050000000003</v>
      </c>
      <c r="C1530">
        <f t="shared" si="311"/>
        <v>175.94596032934703</v>
      </c>
      <c r="D1530">
        <v>23993.599999999999</v>
      </c>
      <c r="E1530" s="135">
        <f t="shared" si="311"/>
        <v>277.04508032986388</v>
      </c>
      <c r="F1530">
        <v>14300.85</v>
      </c>
      <c r="G1530">
        <f t="shared" si="299"/>
        <v>205.75371161950198</v>
      </c>
      <c r="H1530">
        <v>12181.06</v>
      </c>
      <c r="I1530">
        <f t="shared" si="300"/>
        <v>192.38001380340722</v>
      </c>
      <c r="J1530">
        <v>9195.19</v>
      </c>
      <c r="K1530">
        <f t="shared" si="301"/>
        <v>180.17560635333675</v>
      </c>
      <c r="L1530">
        <v>23756.57</v>
      </c>
      <c r="M1530" s="134">
        <f t="shared" si="302"/>
        <v>279.09438652634742</v>
      </c>
      <c r="N1530">
        <v>14056.61</v>
      </c>
      <c r="O1530">
        <f t="shared" si="303"/>
        <v>214.14766650721057</v>
      </c>
      <c r="P1530">
        <v>21254.86</v>
      </c>
      <c r="Q1530">
        <f t="shared" si="304"/>
        <v>219.45303126981082</v>
      </c>
      <c r="R1530">
        <v>10533.94</v>
      </c>
      <c r="S1530" s="135">
        <f t="shared" si="305"/>
        <v>250.28607000636768</v>
      </c>
      <c r="T1530">
        <v>15512.2</v>
      </c>
      <c r="U1530" s="136">
        <f t="shared" si="306"/>
        <v>242.80417044282387</v>
      </c>
      <c r="V1530">
        <v>12458.4</v>
      </c>
      <c r="W1530">
        <f t="shared" si="307"/>
        <v>170.31328819314859</v>
      </c>
      <c r="X1530">
        <v>4399.49</v>
      </c>
      <c r="Y1530">
        <f t="shared" si="308"/>
        <v>106.1988707820281</v>
      </c>
      <c r="Z1530">
        <v>23251.919999999998</v>
      </c>
      <c r="AA1530" s="136">
        <f t="shared" si="309"/>
        <v>234.4510768734371</v>
      </c>
      <c r="AB1530">
        <v>14683.5</v>
      </c>
      <c r="AC1530">
        <f t="shared" si="310"/>
        <v>166.90726805647125</v>
      </c>
    </row>
    <row r="1531" spans="1:29">
      <c r="A1531" s="20">
        <v>44293</v>
      </c>
      <c r="B1531">
        <v>35057.25</v>
      </c>
      <c r="C1531">
        <f t="shared" si="311"/>
        <v>177.68544775835721</v>
      </c>
      <c r="D1531">
        <v>24165.7</v>
      </c>
      <c r="E1531" s="135">
        <f t="shared" si="311"/>
        <v>279.03225433979861</v>
      </c>
      <c r="F1531">
        <v>14423.8</v>
      </c>
      <c r="G1531">
        <f t="shared" si="299"/>
        <v>207.52265674119877</v>
      </c>
      <c r="H1531">
        <v>12295.84</v>
      </c>
      <c r="I1531">
        <f t="shared" si="300"/>
        <v>194.19277705917935</v>
      </c>
      <c r="J1531">
        <v>9289.14</v>
      </c>
      <c r="K1531">
        <f t="shared" si="301"/>
        <v>182.01651428638607</v>
      </c>
      <c r="L1531">
        <v>23812.47</v>
      </c>
      <c r="M1531" s="134">
        <f t="shared" si="302"/>
        <v>279.75110490811818</v>
      </c>
      <c r="N1531">
        <v>14267.14</v>
      </c>
      <c r="O1531">
        <f t="shared" si="303"/>
        <v>217.35501936325215</v>
      </c>
      <c r="P1531">
        <v>21616.97</v>
      </c>
      <c r="Q1531">
        <f t="shared" si="304"/>
        <v>223.19175912560999</v>
      </c>
      <c r="R1531">
        <v>10597.7</v>
      </c>
      <c r="S1531" s="135">
        <f t="shared" si="305"/>
        <v>251.80100552181642</v>
      </c>
      <c r="T1531">
        <v>15718.2</v>
      </c>
      <c r="U1531" s="136">
        <f t="shared" si="306"/>
        <v>246.02857827093479</v>
      </c>
      <c r="V1531">
        <v>12574.7</v>
      </c>
      <c r="W1531">
        <f t="shared" si="307"/>
        <v>171.9031741670187</v>
      </c>
      <c r="X1531">
        <v>4446.6099999999997</v>
      </c>
      <c r="Y1531">
        <f t="shared" si="308"/>
        <v>107.33629598159651</v>
      </c>
      <c r="Z1531">
        <v>23410.16</v>
      </c>
      <c r="AA1531" s="136">
        <f t="shared" si="309"/>
        <v>236.04662418327013</v>
      </c>
      <c r="AB1531">
        <v>14819.05</v>
      </c>
      <c r="AC1531">
        <f t="shared" si="310"/>
        <v>168.4480642007866</v>
      </c>
    </row>
    <row r="1532" spans="1:29">
      <c r="A1532" s="20">
        <v>44294</v>
      </c>
      <c r="B1532">
        <v>35321.15</v>
      </c>
      <c r="C1532">
        <f t="shared" si="311"/>
        <v>179.02300816778555</v>
      </c>
      <c r="D1532">
        <v>24304.6</v>
      </c>
      <c r="E1532" s="135">
        <f t="shared" si="311"/>
        <v>280.63608042916485</v>
      </c>
      <c r="F1532">
        <v>14563.45</v>
      </c>
      <c r="G1532">
        <f t="shared" si="299"/>
        <v>209.53187338410206</v>
      </c>
      <c r="H1532">
        <v>12379.85</v>
      </c>
      <c r="I1532">
        <f t="shared" si="300"/>
        <v>195.51957825379</v>
      </c>
      <c r="J1532">
        <v>9352.19</v>
      </c>
      <c r="K1532">
        <f t="shared" si="301"/>
        <v>183.25195063741072</v>
      </c>
      <c r="L1532">
        <v>23820.080000000002</v>
      </c>
      <c r="M1532" s="134">
        <f t="shared" si="302"/>
        <v>279.84050789354347</v>
      </c>
      <c r="N1532">
        <v>14325.61</v>
      </c>
      <c r="O1532">
        <f t="shared" si="303"/>
        <v>218.24578990185836</v>
      </c>
      <c r="P1532">
        <v>21794.959999999999</v>
      </c>
      <c r="Q1532">
        <f t="shared" si="304"/>
        <v>225.02947741854217</v>
      </c>
      <c r="R1532">
        <v>10741.2</v>
      </c>
      <c r="S1532" s="135">
        <f t="shared" si="305"/>
        <v>255.21056083026829</v>
      </c>
      <c r="T1532">
        <v>15930.8</v>
      </c>
      <c r="U1532" s="136">
        <f t="shared" si="306"/>
        <v>249.35629236926667</v>
      </c>
      <c r="V1532">
        <v>12685.65</v>
      </c>
      <c r="W1532">
        <f t="shared" si="307"/>
        <v>173.41992265197902</v>
      </c>
      <c r="X1532">
        <v>4507.96</v>
      </c>
      <c r="Y1532">
        <f t="shared" si="308"/>
        <v>108.81721779809739</v>
      </c>
      <c r="Z1532">
        <v>23444.52</v>
      </c>
      <c r="AA1532" s="136">
        <f t="shared" si="309"/>
        <v>236.3930789707187</v>
      </c>
      <c r="AB1532">
        <v>14873.8</v>
      </c>
      <c r="AC1532">
        <f t="shared" si="310"/>
        <v>169.07040716575352</v>
      </c>
    </row>
    <row r="1533" spans="1:29">
      <c r="A1533" s="20">
        <v>44295</v>
      </c>
      <c r="B1533">
        <v>35358.9</v>
      </c>
      <c r="C1533">
        <f t="shared" si="311"/>
        <v>179.21434164810353</v>
      </c>
      <c r="D1533">
        <v>24657.5</v>
      </c>
      <c r="E1533" s="135">
        <f t="shared" si="311"/>
        <v>284.71088407882183</v>
      </c>
      <c r="F1533">
        <v>14689.5</v>
      </c>
      <c r="G1533">
        <f t="shared" si="299"/>
        <v>211.34541980614259</v>
      </c>
      <c r="H1533">
        <v>12442.62</v>
      </c>
      <c r="I1533">
        <f t="shared" si="300"/>
        <v>196.51092822386158</v>
      </c>
      <c r="J1533">
        <v>9395.1200000000008</v>
      </c>
      <c r="K1533">
        <f t="shared" si="301"/>
        <v>184.09314465088394</v>
      </c>
      <c r="L1533">
        <v>24091.07</v>
      </c>
      <c r="M1533" s="134">
        <f t="shared" si="302"/>
        <v>283.0241235335443</v>
      </c>
      <c r="N1533">
        <v>14366.55</v>
      </c>
      <c r="O1533">
        <f t="shared" si="303"/>
        <v>218.86949686013671</v>
      </c>
      <c r="P1533">
        <v>21911.57</v>
      </c>
      <c r="Q1533">
        <f t="shared" si="304"/>
        <v>226.23345702491798</v>
      </c>
      <c r="R1533">
        <v>10848.16</v>
      </c>
      <c r="S1533" s="135">
        <f t="shared" si="305"/>
        <v>257.75192693334856</v>
      </c>
      <c r="T1533">
        <v>16033.1</v>
      </c>
      <c r="U1533" s="136">
        <f t="shared" si="306"/>
        <v>250.95753955769263</v>
      </c>
      <c r="V1533">
        <v>12721.25</v>
      </c>
      <c r="W1533">
        <f t="shared" si="307"/>
        <v>173.90659454079912</v>
      </c>
      <c r="X1533">
        <v>4469.93</v>
      </c>
      <c r="Y1533">
        <f t="shared" si="308"/>
        <v>107.89921524420126</v>
      </c>
      <c r="Z1533">
        <v>23829.96</v>
      </c>
      <c r="AA1533" s="136">
        <f t="shared" si="309"/>
        <v>240.27950310559004</v>
      </c>
      <c r="AB1533">
        <v>14834.85</v>
      </c>
      <c r="AC1533">
        <f t="shared" si="310"/>
        <v>168.6276627185305</v>
      </c>
    </row>
    <row r="1534" spans="1:29">
      <c r="A1534" s="20">
        <v>44298</v>
      </c>
      <c r="B1534">
        <v>33713.949999999997</v>
      </c>
      <c r="C1534">
        <f t="shared" si="311"/>
        <v>170.87701692097545</v>
      </c>
      <c r="D1534">
        <v>23387.55</v>
      </c>
      <c r="E1534" s="135">
        <f t="shared" si="311"/>
        <v>270.04724878587245</v>
      </c>
      <c r="F1534">
        <v>14352.6</v>
      </c>
      <c r="G1534">
        <f t="shared" si="299"/>
        <v>206.49826558491728</v>
      </c>
      <c r="H1534">
        <v>12158.93</v>
      </c>
      <c r="I1534">
        <f t="shared" si="300"/>
        <v>192.03050647765158</v>
      </c>
      <c r="J1534">
        <v>9165.25</v>
      </c>
      <c r="K1534">
        <f t="shared" si="301"/>
        <v>179.58894553890889</v>
      </c>
      <c r="L1534">
        <v>22856.35</v>
      </c>
      <c r="M1534" s="134">
        <f t="shared" si="302"/>
        <v>268.51851851851848</v>
      </c>
      <c r="N1534">
        <v>13841.11</v>
      </c>
      <c r="O1534">
        <f t="shared" si="303"/>
        <v>210.86459739365449</v>
      </c>
      <c r="P1534">
        <v>20985.05</v>
      </c>
      <c r="Q1534">
        <f t="shared" si="304"/>
        <v>216.66728615707385</v>
      </c>
      <c r="R1534">
        <v>10296.43</v>
      </c>
      <c r="S1534" s="135">
        <f t="shared" si="305"/>
        <v>244.64284017145189</v>
      </c>
      <c r="T1534">
        <v>15449.5</v>
      </c>
      <c r="U1534" s="136">
        <f t="shared" si="306"/>
        <v>241.8227608757241</v>
      </c>
      <c r="V1534">
        <v>12360.45</v>
      </c>
      <c r="W1534">
        <f t="shared" si="307"/>
        <v>168.97425697095966</v>
      </c>
      <c r="X1534">
        <v>4209.53</v>
      </c>
      <c r="Y1534">
        <f t="shared" si="308"/>
        <v>101.61344440448114</v>
      </c>
      <c r="Z1534">
        <v>22785.55</v>
      </c>
      <c r="AA1534" s="136">
        <f t="shared" si="309"/>
        <v>229.74862870049205</v>
      </c>
      <c r="AB1534">
        <v>14310.8</v>
      </c>
      <c r="AC1534">
        <f t="shared" si="310"/>
        <v>162.67078909677858</v>
      </c>
    </row>
    <row r="1535" spans="1:29">
      <c r="A1535" s="20">
        <v>44299</v>
      </c>
      <c r="B1535">
        <v>34063.5</v>
      </c>
      <c r="C1535">
        <f t="shared" si="311"/>
        <v>172.64868892217163</v>
      </c>
      <c r="D1535">
        <v>23601.4</v>
      </c>
      <c r="E1535" s="135">
        <f t="shared" si="311"/>
        <v>272.51649435254615</v>
      </c>
      <c r="F1535">
        <v>14267.65</v>
      </c>
      <c r="G1535">
        <f t="shared" si="299"/>
        <v>205.27604608033698</v>
      </c>
      <c r="H1535">
        <v>12117.58</v>
      </c>
      <c r="I1535">
        <f t="shared" si="300"/>
        <v>191.37745053910675</v>
      </c>
      <c r="J1535">
        <v>9125.31</v>
      </c>
      <c r="K1535">
        <f t="shared" si="301"/>
        <v>178.80633922868014</v>
      </c>
      <c r="L1535">
        <v>23141.5</v>
      </c>
      <c r="M1535" s="134">
        <f t="shared" si="302"/>
        <v>271.86848715111103</v>
      </c>
      <c r="N1535">
        <v>13913.49</v>
      </c>
      <c r="O1535">
        <f t="shared" si="303"/>
        <v>211.96728204534443</v>
      </c>
      <c r="P1535">
        <v>21023.64</v>
      </c>
      <c r="Q1535">
        <f t="shared" si="304"/>
        <v>217.06572173729893</v>
      </c>
      <c r="R1535">
        <v>10345.709999999999</v>
      </c>
      <c r="S1535" s="135">
        <f t="shared" si="305"/>
        <v>245.81373136030561</v>
      </c>
      <c r="T1535">
        <v>15552.7</v>
      </c>
      <c r="U1535" s="136">
        <f t="shared" si="306"/>
        <v>243.43809528281656</v>
      </c>
      <c r="V1535">
        <v>12353.7</v>
      </c>
      <c r="W1535">
        <f t="shared" si="307"/>
        <v>168.88198069990528</v>
      </c>
      <c r="X1535">
        <v>4349.01</v>
      </c>
      <c r="Y1535">
        <f t="shared" si="308"/>
        <v>104.9803388619472</v>
      </c>
      <c r="Z1535">
        <v>22754.63</v>
      </c>
      <c r="AA1535" s="136">
        <f t="shared" si="309"/>
        <v>229.4368597241268</v>
      </c>
      <c r="AB1535">
        <v>14504.8</v>
      </c>
      <c r="AC1535">
        <f t="shared" si="310"/>
        <v>164.87598608679838</v>
      </c>
    </row>
    <row r="1536" spans="1:29">
      <c r="A1536" s="20">
        <v>44301</v>
      </c>
      <c r="B1536">
        <v>34273.25</v>
      </c>
      <c r="C1536">
        <f t="shared" si="311"/>
        <v>173.7117934916206</v>
      </c>
      <c r="D1536">
        <v>23702.65</v>
      </c>
      <c r="E1536" s="135">
        <f t="shared" si="311"/>
        <v>273.6855900440388</v>
      </c>
      <c r="F1536">
        <v>14322.8</v>
      </c>
      <c r="G1536">
        <f t="shared" si="299"/>
        <v>206.06951760096797</v>
      </c>
      <c r="H1536">
        <v>12167.13</v>
      </c>
      <c r="I1536">
        <f t="shared" si="300"/>
        <v>192.16001212930979</v>
      </c>
      <c r="J1536">
        <v>9151.32</v>
      </c>
      <c r="K1536">
        <f t="shared" si="301"/>
        <v>179.31599346325825</v>
      </c>
      <c r="L1536">
        <v>23309.09</v>
      </c>
      <c r="M1536" s="134">
        <f t="shared" si="302"/>
        <v>273.83735000622647</v>
      </c>
      <c r="N1536">
        <v>13929.12</v>
      </c>
      <c r="O1536">
        <f t="shared" si="303"/>
        <v>212.20539977269891</v>
      </c>
      <c r="P1536">
        <v>21054.25</v>
      </c>
      <c r="Q1536">
        <f t="shared" si="304"/>
        <v>217.38176509336756</v>
      </c>
      <c r="R1536">
        <v>10431.85</v>
      </c>
      <c r="S1536" s="135">
        <f t="shared" si="305"/>
        <v>247.86041494406902</v>
      </c>
      <c r="T1536">
        <v>15627.65</v>
      </c>
      <c r="U1536" s="136">
        <f t="shared" si="306"/>
        <v>244.6112475484326</v>
      </c>
      <c r="V1536">
        <v>12352.65</v>
      </c>
      <c r="W1536">
        <f t="shared" si="307"/>
        <v>168.86762661329681</v>
      </c>
      <c r="X1536">
        <v>4350.66</v>
      </c>
      <c r="Y1536">
        <f t="shared" si="308"/>
        <v>105.02016805505603</v>
      </c>
      <c r="Z1536">
        <v>22936.03</v>
      </c>
      <c r="AA1536" s="136">
        <f t="shared" si="309"/>
        <v>231.26593127369523</v>
      </c>
      <c r="AB1536">
        <v>14581.45</v>
      </c>
      <c r="AC1536">
        <f t="shared" si="310"/>
        <v>165.74726623775209</v>
      </c>
    </row>
    <row r="1537" spans="1:29">
      <c r="A1537" s="20">
        <v>44302</v>
      </c>
      <c r="B1537">
        <v>34640.699999999997</v>
      </c>
      <c r="C1537">
        <f t="shared" si="311"/>
        <v>175.57419050732514</v>
      </c>
      <c r="D1537">
        <v>24108.9</v>
      </c>
      <c r="E1537" s="135">
        <f t="shared" si="311"/>
        <v>278.37640609015142</v>
      </c>
      <c r="F1537">
        <v>14513.75</v>
      </c>
      <c r="G1537">
        <f t="shared" si="299"/>
        <v>208.81681382697857</v>
      </c>
      <c r="H1537">
        <v>12291.37</v>
      </c>
      <c r="I1537">
        <f t="shared" si="300"/>
        <v>194.12218068565346</v>
      </c>
      <c r="J1537">
        <v>9240.2099999999991</v>
      </c>
      <c r="K1537">
        <f t="shared" si="301"/>
        <v>181.05775297543235</v>
      </c>
      <c r="L1537">
        <v>23716.46</v>
      </c>
      <c r="M1537" s="134">
        <f t="shared" si="302"/>
        <v>278.62317052826472</v>
      </c>
      <c r="N1537">
        <v>14116.77</v>
      </c>
      <c r="O1537">
        <f t="shared" si="303"/>
        <v>215.06418362030354</v>
      </c>
      <c r="P1537">
        <v>21275.88</v>
      </c>
      <c r="Q1537">
        <f t="shared" si="304"/>
        <v>219.67005940913009</v>
      </c>
      <c r="R1537">
        <v>10629.78</v>
      </c>
      <c r="S1537" s="135">
        <f t="shared" si="305"/>
        <v>252.56322527300205</v>
      </c>
      <c r="T1537">
        <v>15869.9</v>
      </c>
      <c r="U1537" s="136">
        <f t="shared" si="306"/>
        <v>248.4030572394999</v>
      </c>
      <c r="V1537">
        <v>12435.55</v>
      </c>
      <c r="W1537">
        <f t="shared" si="307"/>
        <v>170.00091592743121</v>
      </c>
      <c r="X1537">
        <v>4382.01</v>
      </c>
      <c r="Y1537">
        <f t="shared" si="308"/>
        <v>105.77692272412371</v>
      </c>
      <c r="Z1537">
        <v>23305.29</v>
      </c>
      <c r="AA1537" s="136">
        <f t="shared" si="309"/>
        <v>234.98921109945954</v>
      </c>
      <c r="AB1537">
        <v>14617.85</v>
      </c>
      <c r="AC1537">
        <f t="shared" si="310"/>
        <v>166.16102484825063</v>
      </c>
    </row>
    <row r="1538" spans="1:29">
      <c r="A1538" s="20">
        <v>44305</v>
      </c>
      <c r="B1538">
        <v>34047.25</v>
      </c>
      <c r="C1538">
        <f t="shared" si="311"/>
        <v>172.566326827995</v>
      </c>
      <c r="D1538">
        <v>23778.2</v>
      </c>
      <c r="E1538" s="135">
        <f t="shared" si="311"/>
        <v>274.55793749581431</v>
      </c>
      <c r="F1538">
        <v>14371.65</v>
      </c>
      <c r="G1538">
        <f t="shared" ref="G1538:G1601" si="312">F1538/F$2*100</f>
        <v>206.77234776928753</v>
      </c>
      <c r="H1538">
        <v>12143.11</v>
      </c>
      <c r="I1538">
        <f t="shared" ref="I1538:I1601" si="313">H1538/H$2*100</f>
        <v>191.78065533018415</v>
      </c>
      <c r="J1538">
        <v>9111.9599999999991</v>
      </c>
      <c r="K1538">
        <f t="shared" ref="K1538:K1601" si="314">J1538/J$2*100</f>
        <v>178.54475199178594</v>
      </c>
      <c r="L1538">
        <v>23503.38</v>
      </c>
      <c r="M1538" s="134">
        <f t="shared" ref="M1538:M1601" si="315">L1538/L$2*100</f>
        <v>276.1198869363559</v>
      </c>
      <c r="N1538">
        <v>13919.69</v>
      </c>
      <c r="O1538">
        <f t="shared" ref="O1538:O1601" si="316">N1538/N$2*100</f>
        <v>212.06173693399433</v>
      </c>
      <c r="P1538">
        <v>21069.48</v>
      </c>
      <c r="Q1538">
        <f t="shared" ref="Q1538:Q1601" si="317">P1538/P$2*100</f>
        <v>217.53901240839286</v>
      </c>
      <c r="R1538">
        <v>10501.85</v>
      </c>
      <c r="S1538" s="135">
        <f t="shared" ref="S1538:S1601" si="318">R1538/R$2*100</f>
        <v>249.52361265550897</v>
      </c>
      <c r="T1538">
        <v>15773.4</v>
      </c>
      <c r="U1538" s="136">
        <f t="shared" ref="U1538:U1601" si="319">T1538/T$2*100</f>
        <v>246.89259434914698</v>
      </c>
      <c r="V1538">
        <v>12239.65</v>
      </c>
      <c r="W1538">
        <f t="shared" ref="W1538:W1601" si="320">V1538/V$2*100</f>
        <v>167.32285348305328</v>
      </c>
      <c r="X1538">
        <v>4267.24</v>
      </c>
      <c r="Y1538">
        <f t="shared" ref="Y1538:Y1601" si="321">X1538/X$2*100</f>
        <v>103.00650060709347</v>
      </c>
      <c r="Z1538">
        <v>23214.46</v>
      </c>
      <c r="AA1538" s="136">
        <f t="shared" ref="AA1538:AA1601" si="322">Z1538/Z$2*100</f>
        <v>234.07336452367508</v>
      </c>
      <c r="AB1538">
        <v>14359.45</v>
      </c>
      <c r="AC1538">
        <f t="shared" ref="AC1538:AC1601" si="323">AB1538/AB$2*100</f>
        <v>163.22379339350263</v>
      </c>
    </row>
    <row r="1539" spans="1:29">
      <c r="A1539" s="20">
        <v>44306</v>
      </c>
      <c r="B1539">
        <v>34199.4</v>
      </c>
      <c r="C1539">
        <f t="shared" ref="C1539:E1602" si="324">B1539/B$2*100</f>
        <v>173.3374894513164</v>
      </c>
      <c r="D1539">
        <v>23834.3</v>
      </c>
      <c r="E1539" s="135">
        <f t="shared" si="324"/>
        <v>275.2057031085821</v>
      </c>
      <c r="F1539">
        <v>14328.55</v>
      </c>
      <c r="G1539">
        <f t="shared" si="312"/>
        <v>206.15224581934743</v>
      </c>
      <c r="H1539">
        <v>12111.73</v>
      </c>
      <c r="I1539">
        <f t="shared" si="313"/>
        <v>191.28505931200911</v>
      </c>
      <c r="J1539">
        <v>9083.66</v>
      </c>
      <c r="K1539">
        <f t="shared" si="314"/>
        <v>177.99022623866944</v>
      </c>
      <c r="L1539">
        <v>23584.73</v>
      </c>
      <c r="M1539" s="134">
        <f t="shared" si="315"/>
        <v>277.07559427726903</v>
      </c>
      <c r="N1539">
        <v>13901.6</v>
      </c>
      <c r="O1539">
        <f t="shared" si="316"/>
        <v>211.78614194436912</v>
      </c>
      <c r="P1539">
        <v>21052.61</v>
      </c>
      <c r="Q1539">
        <f t="shared" si="317"/>
        <v>217.36483235557097</v>
      </c>
      <c r="R1539">
        <v>10541.11</v>
      </c>
      <c r="S1539" s="135">
        <f t="shared" si="318"/>
        <v>250.45642897195376</v>
      </c>
      <c r="T1539">
        <v>15887.2</v>
      </c>
      <c r="U1539" s="136">
        <f t="shared" si="319"/>
        <v>248.67384488720052</v>
      </c>
      <c r="V1539">
        <v>12189.65</v>
      </c>
      <c r="W1539">
        <f t="shared" si="320"/>
        <v>166.63932554931722</v>
      </c>
      <c r="X1539">
        <v>4271.6400000000003</v>
      </c>
      <c r="Y1539">
        <f t="shared" si="321"/>
        <v>103.11271178871702</v>
      </c>
      <c r="Z1539">
        <v>23362.25</v>
      </c>
      <c r="AA1539" s="136">
        <f t="shared" si="322"/>
        <v>235.56354359925788</v>
      </c>
      <c r="AB1539">
        <v>14296.4</v>
      </c>
      <c r="AC1539">
        <f t="shared" si="323"/>
        <v>162.50710437174621</v>
      </c>
    </row>
    <row r="1540" spans="1:29">
      <c r="A1540" s="20">
        <v>44308</v>
      </c>
      <c r="B1540">
        <v>34242.85</v>
      </c>
      <c r="C1540">
        <f t="shared" si="324"/>
        <v>173.55771302005326</v>
      </c>
      <c r="D1540">
        <v>24055.55</v>
      </c>
      <c r="E1540" s="135">
        <f t="shared" si="324"/>
        <v>277.76039369369573</v>
      </c>
      <c r="F1540">
        <v>14289.2</v>
      </c>
      <c r="G1540">
        <f t="shared" si="312"/>
        <v>205.58609705530705</v>
      </c>
      <c r="H1540">
        <v>12128.02</v>
      </c>
      <c r="I1540">
        <f t="shared" si="313"/>
        <v>191.54233334438868</v>
      </c>
      <c r="J1540">
        <v>9108.98</v>
      </c>
      <c r="K1540">
        <f t="shared" si="314"/>
        <v>178.48636023403731</v>
      </c>
      <c r="L1540">
        <v>23708.880000000001</v>
      </c>
      <c r="M1540" s="134">
        <f t="shared" si="315"/>
        <v>278.53411998562035</v>
      </c>
      <c r="N1540">
        <v>13912.74</v>
      </c>
      <c r="O1540">
        <f t="shared" si="316"/>
        <v>211.9558560507497</v>
      </c>
      <c r="P1540">
        <v>21136.83</v>
      </c>
      <c r="Q1540">
        <f t="shared" si="317"/>
        <v>218.23439039046485</v>
      </c>
      <c r="R1540">
        <v>10623.01</v>
      </c>
      <c r="S1540" s="135">
        <f t="shared" si="318"/>
        <v>252.40237029433845</v>
      </c>
      <c r="T1540">
        <v>15978.05</v>
      </c>
      <c r="U1540" s="136">
        <f t="shared" si="319"/>
        <v>250.09587134925812</v>
      </c>
      <c r="V1540">
        <v>12147.7</v>
      </c>
      <c r="W1540">
        <f t="shared" si="320"/>
        <v>166.06584561291268</v>
      </c>
      <c r="X1540">
        <v>4313.7299999999996</v>
      </c>
      <c r="Y1540">
        <f t="shared" si="321"/>
        <v>104.12871829656576</v>
      </c>
      <c r="Z1540">
        <v>23526.11</v>
      </c>
      <c r="AA1540" s="136">
        <f t="shared" si="322"/>
        <v>237.21575784463985</v>
      </c>
      <c r="AB1540">
        <v>14406.15</v>
      </c>
      <c r="AC1540">
        <f t="shared" si="323"/>
        <v>163.75463205037852</v>
      </c>
    </row>
    <row r="1541" spans="1:29">
      <c r="A1541" s="20">
        <v>44309</v>
      </c>
      <c r="B1541">
        <v>34284.85</v>
      </c>
      <c r="C1541">
        <f t="shared" si="324"/>
        <v>173.77058735577128</v>
      </c>
      <c r="D1541">
        <v>24120.2</v>
      </c>
      <c r="E1541" s="135">
        <f t="shared" si="324"/>
        <v>278.50688294263404</v>
      </c>
      <c r="F1541">
        <v>14239.05</v>
      </c>
      <c r="G1541">
        <f t="shared" si="312"/>
        <v>204.8645631158756</v>
      </c>
      <c r="H1541">
        <v>12062.68</v>
      </c>
      <c r="I1541">
        <f t="shared" si="313"/>
        <v>190.51039440788279</v>
      </c>
      <c r="J1541">
        <v>9086.17</v>
      </c>
      <c r="K1541">
        <f t="shared" si="314"/>
        <v>178.03940855811547</v>
      </c>
      <c r="L1541">
        <v>23649.95</v>
      </c>
      <c r="M1541" s="134">
        <f t="shared" si="315"/>
        <v>277.84180488297727</v>
      </c>
      <c r="N1541">
        <v>13956.1</v>
      </c>
      <c r="O1541">
        <f t="shared" si="316"/>
        <v>212.61643088492045</v>
      </c>
      <c r="P1541">
        <v>21189.75</v>
      </c>
      <c r="Q1541">
        <f t="shared" si="317"/>
        <v>218.78078092960732</v>
      </c>
      <c r="R1541">
        <v>10615.62</v>
      </c>
      <c r="S1541" s="135">
        <f t="shared" si="318"/>
        <v>252.22678413594502</v>
      </c>
      <c r="T1541">
        <v>15907.95</v>
      </c>
      <c r="U1541" s="136">
        <f t="shared" si="319"/>
        <v>248.99863353978935</v>
      </c>
      <c r="V1541">
        <v>12087.75</v>
      </c>
      <c r="W1541">
        <f t="shared" si="320"/>
        <v>165.24629562036313</v>
      </c>
      <c r="X1541">
        <v>4307.96</v>
      </c>
      <c r="Y1541">
        <f t="shared" si="321"/>
        <v>103.98943681520944</v>
      </c>
      <c r="Z1541">
        <v>23497.54</v>
      </c>
      <c r="AA1541" s="136">
        <f t="shared" si="322"/>
        <v>236.9276841171251</v>
      </c>
      <c r="AB1541">
        <v>14341.35</v>
      </c>
      <c r="AC1541">
        <f t="shared" si="323"/>
        <v>163.01805078773276</v>
      </c>
    </row>
    <row r="1542" spans="1:29">
      <c r="A1542" s="20">
        <v>44312</v>
      </c>
      <c r="B1542">
        <v>34457.65</v>
      </c>
      <c r="C1542">
        <f t="shared" si="324"/>
        <v>174.64641319415406</v>
      </c>
      <c r="D1542">
        <v>24217.25</v>
      </c>
      <c r="E1542" s="135">
        <f t="shared" si="324"/>
        <v>279.62748281285002</v>
      </c>
      <c r="F1542">
        <v>14236.9</v>
      </c>
      <c r="G1542">
        <f t="shared" si="312"/>
        <v>204.83362995595979</v>
      </c>
      <c r="H1542">
        <v>12071.31</v>
      </c>
      <c r="I1542">
        <f t="shared" si="313"/>
        <v>190.64669120956697</v>
      </c>
      <c r="J1542">
        <v>9108.7000000000007</v>
      </c>
      <c r="K1542">
        <f t="shared" si="314"/>
        <v>178.48087376015488</v>
      </c>
      <c r="L1542">
        <v>23769.37</v>
      </c>
      <c r="M1542" s="134">
        <f t="shared" si="315"/>
        <v>279.24476211287094</v>
      </c>
      <c r="N1542">
        <v>14080.17</v>
      </c>
      <c r="O1542">
        <f t="shared" si="316"/>
        <v>214.50659508408009</v>
      </c>
      <c r="P1542">
        <v>21391.23</v>
      </c>
      <c r="Q1542">
        <f t="shared" si="317"/>
        <v>220.86102971695482</v>
      </c>
      <c r="R1542">
        <v>10674.37</v>
      </c>
      <c r="S1542" s="135">
        <f t="shared" si="318"/>
        <v>253.62268221518929</v>
      </c>
      <c r="T1542">
        <v>15977.7</v>
      </c>
      <c r="U1542" s="136">
        <f t="shared" si="319"/>
        <v>250.09039298644339</v>
      </c>
      <c r="V1542">
        <v>12124.45</v>
      </c>
      <c r="W1542">
        <f t="shared" si="320"/>
        <v>165.74800512372542</v>
      </c>
      <c r="X1542">
        <v>4349.12</v>
      </c>
      <c r="Y1542">
        <f t="shared" si="321"/>
        <v>104.98299414148779</v>
      </c>
      <c r="Z1542">
        <v>23607.439999999999</v>
      </c>
      <c r="AA1542" s="136">
        <f t="shared" si="322"/>
        <v>238.03581511656043</v>
      </c>
      <c r="AB1542">
        <v>14485</v>
      </c>
      <c r="AC1542">
        <f t="shared" si="323"/>
        <v>164.65091958987884</v>
      </c>
    </row>
    <row r="1543" spans="1:29">
      <c r="A1543" s="20">
        <v>44313</v>
      </c>
      <c r="B1543">
        <v>34724.65</v>
      </c>
      <c r="C1543">
        <f t="shared" si="324"/>
        <v>175.99968575693299</v>
      </c>
      <c r="D1543">
        <v>24565.95</v>
      </c>
      <c r="E1543" s="135">
        <f t="shared" si="324"/>
        <v>283.65379064123022</v>
      </c>
      <c r="F1543">
        <v>14335.4</v>
      </c>
      <c r="G1543">
        <f t="shared" si="312"/>
        <v>206.25080030559081</v>
      </c>
      <c r="H1543">
        <v>12147.43</v>
      </c>
      <c r="I1543">
        <f t="shared" si="313"/>
        <v>191.84888269788701</v>
      </c>
      <c r="J1543">
        <v>9166.7900000000009</v>
      </c>
      <c r="K1543">
        <f t="shared" si="314"/>
        <v>179.61912114526223</v>
      </c>
      <c r="L1543">
        <v>24107.35</v>
      </c>
      <c r="M1543" s="134">
        <f t="shared" si="315"/>
        <v>283.21538248265392</v>
      </c>
      <c r="N1543">
        <v>14244.65</v>
      </c>
      <c r="O1543">
        <f t="shared" si="316"/>
        <v>217.01239187200449</v>
      </c>
      <c r="P1543">
        <v>21690.11</v>
      </c>
      <c r="Q1543">
        <f t="shared" si="317"/>
        <v>223.94691793197583</v>
      </c>
      <c r="R1543">
        <v>10844.51</v>
      </c>
      <c r="S1543" s="135">
        <f t="shared" si="318"/>
        <v>257.66520305268057</v>
      </c>
      <c r="T1543">
        <v>16184.8</v>
      </c>
      <c r="U1543" s="136">
        <f t="shared" si="319"/>
        <v>253.33201852625774</v>
      </c>
      <c r="V1543">
        <v>12184.9</v>
      </c>
      <c r="W1543">
        <f t="shared" si="320"/>
        <v>166.57439039561231</v>
      </c>
      <c r="X1543">
        <v>4414.82</v>
      </c>
      <c r="Y1543">
        <f t="shared" si="321"/>
        <v>106.56892019436646</v>
      </c>
      <c r="Z1543">
        <v>23877.05</v>
      </c>
      <c r="AA1543" s="136">
        <f t="shared" si="322"/>
        <v>240.75431556021618</v>
      </c>
      <c r="AB1543">
        <v>14653.05</v>
      </c>
      <c r="AC1543">
        <f t="shared" si="323"/>
        <v>166.56114306499649</v>
      </c>
    </row>
    <row r="1544" spans="1:29">
      <c r="A1544" s="20">
        <v>44314</v>
      </c>
      <c r="B1544">
        <v>34938.15</v>
      </c>
      <c r="C1544">
        <f t="shared" si="324"/>
        <v>177.08179696349967</v>
      </c>
      <c r="D1544">
        <v>24697.75</v>
      </c>
      <c r="E1544" s="135">
        <f t="shared" si="324"/>
        <v>285.17563569939057</v>
      </c>
      <c r="F1544">
        <v>14355.75</v>
      </c>
      <c r="G1544">
        <f t="shared" si="312"/>
        <v>206.54358626107299</v>
      </c>
      <c r="H1544">
        <v>12182.41</v>
      </c>
      <c r="I1544">
        <f t="shared" si="313"/>
        <v>192.40133485581438</v>
      </c>
      <c r="J1544">
        <v>9216.18</v>
      </c>
      <c r="K1544">
        <f t="shared" si="314"/>
        <v>180.58689594902282</v>
      </c>
      <c r="L1544">
        <v>24161.41</v>
      </c>
      <c r="M1544" s="134">
        <f t="shared" si="315"/>
        <v>283.85048437386189</v>
      </c>
      <c r="N1544">
        <v>14300.08</v>
      </c>
      <c r="O1544">
        <f t="shared" si="316"/>
        <v>217.85684904585327</v>
      </c>
      <c r="P1544">
        <v>21854.9</v>
      </c>
      <c r="Q1544">
        <f t="shared" si="317"/>
        <v>225.64834833532609</v>
      </c>
      <c r="R1544">
        <v>10863.39</v>
      </c>
      <c r="S1544" s="135">
        <f t="shared" si="318"/>
        <v>258.11379123542321</v>
      </c>
      <c r="T1544">
        <v>16259.55</v>
      </c>
      <c r="U1544" s="136">
        <f t="shared" si="319"/>
        <v>254.50204029883685</v>
      </c>
      <c r="V1544">
        <v>12264.1</v>
      </c>
      <c r="W1544">
        <f t="shared" si="320"/>
        <v>167.65709864265023</v>
      </c>
      <c r="X1544">
        <v>4438.74</v>
      </c>
      <c r="Y1544">
        <f t="shared" si="321"/>
        <v>107.14632279991987</v>
      </c>
      <c r="Z1544">
        <v>24089.85</v>
      </c>
      <c r="AA1544" s="136">
        <f t="shared" si="322"/>
        <v>242.89999596676614</v>
      </c>
      <c r="AB1544">
        <v>14864.55</v>
      </c>
      <c r="AC1544">
        <f t="shared" si="323"/>
        <v>168.9652624639098</v>
      </c>
    </row>
    <row r="1545" spans="1:29">
      <c r="A1545" s="20">
        <v>44315</v>
      </c>
      <c r="B1545">
        <v>34926.199999999997</v>
      </c>
      <c r="C1545">
        <f t="shared" si="324"/>
        <v>177.02122914655129</v>
      </c>
      <c r="D1545">
        <v>24681.25</v>
      </c>
      <c r="E1545" s="135">
        <f t="shared" si="324"/>
        <v>284.98511640151764</v>
      </c>
      <c r="F1545">
        <v>14340.05</v>
      </c>
      <c r="G1545">
        <f t="shared" si="312"/>
        <v>206.31770225610643</v>
      </c>
      <c r="H1545">
        <v>12130.52</v>
      </c>
      <c r="I1545">
        <f t="shared" si="313"/>
        <v>191.58181677477228</v>
      </c>
      <c r="J1545">
        <v>9179.91</v>
      </c>
      <c r="K1545">
        <f t="shared" si="314"/>
        <v>179.87620163575301</v>
      </c>
      <c r="L1545">
        <v>24164.560000000001</v>
      </c>
      <c r="M1545" s="134">
        <f t="shared" si="315"/>
        <v>283.8874908658579</v>
      </c>
      <c r="N1545">
        <v>14284.67</v>
      </c>
      <c r="O1545">
        <f t="shared" si="316"/>
        <v>217.62208294357998</v>
      </c>
      <c r="P1545">
        <v>21864.29</v>
      </c>
      <c r="Q1545">
        <f t="shared" si="317"/>
        <v>225.74529858405143</v>
      </c>
      <c r="R1545">
        <v>10906.97</v>
      </c>
      <c r="S1545" s="135">
        <f t="shared" si="318"/>
        <v>259.1492506106311</v>
      </c>
      <c r="T1545">
        <v>16466.650000000001</v>
      </c>
      <c r="U1545" s="136">
        <f t="shared" si="319"/>
        <v>257.74366583865122</v>
      </c>
      <c r="V1545">
        <v>12194</v>
      </c>
      <c r="W1545">
        <f t="shared" si="320"/>
        <v>166.69879247955225</v>
      </c>
      <c r="X1545">
        <v>4492.5</v>
      </c>
      <c r="Y1545">
        <f t="shared" si="321"/>
        <v>108.44403032812015</v>
      </c>
      <c r="Z1545">
        <v>24154.5</v>
      </c>
      <c r="AA1545" s="136">
        <f t="shared" si="322"/>
        <v>243.5518673872711</v>
      </c>
      <c r="AB1545">
        <v>14894.9</v>
      </c>
      <c r="AC1545">
        <f t="shared" si="323"/>
        <v>169.31025075590514</v>
      </c>
    </row>
    <row r="1546" spans="1:29">
      <c r="A1546" s="20">
        <v>44316</v>
      </c>
      <c r="B1546">
        <v>34759.199999999997</v>
      </c>
      <c r="C1546">
        <f t="shared" si="324"/>
        <v>176.17480024024388</v>
      </c>
      <c r="D1546">
        <v>24547.7</v>
      </c>
      <c r="E1546" s="135">
        <f t="shared" si="324"/>
        <v>283.44306475115866</v>
      </c>
      <c r="F1546">
        <v>14288.4</v>
      </c>
      <c r="G1546">
        <f t="shared" si="312"/>
        <v>205.57458704231513</v>
      </c>
      <c r="H1546">
        <v>12087.2</v>
      </c>
      <c r="I1546">
        <f t="shared" si="313"/>
        <v>190.89764789308518</v>
      </c>
      <c r="J1546">
        <v>9154.56</v>
      </c>
      <c r="K1546">
        <f t="shared" si="314"/>
        <v>179.37947980389774</v>
      </c>
      <c r="L1546">
        <v>23910.38</v>
      </c>
      <c r="M1546" s="134">
        <f t="shared" si="315"/>
        <v>280.90136066409616</v>
      </c>
      <c r="N1546">
        <v>14233.29</v>
      </c>
      <c r="O1546">
        <f t="shared" si="316"/>
        <v>216.83932614054279</v>
      </c>
      <c r="P1546">
        <v>21836.55</v>
      </c>
      <c r="Q1546">
        <f t="shared" si="317"/>
        <v>225.45888751912679</v>
      </c>
      <c r="R1546">
        <v>10918.15</v>
      </c>
      <c r="S1546" s="135">
        <f t="shared" si="318"/>
        <v>259.41488704511539</v>
      </c>
      <c r="T1546">
        <v>16351.85</v>
      </c>
      <c r="U1546" s="136">
        <f t="shared" si="319"/>
        <v>255.94676283541276</v>
      </c>
      <c r="V1546">
        <v>12108.8</v>
      </c>
      <c r="W1546">
        <f t="shared" si="320"/>
        <v>165.534060880466</v>
      </c>
      <c r="X1546">
        <v>4541.37</v>
      </c>
      <c r="Y1546">
        <f t="shared" si="321"/>
        <v>109.6236986112888</v>
      </c>
      <c r="Z1546">
        <v>24097.03</v>
      </c>
      <c r="AA1546" s="136">
        <f t="shared" si="322"/>
        <v>242.97239251431796</v>
      </c>
      <c r="AB1546">
        <v>14631.1</v>
      </c>
      <c r="AC1546">
        <f t="shared" si="323"/>
        <v>166.31163752927003</v>
      </c>
    </row>
    <row r="1547" spans="1:29">
      <c r="A1547" s="20">
        <v>44319</v>
      </c>
      <c r="B1547">
        <v>35059.550000000003</v>
      </c>
      <c r="C1547">
        <f t="shared" si="324"/>
        <v>177.69710516245607</v>
      </c>
      <c r="D1547">
        <v>25016.05</v>
      </c>
      <c r="E1547" s="135">
        <f t="shared" si="324"/>
        <v>288.85092615472013</v>
      </c>
      <c r="F1547">
        <v>14385.2</v>
      </c>
      <c r="G1547">
        <f t="shared" si="312"/>
        <v>206.96729861433832</v>
      </c>
      <c r="H1547">
        <v>12146</v>
      </c>
      <c r="I1547">
        <f t="shared" si="313"/>
        <v>191.82629817570756</v>
      </c>
      <c r="J1547">
        <v>9185.16</v>
      </c>
      <c r="K1547">
        <f t="shared" si="314"/>
        <v>179.97907302104846</v>
      </c>
      <c r="L1547">
        <v>24289.77</v>
      </c>
      <c r="M1547" s="134">
        <f t="shared" si="315"/>
        <v>285.35846955246814</v>
      </c>
      <c r="N1547">
        <v>14268.88</v>
      </c>
      <c r="O1547">
        <f t="shared" si="316"/>
        <v>217.38152767071196</v>
      </c>
      <c r="P1547">
        <v>21978.65</v>
      </c>
      <c r="Q1547">
        <f t="shared" si="317"/>
        <v>226.92604730015756</v>
      </c>
      <c r="R1547">
        <v>11073.01</v>
      </c>
      <c r="S1547" s="135">
        <f t="shared" si="318"/>
        <v>263.09435558216671</v>
      </c>
      <c r="T1547">
        <v>16528.25</v>
      </c>
      <c r="U1547" s="136">
        <f t="shared" si="319"/>
        <v>258.7078576940475</v>
      </c>
      <c r="V1547">
        <v>12161.05</v>
      </c>
      <c r="W1547">
        <f t="shared" si="320"/>
        <v>166.24834757122017</v>
      </c>
      <c r="X1547">
        <v>4575.3900000000003</v>
      </c>
      <c r="Y1547">
        <f t="shared" si="321"/>
        <v>110.44490415647805</v>
      </c>
      <c r="Z1547">
        <v>24476.080000000002</v>
      </c>
      <c r="AA1547" s="136">
        <f t="shared" si="322"/>
        <v>246.79438573848512</v>
      </c>
      <c r="AB1547">
        <v>14634.15</v>
      </c>
      <c r="AC1547">
        <f t="shared" si="323"/>
        <v>166.34630686339148</v>
      </c>
    </row>
    <row r="1548" spans="1:29">
      <c r="A1548" s="20">
        <v>44320</v>
      </c>
      <c r="B1548">
        <v>34921.449999999997</v>
      </c>
      <c r="C1548">
        <f t="shared" si="324"/>
        <v>176.99715407286888</v>
      </c>
      <c r="D1548">
        <v>24859.5</v>
      </c>
      <c r="E1548" s="135">
        <f t="shared" si="324"/>
        <v>287.04330214975045</v>
      </c>
      <c r="F1548">
        <v>14285.55</v>
      </c>
      <c r="G1548">
        <f t="shared" si="312"/>
        <v>205.53358262103137</v>
      </c>
      <c r="H1548">
        <v>12071.26</v>
      </c>
      <c r="I1548">
        <f t="shared" si="313"/>
        <v>190.6459015409593</v>
      </c>
      <c r="J1548">
        <v>9153.17</v>
      </c>
      <c r="K1548">
        <f t="shared" si="314"/>
        <v>179.35224337998145</v>
      </c>
      <c r="L1548">
        <v>24210.15</v>
      </c>
      <c r="M1548" s="134">
        <f t="shared" si="315"/>
        <v>284.42308641192102</v>
      </c>
      <c r="N1548">
        <v>14228.44</v>
      </c>
      <c r="O1548">
        <f t="shared" si="316"/>
        <v>216.76543804216348</v>
      </c>
      <c r="P1548">
        <v>21899.82</v>
      </c>
      <c r="Q1548">
        <f t="shared" si="317"/>
        <v>226.11214015350973</v>
      </c>
      <c r="R1548">
        <v>10933.61</v>
      </c>
      <c r="S1548" s="135">
        <f t="shared" si="318"/>
        <v>259.7822161396706</v>
      </c>
      <c r="T1548">
        <v>16345.1</v>
      </c>
      <c r="U1548" s="136">
        <f t="shared" si="319"/>
        <v>255.84110869541399</v>
      </c>
      <c r="V1548">
        <v>12101.4</v>
      </c>
      <c r="W1548">
        <f t="shared" si="320"/>
        <v>165.43289874627308</v>
      </c>
      <c r="X1548">
        <v>4556.26</v>
      </c>
      <c r="Y1548">
        <f t="shared" si="321"/>
        <v>109.98312690546481</v>
      </c>
      <c r="Z1548">
        <v>24308.77</v>
      </c>
      <c r="AA1548" s="136">
        <f t="shared" si="322"/>
        <v>245.10738485117366</v>
      </c>
      <c r="AB1548">
        <v>14496.5</v>
      </c>
      <c r="AC1548">
        <f t="shared" si="323"/>
        <v>164.78164003000887</v>
      </c>
    </row>
    <row r="1549" spans="1:29">
      <c r="A1549" s="20">
        <v>44321</v>
      </c>
      <c r="B1549">
        <v>35496.199999999997</v>
      </c>
      <c r="C1549">
        <f t="shared" si="324"/>
        <v>179.91023798843889</v>
      </c>
      <c r="D1549">
        <v>25032.9</v>
      </c>
      <c r="E1549" s="135">
        <f t="shared" si="324"/>
        <v>289.0454867710327</v>
      </c>
      <c r="F1549">
        <v>14476.45</v>
      </c>
      <c r="G1549">
        <f t="shared" si="312"/>
        <v>208.28015947123001</v>
      </c>
      <c r="H1549">
        <v>12145.63</v>
      </c>
      <c r="I1549">
        <f t="shared" si="313"/>
        <v>191.82045462801079</v>
      </c>
      <c r="J1549">
        <v>9213.32</v>
      </c>
      <c r="K1549">
        <f t="shared" si="314"/>
        <v>180.53085553722377</v>
      </c>
      <c r="L1549">
        <v>24459.45</v>
      </c>
      <c r="M1549" s="134">
        <f t="shared" si="315"/>
        <v>287.35188592132067</v>
      </c>
      <c r="N1549">
        <v>14346.27</v>
      </c>
      <c r="O1549">
        <f t="shared" si="316"/>
        <v>218.56053796629485</v>
      </c>
      <c r="P1549">
        <v>22144.92</v>
      </c>
      <c r="Q1549">
        <f t="shared" si="317"/>
        <v>228.64275846688514</v>
      </c>
      <c r="R1549">
        <v>11095.39</v>
      </c>
      <c r="S1549" s="135">
        <f t="shared" si="318"/>
        <v>263.62610365048135</v>
      </c>
      <c r="T1549">
        <v>16524</v>
      </c>
      <c r="U1549" s="136">
        <f t="shared" si="319"/>
        <v>258.64133471701126</v>
      </c>
      <c r="V1549">
        <v>12171.7</v>
      </c>
      <c r="W1549">
        <f t="shared" si="320"/>
        <v>166.39393902110601</v>
      </c>
      <c r="X1549">
        <v>4593.67</v>
      </c>
      <c r="Y1549">
        <f t="shared" si="321"/>
        <v>110.88616333831401</v>
      </c>
      <c r="Z1549">
        <v>24625.61</v>
      </c>
      <c r="AA1549" s="136">
        <f t="shared" si="322"/>
        <v>248.3021093813019</v>
      </c>
      <c r="AB1549">
        <v>14617.85</v>
      </c>
      <c r="AC1549">
        <f t="shared" si="323"/>
        <v>166.16102484825063</v>
      </c>
    </row>
    <row r="1550" spans="1:29">
      <c r="A1550" s="20">
        <v>44322</v>
      </c>
      <c r="B1550">
        <v>35697.699999999997</v>
      </c>
      <c r="C1550">
        <f t="shared" si="324"/>
        <v>180.93152795622896</v>
      </c>
      <c r="D1550">
        <v>25257.25</v>
      </c>
      <c r="E1550" s="135">
        <f t="shared" si="324"/>
        <v>291.63597189089825</v>
      </c>
      <c r="F1550">
        <v>14570.95</v>
      </c>
      <c r="G1550">
        <f t="shared" si="312"/>
        <v>209.6397797559014</v>
      </c>
      <c r="H1550">
        <v>12272.13</v>
      </c>
      <c r="I1550">
        <f t="shared" si="313"/>
        <v>193.81831620542121</v>
      </c>
      <c r="J1550">
        <v>9320.4699999999993</v>
      </c>
      <c r="K1550">
        <f t="shared" si="314"/>
        <v>182.63041152473028</v>
      </c>
      <c r="L1550">
        <v>24803.77</v>
      </c>
      <c r="M1550" s="134">
        <f t="shared" si="315"/>
        <v>291.39698919880357</v>
      </c>
      <c r="N1550">
        <v>14485.97</v>
      </c>
      <c r="O1550">
        <f t="shared" si="316"/>
        <v>220.68881989280894</v>
      </c>
      <c r="P1550">
        <v>22344.959999999999</v>
      </c>
      <c r="Q1550">
        <f t="shared" si="317"/>
        <v>230.70813948446008</v>
      </c>
      <c r="R1550">
        <v>11263.16</v>
      </c>
      <c r="S1550" s="135">
        <f t="shared" si="318"/>
        <v>267.61231336545677</v>
      </c>
      <c r="T1550">
        <v>16707.900000000001</v>
      </c>
      <c r="U1550" s="136">
        <f t="shared" si="319"/>
        <v>261.51982306453357</v>
      </c>
      <c r="V1550">
        <v>12305</v>
      </c>
      <c r="W1550">
        <f t="shared" si="320"/>
        <v>168.21622449244634</v>
      </c>
      <c r="X1550">
        <v>4638.72</v>
      </c>
      <c r="Y1550">
        <f t="shared" si="321"/>
        <v>111.97362100470951</v>
      </c>
      <c r="Z1550">
        <v>24880.37</v>
      </c>
      <c r="AA1550" s="136">
        <f t="shared" si="322"/>
        <v>250.87087601839153</v>
      </c>
      <c r="AB1550">
        <v>14724.8</v>
      </c>
      <c r="AC1550">
        <f t="shared" si="323"/>
        <v>167.37672494145997</v>
      </c>
    </row>
    <row r="1551" spans="1:29">
      <c r="A1551" s="20">
        <v>44323</v>
      </c>
      <c r="B1551">
        <v>35816.949999999997</v>
      </c>
      <c r="C1551">
        <f t="shared" si="324"/>
        <v>181.53593901657123</v>
      </c>
      <c r="D1551">
        <v>25207.3</v>
      </c>
      <c r="E1551" s="135">
        <f t="shared" si="324"/>
        <v>291.05921801642853</v>
      </c>
      <c r="F1551">
        <v>14508.8</v>
      </c>
      <c r="G1551">
        <f t="shared" si="312"/>
        <v>208.74559562159104</v>
      </c>
      <c r="H1551">
        <v>12267.71</v>
      </c>
      <c r="I1551">
        <f t="shared" si="313"/>
        <v>193.74850950050299</v>
      </c>
      <c r="J1551">
        <v>9319.8799999999992</v>
      </c>
      <c r="K1551">
        <f t="shared" si="314"/>
        <v>182.61885074047802</v>
      </c>
      <c r="L1551">
        <v>24616.36</v>
      </c>
      <c r="M1551" s="134">
        <f t="shared" si="315"/>
        <v>289.19527914643055</v>
      </c>
      <c r="N1551">
        <v>14401.02</v>
      </c>
      <c r="O1551">
        <f t="shared" si="316"/>
        <v>219.39463557171109</v>
      </c>
      <c r="P1551">
        <v>22122.14</v>
      </c>
      <c r="Q1551">
        <f t="shared" si="317"/>
        <v>228.40755860895493</v>
      </c>
      <c r="R1551">
        <v>11273.73</v>
      </c>
      <c r="S1551" s="135">
        <f t="shared" si="318"/>
        <v>267.86345621988426</v>
      </c>
      <c r="T1551">
        <v>16785.599999999999</v>
      </c>
      <c r="U1551" s="136">
        <f t="shared" si="319"/>
        <v>262.73601960940834</v>
      </c>
      <c r="V1551">
        <v>12307.9</v>
      </c>
      <c r="W1551">
        <f t="shared" si="320"/>
        <v>168.25586911260302</v>
      </c>
      <c r="X1551">
        <v>4737.32</v>
      </c>
      <c r="Y1551">
        <f t="shared" si="321"/>
        <v>114.35371702927326</v>
      </c>
      <c r="Z1551">
        <v>24689.4</v>
      </c>
      <c r="AA1551" s="136">
        <f t="shared" si="322"/>
        <v>248.94530934903605</v>
      </c>
      <c r="AB1551">
        <v>14823.15</v>
      </c>
      <c r="AC1551">
        <f t="shared" si="323"/>
        <v>168.49466887944166</v>
      </c>
    </row>
    <row r="1552" spans="1:29">
      <c r="A1552" s="20">
        <v>44326</v>
      </c>
      <c r="B1552">
        <v>36190.15</v>
      </c>
      <c r="C1552">
        <f t="shared" si="324"/>
        <v>183.42747954252292</v>
      </c>
      <c r="D1552">
        <v>25269.95</v>
      </c>
      <c r="E1552" s="135">
        <f t="shared" si="324"/>
        <v>291.78261401713979</v>
      </c>
      <c r="F1552">
        <v>14639.3</v>
      </c>
      <c r="G1552">
        <f t="shared" si="312"/>
        <v>210.62316649089917</v>
      </c>
      <c r="H1552">
        <v>12343.29</v>
      </c>
      <c r="I1552">
        <f t="shared" si="313"/>
        <v>194.94217256786018</v>
      </c>
      <c r="J1552">
        <v>9404.01</v>
      </c>
      <c r="K1552">
        <f t="shared" si="314"/>
        <v>184.26734019665091</v>
      </c>
      <c r="L1552">
        <v>24695.83</v>
      </c>
      <c r="M1552" s="134">
        <f t="shared" si="315"/>
        <v>290.12890007307311</v>
      </c>
      <c r="N1552">
        <v>14380.1</v>
      </c>
      <c r="O1552">
        <f t="shared" si="316"/>
        <v>219.07592649581505</v>
      </c>
      <c r="P1552">
        <v>22190.98</v>
      </c>
      <c r="Q1552">
        <f t="shared" si="317"/>
        <v>229.11832060280548</v>
      </c>
      <c r="R1552">
        <v>11434.01</v>
      </c>
      <c r="S1552" s="135">
        <f t="shared" si="318"/>
        <v>271.67170377973559</v>
      </c>
      <c r="T1552">
        <v>16947.75</v>
      </c>
      <c r="U1552" s="136">
        <f t="shared" si="319"/>
        <v>265.27406683915677</v>
      </c>
      <c r="V1552">
        <v>12376.05</v>
      </c>
      <c r="W1552">
        <f t="shared" si="320"/>
        <v>169.18751768628528</v>
      </c>
      <c r="X1552">
        <v>4874</v>
      </c>
      <c r="Y1552">
        <f t="shared" si="321"/>
        <v>117.65302255297887</v>
      </c>
      <c r="Z1552">
        <v>24794.16</v>
      </c>
      <c r="AA1552" s="136">
        <f t="shared" si="322"/>
        <v>250.00161329353875</v>
      </c>
      <c r="AB1552">
        <v>14942.35</v>
      </c>
      <c r="AC1552">
        <f t="shared" si="323"/>
        <v>169.8496146588765</v>
      </c>
    </row>
    <row r="1553" spans="1:29">
      <c r="A1553" s="20">
        <v>44327</v>
      </c>
      <c r="B1553">
        <v>36263.4</v>
      </c>
      <c r="C1553">
        <f t="shared" si="324"/>
        <v>183.79874252088831</v>
      </c>
      <c r="D1553">
        <v>25220.75</v>
      </c>
      <c r="E1553" s="135">
        <f t="shared" si="324"/>
        <v>291.21452011075519</v>
      </c>
      <c r="F1553">
        <v>14672.95</v>
      </c>
      <c r="G1553">
        <f t="shared" si="312"/>
        <v>211.10730641237211</v>
      </c>
      <c r="H1553">
        <v>12378.01</v>
      </c>
      <c r="I1553">
        <f t="shared" si="313"/>
        <v>195.49051844902766</v>
      </c>
      <c r="J1553">
        <v>9440.01</v>
      </c>
      <c r="K1553">
        <f t="shared" si="314"/>
        <v>184.97274398153408</v>
      </c>
      <c r="L1553">
        <v>24850.34</v>
      </c>
      <c r="M1553" s="134">
        <f t="shared" si="315"/>
        <v>291.94409787570987</v>
      </c>
      <c r="N1553">
        <v>14484.78</v>
      </c>
      <c r="O1553">
        <f t="shared" si="316"/>
        <v>220.67069064805196</v>
      </c>
      <c r="P1553">
        <v>22272.67</v>
      </c>
      <c r="Q1553">
        <f t="shared" si="317"/>
        <v>229.96175679219607</v>
      </c>
      <c r="R1553">
        <v>11342.8</v>
      </c>
      <c r="S1553" s="135">
        <f t="shared" si="318"/>
        <v>269.50455716172928</v>
      </c>
      <c r="T1553">
        <v>16863.75</v>
      </c>
      <c r="U1553" s="136">
        <f t="shared" si="319"/>
        <v>263.95925976361644</v>
      </c>
      <c r="V1553">
        <v>12406.5</v>
      </c>
      <c r="W1553">
        <f t="shared" si="320"/>
        <v>169.60378619793056</v>
      </c>
      <c r="X1553">
        <v>4939.24</v>
      </c>
      <c r="Y1553">
        <f t="shared" si="321"/>
        <v>119.22784470959691</v>
      </c>
      <c r="Z1553">
        <v>24672.47</v>
      </c>
      <c r="AA1553" s="136">
        <f t="shared" si="322"/>
        <v>248.77460272646607</v>
      </c>
      <c r="AB1553">
        <v>14850.75</v>
      </c>
      <c r="AC1553">
        <f t="shared" si="323"/>
        <v>168.80839793575376</v>
      </c>
    </row>
    <row r="1554" spans="1:29">
      <c r="A1554" s="20">
        <v>44328</v>
      </c>
      <c r="B1554">
        <v>36308.65</v>
      </c>
      <c r="C1554">
        <f t="shared" si="324"/>
        <v>184.02808927544166</v>
      </c>
      <c r="D1554">
        <v>24986.6</v>
      </c>
      <c r="E1554" s="135">
        <f t="shared" si="324"/>
        <v>288.51087807457725</v>
      </c>
      <c r="F1554">
        <v>14579.6</v>
      </c>
      <c r="G1554">
        <f t="shared" si="312"/>
        <v>209.76423177137659</v>
      </c>
      <c r="H1554">
        <v>12273.57</v>
      </c>
      <c r="I1554">
        <f t="shared" si="313"/>
        <v>193.84105866132217</v>
      </c>
      <c r="J1554">
        <v>9371.0300000000007</v>
      </c>
      <c r="K1554">
        <f t="shared" si="314"/>
        <v>183.62111195149959</v>
      </c>
      <c r="L1554">
        <v>24575.69</v>
      </c>
      <c r="M1554" s="134">
        <f t="shared" si="315"/>
        <v>288.71748421643741</v>
      </c>
      <c r="N1554">
        <v>14468.22</v>
      </c>
      <c r="O1554">
        <f t="shared" si="316"/>
        <v>220.41840468740003</v>
      </c>
      <c r="P1554">
        <v>22060.16</v>
      </c>
      <c r="Q1554">
        <f t="shared" si="317"/>
        <v>227.76762501832661</v>
      </c>
      <c r="R1554">
        <v>11242.9</v>
      </c>
      <c r="S1554" s="135">
        <f t="shared" si="318"/>
        <v>267.13093642783144</v>
      </c>
      <c r="T1554">
        <v>16598.3</v>
      </c>
      <c r="U1554" s="136">
        <f t="shared" si="319"/>
        <v>259.80431288025704</v>
      </c>
      <c r="V1554">
        <v>12388.35</v>
      </c>
      <c r="W1554">
        <f t="shared" si="320"/>
        <v>169.35566555798437</v>
      </c>
      <c r="X1554">
        <v>4864</v>
      </c>
      <c r="Y1554">
        <f t="shared" si="321"/>
        <v>117.41163350383448</v>
      </c>
      <c r="Z1554">
        <v>24342.57</v>
      </c>
      <c r="AA1554" s="136">
        <f t="shared" si="322"/>
        <v>245.44819311123658</v>
      </c>
      <c r="AB1554">
        <v>14696.5</v>
      </c>
      <c r="AC1554">
        <f t="shared" si="323"/>
        <v>167.05503898879215</v>
      </c>
    </row>
    <row r="1555" spans="1:29">
      <c r="A1555" s="20">
        <v>44330</v>
      </c>
      <c r="B1555">
        <v>35790.800000000003</v>
      </c>
      <c r="C1555">
        <f t="shared" si="324"/>
        <v>181.40339940040394</v>
      </c>
      <c r="D1555">
        <v>24543.5</v>
      </c>
      <c r="E1555" s="135">
        <f t="shared" si="324"/>
        <v>283.39456892988193</v>
      </c>
      <c r="F1555">
        <v>14623.35</v>
      </c>
      <c r="G1555">
        <f t="shared" si="312"/>
        <v>210.39368560687262</v>
      </c>
      <c r="H1555">
        <v>12316.29</v>
      </c>
      <c r="I1555">
        <f t="shared" si="313"/>
        <v>194.51575151971724</v>
      </c>
      <c r="J1555">
        <v>9389.89</v>
      </c>
      <c r="K1555">
        <f t="shared" si="314"/>
        <v>183.99066515658004</v>
      </c>
      <c r="L1555">
        <v>24018.49</v>
      </c>
      <c r="M1555" s="134">
        <f t="shared" si="315"/>
        <v>282.17144696558518</v>
      </c>
      <c r="N1555">
        <v>14341.71</v>
      </c>
      <c r="O1555">
        <f t="shared" si="316"/>
        <v>218.49106791915881</v>
      </c>
      <c r="P1555">
        <v>21915.51</v>
      </c>
      <c r="Q1555">
        <f t="shared" si="317"/>
        <v>226.27413689499019</v>
      </c>
      <c r="R1555">
        <v>10956.45</v>
      </c>
      <c r="S1555" s="135">
        <f t="shared" si="318"/>
        <v>260.32489379294617</v>
      </c>
      <c r="T1555">
        <v>16418.7</v>
      </c>
      <c r="U1555" s="136">
        <f t="shared" si="319"/>
        <v>256.99313013303026</v>
      </c>
      <c r="V1555">
        <v>12431</v>
      </c>
      <c r="W1555">
        <f t="shared" si="320"/>
        <v>169.93871488546125</v>
      </c>
      <c r="X1555">
        <v>4733.01</v>
      </c>
      <c r="Y1555">
        <f t="shared" si="321"/>
        <v>114.24967834909204</v>
      </c>
      <c r="Z1555">
        <v>23873.33</v>
      </c>
      <c r="AA1555" s="136">
        <f t="shared" si="322"/>
        <v>240.71680648544006</v>
      </c>
      <c r="AB1555">
        <v>14677.8</v>
      </c>
      <c r="AC1555">
        <f t="shared" si="323"/>
        <v>166.84247618614592</v>
      </c>
    </row>
    <row r="1556" spans="1:29">
      <c r="A1556" s="20">
        <v>44333</v>
      </c>
      <c r="B1556">
        <v>36242.35</v>
      </c>
      <c r="C1556">
        <f t="shared" si="324"/>
        <v>183.69205193120101</v>
      </c>
      <c r="D1556">
        <v>25122.35</v>
      </c>
      <c r="E1556" s="135">
        <f t="shared" si="324"/>
        <v>290.07833229798598</v>
      </c>
      <c r="F1556">
        <v>14703.95</v>
      </c>
      <c r="G1556">
        <f t="shared" si="312"/>
        <v>211.55331941580928</v>
      </c>
      <c r="H1556">
        <v>12395.79</v>
      </c>
      <c r="I1556">
        <f t="shared" si="313"/>
        <v>195.77132460591588</v>
      </c>
      <c r="J1556">
        <v>9439.48</v>
      </c>
      <c r="K1556">
        <f t="shared" si="314"/>
        <v>184.96235887025665</v>
      </c>
      <c r="L1556">
        <v>24590.46</v>
      </c>
      <c r="M1556" s="134">
        <f t="shared" si="315"/>
        <v>288.89100354557434</v>
      </c>
      <c r="N1556">
        <v>14511.96</v>
      </c>
      <c r="O1556">
        <f t="shared" si="316"/>
        <v>221.08476869216545</v>
      </c>
      <c r="P1556">
        <v>22160.9</v>
      </c>
      <c r="Q1556">
        <f t="shared" si="317"/>
        <v>228.80774941200039</v>
      </c>
      <c r="R1556">
        <v>11099.58</v>
      </c>
      <c r="S1556" s="135">
        <f t="shared" si="318"/>
        <v>263.72565791349467</v>
      </c>
      <c r="T1556">
        <v>16636.2</v>
      </c>
      <c r="U1556" s="136">
        <f t="shared" si="319"/>
        <v>260.39754131076876</v>
      </c>
      <c r="V1556">
        <v>12516.95</v>
      </c>
      <c r="W1556">
        <f t="shared" si="320"/>
        <v>171.11369940355354</v>
      </c>
      <c r="X1556">
        <v>4791.22</v>
      </c>
      <c r="Y1556">
        <f t="shared" si="321"/>
        <v>115.65480400416158</v>
      </c>
      <c r="Z1556">
        <v>24340.89</v>
      </c>
      <c r="AA1556" s="136">
        <f t="shared" si="322"/>
        <v>245.43125352907958</v>
      </c>
      <c r="AB1556">
        <v>14923.15</v>
      </c>
      <c r="AC1556">
        <f t="shared" si="323"/>
        <v>169.6313683588333</v>
      </c>
    </row>
    <row r="1557" spans="1:29">
      <c r="A1557" s="20">
        <v>44334</v>
      </c>
      <c r="B1557">
        <v>36726.15</v>
      </c>
      <c r="C1557">
        <f t="shared" si="324"/>
        <v>186.1441615412102</v>
      </c>
      <c r="D1557">
        <v>25521.7</v>
      </c>
      <c r="E1557" s="135">
        <f t="shared" si="324"/>
        <v>294.68947663771542</v>
      </c>
      <c r="F1557">
        <v>14794.45</v>
      </c>
      <c r="G1557">
        <f t="shared" si="312"/>
        <v>212.85538963552108</v>
      </c>
      <c r="H1557">
        <v>12511.09</v>
      </c>
      <c r="I1557">
        <f t="shared" si="313"/>
        <v>197.59230041520775</v>
      </c>
      <c r="J1557">
        <v>9513.61</v>
      </c>
      <c r="K1557">
        <f t="shared" si="314"/>
        <v>186.41490283062865</v>
      </c>
      <c r="L1557">
        <v>25077.759999999998</v>
      </c>
      <c r="M1557" s="134">
        <f t="shared" si="315"/>
        <v>294.61584911689584</v>
      </c>
      <c r="N1557">
        <v>14710.89</v>
      </c>
      <c r="O1557">
        <f t="shared" si="316"/>
        <v>224.11539949847503</v>
      </c>
      <c r="P1557">
        <v>22501.84</v>
      </c>
      <c r="Q1557">
        <f t="shared" si="317"/>
        <v>232.32790040246226</v>
      </c>
      <c r="R1557">
        <v>11279.68</v>
      </c>
      <c r="S1557" s="135">
        <f t="shared" si="318"/>
        <v>268.00482802535663</v>
      </c>
      <c r="T1557">
        <v>16921.349999999999</v>
      </c>
      <c r="U1557" s="136">
        <f t="shared" si="319"/>
        <v>264.86084175827267</v>
      </c>
      <c r="V1557">
        <v>12641.2</v>
      </c>
      <c r="W1557">
        <f t="shared" si="320"/>
        <v>172.81226631888765</v>
      </c>
      <c r="X1557">
        <v>4867.8900000000003</v>
      </c>
      <c r="Y1557">
        <f t="shared" si="321"/>
        <v>117.50553384395165</v>
      </c>
      <c r="Z1557">
        <v>24751.919999999998</v>
      </c>
      <c r="AA1557" s="136">
        <f t="shared" si="322"/>
        <v>249.57570379930627</v>
      </c>
      <c r="AB1557">
        <v>15108.1</v>
      </c>
      <c r="AC1557">
        <f t="shared" si="323"/>
        <v>171.73369404596815</v>
      </c>
    </row>
    <row r="1558" spans="1:29">
      <c r="A1558" s="20">
        <v>44335</v>
      </c>
      <c r="B1558">
        <v>36967.300000000003</v>
      </c>
      <c r="C1558">
        <f t="shared" si="324"/>
        <v>187.36641501879123</v>
      </c>
      <c r="D1558">
        <v>25588.35</v>
      </c>
      <c r="E1558" s="135">
        <f t="shared" si="324"/>
        <v>295.4590591348807</v>
      </c>
      <c r="F1558">
        <v>14887.4</v>
      </c>
      <c r="G1558">
        <f t="shared" si="312"/>
        <v>214.19270927002057</v>
      </c>
      <c r="H1558">
        <v>12594.63</v>
      </c>
      <c r="I1558">
        <f t="shared" si="313"/>
        <v>198.91167872490627</v>
      </c>
      <c r="J1558">
        <v>9558.5</v>
      </c>
      <c r="K1558">
        <f t="shared" si="314"/>
        <v>187.29450216127881</v>
      </c>
      <c r="L1558">
        <v>24985.29</v>
      </c>
      <c r="M1558" s="134">
        <f t="shared" si="315"/>
        <v>293.52950298519033</v>
      </c>
      <c r="N1558">
        <v>14755.83</v>
      </c>
      <c r="O1558">
        <f t="shared" si="316"/>
        <v>224.80004509459201</v>
      </c>
      <c r="P1558">
        <v>22591.95</v>
      </c>
      <c r="Q1558">
        <f t="shared" si="317"/>
        <v>233.25827174566203</v>
      </c>
      <c r="R1558">
        <v>11229.18</v>
      </c>
      <c r="S1558" s="135">
        <f t="shared" si="318"/>
        <v>266.80494967638924</v>
      </c>
      <c r="T1558">
        <v>16880.2</v>
      </c>
      <c r="U1558" s="136">
        <f t="shared" si="319"/>
        <v>264.21674281590975</v>
      </c>
      <c r="V1558">
        <v>12704.55</v>
      </c>
      <c r="W1558">
        <f t="shared" si="320"/>
        <v>173.67829621093125</v>
      </c>
      <c r="X1558">
        <v>4863</v>
      </c>
      <c r="Y1558">
        <f t="shared" si="321"/>
        <v>117.38749459892004</v>
      </c>
      <c r="Z1558">
        <v>24779.25</v>
      </c>
      <c r="AA1558" s="136">
        <f t="shared" si="322"/>
        <v>249.8512745018956</v>
      </c>
      <c r="AB1558">
        <v>15030.15</v>
      </c>
      <c r="AC1558">
        <f t="shared" si="323"/>
        <v>170.84763680178236</v>
      </c>
    </row>
    <row r="1559" spans="1:29">
      <c r="A1559" s="20">
        <v>44336</v>
      </c>
      <c r="B1559">
        <v>36946.6</v>
      </c>
      <c r="C1559">
        <f t="shared" si="324"/>
        <v>187.26149838190162</v>
      </c>
      <c r="D1559">
        <v>25527.75</v>
      </c>
      <c r="E1559" s="135">
        <f t="shared" si="324"/>
        <v>294.75933371360213</v>
      </c>
      <c r="F1559">
        <v>14840</v>
      </c>
      <c r="G1559">
        <f t="shared" si="312"/>
        <v>213.51074100024888</v>
      </c>
      <c r="H1559">
        <v>12519.38</v>
      </c>
      <c r="I1559">
        <f t="shared" si="313"/>
        <v>197.72322747035975</v>
      </c>
      <c r="J1559">
        <v>9473.3799999999992</v>
      </c>
      <c r="K1559">
        <f t="shared" si="314"/>
        <v>185.62661410102163</v>
      </c>
      <c r="L1559">
        <v>25027.54</v>
      </c>
      <c r="M1559" s="134">
        <f t="shared" si="315"/>
        <v>294.02585990164499</v>
      </c>
      <c r="N1559">
        <v>14769.09</v>
      </c>
      <c r="O1559">
        <f t="shared" si="316"/>
        <v>225.00205667902708</v>
      </c>
      <c r="P1559">
        <v>22689.31</v>
      </c>
      <c r="Q1559">
        <f t="shared" si="317"/>
        <v>234.26349817973073</v>
      </c>
      <c r="R1559">
        <v>11120.66</v>
      </c>
      <c r="S1559" s="135">
        <f t="shared" si="318"/>
        <v>264.22651802431119</v>
      </c>
      <c r="T1559">
        <v>16804.349999999999</v>
      </c>
      <c r="U1559" s="136">
        <f t="shared" si="319"/>
        <v>263.02950333162715</v>
      </c>
      <c r="V1559">
        <v>12631.8</v>
      </c>
      <c r="W1559">
        <f t="shared" si="320"/>
        <v>172.68376306734527</v>
      </c>
      <c r="X1559">
        <v>4786.1099999999997</v>
      </c>
      <c r="Y1559">
        <f t="shared" si="321"/>
        <v>115.53145420004876</v>
      </c>
      <c r="Z1559">
        <v>24800.02</v>
      </c>
      <c r="AA1559" s="136">
        <f t="shared" si="322"/>
        <v>250.06070016939583</v>
      </c>
      <c r="AB1559">
        <v>14906.05</v>
      </c>
      <c r="AC1559">
        <f t="shared" si="323"/>
        <v>169.43699274785732</v>
      </c>
    </row>
    <row r="1560" spans="1:29">
      <c r="A1560" s="20">
        <v>44337</v>
      </c>
      <c r="B1560">
        <v>37104.85</v>
      </c>
      <c r="C1560">
        <f t="shared" si="324"/>
        <v>188.06357846826779</v>
      </c>
      <c r="D1560">
        <v>25686.6</v>
      </c>
      <c r="E1560" s="135">
        <f t="shared" si="324"/>
        <v>296.59351495403286</v>
      </c>
      <c r="F1560">
        <v>14883.6</v>
      </c>
      <c r="G1560">
        <f t="shared" si="312"/>
        <v>214.1380367083089</v>
      </c>
      <c r="H1560">
        <v>12571.13</v>
      </c>
      <c r="I1560">
        <f t="shared" si="313"/>
        <v>198.54053447930039</v>
      </c>
      <c r="J1560">
        <v>9542.0499999999993</v>
      </c>
      <c r="K1560">
        <f t="shared" si="314"/>
        <v>186.97217182068636</v>
      </c>
      <c r="L1560">
        <v>25147.55</v>
      </c>
      <c r="M1560" s="134">
        <f t="shared" si="315"/>
        <v>295.43574850623003</v>
      </c>
      <c r="N1560">
        <v>14838.24</v>
      </c>
      <c r="O1560">
        <f t="shared" si="316"/>
        <v>226.05553338066233</v>
      </c>
      <c r="P1560">
        <v>22787.31</v>
      </c>
      <c r="Q1560">
        <f t="shared" si="317"/>
        <v>235.27533251147608</v>
      </c>
      <c r="R1560">
        <v>11172.01</v>
      </c>
      <c r="S1560" s="135">
        <f t="shared" si="318"/>
        <v>265.44659234548891</v>
      </c>
      <c r="T1560">
        <v>16877.349999999999</v>
      </c>
      <c r="U1560" s="136">
        <f t="shared" si="319"/>
        <v>264.17213329013248</v>
      </c>
      <c r="V1560">
        <v>12683.35</v>
      </c>
      <c r="W1560">
        <f t="shared" si="320"/>
        <v>173.38848036702717</v>
      </c>
      <c r="X1560">
        <v>4823.71</v>
      </c>
      <c r="Y1560">
        <f t="shared" si="321"/>
        <v>116.43907702483169</v>
      </c>
      <c r="Z1560">
        <v>24917.01</v>
      </c>
      <c r="AA1560" s="136">
        <f t="shared" si="322"/>
        <v>251.24032023876742</v>
      </c>
      <c r="AB1560">
        <v>15175.3</v>
      </c>
      <c r="AC1560">
        <f t="shared" si="323"/>
        <v>172.4975560961193</v>
      </c>
    </row>
    <row r="1561" spans="1:29">
      <c r="A1561" s="20">
        <v>44340</v>
      </c>
      <c r="B1561">
        <v>37371.199999999997</v>
      </c>
      <c r="C1561">
        <f t="shared" si="324"/>
        <v>189.41355654727963</v>
      </c>
      <c r="D1561">
        <v>25975.599999999999</v>
      </c>
      <c r="E1561" s="135">
        <f t="shared" si="324"/>
        <v>299.93048932283665</v>
      </c>
      <c r="F1561">
        <v>14900.95</v>
      </c>
      <c r="G1561">
        <f t="shared" si="312"/>
        <v>214.38766011507138</v>
      </c>
      <c r="H1561">
        <v>12620.42</v>
      </c>
      <c r="I1561">
        <f t="shared" si="313"/>
        <v>199.31898979274357</v>
      </c>
      <c r="J1561">
        <v>9568.85</v>
      </c>
      <c r="K1561">
        <f t="shared" si="314"/>
        <v>187.49730574943274</v>
      </c>
      <c r="L1561">
        <v>25233.3</v>
      </c>
      <c r="M1561" s="134">
        <f t="shared" si="315"/>
        <v>296.44314745501066</v>
      </c>
      <c r="N1561">
        <v>14971.26</v>
      </c>
      <c r="O1561">
        <f t="shared" si="316"/>
        <v>228.08204778198595</v>
      </c>
      <c r="P1561">
        <v>22903.03</v>
      </c>
      <c r="Q1561">
        <f t="shared" si="317"/>
        <v>236.47012301014519</v>
      </c>
      <c r="R1561">
        <v>11210.89</v>
      </c>
      <c r="S1561" s="135">
        <f t="shared" si="318"/>
        <v>266.37037987435724</v>
      </c>
      <c r="T1561">
        <v>16808.900000000001</v>
      </c>
      <c r="U1561" s="136">
        <f t="shared" si="319"/>
        <v>263.10072204821898</v>
      </c>
      <c r="V1561">
        <v>12721.25</v>
      </c>
      <c r="W1561">
        <f t="shared" si="320"/>
        <v>173.90659454079912</v>
      </c>
      <c r="X1561">
        <v>4862.03</v>
      </c>
      <c r="Y1561">
        <f t="shared" si="321"/>
        <v>117.36407986115303</v>
      </c>
      <c r="Z1561">
        <v>24960.31</v>
      </c>
      <c r="AA1561" s="136">
        <f t="shared" si="322"/>
        <v>251.67691780269422</v>
      </c>
      <c r="AB1561">
        <v>15197.7</v>
      </c>
      <c r="AC1561">
        <f t="shared" si="323"/>
        <v>172.75217677950306</v>
      </c>
    </row>
    <row r="1562" spans="1:29">
      <c r="A1562" s="20">
        <v>44341</v>
      </c>
      <c r="B1562">
        <v>37239.800000000003</v>
      </c>
      <c r="C1562">
        <f t="shared" si="324"/>
        <v>188.7475639826761</v>
      </c>
      <c r="D1562">
        <v>25878.65</v>
      </c>
      <c r="E1562" s="135">
        <f t="shared" si="324"/>
        <v>298.81104411503208</v>
      </c>
      <c r="F1562">
        <v>14975.1</v>
      </c>
      <c r="G1562">
        <f t="shared" si="312"/>
        <v>215.4544944442606</v>
      </c>
      <c r="H1562">
        <v>12681.44</v>
      </c>
      <c r="I1562">
        <f t="shared" si="313"/>
        <v>200.2827013615466</v>
      </c>
      <c r="J1562">
        <v>9608.7800000000007</v>
      </c>
      <c r="K1562">
        <f t="shared" si="314"/>
        <v>188.27971611416569</v>
      </c>
      <c r="L1562">
        <v>25100.560000000001</v>
      </c>
      <c r="M1562" s="134">
        <f t="shared" si="315"/>
        <v>294.88370563039092</v>
      </c>
      <c r="N1562">
        <v>15011.85</v>
      </c>
      <c r="O1562">
        <f t="shared" si="316"/>
        <v>228.70042260945343</v>
      </c>
      <c r="P1562">
        <v>22870.959999999999</v>
      </c>
      <c r="Q1562">
        <f t="shared" si="317"/>
        <v>236.13900538750156</v>
      </c>
      <c r="R1562">
        <v>11228.09</v>
      </c>
      <c r="S1562" s="135">
        <f t="shared" si="318"/>
        <v>266.77905131202539</v>
      </c>
      <c r="T1562">
        <v>16887.25</v>
      </c>
      <c r="U1562" s="136">
        <f t="shared" si="319"/>
        <v>264.32709269546405</v>
      </c>
      <c r="V1562">
        <v>12832.4</v>
      </c>
      <c r="W1562">
        <f t="shared" si="320"/>
        <v>175.42607713749439</v>
      </c>
      <c r="X1562">
        <v>4885.37</v>
      </c>
      <c r="Y1562">
        <f t="shared" si="321"/>
        <v>117.92748190185604</v>
      </c>
      <c r="Z1562">
        <v>24894.400000000001</v>
      </c>
      <c r="AA1562" s="136">
        <f t="shared" si="322"/>
        <v>251.01234169557151</v>
      </c>
      <c r="AB1562">
        <v>15208.45</v>
      </c>
      <c r="AC1562">
        <f t="shared" si="323"/>
        <v>172.87437197353765</v>
      </c>
    </row>
    <row r="1563" spans="1:29">
      <c r="A1563" s="20">
        <v>44342</v>
      </c>
      <c r="B1563">
        <v>37192.85</v>
      </c>
      <c r="C1563">
        <f t="shared" si="324"/>
        <v>188.5096008859627</v>
      </c>
      <c r="D1563">
        <v>25885.95</v>
      </c>
      <c r="E1563" s="135">
        <f t="shared" si="324"/>
        <v>298.89533447106066</v>
      </c>
      <c r="F1563">
        <v>15008.55</v>
      </c>
      <c r="G1563">
        <f t="shared" si="312"/>
        <v>215.93575686248556</v>
      </c>
      <c r="H1563">
        <v>12739.31</v>
      </c>
      <c r="I1563">
        <f t="shared" si="313"/>
        <v>201.19666380806626</v>
      </c>
      <c r="J1563">
        <v>9634.7000000000007</v>
      </c>
      <c r="K1563">
        <f t="shared" si="314"/>
        <v>188.78760683928161</v>
      </c>
      <c r="L1563">
        <v>25254.22</v>
      </c>
      <c r="M1563" s="134">
        <f t="shared" si="315"/>
        <v>296.68891755423505</v>
      </c>
      <c r="N1563">
        <v>15087.43</v>
      </c>
      <c r="O1563">
        <f t="shared" si="316"/>
        <v>229.85185817141431</v>
      </c>
      <c r="P1563">
        <v>23005.7</v>
      </c>
      <c r="Q1563">
        <f t="shared" si="317"/>
        <v>237.53017434525029</v>
      </c>
      <c r="R1563">
        <v>11219.97</v>
      </c>
      <c r="S1563" s="135">
        <f t="shared" si="318"/>
        <v>266.58612037749833</v>
      </c>
      <c r="T1563">
        <v>16956.95</v>
      </c>
      <c r="U1563" s="136">
        <f t="shared" si="319"/>
        <v>265.41806951885889</v>
      </c>
      <c r="V1563">
        <v>12913.25</v>
      </c>
      <c r="W1563">
        <f t="shared" si="320"/>
        <v>176.53134180634561</v>
      </c>
      <c r="X1563">
        <v>4836.3599999999997</v>
      </c>
      <c r="Y1563">
        <f t="shared" si="321"/>
        <v>116.74443417199936</v>
      </c>
      <c r="Z1563">
        <v>25123.599999999999</v>
      </c>
      <c r="AA1563" s="136">
        <f t="shared" si="322"/>
        <v>253.32338468984429</v>
      </c>
      <c r="AB1563">
        <v>15301.45</v>
      </c>
      <c r="AC1563">
        <f t="shared" si="323"/>
        <v>173.93150248937189</v>
      </c>
    </row>
    <row r="1564" spans="1:29">
      <c r="A1564" s="20">
        <v>44343</v>
      </c>
      <c r="B1564">
        <v>37366.5</v>
      </c>
      <c r="C1564">
        <f t="shared" si="324"/>
        <v>189.38973489542548</v>
      </c>
      <c r="D1564">
        <v>26167.15</v>
      </c>
      <c r="E1564" s="135">
        <f t="shared" si="324"/>
        <v>302.14224517177911</v>
      </c>
      <c r="F1564">
        <v>15089.65</v>
      </c>
      <c r="G1564">
        <f t="shared" si="312"/>
        <v>217.10258442954219</v>
      </c>
      <c r="H1564">
        <v>12784.91</v>
      </c>
      <c r="I1564">
        <f t="shared" si="313"/>
        <v>201.91684157826325</v>
      </c>
      <c r="J1564">
        <v>9694.35</v>
      </c>
      <c r="K1564">
        <f t="shared" si="314"/>
        <v>189.95642172173388</v>
      </c>
      <c r="L1564">
        <v>25347.49</v>
      </c>
      <c r="M1564" s="134">
        <f t="shared" si="315"/>
        <v>297.78466216009832</v>
      </c>
      <c r="N1564">
        <v>15193.95</v>
      </c>
      <c r="O1564">
        <f t="shared" si="316"/>
        <v>231.474654097057</v>
      </c>
      <c r="P1564">
        <v>23100.1</v>
      </c>
      <c r="Q1564">
        <f t="shared" si="317"/>
        <v>238.50483925256415</v>
      </c>
      <c r="R1564">
        <v>11289.18</v>
      </c>
      <c r="S1564" s="135">
        <f t="shared" si="318"/>
        <v>268.23054771476637</v>
      </c>
      <c r="T1564">
        <v>17008.150000000001</v>
      </c>
      <c r="U1564" s="136">
        <f t="shared" si="319"/>
        <v>266.21947573633111</v>
      </c>
      <c r="V1564">
        <v>12946.55</v>
      </c>
      <c r="W1564">
        <f t="shared" si="320"/>
        <v>176.9865714102138</v>
      </c>
      <c r="X1564">
        <v>4851</v>
      </c>
      <c r="Y1564">
        <f t="shared" si="321"/>
        <v>117.09782773994677</v>
      </c>
      <c r="Z1564">
        <v>25245.06</v>
      </c>
      <c r="AA1564" s="136">
        <f t="shared" si="322"/>
        <v>254.54807614745505</v>
      </c>
      <c r="AB1564">
        <v>15337.85</v>
      </c>
      <c r="AC1564">
        <f t="shared" si="323"/>
        <v>174.34526109987044</v>
      </c>
    </row>
    <row r="1565" spans="1:29">
      <c r="A1565" s="20">
        <v>44344</v>
      </c>
      <c r="B1565">
        <v>37394.449999999997</v>
      </c>
      <c r="C1565">
        <f t="shared" si="324"/>
        <v>189.53139769740926</v>
      </c>
      <c r="D1565">
        <v>26096</v>
      </c>
      <c r="E1565" s="135">
        <f t="shared" si="324"/>
        <v>301.32070286610298</v>
      </c>
      <c r="F1565">
        <v>15066</v>
      </c>
      <c r="G1565">
        <f t="shared" si="312"/>
        <v>216.76231967046832</v>
      </c>
      <c r="H1565">
        <v>12778.9</v>
      </c>
      <c r="I1565">
        <f t="shared" si="313"/>
        <v>201.82192341162107</v>
      </c>
      <c r="J1565">
        <v>9701.07</v>
      </c>
      <c r="K1565">
        <f t="shared" si="314"/>
        <v>190.08809709491209</v>
      </c>
      <c r="L1565">
        <v>25211.91</v>
      </c>
      <c r="M1565" s="134">
        <f t="shared" si="315"/>
        <v>296.1918557522186</v>
      </c>
      <c r="N1565">
        <v>15145.96</v>
      </c>
      <c r="O1565">
        <f t="shared" si="316"/>
        <v>230.74354278958805</v>
      </c>
      <c r="P1565">
        <v>23085.16</v>
      </c>
      <c r="Q1565">
        <f t="shared" si="317"/>
        <v>238.35058614117361</v>
      </c>
      <c r="R1565">
        <v>11276.74</v>
      </c>
      <c r="S1565" s="135">
        <f t="shared" si="318"/>
        <v>267.93497372147613</v>
      </c>
      <c r="T1565">
        <v>17014.099999999999</v>
      </c>
      <c r="U1565" s="136">
        <f t="shared" si="319"/>
        <v>266.31260790418179</v>
      </c>
      <c r="V1565">
        <v>12958.6</v>
      </c>
      <c r="W1565">
        <f t="shared" si="320"/>
        <v>177.15130164224422</v>
      </c>
      <c r="X1565">
        <v>4881.79</v>
      </c>
      <c r="Y1565">
        <f t="shared" si="321"/>
        <v>117.84106462226237</v>
      </c>
      <c r="Z1565">
        <v>25166.03</v>
      </c>
      <c r="AA1565" s="136">
        <f t="shared" si="322"/>
        <v>253.75120997015404</v>
      </c>
      <c r="AB1565">
        <v>15435.65</v>
      </c>
      <c r="AC1565">
        <f t="shared" si="323"/>
        <v>175.45695319071544</v>
      </c>
    </row>
    <row r="1566" spans="1:29">
      <c r="A1566" s="20">
        <v>44347</v>
      </c>
      <c r="B1566">
        <v>37728.550000000003</v>
      </c>
      <c r="C1566">
        <f t="shared" si="324"/>
        <v>191.22476235368057</v>
      </c>
      <c r="D1566">
        <v>26292.35</v>
      </c>
      <c r="E1566" s="135">
        <f t="shared" si="324"/>
        <v>303.58788251079028</v>
      </c>
      <c r="F1566">
        <v>15198</v>
      </c>
      <c r="G1566">
        <f t="shared" si="312"/>
        <v>218.66147181413629</v>
      </c>
      <c r="H1566">
        <v>12884.48</v>
      </c>
      <c r="I1566">
        <f t="shared" si="313"/>
        <v>203.48938764358149</v>
      </c>
      <c r="J1566">
        <v>9781.6299999999992</v>
      </c>
      <c r="K1566">
        <f t="shared" si="314"/>
        <v>191.66663400908402</v>
      </c>
      <c r="L1566">
        <v>25398.02</v>
      </c>
      <c r="M1566" s="134">
        <f t="shared" si="315"/>
        <v>298.37829328408532</v>
      </c>
      <c r="N1566">
        <v>15155.58</v>
      </c>
      <c r="O1566">
        <f t="shared" si="316"/>
        <v>230.89010021358996</v>
      </c>
      <c r="P1566">
        <v>23202.1</v>
      </c>
      <c r="Q1566">
        <f t="shared" si="317"/>
        <v>239.55797294478893</v>
      </c>
      <c r="R1566">
        <v>11372.42</v>
      </c>
      <c r="S1566" s="135">
        <f t="shared" si="318"/>
        <v>270.20832739334151</v>
      </c>
      <c r="T1566">
        <v>17124.400000000001</v>
      </c>
      <c r="U1566" s="136">
        <f t="shared" si="319"/>
        <v>268.03907481408788</v>
      </c>
      <c r="V1566">
        <v>13063.1</v>
      </c>
      <c r="W1566">
        <f t="shared" si="320"/>
        <v>178.57987502375261</v>
      </c>
      <c r="X1566">
        <v>4913.84</v>
      </c>
      <c r="Y1566">
        <f t="shared" si="321"/>
        <v>118.61471652477016</v>
      </c>
      <c r="Z1566">
        <v>25303.62</v>
      </c>
      <c r="AA1566" s="136">
        <f t="shared" si="322"/>
        <v>255.13854158264095</v>
      </c>
      <c r="AB1566">
        <v>15582.8</v>
      </c>
      <c r="AC1566">
        <f t="shared" si="323"/>
        <v>177.12960647464024</v>
      </c>
    </row>
    <row r="1567" spans="1:29">
      <c r="A1567" s="20">
        <v>44348</v>
      </c>
      <c r="B1567">
        <v>37688.1</v>
      </c>
      <c r="C1567">
        <f t="shared" si="324"/>
        <v>191.01974409463782</v>
      </c>
      <c r="D1567">
        <v>26309.200000000001</v>
      </c>
      <c r="E1567" s="135">
        <f t="shared" si="324"/>
        <v>303.78244312710291</v>
      </c>
      <c r="F1567">
        <v>15186</v>
      </c>
      <c r="G1567">
        <f t="shared" si="312"/>
        <v>218.48882161925741</v>
      </c>
      <c r="H1567">
        <v>12881.22</v>
      </c>
      <c r="I1567">
        <f t="shared" si="313"/>
        <v>203.43790125036122</v>
      </c>
      <c r="J1567">
        <v>9778.84</v>
      </c>
      <c r="K1567">
        <f t="shared" si="314"/>
        <v>191.61196521575559</v>
      </c>
      <c r="L1567">
        <v>25736.01</v>
      </c>
      <c r="M1567" s="134">
        <f t="shared" si="315"/>
        <v>302.34903113479521</v>
      </c>
      <c r="N1567">
        <v>15089.73</v>
      </c>
      <c r="O1567">
        <f t="shared" si="316"/>
        <v>229.88689788817149</v>
      </c>
      <c r="P1567">
        <v>23111.77</v>
      </c>
      <c r="Q1567">
        <f t="shared" si="317"/>
        <v>238.62533013676287</v>
      </c>
      <c r="R1567">
        <v>11384.8</v>
      </c>
      <c r="S1567" s="135">
        <f t="shared" si="318"/>
        <v>270.5024757885933</v>
      </c>
      <c r="T1567">
        <v>17178.25</v>
      </c>
      <c r="U1567" s="136">
        <f t="shared" si="319"/>
        <v>268.8819600643003</v>
      </c>
      <c r="V1567">
        <v>13046.85</v>
      </c>
      <c r="W1567">
        <f t="shared" si="320"/>
        <v>178.35772844528839</v>
      </c>
      <c r="X1567">
        <v>4886.7</v>
      </c>
      <c r="Y1567">
        <f t="shared" si="321"/>
        <v>117.95958664539225</v>
      </c>
      <c r="Z1567">
        <v>25529.9</v>
      </c>
      <c r="AA1567" s="136">
        <f t="shared" si="322"/>
        <v>257.42014196983143</v>
      </c>
      <c r="AB1567">
        <v>15574.85</v>
      </c>
      <c r="AC1567">
        <f t="shared" si="323"/>
        <v>177.03923886602863</v>
      </c>
    </row>
    <row r="1568" spans="1:29">
      <c r="A1568" s="20">
        <v>44349</v>
      </c>
      <c r="B1568">
        <v>38379.949999999997</v>
      </c>
      <c r="C1568">
        <f t="shared" si="324"/>
        <v>194.52634193193595</v>
      </c>
      <c r="D1568">
        <v>26784.35</v>
      </c>
      <c r="E1568" s="135">
        <f t="shared" si="324"/>
        <v>309.26882157463615</v>
      </c>
      <c r="F1568">
        <v>15263</v>
      </c>
      <c r="G1568">
        <f t="shared" si="312"/>
        <v>219.59666036973039</v>
      </c>
      <c r="H1568">
        <v>12916.68</v>
      </c>
      <c r="I1568">
        <f t="shared" si="313"/>
        <v>203.99793422692233</v>
      </c>
      <c r="J1568">
        <v>9803.1299999999992</v>
      </c>
      <c r="K1568">
        <f t="shared" si="314"/>
        <v>192.08791682505591</v>
      </c>
      <c r="L1568">
        <v>26438.080000000002</v>
      </c>
      <c r="M1568" s="134">
        <f t="shared" si="315"/>
        <v>310.59701457468378</v>
      </c>
      <c r="N1568">
        <v>15213.66</v>
      </c>
      <c r="O1568">
        <f t="shared" si="316"/>
        <v>231.77492923500682</v>
      </c>
      <c r="P1568">
        <v>23285.72</v>
      </c>
      <c r="Q1568">
        <f t="shared" si="317"/>
        <v>240.4213360756109</v>
      </c>
      <c r="R1568">
        <v>11580.59</v>
      </c>
      <c r="S1568" s="135">
        <f t="shared" si="318"/>
        <v>275.15443978749084</v>
      </c>
      <c r="T1568">
        <v>17418</v>
      </c>
      <c r="U1568" s="136">
        <f t="shared" si="319"/>
        <v>272.63463859240511</v>
      </c>
      <c r="V1568">
        <v>13057.45</v>
      </c>
      <c r="W1568">
        <f t="shared" si="320"/>
        <v>178.50263636724043</v>
      </c>
      <c r="X1568">
        <v>4943.3500000000004</v>
      </c>
      <c r="Y1568">
        <f t="shared" si="321"/>
        <v>119.32705560879526</v>
      </c>
      <c r="Z1568">
        <v>26015.58</v>
      </c>
      <c r="AA1568" s="136">
        <f t="shared" si="322"/>
        <v>262.31729450673549</v>
      </c>
      <c r="AB1568">
        <v>15576.2</v>
      </c>
      <c r="AC1568">
        <f t="shared" si="323"/>
        <v>177.0545843090004</v>
      </c>
    </row>
    <row r="1569" spans="1:29">
      <c r="A1569" s="20">
        <v>44350</v>
      </c>
      <c r="B1569">
        <v>38736.35</v>
      </c>
      <c r="C1569">
        <f t="shared" si="324"/>
        <v>196.3327327236004</v>
      </c>
      <c r="D1569">
        <v>27018.2</v>
      </c>
      <c r="E1569" s="135">
        <f t="shared" si="324"/>
        <v>311.96899962358003</v>
      </c>
      <c r="F1569">
        <v>15352.35</v>
      </c>
      <c r="G1569">
        <f t="shared" si="312"/>
        <v>220.88218494576623</v>
      </c>
      <c r="H1569">
        <v>13020.48</v>
      </c>
      <c r="I1569">
        <f t="shared" si="313"/>
        <v>205.63728625644958</v>
      </c>
      <c r="J1569">
        <v>9877.09</v>
      </c>
      <c r="K1569">
        <f t="shared" si="314"/>
        <v>193.53712971199931</v>
      </c>
      <c r="L1569">
        <v>26823.4</v>
      </c>
      <c r="M1569" s="134">
        <f t="shared" si="315"/>
        <v>315.12378965274991</v>
      </c>
      <c r="N1569">
        <v>15321.87</v>
      </c>
      <c r="O1569">
        <f t="shared" si="316"/>
        <v>233.4234717351363</v>
      </c>
      <c r="P1569">
        <v>23514.639999999999</v>
      </c>
      <c r="Q1569">
        <f t="shared" si="317"/>
        <v>242.78489847584711</v>
      </c>
      <c r="R1569">
        <v>11650.62</v>
      </c>
      <c r="S1569" s="135">
        <f t="shared" si="318"/>
        <v>276.81835029794996</v>
      </c>
      <c r="T1569">
        <v>17612.2</v>
      </c>
      <c r="U1569" s="136">
        <f t="shared" si="319"/>
        <v>275.67434733133297</v>
      </c>
      <c r="V1569">
        <v>13170.65</v>
      </c>
      <c r="W1569">
        <f t="shared" si="320"/>
        <v>180.05014360921888</v>
      </c>
      <c r="X1569">
        <v>4976.29</v>
      </c>
      <c r="Y1569">
        <f t="shared" si="321"/>
        <v>120.1221911366769</v>
      </c>
      <c r="Z1569">
        <v>26266.27</v>
      </c>
      <c r="AA1569" s="136">
        <f t="shared" si="322"/>
        <v>264.84502298943295</v>
      </c>
      <c r="AB1569">
        <v>15690.35</v>
      </c>
      <c r="AC1569">
        <f t="shared" si="323"/>
        <v>178.35212676472597</v>
      </c>
    </row>
    <row r="1570" spans="1:29">
      <c r="A1570" s="20">
        <v>44351</v>
      </c>
      <c r="B1570">
        <v>38914.5</v>
      </c>
      <c r="C1570">
        <f t="shared" si="324"/>
        <v>197.2356746976044</v>
      </c>
      <c r="D1570">
        <v>27226.5</v>
      </c>
      <c r="E1570" s="135">
        <f t="shared" si="324"/>
        <v>314.37416142642371</v>
      </c>
      <c r="F1570">
        <v>15301.85</v>
      </c>
      <c r="G1570">
        <f t="shared" si="312"/>
        <v>220.15561537565085</v>
      </c>
      <c r="H1570">
        <v>12991.04</v>
      </c>
      <c r="I1570">
        <f t="shared" si="313"/>
        <v>205.17232938025228</v>
      </c>
      <c r="J1570">
        <v>9859.24</v>
      </c>
      <c r="K1570">
        <f t="shared" si="314"/>
        <v>193.18736700199472</v>
      </c>
      <c r="L1570">
        <v>27095.57</v>
      </c>
      <c r="M1570" s="134">
        <f t="shared" si="315"/>
        <v>318.32126804213334</v>
      </c>
      <c r="N1570">
        <v>15418.06</v>
      </c>
      <c r="O1570">
        <f t="shared" si="316"/>
        <v>234.88889362856074</v>
      </c>
      <c r="P1570">
        <v>23616.97</v>
      </c>
      <c r="Q1570">
        <f t="shared" si="317"/>
        <v>243.84143936531143</v>
      </c>
      <c r="R1570">
        <v>11740.08</v>
      </c>
      <c r="S1570" s="135">
        <f t="shared" si="318"/>
        <v>278.94391697317025</v>
      </c>
      <c r="T1570">
        <v>17731.599999999999</v>
      </c>
      <c r="U1570" s="136">
        <f t="shared" si="319"/>
        <v>277.54325167442244</v>
      </c>
      <c r="V1570">
        <v>13145.85</v>
      </c>
      <c r="W1570">
        <f t="shared" si="320"/>
        <v>179.7111137540858</v>
      </c>
      <c r="X1570">
        <v>5045.0600000000004</v>
      </c>
      <c r="Y1570">
        <f t="shared" si="321"/>
        <v>121.78222362764292</v>
      </c>
      <c r="Z1570">
        <v>26514.98</v>
      </c>
      <c r="AA1570" s="136">
        <f t="shared" si="322"/>
        <v>267.35278696458818</v>
      </c>
      <c r="AB1570">
        <v>15670.25</v>
      </c>
      <c r="AC1570">
        <f t="shared" si="323"/>
        <v>178.12365016936823</v>
      </c>
    </row>
    <row r="1571" spans="1:29">
      <c r="A1571" s="20">
        <v>44354</v>
      </c>
      <c r="B1571">
        <v>38948.050000000003</v>
      </c>
      <c r="C1571">
        <f t="shared" si="324"/>
        <v>197.40572074435062</v>
      </c>
      <c r="D1571">
        <v>27381.5</v>
      </c>
      <c r="E1571" s="135">
        <f t="shared" si="324"/>
        <v>316.16388816401746</v>
      </c>
      <c r="F1571">
        <v>15410.65</v>
      </c>
      <c r="G1571">
        <f t="shared" si="312"/>
        <v>221.72097714255293</v>
      </c>
      <c r="H1571">
        <v>13037.64</v>
      </c>
      <c r="I1571">
        <f t="shared" si="313"/>
        <v>205.90830052260264</v>
      </c>
      <c r="J1571">
        <v>9942.52</v>
      </c>
      <c r="K1571">
        <f t="shared" si="314"/>
        <v>194.81920109102452</v>
      </c>
      <c r="L1571">
        <v>27149.96</v>
      </c>
      <c r="M1571" s="134">
        <f t="shared" si="315"/>
        <v>318.96024680393134</v>
      </c>
      <c r="N1571">
        <v>15551.65</v>
      </c>
      <c r="O1571">
        <f t="shared" si="316"/>
        <v>236.92409178577631</v>
      </c>
      <c r="P1571">
        <v>23813.86</v>
      </c>
      <c r="Q1571">
        <f t="shared" si="317"/>
        <v>245.87429713650889</v>
      </c>
      <c r="R1571">
        <v>11830.31</v>
      </c>
      <c r="S1571" s="135">
        <f t="shared" si="318"/>
        <v>281.0877788232163</v>
      </c>
      <c r="T1571">
        <v>17674.400000000001</v>
      </c>
      <c r="U1571" s="136">
        <f t="shared" si="319"/>
        <v>276.64793066584019</v>
      </c>
      <c r="V1571">
        <v>13227.35</v>
      </c>
      <c r="W1571">
        <f t="shared" si="320"/>
        <v>180.82526428607559</v>
      </c>
      <c r="X1571">
        <v>5092.51</v>
      </c>
      <c r="Y1571">
        <f t="shared" si="321"/>
        <v>122.92761466583309</v>
      </c>
      <c r="Z1571">
        <v>26530.84</v>
      </c>
      <c r="AA1571" s="136">
        <f t="shared" si="322"/>
        <v>267.51270468661772</v>
      </c>
      <c r="AB1571">
        <v>15751.65</v>
      </c>
      <c r="AC1571">
        <f t="shared" si="323"/>
        <v>179.048923545593</v>
      </c>
    </row>
    <row r="1572" spans="1:29">
      <c r="A1572" s="20">
        <v>44355</v>
      </c>
      <c r="B1572">
        <v>39096.75</v>
      </c>
      <c r="C1572">
        <f t="shared" si="324"/>
        <v>198.15939726152371</v>
      </c>
      <c r="D1572">
        <v>27765.05</v>
      </c>
      <c r="E1572" s="135">
        <f t="shared" si="324"/>
        <v>320.59259584275338</v>
      </c>
      <c r="F1572">
        <v>15470.25</v>
      </c>
      <c r="G1572">
        <f t="shared" si="312"/>
        <v>222.57847311045151</v>
      </c>
      <c r="H1572">
        <v>13062.98</v>
      </c>
      <c r="I1572">
        <f t="shared" si="313"/>
        <v>206.30850457297089</v>
      </c>
      <c r="J1572">
        <v>9971.19</v>
      </c>
      <c r="K1572">
        <f t="shared" si="314"/>
        <v>195.38097682748568</v>
      </c>
      <c r="L1572">
        <v>27384.82</v>
      </c>
      <c r="M1572" s="134">
        <f t="shared" si="315"/>
        <v>321.71940385478416</v>
      </c>
      <c r="N1572">
        <v>15675.44</v>
      </c>
      <c r="O1572">
        <f t="shared" si="316"/>
        <v>238.80999028028728</v>
      </c>
      <c r="P1572">
        <v>24061.25</v>
      </c>
      <c r="Q1572">
        <f t="shared" si="317"/>
        <v>248.42855933375873</v>
      </c>
      <c r="R1572">
        <v>11904.3</v>
      </c>
      <c r="S1572" s="135">
        <f t="shared" si="318"/>
        <v>282.84577880420835</v>
      </c>
      <c r="T1572">
        <v>17715</v>
      </c>
      <c r="U1572" s="136">
        <f t="shared" si="319"/>
        <v>277.28342075235133</v>
      </c>
      <c r="V1572">
        <v>13299.35</v>
      </c>
      <c r="W1572">
        <f t="shared" si="320"/>
        <v>181.80954451065551</v>
      </c>
      <c r="X1572">
        <v>5079.99</v>
      </c>
      <c r="Y1572">
        <f t="shared" si="321"/>
        <v>122.6253955763043</v>
      </c>
      <c r="Z1572">
        <v>26816.77</v>
      </c>
      <c r="AA1572" s="136">
        <f t="shared" si="322"/>
        <v>270.3957610712269</v>
      </c>
      <c r="AB1572">
        <v>15740.1</v>
      </c>
      <c r="AC1572">
        <f t="shared" si="323"/>
        <v>178.9176347557233</v>
      </c>
    </row>
    <row r="1573" spans="1:29">
      <c r="A1573" s="20">
        <v>44356</v>
      </c>
      <c r="B1573">
        <v>38734.85</v>
      </c>
      <c r="C1573">
        <f t="shared" si="324"/>
        <v>196.32513006875331</v>
      </c>
      <c r="D1573">
        <v>27406.55</v>
      </c>
      <c r="E1573" s="135">
        <f t="shared" si="324"/>
        <v>316.45313109806079</v>
      </c>
      <c r="F1573">
        <v>15430.35</v>
      </c>
      <c r="G1573">
        <f t="shared" si="312"/>
        <v>222.00441121247914</v>
      </c>
      <c r="H1573">
        <v>12989.89</v>
      </c>
      <c r="I1573">
        <f t="shared" si="313"/>
        <v>205.15416700227581</v>
      </c>
      <c r="J1573">
        <v>9947.66</v>
      </c>
      <c r="K1573">
        <f t="shared" si="314"/>
        <v>194.91991707586618</v>
      </c>
      <c r="L1573">
        <v>27082.76</v>
      </c>
      <c r="M1573" s="134">
        <f t="shared" si="315"/>
        <v>318.17077497468284</v>
      </c>
      <c r="N1573">
        <v>15551.51</v>
      </c>
      <c r="O1573">
        <f t="shared" si="316"/>
        <v>236.92195893345195</v>
      </c>
      <c r="P1573">
        <v>23859.37</v>
      </c>
      <c r="Q1573">
        <f t="shared" si="317"/>
        <v>246.34418061036328</v>
      </c>
      <c r="R1573">
        <v>11826.6</v>
      </c>
      <c r="S1573" s="135">
        <f t="shared" si="318"/>
        <v>280.99962934451003</v>
      </c>
      <c r="T1573">
        <v>17589.8</v>
      </c>
      <c r="U1573" s="136">
        <f t="shared" si="319"/>
        <v>275.3237321111888</v>
      </c>
      <c r="V1573">
        <v>13259.95</v>
      </c>
      <c r="W1573">
        <f t="shared" si="320"/>
        <v>181.27092449887152</v>
      </c>
      <c r="X1573">
        <v>5072.1099999999997</v>
      </c>
      <c r="Y1573">
        <f t="shared" si="321"/>
        <v>122.43518100557851</v>
      </c>
      <c r="Z1573">
        <v>26483.13</v>
      </c>
      <c r="AA1573" s="136">
        <f t="shared" si="322"/>
        <v>267.03164071952892</v>
      </c>
      <c r="AB1573">
        <v>15635.35</v>
      </c>
      <c r="AC1573">
        <f t="shared" si="323"/>
        <v>177.72694205106055</v>
      </c>
    </row>
    <row r="1574" spans="1:29">
      <c r="A1574" s="20">
        <v>44357</v>
      </c>
      <c r="B1574">
        <v>39207.65</v>
      </c>
      <c r="C1574">
        <f t="shared" si="324"/>
        <v>198.72148687655061</v>
      </c>
      <c r="D1574">
        <v>27771.200000000001</v>
      </c>
      <c r="E1574" s="135">
        <f t="shared" si="324"/>
        <v>320.66360758105151</v>
      </c>
      <c r="F1574">
        <v>15589.85</v>
      </c>
      <c r="G1574">
        <f t="shared" si="312"/>
        <v>224.29922005274463</v>
      </c>
      <c r="H1574">
        <v>13088.94</v>
      </c>
      <c r="I1574">
        <f t="shared" si="313"/>
        <v>206.71850051407426</v>
      </c>
      <c r="J1574">
        <v>10010.459999999999</v>
      </c>
      <c r="K1574">
        <f t="shared" si="314"/>
        <v>196.15045478949574</v>
      </c>
      <c r="L1574">
        <v>27433.279999999999</v>
      </c>
      <c r="M1574" s="134">
        <f t="shared" si="315"/>
        <v>322.28871642688807</v>
      </c>
      <c r="N1574">
        <v>15687.16</v>
      </c>
      <c r="O1574">
        <f t="shared" si="316"/>
        <v>238.98854048915447</v>
      </c>
      <c r="P1574">
        <v>24196.68</v>
      </c>
      <c r="Q1574">
        <f t="shared" si="317"/>
        <v>249.82685243119013</v>
      </c>
      <c r="R1574">
        <v>11981.96</v>
      </c>
      <c r="S1574" s="135">
        <f t="shared" si="318"/>
        <v>284.69097786521445</v>
      </c>
      <c r="T1574">
        <v>17822.95</v>
      </c>
      <c r="U1574" s="136">
        <f t="shared" si="319"/>
        <v>278.97310436907259</v>
      </c>
      <c r="V1574">
        <v>13313.95</v>
      </c>
      <c r="W1574">
        <f t="shared" si="320"/>
        <v>182.00913466730645</v>
      </c>
      <c r="X1574">
        <v>5117.6400000000003</v>
      </c>
      <c r="Y1574">
        <f t="shared" si="321"/>
        <v>123.53422534633296</v>
      </c>
      <c r="Z1574">
        <v>26879.8</v>
      </c>
      <c r="AA1574" s="136">
        <f t="shared" si="322"/>
        <v>271.03129789465191</v>
      </c>
      <c r="AB1574">
        <v>15737.75</v>
      </c>
      <c r="AC1574">
        <f t="shared" si="323"/>
        <v>178.89092231795757</v>
      </c>
    </row>
    <row r="1575" spans="1:29">
      <c r="A1575" s="20">
        <v>44358</v>
      </c>
      <c r="B1575">
        <v>39294.85</v>
      </c>
      <c r="C1575">
        <f t="shared" si="324"/>
        <v>199.16345454499375</v>
      </c>
      <c r="D1575">
        <v>27843.4</v>
      </c>
      <c r="E1575" s="135">
        <f t="shared" si="324"/>
        <v>321.49727384204681</v>
      </c>
      <c r="F1575">
        <v>15620.75</v>
      </c>
      <c r="G1575">
        <f t="shared" si="312"/>
        <v>224.74379430455781</v>
      </c>
      <c r="H1575">
        <v>13112.37</v>
      </c>
      <c r="I1575">
        <f t="shared" si="313"/>
        <v>207.08853922362943</v>
      </c>
      <c r="J1575">
        <v>10045.76</v>
      </c>
      <c r="K1575">
        <f t="shared" si="314"/>
        <v>196.84214238967289</v>
      </c>
      <c r="L1575">
        <v>27540.91</v>
      </c>
      <c r="M1575" s="134">
        <f t="shared" si="315"/>
        <v>323.55316364388239</v>
      </c>
      <c r="N1575">
        <v>15716.17</v>
      </c>
      <c r="O1575">
        <f t="shared" si="316"/>
        <v>239.43049796007912</v>
      </c>
      <c r="P1575">
        <v>24257.89</v>
      </c>
      <c r="Q1575">
        <f t="shared" si="317"/>
        <v>250.45883589492618</v>
      </c>
      <c r="R1575">
        <v>12080.88</v>
      </c>
      <c r="S1575" s="135">
        <f t="shared" si="318"/>
        <v>287.04131383115214</v>
      </c>
      <c r="T1575">
        <v>17974.2</v>
      </c>
      <c r="U1575" s="136">
        <f t="shared" si="319"/>
        <v>281.34053972830452</v>
      </c>
      <c r="V1575">
        <v>13360.3</v>
      </c>
      <c r="W1575">
        <f t="shared" si="320"/>
        <v>182.64276506187977</v>
      </c>
      <c r="X1575">
        <v>5163.53</v>
      </c>
      <c r="Y1575">
        <f t="shared" si="321"/>
        <v>124.64195969285659</v>
      </c>
      <c r="Z1575">
        <v>27059.38</v>
      </c>
      <c r="AA1575" s="136">
        <f t="shared" si="322"/>
        <v>272.84201823021704</v>
      </c>
      <c r="AB1575">
        <v>15799.35</v>
      </c>
      <c r="AC1575">
        <f t="shared" si="323"/>
        <v>179.59112919726283</v>
      </c>
    </row>
    <row r="1576" spans="1:29">
      <c r="A1576" s="20">
        <v>44361</v>
      </c>
      <c r="B1576">
        <v>39121.949999999997</v>
      </c>
      <c r="C1576">
        <f t="shared" si="324"/>
        <v>198.28712186295451</v>
      </c>
      <c r="D1576">
        <v>27557.3</v>
      </c>
      <c r="E1576" s="135">
        <f t="shared" si="324"/>
        <v>318.19378468317211</v>
      </c>
      <c r="F1576">
        <v>15657.85</v>
      </c>
      <c r="G1576">
        <f t="shared" si="312"/>
        <v>225.27757115705845</v>
      </c>
      <c r="H1576">
        <v>13138.45</v>
      </c>
      <c r="I1576">
        <f t="shared" si="313"/>
        <v>207.50043036939115</v>
      </c>
      <c r="J1576">
        <v>10051.43</v>
      </c>
      <c r="K1576">
        <f t="shared" si="314"/>
        <v>196.953243485792</v>
      </c>
      <c r="L1576">
        <v>27229.37</v>
      </c>
      <c r="M1576" s="134">
        <f t="shared" si="315"/>
        <v>319.89316284501206</v>
      </c>
      <c r="N1576">
        <v>15729.96</v>
      </c>
      <c r="O1576">
        <f t="shared" si="316"/>
        <v>239.64058391402779</v>
      </c>
      <c r="P1576">
        <v>24213.88</v>
      </c>
      <c r="Q1576">
        <f t="shared" si="317"/>
        <v>250.00443968125157</v>
      </c>
      <c r="R1576">
        <v>12000.26</v>
      </c>
      <c r="S1576" s="135">
        <f t="shared" si="318"/>
        <v>285.12578526691948</v>
      </c>
      <c r="T1576">
        <v>17930.599999999999</v>
      </c>
      <c r="U1576" s="136">
        <f t="shared" si="319"/>
        <v>280.65809224623825</v>
      </c>
      <c r="V1576">
        <v>13365.9</v>
      </c>
      <c r="W1576">
        <f t="shared" si="320"/>
        <v>182.71932019045823</v>
      </c>
      <c r="X1576">
        <v>5152.3900000000003</v>
      </c>
      <c r="Y1576">
        <f t="shared" si="321"/>
        <v>124.37305229210973</v>
      </c>
      <c r="Z1576">
        <v>26828.09</v>
      </c>
      <c r="AA1576" s="136">
        <f t="shared" si="322"/>
        <v>270.50990158909411</v>
      </c>
      <c r="AB1576">
        <v>15811.85</v>
      </c>
      <c r="AC1576">
        <f t="shared" si="323"/>
        <v>179.73321663218681</v>
      </c>
    </row>
    <row r="1577" spans="1:29">
      <c r="A1577" s="20">
        <v>44362</v>
      </c>
      <c r="B1577">
        <v>39248.75</v>
      </c>
      <c r="C1577">
        <f t="shared" si="324"/>
        <v>198.92979961936041</v>
      </c>
      <c r="D1577">
        <v>27537.15</v>
      </c>
      <c r="E1577" s="135">
        <f t="shared" si="324"/>
        <v>317.96112020728498</v>
      </c>
      <c r="F1577">
        <v>15724.9</v>
      </c>
      <c r="G1577">
        <f t="shared" si="312"/>
        <v>226.24225412094435</v>
      </c>
      <c r="H1577">
        <v>13203.03</v>
      </c>
      <c r="I1577">
        <f t="shared" si="313"/>
        <v>208.52036634306046</v>
      </c>
      <c r="J1577">
        <v>10094</v>
      </c>
      <c r="K1577">
        <f t="shared" si="314"/>
        <v>197.78738346141637</v>
      </c>
      <c r="L1577">
        <v>27229.919999999998</v>
      </c>
      <c r="M1577" s="134">
        <f t="shared" si="315"/>
        <v>319.89962429599552</v>
      </c>
      <c r="N1577">
        <v>15871.88</v>
      </c>
      <c r="O1577">
        <f t="shared" si="316"/>
        <v>241.80268678454235</v>
      </c>
      <c r="P1577">
        <v>24411.200000000001</v>
      </c>
      <c r="Q1577">
        <f t="shared" si="317"/>
        <v>252.04173713370054</v>
      </c>
      <c r="R1577">
        <v>12033.56</v>
      </c>
      <c r="S1577" s="135">
        <f t="shared" si="318"/>
        <v>285.91699217821878</v>
      </c>
      <c r="T1577">
        <v>17998.599999999999</v>
      </c>
      <c r="U1577" s="136">
        <f t="shared" si="319"/>
        <v>281.72245987881854</v>
      </c>
      <c r="V1577">
        <v>13432.6</v>
      </c>
      <c r="W1577">
        <f t="shared" si="320"/>
        <v>183.63114645406216</v>
      </c>
      <c r="X1577">
        <v>5148.08</v>
      </c>
      <c r="Y1577">
        <f t="shared" si="321"/>
        <v>124.26901361192849</v>
      </c>
      <c r="Z1577">
        <v>26784.83</v>
      </c>
      <c r="AA1577" s="136">
        <f t="shared" si="322"/>
        <v>270.07370734855209</v>
      </c>
      <c r="AB1577">
        <v>15869.25</v>
      </c>
      <c r="AC1577">
        <f t="shared" si="323"/>
        <v>180.38568213335759</v>
      </c>
    </row>
    <row r="1578" spans="1:29">
      <c r="A1578" s="20">
        <v>44363</v>
      </c>
      <c r="B1578">
        <v>38883.1</v>
      </c>
      <c r="C1578">
        <f t="shared" si="324"/>
        <v>197.07652578947236</v>
      </c>
      <c r="D1578">
        <v>27143.599999999999</v>
      </c>
      <c r="E1578" s="135">
        <f t="shared" si="324"/>
        <v>313.41694628741391</v>
      </c>
      <c r="F1578">
        <v>15641.15</v>
      </c>
      <c r="G1578">
        <f t="shared" si="312"/>
        <v>225.03729963585192</v>
      </c>
      <c r="H1578">
        <v>13161.97</v>
      </c>
      <c r="I1578">
        <f t="shared" si="313"/>
        <v>207.87189048244011</v>
      </c>
      <c r="J1578">
        <v>10065.01</v>
      </c>
      <c r="K1578">
        <f t="shared" si="314"/>
        <v>197.2193374690896</v>
      </c>
      <c r="L1578">
        <v>26783.07</v>
      </c>
      <c r="M1578" s="134">
        <f t="shared" si="315"/>
        <v>314.64998907427378</v>
      </c>
      <c r="N1578">
        <v>15819.33</v>
      </c>
      <c r="O1578">
        <f t="shared" si="316"/>
        <v>241.00210542993733</v>
      </c>
      <c r="P1578">
        <v>24329.85</v>
      </c>
      <c r="Q1578">
        <f t="shared" si="317"/>
        <v>251.20181138995062</v>
      </c>
      <c r="R1578">
        <v>11890.95</v>
      </c>
      <c r="S1578" s="135">
        <f t="shared" si="318"/>
        <v>282.52858324066949</v>
      </c>
      <c r="T1578">
        <v>17774.349999999999</v>
      </c>
      <c r="U1578" s="136">
        <f t="shared" si="319"/>
        <v>278.21239456108134</v>
      </c>
      <c r="V1578">
        <v>13409.1</v>
      </c>
      <c r="W1578">
        <f t="shared" si="320"/>
        <v>183.3098883252062</v>
      </c>
      <c r="X1578">
        <v>5099.43</v>
      </c>
      <c r="Y1578">
        <f t="shared" si="321"/>
        <v>123.09465588784101</v>
      </c>
      <c r="Z1578">
        <v>26486.61</v>
      </c>
      <c r="AA1578" s="136">
        <f t="shared" si="322"/>
        <v>267.06672985399689</v>
      </c>
      <c r="AB1578">
        <v>15767.55</v>
      </c>
      <c r="AC1578">
        <f t="shared" si="323"/>
        <v>179.22965876281629</v>
      </c>
    </row>
    <row r="1579" spans="1:29">
      <c r="A1579" s="20">
        <v>44364</v>
      </c>
      <c r="B1579">
        <v>38519.300000000003</v>
      </c>
      <c r="C1579">
        <f t="shared" si="324"/>
        <v>195.23262856722903</v>
      </c>
      <c r="D1579">
        <v>26737.9</v>
      </c>
      <c r="E1579" s="135">
        <f t="shared" si="324"/>
        <v>308.73248088456376</v>
      </c>
      <c r="F1579">
        <v>15664.55</v>
      </c>
      <c r="G1579">
        <f t="shared" si="312"/>
        <v>225.37396751586581</v>
      </c>
      <c r="H1579">
        <v>13151.61</v>
      </c>
      <c r="I1579">
        <f t="shared" si="313"/>
        <v>207.70827114693046</v>
      </c>
      <c r="J1579">
        <v>10043.19</v>
      </c>
      <c r="K1579">
        <f t="shared" si="314"/>
        <v>196.79178439725206</v>
      </c>
      <c r="L1579">
        <v>26333.8</v>
      </c>
      <c r="M1579" s="134">
        <f t="shared" si="315"/>
        <v>309.37192346822491</v>
      </c>
      <c r="N1579">
        <v>15743.3</v>
      </c>
      <c r="O1579">
        <f t="shared" si="316"/>
        <v>239.8438142712196</v>
      </c>
      <c r="P1579">
        <v>24221.18</v>
      </c>
      <c r="Q1579">
        <f t="shared" si="317"/>
        <v>250.07981101412645</v>
      </c>
      <c r="R1579">
        <v>11728.45</v>
      </c>
      <c r="S1579" s="135">
        <f t="shared" si="318"/>
        <v>278.66758855339816</v>
      </c>
      <c r="T1579">
        <v>17617.150000000001</v>
      </c>
      <c r="U1579" s="136">
        <f t="shared" si="319"/>
        <v>275.75182703399872</v>
      </c>
      <c r="V1579">
        <v>13382.65</v>
      </c>
      <c r="W1579">
        <f t="shared" si="320"/>
        <v>182.94830204825979</v>
      </c>
      <c r="X1579">
        <v>5021.49</v>
      </c>
      <c r="Y1579">
        <f t="shared" si="321"/>
        <v>121.21326963880956</v>
      </c>
      <c r="Z1579">
        <v>26171.48</v>
      </c>
      <c r="AA1579" s="136">
        <f t="shared" si="322"/>
        <v>263.88924739856418</v>
      </c>
      <c r="AB1579">
        <v>15691.4</v>
      </c>
      <c r="AC1579">
        <f t="shared" si="323"/>
        <v>178.36406210925955</v>
      </c>
    </row>
    <row r="1580" spans="1:29">
      <c r="A1580" s="20">
        <v>44365</v>
      </c>
      <c r="B1580">
        <v>38315.15</v>
      </c>
      <c r="C1580">
        <f t="shared" si="324"/>
        <v>194.19790724254241</v>
      </c>
      <c r="D1580">
        <v>26596.400000000001</v>
      </c>
      <c r="E1580" s="135">
        <f t="shared" si="324"/>
        <v>307.09863357250237</v>
      </c>
      <c r="F1580">
        <v>15582.95</v>
      </c>
      <c r="G1580">
        <f t="shared" si="312"/>
        <v>224.19994619068925</v>
      </c>
      <c r="H1580">
        <v>13103.29</v>
      </c>
      <c r="I1580">
        <f t="shared" si="313"/>
        <v>206.94513540447613</v>
      </c>
      <c r="J1580">
        <v>9984.0300000000007</v>
      </c>
      <c r="K1580">
        <f t="shared" si="314"/>
        <v>195.63257084409403</v>
      </c>
      <c r="L1580">
        <v>26241.41</v>
      </c>
      <c r="M1580" s="134">
        <f t="shared" si="315"/>
        <v>308.28651718393519</v>
      </c>
      <c r="N1580">
        <v>15683.26</v>
      </c>
      <c r="O1580">
        <f t="shared" si="316"/>
        <v>238.92912531726179</v>
      </c>
      <c r="P1580">
        <v>24097.439999999999</v>
      </c>
      <c r="Q1580">
        <f t="shared" si="317"/>
        <v>248.80221529769614</v>
      </c>
      <c r="R1580">
        <v>11753.78</v>
      </c>
      <c r="S1580" s="135">
        <f t="shared" si="318"/>
        <v>279.26942852526639</v>
      </c>
      <c r="T1580">
        <v>17595.650000000001</v>
      </c>
      <c r="U1580" s="136">
        <f t="shared" si="319"/>
        <v>275.41529903252109</v>
      </c>
      <c r="V1580">
        <v>13332.35</v>
      </c>
      <c r="W1580">
        <f t="shared" si="320"/>
        <v>182.26067294692135</v>
      </c>
      <c r="X1580">
        <v>4917.5</v>
      </c>
      <c r="Y1580">
        <f t="shared" si="321"/>
        <v>118.703064916757</v>
      </c>
      <c r="Z1580">
        <v>26007.25</v>
      </c>
      <c r="AA1580" s="136">
        <f t="shared" si="322"/>
        <v>262.23330241187386</v>
      </c>
      <c r="AB1580">
        <v>15683.35</v>
      </c>
      <c r="AC1580">
        <f t="shared" si="323"/>
        <v>178.27255780116852</v>
      </c>
    </row>
    <row r="1581" spans="1:29">
      <c r="A1581" s="20">
        <v>44368</v>
      </c>
      <c r="B1581">
        <v>38648.949999999997</v>
      </c>
      <c r="C1581">
        <f t="shared" si="324"/>
        <v>195.8897513678443</v>
      </c>
      <c r="D1581">
        <v>26968.55</v>
      </c>
      <c r="E1581" s="135">
        <f t="shared" si="324"/>
        <v>311.39570973634437</v>
      </c>
      <c r="F1581">
        <v>15592.8</v>
      </c>
      <c r="G1581">
        <f t="shared" si="312"/>
        <v>224.34166322565235</v>
      </c>
      <c r="H1581">
        <v>13102.26</v>
      </c>
      <c r="I1581">
        <f t="shared" si="313"/>
        <v>206.92886823115808</v>
      </c>
      <c r="J1581">
        <v>9998.44</v>
      </c>
      <c r="K1581">
        <f t="shared" si="314"/>
        <v>195.91492830354309</v>
      </c>
      <c r="L1581">
        <v>26485.4</v>
      </c>
      <c r="M1581" s="134">
        <f t="shared" si="315"/>
        <v>311.15293432111298</v>
      </c>
      <c r="N1581">
        <v>15715.62</v>
      </c>
      <c r="O1581">
        <f t="shared" si="316"/>
        <v>239.42211889737632</v>
      </c>
      <c r="P1581">
        <v>24116.92</v>
      </c>
      <c r="Q1581">
        <f t="shared" si="317"/>
        <v>249.00334318323081</v>
      </c>
      <c r="R1581">
        <v>11814.77</v>
      </c>
      <c r="S1581" s="135">
        <f t="shared" si="318"/>
        <v>280.7185489312767</v>
      </c>
      <c r="T1581">
        <v>17649.45</v>
      </c>
      <c r="U1581" s="136">
        <f t="shared" si="319"/>
        <v>276.25740165947434</v>
      </c>
      <c r="V1581">
        <v>13347.45</v>
      </c>
      <c r="W1581">
        <f t="shared" si="320"/>
        <v>182.46709838290963</v>
      </c>
      <c r="X1581">
        <v>4963.76</v>
      </c>
      <c r="Y1581">
        <f t="shared" si="321"/>
        <v>119.81973065809899</v>
      </c>
      <c r="Z1581">
        <v>26232.1</v>
      </c>
      <c r="AA1581" s="136">
        <f t="shared" si="322"/>
        <v>264.5004839880616</v>
      </c>
      <c r="AB1581">
        <v>15746.5</v>
      </c>
      <c r="AC1581">
        <f t="shared" si="323"/>
        <v>178.99038352240436</v>
      </c>
    </row>
    <row r="1582" spans="1:29">
      <c r="A1582" s="20">
        <v>44369</v>
      </c>
      <c r="B1582">
        <v>38839.050000000003</v>
      </c>
      <c r="C1582">
        <f t="shared" si="324"/>
        <v>196.85326115879667</v>
      </c>
      <c r="D1582">
        <v>27204</v>
      </c>
      <c r="E1582" s="135">
        <f t="shared" si="324"/>
        <v>314.11436238386983</v>
      </c>
      <c r="F1582">
        <v>15612.95</v>
      </c>
      <c r="G1582">
        <f t="shared" si="312"/>
        <v>224.63157167788651</v>
      </c>
      <c r="H1582">
        <v>13113.79</v>
      </c>
      <c r="I1582">
        <f t="shared" si="313"/>
        <v>207.11096581208727</v>
      </c>
      <c r="J1582">
        <v>10010.16</v>
      </c>
      <c r="K1582">
        <f t="shared" si="314"/>
        <v>196.14457642462173</v>
      </c>
      <c r="L1582">
        <v>26609.15</v>
      </c>
      <c r="M1582" s="134">
        <f t="shared" si="315"/>
        <v>312.60676079238533</v>
      </c>
      <c r="N1582">
        <v>15740.37</v>
      </c>
      <c r="O1582">
        <f t="shared" si="316"/>
        <v>239.79917671900282</v>
      </c>
      <c r="P1582">
        <v>24142.39</v>
      </c>
      <c r="Q1582">
        <f t="shared" si="317"/>
        <v>249.2663168610834</v>
      </c>
      <c r="R1582">
        <v>11856.88</v>
      </c>
      <c r="S1582" s="135">
        <f t="shared" si="318"/>
        <v>281.71908115454431</v>
      </c>
      <c r="T1582">
        <v>17674.849999999999</v>
      </c>
      <c r="U1582" s="136">
        <f t="shared" si="319"/>
        <v>276.6549742751734</v>
      </c>
      <c r="V1582">
        <v>13372.9</v>
      </c>
      <c r="W1582">
        <f t="shared" si="320"/>
        <v>182.81501410118128</v>
      </c>
      <c r="X1582">
        <v>4969.67</v>
      </c>
      <c r="Y1582">
        <f t="shared" si="321"/>
        <v>119.96239158614333</v>
      </c>
      <c r="Z1582">
        <v>26439.73</v>
      </c>
      <c r="AA1582" s="136">
        <f t="shared" si="322"/>
        <v>266.59403484714039</v>
      </c>
      <c r="AB1582">
        <v>15772.75</v>
      </c>
      <c r="AC1582">
        <f t="shared" si="323"/>
        <v>179.28876713574468</v>
      </c>
    </row>
    <row r="1583" spans="1:29">
      <c r="A1583" s="20">
        <v>44370</v>
      </c>
      <c r="B1583">
        <v>38525</v>
      </c>
      <c r="C1583">
        <f t="shared" si="324"/>
        <v>195.26151865564788</v>
      </c>
      <c r="D1583">
        <v>26953.3</v>
      </c>
      <c r="E1583" s="135">
        <f t="shared" si="324"/>
        <v>311.21962371861332</v>
      </c>
      <c r="F1583">
        <v>15516.4</v>
      </c>
      <c r="G1583">
        <f t="shared" si="312"/>
        <v>223.24245698492331</v>
      </c>
      <c r="H1583">
        <v>13052.08</v>
      </c>
      <c r="I1583">
        <f t="shared" si="313"/>
        <v>206.13635681649836</v>
      </c>
      <c r="J1583">
        <v>9955.68</v>
      </c>
      <c r="K1583">
        <f t="shared" si="314"/>
        <v>195.07706536349849</v>
      </c>
      <c r="L1583">
        <v>26345.200000000001</v>
      </c>
      <c r="M1583" s="134">
        <f t="shared" si="315"/>
        <v>309.50585172497244</v>
      </c>
      <c r="N1583">
        <v>15803.07</v>
      </c>
      <c r="O1583">
        <f t="shared" si="316"/>
        <v>240.75438986712331</v>
      </c>
      <c r="P1583">
        <v>24141.31</v>
      </c>
      <c r="Q1583">
        <f t="shared" si="317"/>
        <v>249.25516603375399</v>
      </c>
      <c r="R1583">
        <v>11786.2</v>
      </c>
      <c r="S1583" s="135">
        <f t="shared" si="318"/>
        <v>280.0397266653361</v>
      </c>
      <c r="T1583">
        <v>17522.2</v>
      </c>
      <c r="U1583" s="136">
        <f t="shared" si="319"/>
        <v>274.26562546468256</v>
      </c>
      <c r="V1583">
        <v>13334.8</v>
      </c>
      <c r="W1583">
        <f t="shared" si="320"/>
        <v>182.2941658156744</v>
      </c>
      <c r="X1583">
        <v>4936.72</v>
      </c>
      <c r="Y1583">
        <f t="shared" si="321"/>
        <v>119.16701466921253</v>
      </c>
      <c r="Z1583">
        <v>26152.09</v>
      </c>
      <c r="AA1583" s="136">
        <f t="shared" si="322"/>
        <v>263.69373638783577</v>
      </c>
      <c r="AB1583">
        <v>15686.95</v>
      </c>
      <c r="AC1583">
        <f t="shared" si="323"/>
        <v>178.31347898242663</v>
      </c>
    </row>
    <row r="1584" spans="1:29">
      <c r="A1584" s="20">
        <v>44371</v>
      </c>
      <c r="B1584">
        <v>38340.9</v>
      </c>
      <c r="C1584">
        <f t="shared" si="324"/>
        <v>194.32841948408384</v>
      </c>
      <c r="D1584">
        <v>26905.5</v>
      </c>
      <c r="E1584" s="135">
        <f t="shared" si="324"/>
        <v>310.6676950859877</v>
      </c>
      <c r="F1584">
        <v>15578.4</v>
      </c>
      <c r="G1584">
        <f t="shared" si="312"/>
        <v>224.13448299179768</v>
      </c>
      <c r="H1584">
        <v>13133.3</v>
      </c>
      <c r="I1584">
        <f t="shared" si="313"/>
        <v>207.41909450280093</v>
      </c>
      <c r="J1584">
        <v>10018.57</v>
      </c>
      <c r="K1584">
        <f t="shared" si="314"/>
        <v>196.30936658659027</v>
      </c>
      <c r="L1584">
        <v>26186.52</v>
      </c>
      <c r="M1584" s="134">
        <f t="shared" si="315"/>
        <v>307.64166437578859</v>
      </c>
      <c r="N1584">
        <v>15849.62</v>
      </c>
      <c r="O1584">
        <f t="shared" si="316"/>
        <v>241.46356326497039</v>
      </c>
      <c r="P1584">
        <v>24192.17</v>
      </c>
      <c r="Q1584">
        <f t="shared" si="317"/>
        <v>249.78028740224957</v>
      </c>
      <c r="R1584">
        <v>11799.56</v>
      </c>
      <c r="S1584" s="135">
        <f t="shared" si="318"/>
        <v>280.35715982854805</v>
      </c>
      <c r="T1584">
        <v>17626.599999999999</v>
      </c>
      <c r="U1584" s="136">
        <f t="shared" si="319"/>
        <v>275.89974282999697</v>
      </c>
      <c r="V1584">
        <v>13436.85</v>
      </c>
      <c r="W1584">
        <f t="shared" si="320"/>
        <v>183.6892463284297</v>
      </c>
      <c r="X1584">
        <v>4915.76</v>
      </c>
      <c r="Y1584">
        <f t="shared" si="321"/>
        <v>118.66106322220588</v>
      </c>
      <c r="Z1584">
        <v>26105.71</v>
      </c>
      <c r="AA1584" s="136">
        <f t="shared" si="322"/>
        <v>263.22608292328789</v>
      </c>
      <c r="AB1584">
        <v>15790.45</v>
      </c>
      <c r="AC1584">
        <f t="shared" si="323"/>
        <v>179.48996294359699</v>
      </c>
    </row>
    <row r="1585" spans="1:29">
      <c r="A1585" s="20">
        <v>44372</v>
      </c>
      <c r="B1585">
        <v>38603.449999999997</v>
      </c>
      <c r="C1585">
        <f t="shared" si="324"/>
        <v>195.65913750414975</v>
      </c>
      <c r="D1585">
        <v>27106.2</v>
      </c>
      <c r="E1585" s="135">
        <f t="shared" si="324"/>
        <v>312.98510254556874</v>
      </c>
      <c r="F1585">
        <v>15559.55</v>
      </c>
      <c r="G1585">
        <f t="shared" si="312"/>
        <v>223.86327831067535</v>
      </c>
      <c r="H1585">
        <v>13117.78</v>
      </c>
      <c r="I1585">
        <f t="shared" si="313"/>
        <v>207.17398136697952</v>
      </c>
      <c r="J1585">
        <v>10018.049999999999</v>
      </c>
      <c r="K1585">
        <f t="shared" si="314"/>
        <v>196.2991774208086</v>
      </c>
      <c r="L1585">
        <v>26370</v>
      </c>
      <c r="M1585" s="134">
        <f t="shared" si="315"/>
        <v>309.79720442386179</v>
      </c>
      <c r="N1585">
        <v>15905.99</v>
      </c>
      <c r="O1585">
        <f t="shared" si="316"/>
        <v>242.32234101871123</v>
      </c>
      <c r="P1585">
        <v>24354.34</v>
      </c>
      <c r="Q1585">
        <f t="shared" si="317"/>
        <v>251.45466672448578</v>
      </c>
      <c r="R1585">
        <v>12013.08</v>
      </c>
      <c r="S1585" s="135">
        <f t="shared" si="318"/>
        <v>285.43038804778604</v>
      </c>
      <c r="T1585">
        <v>17829.650000000001</v>
      </c>
      <c r="U1585" s="136">
        <f t="shared" si="319"/>
        <v>279.07797588581212</v>
      </c>
      <c r="V1585">
        <v>13433.1</v>
      </c>
      <c r="W1585">
        <f t="shared" si="320"/>
        <v>183.6379817333995</v>
      </c>
      <c r="X1585">
        <v>4976.7700000000004</v>
      </c>
      <c r="Y1585">
        <f t="shared" si="321"/>
        <v>120.13377781103584</v>
      </c>
      <c r="Z1585">
        <v>26299.56</v>
      </c>
      <c r="AA1585" s="136">
        <f t="shared" si="322"/>
        <v>265.18068887634104</v>
      </c>
      <c r="AB1585">
        <v>15860.35</v>
      </c>
      <c r="AC1585">
        <f t="shared" si="323"/>
        <v>180.28451587969175</v>
      </c>
    </row>
    <row r="1586" spans="1:29">
      <c r="A1586" s="20">
        <v>44375</v>
      </c>
      <c r="B1586">
        <v>38754.35</v>
      </c>
      <c r="C1586">
        <f t="shared" si="324"/>
        <v>196.42396458176529</v>
      </c>
      <c r="D1586">
        <v>27098.15</v>
      </c>
      <c r="E1586" s="135">
        <f t="shared" si="324"/>
        <v>312.89215222145498</v>
      </c>
      <c r="F1586">
        <v>15615.25</v>
      </c>
      <c r="G1586">
        <f t="shared" si="312"/>
        <v>224.66466296523834</v>
      </c>
      <c r="H1586">
        <v>13144.66</v>
      </c>
      <c r="I1586">
        <f t="shared" si="313"/>
        <v>207.59850721046402</v>
      </c>
      <c r="J1586">
        <v>10035.81</v>
      </c>
      <c r="K1586">
        <f t="shared" si="314"/>
        <v>196.64717662135098</v>
      </c>
      <c r="L1586">
        <v>26431.74</v>
      </c>
      <c r="M1586" s="134">
        <f t="shared" si="315"/>
        <v>310.52253166698387</v>
      </c>
      <c r="N1586">
        <v>15929.11</v>
      </c>
      <c r="O1586">
        <f t="shared" si="316"/>
        <v>242.6745663454185</v>
      </c>
      <c r="P1586">
        <v>24488.59</v>
      </c>
      <c r="Q1586">
        <f t="shared" si="317"/>
        <v>252.84077651057575</v>
      </c>
      <c r="R1586">
        <v>12093.73</v>
      </c>
      <c r="S1586" s="135">
        <f t="shared" si="318"/>
        <v>287.34662941103795</v>
      </c>
      <c r="T1586">
        <v>17926.2</v>
      </c>
      <c r="U1586" s="136">
        <f t="shared" si="319"/>
        <v>280.58922139942428</v>
      </c>
      <c r="V1586">
        <v>13423.2</v>
      </c>
      <c r="W1586">
        <f t="shared" si="320"/>
        <v>183.50264320251978</v>
      </c>
      <c r="X1586">
        <v>5010.43</v>
      </c>
      <c r="Y1586">
        <f t="shared" si="321"/>
        <v>120.94629335045587</v>
      </c>
      <c r="Z1586">
        <v>26346.84</v>
      </c>
      <c r="AA1586" s="136">
        <f t="shared" si="322"/>
        <v>265.65741711704447</v>
      </c>
      <c r="AB1586">
        <v>15814.7</v>
      </c>
      <c r="AC1586">
        <f t="shared" si="323"/>
        <v>179.76561256734948</v>
      </c>
    </row>
    <row r="1587" spans="1:29">
      <c r="A1587" s="20">
        <v>44376</v>
      </c>
      <c r="B1587">
        <v>38678.15</v>
      </c>
      <c r="C1587">
        <f t="shared" si="324"/>
        <v>196.03774971553401</v>
      </c>
      <c r="D1587">
        <v>27075.3</v>
      </c>
      <c r="E1587" s="135">
        <f t="shared" si="324"/>
        <v>312.62831186046134</v>
      </c>
      <c r="F1587">
        <v>15675.9</v>
      </c>
      <c r="G1587">
        <f t="shared" si="312"/>
        <v>225.5372658251888</v>
      </c>
      <c r="H1587">
        <v>13167.67</v>
      </c>
      <c r="I1587">
        <f t="shared" si="313"/>
        <v>207.96191270371475</v>
      </c>
      <c r="J1587">
        <v>10056.15</v>
      </c>
      <c r="K1587">
        <f t="shared" si="314"/>
        <v>197.04572975981</v>
      </c>
      <c r="L1587">
        <v>26309.8</v>
      </c>
      <c r="M1587" s="134">
        <f t="shared" si="315"/>
        <v>309.08996924349327</v>
      </c>
      <c r="N1587">
        <v>15886.83</v>
      </c>
      <c r="O1587">
        <f t="shared" si="316"/>
        <v>242.03044494346418</v>
      </c>
      <c r="P1587">
        <v>24519.1</v>
      </c>
      <c r="Q1587">
        <f t="shared" si="317"/>
        <v>253.15578738263241</v>
      </c>
      <c r="R1587">
        <v>12062.42</v>
      </c>
      <c r="S1587" s="135">
        <f t="shared" si="318"/>
        <v>286.60270483467809</v>
      </c>
      <c r="T1587">
        <v>17887.099999999999</v>
      </c>
      <c r="U1587" s="136">
        <f t="shared" si="319"/>
        <v>279.97721001069056</v>
      </c>
      <c r="V1587">
        <v>13427.15</v>
      </c>
      <c r="W1587">
        <f t="shared" si="320"/>
        <v>183.55664190928491</v>
      </c>
      <c r="X1587">
        <v>4962.1000000000004</v>
      </c>
      <c r="Y1587">
        <f t="shared" si="321"/>
        <v>119.77966007594101</v>
      </c>
      <c r="Z1587">
        <v>26379.13</v>
      </c>
      <c r="AA1587" s="136">
        <f t="shared" si="322"/>
        <v>265.98299991933533</v>
      </c>
      <c r="AB1587">
        <v>15748.45</v>
      </c>
      <c r="AC1587">
        <f t="shared" si="323"/>
        <v>179.0125491622525</v>
      </c>
    </row>
    <row r="1588" spans="1:29">
      <c r="A1588" s="20">
        <v>44377</v>
      </c>
      <c r="B1588">
        <v>38513.25</v>
      </c>
      <c r="C1588">
        <f t="shared" si="324"/>
        <v>195.20196452601249</v>
      </c>
      <c r="D1588">
        <v>27135</v>
      </c>
      <c r="E1588" s="135">
        <f t="shared" si="324"/>
        <v>313.31764532003774</v>
      </c>
      <c r="F1588">
        <v>15701.25</v>
      </c>
      <c r="G1588">
        <f t="shared" si="312"/>
        <v>225.90198936187048</v>
      </c>
      <c r="H1588">
        <v>13160.39</v>
      </c>
      <c r="I1588">
        <f t="shared" si="313"/>
        <v>207.84693695443767</v>
      </c>
      <c r="J1588">
        <v>10090.67</v>
      </c>
      <c r="K1588">
        <f t="shared" si="314"/>
        <v>197.72213361131469</v>
      </c>
      <c r="L1588">
        <v>26513.21</v>
      </c>
      <c r="M1588" s="134">
        <f t="shared" si="315"/>
        <v>311.47964877902069</v>
      </c>
      <c r="N1588">
        <v>16042.58</v>
      </c>
      <c r="O1588">
        <f t="shared" si="316"/>
        <v>244.40324315430578</v>
      </c>
      <c r="P1588">
        <v>24826.04</v>
      </c>
      <c r="Q1588">
        <f t="shared" si="317"/>
        <v>256.32489380901944</v>
      </c>
      <c r="R1588">
        <v>12079.23</v>
      </c>
      <c r="S1588" s="135">
        <f t="shared" si="318"/>
        <v>287.00210988509679</v>
      </c>
      <c r="T1588">
        <v>17842.650000000001</v>
      </c>
      <c r="U1588" s="136">
        <f t="shared" si="319"/>
        <v>279.28145793321721</v>
      </c>
      <c r="V1588">
        <v>13433.05</v>
      </c>
      <c r="W1588">
        <f t="shared" si="320"/>
        <v>183.63729820546575</v>
      </c>
      <c r="X1588">
        <v>4952.51</v>
      </c>
      <c r="Y1588">
        <f t="shared" si="321"/>
        <v>119.54816797781153</v>
      </c>
      <c r="Z1588">
        <v>26420.98</v>
      </c>
      <c r="AA1588" s="136">
        <f t="shared" si="322"/>
        <v>266.40497701056705</v>
      </c>
      <c r="AB1588">
        <v>15721.5</v>
      </c>
      <c r="AC1588">
        <f t="shared" si="323"/>
        <v>178.70620865255646</v>
      </c>
    </row>
    <row r="1589" spans="1:29">
      <c r="A1589" s="20">
        <v>44378</v>
      </c>
      <c r="B1589">
        <v>38642.25</v>
      </c>
      <c r="C1589">
        <f t="shared" si="324"/>
        <v>195.85579284286072</v>
      </c>
      <c r="D1589">
        <v>27096.400000000001</v>
      </c>
      <c r="E1589" s="135">
        <f t="shared" si="324"/>
        <v>312.87194562925635</v>
      </c>
      <c r="F1589">
        <v>15754.85</v>
      </c>
      <c r="G1589">
        <f t="shared" si="312"/>
        <v>226.67316023232962</v>
      </c>
      <c r="H1589">
        <v>13209.24</v>
      </c>
      <c r="I1589">
        <f t="shared" si="313"/>
        <v>208.61844318413333</v>
      </c>
      <c r="J1589">
        <v>10101.32</v>
      </c>
      <c r="K1589">
        <f t="shared" si="314"/>
        <v>197.93081556434262</v>
      </c>
      <c r="L1589">
        <v>26388.82</v>
      </c>
      <c r="M1589" s="134">
        <f t="shared" si="315"/>
        <v>310.01830352842211</v>
      </c>
      <c r="N1589">
        <v>16067.53</v>
      </c>
      <c r="O1589">
        <f t="shared" si="316"/>
        <v>244.78334790782426</v>
      </c>
      <c r="P1589">
        <v>24864.89</v>
      </c>
      <c r="Q1589">
        <f t="shared" si="317"/>
        <v>256.72601384767557</v>
      </c>
      <c r="R1589">
        <v>12098.91</v>
      </c>
      <c r="S1589" s="135">
        <f t="shared" si="318"/>
        <v>287.46970604168445</v>
      </c>
      <c r="T1589">
        <v>17834.25</v>
      </c>
      <c r="U1589" s="136">
        <f t="shared" si="319"/>
        <v>279.14997722566312</v>
      </c>
      <c r="V1589">
        <v>13469.85</v>
      </c>
      <c r="W1589">
        <f t="shared" si="320"/>
        <v>184.14037476469551</v>
      </c>
      <c r="X1589">
        <v>4942.74</v>
      </c>
      <c r="Y1589">
        <f t="shared" si="321"/>
        <v>119.31233087679745</v>
      </c>
      <c r="Z1589">
        <v>26307.4</v>
      </c>
      <c r="AA1589" s="136">
        <f t="shared" si="322"/>
        <v>265.25974025974028</v>
      </c>
      <c r="AB1589">
        <v>15680</v>
      </c>
      <c r="AC1589">
        <f t="shared" si="323"/>
        <v>178.2344783686089</v>
      </c>
    </row>
    <row r="1590" spans="1:29">
      <c r="A1590" s="20">
        <v>44379</v>
      </c>
      <c r="B1590">
        <v>38533.85</v>
      </c>
      <c r="C1590">
        <f t="shared" si="324"/>
        <v>195.30637431924561</v>
      </c>
      <c r="D1590">
        <v>27112.05</v>
      </c>
      <c r="E1590" s="135">
        <f t="shared" si="324"/>
        <v>313.05265029663275</v>
      </c>
      <c r="F1590">
        <v>15740.95</v>
      </c>
      <c r="G1590">
        <f t="shared" si="312"/>
        <v>226.47317375659486</v>
      </c>
      <c r="H1590">
        <v>13190.57</v>
      </c>
      <c r="I1590">
        <f t="shared" si="313"/>
        <v>208.32358092602857</v>
      </c>
      <c r="J1590">
        <v>10085.61</v>
      </c>
      <c r="K1590">
        <f t="shared" si="314"/>
        <v>197.62298519043944</v>
      </c>
      <c r="L1590">
        <v>26494.82</v>
      </c>
      <c r="M1590" s="134">
        <f t="shared" si="315"/>
        <v>311.26360135432009</v>
      </c>
      <c r="N1590">
        <v>16255.95</v>
      </c>
      <c r="O1590">
        <f t="shared" si="316"/>
        <v>247.65386244321283</v>
      </c>
      <c r="P1590">
        <v>25139.4</v>
      </c>
      <c r="Q1590">
        <f t="shared" si="317"/>
        <v>259.56028570897581</v>
      </c>
      <c r="R1590">
        <v>12077.42</v>
      </c>
      <c r="S1590" s="135">
        <f t="shared" si="318"/>
        <v>286.95910434427242</v>
      </c>
      <c r="T1590">
        <v>17789.2</v>
      </c>
      <c r="U1590" s="136">
        <f t="shared" si="319"/>
        <v>278.44483366907872</v>
      </c>
      <c r="V1590">
        <v>13457.65</v>
      </c>
      <c r="W1590">
        <f t="shared" si="320"/>
        <v>183.97359394886391</v>
      </c>
      <c r="X1590">
        <v>4932.5</v>
      </c>
      <c r="Y1590">
        <f t="shared" si="321"/>
        <v>119.06514849047358</v>
      </c>
      <c r="Z1590">
        <v>26207.88</v>
      </c>
      <c r="AA1590" s="136">
        <f t="shared" si="322"/>
        <v>264.25627167863195</v>
      </c>
      <c r="AB1590">
        <v>15722.2</v>
      </c>
      <c r="AC1590">
        <f t="shared" si="323"/>
        <v>178.71416554891221</v>
      </c>
    </row>
    <row r="1591" spans="1:29">
      <c r="A1591" s="20">
        <v>44382</v>
      </c>
      <c r="B1591">
        <v>38776</v>
      </c>
      <c r="C1591">
        <f t="shared" si="324"/>
        <v>196.53369623339137</v>
      </c>
      <c r="D1591">
        <v>27039.45</v>
      </c>
      <c r="E1591" s="135">
        <f t="shared" si="324"/>
        <v>312.2143653859921</v>
      </c>
      <c r="F1591">
        <v>15802.75</v>
      </c>
      <c r="G1591">
        <f t="shared" si="312"/>
        <v>227.36232226022125</v>
      </c>
      <c r="H1591">
        <v>13250.57</v>
      </c>
      <c r="I1591">
        <f t="shared" si="313"/>
        <v>209.27118325523512</v>
      </c>
      <c r="J1591">
        <v>10135.969999999999</v>
      </c>
      <c r="K1591">
        <f t="shared" si="314"/>
        <v>198.60976670729269</v>
      </c>
      <c r="L1591">
        <v>26464.6</v>
      </c>
      <c r="M1591" s="134">
        <f t="shared" si="315"/>
        <v>310.90857399301217</v>
      </c>
      <c r="N1591">
        <v>16260.65</v>
      </c>
      <c r="O1591">
        <f t="shared" si="316"/>
        <v>247.7254653426732</v>
      </c>
      <c r="P1591">
        <v>25210.78</v>
      </c>
      <c r="Q1591">
        <f t="shared" si="317"/>
        <v>260.29727279673074</v>
      </c>
      <c r="R1591">
        <v>12155.82</v>
      </c>
      <c r="S1591" s="135">
        <f t="shared" si="318"/>
        <v>288.82188578108514</v>
      </c>
      <c r="T1591">
        <v>17933.849999999999</v>
      </c>
      <c r="U1591" s="136">
        <f t="shared" si="319"/>
        <v>280.70896275808957</v>
      </c>
      <c r="V1591">
        <v>13562.1</v>
      </c>
      <c r="W1591">
        <f t="shared" si="320"/>
        <v>185.40148380243858</v>
      </c>
      <c r="X1591">
        <v>4994.3</v>
      </c>
      <c r="Y1591">
        <f t="shared" si="321"/>
        <v>120.55693281418596</v>
      </c>
      <c r="Z1591">
        <v>26234.98</v>
      </c>
      <c r="AA1591" s="136">
        <f t="shared" si="322"/>
        <v>264.52952327175927</v>
      </c>
      <c r="AB1591">
        <v>15834.35</v>
      </c>
      <c r="AC1591">
        <f t="shared" si="323"/>
        <v>179.98897401504991</v>
      </c>
    </row>
    <row r="1592" spans="1:29">
      <c r="A1592" s="20">
        <v>44383</v>
      </c>
      <c r="B1592">
        <v>38772.75</v>
      </c>
      <c r="C1592">
        <f t="shared" si="324"/>
        <v>196.51722381455602</v>
      </c>
      <c r="D1592">
        <v>26977.45</v>
      </c>
      <c r="E1592" s="135">
        <f t="shared" si="324"/>
        <v>311.49847469095459</v>
      </c>
      <c r="F1592">
        <v>15745.4</v>
      </c>
      <c r="G1592">
        <f t="shared" si="312"/>
        <v>226.53719820386246</v>
      </c>
      <c r="H1592">
        <v>13189.95</v>
      </c>
      <c r="I1592">
        <f t="shared" si="313"/>
        <v>208.31378903529344</v>
      </c>
      <c r="J1592">
        <v>10082.450000000001</v>
      </c>
      <c r="K1592">
        <f t="shared" si="314"/>
        <v>197.56106641376635</v>
      </c>
      <c r="L1592">
        <v>26418.68</v>
      </c>
      <c r="M1592" s="134">
        <f t="shared" si="315"/>
        <v>310.36910157635907</v>
      </c>
      <c r="N1592">
        <v>16235.87</v>
      </c>
      <c r="O1592">
        <f t="shared" si="316"/>
        <v>247.34795048126293</v>
      </c>
      <c r="P1592">
        <v>25163.8</v>
      </c>
      <c r="Q1592">
        <f t="shared" si="317"/>
        <v>259.81221180790016</v>
      </c>
      <c r="R1592">
        <v>12095.93</v>
      </c>
      <c r="S1592" s="135">
        <f t="shared" si="318"/>
        <v>287.39890133911172</v>
      </c>
      <c r="T1592">
        <v>17800.5</v>
      </c>
      <c r="U1592" s="136">
        <f t="shared" si="319"/>
        <v>278.6217065256692</v>
      </c>
      <c r="V1592">
        <v>13458.85</v>
      </c>
      <c r="W1592">
        <f t="shared" si="320"/>
        <v>183.98999861927359</v>
      </c>
      <c r="X1592">
        <v>4964.7299999999996</v>
      </c>
      <c r="Y1592">
        <f t="shared" si="321"/>
        <v>119.84314539586597</v>
      </c>
      <c r="Z1592">
        <v>26048.26</v>
      </c>
      <c r="AA1592" s="136">
        <f t="shared" si="322"/>
        <v>262.64680971202711</v>
      </c>
      <c r="AB1592">
        <v>15818.25</v>
      </c>
      <c r="AC1592">
        <f t="shared" si="323"/>
        <v>179.80596539886787</v>
      </c>
    </row>
    <row r="1593" spans="1:29">
      <c r="A1593" s="20">
        <v>44384</v>
      </c>
      <c r="B1593">
        <v>38936.35</v>
      </c>
      <c r="C1593">
        <f t="shared" si="324"/>
        <v>197.34642003654341</v>
      </c>
      <c r="D1593">
        <v>27007.7</v>
      </c>
      <c r="E1593" s="135">
        <f t="shared" si="324"/>
        <v>311.84776007038823</v>
      </c>
      <c r="F1593">
        <v>15837.45</v>
      </c>
      <c r="G1593">
        <f t="shared" si="312"/>
        <v>227.8615690737461</v>
      </c>
      <c r="H1593">
        <v>13269.71</v>
      </c>
      <c r="I1593">
        <f t="shared" si="313"/>
        <v>209.57346839825198</v>
      </c>
      <c r="J1593">
        <v>10134.530000000001</v>
      </c>
      <c r="K1593">
        <f t="shared" si="314"/>
        <v>198.58155055589739</v>
      </c>
      <c r="L1593">
        <v>26529.33</v>
      </c>
      <c r="M1593" s="134">
        <f t="shared" si="315"/>
        <v>311.66902803329879</v>
      </c>
      <c r="N1593">
        <v>16254.72</v>
      </c>
      <c r="O1593">
        <f t="shared" si="316"/>
        <v>247.63512381207744</v>
      </c>
      <c r="P1593">
        <v>25177.94</v>
      </c>
      <c r="Q1593">
        <f t="shared" si="317"/>
        <v>259.95820504719489</v>
      </c>
      <c r="R1593">
        <v>12214.61</v>
      </c>
      <c r="S1593" s="135">
        <f t="shared" si="318"/>
        <v>290.21873425902169</v>
      </c>
      <c r="T1593">
        <v>17992.05</v>
      </c>
      <c r="U1593" s="136">
        <f t="shared" si="319"/>
        <v>281.6199362318568</v>
      </c>
      <c r="V1593">
        <v>13552.6</v>
      </c>
      <c r="W1593">
        <f t="shared" si="320"/>
        <v>185.27161349502873</v>
      </c>
      <c r="X1593">
        <v>4990.5600000000004</v>
      </c>
      <c r="Y1593">
        <f t="shared" si="321"/>
        <v>120.46665330980598</v>
      </c>
      <c r="Z1593">
        <v>26148.080000000002</v>
      </c>
      <c r="AA1593" s="136">
        <f t="shared" si="322"/>
        <v>263.65330321852059</v>
      </c>
      <c r="AB1593">
        <v>15879.65</v>
      </c>
      <c r="AC1593">
        <f t="shared" si="323"/>
        <v>180.50389887921432</v>
      </c>
    </row>
    <row r="1594" spans="1:29">
      <c r="A1594" s="20">
        <v>44385</v>
      </c>
      <c r="B1594">
        <v>38855.550000000003</v>
      </c>
      <c r="C1594">
        <f t="shared" si="324"/>
        <v>196.93689036211447</v>
      </c>
      <c r="D1594">
        <v>26989.599999999999</v>
      </c>
      <c r="E1594" s="135">
        <f t="shared" si="324"/>
        <v>311.63876617393367</v>
      </c>
      <c r="F1594">
        <v>15780.6</v>
      </c>
      <c r="G1594">
        <f t="shared" si="312"/>
        <v>227.04363877550725</v>
      </c>
      <c r="H1594">
        <v>13211.04</v>
      </c>
      <c r="I1594">
        <f t="shared" si="313"/>
        <v>208.64687125400954</v>
      </c>
      <c r="J1594">
        <v>10094.030000000001</v>
      </c>
      <c r="K1594">
        <f t="shared" si="314"/>
        <v>197.78797129790379</v>
      </c>
      <c r="L1594">
        <v>26413.919999999998</v>
      </c>
      <c r="M1594" s="134">
        <f t="shared" si="315"/>
        <v>310.31318065512062</v>
      </c>
      <c r="N1594">
        <v>16213.44</v>
      </c>
      <c r="O1594">
        <f t="shared" si="316"/>
        <v>247.00623706958282</v>
      </c>
      <c r="P1594">
        <v>25118.53</v>
      </c>
      <c r="Q1594">
        <f t="shared" si="317"/>
        <v>259.34480629567452</v>
      </c>
      <c r="R1594">
        <v>12116.18</v>
      </c>
      <c r="S1594" s="135">
        <f t="shared" si="318"/>
        <v>287.88004067706402</v>
      </c>
      <c r="T1594">
        <v>17743.25</v>
      </c>
      <c r="U1594" s="136">
        <f t="shared" si="319"/>
        <v>277.72560289382773</v>
      </c>
      <c r="V1594">
        <v>13505.7</v>
      </c>
      <c r="W1594">
        <f t="shared" si="320"/>
        <v>184.63046429318427</v>
      </c>
      <c r="X1594">
        <v>4944.2</v>
      </c>
      <c r="Y1594">
        <f t="shared" si="321"/>
        <v>119.34757367797253</v>
      </c>
      <c r="Z1594">
        <v>26022.14</v>
      </c>
      <c r="AA1594" s="136">
        <f t="shared" si="322"/>
        <v>262.3834395418246</v>
      </c>
      <c r="AB1594">
        <v>15727.9</v>
      </c>
      <c r="AC1594">
        <f t="shared" si="323"/>
        <v>178.77895741923751</v>
      </c>
    </row>
    <row r="1595" spans="1:29">
      <c r="A1595" s="20">
        <v>44386</v>
      </c>
      <c r="B1595">
        <v>38919.949999999997</v>
      </c>
      <c r="C1595">
        <f t="shared" si="324"/>
        <v>197.26329767688208</v>
      </c>
      <c r="D1595">
        <v>27146.2</v>
      </c>
      <c r="E1595" s="135">
        <f t="shared" si="324"/>
        <v>313.446967510109</v>
      </c>
      <c r="F1595">
        <v>15798.4</v>
      </c>
      <c r="G1595">
        <f t="shared" si="312"/>
        <v>227.29973656457764</v>
      </c>
      <c r="H1595">
        <v>13202.39</v>
      </c>
      <c r="I1595">
        <f t="shared" si="313"/>
        <v>208.51025858488222</v>
      </c>
      <c r="J1595">
        <v>10087.530000000001</v>
      </c>
      <c r="K1595">
        <f t="shared" si="314"/>
        <v>197.66060672563322</v>
      </c>
      <c r="L1595">
        <v>26558.76</v>
      </c>
      <c r="M1595" s="134">
        <f t="shared" si="315"/>
        <v>312.01477440137586</v>
      </c>
      <c r="N1595">
        <v>16272.03</v>
      </c>
      <c r="O1595">
        <f t="shared" si="316"/>
        <v>247.8988357673241</v>
      </c>
      <c r="P1595">
        <v>25266.53</v>
      </c>
      <c r="Q1595">
        <f t="shared" si="317"/>
        <v>260.87288263341242</v>
      </c>
      <c r="R1595">
        <v>12233.18</v>
      </c>
      <c r="S1595" s="135">
        <f t="shared" si="318"/>
        <v>290.65995685189938</v>
      </c>
      <c r="T1595">
        <v>17905.75</v>
      </c>
      <c r="U1595" s="136">
        <f t="shared" si="319"/>
        <v>280.26912848639097</v>
      </c>
      <c r="V1595">
        <v>13490.6</v>
      </c>
      <c r="W1595">
        <f t="shared" si="320"/>
        <v>184.424038857196</v>
      </c>
      <c r="X1595">
        <v>4969.38</v>
      </c>
      <c r="Y1595">
        <f t="shared" si="321"/>
        <v>119.95539130371813</v>
      </c>
      <c r="Z1595">
        <v>26176.51</v>
      </c>
      <c r="AA1595" s="136">
        <f t="shared" si="322"/>
        <v>263.9399653141889</v>
      </c>
      <c r="AB1595">
        <v>15689.8</v>
      </c>
      <c r="AC1595">
        <f t="shared" si="323"/>
        <v>178.3458749175893</v>
      </c>
    </row>
    <row r="1596" spans="1:29">
      <c r="A1596" s="20">
        <v>44389</v>
      </c>
      <c r="B1596">
        <v>38949.35</v>
      </c>
      <c r="C1596">
        <f t="shared" si="324"/>
        <v>197.41230971188472</v>
      </c>
      <c r="D1596">
        <v>27264.15</v>
      </c>
      <c r="E1596" s="135">
        <f t="shared" si="324"/>
        <v>314.80889182429735</v>
      </c>
      <c r="F1596">
        <v>15815.85</v>
      </c>
      <c r="G1596">
        <f t="shared" si="312"/>
        <v>227.55079872296403</v>
      </c>
      <c r="H1596">
        <v>13212.44</v>
      </c>
      <c r="I1596">
        <f t="shared" si="313"/>
        <v>208.66898197502434</v>
      </c>
      <c r="J1596">
        <v>10084.780000000001</v>
      </c>
      <c r="K1596">
        <f t="shared" si="314"/>
        <v>197.60672171428797</v>
      </c>
      <c r="L1596">
        <v>26609.48</v>
      </c>
      <c r="M1596" s="134">
        <f t="shared" si="315"/>
        <v>312.61063766297542</v>
      </c>
      <c r="N1596">
        <v>16352.55</v>
      </c>
      <c r="O1596">
        <f t="shared" si="316"/>
        <v>249.1255305470157</v>
      </c>
      <c r="P1596">
        <v>25427.97</v>
      </c>
      <c r="Q1596">
        <f t="shared" si="317"/>
        <v>262.53972482236117</v>
      </c>
      <c r="R1596">
        <v>12214.11</v>
      </c>
      <c r="S1596" s="135">
        <f t="shared" si="318"/>
        <v>290.20685427536847</v>
      </c>
      <c r="T1596">
        <v>17921.599999999999</v>
      </c>
      <c r="U1596" s="136">
        <f t="shared" si="319"/>
        <v>280.51722005957322</v>
      </c>
      <c r="V1596">
        <v>13498.1</v>
      </c>
      <c r="W1596">
        <f t="shared" si="320"/>
        <v>184.5265680472564</v>
      </c>
      <c r="X1596">
        <v>4970.7</v>
      </c>
      <c r="Y1596">
        <f t="shared" si="321"/>
        <v>119.98725465820519</v>
      </c>
      <c r="Z1596">
        <v>26254.3</v>
      </c>
      <c r="AA1596" s="136">
        <f t="shared" si="322"/>
        <v>264.72432846656449</v>
      </c>
      <c r="AB1596">
        <v>15692.6</v>
      </c>
      <c r="AC1596">
        <f t="shared" si="323"/>
        <v>178.37770250301224</v>
      </c>
    </row>
    <row r="1597" spans="1:29">
      <c r="A1597" s="20">
        <v>44390</v>
      </c>
      <c r="B1597">
        <v>38873.5</v>
      </c>
      <c r="C1597">
        <f t="shared" si="324"/>
        <v>197.0278687984511</v>
      </c>
      <c r="D1597">
        <v>27407.45</v>
      </c>
      <c r="E1597" s="135">
        <f t="shared" si="324"/>
        <v>316.46352305976302</v>
      </c>
      <c r="F1597">
        <v>15804.7</v>
      </c>
      <c r="G1597">
        <f t="shared" si="312"/>
        <v>227.39037791688909</v>
      </c>
      <c r="H1597">
        <v>13205.59</v>
      </c>
      <c r="I1597">
        <f t="shared" si="313"/>
        <v>208.56079737577326</v>
      </c>
      <c r="J1597">
        <v>10079.41</v>
      </c>
      <c r="K1597">
        <f t="shared" si="314"/>
        <v>197.50149898304286</v>
      </c>
      <c r="L1597">
        <v>26633.68</v>
      </c>
      <c r="M1597" s="134">
        <f t="shared" si="315"/>
        <v>312.89494150624643</v>
      </c>
      <c r="N1597">
        <v>16368.44</v>
      </c>
      <c r="O1597">
        <f t="shared" si="316"/>
        <v>249.36760928582964</v>
      </c>
      <c r="P1597">
        <v>25499.64</v>
      </c>
      <c r="Q1597">
        <f t="shared" si="317"/>
        <v>263.27970611375082</v>
      </c>
      <c r="R1597">
        <v>12181.85</v>
      </c>
      <c r="S1597" s="135">
        <f t="shared" si="318"/>
        <v>289.44035773006777</v>
      </c>
      <c r="T1597">
        <v>17982</v>
      </c>
      <c r="U1597" s="136">
        <f t="shared" si="319"/>
        <v>281.46262895674755</v>
      </c>
      <c r="V1597">
        <v>13471.55</v>
      </c>
      <c r="W1597">
        <f t="shared" si="320"/>
        <v>184.16361471444253</v>
      </c>
      <c r="X1597">
        <v>5006.07</v>
      </c>
      <c r="Y1597">
        <f t="shared" si="321"/>
        <v>120.8410477250289</v>
      </c>
      <c r="Z1597">
        <v>26405.33</v>
      </c>
      <c r="AA1597" s="136">
        <f t="shared" si="322"/>
        <v>266.24717673630715</v>
      </c>
      <c r="AB1597">
        <v>15812.35</v>
      </c>
      <c r="AC1597">
        <f t="shared" si="323"/>
        <v>179.73890012958375</v>
      </c>
    </row>
    <row r="1598" spans="1:29">
      <c r="A1598" s="20">
        <v>44391</v>
      </c>
      <c r="B1598">
        <v>38874</v>
      </c>
      <c r="C1598">
        <f t="shared" si="324"/>
        <v>197.03040301673346</v>
      </c>
      <c r="D1598">
        <v>27522.799999999999</v>
      </c>
      <c r="E1598" s="135">
        <f t="shared" si="324"/>
        <v>317.79542615125609</v>
      </c>
      <c r="F1598">
        <v>15899.85</v>
      </c>
      <c r="G1598">
        <f t="shared" si="312"/>
        <v>228.75935008711639</v>
      </c>
      <c r="H1598">
        <v>13304.24</v>
      </c>
      <c r="I1598">
        <f t="shared" si="313"/>
        <v>210.11881353871033</v>
      </c>
      <c r="J1598">
        <v>10148.469999999999</v>
      </c>
      <c r="K1598">
        <f t="shared" si="314"/>
        <v>198.85469857704379</v>
      </c>
      <c r="L1598">
        <v>26760.7</v>
      </c>
      <c r="M1598" s="134">
        <f t="shared" si="315"/>
        <v>314.38718424063853</v>
      </c>
      <c r="N1598">
        <v>16529.18</v>
      </c>
      <c r="O1598">
        <f t="shared" si="316"/>
        <v>251.81642844737496</v>
      </c>
      <c r="P1598">
        <v>25709.16</v>
      </c>
      <c r="Q1598">
        <f t="shared" si="317"/>
        <v>265.44296661566193</v>
      </c>
      <c r="R1598">
        <v>12359.94</v>
      </c>
      <c r="S1598" s="135">
        <f t="shared" si="318"/>
        <v>293.67177030764407</v>
      </c>
      <c r="T1598">
        <v>18063.599999999999</v>
      </c>
      <c r="U1598" s="136">
        <f t="shared" si="319"/>
        <v>282.73987011584387</v>
      </c>
      <c r="V1598">
        <v>13549.5</v>
      </c>
      <c r="W1598">
        <f t="shared" si="320"/>
        <v>185.22923476313707</v>
      </c>
      <c r="X1598">
        <v>5009.17</v>
      </c>
      <c r="Y1598">
        <f t="shared" si="321"/>
        <v>120.91587833026369</v>
      </c>
      <c r="Z1598">
        <v>26503</v>
      </c>
      <c r="AA1598" s="136">
        <f t="shared" si="322"/>
        <v>267.23199161087359</v>
      </c>
      <c r="AB1598">
        <v>15853.95</v>
      </c>
      <c r="AC1598">
        <f t="shared" si="323"/>
        <v>180.21176711301067</v>
      </c>
    </row>
    <row r="1599" spans="1:29">
      <c r="A1599" s="20">
        <v>44392</v>
      </c>
      <c r="B1599">
        <v>39001.85</v>
      </c>
      <c r="C1599">
        <f t="shared" si="324"/>
        <v>197.67840263153224</v>
      </c>
      <c r="D1599">
        <v>28137.9</v>
      </c>
      <c r="E1599" s="135">
        <f t="shared" si="324"/>
        <v>324.89775464347485</v>
      </c>
      <c r="F1599">
        <v>16004.6</v>
      </c>
      <c r="G1599">
        <f t="shared" si="312"/>
        <v>230.26644241324686</v>
      </c>
      <c r="H1599">
        <v>13395.63</v>
      </c>
      <c r="I1599">
        <f t="shared" si="313"/>
        <v>211.56216981981339</v>
      </c>
      <c r="J1599">
        <v>10223.030000000001</v>
      </c>
      <c r="K1599">
        <f t="shared" si="314"/>
        <v>200.31566819373526</v>
      </c>
      <c r="L1599">
        <v>27018.19</v>
      </c>
      <c r="M1599" s="134">
        <f t="shared" si="315"/>
        <v>317.41220062922781</v>
      </c>
      <c r="N1599">
        <v>16603.560000000001</v>
      </c>
      <c r="O1599">
        <f t="shared" si="316"/>
        <v>252.94958241798423</v>
      </c>
      <c r="P1599">
        <v>26025.21</v>
      </c>
      <c r="Q1599">
        <f t="shared" si="317"/>
        <v>268.70613233554081</v>
      </c>
      <c r="R1599">
        <v>12477.44</v>
      </c>
      <c r="S1599" s="135">
        <f t="shared" si="318"/>
        <v>296.46356646613253</v>
      </c>
      <c r="T1599">
        <v>18173.150000000001</v>
      </c>
      <c r="U1599" s="136">
        <f t="shared" si="319"/>
        <v>284.45459767686111</v>
      </c>
      <c r="V1599">
        <v>13668.95</v>
      </c>
      <c r="W1599">
        <f t="shared" si="320"/>
        <v>186.86218299683256</v>
      </c>
      <c r="X1599">
        <v>5004.0200000000004</v>
      </c>
      <c r="Y1599">
        <f t="shared" si="321"/>
        <v>120.79156296995433</v>
      </c>
      <c r="Z1599">
        <v>26883.35</v>
      </c>
      <c r="AA1599" s="136">
        <f t="shared" si="322"/>
        <v>271.06709284504313</v>
      </c>
      <c r="AB1599">
        <v>15924.2</v>
      </c>
      <c r="AC1599">
        <f t="shared" si="323"/>
        <v>181.01029849728329</v>
      </c>
    </row>
    <row r="1600" spans="1:29">
      <c r="A1600" s="20">
        <v>44393</v>
      </c>
      <c r="B1600">
        <v>39188.15</v>
      </c>
      <c r="C1600">
        <f t="shared" si="324"/>
        <v>198.62265236353869</v>
      </c>
      <c r="D1600">
        <v>28361.35</v>
      </c>
      <c r="E1600" s="135">
        <f t="shared" si="324"/>
        <v>327.47784780163818</v>
      </c>
      <c r="F1600">
        <v>15995.35</v>
      </c>
      <c r="G1600">
        <f t="shared" si="312"/>
        <v>230.13335788802772</v>
      </c>
      <c r="H1600">
        <v>13399.05</v>
      </c>
      <c r="I1600">
        <f t="shared" si="313"/>
        <v>211.61618315257815</v>
      </c>
      <c r="J1600">
        <v>10200.57</v>
      </c>
      <c r="K1600">
        <f t="shared" si="314"/>
        <v>199.87557461016644</v>
      </c>
      <c r="L1600">
        <v>26969.759999999998</v>
      </c>
      <c r="M1600" s="134">
        <f t="shared" si="315"/>
        <v>316.84324049990482</v>
      </c>
      <c r="N1600">
        <v>16614.8</v>
      </c>
      <c r="O1600">
        <f t="shared" si="316"/>
        <v>253.12081999031076</v>
      </c>
      <c r="P1600">
        <v>26116.55</v>
      </c>
      <c r="Q1600">
        <f t="shared" si="317"/>
        <v>269.64920323208798</v>
      </c>
      <c r="R1600">
        <v>12498.82</v>
      </c>
      <c r="S1600" s="135">
        <f t="shared" si="318"/>
        <v>296.97155456714086</v>
      </c>
      <c r="T1600">
        <v>18246.150000000001</v>
      </c>
      <c r="U1600" s="136">
        <f t="shared" si="319"/>
        <v>285.59722763536644</v>
      </c>
      <c r="V1600">
        <v>13623.65</v>
      </c>
      <c r="W1600">
        <f t="shared" si="320"/>
        <v>186.24290668886766</v>
      </c>
      <c r="X1600">
        <v>5031.46</v>
      </c>
      <c r="Y1600">
        <f t="shared" si="321"/>
        <v>121.45393452080656</v>
      </c>
      <c r="Z1600">
        <v>27048.959999999999</v>
      </c>
      <c r="AA1600" s="136">
        <f t="shared" si="322"/>
        <v>272.73695248850527</v>
      </c>
      <c r="AB1600">
        <v>15923.4</v>
      </c>
      <c r="AC1600">
        <f t="shared" si="323"/>
        <v>181.00120490144815</v>
      </c>
    </row>
    <row r="1601" spans="1:29">
      <c r="A1601" s="20">
        <v>44396</v>
      </c>
      <c r="B1601">
        <v>38934.75</v>
      </c>
      <c r="C1601">
        <f t="shared" si="324"/>
        <v>197.33831053803988</v>
      </c>
      <c r="D1601">
        <v>28055.7</v>
      </c>
      <c r="E1601" s="135">
        <f t="shared" si="324"/>
        <v>323.94862214134452</v>
      </c>
      <c r="F1601">
        <v>15995.1</v>
      </c>
      <c r="G1601">
        <f t="shared" si="312"/>
        <v>230.12976100896773</v>
      </c>
      <c r="H1601">
        <v>13388.12</v>
      </c>
      <c r="I1601">
        <f t="shared" si="313"/>
        <v>211.44356159494103</v>
      </c>
      <c r="J1601">
        <v>10201.33</v>
      </c>
      <c r="K1601">
        <f t="shared" si="314"/>
        <v>199.89046646784729</v>
      </c>
      <c r="L1601">
        <v>26730.98</v>
      </c>
      <c r="M1601" s="134">
        <f t="shared" si="315"/>
        <v>314.03803092567921</v>
      </c>
      <c r="N1601">
        <v>16621.04</v>
      </c>
      <c r="O1601">
        <f t="shared" si="316"/>
        <v>253.21588426533904</v>
      </c>
      <c r="P1601">
        <v>26097.84</v>
      </c>
      <c r="Q1601">
        <f t="shared" si="317"/>
        <v>269.45602547344561</v>
      </c>
      <c r="R1601">
        <v>12427.5</v>
      </c>
      <c r="S1601" s="135">
        <f t="shared" si="318"/>
        <v>295.2769936988567</v>
      </c>
      <c r="T1601">
        <v>18087.849999999999</v>
      </c>
      <c r="U1601" s="136">
        <f t="shared" si="319"/>
        <v>283.11944239658021</v>
      </c>
      <c r="V1601">
        <v>13603.25</v>
      </c>
      <c r="W1601">
        <f t="shared" si="320"/>
        <v>185.96402729190334</v>
      </c>
      <c r="X1601">
        <v>5005.58</v>
      </c>
      <c r="Y1601">
        <f t="shared" si="321"/>
        <v>120.82921966162084</v>
      </c>
      <c r="Z1601">
        <v>26827.17</v>
      </c>
      <c r="AA1601" s="136">
        <f t="shared" si="322"/>
        <v>270.50062515124625</v>
      </c>
      <c r="AB1601">
        <v>15752.4</v>
      </c>
      <c r="AC1601">
        <f t="shared" si="323"/>
        <v>179.05744879168844</v>
      </c>
    </row>
    <row r="1602" spans="1:29">
      <c r="A1602" s="20">
        <v>44397</v>
      </c>
      <c r="B1602">
        <v>38676.199999999997</v>
      </c>
      <c r="C1602">
        <f t="shared" si="324"/>
        <v>196.02786626423278</v>
      </c>
      <c r="D1602">
        <v>27691.55</v>
      </c>
      <c r="E1602" s="135">
        <f t="shared" si="324"/>
        <v>319.74391897041062</v>
      </c>
      <c r="F1602">
        <v>16036.9</v>
      </c>
      <c r="G1602">
        <f t="shared" ref="G1602:G1665" si="325">F1602/F$2*100</f>
        <v>230.7311591877959</v>
      </c>
      <c r="H1602">
        <v>13402.32</v>
      </c>
      <c r="I1602">
        <f t="shared" ref="I1602:I1665" si="326">H1602/H$2*100</f>
        <v>211.66782747951993</v>
      </c>
      <c r="J1602">
        <v>10211.82</v>
      </c>
      <c r="K1602">
        <f t="shared" ref="K1602:K1665" si="327">J1602/J$2*100</f>
        <v>200.09601329294244</v>
      </c>
      <c r="L1602">
        <v>26434.6</v>
      </c>
      <c r="M1602" s="134">
        <f t="shared" ref="M1602:M1665" si="328">L1602/L$2*100</f>
        <v>310.55613121209768</v>
      </c>
      <c r="N1602">
        <v>16467.63</v>
      </c>
      <c r="O1602">
        <f t="shared" ref="O1602:O1665" si="329">N1602/N$2*100</f>
        <v>250.87873515763306</v>
      </c>
      <c r="P1602">
        <v>25799.77</v>
      </c>
      <c r="Q1602">
        <f t="shared" ref="Q1602:Q1665" si="330">P1602/P$2*100</f>
        <v>266.37850037892167</v>
      </c>
      <c r="R1602">
        <v>12294.69</v>
      </c>
      <c r="S1602" s="135">
        <f t="shared" ref="S1602:S1665" si="331">R1602/R$2*100</f>
        <v>292.12143244090896</v>
      </c>
      <c r="T1602">
        <v>17883.400000000001</v>
      </c>
      <c r="U1602" s="136">
        <f t="shared" ref="U1602:U1665" si="332">T1602/T$2*100</f>
        <v>279.91929588950615</v>
      </c>
      <c r="V1602">
        <v>13626.7</v>
      </c>
      <c r="W1602">
        <f t="shared" ref="W1602:W1665" si="333">V1602/V$2*100</f>
        <v>186.28460189282555</v>
      </c>
      <c r="X1602">
        <v>4949.0600000000004</v>
      </c>
      <c r="Y1602">
        <f t="shared" ref="Y1602:Y1665" si="334">X1602/X$2*100</f>
        <v>119.46488875585672</v>
      </c>
      <c r="Z1602">
        <v>26411.4</v>
      </c>
      <c r="AA1602" s="136">
        <f t="shared" ref="AA1602:AA1665" si="335">Z1602/Z$2*100</f>
        <v>266.30838105993388</v>
      </c>
      <c r="AB1602">
        <v>15632.1</v>
      </c>
      <c r="AC1602">
        <f t="shared" ref="AC1602:AC1665" si="336">AB1602/AB$2*100</f>
        <v>177.68999931798032</v>
      </c>
    </row>
    <row r="1603" spans="1:29">
      <c r="A1603" s="20">
        <v>44399</v>
      </c>
      <c r="B1603">
        <v>39359.75</v>
      </c>
      <c r="C1603">
        <f t="shared" ref="C1603:E1666" si="337">B1603/B$2*100</f>
        <v>199.49239607804378</v>
      </c>
      <c r="D1603">
        <v>28359.25</v>
      </c>
      <c r="E1603" s="135">
        <f t="shared" si="337"/>
        <v>327.45359989099984</v>
      </c>
      <c r="F1603">
        <v>16133.55</v>
      </c>
      <c r="G1603">
        <f t="shared" si="325"/>
        <v>232.12171263238312</v>
      </c>
      <c r="H1603">
        <v>13486.86</v>
      </c>
      <c r="I1603">
        <f t="shared" si="326"/>
        <v>213.00299916137195</v>
      </c>
      <c r="J1603">
        <v>10279.84</v>
      </c>
      <c r="K1603">
        <f t="shared" si="327"/>
        <v>201.42883455538006</v>
      </c>
      <c r="L1603">
        <v>26749.17</v>
      </c>
      <c r="M1603" s="134">
        <f t="shared" si="328"/>
        <v>314.25172873184033</v>
      </c>
      <c r="N1603">
        <v>16669.099999999999</v>
      </c>
      <c r="O1603">
        <f t="shared" si="329"/>
        <v>253.94806199897016</v>
      </c>
      <c r="P1603">
        <v>26044.91</v>
      </c>
      <c r="Q1603">
        <f t="shared" si="330"/>
        <v>268.90953168590187</v>
      </c>
      <c r="R1603">
        <v>12532.5</v>
      </c>
      <c r="S1603" s="135">
        <f t="shared" si="331"/>
        <v>297.77179026601658</v>
      </c>
      <c r="T1603">
        <v>18256.45</v>
      </c>
      <c r="U1603" s="136">
        <f t="shared" si="332"/>
        <v>285.75844802677193</v>
      </c>
      <c r="V1603">
        <v>13731.2</v>
      </c>
      <c r="W1603">
        <f t="shared" si="333"/>
        <v>187.71317527433396</v>
      </c>
      <c r="X1603">
        <v>5006.68</v>
      </c>
      <c r="Y1603">
        <f t="shared" si="334"/>
        <v>120.85577245702672</v>
      </c>
      <c r="Z1603">
        <v>26898.58</v>
      </c>
      <c r="AA1603" s="136">
        <f t="shared" si="335"/>
        <v>271.22065822376385</v>
      </c>
      <c r="AB1603">
        <v>15824.05</v>
      </c>
      <c r="AC1603">
        <f t="shared" si="336"/>
        <v>179.87189396867257</v>
      </c>
    </row>
    <row r="1604" spans="1:29">
      <c r="A1604" s="20">
        <v>44400</v>
      </c>
      <c r="B1604">
        <v>39312.35</v>
      </c>
      <c r="C1604">
        <f t="shared" si="337"/>
        <v>199.25215218487628</v>
      </c>
      <c r="D1604">
        <v>28522.799999999999</v>
      </c>
      <c r="E1604" s="135">
        <f t="shared" si="337"/>
        <v>329.34205026476405</v>
      </c>
      <c r="F1604">
        <v>16141.85</v>
      </c>
      <c r="G1604">
        <f t="shared" si="325"/>
        <v>232.24112901717439</v>
      </c>
      <c r="H1604">
        <v>13504.59</v>
      </c>
      <c r="I1604">
        <f t="shared" si="326"/>
        <v>213.28301564965244</v>
      </c>
      <c r="J1604">
        <v>10292.209999999999</v>
      </c>
      <c r="K1604">
        <f t="shared" si="327"/>
        <v>201.67121913368575</v>
      </c>
      <c r="L1604">
        <v>26992.73</v>
      </c>
      <c r="M1604" s="134">
        <f t="shared" si="328"/>
        <v>317.11309418915835</v>
      </c>
      <c r="N1604">
        <v>16695.14</v>
      </c>
      <c r="O1604">
        <f t="shared" si="329"/>
        <v>254.34477253129964</v>
      </c>
      <c r="P1604">
        <v>26114.13</v>
      </c>
      <c r="Q1604">
        <f t="shared" si="330"/>
        <v>269.62421711899793</v>
      </c>
      <c r="R1604">
        <v>12595.05</v>
      </c>
      <c r="S1604" s="135">
        <f t="shared" si="331"/>
        <v>299.25797622102471</v>
      </c>
      <c r="T1604">
        <v>18215.2</v>
      </c>
      <c r="U1604" s="136">
        <f t="shared" si="332"/>
        <v>285.11278383789056</v>
      </c>
      <c r="V1604">
        <v>13723.5</v>
      </c>
      <c r="W1604">
        <f t="shared" si="333"/>
        <v>187.6079119725386</v>
      </c>
      <c r="X1604">
        <v>5007.99</v>
      </c>
      <c r="Y1604">
        <f t="shared" si="334"/>
        <v>120.88739442246464</v>
      </c>
      <c r="Z1604">
        <v>27079.24</v>
      </c>
      <c r="AA1604" s="136">
        <f t="shared" si="335"/>
        <v>273.04226829071553</v>
      </c>
      <c r="AB1604">
        <v>15856.05</v>
      </c>
      <c r="AC1604">
        <f t="shared" si="336"/>
        <v>180.23563780207786</v>
      </c>
    </row>
    <row r="1605" spans="1:29">
      <c r="A1605" s="20">
        <v>44403</v>
      </c>
      <c r="B1605">
        <v>39351.300000000003</v>
      </c>
      <c r="C1605">
        <f t="shared" si="337"/>
        <v>199.44956778907195</v>
      </c>
      <c r="D1605">
        <v>28502.15</v>
      </c>
      <c r="E1605" s="135">
        <f t="shared" si="337"/>
        <v>329.1036124768201</v>
      </c>
      <c r="F1605">
        <v>16159.6</v>
      </c>
      <c r="G1605">
        <f t="shared" si="325"/>
        <v>232.49650743043279</v>
      </c>
      <c r="H1605">
        <v>13507.33</v>
      </c>
      <c r="I1605">
        <f t="shared" si="326"/>
        <v>213.32628948935289</v>
      </c>
      <c r="J1605">
        <v>10293.41</v>
      </c>
      <c r="K1605">
        <f t="shared" si="327"/>
        <v>201.6947325931819</v>
      </c>
      <c r="L1605">
        <v>27108.44</v>
      </c>
      <c r="M1605" s="134">
        <f t="shared" si="328"/>
        <v>318.47246599514568</v>
      </c>
      <c r="N1605">
        <v>16738.22</v>
      </c>
      <c r="O1605">
        <f t="shared" si="329"/>
        <v>255.00108166082165</v>
      </c>
      <c r="P1605">
        <v>26243.4</v>
      </c>
      <c r="Q1605">
        <f t="shared" si="330"/>
        <v>270.95890920129102</v>
      </c>
      <c r="R1605">
        <v>12617.6</v>
      </c>
      <c r="S1605" s="135">
        <f t="shared" si="331"/>
        <v>299.79376348378145</v>
      </c>
      <c r="T1605">
        <v>18246.95</v>
      </c>
      <c r="U1605" s="136">
        <f t="shared" si="332"/>
        <v>285.6097496075144</v>
      </c>
      <c r="V1605">
        <v>13737.95</v>
      </c>
      <c r="W1605">
        <f t="shared" si="333"/>
        <v>187.80545154538834</v>
      </c>
      <c r="X1605">
        <v>5001.2299999999996</v>
      </c>
      <c r="Y1605">
        <f t="shared" si="334"/>
        <v>120.724215425243</v>
      </c>
      <c r="Z1605">
        <v>27173.46</v>
      </c>
      <c r="AA1605" s="136">
        <f t="shared" si="335"/>
        <v>273.99229652335242</v>
      </c>
      <c r="AB1605">
        <v>15824.45</v>
      </c>
      <c r="AC1605">
        <f t="shared" si="336"/>
        <v>179.87644076659015</v>
      </c>
    </row>
    <row r="1606" spans="1:29">
      <c r="A1606" s="20">
        <v>44404</v>
      </c>
      <c r="B1606">
        <v>39105.4</v>
      </c>
      <c r="C1606">
        <f t="shared" si="337"/>
        <v>198.2032392378085</v>
      </c>
      <c r="D1606">
        <v>28468.9</v>
      </c>
      <c r="E1606" s="135">
        <f t="shared" si="337"/>
        <v>328.71968722504602</v>
      </c>
      <c r="F1606">
        <v>15971.8</v>
      </c>
      <c r="G1606">
        <f t="shared" si="325"/>
        <v>229.79453188057786</v>
      </c>
      <c r="H1606">
        <v>13376.23</v>
      </c>
      <c r="I1606">
        <f t="shared" si="326"/>
        <v>211.25577840003663</v>
      </c>
      <c r="J1606">
        <v>10192.15</v>
      </c>
      <c r="K1606">
        <f t="shared" si="327"/>
        <v>199.71058850270208</v>
      </c>
      <c r="L1606">
        <v>26986.49</v>
      </c>
      <c r="M1606" s="134">
        <f t="shared" si="328"/>
        <v>317.03978609072817</v>
      </c>
      <c r="N1606">
        <v>16658.37</v>
      </c>
      <c r="O1606">
        <f t="shared" si="329"/>
        <v>253.78459410296804</v>
      </c>
      <c r="P1606">
        <v>26024.49</v>
      </c>
      <c r="Q1606">
        <f t="shared" si="330"/>
        <v>268.69869845065455</v>
      </c>
      <c r="R1606">
        <v>12611.98</v>
      </c>
      <c r="S1606" s="135">
        <f t="shared" si="331"/>
        <v>299.66023246752013</v>
      </c>
      <c r="T1606">
        <v>18229.150000000001</v>
      </c>
      <c r="U1606" s="136">
        <f t="shared" si="332"/>
        <v>285.33113572722135</v>
      </c>
      <c r="V1606">
        <v>13665.5</v>
      </c>
      <c r="W1606">
        <f t="shared" si="333"/>
        <v>186.81501956940474</v>
      </c>
      <c r="X1606">
        <v>4978.42</v>
      </c>
      <c r="Y1606">
        <f t="shared" si="334"/>
        <v>120.17360700414466</v>
      </c>
      <c r="Z1606">
        <v>27069.279999999999</v>
      </c>
      <c r="AA1606" s="136">
        <f t="shared" si="335"/>
        <v>272.94184076792772</v>
      </c>
      <c r="AB1606">
        <v>15746.45</v>
      </c>
      <c r="AC1606">
        <f t="shared" si="336"/>
        <v>178.98981517266466</v>
      </c>
    </row>
    <row r="1607" spans="1:29">
      <c r="A1607" s="20">
        <v>44405</v>
      </c>
      <c r="B1607">
        <v>39174.85</v>
      </c>
      <c r="C1607">
        <f t="shared" si="337"/>
        <v>198.55524215722795</v>
      </c>
      <c r="D1607">
        <v>28289.35</v>
      </c>
      <c r="E1607" s="135">
        <f t="shared" si="337"/>
        <v>326.64649086546558</v>
      </c>
      <c r="F1607">
        <v>15935.5</v>
      </c>
      <c r="G1607">
        <f t="shared" si="325"/>
        <v>229.27226504106915</v>
      </c>
      <c r="H1607">
        <v>13342.57</v>
      </c>
      <c r="I1607">
        <f t="shared" si="326"/>
        <v>210.72417349335177</v>
      </c>
      <c r="J1607">
        <v>10172.24</v>
      </c>
      <c r="K1607">
        <f t="shared" si="327"/>
        <v>199.3204610205625</v>
      </c>
      <c r="L1607">
        <v>26871.88</v>
      </c>
      <c r="M1607" s="134">
        <f t="shared" si="328"/>
        <v>315.69333718670771</v>
      </c>
      <c r="N1607">
        <v>16594.61</v>
      </c>
      <c r="O1607">
        <f t="shared" si="329"/>
        <v>252.81323221582031</v>
      </c>
      <c r="P1607">
        <v>25834.34</v>
      </c>
      <c r="Q1607">
        <f t="shared" si="330"/>
        <v>266.73543010186489</v>
      </c>
      <c r="R1607">
        <v>12609.07</v>
      </c>
      <c r="S1607" s="135">
        <f t="shared" si="331"/>
        <v>299.59109096265882</v>
      </c>
      <c r="T1607">
        <v>18269.55</v>
      </c>
      <c r="U1607" s="136">
        <f t="shared" si="332"/>
        <v>285.96349532069547</v>
      </c>
      <c r="V1607">
        <v>13643.75</v>
      </c>
      <c r="W1607">
        <f t="shared" si="333"/>
        <v>186.51768491822955</v>
      </c>
      <c r="X1607">
        <v>4977.6499999999996</v>
      </c>
      <c r="Y1607">
        <f t="shared" si="334"/>
        <v>120.15502004736054</v>
      </c>
      <c r="Z1607">
        <v>26936.49</v>
      </c>
      <c r="AA1607" s="136">
        <f t="shared" si="335"/>
        <v>271.60290796160365</v>
      </c>
      <c r="AB1607">
        <v>15709.4</v>
      </c>
      <c r="AC1607">
        <f t="shared" si="336"/>
        <v>178.56866801555006</v>
      </c>
    </row>
    <row r="1608" spans="1:29">
      <c r="A1608" s="20">
        <v>44406</v>
      </c>
      <c r="B1608">
        <v>39196.25</v>
      </c>
      <c r="C1608">
        <f t="shared" si="337"/>
        <v>198.66370669971286</v>
      </c>
      <c r="D1608">
        <v>28418.85</v>
      </c>
      <c r="E1608" s="135">
        <f t="shared" si="337"/>
        <v>328.14177868816489</v>
      </c>
      <c r="F1608">
        <v>15903.85</v>
      </c>
      <c r="G1608">
        <f t="shared" si="325"/>
        <v>228.81690015207602</v>
      </c>
      <c r="H1608">
        <v>13315.15</v>
      </c>
      <c r="I1608">
        <f t="shared" si="326"/>
        <v>210.29111922890439</v>
      </c>
      <c r="J1608">
        <v>10142.44</v>
      </c>
      <c r="K1608">
        <f t="shared" si="327"/>
        <v>198.73654344307587</v>
      </c>
      <c r="L1608">
        <v>27238.11</v>
      </c>
      <c r="M1608" s="134">
        <f t="shared" si="328"/>
        <v>319.99584117518521</v>
      </c>
      <c r="N1608">
        <v>16735.48</v>
      </c>
      <c r="O1608">
        <f t="shared" si="329"/>
        <v>254.9593386939022</v>
      </c>
      <c r="P1608">
        <v>26004.400000000001</v>
      </c>
      <c r="Q1608">
        <f t="shared" si="330"/>
        <v>268.49127241264677</v>
      </c>
      <c r="R1608">
        <v>12953.38</v>
      </c>
      <c r="S1608" s="135">
        <f t="shared" si="331"/>
        <v>307.77188530588575</v>
      </c>
      <c r="T1608">
        <v>18741.05</v>
      </c>
      <c r="U1608" s="136">
        <f t="shared" si="332"/>
        <v>293.34363265542504</v>
      </c>
      <c r="V1608">
        <v>13633.6</v>
      </c>
      <c r="W1608">
        <f t="shared" si="333"/>
        <v>186.37892874768113</v>
      </c>
      <c r="X1608">
        <v>5049.13</v>
      </c>
      <c r="Y1608">
        <f t="shared" si="334"/>
        <v>121.88046897064469</v>
      </c>
      <c r="Z1608">
        <v>27242.45</v>
      </c>
      <c r="AA1608" s="136">
        <f t="shared" si="335"/>
        <v>274.68792853109625</v>
      </c>
      <c r="AB1608">
        <v>15778.45</v>
      </c>
      <c r="AC1608">
        <f t="shared" si="336"/>
        <v>179.35355900606999</v>
      </c>
    </row>
    <row r="1609" spans="1:29">
      <c r="A1609" s="20">
        <v>44407</v>
      </c>
      <c r="B1609">
        <v>39363.65</v>
      </c>
      <c r="C1609">
        <f t="shared" si="337"/>
        <v>199.51216298064617</v>
      </c>
      <c r="D1609">
        <v>28513.05</v>
      </c>
      <c r="E1609" s="135">
        <f t="shared" si="337"/>
        <v>329.22947067965731</v>
      </c>
      <c r="F1609">
        <v>16112.75</v>
      </c>
      <c r="G1609">
        <f t="shared" si="325"/>
        <v>231.82245229459303</v>
      </c>
      <c r="H1609">
        <v>13449.94</v>
      </c>
      <c r="I1609">
        <f t="shared" si="326"/>
        <v>212.41990786146684</v>
      </c>
      <c r="J1609">
        <v>10248.719999999999</v>
      </c>
      <c r="K1609">
        <f t="shared" si="327"/>
        <v>200.8190521724477</v>
      </c>
      <c r="L1609">
        <v>27539.54</v>
      </c>
      <c r="M1609" s="134">
        <f t="shared" si="328"/>
        <v>323.53706875688732</v>
      </c>
      <c r="N1609">
        <v>16844.98</v>
      </c>
      <c r="O1609">
        <f t="shared" si="329"/>
        <v>256.62753390473461</v>
      </c>
      <c r="P1609">
        <v>26312.69</v>
      </c>
      <c r="Q1609">
        <f t="shared" si="330"/>
        <v>271.67431737319549</v>
      </c>
      <c r="R1609">
        <v>13000.77</v>
      </c>
      <c r="S1609" s="135">
        <f t="shared" si="331"/>
        <v>308.8978701565307</v>
      </c>
      <c r="T1609">
        <v>18737.05</v>
      </c>
      <c r="U1609" s="136">
        <f t="shared" si="332"/>
        <v>293.28102279468504</v>
      </c>
      <c r="V1609">
        <v>13745.75</v>
      </c>
      <c r="W1609">
        <f t="shared" si="333"/>
        <v>187.91208190305113</v>
      </c>
      <c r="X1609">
        <v>5057.29</v>
      </c>
      <c r="Y1609">
        <f t="shared" si="334"/>
        <v>122.07744243474652</v>
      </c>
      <c r="Z1609">
        <v>27338.76</v>
      </c>
      <c r="AA1609" s="136">
        <f t="shared" si="335"/>
        <v>275.65903041058317</v>
      </c>
      <c r="AB1609">
        <v>15763.05</v>
      </c>
      <c r="AC1609">
        <f t="shared" si="336"/>
        <v>179.17850728624367</v>
      </c>
    </row>
    <row r="1610" spans="1:29">
      <c r="A1610" s="20">
        <v>44410</v>
      </c>
      <c r="B1610">
        <v>39721.35</v>
      </c>
      <c r="C1610">
        <f t="shared" si="337"/>
        <v>201.32514273984472</v>
      </c>
      <c r="D1610">
        <v>28778.799999999999</v>
      </c>
      <c r="E1610" s="135">
        <f t="shared" si="337"/>
        <v>332.29798603782206</v>
      </c>
      <c r="F1610">
        <v>16204.1</v>
      </c>
      <c r="G1610">
        <f t="shared" si="325"/>
        <v>233.13675190310872</v>
      </c>
      <c r="H1610">
        <v>13519.64</v>
      </c>
      <c r="I1610">
        <f t="shared" si="326"/>
        <v>213.52070590056175</v>
      </c>
      <c r="J1610">
        <v>10302.08</v>
      </c>
      <c r="K1610">
        <f t="shared" si="327"/>
        <v>201.86461733804126</v>
      </c>
      <c r="L1610">
        <v>27846.880000000001</v>
      </c>
      <c r="M1610" s="134">
        <f t="shared" si="328"/>
        <v>327.14772756642958</v>
      </c>
      <c r="N1610">
        <v>17039.96</v>
      </c>
      <c r="O1610">
        <f t="shared" si="329"/>
        <v>259.59798780617859</v>
      </c>
      <c r="P1610">
        <v>26755.040000000001</v>
      </c>
      <c r="Q1610">
        <f t="shared" si="330"/>
        <v>276.2415104002115</v>
      </c>
      <c r="R1610">
        <v>13182.98</v>
      </c>
      <c r="S1610" s="135">
        <f t="shared" si="331"/>
        <v>313.22717379940883</v>
      </c>
      <c r="T1610">
        <v>18936.45</v>
      </c>
      <c r="U1610" s="136">
        <f t="shared" si="332"/>
        <v>296.4021243525749</v>
      </c>
      <c r="V1610">
        <v>13818.7</v>
      </c>
      <c r="W1610">
        <f t="shared" si="333"/>
        <v>188.90934915837207</v>
      </c>
      <c r="X1610">
        <v>5131.8100000000004</v>
      </c>
      <c r="Y1610">
        <f t="shared" si="334"/>
        <v>123.87627362897058</v>
      </c>
      <c r="Z1610">
        <v>27650.62</v>
      </c>
      <c r="AA1610" s="136">
        <f t="shared" si="335"/>
        <v>278.80354117931756</v>
      </c>
      <c r="AB1610">
        <v>15885.15</v>
      </c>
      <c r="AC1610">
        <f t="shared" si="336"/>
        <v>180.56641735058085</v>
      </c>
    </row>
    <row r="1611" spans="1:29">
      <c r="A1611" s="20">
        <v>44411</v>
      </c>
      <c r="B1611">
        <v>40053.1</v>
      </c>
      <c r="C1611">
        <f t="shared" si="337"/>
        <v>203.00659657018895</v>
      </c>
      <c r="D1611">
        <v>28862.5</v>
      </c>
      <c r="E1611" s="135">
        <f t="shared" si="337"/>
        <v>333.26443847612268</v>
      </c>
      <c r="F1611">
        <v>16380.2</v>
      </c>
      <c r="G1611">
        <f t="shared" si="325"/>
        <v>235.67039351295668</v>
      </c>
      <c r="H1611">
        <v>13681.69</v>
      </c>
      <c r="I1611">
        <f t="shared" si="326"/>
        <v>216.08002185802704</v>
      </c>
      <c r="J1611">
        <v>10411.1</v>
      </c>
      <c r="K1611">
        <f t="shared" si="327"/>
        <v>204.00081513326253</v>
      </c>
      <c r="L1611">
        <v>27959.99</v>
      </c>
      <c r="M1611" s="134">
        <f t="shared" si="328"/>
        <v>328.47655433140426</v>
      </c>
      <c r="N1611">
        <v>17094.080000000002</v>
      </c>
      <c r="O1611">
        <f t="shared" si="329"/>
        <v>260.42248757613527</v>
      </c>
      <c r="P1611">
        <v>26729.97</v>
      </c>
      <c r="Q1611">
        <f t="shared" si="330"/>
        <v>275.98266665840686</v>
      </c>
      <c r="R1611">
        <v>13236.31</v>
      </c>
      <c r="S1611" s="135">
        <f t="shared" si="331"/>
        <v>314.49429285585302</v>
      </c>
      <c r="T1611">
        <v>19063.650000000001</v>
      </c>
      <c r="U1611" s="136">
        <f t="shared" si="332"/>
        <v>298.39311792410746</v>
      </c>
      <c r="V1611">
        <v>13976.95</v>
      </c>
      <c r="W1611">
        <f t="shared" si="333"/>
        <v>191.07271506864674</v>
      </c>
      <c r="X1611">
        <v>5158.07</v>
      </c>
      <c r="Y1611">
        <f t="shared" si="334"/>
        <v>124.51016127202375</v>
      </c>
      <c r="Z1611">
        <v>27680.31</v>
      </c>
      <c r="AA1611" s="136">
        <f t="shared" si="335"/>
        <v>279.10290796160359</v>
      </c>
      <c r="AB1611">
        <v>16130.75</v>
      </c>
      <c r="AC1611">
        <f t="shared" si="336"/>
        <v>183.35815127196673</v>
      </c>
    </row>
    <row r="1612" spans="1:29">
      <c r="A1612" s="20">
        <v>44412</v>
      </c>
      <c r="B1612">
        <v>39765.85</v>
      </c>
      <c r="C1612">
        <f t="shared" si="337"/>
        <v>201.55068816697454</v>
      </c>
      <c r="D1612">
        <v>28762</v>
      </c>
      <c r="E1612" s="135">
        <f t="shared" si="337"/>
        <v>332.10400275271519</v>
      </c>
      <c r="F1612">
        <v>16264.05</v>
      </c>
      <c r="G1612">
        <f t="shared" si="325"/>
        <v>233.99928350169122</v>
      </c>
      <c r="H1612">
        <v>13597.21</v>
      </c>
      <c r="I1612">
        <f t="shared" si="326"/>
        <v>214.74579777850425</v>
      </c>
      <c r="J1612">
        <v>10330.74</v>
      </c>
      <c r="K1612">
        <f t="shared" si="327"/>
        <v>202.42619712900657</v>
      </c>
      <c r="L1612">
        <v>27706.9</v>
      </c>
      <c r="M1612" s="134">
        <f t="shared" si="328"/>
        <v>325.50322955068242</v>
      </c>
      <c r="N1612">
        <v>16924.7</v>
      </c>
      <c r="O1612">
        <f t="shared" si="329"/>
        <v>257.84204095685851</v>
      </c>
      <c r="P1612">
        <v>26482.76</v>
      </c>
      <c r="Q1612">
        <f t="shared" si="330"/>
        <v>273.43026293237853</v>
      </c>
      <c r="R1612">
        <v>13127.74</v>
      </c>
      <c r="S1612" s="135">
        <f t="shared" si="331"/>
        <v>311.91467320540966</v>
      </c>
      <c r="T1612">
        <v>18963.95</v>
      </c>
      <c r="U1612" s="136">
        <f t="shared" si="332"/>
        <v>296.8325671451625</v>
      </c>
      <c r="V1612">
        <v>13898.15</v>
      </c>
      <c r="W1612">
        <f t="shared" si="333"/>
        <v>189.99547504507868</v>
      </c>
      <c r="X1612">
        <v>5121.8</v>
      </c>
      <c r="Y1612">
        <f t="shared" si="334"/>
        <v>123.63464319077701</v>
      </c>
      <c r="Z1612">
        <v>27527.95</v>
      </c>
      <c r="AA1612" s="136">
        <f t="shared" si="335"/>
        <v>277.56664918932</v>
      </c>
      <c r="AB1612">
        <v>16258.8</v>
      </c>
      <c r="AC1612">
        <f t="shared" si="336"/>
        <v>184.81369495532772</v>
      </c>
    </row>
    <row r="1613" spans="1:29">
      <c r="A1613" s="20">
        <v>44413</v>
      </c>
      <c r="B1613">
        <v>39678.85</v>
      </c>
      <c r="C1613">
        <f t="shared" si="337"/>
        <v>201.10973418584436</v>
      </c>
      <c r="D1613">
        <v>28791.1</v>
      </c>
      <c r="E1613" s="135">
        <f t="shared" si="337"/>
        <v>332.44000951441819</v>
      </c>
      <c r="F1613">
        <v>16276.75</v>
      </c>
      <c r="G1613">
        <f t="shared" si="325"/>
        <v>234.18200495793809</v>
      </c>
      <c r="H1613">
        <v>13627.23</v>
      </c>
      <c r="I1613">
        <f t="shared" si="326"/>
        <v>215.21991481055056</v>
      </c>
      <c r="J1613">
        <v>10366.209999999999</v>
      </c>
      <c r="K1613">
        <f t="shared" si="327"/>
        <v>203.12121580261234</v>
      </c>
      <c r="L1613">
        <v>27904.07</v>
      </c>
      <c r="M1613" s="134">
        <f t="shared" si="328"/>
        <v>327.81960098777961</v>
      </c>
      <c r="N1613">
        <v>16953.09</v>
      </c>
      <c r="O1613">
        <f t="shared" si="329"/>
        <v>258.27455293891819</v>
      </c>
      <c r="P1613">
        <v>26594.63</v>
      </c>
      <c r="Q1613">
        <f t="shared" si="330"/>
        <v>274.58530279658623</v>
      </c>
      <c r="R1613">
        <v>13280.44</v>
      </c>
      <c r="S1613" s="135">
        <f t="shared" si="331"/>
        <v>315.54282021307938</v>
      </c>
      <c r="T1613">
        <v>19025.599999999999</v>
      </c>
      <c r="U1613" s="136">
        <f t="shared" si="332"/>
        <v>297.79754162381801</v>
      </c>
      <c r="V1613">
        <v>13931.7</v>
      </c>
      <c r="W1613">
        <f t="shared" si="333"/>
        <v>190.45412228861557</v>
      </c>
      <c r="X1613">
        <v>5122.82</v>
      </c>
      <c r="Y1613">
        <f t="shared" si="334"/>
        <v>123.65926487378974</v>
      </c>
      <c r="Z1613">
        <v>27667.84</v>
      </c>
      <c r="AA1613" s="136">
        <f t="shared" si="335"/>
        <v>278.97717189642657</v>
      </c>
      <c r="AB1613">
        <v>16294.6</v>
      </c>
      <c r="AC1613">
        <f t="shared" si="336"/>
        <v>185.22063336894993</v>
      </c>
    </row>
    <row r="1614" spans="1:29">
      <c r="A1614" s="20">
        <v>44414</v>
      </c>
      <c r="B1614">
        <v>39762.9</v>
      </c>
      <c r="C1614">
        <f t="shared" si="337"/>
        <v>201.53573627910868</v>
      </c>
      <c r="D1614">
        <v>28932.85</v>
      </c>
      <c r="E1614" s="135">
        <f t="shared" si="337"/>
        <v>334.07674348250794</v>
      </c>
      <c r="F1614">
        <v>16240.15</v>
      </c>
      <c r="G1614">
        <f t="shared" si="325"/>
        <v>233.65542186355742</v>
      </c>
      <c r="H1614">
        <v>13596.67</v>
      </c>
      <c r="I1614">
        <f t="shared" si="326"/>
        <v>214.73726935754138</v>
      </c>
      <c r="J1614">
        <v>10339.26</v>
      </c>
      <c r="K1614">
        <f t="shared" si="327"/>
        <v>202.59314269142897</v>
      </c>
      <c r="L1614">
        <v>27931</v>
      </c>
      <c r="M1614" s="134">
        <f t="shared" si="328"/>
        <v>328.13597712411388</v>
      </c>
      <c r="N1614">
        <v>16907.18</v>
      </c>
      <c r="O1614">
        <f t="shared" si="329"/>
        <v>257.57512972312531</v>
      </c>
      <c r="P1614">
        <v>26543.37</v>
      </c>
      <c r="Q1614">
        <f t="shared" si="330"/>
        <v>274.05605149204268</v>
      </c>
      <c r="R1614">
        <v>13290.68</v>
      </c>
      <c r="S1614" s="135">
        <f t="shared" si="331"/>
        <v>315.78612227829575</v>
      </c>
      <c r="T1614">
        <v>19054.3</v>
      </c>
      <c r="U1614" s="136">
        <f t="shared" si="332"/>
        <v>298.24676737462761</v>
      </c>
      <c r="V1614">
        <v>13908.2</v>
      </c>
      <c r="W1614">
        <f t="shared" si="333"/>
        <v>190.13286415975963</v>
      </c>
      <c r="X1614">
        <v>5128.01</v>
      </c>
      <c r="Y1614">
        <f t="shared" si="334"/>
        <v>123.7845457902957</v>
      </c>
      <c r="Z1614">
        <v>27737.54</v>
      </c>
      <c r="AA1614" s="136">
        <f t="shared" si="335"/>
        <v>279.6799628942486</v>
      </c>
      <c r="AB1614">
        <v>16238.2</v>
      </c>
      <c r="AC1614">
        <f t="shared" si="336"/>
        <v>184.57953486257307</v>
      </c>
    </row>
    <row r="1615" spans="1:29">
      <c r="A1615" s="20">
        <v>44417</v>
      </c>
      <c r="B1615">
        <v>39579.699999999997</v>
      </c>
      <c r="C1615">
        <f t="shared" si="337"/>
        <v>200.60719870045284</v>
      </c>
      <c r="D1615">
        <v>28596.7</v>
      </c>
      <c r="E1615" s="135">
        <f t="shared" si="337"/>
        <v>330.19534578675234</v>
      </c>
      <c r="F1615">
        <v>16239.5</v>
      </c>
      <c r="G1615">
        <f t="shared" si="325"/>
        <v>233.64606997800146</v>
      </c>
      <c r="H1615">
        <v>13605.47</v>
      </c>
      <c r="I1615">
        <f t="shared" si="326"/>
        <v>214.87625103249167</v>
      </c>
      <c r="J1615">
        <v>10332.49</v>
      </c>
      <c r="K1615">
        <f t="shared" si="327"/>
        <v>202.46048759077175</v>
      </c>
      <c r="L1615">
        <v>27761.66</v>
      </c>
      <c r="M1615" s="134">
        <f t="shared" si="328"/>
        <v>326.14655510677841</v>
      </c>
      <c r="N1615">
        <v>16800.2</v>
      </c>
      <c r="O1615">
        <f t="shared" si="329"/>
        <v>255.9453258541312</v>
      </c>
      <c r="P1615">
        <v>26430.560000000001</v>
      </c>
      <c r="Q1615">
        <f t="shared" si="330"/>
        <v>272.89130627812233</v>
      </c>
      <c r="R1615">
        <v>13161.57</v>
      </c>
      <c r="S1615" s="135">
        <f t="shared" si="331"/>
        <v>312.71847289938125</v>
      </c>
      <c r="T1615">
        <v>18857.849999999999</v>
      </c>
      <c r="U1615" s="136">
        <f t="shared" si="332"/>
        <v>295.17184058903354</v>
      </c>
      <c r="V1615">
        <v>13898.25</v>
      </c>
      <c r="W1615">
        <f t="shared" si="333"/>
        <v>189.99684210094614</v>
      </c>
      <c r="X1615">
        <v>5078.9399999999996</v>
      </c>
      <c r="Y1615">
        <f t="shared" si="334"/>
        <v>122.60004972614414</v>
      </c>
      <c r="Z1615">
        <v>27435.73</v>
      </c>
      <c r="AA1615" s="136">
        <f t="shared" si="335"/>
        <v>276.63678712591752</v>
      </c>
      <c r="AB1615">
        <v>16258.25</v>
      </c>
      <c r="AC1615">
        <f t="shared" si="336"/>
        <v>184.80744310819105</v>
      </c>
    </row>
    <row r="1616" spans="1:29">
      <c r="A1616" s="20">
        <v>44418</v>
      </c>
      <c r="B1616">
        <v>39420.400000000001</v>
      </c>
      <c r="C1616">
        <f t="shared" si="337"/>
        <v>199.79979675569376</v>
      </c>
      <c r="D1616">
        <v>28003.4</v>
      </c>
      <c r="E1616" s="135">
        <f t="shared" si="337"/>
        <v>323.34473370020805</v>
      </c>
      <c r="F1616">
        <v>16213.5</v>
      </c>
      <c r="G1616">
        <f t="shared" si="325"/>
        <v>233.27199455576385</v>
      </c>
      <c r="H1616">
        <v>13585.42</v>
      </c>
      <c r="I1616">
        <f t="shared" si="326"/>
        <v>214.55959392081519</v>
      </c>
      <c r="J1616">
        <v>10317.07</v>
      </c>
      <c r="K1616">
        <f t="shared" si="327"/>
        <v>202.15833963624678</v>
      </c>
      <c r="L1616">
        <v>27399.66</v>
      </c>
      <c r="M1616" s="134">
        <f t="shared" si="328"/>
        <v>321.8937455504099</v>
      </c>
      <c r="N1616">
        <v>16687.8</v>
      </c>
      <c r="O1616">
        <f t="shared" si="329"/>
        <v>254.23295013086573</v>
      </c>
      <c r="P1616">
        <v>26184.52</v>
      </c>
      <c r="Q1616">
        <f t="shared" si="330"/>
        <v>270.35098261503424</v>
      </c>
      <c r="R1616">
        <v>13036.41</v>
      </c>
      <c r="S1616" s="135">
        <f t="shared" si="331"/>
        <v>309.74467539132667</v>
      </c>
      <c r="T1616">
        <v>18589.349999999999</v>
      </c>
      <c r="U1616" s="136">
        <f t="shared" si="332"/>
        <v>290.96915368685984</v>
      </c>
      <c r="V1616">
        <v>13871.95</v>
      </c>
      <c r="W1616">
        <f t="shared" si="333"/>
        <v>189.63730640780099</v>
      </c>
      <c r="X1616">
        <v>4996.5600000000004</v>
      </c>
      <c r="Y1616">
        <f t="shared" si="334"/>
        <v>120.6114867392926</v>
      </c>
      <c r="Z1616">
        <v>26929.86</v>
      </c>
      <c r="AA1616" s="136">
        <f t="shared" si="335"/>
        <v>271.53605711059129</v>
      </c>
      <c r="AB1616">
        <v>16280.1</v>
      </c>
      <c r="AC1616">
        <f t="shared" si="336"/>
        <v>185.05581194443815</v>
      </c>
    </row>
    <row r="1617" spans="1:29">
      <c r="A1617" s="20">
        <v>44419</v>
      </c>
      <c r="B1617">
        <v>39331.15</v>
      </c>
      <c r="C1617">
        <f t="shared" si="337"/>
        <v>199.34743879229293</v>
      </c>
      <c r="D1617">
        <v>27892.6</v>
      </c>
      <c r="E1617" s="135">
        <f t="shared" si="337"/>
        <v>322.06536774843136</v>
      </c>
      <c r="F1617">
        <v>16227.1</v>
      </c>
      <c r="G1617">
        <f t="shared" si="325"/>
        <v>233.46766477662661</v>
      </c>
      <c r="H1617">
        <v>13581.31</v>
      </c>
      <c r="I1617">
        <f t="shared" si="326"/>
        <v>214.4946831612645</v>
      </c>
      <c r="J1617">
        <v>10312.89</v>
      </c>
      <c r="K1617">
        <f t="shared" si="327"/>
        <v>202.07643441900197</v>
      </c>
      <c r="L1617">
        <v>27370.93</v>
      </c>
      <c r="M1617" s="134">
        <f t="shared" si="328"/>
        <v>321.55622284722074</v>
      </c>
      <c r="N1617">
        <v>16478.48</v>
      </c>
      <c r="O1617">
        <f t="shared" si="329"/>
        <v>251.04403121277034</v>
      </c>
      <c r="P1617">
        <v>25991.69</v>
      </c>
      <c r="Q1617">
        <f t="shared" si="330"/>
        <v>268.3600436947234</v>
      </c>
      <c r="R1617">
        <v>13084.88</v>
      </c>
      <c r="S1617" s="135">
        <f t="shared" si="331"/>
        <v>310.89632100666222</v>
      </c>
      <c r="T1617">
        <v>18811.400000000001</v>
      </c>
      <c r="U1617" s="136">
        <f t="shared" si="332"/>
        <v>294.44478358119011</v>
      </c>
      <c r="V1617">
        <v>13864.4</v>
      </c>
      <c r="W1617">
        <f t="shared" si="333"/>
        <v>189.53409368980684</v>
      </c>
      <c r="X1617">
        <v>5062.76</v>
      </c>
      <c r="Y1617">
        <f t="shared" si="334"/>
        <v>122.2094822446285</v>
      </c>
      <c r="Z1617">
        <v>26971.15</v>
      </c>
      <c r="AA1617" s="136">
        <f t="shared" si="335"/>
        <v>271.95238767443738</v>
      </c>
      <c r="AB1617">
        <v>16282.25</v>
      </c>
      <c r="AC1617">
        <f t="shared" si="336"/>
        <v>185.08025098324507</v>
      </c>
    </row>
    <row r="1618" spans="1:29">
      <c r="A1618" s="20">
        <v>44420</v>
      </c>
      <c r="B1618">
        <v>39451.800000000003</v>
      </c>
      <c r="C1618">
        <f t="shared" si="337"/>
        <v>199.95894566382583</v>
      </c>
      <c r="D1618">
        <v>28388.1</v>
      </c>
      <c r="E1618" s="135">
        <f t="shared" si="337"/>
        <v>327.78671999667449</v>
      </c>
      <c r="F1618">
        <v>16270.95</v>
      </c>
      <c r="G1618">
        <f t="shared" si="325"/>
        <v>234.09855736374664</v>
      </c>
      <c r="H1618">
        <v>13629.75</v>
      </c>
      <c r="I1618">
        <f t="shared" si="326"/>
        <v>215.25971410837727</v>
      </c>
      <c r="J1618">
        <v>10365.61</v>
      </c>
      <c r="K1618">
        <f t="shared" si="327"/>
        <v>203.1094590728643</v>
      </c>
      <c r="L1618">
        <v>27767.46</v>
      </c>
      <c r="M1618" s="134">
        <f t="shared" si="328"/>
        <v>326.21469404442183</v>
      </c>
      <c r="N1618">
        <v>16635.759999999998</v>
      </c>
      <c r="O1618">
        <f t="shared" si="329"/>
        <v>253.44013845258516</v>
      </c>
      <c r="P1618">
        <v>26398.85</v>
      </c>
      <c r="Q1618">
        <f t="shared" si="330"/>
        <v>272.5639055979218</v>
      </c>
      <c r="R1618">
        <v>13247.04</v>
      </c>
      <c r="S1618" s="135">
        <f t="shared" si="331"/>
        <v>314.74923730504946</v>
      </c>
      <c r="T1618">
        <v>18948.900000000001</v>
      </c>
      <c r="U1618" s="136">
        <f t="shared" si="332"/>
        <v>296.59699754412821</v>
      </c>
      <c r="V1618">
        <v>13925.45</v>
      </c>
      <c r="W1618">
        <f t="shared" si="333"/>
        <v>190.36868129689856</v>
      </c>
      <c r="X1618">
        <v>5091.6400000000003</v>
      </c>
      <c r="Y1618">
        <f t="shared" si="334"/>
        <v>122.90661381855752</v>
      </c>
      <c r="Z1618">
        <v>27413.8</v>
      </c>
      <c r="AA1618" s="136">
        <f t="shared" si="335"/>
        <v>276.41566508026136</v>
      </c>
      <c r="AB1618">
        <v>16364.4</v>
      </c>
      <c r="AC1618">
        <f t="shared" si="336"/>
        <v>186.01404960556528</v>
      </c>
    </row>
    <row r="1619" spans="1:29">
      <c r="A1619" s="20">
        <v>44421</v>
      </c>
      <c r="B1619">
        <v>39500.85</v>
      </c>
      <c r="C1619">
        <f t="shared" si="337"/>
        <v>200.20755247732507</v>
      </c>
      <c r="D1619">
        <v>28437.05</v>
      </c>
      <c r="E1619" s="135">
        <f t="shared" si="337"/>
        <v>328.35192724703074</v>
      </c>
      <c r="F1619">
        <v>16394.25</v>
      </c>
      <c r="G1619">
        <f t="shared" si="325"/>
        <v>235.87253811612737</v>
      </c>
      <c r="H1619">
        <v>13684.17</v>
      </c>
      <c r="I1619">
        <f t="shared" si="326"/>
        <v>216.11918942096759</v>
      </c>
      <c r="J1619">
        <v>10418.52</v>
      </c>
      <c r="K1619">
        <f t="shared" si="327"/>
        <v>204.1462066911468</v>
      </c>
      <c r="L1619">
        <v>27772.89</v>
      </c>
      <c r="M1619" s="134">
        <f t="shared" si="328"/>
        <v>326.27848618776738</v>
      </c>
      <c r="N1619">
        <v>16647.21</v>
      </c>
      <c r="O1619">
        <f t="shared" si="329"/>
        <v>253.61457530339825</v>
      </c>
      <c r="P1619">
        <v>26348.14</v>
      </c>
      <c r="Q1619">
        <f t="shared" si="330"/>
        <v>272.04033295544423</v>
      </c>
      <c r="R1619">
        <v>13291.71</v>
      </c>
      <c r="S1619" s="135">
        <f t="shared" si="331"/>
        <v>315.81059504462121</v>
      </c>
      <c r="T1619">
        <v>19014.05</v>
      </c>
      <c r="U1619" s="136">
        <f t="shared" si="332"/>
        <v>297.61675565093122</v>
      </c>
      <c r="V1619">
        <v>13975.9</v>
      </c>
      <c r="W1619">
        <f t="shared" si="333"/>
        <v>191.05836098203827</v>
      </c>
      <c r="X1619">
        <v>5099.24</v>
      </c>
      <c r="Y1619">
        <f t="shared" si="334"/>
        <v>123.09006949590726</v>
      </c>
      <c r="Z1619">
        <v>27500.18</v>
      </c>
      <c r="AA1619" s="136">
        <f t="shared" si="335"/>
        <v>277.28664192949907</v>
      </c>
      <c r="AB1619">
        <v>16529.099999999999</v>
      </c>
      <c r="AC1619">
        <f t="shared" si="336"/>
        <v>187.88619364812328</v>
      </c>
    </row>
    <row r="1620" spans="1:29">
      <c r="A1620" s="20">
        <v>44424</v>
      </c>
      <c r="B1620">
        <v>39548.050000000003</v>
      </c>
      <c r="C1620">
        <f t="shared" si="337"/>
        <v>200.44678268317963</v>
      </c>
      <c r="D1620">
        <v>28463.599999999999</v>
      </c>
      <c r="E1620" s="135">
        <f t="shared" si="337"/>
        <v>328.65849011724436</v>
      </c>
      <c r="F1620">
        <v>16357.1</v>
      </c>
      <c r="G1620">
        <f t="shared" si="325"/>
        <v>235.33804188781477</v>
      </c>
      <c r="H1620">
        <v>13659.47</v>
      </c>
      <c r="I1620">
        <f t="shared" si="326"/>
        <v>215.72909312877755</v>
      </c>
      <c r="J1620">
        <v>10420.06</v>
      </c>
      <c r="K1620">
        <f t="shared" si="327"/>
        <v>204.17638229750011</v>
      </c>
      <c r="L1620">
        <v>27799.78</v>
      </c>
      <c r="M1620" s="134">
        <f t="shared" si="328"/>
        <v>326.59439240039376</v>
      </c>
      <c r="N1620">
        <v>16585.560000000001</v>
      </c>
      <c r="O1620">
        <f t="shared" si="329"/>
        <v>252.67535854771043</v>
      </c>
      <c r="P1620">
        <v>26195.33</v>
      </c>
      <c r="Q1620">
        <f t="shared" si="330"/>
        <v>270.46259413672982</v>
      </c>
      <c r="R1620">
        <v>13330.21</v>
      </c>
      <c r="S1620" s="135">
        <f t="shared" si="331"/>
        <v>316.72535378591317</v>
      </c>
      <c r="T1620">
        <v>19110.8</v>
      </c>
      <c r="U1620" s="136">
        <f t="shared" si="332"/>
        <v>299.1311316575804</v>
      </c>
      <c r="V1620">
        <v>13924.45</v>
      </c>
      <c r="W1620">
        <f t="shared" si="333"/>
        <v>190.35501073822385</v>
      </c>
      <c r="X1620">
        <v>5128.8599999999997</v>
      </c>
      <c r="Y1620">
        <f t="shared" si="334"/>
        <v>123.80506385947297</v>
      </c>
      <c r="Z1620">
        <v>27481.72</v>
      </c>
      <c r="AA1620" s="136">
        <f t="shared" si="335"/>
        <v>277.1005081874647</v>
      </c>
      <c r="AB1620">
        <v>16563.05</v>
      </c>
      <c r="AC1620">
        <f t="shared" si="336"/>
        <v>188.27210312137677</v>
      </c>
    </row>
    <row r="1621" spans="1:29">
      <c r="A1621" s="20">
        <v>44425</v>
      </c>
      <c r="B1621">
        <v>39755.199999999997</v>
      </c>
      <c r="C1621">
        <f t="shared" si="337"/>
        <v>201.49670931756032</v>
      </c>
      <c r="D1621">
        <v>28731.8</v>
      </c>
      <c r="E1621" s="135">
        <f t="shared" si="337"/>
        <v>331.7552947044872</v>
      </c>
      <c r="F1621">
        <v>16603.900000000001</v>
      </c>
      <c r="G1621">
        <f t="shared" si="325"/>
        <v>238.88888089582431</v>
      </c>
      <c r="H1621">
        <v>13846.47</v>
      </c>
      <c r="I1621">
        <f t="shared" si="326"/>
        <v>218.68245372147123</v>
      </c>
      <c r="J1621">
        <v>10556.69</v>
      </c>
      <c r="K1621">
        <f t="shared" si="327"/>
        <v>206.85358560662769</v>
      </c>
      <c r="L1621">
        <v>28110.27</v>
      </c>
      <c r="M1621" s="134">
        <f t="shared" si="328"/>
        <v>330.24205770193208</v>
      </c>
      <c r="N1621">
        <v>16731.23</v>
      </c>
      <c r="O1621">
        <f t="shared" si="329"/>
        <v>254.89459139119865</v>
      </c>
      <c r="P1621">
        <v>26492.07</v>
      </c>
      <c r="Q1621">
        <f t="shared" si="330"/>
        <v>273.52638719389432</v>
      </c>
      <c r="R1621">
        <v>13383.06</v>
      </c>
      <c r="S1621" s="135">
        <f t="shared" si="331"/>
        <v>317.98106805805031</v>
      </c>
      <c r="T1621">
        <v>19037.45</v>
      </c>
      <c r="U1621" s="136">
        <f t="shared" si="332"/>
        <v>297.98302333626032</v>
      </c>
      <c r="V1621">
        <v>14093.35</v>
      </c>
      <c r="W1621">
        <f t="shared" si="333"/>
        <v>192.66396809838429</v>
      </c>
      <c r="X1621">
        <v>5061.8599999999997</v>
      </c>
      <c r="Y1621">
        <f t="shared" si="334"/>
        <v>122.18775723020549</v>
      </c>
      <c r="Z1621">
        <v>27679.82</v>
      </c>
      <c r="AA1621" s="136">
        <f t="shared" si="335"/>
        <v>279.09796725014115</v>
      </c>
      <c r="AB1621">
        <v>16614.599999999999</v>
      </c>
      <c r="AC1621">
        <f t="shared" si="336"/>
        <v>188.85807170300316</v>
      </c>
    </row>
    <row r="1622" spans="1:29">
      <c r="A1622" s="20">
        <v>44426</v>
      </c>
      <c r="B1622">
        <v>39973.65</v>
      </c>
      <c r="C1622">
        <f t="shared" si="337"/>
        <v>202.60390928512234</v>
      </c>
      <c r="D1622">
        <v>28745.85</v>
      </c>
      <c r="E1622" s="135">
        <f t="shared" si="337"/>
        <v>331.91752477328203</v>
      </c>
      <c r="F1622">
        <v>16685.7</v>
      </c>
      <c r="G1622">
        <f t="shared" si="325"/>
        <v>240.06577972424887</v>
      </c>
      <c r="H1622">
        <v>13886.67</v>
      </c>
      <c r="I1622">
        <f t="shared" si="326"/>
        <v>219.31734728203961</v>
      </c>
      <c r="J1622">
        <v>10597.59</v>
      </c>
      <c r="K1622">
        <f t="shared" si="327"/>
        <v>207.65500268445328</v>
      </c>
      <c r="L1622">
        <v>28190.54</v>
      </c>
      <c r="M1622" s="134">
        <f t="shared" si="328"/>
        <v>331.18507710273235</v>
      </c>
      <c r="N1622">
        <v>16792.54</v>
      </c>
      <c r="O1622">
        <f t="shared" si="329"/>
        <v>255.82862836267023</v>
      </c>
      <c r="P1622">
        <v>26515.33</v>
      </c>
      <c r="Q1622">
        <f t="shared" si="330"/>
        <v>273.76654297508207</v>
      </c>
      <c r="R1622">
        <v>13395.05</v>
      </c>
      <c r="S1622" s="135">
        <f t="shared" si="331"/>
        <v>318.26595006605271</v>
      </c>
      <c r="T1622">
        <v>19000.45</v>
      </c>
      <c r="U1622" s="136">
        <f t="shared" si="332"/>
        <v>297.40388212441519</v>
      </c>
      <c r="V1622">
        <v>14120.05</v>
      </c>
      <c r="W1622">
        <f t="shared" si="333"/>
        <v>193.02897201499934</v>
      </c>
      <c r="X1622">
        <v>5041.63</v>
      </c>
      <c r="Y1622">
        <f t="shared" si="334"/>
        <v>121.69942718378638</v>
      </c>
      <c r="Z1622">
        <v>27746.04</v>
      </c>
      <c r="AA1622" s="136">
        <f t="shared" si="335"/>
        <v>279.76566911349516</v>
      </c>
      <c r="AB1622">
        <v>16568.849999999999</v>
      </c>
      <c r="AC1622">
        <f t="shared" si="336"/>
        <v>188.33803169118147</v>
      </c>
    </row>
    <row r="1623" spans="1:29">
      <c r="A1623" s="20">
        <v>44428</v>
      </c>
      <c r="B1623">
        <v>39381.85</v>
      </c>
      <c r="C1623">
        <f t="shared" si="337"/>
        <v>199.60440852612399</v>
      </c>
      <c r="D1623">
        <v>28187.75</v>
      </c>
      <c r="E1623" s="135">
        <f t="shared" si="337"/>
        <v>325.47335385553322</v>
      </c>
      <c r="F1623">
        <v>16773.7</v>
      </c>
      <c r="G1623">
        <f t="shared" si="325"/>
        <v>241.33188115336085</v>
      </c>
      <c r="H1623">
        <v>13970.03</v>
      </c>
      <c r="I1623">
        <f t="shared" si="326"/>
        <v>220.63388278475054</v>
      </c>
      <c r="J1623">
        <v>10622.97</v>
      </c>
      <c r="K1623">
        <f t="shared" si="327"/>
        <v>208.15231235279592</v>
      </c>
      <c r="L1623">
        <v>27757.59</v>
      </c>
      <c r="M1623" s="134">
        <f t="shared" si="328"/>
        <v>326.098740369501</v>
      </c>
      <c r="N1623">
        <v>16589.77</v>
      </c>
      <c r="O1623">
        <f t="shared" si="329"/>
        <v>252.73949646403557</v>
      </c>
      <c r="P1623">
        <v>26098.67</v>
      </c>
      <c r="Q1623">
        <f t="shared" si="330"/>
        <v>269.46459509074498</v>
      </c>
      <c r="R1623">
        <v>13034.28</v>
      </c>
      <c r="S1623" s="135">
        <f t="shared" si="331"/>
        <v>309.69406666096427</v>
      </c>
      <c r="T1623">
        <v>18431.75</v>
      </c>
      <c r="U1623" s="136">
        <f t="shared" si="332"/>
        <v>288.50232517370318</v>
      </c>
      <c r="V1623">
        <v>14198.9</v>
      </c>
      <c r="W1623">
        <f t="shared" si="333"/>
        <v>194.10689556650112</v>
      </c>
      <c r="X1623">
        <v>4882.6499999999996</v>
      </c>
      <c r="Y1623">
        <f t="shared" si="334"/>
        <v>117.86182408048877</v>
      </c>
      <c r="Z1623">
        <v>27169.45</v>
      </c>
      <c r="AA1623" s="136">
        <f t="shared" si="335"/>
        <v>273.95186335403724</v>
      </c>
      <c r="AB1623">
        <v>16450.5</v>
      </c>
      <c r="AC1623">
        <f t="shared" si="336"/>
        <v>186.99274785732149</v>
      </c>
    </row>
    <row r="1624" spans="1:29">
      <c r="A1624" s="20">
        <v>44431</v>
      </c>
      <c r="B1624">
        <v>39220.15</v>
      </c>
      <c r="C1624">
        <f t="shared" si="337"/>
        <v>198.78484233360956</v>
      </c>
      <c r="D1624">
        <v>27903.35</v>
      </c>
      <c r="E1624" s="135">
        <f t="shared" si="337"/>
        <v>322.18949395765156</v>
      </c>
      <c r="F1624">
        <v>16800.400000000001</v>
      </c>
      <c r="G1624">
        <f t="shared" si="325"/>
        <v>241.71602783696642</v>
      </c>
      <c r="H1624">
        <v>14016.49</v>
      </c>
      <c r="I1624">
        <f t="shared" si="326"/>
        <v>221.36764285499945</v>
      </c>
      <c r="J1624">
        <v>10633.34</v>
      </c>
      <c r="K1624">
        <f t="shared" si="327"/>
        <v>208.35550783194145</v>
      </c>
      <c r="L1624">
        <v>27621.68</v>
      </c>
      <c r="M1624" s="134">
        <f t="shared" si="328"/>
        <v>324.50205709103125</v>
      </c>
      <c r="N1624">
        <v>16482.27</v>
      </c>
      <c r="O1624">
        <f t="shared" si="329"/>
        <v>251.10177057212243</v>
      </c>
      <c r="P1624">
        <v>25836.9</v>
      </c>
      <c r="Q1624">
        <f t="shared" si="330"/>
        <v>266.7618616925717</v>
      </c>
      <c r="R1624">
        <v>12970.16</v>
      </c>
      <c r="S1624" s="135">
        <f t="shared" si="331"/>
        <v>308.17057755728524</v>
      </c>
      <c r="T1624">
        <v>18349.95</v>
      </c>
      <c r="U1624" s="136">
        <f t="shared" si="332"/>
        <v>287.22195352156984</v>
      </c>
      <c r="V1624">
        <v>14231.85</v>
      </c>
      <c r="W1624">
        <f t="shared" si="333"/>
        <v>194.55734047483318</v>
      </c>
      <c r="X1624">
        <v>4843.6899999999996</v>
      </c>
      <c r="Y1624">
        <f t="shared" si="334"/>
        <v>116.92137234502221</v>
      </c>
      <c r="Z1624">
        <v>26933.21</v>
      </c>
      <c r="AA1624" s="136">
        <f t="shared" si="335"/>
        <v>271.56983544405904</v>
      </c>
      <c r="AB1624">
        <v>16496.45</v>
      </c>
      <c r="AC1624">
        <f t="shared" si="336"/>
        <v>187.51506126810196</v>
      </c>
    </row>
    <row r="1625" spans="1:29">
      <c r="A1625" s="20">
        <v>44432</v>
      </c>
      <c r="B1625">
        <v>39601.800000000003</v>
      </c>
      <c r="C1625">
        <f t="shared" si="337"/>
        <v>200.71921114853305</v>
      </c>
      <c r="D1625">
        <v>28371</v>
      </c>
      <c r="E1625" s="135">
        <f t="shared" si="337"/>
        <v>327.58927272433357</v>
      </c>
      <c r="F1625">
        <v>16803.599999999999</v>
      </c>
      <c r="G1625">
        <f t="shared" si="325"/>
        <v>241.7620678889341</v>
      </c>
      <c r="H1625">
        <v>14000.49</v>
      </c>
      <c r="I1625">
        <f t="shared" si="326"/>
        <v>221.11494890054439</v>
      </c>
      <c r="J1625">
        <v>10653.9</v>
      </c>
      <c r="K1625">
        <f t="shared" si="327"/>
        <v>208.75837177130811</v>
      </c>
      <c r="L1625">
        <v>28002.9</v>
      </c>
      <c r="M1625" s="134">
        <f t="shared" si="328"/>
        <v>328.98066498903904</v>
      </c>
      <c r="N1625">
        <v>16588.349999999999</v>
      </c>
      <c r="O1625">
        <f t="shared" si="329"/>
        <v>252.71786324760282</v>
      </c>
      <c r="P1625">
        <v>26251.71</v>
      </c>
      <c r="Q1625">
        <f t="shared" si="330"/>
        <v>271.04470862268698</v>
      </c>
      <c r="R1625">
        <v>13112.78</v>
      </c>
      <c r="S1625" s="135">
        <f t="shared" si="331"/>
        <v>311.55922409450761</v>
      </c>
      <c r="T1625">
        <v>18704.5</v>
      </c>
      <c r="U1625" s="136">
        <f t="shared" si="332"/>
        <v>292.77153505291318</v>
      </c>
      <c r="V1625">
        <v>14216.95</v>
      </c>
      <c r="W1625">
        <f t="shared" si="333"/>
        <v>194.35364915057986</v>
      </c>
      <c r="X1625">
        <v>4933.4799999999996</v>
      </c>
      <c r="Y1625">
        <f t="shared" si="334"/>
        <v>119.08880461728972</v>
      </c>
      <c r="Z1625">
        <v>27581.17</v>
      </c>
      <c r="AA1625" s="136">
        <f t="shared" si="335"/>
        <v>278.10327095264984</v>
      </c>
      <c r="AB1625">
        <v>16624.599999999999</v>
      </c>
      <c r="AC1625">
        <f t="shared" si="336"/>
        <v>188.97174165094231</v>
      </c>
    </row>
    <row r="1626" spans="1:29">
      <c r="A1626" s="20">
        <v>44433</v>
      </c>
      <c r="B1626">
        <v>39784.949999999997</v>
      </c>
      <c r="C1626">
        <f t="shared" si="337"/>
        <v>201.64749530536059</v>
      </c>
      <c r="D1626">
        <v>28721.35</v>
      </c>
      <c r="E1626" s="135">
        <f t="shared" si="337"/>
        <v>331.63463248250105</v>
      </c>
      <c r="F1626">
        <v>16778.75</v>
      </c>
      <c r="G1626">
        <f t="shared" si="325"/>
        <v>241.40453811037239</v>
      </c>
      <c r="H1626">
        <v>13986.91</v>
      </c>
      <c r="I1626">
        <f t="shared" si="326"/>
        <v>220.90047490670065</v>
      </c>
      <c r="J1626">
        <v>10666.73</v>
      </c>
      <c r="K1626">
        <f t="shared" si="327"/>
        <v>209.00976984242061</v>
      </c>
      <c r="L1626">
        <v>28133.78</v>
      </c>
      <c r="M1626" s="134">
        <f t="shared" si="328"/>
        <v>330.51825536124204</v>
      </c>
      <c r="N1626">
        <v>16598.330000000002</v>
      </c>
      <c r="O1626">
        <f t="shared" si="329"/>
        <v>252.86990514901024</v>
      </c>
      <c r="P1626">
        <v>26301.43</v>
      </c>
      <c r="Q1626">
        <f t="shared" si="330"/>
        <v>271.558059673446</v>
      </c>
      <c r="R1626">
        <v>13143.52</v>
      </c>
      <c r="S1626" s="135">
        <f t="shared" si="331"/>
        <v>312.28960548950283</v>
      </c>
      <c r="T1626">
        <v>18732.400000000001</v>
      </c>
      <c r="U1626" s="136">
        <f t="shared" si="332"/>
        <v>293.20823883157476</v>
      </c>
      <c r="V1626">
        <v>14236.05</v>
      </c>
      <c r="W1626">
        <f t="shared" si="333"/>
        <v>194.61475682126701</v>
      </c>
      <c r="X1626">
        <v>4955.45</v>
      </c>
      <c r="Y1626">
        <f t="shared" si="334"/>
        <v>119.61913635825998</v>
      </c>
      <c r="Z1626">
        <v>27868.82</v>
      </c>
      <c r="AA1626" s="136">
        <f t="shared" si="335"/>
        <v>281.00367024280064</v>
      </c>
      <c r="AB1626">
        <v>16634.650000000001</v>
      </c>
      <c r="AC1626">
        <f t="shared" si="336"/>
        <v>189.08597994862123</v>
      </c>
    </row>
    <row r="1627" spans="1:29">
      <c r="A1627" s="20">
        <v>44434</v>
      </c>
      <c r="B1627">
        <v>39904.050000000003</v>
      </c>
      <c r="C1627">
        <f t="shared" si="337"/>
        <v>202.25114610021819</v>
      </c>
      <c r="D1627">
        <v>28977.1</v>
      </c>
      <c r="E1627" s="135">
        <f t="shared" si="337"/>
        <v>334.5876815995307</v>
      </c>
      <c r="F1627">
        <v>16846.150000000001</v>
      </c>
      <c r="G1627">
        <f t="shared" si="325"/>
        <v>242.37425670494227</v>
      </c>
      <c r="H1627">
        <v>14014.75</v>
      </c>
      <c r="I1627">
        <f t="shared" si="326"/>
        <v>221.34016238745247</v>
      </c>
      <c r="J1627">
        <v>10676.52</v>
      </c>
      <c r="K1627">
        <f t="shared" si="327"/>
        <v>209.20160048280971</v>
      </c>
      <c r="L1627">
        <v>28176.1</v>
      </c>
      <c r="M1627" s="134">
        <f t="shared" si="328"/>
        <v>331.01543464418552</v>
      </c>
      <c r="N1627">
        <v>16548.52</v>
      </c>
      <c r="O1627">
        <f t="shared" si="329"/>
        <v>252.11106676132471</v>
      </c>
      <c r="P1627">
        <v>26359.34</v>
      </c>
      <c r="Q1627">
        <f t="shared" si="330"/>
        <v>272.15597116478654</v>
      </c>
      <c r="R1627">
        <v>13120.82</v>
      </c>
      <c r="S1627" s="135">
        <f t="shared" si="331"/>
        <v>311.75025423165016</v>
      </c>
      <c r="T1627">
        <v>18608.55</v>
      </c>
      <c r="U1627" s="136">
        <f t="shared" si="332"/>
        <v>291.26968101841197</v>
      </c>
      <c r="V1627">
        <v>14249.1</v>
      </c>
      <c r="W1627">
        <f t="shared" si="333"/>
        <v>194.79315761197213</v>
      </c>
      <c r="X1627">
        <v>4915.5600000000004</v>
      </c>
      <c r="Y1627">
        <f t="shared" si="334"/>
        <v>118.65623544122299</v>
      </c>
      <c r="Z1627">
        <v>27974.87</v>
      </c>
      <c r="AA1627" s="136">
        <f t="shared" si="335"/>
        <v>282.0729813664596</v>
      </c>
      <c r="AB1627">
        <v>16636.900000000001</v>
      </c>
      <c r="AC1627">
        <f t="shared" si="336"/>
        <v>189.11155568690751</v>
      </c>
    </row>
    <row r="1628" spans="1:29">
      <c r="A1628" s="20">
        <v>44435</v>
      </c>
      <c r="B1628">
        <v>40403.9</v>
      </c>
      <c r="C1628">
        <f t="shared" si="337"/>
        <v>204.78460411709102</v>
      </c>
      <c r="D1628">
        <v>29314.7</v>
      </c>
      <c r="E1628" s="135">
        <f t="shared" si="337"/>
        <v>338.48582190025098</v>
      </c>
      <c r="F1628">
        <v>16993.400000000001</v>
      </c>
      <c r="G1628">
        <f t="shared" si="325"/>
        <v>244.49281847126886</v>
      </c>
      <c r="H1628">
        <v>14112.25</v>
      </c>
      <c r="I1628">
        <f t="shared" si="326"/>
        <v>222.88001617241306</v>
      </c>
      <c r="J1628">
        <v>10759.66</v>
      </c>
      <c r="K1628">
        <f t="shared" si="327"/>
        <v>210.83069133489829</v>
      </c>
      <c r="L1628">
        <v>28556.880000000001</v>
      </c>
      <c r="M1628" s="134">
        <f t="shared" si="328"/>
        <v>335.48887338140656</v>
      </c>
      <c r="N1628">
        <v>16750.509999999998</v>
      </c>
      <c r="O1628">
        <f t="shared" si="329"/>
        <v>255.1883156255808</v>
      </c>
      <c r="P1628">
        <v>26607.13</v>
      </c>
      <c r="Q1628">
        <f t="shared" si="330"/>
        <v>274.71436329808438</v>
      </c>
      <c r="R1628">
        <v>13332.17</v>
      </c>
      <c r="S1628" s="135">
        <f t="shared" si="331"/>
        <v>316.77192332183347</v>
      </c>
      <c r="T1628">
        <v>18830.55</v>
      </c>
      <c r="U1628" s="136">
        <f t="shared" si="332"/>
        <v>294.7445282894829</v>
      </c>
      <c r="V1628">
        <v>14322.9</v>
      </c>
      <c r="W1628">
        <f t="shared" si="333"/>
        <v>195.80204484216657</v>
      </c>
      <c r="X1628">
        <v>4965.1400000000003</v>
      </c>
      <c r="Y1628">
        <f t="shared" si="334"/>
        <v>119.8530423468809</v>
      </c>
      <c r="Z1628">
        <v>28353.54</v>
      </c>
      <c r="AA1628" s="136">
        <f t="shared" si="335"/>
        <v>285.89114301847218</v>
      </c>
      <c r="AB1628">
        <v>16705.2</v>
      </c>
      <c r="AC1628">
        <f t="shared" si="336"/>
        <v>189.88792143133199</v>
      </c>
    </row>
    <row r="1629" spans="1:29">
      <c r="A1629" s="20">
        <v>44438</v>
      </c>
      <c r="B1629">
        <v>41028.5</v>
      </c>
      <c r="C1629">
        <f t="shared" si="337"/>
        <v>207.95034959541204</v>
      </c>
      <c r="D1629">
        <v>29808.3</v>
      </c>
      <c r="E1629" s="135">
        <f t="shared" si="337"/>
        <v>344.18523556267849</v>
      </c>
      <c r="F1629">
        <v>17142.55</v>
      </c>
      <c r="G1629">
        <f t="shared" si="325"/>
        <v>246.63871651845125</v>
      </c>
      <c r="H1629">
        <v>14216.62</v>
      </c>
      <c r="I1629">
        <f t="shared" si="326"/>
        <v>224.52837042406784</v>
      </c>
      <c r="J1629">
        <v>10842.74</v>
      </c>
      <c r="K1629">
        <f t="shared" si="327"/>
        <v>212.45860651401208</v>
      </c>
      <c r="L1629">
        <v>29098.77</v>
      </c>
      <c r="M1629" s="134">
        <f t="shared" si="328"/>
        <v>341.85504733306544</v>
      </c>
      <c r="N1629">
        <v>16909.71</v>
      </c>
      <c r="O1629">
        <f t="shared" si="329"/>
        <v>257.61367341155824</v>
      </c>
      <c r="P1629">
        <v>26931.68</v>
      </c>
      <c r="Q1629">
        <f t="shared" si="330"/>
        <v>278.0652901589819</v>
      </c>
      <c r="R1629">
        <v>13592.27</v>
      </c>
      <c r="S1629" s="135">
        <f t="shared" si="331"/>
        <v>322.95189081819819</v>
      </c>
      <c r="T1629">
        <v>19124.55</v>
      </c>
      <c r="U1629" s="136">
        <f t="shared" si="332"/>
        <v>299.34635305387422</v>
      </c>
      <c r="V1629">
        <v>14440.9</v>
      </c>
      <c r="W1629">
        <f t="shared" si="333"/>
        <v>197.41517076578367</v>
      </c>
      <c r="X1629">
        <v>5059.72</v>
      </c>
      <c r="Y1629">
        <f t="shared" si="334"/>
        <v>122.13609997368862</v>
      </c>
      <c r="Z1629">
        <v>28839.16</v>
      </c>
      <c r="AA1629" s="136">
        <f t="shared" si="335"/>
        <v>290.78769057029928</v>
      </c>
      <c r="AB1629">
        <v>16931.05</v>
      </c>
      <c r="AC1629">
        <f t="shared" si="336"/>
        <v>192.455157205538</v>
      </c>
    </row>
    <row r="1630" spans="1:29">
      <c r="A1630" s="20">
        <v>44439</v>
      </c>
      <c r="B1630">
        <v>41585.449999999997</v>
      </c>
      <c r="C1630">
        <f t="shared" si="337"/>
        <v>210.77321534013009</v>
      </c>
      <c r="D1630">
        <v>30213.4</v>
      </c>
      <c r="E1630" s="135">
        <f t="shared" si="337"/>
        <v>348.86277299106058</v>
      </c>
      <c r="F1630">
        <v>17316.75</v>
      </c>
      <c r="G1630">
        <f t="shared" si="325"/>
        <v>249.14502184744342</v>
      </c>
      <c r="H1630">
        <v>14357.74</v>
      </c>
      <c r="I1630">
        <f t="shared" si="326"/>
        <v>226.75713110236154</v>
      </c>
      <c r="J1630">
        <v>10933.68</v>
      </c>
      <c r="K1630">
        <f t="shared" si="327"/>
        <v>214.24053485282536</v>
      </c>
      <c r="L1630">
        <v>29322.23</v>
      </c>
      <c r="M1630" s="134">
        <f t="shared" si="328"/>
        <v>344.48027612717073</v>
      </c>
      <c r="N1630">
        <v>17051.57</v>
      </c>
      <c r="O1630">
        <f t="shared" si="329"/>
        <v>259.77486220250523</v>
      </c>
      <c r="P1630">
        <v>27025.64</v>
      </c>
      <c r="Q1630">
        <f t="shared" si="330"/>
        <v>279.03541213664312</v>
      </c>
      <c r="R1630">
        <v>13762.47</v>
      </c>
      <c r="S1630" s="135">
        <f t="shared" si="331"/>
        <v>326.99583725372793</v>
      </c>
      <c r="T1630">
        <v>19420.55</v>
      </c>
      <c r="U1630" s="136">
        <f t="shared" si="332"/>
        <v>303.97948274863546</v>
      </c>
      <c r="V1630">
        <v>14606.2</v>
      </c>
      <c r="W1630">
        <f t="shared" si="333"/>
        <v>199.67491411471514</v>
      </c>
      <c r="X1630">
        <v>5109.0200000000004</v>
      </c>
      <c r="Y1630">
        <f t="shared" si="334"/>
        <v>123.32614798597048</v>
      </c>
      <c r="Z1630">
        <v>29211.94</v>
      </c>
      <c r="AA1630" s="136">
        <f t="shared" si="335"/>
        <v>294.54646285391624</v>
      </c>
      <c r="AB1630">
        <v>17132.2</v>
      </c>
      <c r="AC1630">
        <f t="shared" si="336"/>
        <v>194.7416282083343</v>
      </c>
    </row>
    <row r="1631" spans="1:29">
      <c r="A1631" s="20">
        <v>44440</v>
      </c>
      <c r="B1631">
        <v>41887.550000000003</v>
      </c>
      <c r="C1631">
        <f t="shared" si="337"/>
        <v>212.30439002633054</v>
      </c>
      <c r="D1631">
        <v>30292.65</v>
      </c>
      <c r="E1631" s="135">
        <f t="shared" si="337"/>
        <v>349.77784295205606</v>
      </c>
      <c r="F1631">
        <v>17385.599999999999</v>
      </c>
      <c r="G1631">
        <f t="shared" si="325"/>
        <v>250.13560234056112</v>
      </c>
      <c r="H1631">
        <v>14436.26</v>
      </c>
      <c r="I1631">
        <f t="shared" si="326"/>
        <v>227.99722668384982</v>
      </c>
      <c r="J1631">
        <v>10968.03</v>
      </c>
      <c r="K1631">
        <f t="shared" si="327"/>
        <v>214.91360763090142</v>
      </c>
      <c r="L1631">
        <v>29430.46</v>
      </c>
      <c r="M1631" s="134">
        <f t="shared" si="328"/>
        <v>345.75177219978332</v>
      </c>
      <c r="N1631">
        <v>17168.63</v>
      </c>
      <c r="O1631">
        <f t="shared" si="329"/>
        <v>261.55823143885266</v>
      </c>
      <c r="P1631">
        <v>27185.07</v>
      </c>
      <c r="Q1631">
        <f t="shared" si="330"/>
        <v>280.68150139695092</v>
      </c>
      <c r="R1631">
        <v>13724.97</v>
      </c>
      <c r="S1631" s="135">
        <f t="shared" si="331"/>
        <v>326.10483847974223</v>
      </c>
      <c r="T1631">
        <v>19423.599999999999</v>
      </c>
      <c r="U1631" s="136">
        <f t="shared" si="332"/>
        <v>304.02722276744976</v>
      </c>
      <c r="V1631">
        <v>14667.35</v>
      </c>
      <c r="W1631">
        <f t="shared" si="333"/>
        <v>200.51086877767435</v>
      </c>
      <c r="X1631">
        <v>5086.08</v>
      </c>
      <c r="Y1631">
        <f t="shared" si="334"/>
        <v>122.77240150723323</v>
      </c>
      <c r="Z1631">
        <v>29365.45</v>
      </c>
      <c r="AA1631" s="136">
        <f t="shared" si="335"/>
        <v>296.09431717350969</v>
      </c>
      <c r="AB1631">
        <v>17076.25</v>
      </c>
      <c r="AC1631">
        <f t="shared" si="336"/>
        <v>194.10564484961466</v>
      </c>
    </row>
    <row r="1632" spans="1:29">
      <c r="A1632" s="20">
        <v>44441</v>
      </c>
      <c r="B1632">
        <v>42315.65</v>
      </c>
      <c r="C1632">
        <f t="shared" si="337"/>
        <v>214.47418771968506</v>
      </c>
      <c r="D1632">
        <v>30646.3</v>
      </c>
      <c r="E1632" s="135">
        <f t="shared" si="337"/>
        <v>353.86130656979816</v>
      </c>
      <c r="F1632">
        <v>17650</v>
      </c>
      <c r="G1632">
        <f t="shared" si="325"/>
        <v>253.93966163439305</v>
      </c>
      <c r="H1632">
        <v>14663.93</v>
      </c>
      <c r="I1632">
        <f t="shared" si="326"/>
        <v>231.592903722024</v>
      </c>
      <c r="J1632">
        <v>11107.27</v>
      </c>
      <c r="K1632">
        <f t="shared" si="327"/>
        <v>217.64195271443296</v>
      </c>
      <c r="L1632">
        <v>29740.36</v>
      </c>
      <c r="M1632" s="134">
        <f t="shared" si="328"/>
        <v>349.39250612663034</v>
      </c>
      <c r="N1632">
        <v>17305.55</v>
      </c>
      <c r="O1632">
        <f t="shared" si="329"/>
        <v>263.64416101206893</v>
      </c>
      <c r="P1632">
        <v>27507.41</v>
      </c>
      <c r="Q1632">
        <f t="shared" si="330"/>
        <v>284.0096103611836</v>
      </c>
      <c r="R1632">
        <v>13948.59</v>
      </c>
      <c r="S1632" s="135">
        <f t="shared" si="331"/>
        <v>331.41804236877368</v>
      </c>
      <c r="T1632">
        <v>19604.150000000001</v>
      </c>
      <c r="U1632" s="136">
        <f t="shared" si="332"/>
        <v>306.8532753566023</v>
      </c>
      <c r="V1632">
        <v>14842.6</v>
      </c>
      <c r="W1632">
        <f t="shared" si="333"/>
        <v>202.90663418541928</v>
      </c>
      <c r="X1632">
        <v>5093.04</v>
      </c>
      <c r="Y1632">
        <f t="shared" si="334"/>
        <v>122.94040828543773</v>
      </c>
      <c r="Z1632">
        <v>29548.01</v>
      </c>
      <c r="AA1632" s="136">
        <f t="shared" si="335"/>
        <v>297.93508510123411</v>
      </c>
      <c r="AB1632">
        <v>17234.150000000001</v>
      </c>
      <c r="AC1632">
        <f t="shared" si="336"/>
        <v>195.90049332757408</v>
      </c>
    </row>
    <row r="1633" spans="1:29">
      <c r="A1633" s="20">
        <v>44442</v>
      </c>
      <c r="B1633">
        <v>42559.1</v>
      </c>
      <c r="C1633">
        <f t="shared" si="337"/>
        <v>215.7080986013649</v>
      </c>
      <c r="D1633">
        <v>30836.45</v>
      </c>
      <c r="E1633" s="135">
        <f t="shared" si="337"/>
        <v>356.05689714498169</v>
      </c>
      <c r="F1633">
        <v>17701.650000000001</v>
      </c>
      <c r="G1633">
        <f t="shared" si="325"/>
        <v>254.6827768481844</v>
      </c>
      <c r="H1633">
        <v>14719.18</v>
      </c>
      <c r="I1633">
        <f t="shared" si="326"/>
        <v>232.46548753350166</v>
      </c>
      <c r="J1633">
        <v>11150.08</v>
      </c>
      <c r="K1633">
        <f t="shared" si="327"/>
        <v>218.48079538195657</v>
      </c>
      <c r="L1633">
        <v>29871.13</v>
      </c>
      <c r="M1633" s="134">
        <f t="shared" si="328"/>
        <v>350.92880420863668</v>
      </c>
      <c r="N1633">
        <v>17402.419999999998</v>
      </c>
      <c r="O1633">
        <f t="shared" si="329"/>
        <v>265.11994247392585</v>
      </c>
      <c r="P1633">
        <v>27603.15</v>
      </c>
      <c r="Q1633">
        <f t="shared" si="330"/>
        <v>284.99811055425812</v>
      </c>
      <c r="R1633">
        <v>14057.13</v>
      </c>
      <c r="S1633" s="135">
        <f t="shared" si="331"/>
        <v>333.99694922019785</v>
      </c>
      <c r="T1633">
        <v>19735.95</v>
      </c>
      <c r="U1633" s="136">
        <f t="shared" si="332"/>
        <v>308.91627026798585</v>
      </c>
      <c r="V1633">
        <v>14966.25</v>
      </c>
      <c r="W1633">
        <f t="shared" si="333"/>
        <v>204.59699876554856</v>
      </c>
      <c r="X1633">
        <v>5159.63</v>
      </c>
      <c r="Y1633">
        <f t="shared" si="334"/>
        <v>124.54781796369028</v>
      </c>
      <c r="Z1633">
        <v>29762.75</v>
      </c>
      <c r="AA1633" s="136">
        <f t="shared" si="335"/>
        <v>300.10032669194158</v>
      </c>
      <c r="AB1633">
        <v>17323.599999999999</v>
      </c>
      <c r="AC1633">
        <f t="shared" si="336"/>
        <v>196.91727101188988</v>
      </c>
    </row>
    <row r="1634" spans="1:29">
      <c r="A1634" s="20">
        <v>44445</v>
      </c>
      <c r="B1634">
        <v>42503.5</v>
      </c>
      <c r="C1634">
        <f t="shared" si="337"/>
        <v>215.42629352836676</v>
      </c>
      <c r="D1634">
        <v>30906.85</v>
      </c>
      <c r="E1634" s="135">
        <f t="shared" si="337"/>
        <v>356.86977948257265</v>
      </c>
      <c r="F1634">
        <v>17756.45</v>
      </c>
      <c r="G1634">
        <f t="shared" si="325"/>
        <v>255.47121273813138</v>
      </c>
      <c r="H1634">
        <v>14774.4</v>
      </c>
      <c r="I1634">
        <f t="shared" si="326"/>
        <v>233.33759754381472</v>
      </c>
      <c r="J1634">
        <v>11200.73</v>
      </c>
      <c r="K1634">
        <f t="shared" si="327"/>
        <v>219.47325931818807</v>
      </c>
      <c r="L1634">
        <v>29990.83</v>
      </c>
      <c r="M1634" s="134">
        <f t="shared" si="328"/>
        <v>352.33505090448568</v>
      </c>
      <c r="N1634">
        <v>17457.099999999999</v>
      </c>
      <c r="O1634">
        <f t="shared" si="329"/>
        <v>265.95297365317992</v>
      </c>
      <c r="P1634">
        <v>27750.54</v>
      </c>
      <c r="Q1634">
        <f t="shared" si="330"/>
        <v>286.51988873952291</v>
      </c>
      <c r="R1634">
        <v>14194.44</v>
      </c>
      <c r="S1634" s="135">
        <f t="shared" si="331"/>
        <v>337.25943033102385</v>
      </c>
      <c r="T1634">
        <v>19854.3</v>
      </c>
      <c r="U1634" s="136">
        <f t="shared" si="332"/>
        <v>310.76873952263105</v>
      </c>
      <c r="V1634">
        <v>15003.3</v>
      </c>
      <c r="W1634">
        <f t="shared" si="333"/>
        <v>205.10349296444699</v>
      </c>
      <c r="X1634">
        <v>5151.71</v>
      </c>
      <c r="Y1634">
        <f t="shared" si="334"/>
        <v>124.35663783676792</v>
      </c>
      <c r="Z1634">
        <v>29832.240000000002</v>
      </c>
      <c r="AA1634" s="136">
        <f t="shared" si="335"/>
        <v>300.80100024199402</v>
      </c>
      <c r="AB1634">
        <v>17377.8</v>
      </c>
      <c r="AC1634">
        <f t="shared" si="336"/>
        <v>197.53336212972016</v>
      </c>
    </row>
    <row r="1635" spans="1:29">
      <c r="A1635" s="20">
        <v>44446</v>
      </c>
      <c r="B1635">
        <v>42357.7</v>
      </c>
      <c r="C1635">
        <f t="shared" si="337"/>
        <v>214.68731547723129</v>
      </c>
      <c r="D1635">
        <v>30794.400000000001</v>
      </c>
      <c r="E1635" s="135">
        <f t="shared" si="337"/>
        <v>355.57136160100868</v>
      </c>
      <c r="F1635">
        <v>17745.900000000001</v>
      </c>
      <c r="G1635">
        <f t="shared" si="325"/>
        <v>255.31942444180035</v>
      </c>
      <c r="H1635">
        <v>14777.93</v>
      </c>
      <c r="I1635">
        <f t="shared" si="326"/>
        <v>233.39334814751643</v>
      </c>
      <c r="J1635">
        <v>11195.17</v>
      </c>
      <c r="K1635">
        <f t="shared" si="327"/>
        <v>219.36431362252279</v>
      </c>
      <c r="L1635">
        <v>29945.18</v>
      </c>
      <c r="M1635" s="134">
        <f t="shared" si="328"/>
        <v>351.79875047286072</v>
      </c>
      <c r="N1635">
        <v>17391.490000000002</v>
      </c>
      <c r="O1635">
        <f t="shared" si="329"/>
        <v>264.95342764603186</v>
      </c>
      <c r="P1635">
        <v>27719.5</v>
      </c>
      <c r="Q1635">
        <f t="shared" si="330"/>
        <v>286.19940570220274</v>
      </c>
      <c r="R1635">
        <v>14116.3</v>
      </c>
      <c r="S1635" s="135">
        <f t="shared" si="331"/>
        <v>335.40282648571076</v>
      </c>
      <c r="T1635">
        <v>19751.650000000001</v>
      </c>
      <c r="U1635" s="136">
        <f t="shared" si="332"/>
        <v>309.16201397139042</v>
      </c>
      <c r="V1635">
        <v>14978.55</v>
      </c>
      <c r="W1635">
        <f t="shared" si="333"/>
        <v>204.76514663724762</v>
      </c>
      <c r="X1635">
        <v>5136.4399999999996</v>
      </c>
      <c r="Y1635">
        <f t="shared" si="334"/>
        <v>123.98803675872441</v>
      </c>
      <c r="Z1635">
        <v>29652.02</v>
      </c>
      <c r="AA1635" s="136">
        <f t="shared" si="335"/>
        <v>298.98382673227394</v>
      </c>
      <c r="AB1635">
        <v>17362.099999999999</v>
      </c>
      <c r="AC1635">
        <f t="shared" si="336"/>
        <v>197.35490031145565</v>
      </c>
    </row>
    <row r="1636" spans="1:29">
      <c r="A1636" s="20">
        <v>44447</v>
      </c>
      <c r="B1636">
        <v>42588.85</v>
      </c>
      <c r="C1636">
        <f t="shared" si="337"/>
        <v>215.85888458916517</v>
      </c>
      <c r="D1636">
        <v>30937.599999999999</v>
      </c>
      <c r="E1636" s="135">
        <f t="shared" si="337"/>
        <v>357.224838174063</v>
      </c>
      <c r="F1636">
        <v>17683</v>
      </c>
      <c r="G1636">
        <f t="shared" si="325"/>
        <v>254.41444967031006</v>
      </c>
      <c r="H1636">
        <v>14702.94</v>
      </c>
      <c r="I1636">
        <f t="shared" si="326"/>
        <v>232.20900316972978</v>
      </c>
      <c r="J1636">
        <v>11159.34</v>
      </c>
      <c r="K1636">
        <f t="shared" si="327"/>
        <v>218.66224091106815</v>
      </c>
      <c r="L1636">
        <v>30024.66</v>
      </c>
      <c r="M1636" s="134">
        <f t="shared" si="328"/>
        <v>352.73248888043025</v>
      </c>
      <c r="N1636">
        <v>17388.86</v>
      </c>
      <c r="O1636">
        <f t="shared" si="329"/>
        <v>264.91336049165295</v>
      </c>
      <c r="P1636">
        <v>27733.41</v>
      </c>
      <c r="Q1636">
        <f t="shared" si="330"/>
        <v>286.34302422826983</v>
      </c>
      <c r="R1636">
        <v>14093.92</v>
      </c>
      <c r="S1636" s="135">
        <f t="shared" si="331"/>
        <v>334.87107841739612</v>
      </c>
      <c r="T1636">
        <v>19763.55</v>
      </c>
      <c r="U1636" s="136">
        <f t="shared" si="332"/>
        <v>309.34827830709196</v>
      </c>
      <c r="V1636">
        <v>14908.9</v>
      </c>
      <c r="W1636">
        <f t="shared" si="333"/>
        <v>203.8129922255533</v>
      </c>
      <c r="X1636">
        <v>5160.87</v>
      </c>
      <c r="Y1636">
        <f t="shared" si="334"/>
        <v>124.57775020578417</v>
      </c>
      <c r="Z1636">
        <v>29790.29</v>
      </c>
      <c r="AA1636" s="136">
        <f t="shared" si="335"/>
        <v>300.37801484230056</v>
      </c>
      <c r="AB1636">
        <v>17353.5</v>
      </c>
      <c r="AC1636">
        <f t="shared" si="336"/>
        <v>197.25714415622798</v>
      </c>
    </row>
    <row r="1637" spans="1:29">
      <c r="A1637" s="20">
        <v>44448</v>
      </c>
      <c r="B1637">
        <v>42774.5</v>
      </c>
      <c r="C1637">
        <f t="shared" si="337"/>
        <v>216.79983983740456</v>
      </c>
      <c r="D1637">
        <v>31199.55</v>
      </c>
      <c r="E1637" s="135">
        <f t="shared" si="337"/>
        <v>360.24947636059636</v>
      </c>
      <c r="F1637">
        <v>17796.95</v>
      </c>
      <c r="G1637">
        <f t="shared" si="325"/>
        <v>256.05390714584769</v>
      </c>
      <c r="H1637">
        <v>14785.51</v>
      </c>
      <c r="I1637">
        <f t="shared" si="326"/>
        <v>233.51306190843948</v>
      </c>
      <c r="J1637">
        <v>11218.86</v>
      </c>
      <c r="K1637">
        <f t="shared" si="327"/>
        <v>219.82850850207507</v>
      </c>
      <c r="L1637">
        <v>30153.82</v>
      </c>
      <c r="M1637" s="134">
        <f t="shared" si="328"/>
        <v>354.24987253319421</v>
      </c>
      <c r="N1637">
        <v>17485.66</v>
      </c>
      <c r="O1637">
        <f t="shared" si="329"/>
        <v>266.38807552734772</v>
      </c>
      <c r="P1637">
        <v>27868.36</v>
      </c>
      <c r="Q1637">
        <f t="shared" si="330"/>
        <v>287.73636140244372</v>
      </c>
      <c r="R1637">
        <v>14110.81</v>
      </c>
      <c r="S1637" s="135">
        <f t="shared" si="331"/>
        <v>335.27238426519921</v>
      </c>
      <c r="T1637">
        <v>19816.95</v>
      </c>
      <c r="U1637" s="136">
        <f t="shared" si="332"/>
        <v>310.18411994797123</v>
      </c>
      <c r="V1637">
        <v>14990.3</v>
      </c>
      <c r="W1637">
        <f t="shared" si="333"/>
        <v>204.92577570167558</v>
      </c>
      <c r="X1637">
        <v>5193.1899999999996</v>
      </c>
      <c r="Y1637">
        <f t="shared" si="334"/>
        <v>125.35791961261886</v>
      </c>
      <c r="Z1637">
        <v>30069.26</v>
      </c>
      <c r="AA1637" s="136">
        <f t="shared" si="335"/>
        <v>303.19089295797369</v>
      </c>
      <c r="AB1637">
        <v>17369.25</v>
      </c>
      <c r="AC1637">
        <f t="shared" si="336"/>
        <v>197.43617432423218</v>
      </c>
    </row>
    <row r="1638" spans="1:29">
      <c r="A1638" s="20">
        <v>44452</v>
      </c>
      <c r="B1638">
        <v>42907.5</v>
      </c>
      <c r="C1638">
        <f t="shared" si="337"/>
        <v>217.47394190051165</v>
      </c>
      <c r="D1638">
        <v>31478.2</v>
      </c>
      <c r="E1638" s="135">
        <f t="shared" si="337"/>
        <v>363.46694316982541</v>
      </c>
      <c r="F1638">
        <v>17901.650000000001</v>
      </c>
      <c r="G1638">
        <f t="shared" si="325"/>
        <v>257.5602800961662</v>
      </c>
      <c r="H1638">
        <v>14851.04</v>
      </c>
      <c r="I1638">
        <f t="shared" si="326"/>
        <v>234.54800158565456</v>
      </c>
      <c r="J1638">
        <v>11284.85</v>
      </c>
      <c r="K1638">
        <f t="shared" si="327"/>
        <v>221.12155282886511</v>
      </c>
      <c r="L1638">
        <v>30370.67</v>
      </c>
      <c r="M1638" s="134">
        <f t="shared" si="328"/>
        <v>356.79744643457127</v>
      </c>
      <c r="N1638">
        <v>17627.59</v>
      </c>
      <c r="O1638">
        <f t="shared" si="329"/>
        <v>268.55033074445691</v>
      </c>
      <c r="P1638">
        <v>28162.35</v>
      </c>
      <c r="Q1638">
        <f t="shared" si="330"/>
        <v>290.77176114927863</v>
      </c>
      <c r="R1638">
        <v>14240.57</v>
      </c>
      <c r="S1638" s="135">
        <f t="shared" si="331"/>
        <v>338.35547762286279</v>
      </c>
      <c r="T1638">
        <v>19960.099999999999</v>
      </c>
      <c r="U1638" s="136">
        <f t="shared" si="332"/>
        <v>312.42477033920454</v>
      </c>
      <c r="V1638">
        <v>15094.4</v>
      </c>
      <c r="W1638">
        <f t="shared" si="333"/>
        <v>206.34888085971409</v>
      </c>
      <c r="X1638">
        <v>5236.41</v>
      </c>
      <c r="Y1638">
        <f t="shared" si="334"/>
        <v>126.40120308302095</v>
      </c>
      <c r="Z1638">
        <v>30475.05</v>
      </c>
      <c r="AA1638" s="136">
        <f t="shared" si="335"/>
        <v>307.28250786480601</v>
      </c>
      <c r="AB1638">
        <v>17355.3</v>
      </c>
      <c r="AC1638">
        <f t="shared" si="336"/>
        <v>197.27760474685704</v>
      </c>
    </row>
    <row r="1639" spans="1:29">
      <c r="A1639" s="20">
        <v>44453</v>
      </c>
      <c r="B1639">
        <v>43041.95</v>
      </c>
      <c r="C1639">
        <f t="shared" si="337"/>
        <v>218.15539319663756</v>
      </c>
      <c r="D1639">
        <v>31524</v>
      </c>
      <c r="E1639" s="135">
        <f t="shared" si="337"/>
        <v>363.99577855422405</v>
      </c>
      <c r="F1639">
        <v>17923.150000000001</v>
      </c>
      <c r="G1639">
        <f t="shared" si="325"/>
        <v>257.86961169532418</v>
      </c>
      <c r="H1639">
        <v>14901.89</v>
      </c>
      <c r="I1639">
        <f t="shared" si="326"/>
        <v>235.35109455965707</v>
      </c>
      <c r="J1639">
        <v>11311.43</v>
      </c>
      <c r="K1639">
        <f t="shared" si="327"/>
        <v>221.64237595670389</v>
      </c>
      <c r="L1639">
        <v>30564.36</v>
      </c>
      <c r="M1639" s="134">
        <f t="shared" si="328"/>
        <v>359.07293450908242</v>
      </c>
      <c r="N1639">
        <v>17768.93</v>
      </c>
      <c r="O1639">
        <f t="shared" si="329"/>
        <v>270.70359751248481</v>
      </c>
      <c r="P1639">
        <v>28282.3</v>
      </c>
      <c r="Q1639">
        <f t="shared" si="330"/>
        <v>292.01022572165471</v>
      </c>
      <c r="R1639">
        <v>14287.62</v>
      </c>
      <c r="S1639" s="135">
        <f t="shared" si="331"/>
        <v>339.47338408462349</v>
      </c>
      <c r="T1639">
        <v>19976.95</v>
      </c>
      <c r="U1639" s="136">
        <f t="shared" si="332"/>
        <v>312.68851437757189</v>
      </c>
      <c r="V1639">
        <v>15168.45</v>
      </c>
      <c r="W1639">
        <f t="shared" si="333"/>
        <v>207.36118572957722</v>
      </c>
      <c r="X1639">
        <v>5260.32</v>
      </c>
      <c r="Y1639">
        <f t="shared" si="334"/>
        <v>126.9783642995252</v>
      </c>
      <c r="Z1639">
        <v>30641.83</v>
      </c>
      <c r="AA1639" s="136">
        <f t="shared" si="335"/>
        <v>308.96416471727031</v>
      </c>
      <c r="AB1639">
        <v>17380</v>
      </c>
      <c r="AC1639">
        <f t="shared" si="336"/>
        <v>197.55836951826677</v>
      </c>
    </row>
    <row r="1640" spans="1:29">
      <c r="A1640" s="20">
        <v>44454</v>
      </c>
      <c r="B1640">
        <v>43212.1</v>
      </c>
      <c r="C1640">
        <f t="shared" si="337"/>
        <v>219.01778767812385</v>
      </c>
      <c r="D1640">
        <v>31722.799999999999</v>
      </c>
      <c r="E1640" s="135">
        <f t="shared" si="337"/>
        <v>366.29124742798945</v>
      </c>
      <c r="F1640">
        <v>18061.400000000001</v>
      </c>
      <c r="G1640">
        <f t="shared" si="325"/>
        <v>259.85868581549158</v>
      </c>
      <c r="H1640">
        <v>14994.9</v>
      </c>
      <c r="I1640">
        <f t="shared" si="326"/>
        <v>236.82003610364873</v>
      </c>
      <c r="J1640">
        <v>11417.8</v>
      </c>
      <c r="K1640">
        <f t="shared" si="327"/>
        <v>223.7266481955379</v>
      </c>
      <c r="L1640">
        <v>31050.94</v>
      </c>
      <c r="M1640" s="134">
        <f t="shared" si="328"/>
        <v>364.78932145366201</v>
      </c>
      <c r="N1640">
        <v>17912.98</v>
      </c>
      <c r="O1640">
        <f t="shared" si="329"/>
        <v>272.89815020764843</v>
      </c>
      <c r="P1640">
        <v>28577.759999999998</v>
      </c>
      <c r="Q1640">
        <f t="shared" si="330"/>
        <v>295.06080298346581</v>
      </c>
      <c r="R1640">
        <v>14440.3</v>
      </c>
      <c r="S1640" s="135">
        <f t="shared" si="331"/>
        <v>343.10105589294704</v>
      </c>
      <c r="T1640">
        <v>20174.8</v>
      </c>
      <c r="U1640" s="136">
        <f t="shared" si="332"/>
        <v>315.78535461442499</v>
      </c>
      <c r="V1640">
        <v>15279.75</v>
      </c>
      <c r="W1640">
        <f t="shared" si="333"/>
        <v>208.88271891007372</v>
      </c>
      <c r="X1640">
        <v>5337.44</v>
      </c>
      <c r="Y1640">
        <f t="shared" si="334"/>
        <v>128.83995664652676</v>
      </c>
      <c r="Z1640">
        <v>30953.17</v>
      </c>
      <c r="AA1640" s="136">
        <f t="shared" si="335"/>
        <v>312.10343228200367</v>
      </c>
      <c r="AB1640">
        <v>17519.45</v>
      </c>
      <c r="AC1640">
        <f t="shared" si="336"/>
        <v>199.14349694227843</v>
      </c>
    </row>
    <row r="1641" spans="1:29">
      <c r="A1641" s="20">
        <v>44455</v>
      </c>
      <c r="B1641">
        <v>43514.6</v>
      </c>
      <c r="C1641">
        <f t="shared" si="337"/>
        <v>220.55098973895016</v>
      </c>
      <c r="D1641">
        <v>31797.1</v>
      </c>
      <c r="E1641" s="135">
        <f t="shared" si="337"/>
        <v>367.14916159962303</v>
      </c>
      <c r="F1641">
        <v>18029.5</v>
      </c>
      <c r="G1641">
        <f t="shared" si="325"/>
        <v>259.3997240474385</v>
      </c>
      <c r="H1641">
        <v>15018.5</v>
      </c>
      <c r="I1641">
        <f t="shared" si="326"/>
        <v>237.19275968646997</v>
      </c>
      <c r="J1641">
        <v>11420.04</v>
      </c>
      <c r="K1641">
        <f t="shared" si="327"/>
        <v>223.77053998659733</v>
      </c>
      <c r="L1641">
        <v>31221.200000000001</v>
      </c>
      <c r="M1641" s="134">
        <f t="shared" si="328"/>
        <v>366.78955171627888</v>
      </c>
      <c r="N1641">
        <v>17896.27</v>
      </c>
      <c r="O1641">
        <f t="shared" si="329"/>
        <v>272.64357904807753</v>
      </c>
      <c r="P1641">
        <v>28621.74</v>
      </c>
      <c r="Q1641">
        <f t="shared" si="330"/>
        <v>295.51488945193688</v>
      </c>
      <c r="R1641">
        <v>14436.55</v>
      </c>
      <c r="S1641" s="135">
        <f t="shared" si="331"/>
        <v>343.01195601554849</v>
      </c>
      <c r="T1641">
        <v>20182.400000000001</v>
      </c>
      <c r="U1641" s="136">
        <f t="shared" si="332"/>
        <v>315.904313349831</v>
      </c>
      <c r="V1641">
        <v>15323.65</v>
      </c>
      <c r="W1641">
        <f t="shared" si="333"/>
        <v>209.48285643589398</v>
      </c>
      <c r="X1641">
        <v>5388.84</v>
      </c>
      <c r="Y1641">
        <f t="shared" si="334"/>
        <v>130.08069635912898</v>
      </c>
      <c r="Z1641">
        <v>30960.79</v>
      </c>
      <c r="AA1641" s="136">
        <f t="shared" si="335"/>
        <v>312.18026538678714</v>
      </c>
      <c r="AB1641">
        <v>17629.5</v>
      </c>
      <c r="AC1641">
        <f t="shared" si="336"/>
        <v>200.39443471934894</v>
      </c>
    </row>
    <row r="1642" spans="1:29">
      <c r="A1642" s="20">
        <v>44456</v>
      </c>
      <c r="B1642">
        <v>43157.25</v>
      </c>
      <c r="C1642">
        <f t="shared" si="337"/>
        <v>218.73978393254924</v>
      </c>
      <c r="D1642">
        <v>31627.35</v>
      </c>
      <c r="E1642" s="135">
        <f t="shared" si="337"/>
        <v>365.1891221563551</v>
      </c>
      <c r="F1642">
        <v>17942.45</v>
      </c>
      <c r="G1642">
        <f t="shared" si="325"/>
        <v>258.14729075875442</v>
      </c>
      <c r="H1642">
        <v>14989.18</v>
      </c>
      <c r="I1642">
        <f t="shared" si="326"/>
        <v>236.72969801493102</v>
      </c>
      <c r="J1642">
        <v>11353.11</v>
      </c>
      <c r="K1642">
        <f t="shared" si="327"/>
        <v>222.45907678320199</v>
      </c>
      <c r="L1642">
        <v>30865.279999999999</v>
      </c>
      <c r="M1642" s="134">
        <f t="shared" si="328"/>
        <v>362.60817056350902</v>
      </c>
      <c r="N1642">
        <v>17752.2</v>
      </c>
      <c r="O1642">
        <f t="shared" si="329"/>
        <v>270.44872165972475</v>
      </c>
      <c r="P1642">
        <v>28391.48</v>
      </c>
      <c r="Q1642">
        <f t="shared" si="330"/>
        <v>293.13749176594001</v>
      </c>
      <c r="R1642">
        <v>14291.77</v>
      </c>
      <c r="S1642" s="135">
        <f t="shared" si="331"/>
        <v>339.57198794894458</v>
      </c>
      <c r="T1642">
        <v>19935.8</v>
      </c>
      <c r="U1642" s="136">
        <f t="shared" si="332"/>
        <v>312.04441543520892</v>
      </c>
      <c r="V1642">
        <v>15254.25</v>
      </c>
      <c r="W1642">
        <f t="shared" si="333"/>
        <v>208.53411966386832</v>
      </c>
      <c r="X1642">
        <v>5323.05</v>
      </c>
      <c r="Y1642">
        <f t="shared" si="334"/>
        <v>128.49259780480799</v>
      </c>
      <c r="Z1642">
        <v>30572.03</v>
      </c>
      <c r="AA1642" s="136">
        <f t="shared" si="335"/>
        <v>308.26036541098654</v>
      </c>
      <c r="AB1642">
        <v>17585.150000000001</v>
      </c>
      <c r="AC1642">
        <f t="shared" si="336"/>
        <v>199.89030850023872</v>
      </c>
    </row>
    <row r="1643" spans="1:29">
      <c r="A1643" s="20">
        <v>44459</v>
      </c>
      <c r="B1643">
        <v>42354.55</v>
      </c>
      <c r="C1643">
        <f t="shared" si="337"/>
        <v>214.67134990205244</v>
      </c>
      <c r="D1643">
        <v>30922.15</v>
      </c>
      <c r="E1643" s="135">
        <f t="shared" si="337"/>
        <v>357.04644283150935</v>
      </c>
      <c r="F1643">
        <v>17779.099999999999</v>
      </c>
      <c r="G1643">
        <f t="shared" si="325"/>
        <v>255.79708998096527</v>
      </c>
      <c r="H1643">
        <v>14898.92</v>
      </c>
      <c r="I1643">
        <f t="shared" si="326"/>
        <v>235.30418824436134</v>
      </c>
      <c r="J1643">
        <v>11284.36</v>
      </c>
      <c r="K1643">
        <f t="shared" si="327"/>
        <v>221.11195149957089</v>
      </c>
      <c r="L1643">
        <v>30336.11</v>
      </c>
      <c r="M1643" s="134">
        <f t="shared" si="328"/>
        <v>356.39143235095781</v>
      </c>
      <c r="N1643">
        <v>17536.02</v>
      </c>
      <c r="O1643">
        <f t="shared" si="329"/>
        <v>267.15529297773611</v>
      </c>
      <c r="P1643">
        <v>27935.02</v>
      </c>
      <c r="Q1643">
        <f t="shared" si="330"/>
        <v>288.42461524483298</v>
      </c>
      <c r="R1643">
        <v>13790.24</v>
      </c>
      <c r="S1643" s="135">
        <f t="shared" si="331"/>
        <v>327.65565154582345</v>
      </c>
      <c r="T1643">
        <v>19233.55</v>
      </c>
      <c r="U1643" s="136">
        <f t="shared" si="332"/>
        <v>301.05247175903969</v>
      </c>
      <c r="V1643">
        <v>15155.55</v>
      </c>
      <c r="W1643">
        <f t="shared" si="333"/>
        <v>207.1848355226733</v>
      </c>
      <c r="X1643">
        <v>5158.62</v>
      </c>
      <c r="Y1643">
        <f t="shared" si="334"/>
        <v>124.52343766972669</v>
      </c>
      <c r="Z1643">
        <v>29783.66</v>
      </c>
      <c r="AA1643" s="136">
        <f t="shared" si="335"/>
        <v>300.3111639912882</v>
      </c>
      <c r="AB1643">
        <v>17396.900000000001</v>
      </c>
      <c r="AC1643">
        <f t="shared" si="336"/>
        <v>197.75047173028398</v>
      </c>
    </row>
    <row r="1644" spans="1:29">
      <c r="A1644" s="20">
        <v>44460</v>
      </c>
      <c r="B1644">
        <v>42725.15</v>
      </c>
      <c r="C1644">
        <f t="shared" si="337"/>
        <v>216.54971249293587</v>
      </c>
      <c r="D1644">
        <v>31036.6</v>
      </c>
      <c r="E1644" s="135">
        <f t="shared" si="337"/>
        <v>358.36795396130026</v>
      </c>
      <c r="F1644">
        <v>17965.150000000001</v>
      </c>
      <c r="G1644">
        <f t="shared" si="325"/>
        <v>258.47388737740039</v>
      </c>
      <c r="H1644">
        <v>15052.4</v>
      </c>
      <c r="I1644">
        <f t="shared" si="326"/>
        <v>237.72815500247165</v>
      </c>
      <c r="J1644">
        <v>11405.21</v>
      </c>
      <c r="K1644">
        <f t="shared" si="327"/>
        <v>223.47995281632458</v>
      </c>
      <c r="L1644">
        <v>30520.560000000001</v>
      </c>
      <c r="M1644" s="134">
        <f t="shared" si="328"/>
        <v>358.55836804894727</v>
      </c>
      <c r="N1644">
        <v>17610.419999999998</v>
      </c>
      <c r="O1644">
        <f t="shared" si="329"/>
        <v>268.28875164153459</v>
      </c>
      <c r="P1644">
        <v>28036.12</v>
      </c>
      <c r="Q1644">
        <f t="shared" si="330"/>
        <v>289.46845658094986</v>
      </c>
      <c r="R1644">
        <v>14045.83</v>
      </c>
      <c r="S1644" s="135">
        <f t="shared" si="331"/>
        <v>333.72846158963682</v>
      </c>
      <c r="T1644">
        <v>19603.3</v>
      </c>
      <c r="U1644" s="136">
        <f t="shared" si="332"/>
        <v>306.83997076119499</v>
      </c>
      <c r="V1644">
        <v>15311.9</v>
      </c>
      <c r="W1644">
        <f t="shared" si="333"/>
        <v>209.32222737146597</v>
      </c>
      <c r="X1644">
        <v>5216.79</v>
      </c>
      <c r="Y1644">
        <f t="shared" si="334"/>
        <v>125.92759776859963</v>
      </c>
      <c r="Z1644">
        <v>29906.22</v>
      </c>
      <c r="AA1644" s="136">
        <f t="shared" si="335"/>
        <v>301.5469468419779</v>
      </c>
      <c r="AB1644">
        <v>17562</v>
      </c>
      <c r="AC1644">
        <f t="shared" si="336"/>
        <v>199.62716257075954</v>
      </c>
    </row>
    <row r="1645" spans="1:29">
      <c r="A1645" s="20">
        <v>44461</v>
      </c>
      <c r="B1645">
        <v>42957.55</v>
      </c>
      <c r="C1645">
        <f t="shared" si="337"/>
        <v>217.72761715057567</v>
      </c>
      <c r="D1645">
        <v>31378.6</v>
      </c>
      <c r="E1645" s="135">
        <f t="shared" si="337"/>
        <v>362.31689940811998</v>
      </c>
      <c r="F1645">
        <v>18049.900000000001</v>
      </c>
      <c r="G1645">
        <f t="shared" si="325"/>
        <v>259.69322937873267</v>
      </c>
      <c r="H1645">
        <v>15150.5</v>
      </c>
      <c r="I1645">
        <f t="shared" si="326"/>
        <v>239.27748481072433</v>
      </c>
      <c r="J1645">
        <v>11494.72</v>
      </c>
      <c r="K1645">
        <f t="shared" si="327"/>
        <v>225.23386094923836</v>
      </c>
      <c r="L1645">
        <v>30716.39</v>
      </c>
      <c r="M1645" s="134">
        <f t="shared" si="328"/>
        <v>360.85899704183026</v>
      </c>
      <c r="N1645">
        <v>17770.099999999999</v>
      </c>
      <c r="O1645">
        <f t="shared" si="329"/>
        <v>270.7214220640526</v>
      </c>
      <c r="P1645">
        <v>28340.2</v>
      </c>
      <c r="Q1645">
        <f t="shared" si="330"/>
        <v>292.60803396459409</v>
      </c>
      <c r="R1645">
        <v>14181.27</v>
      </c>
      <c r="S1645" s="135">
        <f t="shared" si="331"/>
        <v>336.94651156160006</v>
      </c>
      <c r="T1645">
        <v>19779.650000000001</v>
      </c>
      <c r="U1645" s="136">
        <f t="shared" si="332"/>
        <v>309.60028299657051</v>
      </c>
      <c r="V1645">
        <v>15416.9</v>
      </c>
      <c r="W1645">
        <f t="shared" si="333"/>
        <v>210.75763603231175</v>
      </c>
      <c r="X1645">
        <v>5278.33</v>
      </c>
      <c r="Y1645">
        <f t="shared" si="334"/>
        <v>127.41310597703426</v>
      </c>
      <c r="Z1645">
        <v>30073.61</v>
      </c>
      <c r="AA1645" s="136">
        <f t="shared" si="335"/>
        <v>303.23475437605873</v>
      </c>
      <c r="AB1645">
        <v>17546.650000000001</v>
      </c>
      <c r="AC1645">
        <f t="shared" si="336"/>
        <v>199.45267920067295</v>
      </c>
    </row>
    <row r="1646" spans="1:29">
      <c r="A1646" s="20">
        <v>44462</v>
      </c>
      <c r="B1646">
        <v>43437.7</v>
      </c>
      <c r="C1646">
        <f t="shared" si="337"/>
        <v>220.16122696712355</v>
      </c>
      <c r="D1646">
        <v>31768.5</v>
      </c>
      <c r="E1646" s="135">
        <f t="shared" si="337"/>
        <v>366.81892814997673</v>
      </c>
      <c r="F1646">
        <v>18149.349999999999</v>
      </c>
      <c r="G1646">
        <f t="shared" si="325"/>
        <v>261.12406786879154</v>
      </c>
      <c r="H1646">
        <v>15220.44</v>
      </c>
      <c r="I1646">
        <f t="shared" si="326"/>
        <v>240.38207325913606</v>
      </c>
      <c r="J1646">
        <v>11548.95</v>
      </c>
      <c r="K1646">
        <f t="shared" si="327"/>
        <v>226.29647337296657</v>
      </c>
      <c r="L1646">
        <v>31097.93</v>
      </c>
      <c r="M1646" s="134">
        <f t="shared" si="328"/>
        <v>365.34136432950112</v>
      </c>
      <c r="N1646">
        <v>17941.509999999998</v>
      </c>
      <c r="O1646">
        <f t="shared" si="329"/>
        <v>273.33279504203244</v>
      </c>
      <c r="P1646">
        <v>28667.93</v>
      </c>
      <c r="Q1646">
        <f t="shared" si="330"/>
        <v>295.99179381707279</v>
      </c>
      <c r="R1646">
        <v>14434.09</v>
      </c>
      <c r="S1646" s="135">
        <f t="shared" si="331"/>
        <v>342.95350649597503</v>
      </c>
      <c r="T1646">
        <v>20093</v>
      </c>
      <c r="U1646" s="136">
        <f t="shared" si="332"/>
        <v>314.50498296229165</v>
      </c>
      <c r="V1646">
        <v>15505.25</v>
      </c>
      <c r="W1646">
        <f t="shared" si="333"/>
        <v>211.96542989122338</v>
      </c>
      <c r="X1646">
        <v>5363.44</v>
      </c>
      <c r="Y1646">
        <f t="shared" si="334"/>
        <v>129.46756817430222</v>
      </c>
      <c r="Z1646">
        <v>30450.15</v>
      </c>
      <c r="AA1646" s="136">
        <f t="shared" si="335"/>
        <v>307.03143905783656</v>
      </c>
      <c r="AB1646">
        <v>17822.95</v>
      </c>
      <c r="AC1646">
        <f t="shared" si="336"/>
        <v>202.59337986223204</v>
      </c>
    </row>
    <row r="1647" spans="1:29">
      <c r="A1647" s="20">
        <v>44463</v>
      </c>
      <c r="B1647">
        <v>43071.65</v>
      </c>
      <c r="C1647">
        <f t="shared" si="337"/>
        <v>218.30592576260966</v>
      </c>
      <c r="D1647">
        <v>31750.85</v>
      </c>
      <c r="E1647" s="135">
        <f t="shared" si="337"/>
        <v>366.61513023437334</v>
      </c>
      <c r="F1647">
        <v>18157.599999999999</v>
      </c>
      <c r="G1647">
        <f t="shared" si="325"/>
        <v>261.24276487777081</v>
      </c>
      <c r="H1647">
        <v>15261.47</v>
      </c>
      <c r="I1647">
        <f t="shared" si="326"/>
        <v>241.03007531859174</v>
      </c>
      <c r="J1647">
        <v>11528.18</v>
      </c>
      <c r="K1647">
        <f t="shared" si="327"/>
        <v>225.88949457818813</v>
      </c>
      <c r="L1647">
        <v>30943.56</v>
      </c>
      <c r="M1647" s="134">
        <f t="shared" si="328"/>
        <v>363.52781125984194</v>
      </c>
      <c r="N1647">
        <v>17874.580000000002</v>
      </c>
      <c r="O1647">
        <f t="shared" si="329"/>
        <v>272.31313928439761</v>
      </c>
      <c r="P1647">
        <v>28575.74</v>
      </c>
      <c r="Q1647">
        <f t="shared" si="330"/>
        <v>295.03994680642376</v>
      </c>
      <c r="R1647">
        <v>14283.54</v>
      </c>
      <c r="S1647" s="135">
        <f t="shared" si="331"/>
        <v>339.37644341801388</v>
      </c>
      <c r="T1647">
        <v>19900.349999999999</v>
      </c>
      <c r="U1647" s="136">
        <f t="shared" si="332"/>
        <v>311.4895355444005</v>
      </c>
      <c r="V1647">
        <v>15540.7</v>
      </c>
      <c r="W1647">
        <f t="shared" si="333"/>
        <v>212.45005119624224</v>
      </c>
      <c r="X1647">
        <v>5322.29</v>
      </c>
      <c r="Y1647">
        <f t="shared" si="334"/>
        <v>128.47425223707302</v>
      </c>
      <c r="Z1647">
        <v>30274.01</v>
      </c>
      <c r="AA1647" s="136">
        <f t="shared" si="335"/>
        <v>305.25540453335481</v>
      </c>
      <c r="AB1647">
        <v>17853.2</v>
      </c>
      <c r="AC1647">
        <f t="shared" si="336"/>
        <v>202.937231454748</v>
      </c>
    </row>
    <row r="1648" spans="1:29">
      <c r="A1648" s="20">
        <v>44466</v>
      </c>
      <c r="B1648">
        <v>42949.75</v>
      </c>
      <c r="C1648">
        <f t="shared" si="337"/>
        <v>217.68808334537084</v>
      </c>
      <c r="D1648">
        <v>31567.4</v>
      </c>
      <c r="E1648" s="135">
        <f t="shared" si="337"/>
        <v>364.49690204075034</v>
      </c>
      <c r="F1648">
        <v>17898.75</v>
      </c>
      <c r="G1648">
        <f t="shared" si="325"/>
        <v>257.51855629907038</v>
      </c>
      <c r="H1648">
        <v>15033.57</v>
      </c>
      <c r="I1648">
        <f t="shared" si="326"/>
        <v>237.43076580482233</v>
      </c>
      <c r="J1648">
        <v>11387.63</v>
      </c>
      <c r="K1648">
        <f t="shared" si="327"/>
        <v>223.13548063470665</v>
      </c>
      <c r="L1648">
        <v>30667.19</v>
      </c>
      <c r="M1648" s="134">
        <f t="shared" si="328"/>
        <v>360.28099088113044</v>
      </c>
      <c r="N1648">
        <v>17689.57</v>
      </c>
      <c r="O1648">
        <f t="shared" si="329"/>
        <v>269.49457493776646</v>
      </c>
      <c r="P1648">
        <v>28321.93</v>
      </c>
      <c r="Q1648">
        <f t="shared" si="330"/>
        <v>292.41939913560441</v>
      </c>
      <c r="R1648">
        <v>14099.57</v>
      </c>
      <c r="S1648" s="135">
        <f t="shared" si="331"/>
        <v>335.00532223267658</v>
      </c>
      <c r="T1648">
        <v>19832.95</v>
      </c>
      <c r="U1648" s="136">
        <f t="shared" si="332"/>
        <v>310.43455939093127</v>
      </c>
      <c r="V1648">
        <v>15311.7</v>
      </c>
      <c r="W1648">
        <f t="shared" si="333"/>
        <v>209.31949325973105</v>
      </c>
      <c r="X1648">
        <v>5373.41</v>
      </c>
      <c r="Y1648">
        <f t="shared" si="334"/>
        <v>129.70823305629918</v>
      </c>
      <c r="Z1648">
        <v>30235.77</v>
      </c>
      <c r="AA1648" s="136">
        <f t="shared" si="335"/>
        <v>304.86982737759132</v>
      </c>
      <c r="AB1648">
        <v>17855.099999999999</v>
      </c>
      <c r="AC1648">
        <f t="shared" si="336"/>
        <v>202.95882874485645</v>
      </c>
    </row>
    <row r="1649" spans="1:29">
      <c r="A1649" s="20">
        <v>44467</v>
      </c>
      <c r="B1649">
        <v>42640.7</v>
      </c>
      <c r="C1649">
        <f t="shared" si="337"/>
        <v>216.12168302504563</v>
      </c>
      <c r="D1649">
        <v>31331.200000000001</v>
      </c>
      <c r="E1649" s="135">
        <f t="shared" si="337"/>
        <v>361.76958942513971</v>
      </c>
      <c r="F1649">
        <v>17714.150000000001</v>
      </c>
      <c r="G1649">
        <f t="shared" si="325"/>
        <v>254.86262080118323</v>
      </c>
      <c r="H1649">
        <v>14855.33</v>
      </c>
      <c r="I1649">
        <f t="shared" si="326"/>
        <v>234.6157551521928</v>
      </c>
      <c r="J1649">
        <v>11316.35</v>
      </c>
      <c r="K1649">
        <f t="shared" si="327"/>
        <v>221.73878114063794</v>
      </c>
      <c r="L1649">
        <v>30348.5</v>
      </c>
      <c r="M1649" s="134">
        <f t="shared" si="328"/>
        <v>356.53699121947551</v>
      </c>
      <c r="N1649">
        <v>17514.27</v>
      </c>
      <c r="O1649">
        <f t="shared" si="329"/>
        <v>266.82393913448857</v>
      </c>
      <c r="P1649">
        <v>28010.15</v>
      </c>
      <c r="Q1649">
        <f t="shared" si="330"/>
        <v>289.20032048303733</v>
      </c>
      <c r="R1649">
        <v>13882.73</v>
      </c>
      <c r="S1649" s="135">
        <f t="shared" si="331"/>
        <v>329.85321092198177</v>
      </c>
      <c r="T1649">
        <v>19624.95</v>
      </c>
      <c r="U1649" s="136">
        <f t="shared" si="332"/>
        <v>307.17884663245036</v>
      </c>
      <c r="V1649">
        <v>15165.15</v>
      </c>
      <c r="W1649">
        <f t="shared" si="333"/>
        <v>207.31607288595063</v>
      </c>
      <c r="X1649">
        <v>5465.8</v>
      </c>
      <c r="Y1649">
        <f t="shared" si="334"/>
        <v>131.93842648134427</v>
      </c>
      <c r="Z1649">
        <v>29970.44</v>
      </c>
      <c r="AA1649" s="136">
        <f t="shared" si="335"/>
        <v>302.19448253609744</v>
      </c>
      <c r="AB1649">
        <v>17748.599999999999</v>
      </c>
      <c r="AC1649">
        <f t="shared" si="336"/>
        <v>201.74824379930433</v>
      </c>
    </row>
    <row r="1650" spans="1:29">
      <c r="A1650" s="20">
        <v>44468</v>
      </c>
      <c r="B1650">
        <v>42411.05</v>
      </c>
      <c r="C1650">
        <f t="shared" si="337"/>
        <v>214.95771656795887</v>
      </c>
      <c r="D1650">
        <v>31556.9</v>
      </c>
      <c r="E1650" s="135">
        <f t="shared" si="337"/>
        <v>364.37566248755849</v>
      </c>
      <c r="F1650">
        <v>17738.650000000001</v>
      </c>
      <c r="G1650">
        <f t="shared" si="325"/>
        <v>255.21511494906099</v>
      </c>
      <c r="H1650">
        <v>14814.12</v>
      </c>
      <c r="I1650">
        <f t="shared" si="326"/>
        <v>233.96491028574945</v>
      </c>
      <c r="J1650">
        <v>11334.8</v>
      </c>
      <c r="K1650">
        <f t="shared" si="327"/>
        <v>222.10030058039055</v>
      </c>
      <c r="L1650">
        <v>30700.03</v>
      </c>
      <c r="M1650" s="134">
        <f t="shared" si="328"/>
        <v>360.66679824530485</v>
      </c>
      <c r="N1650">
        <v>17571.86</v>
      </c>
      <c r="O1650">
        <f t="shared" si="329"/>
        <v>267.70130317277017</v>
      </c>
      <c r="P1650">
        <v>28134.2</v>
      </c>
      <c r="Q1650">
        <f t="shared" si="330"/>
        <v>290.48111689990486</v>
      </c>
      <c r="R1650">
        <v>14038.28</v>
      </c>
      <c r="S1650" s="135">
        <f t="shared" si="331"/>
        <v>333.54907383647441</v>
      </c>
      <c r="T1650">
        <v>19857.75</v>
      </c>
      <c r="U1650" s="136">
        <f t="shared" si="332"/>
        <v>310.82274052751939</v>
      </c>
      <c r="V1650">
        <v>15181</v>
      </c>
      <c r="W1650">
        <f t="shared" si="333"/>
        <v>207.53275124094498</v>
      </c>
      <c r="X1650">
        <v>5587.52</v>
      </c>
      <c r="Y1650">
        <f t="shared" si="334"/>
        <v>134.87661398752985</v>
      </c>
      <c r="Z1650">
        <v>30303.96</v>
      </c>
      <c r="AA1650" s="136">
        <f t="shared" si="335"/>
        <v>305.55739291764132</v>
      </c>
      <c r="AB1650">
        <v>17711.3</v>
      </c>
      <c r="AC1650">
        <f t="shared" si="336"/>
        <v>201.32425489349126</v>
      </c>
    </row>
    <row r="1651" spans="1:29">
      <c r="A1651" s="20">
        <v>44469</v>
      </c>
      <c r="B1651">
        <v>42383.85</v>
      </c>
      <c r="C1651">
        <f t="shared" si="337"/>
        <v>214.81985509339859</v>
      </c>
      <c r="D1651">
        <v>31641.8</v>
      </c>
      <c r="E1651" s="135">
        <f t="shared" si="337"/>
        <v>365.35597087479528</v>
      </c>
      <c r="F1651">
        <v>17649.599999999999</v>
      </c>
      <c r="G1651">
        <f t="shared" si="325"/>
        <v>253.93390662789707</v>
      </c>
      <c r="H1651">
        <v>14740.74</v>
      </c>
      <c r="I1651">
        <f t="shared" si="326"/>
        <v>232.80599263712989</v>
      </c>
      <c r="J1651">
        <v>11255.08</v>
      </c>
      <c r="K1651">
        <f t="shared" si="327"/>
        <v>220.53822308786584</v>
      </c>
      <c r="L1651">
        <v>30970.77</v>
      </c>
      <c r="M1651" s="134">
        <f t="shared" si="328"/>
        <v>363.84747686213143</v>
      </c>
      <c r="N1651">
        <v>17561.37</v>
      </c>
      <c r="O1651">
        <f t="shared" si="329"/>
        <v>267.54149159503839</v>
      </c>
      <c r="P1651">
        <v>28243.47</v>
      </c>
      <c r="Q1651">
        <f t="shared" si="330"/>
        <v>291.60931217980095</v>
      </c>
      <c r="R1651">
        <v>13999.88</v>
      </c>
      <c r="S1651" s="135">
        <f t="shared" si="331"/>
        <v>332.63669109191301</v>
      </c>
      <c r="T1651">
        <v>19793.400000000001</v>
      </c>
      <c r="U1651" s="136">
        <f t="shared" si="332"/>
        <v>309.81550439286434</v>
      </c>
      <c r="V1651">
        <v>15076.2</v>
      </c>
      <c r="W1651">
        <f t="shared" si="333"/>
        <v>206.10007669183418</v>
      </c>
      <c r="X1651">
        <v>5544.06</v>
      </c>
      <c r="Y1651">
        <f t="shared" si="334"/>
        <v>133.82753717994831</v>
      </c>
      <c r="Z1651">
        <v>30464.9</v>
      </c>
      <c r="AA1651" s="136">
        <f t="shared" si="335"/>
        <v>307.18016455594096</v>
      </c>
      <c r="AB1651">
        <v>17618.150000000001</v>
      </c>
      <c r="AC1651">
        <f t="shared" si="336"/>
        <v>200.26541932843799</v>
      </c>
    </row>
    <row r="1652" spans="1:29">
      <c r="A1652" s="20">
        <v>44470</v>
      </c>
      <c r="B1652">
        <v>42513.65</v>
      </c>
      <c r="C1652">
        <f t="shared" si="337"/>
        <v>215.47773815949864</v>
      </c>
      <c r="D1652">
        <v>31624.55</v>
      </c>
      <c r="E1652" s="135">
        <f t="shared" si="337"/>
        <v>365.1567916088373</v>
      </c>
      <c r="F1652">
        <v>17637.400000000001</v>
      </c>
      <c r="G1652">
        <f t="shared" si="325"/>
        <v>253.75837892977023</v>
      </c>
      <c r="H1652">
        <v>14743.89</v>
      </c>
      <c r="I1652">
        <f t="shared" si="326"/>
        <v>232.85574175941321</v>
      </c>
      <c r="J1652">
        <v>11258.33</v>
      </c>
      <c r="K1652">
        <f t="shared" si="327"/>
        <v>220.60190537400115</v>
      </c>
      <c r="L1652">
        <v>30981.57</v>
      </c>
      <c r="M1652" s="134">
        <f t="shared" si="328"/>
        <v>363.97435626326063</v>
      </c>
      <c r="N1652">
        <v>17620.419999999998</v>
      </c>
      <c r="O1652">
        <f t="shared" si="329"/>
        <v>268.4410982361311</v>
      </c>
      <c r="P1652">
        <v>28224.44</v>
      </c>
      <c r="Q1652">
        <f t="shared" si="330"/>
        <v>291.41283047232014</v>
      </c>
      <c r="R1652">
        <v>13912.58</v>
      </c>
      <c r="S1652" s="135">
        <f t="shared" si="331"/>
        <v>330.56244594607438</v>
      </c>
      <c r="T1652">
        <v>19753.45</v>
      </c>
      <c r="U1652" s="136">
        <f t="shared" si="332"/>
        <v>309.19018840872343</v>
      </c>
      <c r="V1652">
        <v>15093.95</v>
      </c>
      <c r="W1652">
        <f t="shared" si="333"/>
        <v>206.34272910831049</v>
      </c>
      <c r="X1652">
        <v>5570.56</v>
      </c>
      <c r="Y1652">
        <f t="shared" si="334"/>
        <v>134.46721816018098</v>
      </c>
      <c r="Z1652">
        <v>30548.53</v>
      </c>
      <c r="AA1652" s="136">
        <f t="shared" si="335"/>
        <v>308.02341292248121</v>
      </c>
      <c r="AB1652">
        <v>17532.05</v>
      </c>
      <c r="AC1652">
        <f t="shared" si="336"/>
        <v>199.28672107668174</v>
      </c>
    </row>
    <row r="1653" spans="1:29">
      <c r="A1653" s="20">
        <v>44473</v>
      </c>
      <c r="B1653">
        <v>43159.55</v>
      </c>
      <c r="C1653">
        <f t="shared" si="337"/>
        <v>218.75144133664807</v>
      </c>
      <c r="D1653">
        <v>32296.15</v>
      </c>
      <c r="E1653" s="135">
        <f t="shared" si="337"/>
        <v>372.91150436346925</v>
      </c>
      <c r="F1653">
        <v>17805.75</v>
      </c>
      <c r="G1653">
        <f t="shared" si="325"/>
        <v>256.18051728875889</v>
      </c>
      <c r="H1653">
        <v>14849.13</v>
      </c>
      <c r="I1653">
        <f t="shared" si="326"/>
        <v>234.51783624484145</v>
      </c>
      <c r="J1653">
        <v>11332.82</v>
      </c>
      <c r="K1653">
        <f t="shared" si="327"/>
        <v>222.06150337222198</v>
      </c>
      <c r="L1653">
        <v>31537.5</v>
      </c>
      <c r="M1653" s="134">
        <f t="shared" si="328"/>
        <v>370.5054734363876</v>
      </c>
      <c r="N1653">
        <v>17923.98</v>
      </c>
      <c r="O1653">
        <f t="shared" si="329"/>
        <v>273.06573146170467</v>
      </c>
      <c r="P1653">
        <v>28626.97</v>
      </c>
      <c r="Q1653">
        <f t="shared" si="330"/>
        <v>295.56888836576366</v>
      </c>
      <c r="R1653">
        <v>14273.5</v>
      </c>
      <c r="S1653" s="135">
        <f t="shared" si="331"/>
        <v>339.13789334625875</v>
      </c>
      <c r="T1653">
        <v>20153.900000000001</v>
      </c>
      <c r="U1653" s="136">
        <f t="shared" si="332"/>
        <v>315.45821809205842</v>
      </c>
      <c r="V1653">
        <v>15204</v>
      </c>
      <c r="W1653">
        <f t="shared" si="333"/>
        <v>207.84717409046357</v>
      </c>
      <c r="X1653">
        <v>5643.23</v>
      </c>
      <c r="Y1653">
        <f t="shared" si="334"/>
        <v>136.22139238031329</v>
      </c>
      <c r="Z1653">
        <v>31097.59</v>
      </c>
      <c r="AA1653" s="136">
        <f t="shared" si="335"/>
        <v>313.55963136242639</v>
      </c>
      <c r="AB1653">
        <v>17691.25</v>
      </c>
      <c r="AC1653">
        <f t="shared" si="336"/>
        <v>201.09634664787325</v>
      </c>
    </row>
    <row r="1654" spans="1:29">
      <c r="A1654" s="20">
        <v>44474</v>
      </c>
      <c r="B1654">
        <v>43332.25</v>
      </c>
      <c r="C1654">
        <f t="shared" si="337"/>
        <v>219.62676033137436</v>
      </c>
      <c r="D1654">
        <v>32497.8</v>
      </c>
      <c r="E1654" s="135">
        <f t="shared" si="337"/>
        <v>375.2398811159581</v>
      </c>
      <c r="F1654">
        <v>17860.5</v>
      </c>
      <c r="G1654">
        <f t="shared" si="325"/>
        <v>256.96823380289391</v>
      </c>
      <c r="H1654">
        <v>14914.55</v>
      </c>
      <c r="I1654">
        <f t="shared" si="326"/>
        <v>235.55103865111965</v>
      </c>
      <c r="J1654">
        <v>11401.44</v>
      </c>
      <c r="K1654">
        <f t="shared" si="327"/>
        <v>223.4060813644077</v>
      </c>
      <c r="L1654">
        <v>31756.2</v>
      </c>
      <c r="M1654" s="134">
        <f t="shared" si="328"/>
        <v>373.07478130925443</v>
      </c>
      <c r="N1654">
        <v>18048.73</v>
      </c>
      <c r="O1654">
        <f t="shared" si="329"/>
        <v>274.96625522929685</v>
      </c>
      <c r="P1654">
        <v>28794.69</v>
      </c>
      <c r="Q1654">
        <f t="shared" si="330"/>
        <v>297.30057055066504</v>
      </c>
      <c r="R1654">
        <v>14341.93</v>
      </c>
      <c r="S1654" s="135">
        <f t="shared" si="331"/>
        <v>340.76378790902783</v>
      </c>
      <c r="T1654">
        <v>20247.5</v>
      </c>
      <c r="U1654" s="136">
        <f t="shared" si="332"/>
        <v>316.92328883337478</v>
      </c>
      <c r="V1654">
        <v>15310.35</v>
      </c>
      <c r="W1654">
        <f t="shared" si="333"/>
        <v>209.30103800552021</v>
      </c>
      <c r="X1654">
        <v>5716.12</v>
      </c>
      <c r="Y1654">
        <f t="shared" si="334"/>
        <v>137.98087715952678</v>
      </c>
      <c r="Z1654">
        <v>31352.27</v>
      </c>
      <c r="AA1654" s="136">
        <f t="shared" si="335"/>
        <v>316.12759135274666</v>
      </c>
      <c r="AB1654">
        <v>17822.3</v>
      </c>
      <c r="AC1654">
        <f t="shared" si="336"/>
        <v>202.58599131561596</v>
      </c>
    </row>
    <row r="1655" spans="1:29">
      <c r="A1655" s="20">
        <v>44475</v>
      </c>
      <c r="B1655">
        <v>42919.3</v>
      </c>
      <c r="C1655">
        <f t="shared" si="337"/>
        <v>217.5337494519753</v>
      </c>
      <c r="D1655">
        <v>32336.5</v>
      </c>
      <c r="E1655" s="135">
        <f t="shared" si="337"/>
        <v>373.37741064644928</v>
      </c>
      <c r="F1655">
        <v>17663.599999999999</v>
      </c>
      <c r="G1655">
        <f t="shared" si="325"/>
        <v>254.1353318552558</v>
      </c>
      <c r="H1655">
        <v>14761.99</v>
      </c>
      <c r="I1655">
        <f t="shared" si="326"/>
        <v>233.14160179539053</v>
      </c>
      <c r="J1655">
        <v>11256.76</v>
      </c>
      <c r="K1655">
        <f t="shared" si="327"/>
        <v>220.57114193116044</v>
      </c>
      <c r="L1655">
        <v>31693.13</v>
      </c>
      <c r="M1655" s="134">
        <f t="shared" si="328"/>
        <v>372.33382910284519</v>
      </c>
      <c r="N1655">
        <v>18010.16</v>
      </c>
      <c r="O1655">
        <f t="shared" si="329"/>
        <v>274.37865441393791</v>
      </c>
      <c r="P1655">
        <v>28751.759999999998</v>
      </c>
      <c r="Q1655">
        <f t="shared" si="330"/>
        <v>296.85732516431983</v>
      </c>
      <c r="R1655">
        <v>14198.44</v>
      </c>
      <c r="S1655" s="135">
        <f t="shared" si="331"/>
        <v>337.35447020024895</v>
      </c>
      <c r="T1655">
        <v>19914.400000000001</v>
      </c>
      <c r="U1655" s="136">
        <f t="shared" si="332"/>
        <v>311.70945268024985</v>
      </c>
      <c r="V1655">
        <v>15167.5</v>
      </c>
      <c r="W1655">
        <f t="shared" si="333"/>
        <v>207.34819869883623</v>
      </c>
      <c r="X1655">
        <v>5640.56</v>
      </c>
      <c r="Y1655">
        <f t="shared" si="334"/>
        <v>136.15694150419176</v>
      </c>
      <c r="Z1655">
        <v>31172.69</v>
      </c>
      <c r="AA1655" s="136">
        <f t="shared" si="335"/>
        <v>314.31687101718154</v>
      </c>
      <c r="AB1655">
        <v>17646</v>
      </c>
      <c r="AC1655">
        <f t="shared" si="336"/>
        <v>200.5819901334485</v>
      </c>
    </row>
    <row r="1656" spans="1:29">
      <c r="A1656" s="20">
        <v>44476</v>
      </c>
      <c r="B1656">
        <v>43371.05</v>
      </c>
      <c r="C1656">
        <f t="shared" si="337"/>
        <v>219.82341567008535</v>
      </c>
      <c r="D1656">
        <v>32748.55</v>
      </c>
      <c r="E1656" s="135">
        <f t="shared" si="337"/>
        <v>378.1351971124202</v>
      </c>
      <c r="F1656">
        <v>17818.55</v>
      </c>
      <c r="G1656">
        <f t="shared" si="325"/>
        <v>256.36467749662972</v>
      </c>
      <c r="H1656">
        <v>14943.35</v>
      </c>
      <c r="I1656">
        <f t="shared" si="326"/>
        <v>236.00588776913881</v>
      </c>
      <c r="J1656">
        <v>11355.55</v>
      </c>
      <c r="K1656">
        <f t="shared" si="327"/>
        <v>222.50688748417738</v>
      </c>
      <c r="L1656">
        <v>32216.15</v>
      </c>
      <c r="M1656" s="134">
        <f t="shared" si="328"/>
        <v>378.47831654530887</v>
      </c>
      <c r="N1656">
        <v>18359.95</v>
      </c>
      <c r="O1656">
        <f t="shared" si="329"/>
        <v>279.70758594633139</v>
      </c>
      <c r="P1656">
        <v>29293.99</v>
      </c>
      <c r="Q1656">
        <f t="shared" si="330"/>
        <v>302.45576322250656</v>
      </c>
      <c r="R1656">
        <v>14359.52</v>
      </c>
      <c r="S1656" s="135">
        <f t="shared" si="331"/>
        <v>341.18172573394537</v>
      </c>
      <c r="T1656">
        <v>20203.900000000001</v>
      </c>
      <c r="U1656" s="136">
        <f t="shared" si="332"/>
        <v>316.24084135130863</v>
      </c>
      <c r="V1656">
        <v>15362.9</v>
      </c>
      <c r="W1656">
        <f t="shared" si="333"/>
        <v>210.01942586387679</v>
      </c>
      <c r="X1656">
        <v>5653.26</v>
      </c>
      <c r="Y1656">
        <f t="shared" si="334"/>
        <v>136.4635055966051</v>
      </c>
      <c r="Z1656">
        <v>31690.19</v>
      </c>
      <c r="AA1656" s="136">
        <f t="shared" si="335"/>
        <v>319.53486730660643</v>
      </c>
      <c r="AB1656">
        <v>17790.349999999999</v>
      </c>
      <c r="AC1656">
        <f t="shared" si="336"/>
        <v>202.22281583195036</v>
      </c>
    </row>
    <row r="1657" spans="1:29">
      <c r="A1657" s="20">
        <v>44477</v>
      </c>
      <c r="B1657">
        <v>43270.7</v>
      </c>
      <c r="C1657">
        <f t="shared" si="337"/>
        <v>219.31479806081614</v>
      </c>
      <c r="D1657">
        <v>33071.550000000003</v>
      </c>
      <c r="E1657" s="135">
        <f t="shared" si="337"/>
        <v>381.86475670108331</v>
      </c>
      <c r="F1657">
        <v>17897.75</v>
      </c>
      <c r="G1657">
        <f t="shared" si="325"/>
        <v>257.5041687828305</v>
      </c>
      <c r="H1657">
        <v>15021.49</v>
      </c>
      <c r="I1657">
        <f t="shared" si="326"/>
        <v>237.23998186920875</v>
      </c>
      <c r="J1657">
        <v>11381.12</v>
      </c>
      <c r="K1657">
        <f t="shared" si="327"/>
        <v>223.00792011694028</v>
      </c>
      <c r="L1657">
        <v>32484.51</v>
      </c>
      <c r="M1657" s="134">
        <f t="shared" si="328"/>
        <v>381.63103470151617</v>
      </c>
      <c r="N1657">
        <v>18440.990000000002</v>
      </c>
      <c r="O1657">
        <f t="shared" si="329"/>
        <v>280.94220274894201</v>
      </c>
      <c r="P1657">
        <v>29482.51</v>
      </c>
      <c r="Q1657">
        <f t="shared" si="330"/>
        <v>304.40220208190078</v>
      </c>
      <c r="R1657">
        <v>14518.51</v>
      </c>
      <c r="S1657" s="135">
        <f t="shared" si="331"/>
        <v>344.95932293597161</v>
      </c>
      <c r="T1657">
        <v>20353.05</v>
      </c>
      <c r="U1657" s="136">
        <f t="shared" si="332"/>
        <v>318.57540653365197</v>
      </c>
      <c r="V1657">
        <v>15397.8</v>
      </c>
      <c r="W1657">
        <f t="shared" si="333"/>
        <v>210.49652836162457</v>
      </c>
      <c r="X1657">
        <v>5641.52</v>
      </c>
      <c r="Y1657">
        <f t="shared" si="334"/>
        <v>136.18011485290961</v>
      </c>
      <c r="Z1657">
        <v>31834.19</v>
      </c>
      <c r="AA1657" s="136">
        <f t="shared" si="335"/>
        <v>320.98683149148985</v>
      </c>
      <c r="AB1657">
        <v>17895.2</v>
      </c>
      <c r="AC1657">
        <f t="shared" si="336"/>
        <v>203.4146452360925</v>
      </c>
    </row>
    <row r="1658" spans="1:29">
      <c r="A1658" s="20">
        <v>44480</v>
      </c>
      <c r="B1658">
        <v>43465.15</v>
      </c>
      <c r="C1658">
        <f t="shared" si="337"/>
        <v>220.30035555082503</v>
      </c>
      <c r="D1658">
        <v>33080.400000000001</v>
      </c>
      <c r="E1658" s="135">
        <f t="shared" si="337"/>
        <v>381.96694432448783</v>
      </c>
      <c r="F1658">
        <v>17865.45</v>
      </c>
      <c r="G1658">
        <f t="shared" si="325"/>
        <v>257.03945200828144</v>
      </c>
      <c r="H1658">
        <v>14970.95</v>
      </c>
      <c r="I1658">
        <f t="shared" si="326"/>
        <v>236.4417848405738</v>
      </c>
      <c r="J1658">
        <v>11384.24</v>
      </c>
      <c r="K1658">
        <f t="shared" si="327"/>
        <v>223.06905511163015</v>
      </c>
      <c r="L1658">
        <v>32518.68</v>
      </c>
      <c r="M1658" s="134">
        <f t="shared" si="328"/>
        <v>382.03246702897781</v>
      </c>
      <c r="N1658">
        <v>18419.43</v>
      </c>
      <c r="O1658">
        <f t="shared" si="329"/>
        <v>280.61374349099174</v>
      </c>
      <c r="P1658">
        <v>29480.12</v>
      </c>
      <c r="Q1658">
        <f t="shared" si="330"/>
        <v>304.37752571401433</v>
      </c>
      <c r="R1658">
        <v>14451.72</v>
      </c>
      <c r="S1658" s="135">
        <f t="shared" si="331"/>
        <v>343.37239471958486</v>
      </c>
      <c r="T1658">
        <v>20575.400000000001</v>
      </c>
      <c r="U1658" s="136">
        <f t="shared" si="332"/>
        <v>322.05573216753771</v>
      </c>
      <c r="V1658">
        <v>15367.1</v>
      </c>
      <c r="W1658">
        <f t="shared" si="333"/>
        <v>210.07684221031062</v>
      </c>
      <c r="X1658">
        <v>5750.45</v>
      </c>
      <c r="Y1658">
        <f t="shared" si="334"/>
        <v>138.80956576523951</v>
      </c>
      <c r="Z1658">
        <v>32138.639999999999</v>
      </c>
      <c r="AA1658" s="136">
        <f t="shared" si="335"/>
        <v>324.05662660321042</v>
      </c>
      <c r="AB1658">
        <v>17945.95</v>
      </c>
      <c r="AC1658">
        <f t="shared" si="336"/>
        <v>203.99152022188375</v>
      </c>
    </row>
    <row r="1659" spans="1:29">
      <c r="A1659" s="20">
        <v>44481</v>
      </c>
      <c r="B1659">
        <v>43792.85</v>
      </c>
      <c r="C1659">
        <f t="shared" si="337"/>
        <v>221.96128221308214</v>
      </c>
      <c r="D1659">
        <v>32933.949999999997</v>
      </c>
      <c r="E1659" s="135">
        <f t="shared" si="337"/>
        <v>380.27594122306454</v>
      </c>
      <c r="F1659">
        <v>17927.8</v>
      </c>
      <c r="G1659">
        <f t="shared" si="325"/>
        <v>257.93651364583974</v>
      </c>
      <c r="H1659">
        <v>15031.72</v>
      </c>
      <c r="I1659">
        <f t="shared" si="326"/>
        <v>237.40154806633848</v>
      </c>
      <c r="J1659">
        <v>11414.22</v>
      </c>
      <c r="K1659">
        <f t="shared" si="327"/>
        <v>223.6564997080412</v>
      </c>
      <c r="L1659">
        <v>32490.34</v>
      </c>
      <c r="M1659" s="134">
        <f t="shared" si="328"/>
        <v>381.69952608194058</v>
      </c>
      <c r="N1659">
        <v>18416.349999999999</v>
      </c>
      <c r="O1659">
        <f t="shared" si="329"/>
        <v>280.56682073985598</v>
      </c>
      <c r="P1659">
        <v>29494.42</v>
      </c>
      <c r="Q1659">
        <f t="shared" si="330"/>
        <v>304.5251709277282</v>
      </c>
      <c r="R1659">
        <v>14544.11</v>
      </c>
      <c r="S1659" s="135">
        <f t="shared" si="331"/>
        <v>345.56757809901251</v>
      </c>
      <c r="T1659">
        <v>20746.849999999999</v>
      </c>
      <c r="U1659" s="136">
        <f t="shared" si="332"/>
        <v>324.73934732350671</v>
      </c>
      <c r="V1659">
        <v>15405.3</v>
      </c>
      <c r="W1659">
        <f t="shared" si="333"/>
        <v>210.59905755168495</v>
      </c>
      <c r="X1659">
        <v>5783.15</v>
      </c>
      <c r="Y1659">
        <f t="shared" si="334"/>
        <v>139.59890795594168</v>
      </c>
      <c r="Z1659">
        <v>32194.17</v>
      </c>
      <c r="AA1659" s="136">
        <f t="shared" si="335"/>
        <v>324.61654029200611</v>
      </c>
      <c r="AB1659">
        <v>17991.95</v>
      </c>
      <c r="AC1659">
        <f t="shared" si="336"/>
        <v>204.51440198240388</v>
      </c>
    </row>
    <row r="1660" spans="1:29">
      <c r="A1660" s="20">
        <v>44482</v>
      </c>
      <c r="B1660">
        <v>44217.25</v>
      </c>
      <c r="C1660">
        <f t="shared" si="337"/>
        <v>224.11232669114719</v>
      </c>
      <c r="D1660">
        <v>33436.65</v>
      </c>
      <c r="E1660" s="135">
        <f t="shared" si="337"/>
        <v>386.08042916492502</v>
      </c>
      <c r="F1660">
        <v>18009.95</v>
      </c>
      <c r="G1660">
        <f t="shared" si="325"/>
        <v>259.1184481049483</v>
      </c>
      <c r="H1660">
        <v>15123.07</v>
      </c>
      <c r="I1660">
        <f t="shared" si="326"/>
        <v>238.84427261255539</v>
      </c>
      <c r="J1660">
        <v>11469.31</v>
      </c>
      <c r="K1660">
        <f t="shared" si="327"/>
        <v>224.7359634444083</v>
      </c>
      <c r="L1660">
        <v>33229.379999999997</v>
      </c>
      <c r="M1660" s="134">
        <f t="shared" si="328"/>
        <v>390.38183650884275</v>
      </c>
      <c r="N1660">
        <v>18500.39</v>
      </c>
      <c r="O1660">
        <f t="shared" si="329"/>
        <v>281.84714152084558</v>
      </c>
      <c r="P1660">
        <v>29637.52</v>
      </c>
      <c r="Q1660">
        <f t="shared" si="330"/>
        <v>306.00265554887886</v>
      </c>
      <c r="R1660">
        <v>14876.5</v>
      </c>
      <c r="S1660" s="135">
        <f t="shared" si="331"/>
        <v>353.46515363194857</v>
      </c>
      <c r="T1660">
        <v>21412.65</v>
      </c>
      <c r="U1660" s="136">
        <f t="shared" si="332"/>
        <v>335.16075864368258</v>
      </c>
      <c r="V1660">
        <v>15488.4</v>
      </c>
      <c r="W1660">
        <f t="shared" si="333"/>
        <v>211.7350809775543</v>
      </c>
      <c r="X1660">
        <v>5866.19</v>
      </c>
      <c r="Y1660">
        <f t="shared" si="334"/>
        <v>141.60340262003675</v>
      </c>
      <c r="Z1660">
        <v>33146.81</v>
      </c>
      <c r="AA1660" s="136">
        <f t="shared" si="335"/>
        <v>334.22209002177942</v>
      </c>
      <c r="AB1660">
        <v>18161.75</v>
      </c>
      <c r="AC1660">
        <f t="shared" si="336"/>
        <v>206.44451769841092</v>
      </c>
    </row>
    <row r="1661" spans="1:29">
      <c r="A1661" s="20">
        <v>44483</v>
      </c>
      <c r="B1661">
        <v>44597.4</v>
      </c>
      <c r="C1661">
        <f t="shared" si="337"/>
        <v>226.03909285122364</v>
      </c>
      <c r="D1661">
        <v>33913.699999999997</v>
      </c>
      <c r="E1661" s="135">
        <f t="shared" si="337"/>
        <v>391.58874619827395</v>
      </c>
      <c r="F1661">
        <v>18184</v>
      </c>
      <c r="G1661">
        <f t="shared" si="325"/>
        <v>261.62259530650442</v>
      </c>
      <c r="H1661">
        <v>15261.83</v>
      </c>
      <c r="I1661">
        <f t="shared" si="326"/>
        <v>241.03576093256703</v>
      </c>
      <c r="J1661">
        <v>11541.55</v>
      </c>
      <c r="K1661">
        <f t="shared" si="327"/>
        <v>226.15147370607392</v>
      </c>
      <c r="L1661">
        <v>33574.79</v>
      </c>
      <c r="M1661" s="134">
        <f t="shared" si="328"/>
        <v>394.4397452073656</v>
      </c>
      <c r="N1661">
        <v>18623.2</v>
      </c>
      <c r="O1661">
        <f t="shared" si="329"/>
        <v>283.71811004908614</v>
      </c>
      <c r="P1661">
        <v>29995.75</v>
      </c>
      <c r="Q1661">
        <f t="shared" si="330"/>
        <v>309.70132302501298</v>
      </c>
      <c r="R1661">
        <v>15212.12</v>
      </c>
      <c r="S1661" s="135">
        <f t="shared" si="331"/>
        <v>361.43947385928396</v>
      </c>
      <c r="T1661">
        <v>21793.25</v>
      </c>
      <c r="U1661" s="136">
        <f t="shared" si="332"/>
        <v>341.11808689309521</v>
      </c>
      <c r="V1661">
        <v>15550.05</v>
      </c>
      <c r="W1661">
        <f t="shared" si="333"/>
        <v>212.57787091985088</v>
      </c>
      <c r="X1661">
        <v>5947.03</v>
      </c>
      <c r="Y1661">
        <f t="shared" si="334"/>
        <v>143.55479169332003</v>
      </c>
      <c r="Z1661">
        <v>33712.620000000003</v>
      </c>
      <c r="AA1661" s="136">
        <f t="shared" si="335"/>
        <v>339.92720012906352</v>
      </c>
      <c r="AB1661">
        <v>18338.55</v>
      </c>
      <c r="AC1661">
        <f t="shared" si="336"/>
        <v>208.45420237797532</v>
      </c>
    </row>
    <row r="1662" spans="1:29">
      <c r="A1662" s="20">
        <v>44487</v>
      </c>
      <c r="B1662">
        <v>44708.1</v>
      </c>
      <c r="C1662">
        <f t="shared" si="337"/>
        <v>226.60016877893759</v>
      </c>
      <c r="D1662">
        <v>34172.35</v>
      </c>
      <c r="E1662" s="135">
        <f t="shared" si="337"/>
        <v>394.57528052523276</v>
      </c>
      <c r="F1662">
        <v>18159.400000000001</v>
      </c>
      <c r="G1662">
        <f t="shared" si="325"/>
        <v>261.26866240700269</v>
      </c>
      <c r="H1662">
        <v>15250.5</v>
      </c>
      <c r="I1662">
        <f t="shared" si="326"/>
        <v>240.8568220260685</v>
      </c>
      <c r="J1662">
        <v>11572.59</v>
      </c>
      <c r="K1662">
        <f t="shared" si="327"/>
        <v>226.75968852503991</v>
      </c>
      <c r="L1662">
        <v>33954.370000000003</v>
      </c>
      <c r="M1662" s="134">
        <f t="shared" si="328"/>
        <v>398.89908623335003</v>
      </c>
      <c r="N1662">
        <v>18734.62</v>
      </c>
      <c r="O1662">
        <f t="shared" si="329"/>
        <v>285.4155558060811</v>
      </c>
      <c r="P1662">
        <v>30106.78</v>
      </c>
      <c r="Q1662">
        <f t="shared" si="330"/>
        <v>310.84769002352004</v>
      </c>
      <c r="R1662">
        <v>15480.79</v>
      </c>
      <c r="S1662" s="135">
        <f t="shared" si="331"/>
        <v>367.82306427546354</v>
      </c>
      <c r="T1662">
        <v>22290.75</v>
      </c>
      <c r="U1662" s="136">
        <f t="shared" si="332"/>
        <v>348.90518832263484</v>
      </c>
      <c r="V1662">
        <v>15565.4</v>
      </c>
      <c r="W1662">
        <f t="shared" si="333"/>
        <v>212.78771399550783</v>
      </c>
      <c r="X1662">
        <v>6073.57</v>
      </c>
      <c r="Y1662">
        <f t="shared" si="334"/>
        <v>146.60932872119324</v>
      </c>
      <c r="Z1662">
        <v>34266.58</v>
      </c>
      <c r="AA1662" s="136">
        <f t="shared" si="335"/>
        <v>345.51282568363314</v>
      </c>
      <c r="AB1662">
        <v>18477.05</v>
      </c>
      <c r="AC1662">
        <f t="shared" si="336"/>
        <v>210.02853115693273</v>
      </c>
    </row>
    <row r="1663" spans="1:29">
      <c r="A1663" s="20">
        <v>44488</v>
      </c>
      <c r="B1663">
        <v>44085.45</v>
      </c>
      <c r="C1663">
        <f t="shared" si="337"/>
        <v>223.44430675191776</v>
      </c>
      <c r="D1663">
        <v>33850.65</v>
      </c>
      <c r="E1663" s="135">
        <f t="shared" si="337"/>
        <v>390.86073154791728</v>
      </c>
      <c r="F1663">
        <v>18013</v>
      </c>
      <c r="G1663">
        <f t="shared" si="325"/>
        <v>259.16233002948002</v>
      </c>
      <c r="H1663">
        <v>15229.66</v>
      </c>
      <c r="I1663">
        <f t="shared" si="326"/>
        <v>240.52768815039079</v>
      </c>
      <c r="J1663">
        <v>11444.51</v>
      </c>
      <c r="K1663">
        <f t="shared" si="327"/>
        <v>224.2500186148221</v>
      </c>
      <c r="L1663">
        <v>33340.339999999997</v>
      </c>
      <c r="M1663" s="134">
        <f t="shared" si="328"/>
        <v>391.68540487451855</v>
      </c>
      <c r="N1663">
        <v>18664.03</v>
      </c>
      <c r="O1663">
        <f t="shared" si="329"/>
        <v>284.34014119482384</v>
      </c>
      <c r="P1663">
        <v>29886.74</v>
      </c>
      <c r="Q1663">
        <f t="shared" si="330"/>
        <v>308.57581220354808</v>
      </c>
      <c r="R1663">
        <v>15446.05</v>
      </c>
      <c r="S1663" s="135">
        <f t="shared" si="331"/>
        <v>366.99764301124321</v>
      </c>
      <c r="T1663">
        <v>21829.599999999999</v>
      </c>
      <c r="U1663" s="136">
        <f t="shared" si="332"/>
        <v>341.68705400257011</v>
      </c>
      <c r="V1663">
        <v>15531.45</v>
      </c>
      <c r="W1663">
        <f t="shared" si="333"/>
        <v>212.32359852850107</v>
      </c>
      <c r="X1663">
        <v>5918.19</v>
      </c>
      <c r="Y1663">
        <f t="shared" si="334"/>
        <v>142.8586256755876</v>
      </c>
      <c r="Z1663">
        <v>33590.089999999997</v>
      </c>
      <c r="AA1663" s="136">
        <f t="shared" si="335"/>
        <v>338.6917197709123</v>
      </c>
      <c r="AB1663">
        <v>18418.75</v>
      </c>
      <c r="AC1663">
        <f t="shared" si="336"/>
        <v>209.36583536044742</v>
      </c>
    </row>
    <row r="1664" spans="1:29">
      <c r="A1664" s="20">
        <v>44489</v>
      </c>
      <c r="B1664">
        <v>43322.7</v>
      </c>
      <c r="C1664">
        <f t="shared" si="337"/>
        <v>219.57835676218133</v>
      </c>
      <c r="D1664">
        <v>32964.949999999997</v>
      </c>
      <c r="E1664" s="135">
        <f t="shared" si="337"/>
        <v>380.63388657058329</v>
      </c>
      <c r="F1664">
        <v>17739.400000000001</v>
      </c>
      <c r="G1664">
        <f t="shared" si="325"/>
        <v>255.22590558624097</v>
      </c>
      <c r="H1664">
        <v>15038.7</v>
      </c>
      <c r="I1664">
        <f t="shared" si="326"/>
        <v>237.51178580396953</v>
      </c>
      <c r="J1664">
        <v>11310.14</v>
      </c>
      <c r="K1664">
        <f t="shared" si="327"/>
        <v>221.61709898774555</v>
      </c>
      <c r="L1664">
        <v>32589.14</v>
      </c>
      <c r="M1664" s="134">
        <f t="shared" si="328"/>
        <v>382.86023764041903</v>
      </c>
      <c r="N1664">
        <v>18189</v>
      </c>
      <c r="O1664">
        <f t="shared" si="329"/>
        <v>277.10322091170298</v>
      </c>
      <c r="P1664">
        <v>29191.72</v>
      </c>
      <c r="Q1664">
        <f t="shared" si="330"/>
        <v>301.39984182344944</v>
      </c>
      <c r="R1664">
        <v>14916.47</v>
      </c>
      <c r="S1664" s="135">
        <f t="shared" si="331"/>
        <v>354.41483952518075</v>
      </c>
      <c r="T1664">
        <v>21507.599999999999</v>
      </c>
      <c r="U1664" s="136">
        <f t="shared" si="332"/>
        <v>336.64696021299869</v>
      </c>
      <c r="V1664">
        <v>15343.9</v>
      </c>
      <c r="W1664">
        <f t="shared" si="333"/>
        <v>209.75968524905707</v>
      </c>
      <c r="X1664">
        <v>5815.63</v>
      </c>
      <c r="Y1664">
        <f t="shared" si="334"/>
        <v>140.3829395875627</v>
      </c>
      <c r="Z1664">
        <v>33150.980000000003</v>
      </c>
      <c r="AA1664" s="136">
        <f t="shared" si="335"/>
        <v>334.26413648463341</v>
      </c>
      <c r="AB1664">
        <v>18266.599999999999</v>
      </c>
      <c r="AC1664">
        <f t="shared" si="336"/>
        <v>207.63634710255303</v>
      </c>
    </row>
    <row r="1665" spans="1:29">
      <c r="A1665" s="20">
        <v>44490</v>
      </c>
      <c r="B1665">
        <v>43002.400000000001</v>
      </c>
      <c r="C1665">
        <f t="shared" si="337"/>
        <v>217.95493653050312</v>
      </c>
      <c r="D1665">
        <v>32529.05</v>
      </c>
      <c r="E1665" s="135">
        <f t="shared" si="337"/>
        <v>375.6007131195052</v>
      </c>
      <c r="F1665">
        <v>17421.2</v>
      </c>
      <c r="G1665">
        <f t="shared" si="325"/>
        <v>250.64779791870188</v>
      </c>
      <c r="H1665">
        <v>14723.74</v>
      </c>
      <c r="I1665">
        <f t="shared" si="326"/>
        <v>232.53750531052137</v>
      </c>
      <c r="J1665">
        <v>11135.85</v>
      </c>
      <c r="K1665">
        <f t="shared" si="327"/>
        <v>218.20196494143192</v>
      </c>
      <c r="L1665">
        <v>32169.41</v>
      </c>
      <c r="M1665" s="134">
        <f t="shared" si="328"/>
        <v>377.92921069264406</v>
      </c>
      <c r="N1665">
        <v>17901.599999999999</v>
      </c>
      <c r="O1665">
        <f t="shared" si="329"/>
        <v>272.72477978299753</v>
      </c>
      <c r="P1665">
        <v>28773.72</v>
      </c>
      <c r="Q1665">
        <f t="shared" si="330"/>
        <v>297.08405865335175</v>
      </c>
      <c r="R1665">
        <v>14627.44</v>
      </c>
      <c r="S1665" s="135">
        <f t="shared" si="331"/>
        <v>347.54749617464523</v>
      </c>
      <c r="T1665">
        <v>21213.75</v>
      </c>
      <c r="U1665" s="136">
        <f t="shared" si="332"/>
        <v>332.04748331838522</v>
      </c>
      <c r="V1665">
        <v>15058</v>
      </c>
      <c r="W1665">
        <f t="shared" si="333"/>
        <v>205.85127252395426</v>
      </c>
      <c r="X1665">
        <v>5806.96</v>
      </c>
      <c r="Y1665">
        <f t="shared" si="334"/>
        <v>140.1736552819545</v>
      </c>
      <c r="Z1665">
        <v>32936.5</v>
      </c>
      <c r="AA1665" s="136">
        <f t="shared" si="335"/>
        <v>332.10151649592643</v>
      </c>
      <c r="AB1665">
        <v>18178.099999999999</v>
      </c>
      <c r="AC1665">
        <f t="shared" si="336"/>
        <v>206.6303680632914</v>
      </c>
    </row>
    <row r="1666" spans="1:29">
      <c r="A1666" s="20">
        <v>44491</v>
      </c>
      <c r="B1666">
        <v>42403.8</v>
      </c>
      <c r="C1666">
        <f t="shared" si="337"/>
        <v>214.9209704028647</v>
      </c>
      <c r="D1666">
        <v>31998.25</v>
      </c>
      <c r="E1666" s="135">
        <f t="shared" si="337"/>
        <v>369.47176504005517</v>
      </c>
      <c r="F1666">
        <v>17272.150000000001</v>
      </c>
      <c r="G1666">
        <f t="shared" ref="G1666:G1729" si="338">F1666/F$2*100</f>
        <v>248.50333862314349</v>
      </c>
      <c r="H1666">
        <v>14621.56</v>
      </c>
      <c r="I1666">
        <f t="shared" ref="I1666:I1729" si="339">H1666/H$2*100</f>
        <v>230.92373854388265</v>
      </c>
      <c r="J1666">
        <v>11047</v>
      </c>
      <c r="K1666">
        <f t="shared" ref="K1666:K1729" si="340">J1666/J$2*100</f>
        <v>216.46098921124101</v>
      </c>
      <c r="L1666">
        <v>31776.35</v>
      </c>
      <c r="M1666" s="134">
        <f t="shared" ref="M1666:M1729" si="341">L1666/L$2*100</f>
        <v>373.31150537710198</v>
      </c>
      <c r="N1666">
        <v>17785.91</v>
      </c>
      <c r="O1666">
        <f t="shared" ref="O1666:O1729" si="342">N1666/N$2*100</f>
        <v>270.9622820301098</v>
      </c>
      <c r="P1666">
        <v>28448.77</v>
      </c>
      <c r="Q1666">
        <f t="shared" ref="Q1666:Q1729" si="343">P1666/P$2*100</f>
        <v>293.72900185640628</v>
      </c>
      <c r="R1666">
        <v>14343.81</v>
      </c>
      <c r="S1666" s="135">
        <f t="shared" ref="S1666:S1729" si="344">R1666/R$2*100</f>
        <v>340.80845664756362</v>
      </c>
      <c r="T1666">
        <v>20775.7</v>
      </c>
      <c r="U1666" s="136">
        <f t="shared" ref="U1666:U1729" si="345">T1666/T$2*100</f>
        <v>325.1909209440941</v>
      </c>
      <c r="V1666">
        <v>14908.2</v>
      </c>
      <c r="W1666">
        <f t="shared" ref="W1666:W1729" si="346">V1666/V$2*100</f>
        <v>203.80342283448098</v>
      </c>
      <c r="X1666">
        <v>5706.78</v>
      </c>
      <c r="Y1666">
        <f t="shared" ref="Y1666:Y1729" si="347">X1666/X$2*100</f>
        <v>137.75541978762593</v>
      </c>
      <c r="Z1666">
        <v>32453.81</v>
      </c>
      <c r="AA1666" s="136">
        <f t="shared" ref="AA1666:AA1729" si="348">Z1666/Z$2*100</f>
        <v>327.2345123820279</v>
      </c>
      <c r="AB1666">
        <v>18114.900000000001</v>
      </c>
      <c r="AC1666">
        <f t="shared" ref="AC1666:AC1729" si="349">AB1666/AB$2*100</f>
        <v>205.91197399231595</v>
      </c>
    </row>
    <row r="1667" spans="1:29">
      <c r="A1667" s="20">
        <v>44494</v>
      </c>
      <c r="B1667">
        <v>42032.6</v>
      </c>
      <c r="C1667">
        <f t="shared" ref="C1667:E1730" si="350">B1667/B$2*100</f>
        <v>213.03956675004244</v>
      </c>
      <c r="D1667">
        <v>31477</v>
      </c>
      <c r="E1667" s="135">
        <f t="shared" si="350"/>
        <v>363.45308722088919</v>
      </c>
      <c r="F1667">
        <v>17086.150000000001</v>
      </c>
      <c r="G1667">
        <f t="shared" si="338"/>
        <v>245.82726060252043</v>
      </c>
      <c r="H1667">
        <v>14432.83</v>
      </c>
      <c r="I1667">
        <f t="shared" si="339"/>
        <v>227.94305541736355</v>
      </c>
      <c r="J1667">
        <v>10915.13</v>
      </c>
      <c r="K1667">
        <f t="shared" si="340"/>
        <v>213.87705595811468</v>
      </c>
      <c r="L1667">
        <v>31318.31</v>
      </c>
      <c r="M1667" s="134">
        <f t="shared" si="341"/>
        <v>367.93040899809915</v>
      </c>
      <c r="N1667">
        <v>17478.84</v>
      </c>
      <c r="O1667">
        <f t="shared" si="342"/>
        <v>266.28417514983289</v>
      </c>
      <c r="P1667">
        <v>28049.13</v>
      </c>
      <c r="Q1667">
        <f t="shared" si="343"/>
        <v>289.60278275090911</v>
      </c>
      <c r="R1667">
        <v>14103.19</v>
      </c>
      <c r="S1667" s="135">
        <f t="shared" si="344"/>
        <v>335.09133331432537</v>
      </c>
      <c r="T1667">
        <v>20594.7</v>
      </c>
      <c r="U1667" s="136">
        <f t="shared" si="345"/>
        <v>322.3578247456083</v>
      </c>
      <c r="V1667">
        <v>14698.05</v>
      </c>
      <c r="W1667">
        <f t="shared" si="346"/>
        <v>200.93055492898827</v>
      </c>
      <c r="X1667">
        <v>5669.51</v>
      </c>
      <c r="Y1667">
        <f t="shared" si="347"/>
        <v>136.85576280146478</v>
      </c>
      <c r="Z1667">
        <v>32240.74</v>
      </c>
      <c r="AA1667" s="136">
        <f t="shared" si="348"/>
        <v>325.08610954263133</v>
      </c>
      <c r="AB1667">
        <v>18125.400000000001</v>
      </c>
      <c r="AC1667">
        <f t="shared" si="349"/>
        <v>206.03132743765204</v>
      </c>
    </row>
    <row r="1668" spans="1:29">
      <c r="A1668" s="20">
        <v>44495</v>
      </c>
      <c r="B1668">
        <v>42528.95</v>
      </c>
      <c r="C1668">
        <f t="shared" si="350"/>
        <v>215.55528523893878</v>
      </c>
      <c r="D1668">
        <v>32196.799999999999</v>
      </c>
      <c r="E1668" s="135">
        <f t="shared" si="350"/>
        <v>371.76434725779217</v>
      </c>
      <c r="F1668">
        <v>17223.7</v>
      </c>
      <c r="G1668">
        <f t="shared" si="338"/>
        <v>247.80626346131987</v>
      </c>
      <c r="H1668">
        <v>14568.69</v>
      </c>
      <c r="I1668">
        <f t="shared" si="339"/>
        <v>230.08874295813021</v>
      </c>
      <c r="J1668">
        <v>11018</v>
      </c>
      <c r="K1668">
        <f t="shared" si="340"/>
        <v>215.89274727341839</v>
      </c>
      <c r="L1668">
        <v>31927.58</v>
      </c>
      <c r="M1668" s="134">
        <f t="shared" si="341"/>
        <v>375.08816943569212</v>
      </c>
      <c r="N1668">
        <v>17739.38</v>
      </c>
      <c r="O1668">
        <f t="shared" si="342"/>
        <v>270.25341332545196</v>
      </c>
      <c r="P1668">
        <v>28564.32</v>
      </c>
      <c r="Q1668">
        <f t="shared" si="343"/>
        <v>294.92203713225507</v>
      </c>
      <c r="R1668">
        <v>14394.76</v>
      </c>
      <c r="S1668" s="135">
        <f t="shared" si="344"/>
        <v>342.01902698181885</v>
      </c>
      <c r="T1668">
        <v>21080.45</v>
      </c>
      <c r="U1668" s="136">
        <f t="shared" si="345"/>
        <v>329.96100970922413</v>
      </c>
      <c r="V1668">
        <v>14847.45</v>
      </c>
      <c r="W1668">
        <f t="shared" si="346"/>
        <v>202.97293639499165</v>
      </c>
      <c r="X1668">
        <v>5744.43</v>
      </c>
      <c r="Y1668">
        <f t="shared" si="347"/>
        <v>138.66424955765459</v>
      </c>
      <c r="Z1668">
        <v>32927.980000000003</v>
      </c>
      <c r="AA1668" s="136">
        <f t="shared" si="348"/>
        <v>332.01560861498751</v>
      </c>
      <c r="AB1668">
        <v>18268.400000000001</v>
      </c>
      <c r="AC1668">
        <f t="shared" si="349"/>
        <v>207.65680769318209</v>
      </c>
    </row>
    <row r="1669" spans="1:29">
      <c r="A1669" s="20">
        <v>44496</v>
      </c>
      <c r="B1669">
        <v>42748.65</v>
      </c>
      <c r="C1669">
        <f t="shared" si="350"/>
        <v>216.66882075220667</v>
      </c>
      <c r="D1669">
        <v>32372.400000000001</v>
      </c>
      <c r="E1669" s="135">
        <f t="shared" si="350"/>
        <v>373.79193445212422</v>
      </c>
      <c r="F1669">
        <v>17307.650000000001</v>
      </c>
      <c r="G1669">
        <f t="shared" si="338"/>
        <v>249.01409544966023</v>
      </c>
      <c r="H1669">
        <v>14653.64</v>
      </c>
      <c r="I1669">
        <f t="shared" si="339"/>
        <v>231.43038992256507</v>
      </c>
      <c r="J1669">
        <v>11078.15</v>
      </c>
      <c r="K1669">
        <f t="shared" si="340"/>
        <v>217.07135943066075</v>
      </c>
      <c r="L1669">
        <v>32052.91</v>
      </c>
      <c r="M1669" s="134">
        <f t="shared" si="341"/>
        <v>376.56055789342599</v>
      </c>
      <c r="N1669">
        <v>17795.169999999998</v>
      </c>
      <c r="O1669">
        <f t="shared" si="342"/>
        <v>271.10335497670621</v>
      </c>
      <c r="P1669">
        <v>28779.439999999999</v>
      </c>
      <c r="Q1669">
        <f t="shared" si="343"/>
        <v>297.14311673883731</v>
      </c>
      <c r="R1669">
        <v>14369.39</v>
      </c>
      <c r="S1669" s="135">
        <f t="shared" si="344"/>
        <v>341.4162366112584</v>
      </c>
      <c r="T1669">
        <v>20979</v>
      </c>
      <c r="U1669" s="136">
        <f t="shared" si="345"/>
        <v>328.37306711620545</v>
      </c>
      <c r="V1669">
        <v>14934.25</v>
      </c>
      <c r="W1669">
        <f t="shared" si="346"/>
        <v>204.15954088795746</v>
      </c>
      <c r="X1669">
        <v>5707.34</v>
      </c>
      <c r="Y1669">
        <f t="shared" si="347"/>
        <v>137.76893757437801</v>
      </c>
      <c r="Z1669">
        <v>33140.519999999997</v>
      </c>
      <c r="AA1669" s="136">
        <f t="shared" si="348"/>
        <v>334.15866741953693</v>
      </c>
      <c r="AB1669">
        <v>18210.95</v>
      </c>
      <c r="AC1669">
        <f t="shared" si="349"/>
        <v>207.00377384227158</v>
      </c>
    </row>
    <row r="1670" spans="1:29">
      <c r="A1670" s="20">
        <v>44497</v>
      </c>
      <c r="B1670">
        <v>41842.65</v>
      </c>
      <c r="C1670">
        <f t="shared" si="350"/>
        <v>212.07681722457482</v>
      </c>
      <c r="D1670">
        <v>31568.2</v>
      </c>
      <c r="E1670" s="135">
        <f t="shared" si="350"/>
        <v>364.5061393400411</v>
      </c>
      <c r="F1670">
        <v>17107.3</v>
      </c>
      <c r="G1670">
        <f t="shared" si="338"/>
        <v>246.13155657099446</v>
      </c>
      <c r="H1670">
        <v>14471.15</v>
      </c>
      <c r="I1670">
        <f t="shared" si="339"/>
        <v>228.54825743828343</v>
      </c>
      <c r="J1670">
        <v>10917.07</v>
      </c>
      <c r="K1670">
        <f t="shared" si="340"/>
        <v>213.91506938430007</v>
      </c>
      <c r="L1670">
        <v>31409.64</v>
      </c>
      <c r="M1670" s="134">
        <f t="shared" si="341"/>
        <v>369.00336230412989</v>
      </c>
      <c r="N1670">
        <v>17655.77</v>
      </c>
      <c r="O1670">
        <f t="shared" si="342"/>
        <v>268.97964344803006</v>
      </c>
      <c r="P1670">
        <v>28358.57</v>
      </c>
      <c r="Q1670">
        <f t="shared" si="343"/>
        <v>292.79770127759576</v>
      </c>
      <c r="R1670">
        <v>14041.97</v>
      </c>
      <c r="S1670" s="135">
        <f t="shared" si="344"/>
        <v>333.63674811583456</v>
      </c>
      <c r="T1670">
        <v>20366.5</v>
      </c>
      <c r="U1670" s="136">
        <f t="shared" si="345"/>
        <v>318.78593219039033</v>
      </c>
      <c r="V1670">
        <v>14720.1</v>
      </c>
      <c r="W1670">
        <f t="shared" si="346"/>
        <v>201.23199074776591</v>
      </c>
      <c r="X1670">
        <v>5537.28</v>
      </c>
      <c r="Y1670">
        <f t="shared" si="347"/>
        <v>133.66387540462841</v>
      </c>
      <c r="Z1670">
        <v>32181.68</v>
      </c>
      <c r="AA1670" s="136">
        <f t="shared" si="348"/>
        <v>324.49060256513673</v>
      </c>
      <c r="AB1670">
        <v>17857.25</v>
      </c>
      <c r="AC1670">
        <f t="shared" si="349"/>
        <v>202.98326778366339</v>
      </c>
    </row>
    <row r="1671" spans="1:29">
      <c r="A1671" s="20">
        <v>44498</v>
      </c>
      <c r="B1671">
        <v>42087</v>
      </c>
      <c r="C1671">
        <f t="shared" si="350"/>
        <v>213.31528969916295</v>
      </c>
      <c r="D1671">
        <v>31388.799999999999</v>
      </c>
      <c r="E1671" s="135">
        <f t="shared" si="350"/>
        <v>362.43467497407778</v>
      </c>
      <c r="F1671">
        <v>17119.05</v>
      </c>
      <c r="G1671">
        <f t="shared" si="338"/>
        <v>246.30060988681336</v>
      </c>
      <c r="H1671">
        <v>14423.48</v>
      </c>
      <c r="I1671">
        <f t="shared" si="339"/>
        <v>227.79538738772885</v>
      </c>
      <c r="J1671">
        <v>10886.49</v>
      </c>
      <c r="K1671">
        <f t="shared" si="340"/>
        <v>213.31586805814092</v>
      </c>
      <c r="L1671">
        <v>31389.96</v>
      </c>
      <c r="M1671" s="134">
        <f t="shared" si="341"/>
        <v>368.77215983984996</v>
      </c>
      <c r="N1671">
        <v>17652.189999999999</v>
      </c>
      <c r="O1671">
        <f t="shared" si="342"/>
        <v>268.92510336716441</v>
      </c>
      <c r="P1671">
        <v>28347.66</v>
      </c>
      <c r="Q1671">
        <f t="shared" si="343"/>
        <v>292.68505727188818</v>
      </c>
      <c r="R1671">
        <v>13990.94</v>
      </c>
      <c r="S1671" s="135">
        <f t="shared" si="344"/>
        <v>332.42427698419488</v>
      </c>
      <c r="T1671">
        <v>20399.3</v>
      </c>
      <c r="U1671" s="136">
        <f t="shared" si="345"/>
        <v>319.29933304845844</v>
      </c>
      <c r="V1671">
        <v>14665.8</v>
      </c>
      <c r="W1671">
        <f t="shared" si="346"/>
        <v>200.48967941172853</v>
      </c>
      <c r="X1671">
        <v>5521.41</v>
      </c>
      <c r="Y1671">
        <f t="shared" si="347"/>
        <v>133.28079098363625</v>
      </c>
      <c r="Z1671">
        <v>32040.47</v>
      </c>
      <c r="AA1671" s="136">
        <f t="shared" si="348"/>
        <v>323.06677018633542</v>
      </c>
      <c r="AB1671">
        <v>17671.650000000001</v>
      </c>
      <c r="AC1671">
        <f t="shared" si="349"/>
        <v>200.87355354991251</v>
      </c>
    </row>
    <row r="1672" spans="1:29">
      <c r="A1672" s="20">
        <v>44501</v>
      </c>
      <c r="B1672">
        <v>42610.85</v>
      </c>
      <c r="C1672">
        <f t="shared" si="350"/>
        <v>215.97039019358891</v>
      </c>
      <c r="D1672">
        <v>31994.35</v>
      </c>
      <c r="E1672" s="135">
        <f t="shared" si="350"/>
        <v>369.4267332060125</v>
      </c>
      <c r="F1672">
        <v>17427.55</v>
      </c>
      <c r="G1672">
        <f t="shared" si="338"/>
        <v>250.73915864682533</v>
      </c>
      <c r="H1672">
        <v>14684.94</v>
      </c>
      <c r="I1672">
        <f t="shared" si="339"/>
        <v>231.92472247096782</v>
      </c>
      <c r="J1672">
        <v>11094.24</v>
      </c>
      <c r="K1672">
        <f t="shared" si="340"/>
        <v>217.3866357334044</v>
      </c>
      <c r="L1672">
        <v>31918.880000000001</v>
      </c>
      <c r="M1672" s="134">
        <f t="shared" si="341"/>
        <v>374.98596102922693</v>
      </c>
      <c r="N1672">
        <v>17946.16</v>
      </c>
      <c r="O1672">
        <f t="shared" si="342"/>
        <v>273.40363620851986</v>
      </c>
      <c r="P1672">
        <v>28768.16</v>
      </c>
      <c r="Q1672">
        <f t="shared" si="343"/>
        <v>297.02665254228543</v>
      </c>
      <c r="R1672">
        <v>14346.07</v>
      </c>
      <c r="S1672" s="135">
        <f t="shared" si="344"/>
        <v>340.86215417367583</v>
      </c>
      <c r="T1672">
        <v>20815.400000000001</v>
      </c>
      <c r="U1672" s="136">
        <f t="shared" si="345"/>
        <v>325.81232381193877</v>
      </c>
      <c r="V1672">
        <v>14945.5</v>
      </c>
      <c r="W1672">
        <f t="shared" si="346"/>
        <v>204.31333467304808</v>
      </c>
      <c r="X1672">
        <v>5635.38</v>
      </c>
      <c r="Y1672">
        <f t="shared" si="347"/>
        <v>136.03190197673493</v>
      </c>
      <c r="Z1672">
        <v>32615.25</v>
      </c>
      <c r="AA1672" s="136">
        <f t="shared" si="348"/>
        <v>328.8623255626361</v>
      </c>
      <c r="AB1672">
        <v>17929.650000000001</v>
      </c>
      <c r="AC1672">
        <f t="shared" si="349"/>
        <v>203.80623820674293</v>
      </c>
    </row>
    <row r="1673" spans="1:29">
      <c r="A1673" s="20">
        <v>44502</v>
      </c>
      <c r="B1673">
        <v>42629.65</v>
      </c>
      <c r="C1673">
        <f t="shared" si="350"/>
        <v>216.06567680100559</v>
      </c>
      <c r="D1673">
        <v>32079.05</v>
      </c>
      <c r="E1673" s="135">
        <f t="shared" si="350"/>
        <v>370.40473226842664</v>
      </c>
      <c r="F1673">
        <v>17339.8</v>
      </c>
      <c r="G1673">
        <f t="shared" si="338"/>
        <v>249.4766540967733</v>
      </c>
      <c r="H1673">
        <v>14613.3</v>
      </c>
      <c r="I1673">
        <f t="shared" si="339"/>
        <v>230.79328528989521</v>
      </c>
      <c r="J1673">
        <v>11041.85</v>
      </c>
      <c r="K1673">
        <f t="shared" si="340"/>
        <v>216.36007728090357</v>
      </c>
      <c r="L1673">
        <v>32128.42</v>
      </c>
      <c r="M1673" s="134">
        <f t="shared" si="341"/>
        <v>377.44765637298781</v>
      </c>
      <c r="N1673">
        <v>17912.52</v>
      </c>
      <c r="O1673">
        <f t="shared" si="342"/>
        <v>272.891142264297</v>
      </c>
      <c r="P1673">
        <v>28837.8</v>
      </c>
      <c r="Q1673">
        <f t="shared" si="343"/>
        <v>297.74567440823182</v>
      </c>
      <c r="R1673">
        <v>14292.35</v>
      </c>
      <c r="S1673" s="135">
        <f t="shared" si="344"/>
        <v>339.58576872998225</v>
      </c>
      <c r="T1673">
        <v>20739</v>
      </c>
      <c r="U1673" s="136">
        <f t="shared" si="345"/>
        <v>324.61647547180439</v>
      </c>
      <c r="V1673">
        <v>14884.45</v>
      </c>
      <c r="W1673">
        <f t="shared" si="346"/>
        <v>203.47874706595636</v>
      </c>
      <c r="X1673">
        <v>5607.5</v>
      </c>
      <c r="Y1673">
        <f t="shared" si="347"/>
        <v>135.35890930772035</v>
      </c>
      <c r="Z1673">
        <v>32734.74</v>
      </c>
      <c r="AA1673" s="136">
        <f t="shared" si="348"/>
        <v>330.06715334355084</v>
      </c>
      <c r="AB1673">
        <v>17888.95</v>
      </c>
      <c r="AC1673">
        <f t="shared" si="349"/>
        <v>203.34360151863052</v>
      </c>
    </row>
    <row r="1674" spans="1:29">
      <c r="A1674" s="20">
        <v>44503</v>
      </c>
      <c r="B1674">
        <v>42872.5</v>
      </c>
      <c r="C1674">
        <f t="shared" si="350"/>
        <v>217.29654662074665</v>
      </c>
      <c r="D1674">
        <v>32140.75</v>
      </c>
      <c r="E1674" s="135">
        <f t="shared" si="350"/>
        <v>371.11715897623009</v>
      </c>
      <c r="F1674">
        <v>17323.2</v>
      </c>
      <c r="G1674">
        <f t="shared" si="338"/>
        <v>249.2378213271908</v>
      </c>
      <c r="H1674">
        <v>14567.22</v>
      </c>
      <c r="I1674">
        <f t="shared" si="339"/>
        <v>230.06552670106458</v>
      </c>
      <c r="J1674">
        <v>11013.41</v>
      </c>
      <c r="K1674">
        <f t="shared" si="340"/>
        <v>215.8028082908458</v>
      </c>
      <c r="L1674">
        <v>31989.43</v>
      </c>
      <c r="M1674" s="134">
        <f t="shared" si="341"/>
        <v>375.81478896901086</v>
      </c>
      <c r="N1674">
        <v>17902.14</v>
      </c>
      <c r="O1674">
        <f t="shared" si="342"/>
        <v>272.73300649910573</v>
      </c>
      <c r="P1674">
        <v>28755.52</v>
      </c>
      <c r="Q1674">
        <f t="shared" si="343"/>
        <v>296.89614656317048</v>
      </c>
      <c r="R1674">
        <v>14286.72</v>
      </c>
      <c r="S1674" s="135">
        <f t="shared" si="344"/>
        <v>339.45200011404779</v>
      </c>
      <c r="T1674">
        <v>20875.25</v>
      </c>
      <c r="U1674" s="136">
        <f t="shared" si="345"/>
        <v>326.74912385326127</v>
      </c>
      <c r="V1674">
        <v>14877.4</v>
      </c>
      <c r="W1674">
        <f t="shared" si="346"/>
        <v>203.38236962729957</v>
      </c>
      <c r="X1674">
        <v>5629.02</v>
      </c>
      <c r="Y1674">
        <f t="shared" si="347"/>
        <v>135.87837854147909</v>
      </c>
      <c r="Z1674">
        <v>32831.599999999999</v>
      </c>
      <c r="AA1674" s="136">
        <f t="shared" si="348"/>
        <v>331.04380091957728</v>
      </c>
      <c r="AB1674">
        <v>17829.2</v>
      </c>
      <c r="AC1674">
        <f t="shared" si="349"/>
        <v>202.66442357969402</v>
      </c>
    </row>
    <row r="1675" spans="1:29">
      <c r="A1675" s="20">
        <v>44504</v>
      </c>
      <c r="B1675">
        <v>43099.35</v>
      </c>
      <c r="C1675">
        <f t="shared" si="350"/>
        <v>218.44632145545222</v>
      </c>
      <c r="D1675">
        <v>32359.3</v>
      </c>
      <c r="E1675" s="135">
        <f t="shared" si="350"/>
        <v>373.64067367623721</v>
      </c>
      <c r="F1675">
        <v>17411.150000000001</v>
      </c>
      <c r="G1675">
        <f t="shared" si="338"/>
        <v>250.50320338049082</v>
      </c>
      <c r="H1675">
        <v>14657.03</v>
      </c>
      <c r="I1675">
        <f t="shared" si="339"/>
        <v>231.48392945416526</v>
      </c>
      <c r="J1675">
        <v>11089.15</v>
      </c>
      <c r="K1675">
        <f t="shared" si="340"/>
        <v>217.28689947604175</v>
      </c>
      <c r="L1675">
        <v>32270.35</v>
      </c>
      <c r="M1675" s="134">
        <f t="shared" si="341"/>
        <v>379.11506316949442</v>
      </c>
      <c r="N1675">
        <v>18077.61</v>
      </c>
      <c r="O1675">
        <f t="shared" si="342"/>
        <v>275.40623219449174</v>
      </c>
      <c r="P1675">
        <v>29064.84</v>
      </c>
      <c r="Q1675">
        <f t="shared" si="343"/>
        <v>300.08982610904275</v>
      </c>
      <c r="R1675">
        <v>14354.94</v>
      </c>
      <c r="S1675" s="135">
        <f t="shared" si="344"/>
        <v>341.0729050836826</v>
      </c>
      <c r="T1675">
        <v>20938.95</v>
      </c>
      <c r="U1675" s="136">
        <f t="shared" si="345"/>
        <v>327.74618588554603</v>
      </c>
      <c r="V1675">
        <v>15004.95</v>
      </c>
      <c r="W1675">
        <f t="shared" si="346"/>
        <v>205.12604938626029</v>
      </c>
      <c r="X1675">
        <v>5670.56</v>
      </c>
      <c r="Y1675">
        <f t="shared" si="347"/>
        <v>136.88110865162491</v>
      </c>
      <c r="Z1675">
        <v>33064.559999999998</v>
      </c>
      <c r="AA1675" s="136">
        <f t="shared" si="348"/>
        <v>333.39275631201093</v>
      </c>
      <c r="AB1675">
        <v>17916.8</v>
      </c>
      <c r="AC1675">
        <f t="shared" si="349"/>
        <v>203.66017232364109</v>
      </c>
    </row>
    <row r="1676" spans="1:29">
      <c r="A1676" s="20">
        <v>44508</v>
      </c>
      <c r="B1676">
        <v>43660.85</v>
      </c>
      <c r="C1676">
        <f t="shared" si="350"/>
        <v>221.29224858653976</v>
      </c>
      <c r="D1676">
        <v>32586.9</v>
      </c>
      <c r="E1676" s="135">
        <f t="shared" si="350"/>
        <v>376.26868532447168</v>
      </c>
      <c r="F1676">
        <v>17574.650000000001</v>
      </c>
      <c r="G1676">
        <f t="shared" si="338"/>
        <v>252.85556228571596</v>
      </c>
      <c r="H1676">
        <v>14738.26</v>
      </c>
      <c r="I1676">
        <f t="shared" si="339"/>
        <v>232.76682507418934</v>
      </c>
      <c r="J1676">
        <v>11187.63</v>
      </c>
      <c r="K1676">
        <f t="shared" si="340"/>
        <v>219.21657071868887</v>
      </c>
      <c r="L1676">
        <v>32648.65</v>
      </c>
      <c r="M1676" s="134">
        <f t="shared" si="341"/>
        <v>383.55936663682655</v>
      </c>
      <c r="N1676">
        <v>18216.63</v>
      </c>
      <c r="O1676">
        <f t="shared" si="342"/>
        <v>277.52415455257335</v>
      </c>
      <c r="P1676">
        <v>29299.599999999999</v>
      </c>
      <c r="Q1676">
        <f t="shared" si="343"/>
        <v>302.51368557557885</v>
      </c>
      <c r="R1676">
        <v>14598.35</v>
      </c>
      <c r="S1676" s="135">
        <f t="shared" si="344"/>
        <v>346.85631872570542</v>
      </c>
      <c r="T1676">
        <v>21257.4</v>
      </c>
      <c r="U1676" s="136">
        <f t="shared" si="345"/>
        <v>332.73071342371065</v>
      </c>
      <c r="V1676">
        <v>15113.4</v>
      </c>
      <c r="W1676">
        <f t="shared" si="346"/>
        <v>206.60862147453378</v>
      </c>
      <c r="X1676">
        <v>5775.68</v>
      </c>
      <c r="Y1676">
        <f t="shared" si="347"/>
        <v>139.41859033623084</v>
      </c>
      <c r="Z1676">
        <v>33493.54</v>
      </c>
      <c r="AA1676" s="136">
        <f t="shared" si="348"/>
        <v>337.71819795111719</v>
      </c>
      <c r="AB1676">
        <v>18068.55</v>
      </c>
      <c r="AC1676">
        <f t="shared" si="349"/>
        <v>205.38511378361787</v>
      </c>
    </row>
    <row r="1677" spans="1:29">
      <c r="A1677" s="20">
        <v>44509</v>
      </c>
      <c r="B1677">
        <v>43822</v>
      </c>
      <c r="C1677">
        <f t="shared" si="350"/>
        <v>222.10902713894356</v>
      </c>
      <c r="D1677">
        <v>33057.9</v>
      </c>
      <c r="E1677" s="135">
        <f t="shared" si="350"/>
        <v>381.70714528193389</v>
      </c>
      <c r="F1677">
        <v>17601.05</v>
      </c>
      <c r="G1677">
        <f t="shared" si="338"/>
        <v>253.23539271444952</v>
      </c>
      <c r="H1677">
        <v>14743.1</v>
      </c>
      <c r="I1677">
        <f t="shared" si="339"/>
        <v>232.84326499541203</v>
      </c>
      <c r="J1677">
        <v>11176.45</v>
      </c>
      <c r="K1677">
        <f t="shared" si="340"/>
        <v>218.99750365438351</v>
      </c>
      <c r="L1677">
        <v>33012.49</v>
      </c>
      <c r="M1677" s="134">
        <f t="shared" si="341"/>
        <v>387.83379268375774</v>
      </c>
      <c r="N1677">
        <v>18329.21</v>
      </c>
      <c r="O1677">
        <f t="shared" si="342"/>
        <v>279.23927251454148</v>
      </c>
      <c r="P1677">
        <v>29468.9</v>
      </c>
      <c r="Q1677">
        <f t="shared" si="343"/>
        <v>304.26168100786964</v>
      </c>
      <c r="R1677">
        <v>14734.07</v>
      </c>
      <c r="S1677" s="135">
        <f t="shared" si="344"/>
        <v>350.08102148851441</v>
      </c>
      <c r="T1677">
        <v>21361.9</v>
      </c>
      <c r="U1677" s="136">
        <f t="shared" si="345"/>
        <v>334.36639603554363</v>
      </c>
      <c r="V1677">
        <v>15125.5</v>
      </c>
      <c r="W1677">
        <f t="shared" si="346"/>
        <v>206.77403523449794</v>
      </c>
      <c r="X1677">
        <v>5780.68</v>
      </c>
      <c r="Y1677">
        <f t="shared" si="347"/>
        <v>139.53928486080304</v>
      </c>
      <c r="Z1677">
        <v>33830.620000000003</v>
      </c>
      <c r="AA1677" s="136">
        <f t="shared" si="348"/>
        <v>341.11700411389853</v>
      </c>
      <c r="AB1677">
        <v>18044.25</v>
      </c>
      <c r="AC1677">
        <f t="shared" si="349"/>
        <v>205.10889581012574</v>
      </c>
    </row>
    <row r="1678" spans="1:29">
      <c r="A1678" s="20">
        <v>44510</v>
      </c>
      <c r="B1678">
        <v>43898.45</v>
      </c>
      <c r="C1678">
        <f t="shared" si="350"/>
        <v>222.49650911431601</v>
      </c>
      <c r="D1678">
        <v>33153.550000000003</v>
      </c>
      <c r="E1678" s="135">
        <f t="shared" si="350"/>
        <v>382.81157987839094</v>
      </c>
      <c r="F1678">
        <v>17580.3</v>
      </c>
      <c r="G1678">
        <f t="shared" si="338"/>
        <v>252.9368517524714</v>
      </c>
      <c r="H1678">
        <v>14728.68</v>
      </c>
      <c r="I1678">
        <f t="shared" si="339"/>
        <v>232.61552456895939</v>
      </c>
      <c r="J1678">
        <v>11161.96</v>
      </c>
      <c r="K1678">
        <f t="shared" si="340"/>
        <v>218.71357863096802</v>
      </c>
      <c r="L1678">
        <v>32969.47</v>
      </c>
      <c r="M1678" s="134">
        <f t="shared" si="341"/>
        <v>387.32838973592635</v>
      </c>
      <c r="N1678">
        <v>18295.060000000001</v>
      </c>
      <c r="O1678">
        <f t="shared" si="342"/>
        <v>278.71900889399421</v>
      </c>
      <c r="P1678">
        <v>29435.51</v>
      </c>
      <c r="Q1678">
        <f t="shared" si="343"/>
        <v>303.91693459626777</v>
      </c>
      <c r="R1678">
        <v>14667.41</v>
      </c>
      <c r="S1678" s="135">
        <f t="shared" si="344"/>
        <v>348.49718206787747</v>
      </c>
      <c r="T1678">
        <v>21255.3</v>
      </c>
      <c r="U1678" s="136">
        <f t="shared" si="345"/>
        <v>332.69784324682212</v>
      </c>
      <c r="V1678">
        <v>15108.45</v>
      </c>
      <c r="W1678">
        <f t="shared" si="346"/>
        <v>206.54095220909397</v>
      </c>
      <c r="X1678">
        <v>5762.26</v>
      </c>
      <c r="Y1678">
        <f t="shared" si="347"/>
        <v>139.09464623227905</v>
      </c>
      <c r="Z1678">
        <v>33785.449999999997</v>
      </c>
      <c r="AA1678" s="136">
        <f t="shared" si="348"/>
        <v>340.66155118173748</v>
      </c>
      <c r="AB1678">
        <v>18017.2</v>
      </c>
      <c r="AC1678">
        <f t="shared" si="349"/>
        <v>204.80141860095031</v>
      </c>
    </row>
    <row r="1679" spans="1:29">
      <c r="A1679" s="20">
        <v>44511</v>
      </c>
      <c r="B1679">
        <v>43710.05</v>
      </c>
      <c r="C1679">
        <f t="shared" si="350"/>
        <v>221.54161566552375</v>
      </c>
      <c r="D1679">
        <v>33143.199999999997</v>
      </c>
      <c r="E1679" s="135">
        <f t="shared" si="350"/>
        <v>382.69207231881609</v>
      </c>
      <c r="F1679">
        <v>17481.900000000001</v>
      </c>
      <c r="G1679">
        <f t="shared" si="338"/>
        <v>251.5211201544644</v>
      </c>
      <c r="H1679">
        <v>14652.14</v>
      </c>
      <c r="I1679">
        <f t="shared" si="339"/>
        <v>231.40669986433488</v>
      </c>
      <c r="J1679">
        <v>11100.55</v>
      </c>
      <c r="K1679">
        <f t="shared" si="340"/>
        <v>217.51027734125472</v>
      </c>
      <c r="L1679">
        <v>32873.25</v>
      </c>
      <c r="M1679" s="134">
        <f t="shared" si="341"/>
        <v>386.19798825660655</v>
      </c>
      <c r="N1679">
        <v>18290.5</v>
      </c>
      <c r="O1679">
        <f t="shared" si="342"/>
        <v>278.64953884685815</v>
      </c>
      <c r="P1679">
        <v>29319.19</v>
      </c>
      <c r="Q1679">
        <f t="shared" si="343"/>
        <v>302.71594919352674</v>
      </c>
      <c r="R1679">
        <v>14651.42</v>
      </c>
      <c r="S1679" s="135">
        <f t="shared" si="344"/>
        <v>348.11726019064997</v>
      </c>
      <c r="T1679">
        <v>21132.65</v>
      </c>
      <c r="U1679" s="136">
        <f t="shared" si="345"/>
        <v>330.77806839188139</v>
      </c>
      <c r="V1679">
        <v>15057.55</v>
      </c>
      <c r="W1679">
        <f t="shared" si="346"/>
        <v>205.84512077255059</v>
      </c>
      <c r="X1679">
        <v>5703.01</v>
      </c>
      <c r="Y1679">
        <f t="shared" si="347"/>
        <v>137.66441611609849</v>
      </c>
      <c r="Z1679">
        <v>33762.519999999997</v>
      </c>
      <c r="AA1679" s="136">
        <f t="shared" si="348"/>
        <v>340.43034605146403</v>
      </c>
      <c r="AB1679">
        <v>17873.599999999999</v>
      </c>
      <c r="AC1679">
        <f t="shared" si="349"/>
        <v>203.16911814854387</v>
      </c>
    </row>
    <row r="1680" spans="1:29">
      <c r="A1680" s="20">
        <v>44512</v>
      </c>
      <c r="B1680">
        <v>44242.55</v>
      </c>
      <c r="C1680">
        <f t="shared" si="350"/>
        <v>224.24055813623451</v>
      </c>
      <c r="D1680">
        <v>33549.35</v>
      </c>
      <c r="E1680" s="135">
        <f t="shared" si="350"/>
        <v>387.38173370251735</v>
      </c>
      <c r="F1680">
        <v>17630.7</v>
      </c>
      <c r="G1680">
        <f t="shared" si="338"/>
        <v>253.66198257096281</v>
      </c>
      <c r="H1680">
        <v>14804.76</v>
      </c>
      <c r="I1680">
        <f t="shared" si="339"/>
        <v>233.81708432239324</v>
      </c>
      <c r="J1680">
        <v>11170.89</v>
      </c>
      <c r="K1680">
        <f t="shared" si="340"/>
        <v>218.88855795871817</v>
      </c>
      <c r="L1680">
        <v>33048.97</v>
      </c>
      <c r="M1680" s="134">
        <f t="shared" si="341"/>
        <v>388.26236310534983</v>
      </c>
      <c r="N1680">
        <v>18373.330000000002</v>
      </c>
      <c r="O1680">
        <f t="shared" si="342"/>
        <v>279.91142568990159</v>
      </c>
      <c r="P1680">
        <v>29495.81</v>
      </c>
      <c r="Q1680">
        <f t="shared" si="343"/>
        <v>304.53952245549482</v>
      </c>
      <c r="R1680">
        <v>14859.66</v>
      </c>
      <c r="S1680" s="135">
        <f t="shared" si="344"/>
        <v>353.06503578251073</v>
      </c>
      <c r="T1680">
        <v>21404.5</v>
      </c>
      <c r="U1680" s="136">
        <f t="shared" si="345"/>
        <v>335.0331910524248</v>
      </c>
      <c r="V1680">
        <v>15205.25</v>
      </c>
      <c r="W1680">
        <f t="shared" si="346"/>
        <v>207.86426228880694</v>
      </c>
      <c r="X1680">
        <v>5722.33</v>
      </c>
      <c r="Y1680">
        <f t="shared" si="347"/>
        <v>138.13077975904545</v>
      </c>
      <c r="Z1680">
        <v>34090.43</v>
      </c>
      <c r="AA1680" s="136">
        <f t="shared" si="348"/>
        <v>343.7366903283052</v>
      </c>
      <c r="AB1680">
        <v>18102.75</v>
      </c>
      <c r="AC1680">
        <f t="shared" si="349"/>
        <v>205.77386500556983</v>
      </c>
    </row>
    <row r="1681" spans="1:29">
      <c r="A1681" s="20">
        <v>44515</v>
      </c>
      <c r="B1681">
        <v>44362.15</v>
      </c>
      <c r="C1681">
        <f t="shared" si="350"/>
        <v>224.84674314937442</v>
      </c>
      <c r="D1681">
        <v>33705.1</v>
      </c>
      <c r="E1681" s="135">
        <f t="shared" si="350"/>
        <v>389.18012040819622</v>
      </c>
      <c r="F1681">
        <v>17723.599999999999</v>
      </c>
      <c r="G1681">
        <f t="shared" si="338"/>
        <v>254.99858282965033</v>
      </c>
      <c r="H1681">
        <v>14896.49</v>
      </c>
      <c r="I1681">
        <f t="shared" si="339"/>
        <v>235.26581035002846</v>
      </c>
      <c r="J1681">
        <v>11202.18</v>
      </c>
      <c r="K1681">
        <f t="shared" si="340"/>
        <v>219.50167141507916</v>
      </c>
      <c r="L1681">
        <v>33198.18</v>
      </c>
      <c r="M1681" s="134">
        <f t="shared" si="341"/>
        <v>390.01529601669171</v>
      </c>
      <c r="N1681">
        <v>18440</v>
      </c>
      <c r="O1681">
        <f t="shared" si="342"/>
        <v>280.9271204360769</v>
      </c>
      <c r="P1681">
        <v>29605.63</v>
      </c>
      <c r="Q1681">
        <f t="shared" si="343"/>
        <v>305.67339639745683</v>
      </c>
      <c r="R1681">
        <v>14948.57</v>
      </c>
      <c r="S1681" s="135">
        <f t="shared" si="344"/>
        <v>355.17753447571249</v>
      </c>
      <c r="T1681">
        <v>21401.55</v>
      </c>
      <c r="U1681" s="136">
        <f t="shared" si="345"/>
        <v>334.98701628012901</v>
      </c>
      <c r="V1681">
        <v>15257.9</v>
      </c>
      <c r="W1681">
        <f t="shared" si="346"/>
        <v>208.58401720303107</v>
      </c>
      <c r="X1681">
        <v>5697.52</v>
      </c>
      <c r="Y1681">
        <f t="shared" si="347"/>
        <v>137.53189352811825</v>
      </c>
      <c r="Z1681">
        <v>34053.410000000003</v>
      </c>
      <c r="AA1681" s="136">
        <f t="shared" si="348"/>
        <v>343.36341453577484</v>
      </c>
      <c r="AB1681">
        <v>18109.45</v>
      </c>
      <c r="AC1681">
        <f t="shared" si="349"/>
        <v>205.85002387068906</v>
      </c>
    </row>
    <row r="1682" spans="1:29">
      <c r="A1682" s="20">
        <v>44516</v>
      </c>
      <c r="B1682">
        <v>44290.2</v>
      </c>
      <c r="C1682">
        <f t="shared" si="350"/>
        <v>224.48206913854312</v>
      </c>
      <c r="D1682">
        <v>33799.85</v>
      </c>
      <c r="E1682" s="135">
        <f t="shared" si="350"/>
        <v>390.27416304295105</v>
      </c>
      <c r="F1682">
        <v>17638.5</v>
      </c>
      <c r="G1682">
        <f t="shared" si="338"/>
        <v>253.7742051976341</v>
      </c>
      <c r="H1682">
        <v>14870.73</v>
      </c>
      <c r="I1682">
        <f t="shared" si="339"/>
        <v>234.85897308335581</v>
      </c>
      <c r="J1682">
        <v>11155.01</v>
      </c>
      <c r="K1682">
        <f t="shared" si="340"/>
        <v>218.57739651138641</v>
      </c>
      <c r="L1682">
        <v>33161.26</v>
      </c>
      <c r="M1682" s="134">
        <f t="shared" si="341"/>
        <v>389.58155643431292</v>
      </c>
      <c r="N1682">
        <v>18394.75</v>
      </c>
      <c r="O1682">
        <f t="shared" si="342"/>
        <v>280.23775209552741</v>
      </c>
      <c r="P1682">
        <v>29650.68</v>
      </c>
      <c r="Q1682">
        <f t="shared" si="343"/>
        <v>306.13853044485609</v>
      </c>
      <c r="R1682">
        <v>14967.79</v>
      </c>
      <c r="S1682" s="135">
        <f t="shared" si="344"/>
        <v>355.63420104733939</v>
      </c>
      <c r="T1682">
        <v>21349.25</v>
      </c>
      <c r="U1682" s="136">
        <f t="shared" si="345"/>
        <v>334.1683923509533</v>
      </c>
      <c r="V1682">
        <v>15255.7</v>
      </c>
      <c r="W1682">
        <f t="shared" si="346"/>
        <v>208.55394197394665</v>
      </c>
      <c r="X1682">
        <v>5650.3</v>
      </c>
      <c r="Y1682">
        <f t="shared" si="347"/>
        <v>136.39205443805838</v>
      </c>
      <c r="Z1682">
        <v>34045.480000000003</v>
      </c>
      <c r="AA1682" s="136">
        <f t="shared" si="348"/>
        <v>343.28345567476003</v>
      </c>
      <c r="AB1682">
        <v>17999.2</v>
      </c>
      <c r="AC1682">
        <f t="shared" si="349"/>
        <v>204.5968126946598</v>
      </c>
    </row>
    <row r="1683" spans="1:29">
      <c r="A1683" s="20">
        <v>44517</v>
      </c>
      <c r="B1683">
        <v>44241.45</v>
      </c>
      <c r="C1683">
        <f t="shared" si="350"/>
        <v>224.23498285601329</v>
      </c>
      <c r="D1683">
        <v>33876.949999999997</v>
      </c>
      <c r="E1683" s="135">
        <f t="shared" si="350"/>
        <v>391.16440776210248</v>
      </c>
      <c r="F1683">
        <v>17551.150000000001</v>
      </c>
      <c r="G1683">
        <f t="shared" si="338"/>
        <v>252.51745565407808</v>
      </c>
      <c r="H1683">
        <v>14823.3</v>
      </c>
      <c r="I1683">
        <f t="shared" si="339"/>
        <v>234.10989344211805</v>
      </c>
      <c r="J1683">
        <v>11100.6</v>
      </c>
      <c r="K1683">
        <f t="shared" si="340"/>
        <v>217.51125706873378</v>
      </c>
      <c r="L1683">
        <v>33094.699999999997</v>
      </c>
      <c r="M1683" s="134">
        <f t="shared" si="341"/>
        <v>388.79960338439048</v>
      </c>
      <c r="N1683">
        <v>18409.259999999998</v>
      </c>
      <c r="O1683">
        <f t="shared" si="342"/>
        <v>280.45880700428705</v>
      </c>
      <c r="P1683">
        <v>29603.82</v>
      </c>
      <c r="Q1683">
        <f t="shared" si="343"/>
        <v>305.65470843683988</v>
      </c>
      <c r="R1683">
        <v>15067.18</v>
      </c>
      <c r="S1683" s="135">
        <f t="shared" si="344"/>
        <v>357.99570419791104</v>
      </c>
      <c r="T1683">
        <v>21449.05</v>
      </c>
      <c r="U1683" s="136">
        <f t="shared" si="345"/>
        <v>335.73050837641671</v>
      </c>
      <c r="V1683">
        <v>15237.95</v>
      </c>
      <c r="W1683">
        <f t="shared" si="346"/>
        <v>208.31128955747036</v>
      </c>
      <c r="X1683">
        <v>5626.44</v>
      </c>
      <c r="Y1683">
        <f t="shared" si="347"/>
        <v>135.81610016679983</v>
      </c>
      <c r="Z1683">
        <v>34052.1</v>
      </c>
      <c r="AA1683" s="136">
        <f t="shared" si="348"/>
        <v>343.35020569492616</v>
      </c>
      <c r="AB1683">
        <v>17898.650000000001</v>
      </c>
      <c r="AC1683">
        <f t="shared" si="349"/>
        <v>203.4538613681315</v>
      </c>
    </row>
    <row r="1684" spans="1:29">
      <c r="A1684" s="20">
        <v>44518</v>
      </c>
      <c r="B1684">
        <v>43615.45</v>
      </c>
      <c r="C1684">
        <f t="shared" si="350"/>
        <v>221.06214156650168</v>
      </c>
      <c r="D1684">
        <v>33312.75</v>
      </c>
      <c r="E1684" s="135">
        <f t="shared" si="350"/>
        <v>384.64980243726137</v>
      </c>
      <c r="F1684">
        <v>17383.25</v>
      </c>
      <c r="G1684">
        <f t="shared" si="338"/>
        <v>250.10179167739736</v>
      </c>
      <c r="H1684">
        <v>14665.88</v>
      </c>
      <c r="I1684">
        <f t="shared" si="339"/>
        <v>231.62370079772319</v>
      </c>
      <c r="J1684">
        <v>10965.98</v>
      </c>
      <c r="K1684">
        <f t="shared" si="340"/>
        <v>214.87343880426221</v>
      </c>
      <c r="L1684">
        <v>32496.48</v>
      </c>
      <c r="M1684" s="134">
        <f t="shared" si="341"/>
        <v>381.77165937110107</v>
      </c>
      <c r="N1684">
        <v>18080.400000000001</v>
      </c>
      <c r="O1684">
        <f t="shared" si="342"/>
        <v>275.44873689438424</v>
      </c>
      <c r="P1684">
        <v>29140.27</v>
      </c>
      <c r="Q1684">
        <f t="shared" si="343"/>
        <v>300.8686287992831</v>
      </c>
      <c r="R1684">
        <v>14742.45</v>
      </c>
      <c r="S1684" s="135">
        <f t="shared" si="344"/>
        <v>350.2801300145411</v>
      </c>
      <c r="T1684">
        <v>21011.05</v>
      </c>
      <c r="U1684" s="136">
        <f t="shared" si="345"/>
        <v>328.87472862538482</v>
      </c>
      <c r="V1684">
        <v>15036.05</v>
      </c>
      <c r="W1684">
        <f t="shared" si="346"/>
        <v>205.55120376104406</v>
      </c>
      <c r="X1684">
        <v>5533.73</v>
      </c>
      <c r="Y1684">
        <f t="shared" si="347"/>
        <v>133.57818229218213</v>
      </c>
      <c r="Z1684">
        <v>33546.660000000003</v>
      </c>
      <c r="AA1684" s="136">
        <f t="shared" si="348"/>
        <v>338.25381140598535</v>
      </c>
      <c r="AB1684">
        <v>17764.8</v>
      </c>
      <c r="AC1684">
        <f t="shared" si="349"/>
        <v>201.93238911496582</v>
      </c>
    </row>
    <row r="1685" spans="1:29">
      <c r="A1685" s="20">
        <v>44522</v>
      </c>
      <c r="B1685">
        <v>42804.4</v>
      </c>
      <c r="C1685">
        <f t="shared" si="350"/>
        <v>216.95138609068954</v>
      </c>
      <c r="D1685">
        <v>32401.25</v>
      </c>
      <c r="E1685" s="135">
        <f t="shared" si="350"/>
        <v>374.12505455779888</v>
      </c>
      <c r="F1685">
        <v>17120.3</v>
      </c>
      <c r="G1685">
        <f t="shared" si="338"/>
        <v>246.31859428211328</v>
      </c>
      <c r="H1685">
        <v>14425.92</v>
      </c>
      <c r="I1685">
        <f t="shared" si="339"/>
        <v>227.83392321578324</v>
      </c>
      <c r="J1685">
        <v>10774.28</v>
      </c>
      <c r="K1685">
        <f t="shared" si="340"/>
        <v>211.11716364975922</v>
      </c>
      <c r="L1685">
        <v>31541.49</v>
      </c>
      <c r="M1685" s="134">
        <f t="shared" si="341"/>
        <v>370.55234832624922</v>
      </c>
      <c r="N1685">
        <v>17606.21</v>
      </c>
      <c r="O1685">
        <f t="shared" si="342"/>
        <v>268.22461372520945</v>
      </c>
      <c r="P1685">
        <v>28356.65</v>
      </c>
      <c r="Q1685">
        <f t="shared" si="343"/>
        <v>292.77787758456566</v>
      </c>
      <c r="R1685">
        <v>14382.45</v>
      </c>
      <c r="S1685" s="135">
        <f t="shared" si="344"/>
        <v>341.72654178427854</v>
      </c>
      <c r="T1685">
        <v>20646.650000000001</v>
      </c>
      <c r="U1685" s="136">
        <f t="shared" si="345"/>
        <v>323.17097031196926</v>
      </c>
      <c r="V1685">
        <v>14777.55</v>
      </c>
      <c r="W1685">
        <f t="shared" si="346"/>
        <v>202.01736434362863</v>
      </c>
      <c r="X1685">
        <v>5429.35</v>
      </c>
      <c r="Y1685">
        <f t="shared" si="347"/>
        <v>131.05856339721294</v>
      </c>
      <c r="Z1685">
        <v>32778.82</v>
      </c>
      <c r="AA1685" s="136">
        <f t="shared" si="348"/>
        <v>330.51161571347905</v>
      </c>
      <c r="AB1685">
        <v>17416.55</v>
      </c>
      <c r="AC1685">
        <f t="shared" si="349"/>
        <v>197.9738331779844</v>
      </c>
    </row>
    <row r="1686" spans="1:29">
      <c r="A1686" s="20">
        <v>44523</v>
      </c>
      <c r="B1686">
        <v>43448.05</v>
      </c>
      <c r="C1686">
        <f t="shared" si="350"/>
        <v>220.21368528556837</v>
      </c>
      <c r="D1686">
        <v>33129.300000000003</v>
      </c>
      <c r="E1686" s="135">
        <f t="shared" si="350"/>
        <v>382.53157424363837</v>
      </c>
      <c r="F1686">
        <v>17281.05</v>
      </c>
      <c r="G1686">
        <f t="shared" si="338"/>
        <v>248.63138751767866</v>
      </c>
      <c r="H1686">
        <v>14522.93</v>
      </c>
      <c r="I1686">
        <f t="shared" si="339"/>
        <v>229.36603824838869</v>
      </c>
      <c r="J1686">
        <v>10857.76</v>
      </c>
      <c r="K1686">
        <f t="shared" si="340"/>
        <v>212.752916648705</v>
      </c>
      <c r="L1686">
        <v>32135.59</v>
      </c>
      <c r="M1686" s="134">
        <f t="shared" si="341"/>
        <v>377.53189019762641</v>
      </c>
      <c r="N1686">
        <v>17771.38</v>
      </c>
      <c r="O1686">
        <f t="shared" si="342"/>
        <v>270.74092242816101</v>
      </c>
      <c r="P1686">
        <v>28821.360000000001</v>
      </c>
      <c r="Q1686">
        <f t="shared" si="343"/>
        <v>297.57593403666147</v>
      </c>
      <c r="R1686">
        <v>14665.45</v>
      </c>
      <c r="S1686" s="135">
        <f t="shared" si="344"/>
        <v>348.45061253195718</v>
      </c>
      <c r="T1686">
        <v>21021.9</v>
      </c>
      <c r="U1686" s="136">
        <f t="shared" si="345"/>
        <v>329.04455787264214</v>
      </c>
      <c r="V1686">
        <v>14877.25</v>
      </c>
      <c r="W1686">
        <f t="shared" si="346"/>
        <v>203.38031904349836</v>
      </c>
      <c r="X1686">
        <v>5529.38</v>
      </c>
      <c r="Y1686">
        <f t="shared" si="347"/>
        <v>133.47317805580434</v>
      </c>
      <c r="Z1686">
        <v>33481.78</v>
      </c>
      <c r="AA1686" s="136">
        <f t="shared" si="348"/>
        <v>337.59962087601838</v>
      </c>
      <c r="AB1686">
        <v>17503.349999999999</v>
      </c>
      <c r="AC1686">
        <f t="shared" si="349"/>
        <v>198.96048832609634</v>
      </c>
    </row>
    <row r="1687" spans="1:29">
      <c r="A1687" s="20">
        <v>44524</v>
      </c>
      <c r="B1687">
        <v>43216</v>
      </c>
      <c r="C1687">
        <f t="shared" si="350"/>
        <v>219.03755458072624</v>
      </c>
      <c r="D1687">
        <v>33190.25</v>
      </c>
      <c r="E1687" s="135">
        <f t="shared" si="350"/>
        <v>383.23534098335665</v>
      </c>
      <c r="F1687">
        <v>17065.75</v>
      </c>
      <c r="G1687">
        <f t="shared" si="338"/>
        <v>245.53375527122628</v>
      </c>
      <c r="H1687">
        <v>14347.72</v>
      </c>
      <c r="I1687">
        <f t="shared" si="339"/>
        <v>226.59888151338404</v>
      </c>
      <c r="J1687">
        <v>10759.35</v>
      </c>
      <c r="K1687">
        <f t="shared" si="340"/>
        <v>210.82461702452849</v>
      </c>
      <c r="L1687">
        <v>31937.07</v>
      </c>
      <c r="M1687" s="134">
        <f t="shared" si="341"/>
        <v>375.19965883538805</v>
      </c>
      <c r="N1687">
        <v>17677.349999999999</v>
      </c>
      <c r="O1687">
        <f t="shared" si="342"/>
        <v>269.30840739916937</v>
      </c>
      <c r="P1687">
        <v>28662.16</v>
      </c>
      <c r="Q1687">
        <f t="shared" si="343"/>
        <v>295.9322194895812</v>
      </c>
      <c r="R1687">
        <v>14521.2</v>
      </c>
      <c r="S1687" s="135">
        <f t="shared" si="344"/>
        <v>345.02323724802551</v>
      </c>
      <c r="T1687">
        <v>20915.099999999999</v>
      </c>
      <c r="U1687" s="136">
        <f t="shared" si="345"/>
        <v>327.37287459088367</v>
      </c>
      <c r="V1687">
        <v>14710.75</v>
      </c>
      <c r="W1687">
        <f t="shared" si="346"/>
        <v>201.10417102415724</v>
      </c>
      <c r="X1687">
        <v>5536.79</v>
      </c>
      <c r="Y1687">
        <f t="shared" si="347"/>
        <v>133.65204734122034</v>
      </c>
      <c r="Z1687">
        <v>33376.74</v>
      </c>
      <c r="AA1687" s="136">
        <f t="shared" si="348"/>
        <v>336.54049366782283</v>
      </c>
      <c r="AB1687">
        <v>17415.05</v>
      </c>
      <c r="AC1687">
        <f t="shared" si="349"/>
        <v>197.95678268579354</v>
      </c>
    </row>
    <row r="1688" spans="1:29">
      <c r="A1688" s="20">
        <v>44525</v>
      </c>
      <c r="B1688">
        <v>43588.7</v>
      </c>
      <c r="C1688">
        <f t="shared" si="350"/>
        <v>220.92656088839556</v>
      </c>
      <c r="D1688">
        <v>33517.75</v>
      </c>
      <c r="E1688" s="135">
        <f t="shared" si="350"/>
        <v>387.01686038053049</v>
      </c>
      <c r="F1688">
        <v>17124.400000000001</v>
      </c>
      <c r="G1688">
        <f t="shared" si="338"/>
        <v>246.37758309869696</v>
      </c>
      <c r="H1688">
        <v>14393.8</v>
      </c>
      <c r="I1688">
        <f t="shared" si="339"/>
        <v>227.32664010221467</v>
      </c>
      <c r="J1688">
        <v>10774.32</v>
      </c>
      <c r="K1688">
        <f t="shared" si="340"/>
        <v>211.11794743174238</v>
      </c>
      <c r="L1688">
        <v>32050.2</v>
      </c>
      <c r="M1688" s="134">
        <f t="shared" si="341"/>
        <v>376.52872056221673</v>
      </c>
      <c r="N1688">
        <v>17760.509999999998</v>
      </c>
      <c r="O1688">
        <f t="shared" si="342"/>
        <v>270.57532167983447</v>
      </c>
      <c r="P1688">
        <v>28843.279999999999</v>
      </c>
      <c r="Q1688">
        <f t="shared" si="343"/>
        <v>297.80225453208857</v>
      </c>
      <c r="R1688">
        <v>14684.53</v>
      </c>
      <c r="S1688" s="135">
        <f t="shared" si="344"/>
        <v>348.90395270816106</v>
      </c>
      <c r="T1688">
        <v>21078.35</v>
      </c>
      <c r="U1688" s="136">
        <f t="shared" si="345"/>
        <v>329.92813953233559</v>
      </c>
      <c r="V1688">
        <v>14761.2</v>
      </c>
      <c r="W1688">
        <f t="shared" si="346"/>
        <v>201.79385070929695</v>
      </c>
      <c r="X1688">
        <v>5550.06</v>
      </c>
      <c r="Y1688">
        <f t="shared" si="347"/>
        <v>133.97237060943496</v>
      </c>
      <c r="Z1688">
        <v>33665.26</v>
      </c>
      <c r="AA1688" s="136">
        <f t="shared" si="348"/>
        <v>339.44966524159071</v>
      </c>
      <c r="AB1688">
        <v>17536.25</v>
      </c>
      <c r="AC1688">
        <f t="shared" si="349"/>
        <v>199.33446245481622</v>
      </c>
    </row>
    <row r="1689" spans="1:29">
      <c r="A1689" s="20">
        <v>44526</v>
      </c>
      <c r="B1689">
        <v>42271.35</v>
      </c>
      <c r="C1689">
        <f t="shared" si="350"/>
        <v>214.24965597986815</v>
      </c>
      <c r="D1689">
        <v>32483.3</v>
      </c>
      <c r="E1689" s="135">
        <f t="shared" si="350"/>
        <v>375.07245506631222</v>
      </c>
      <c r="F1689">
        <v>16924.25</v>
      </c>
      <c r="G1689">
        <f t="shared" si="338"/>
        <v>243.49792172327915</v>
      </c>
      <c r="H1689">
        <v>14241.2</v>
      </c>
      <c r="I1689">
        <f t="shared" si="339"/>
        <v>224.91657151159944</v>
      </c>
      <c r="J1689">
        <v>10638.93</v>
      </c>
      <c r="K1689">
        <f t="shared" si="340"/>
        <v>208.46504136409419</v>
      </c>
      <c r="L1689">
        <v>30887.89</v>
      </c>
      <c r="M1689" s="134">
        <f t="shared" si="341"/>
        <v>362.87379493939159</v>
      </c>
      <c r="N1689">
        <v>17365.650000000001</v>
      </c>
      <c r="O1689">
        <f t="shared" si="342"/>
        <v>264.55976404559436</v>
      </c>
      <c r="P1689">
        <v>27972.57</v>
      </c>
      <c r="Q1689">
        <f t="shared" si="343"/>
        <v>288.81231299133339</v>
      </c>
      <c r="R1689">
        <v>14118.23</v>
      </c>
      <c r="S1689" s="135">
        <f t="shared" si="344"/>
        <v>335.44868322261186</v>
      </c>
      <c r="T1689">
        <v>20162.55</v>
      </c>
      <c r="U1689" s="136">
        <f t="shared" si="345"/>
        <v>315.5936119159087</v>
      </c>
      <c r="V1689">
        <v>14533.4</v>
      </c>
      <c r="W1689">
        <f t="shared" si="346"/>
        <v>198.67969744319541</v>
      </c>
      <c r="X1689">
        <v>5327.78</v>
      </c>
      <c r="Y1689">
        <f t="shared" si="347"/>
        <v>128.60677482505329</v>
      </c>
      <c r="Z1689">
        <v>32396.959999999999</v>
      </c>
      <c r="AA1689" s="136">
        <f t="shared" si="348"/>
        <v>326.66128902153747</v>
      </c>
      <c r="AB1689">
        <v>17026.45</v>
      </c>
      <c r="AC1689">
        <f t="shared" si="349"/>
        <v>193.53956850887764</v>
      </c>
    </row>
    <row r="1690" spans="1:29">
      <c r="A1690" s="20">
        <v>44529</v>
      </c>
      <c r="B1690">
        <v>41883.699999999997</v>
      </c>
      <c r="C1690">
        <f t="shared" si="350"/>
        <v>212.28487654555636</v>
      </c>
      <c r="D1690">
        <v>31978.400000000001</v>
      </c>
      <c r="E1690" s="135">
        <f t="shared" si="350"/>
        <v>369.2425645514021</v>
      </c>
      <c r="F1690">
        <v>16868.349999999999</v>
      </c>
      <c r="G1690">
        <f t="shared" si="338"/>
        <v>242.69365956546821</v>
      </c>
      <c r="H1690">
        <v>14199.34</v>
      </c>
      <c r="I1690">
        <f t="shared" si="339"/>
        <v>224.25546095325632</v>
      </c>
      <c r="J1690">
        <v>10601.53</v>
      </c>
      <c r="K1690">
        <f t="shared" si="340"/>
        <v>207.73220520979888</v>
      </c>
      <c r="L1690">
        <v>30578.720000000001</v>
      </c>
      <c r="M1690" s="134">
        <f t="shared" si="341"/>
        <v>359.24163712021351</v>
      </c>
      <c r="N1690">
        <v>17227.849999999999</v>
      </c>
      <c r="O1690">
        <f t="shared" si="342"/>
        <v>262.46042797205354</v>
      </c>
      <c r="P1690">
        <v>27668.9</v>
      </c>
      <c r="Q1690">
        <f t="shared" si="343"/>
        <v>285.67696879213827</v>
      </c>
      <c r="R1690">
        <v>14102.99</v>
      </c>
      <c r="S1690" s="135">
        <f t="shared" si="344"/>
        <v>335.08658132086407</v>
      </c>
      <c r="T1690">
        <v>20084.650000000001</v>
      </c>
      <c r="U1690" s="136">
        <f t="shared" si="345"/>
        <v>314.37428487799684</v>
      </c>
      <c r="V1690">
        <v>14477.7</v>
      </c>
      <c r="W1690">
        <f t="shared" si="346"/>
        <v>197.91824732501345</v>
      </c>
      <c r="X1690">
        <v>5261.95</v>
      </c>
      <c r="Y1690">
        <f t="shared" si="347"/>
        <v>127.01771071453574</v>
      </c>
      <c r="Z1690">
        <v>31775.360000000001</v>
      </c>
      <c r="AA1690" s="136">
        <f t="shared" si="348"/>
        <v>320.39364362345731</v>
      </c>
      <c r="AB1690">
        <v>17053.95</v>
      </c>
      <c r="AC1690">
        <f t="shared" si="349"/>
        <v>193.85216086571035</v>
      </c>
    </row>
    <row r="1691" spans="1:29">
      <c r="A1691" s="20">
        <v>44530</v>
      </c>
      <c r="B1691">
        <v>41782.35</v>
      </c>
      <c r="C1691">
        <f t="shared" si="350"/>
        <v>211.77119049972251</v>
      </c>
      <c r="D1691">
        <v>32234.85</v>
      </c>
      <c r="E1691" s="135">
        <f t="shared" si="350"/>
        <v>372.20369630531115</v>
      </c>
      <c r="F1691">
        <v>16909.55</v>
      </c>
      <c r="G1691">
        <f t="shared" si="338"/>
        <v>243.2864252345525</v>
      </c>
      <c r="H1691">
        <v>14239.86</v>
      </c>
      <c r="I1691">
        <f t="shared" si="339"/>
        <v>224.89540839291382</v>
      </c>
      <c r="J1691">
        <v>10619.82</v>
      </c>
      <c r="K1691">
        <f t="shared" si="340"/>
        <v>208.09058952161865</v>
      </c>
      <c r="L1691">
        <v>30807.11</v>
      </c>
      <c r="M1691" s="134">
        <f t="shared" si="341"/>
        <v>361.92478401131575</v>
      </c>
      <c r="N1691">
        <v>17435.650000000001</v>
      </c>
      <c r="O1691">
        <f t="shared" si="342"/>
        <v>265.62619020777032</v>
      </c>
      <c r="P1691">
        <v>28005</v>
      </c>
      <c r="Q1691">
        <f t="shared" si="343"/>
        <v>289.14714755642012</v>
      </c>
      <c r="R1691">
        <v>14062.39</v>
      </c>
      <c r="S1691" s="135">
        <f t="shared" si="344"/>
        <v>334.12192664822891</v>
      </c>
      <c r="T1691">
        <v>19942.7</v>
      </c>
      <c r="U1691" s="136">
        <f t="shared" si="345"/>
        <v>312.15241744498547</v>
      </c>
      <c r="V1691">
        <v>14478.7</v>
      </c>
      <c r="W1691">
        <f t="shared" si="346"/>
        <v>197.93191788368816</v>
      </c>
      <c r="X1691">
        <v>5234.7</v>
      </c>
      <c r="Y1691">
        <f t="shared" si="347"/>
        <v>126.35992555561725</v>
      </c>
      <c r="Z1691">
        <v>31877.84</v>
      </c>
      <c r="AA1691" s="136">
        <f t="shared" si="348"/>
        <v>321.42695813503269</v>
      </c>
      <c r="AB1691">
        <v>16983.2</v>
      </c>
      <c r="AC1691">
        <f t="shared" si="349"/>
        <v>193.04794598404075</v>
      </c>
    </row>
    <row r="1692" spans="1:29">
      <c r="A1692" s="20">
        <v>44531</v>
      </c>
      <c r="B1692">
        <v>42022.55</v>
      </c>
      <c r="C1692">
        <f t="shared" si="350"/>
        <v>212.98862896256705</v>
      </c>
      <c r="D1692">
        <v>32582.799999999999</v>
      </c>
      <c r="E1692" s="135">
        <f t="shared" si="350"/>
        <v>376.22134416560624</v>
      </c>
      <c r="F1692">
        <v>16851.25</v>
      </c>
      <c r="G1692">
        <f t="shared" si="338"/>
        <v>242.4476330377658</v>
      </c>
      <c r="H1692">
        <v>14216.04</v>
      </c>
      <c r="I1692">
        <f t="shared" si="339"/>
        <v>224.51921026821884</v>
      </c>
      <c r="J1692">
        <v>10642.36</v>
      </c>
      <c r="K1692">
        <f t="shared" si="340"/>
        <v>208.53225066915385</v>
      </c>
      <c r="L1692">
        <v>31239.26</v>
      </c>
      <c r="M1692" s="134">
        <f t="shared" si="341"/>
        <v>367.00172227038934</v>
      </c>
      <c r="N1692">
        <v>17480.57</v>
      </c>
      <c r="O1692">
        <f t="shared" si="342"/>
        <v>266.31053111069809</v>
      </c>
      <c r="P1692">
        <v>28147.18</v>
      </c>
      <c r="Q1692">
        <f t="shared" si="343"/>
        <v>290.61513332466052</v>
      </c>
      <c r="R1692">
        <v>14226.48</v>
      </c>
      <c r="S1692" s="135">
        <f t="shared" si="344"/>
        <v>338.02069968351719</v>
      </c>
      <c r="T1692">
        <v>20261.599999999999</v>
      </c>
      <c r="U1692" s="136">
        <f t="shared" si="345"/>
        <v>317.14398859248331</v>
      </c>
      <c r="V1692">
        <v>14541.75</v>
      </c>
      <c r="W1692">
        <f t="shared" si="346"/>
        <v>198.79384660812934</v>
      </c>
      <c r="X1692">
        <v>5293.57</v>
      </c>
      <c r="Y1692">
        <f t="shared" si="347"/>
        <v>127.78098288793032</v>
      </c>
      <c r="Z1692">
        <v>32231.15</v>
      </c>
      <c r="AA1692" s="136">
        <f t="shared" si="348"/>
        <v>324.98941276115193</v>
      </c>
      <c r="AB1692">
        <v>17166.900000000001</v>
      </c>
      <c r="AC1692">
        <f t="shared" si="349"/>
        <v>195.13606292768318</v>
      </c>
    </row>
    <row r="1693" spans="1:29">
      <c r="A1693" s="20">
        <v>44532</v>
      </c>
      <c r="B1693">
        <v>42438.7</v>
      </c>
      <c r="C1693">
        <f t="shared" si="350"/>
        <v>215.09785883897322</v>
      </c>
      <c r="D1693">
        <v>33167.35</v>
      </c>
      <c r="E1693" s="135">
        <f t="shared" si="350"/>
        <v>382.97092329115731</v>
      </c>
      <c r="F1693">
        <v>17108.849999999999</v>
      </c>
      <c r="G1693">
        <f t="shared" si="338"/>
        <v>246.15385722116631</v>
      </c>
      <c r="H1693">
        <v>14403.56</v>
      </c>
      <c r="I1693">
        <f t="shared" si="339"/>
        <v>227.4807834144323</v>
      </c>
      <c r="J1693">
        <v>10807.25</v>
      </c>
      <c r="K1693">
        <f t="shared" si="340"/>
        <v>211.76319594941469</v>
      </c>
      <c r="L1693">
        <v>31826.28</v>
      </c>
      <c r="M1693" s="134">
        <f t="shared" si="341"/>
        <v>373.8980876454707</v>
      </c>
      <c r="N1693">
        <v>17685.48</v>
      </c>
      <c r="O1693">
        <f t="shared" si="342"/>
        <v>269.43226518057639</v>
      </c>
      <c r="P1693">
        <v>28551.22</v>
      </c>
      <c r="Q1693">
        <f t="shared" si="343"/>
        <v>294.78678172668498</v>
      </c>
      <c r="R1693">
        <v>14490.01</v>
      </c>
      <c r="S1693" s="135">
        <f t="shared" si="344"/>
        <v>344.2821638677425</v>
      </c>
      <c r="T1693">
        <v>20575.900000000001</v>
      </c>
      <c r="U1693" s="136">
        <f t="shared" si="345"/>
        <v>322.0635584001302</v>
      </c>
      <c r="V1693">
        <v>14773.6</v>
      </c>
      <c r="W1693">
        <f t="shared" si="346"/>
        <v>201.96336563686347</v>
      </c>
      <c r="X1693">
        <v>5366.57</v>
      </c>
      <c r="Y1693">
        <f t="shared" si="347"/>
        <v>129.54312294668441</v>
      </c>
      <c r="Z1693">
        <v>32841.15</v>
      </c>
      <c r="AA1693" s="136">
        <f t="shared" si="348"/>
        <v>331.14009437767203</v>
      </c>
      <c r="AB1693">
        <v>17401.650000000001</v>
      </c>
      <c r="AC1693">
        <f t="shared" si="349"/>
        <v>197.80446495555509</v>
      </c>
    </row>
    <row r="1694" spans="1:29">
      <c r="A1694" s="20">
        <v>44533</v>
      </c>
      <c r="B1694">
        <v>42353.65</v>
      </c>
      <c r="C1694">
        <f t="shared" si="350"/>
        <v>214.66678830914421</v>
      </c>
      <c r="D1694">
        <v>33049.449999999997</v>
      </c>
      <c r="E1694" s="135">
        <f t="shared" si="350"/>
        <v>381.60957630817467</v>
      </c>
      <c r="F1694">
        <v>16999.349999999999</v>
      </c>
      <c r="G1694">
        <f t="shared" si="338"/>
        <v>244.57842419289628</v>
      </c>
      <c r="H1694">
        <v>14298.11</v>
      </c>
      <c r="I1694">
        <f t="shared" si="339"/>
        <v>225.81537232085179</v>
      </c>
      <c r="J1694">
        <v>10733.26</v>
      </c>
      <c r="K1694">
        <f t="shared" si="340"/>
        <v>210.31339522598395</v>
      </c>
      <c r="L1694">
        <v>31638.05</v>
      </c>
      <c r="M1694" s="134">
        <f t="shared" si="341"/>
        <v>371.68674415708608</v>
      </c>
      <c r="N1694">
        <v>17639.46</v>
      </c>
      <c r="O1694">
        <f t="shared" si="342"/>
        <v>268.73116615224302</v>
      </c>
      <c r="P1694">
        <v>28533.35</v>
      </c>
      <c r="Q1694">
        <f t="shared" si="343"/>
        <v>294.60227683374325</v>
      </c>
      <c r="R1694">
        <v>14403.14</v>
      </c>
      <c r="S1694" s="135">
        <f t="shared" si="344"/>
        <v>342.21813550784555</v>
      </c>
      <c r="T1694">
        <v>20478.25</v>
      </c>
      <c r="U1694" s="136">
        <f t="shared" si="345"/>
        <v>320.53509517481456</v>
      </c>
      <c r="V1694">
        <v>14657.2</v>
      </c>
      <c r="W1694">
        <f t="shared" si="346"/>
        <v>200.37211260712593</v>
      </c>
      <c r="X1694">
        <v>5342.94</v>
      </c>
      <c r="Y1694">
        <f t="shared" si="347"/>
        <v>128.9727206235562</v>
      </c>
      <c r="Z1694">
        <v>32696.83</v>
      </c>
      <c r="AA1694" s="136">
        <f t="shared" si="348"/>
        <v>329.68490360571104</v>
      </c>
      <c r="AB1694">
        <v>17196.7</v>
      </c>
      <c r="AC1694">
        <f t="shared" si="349"/>
        <v>195.4747993725419</v>
      </c>
    </row>
    <row r="1695" spans="1:29">
      <c r="A1695" s="20">
        <v>44536</v>
      </c>
      <c r="B1695">
        <v>41536.699999999997</v>
      </c>
      <c r="C1695">
        <f t="shared" si="350"/>
        <v>210.52612905760023</v>
      </c>
      <c r="D1695">
        <v>32458.85</v>
      </c>
      <c r="E1695" s="135">
        <f t="shared" si="350"/>
        <v>374.79014010673694</v>
      </c>
      <c r="F1695">
        <v>16684.25</v>
      </c>
      <c r="G1695">
        <f t="shared" si="338"/>
        <v>240.04491782570096</v>
      </c>
      <c r="H1695">
        <v>14022.62</v>
      </c>
      <c r="I1695">
        <f t="shared" si="339"/>
        <v>221.46445622630009</v>
      </c>
      <c r="J1695">
        <v>10547.29</v>
      </c>
      <c r="K1695">
        <f t="shared" si="340"/>
        <v>206.66939684057485</v>
      </c>
      <c r="L1695">
        <v>31017.16</v>
      </c>
      <c r="M1695" s="134">
        <f t="shared" si="341"/>
        <v>364.3924708823522</v>
      </c>
      <c r="N1695">
        <v>17402.330000000002</v>
      </c>
      <c r="O1695">
        <f t="shared" si="342"/>
        <v>265.11857135457456</v>
      </c>
      <c r="P1695">
        <v>28151.3</v>
      </c>
      <c r="Q1695">
        <f t="shared" si="343"/>
        <v>290.65767166595424</v>
      </c>
      <c r="R1695">
        <v>14100.76</v>
      </c>
      <c r="S1695" s="135">
        <f t="shared" si="344"/>
        <v>335.03359659377105</v>
      </c>
      <c r="T1695">
        <v>20118.400000000001</v>
      </c>
      <c r="U1695" s="136">
        <f t="shared" si="345"/>
        <v>314.90255557799071</v>
      </c>
      <c r="V1695">
        <v>14372.7</v>
      </c>
      <c r="W1695">
        <f t="shared" si="346"/>
        <v>196.4828386641677</v>
      </c>
      <c r="X1695">
        <v>5263.18</v>
      </c>
      <c r="Y1695">
        <f t="shared" si="347"/>
        <v>127.04740156758049</v>
      </c>
      <c r="Z1695">
        <v>32201.67</v>
      </c>
      <c r="AA1695" s="136">
        <f t="shared" si="348"/>
        <v>324.69216342663543</v>
      </c>
      <c r="AB1695">
        <v>16912.25</v>
      </c>
      <c r="AC1695">
        <f t="shared" si="349"/>
        <v>192.24145770341238</v>
      </c>
    </row>
    <row r="1696" spans="1:29">
      <c r="A1696" s="20">
        <v>44537</v>
      </c>
      <c r="B1696">
        <v>42165.65</v>
      </c>
      <c r="C1696">
        <f t="shared" si="350"/>
        <v>213.71392223497782</v>
      </c>
      <c r="D1696">
        <v>32918.050000000003</v>
      </c>
      <c r="E1696" s="135">
        <f t="shared" si="350"/>
        <v>380.09234989965984</v>
      </c>
      <c r="F1696">
        <v>16881.150000000001</v>
      </c>
      <c r="G1696">
        <f t="shared" si="338"/>
        <v>242.8778197733391</v>
      </c>
      <c r="H1696">
        <v>14161.53</v>
      </c>
      <c r="I1696">
        <f t="shared" si="339"/>
        <v>223.6583135521347</v>
      </c>
      <c r="J1696">
        <v>10668.05</v>
      </c>
      <c r="K1696">
        <f t="shared" si="340"/>
        <v>209.03563464786635</v>
      </c>
      <c r="L1696">
        <v>31480.09</v>
      </c>
      <c r="M1696" s="134">
        <f t="shared" si="341"/>
        <v>369.83101543464414</v>
      </c>
      <c r="N1696">
        <v>17615.5</v>
      </c>
      <c r="O1696">
        <f t="shared" si="342"/>
        <v>268.36614371158964</v>
      </c>
      <c r="P1696">
        <v>28465.46</v>
      </c>
      <c r="Q1696">
        <f t="shared" si="343"/>
        <v>293.90132343800656</v>
      </c>
      <c r="R1696">
        <v>14354.57</v>
      </c>
      <c r="S1696" s="135">
        <f t="shared" si="344"/>
        <v>341.06411389577926</v>
      </c>
      <c r="T1696">
        <v>20544.849999999999</v>
      </c>
      <c r="U1696" s="136">
        <f t="shared" si="345"/>
        <v>321.57754935613576</v>
      </c>
      <c r="V1696">
        <v>14519.15</v>
      </c>
      <c r="W1696">
        <f t="shared" si="346"/>
        <v>198.48489198208063</v>
      </c>
      <c r="X1696">
        <v>5358.65</v>
      </c>
      <c r="Y1696">
        <f t="shared" si="347"/>
        <v>129.35194281976203</v>
      </c>
      <c r="Z1696">
        <v>32816.769999999997</v>
      </c>
      <c r="AA1696" s="136">
        <f t="shared" si="348"/>
        <v>330.89426877470351</v>
      </c>
      <c r="AB1696">
        <v>17176.7</v>
      </c>
      <c r="AC1696">
        <f t="shared" si="349"/>
        <v>195.24745947666358</v>
      </c>
    </row>
    <row r="1697" spans="1:29">
      <c r="A1697" s="20">
        <v>44538</v>
      </c>
      <c r="B1697">
        <v>42711.85</v>
      </c>
      <c r="C1697">
        <f t="shared" si="350"/>
        <v>216.48230228662513</v>
      </c>
      <c r="D1697">
        <v>33552.9</v>
      </c>
      <c r="E1697" s="135">
        <f t="shared" si="350"/>
        <v>387.42272421812032</v>
      </c>
      <c r="F1697">
        <v>17122.7</v>
      </c>
      <c r="G1697">
        <f t="shared" si="338"/>
        <v>246.35312432108907</v>
      </c>
      <c r="H1697">
        <v>14374.81</v>
      </c>
      <c r="I1697">
        <f t="shared" si="339"/>
        <v>227.02672396502081</v>
      </c>
      <c r="J1697">
        <v>10806.01</v>
      </c>
      <c r="K1697">
        <f t="shared" si="340"/>
        <v>211.73889870793539</v>
      </c>
      <c r="L1697">
        <v>32045.11</v>
      </c>
      <c r="M1697" s="134">
        <f t="shared" si="341"/>
        <v>376.46892277038819</v>
      </c>
      <c r="N1697">
        <v>17775.599999999999</v>
      </c>
      <c r="O1697">
        <f t="shared" si="342"/>
        <v>270.80521269108073</v>
      </c>
      <c r="P1697">
        <v>28930.2</v>
      </c>
      <c r="Q1697">
        <f t="shared" si="343"/>
        <v>298.69968963530602</v>
      </c>
      <c r="R1697">
        <v>14603.18</v>
      </c>
      <c r="S1697" s="135">
        <f t="shared" si="344"/>
        <v>346.9710793677948</v>
      </c>
      <c r="T1697">
        <v>20949</v>
      </c>
      <c r="U1697" s="136">
        <f t="shared" si="345"/>
        <v>327.90349316065533</v>
      </c>
      <c r="V1697">
        <v>14733.6</v>
      </c>
      <c r="W1697">
        <f t="shared" si="346"/>
        <v>201.41654328987465</v>
      </c>
      <c r="X1697">
        <v>5422.48</v>
      </c>
      <c r="Y1697">
        <f t="shared" si="347"/>
        <v>130.89272912045072</v>
      </c>
      <c r="Z1697">
        <v>33459.760000000002</v>
      </c>
      <c r="AA1697" s="136">
        <f t="shared" si="348"/>
        <v>337.37759135274661</v>
      </c>
      <c r="AB1697">
        <v>17469.75</v>
      </c>
      <c r="AC1697">
        <f t="shared" si="349"/>
        <v>198.57855730102077</v>
      </c>
    </row>
    <row r="1698" spans="1:29">
      <c r="A1698" s="20">
        <v>44539</v>
      </c>
      <c r="B1698">
        <v>42801.9</v>
      </c>
      <c r="C1698">
        <f t="shared" si="350"/>
        <v>216.93871499927772</v>
      </c>
      <c r="D1698">
        <v>33757.949999999997</v>
      </c>
      <c r="E1698" s="135">
        <f t="shared" si="350"/>
        <v>389.79035949259509</v>
      </c>
      <c r="F1698">
        <v>17138.5</v>
      </c>
      <c r="G1698">
        <f t="shared" si="338"/>
        <v>246.58044707767962</v>
      </c>
      <c r="H1698">
        <v>14386.96</v>
      </c>
      <c r="I1698">
        <f t="shared" si="339"/>
        <v>227.21861343668513</v>
      </c>
      <c r="J1698">
        <v>10846.04</v>
      </c>
      <c r="K1698">
        <f t="shared" si="340"/>
        <v>212.52326852762639</v>
      </c>
      <c r="L1698">
        <v>32288.07</v>
      </c>
      <c r="M1698" s="134">
        <f t="shared" si="341"/>
        <v>379.32323937208793</v>
      </c>
      <c r="N1698">
        <v>17794.650000000001</v>
      </c>
      <c r="O1698">
        <f t="shared" si="342"/>
        <v>271.09543295378722</v>
      </c>
      <c r="P1698">
        <v>29152.31</v>
      </c>
      <c r="Q1698">
        <f t="shared" si="343"/>
        <v>300.99293987432605</v>
      </c>
      <c r="R1698">
        <v>14613.5</v>
      </c>
      <c r="S1698" s="135">
        <f t="shared" si="344"/>
        <v>347.21628223039562</v>
      </c>
      <c r="T1698">
        <v>21033</v>
      </c>
      <c r="U1698" s="136">
        <f t="shared" si="345"/>
        <v>329.21830023619572</v>
      </c>
      <c r="V1698">
        <v>14781.55</v>
      </c>
      <c r="W1698">
        <f t="shared" si="346"/>
        <v>202.0720465783275</v>
      </c>
      <c r="X1698">
        <v>5449.24</v>
      </c>
      <c r="Y1698">
        <f t="shared" si="347"/>
        <v>131.53868621596115</v>
      </c>
      <c r="Z1698">
        <v>33715.42</v>
      </c>
      <c r="AA1698" s="136">
        <f t="shared" si="348"/>
        <v>339.95543276599176</v>
      </c>
      <c r="AB1698">
        <v>17516.849999999999</v>
      </c>
      <c r="AC1698">
        <f t="shared" si="349"/>
        <v>199.11394275581421</v>
      </c>
    </row>
    <row r="1699" spans="1:29">
      <c r="A1699" s="20">
        <v>44540</v>
      </c>
      <c r="B1699">
        <v>42968.05</v>
      </c>
      <c r="C1699">
        <f t="shared" si="350"/>
        <v>217.78083573450516</v>
      </c>
      <c r="D1699">
        <v>34036.699999999997</v>
      </c>
      <c r="E1699" s="135">
        <f t="shared" si="350"/>
        <v>393.00898096423543</v>
      </c>
      <c r="F1699">
        <v>17203.2</v>
      </c>
      <c r="G1699">
        <f t="shared" si="338"/>
        <v>247.51131937840177</v>
      </c>
      <c r="H1699">
        <v>14408</v>
      </c>
      <c r="I1699">
        <f t="shared" si="339"/>
        <v>227.55090598679354</v>
      </c>
      <c r="J1699">
        <v>10849.78</v>
      </c>
      <c r="K1699">
        <f t="shared" si="340"/>
        <v>212.5965521430559</v>
      </c>
      <c r="L1699">
        <v>32526.880000000001</v>
      </c>
      <c r="M1699" s="134">
        <f t="shared" si="341"/>
        <v>382.12880138909446</v>
      </c>
      <c r="N1699">
        <v>17863.14</v>
      </c>
      <c r="O1699">
        <f t="shared" si="342"/>
        <v>272.13885478017914</v>
      </c>
      <c r="P1699">
        <v>29200.12</v>
      </c>
      <c r="Q1699">
        <f t="shared" si="343"/>
        <v>301.48657048045612</v>
      </c>
      <c r="R1699">
        <v>14661.25</v>
      </c>
      <c r="S1699" s="135">
        <f t="shared" si="344"/>
        <v>348.35082066927072</v>
      </c>
      <c r="T1699">
        <v>21120.15</v>
      </c>
      <c r="U1699" s="136">
        <f t="shared" si="345"/>
        <v>330.58241257706885</v>
      </c>
      <c r="V1699">
        <v>14809</v>
      </c>
      <c r="W1699">
        <f t="shared" si="346"/>
        <v>202.44730341394865</v>
      </c>
      <c r="X1699">
        <v>5468.21</v>
      </c>
      <c r="Y1699">
        <f t="shared" si="347"/>
        <v>131.99660124218806</v>
      </c>
      <c r="Z1699">
        <v>33891.25</v>
      </c>
      <c r="AA1699" s="136">
        <f t="shared" si="348"/>
        <v>341.72834153424219</v>
      </c>
      <c r="AB1699">
        <v>17511.3</v>
      </c>
      <c r="AC1699">
        <f t="shared" si="349"/>
        <v>199.05085593470798</v>
      </c>
    </row>
    <row r="1700" spans="1:29">
      <c r="A1700" s="20">
        <v>44543</v>
      </c>
      <c r="B1700">
        <v>42760.1</v>
      </c>
      <c r="C1700">
        <f t="shared" si="350"/>
        <v>216.72685435087266</v>
      </c>
      <c r="D1700">
        <v>34090.85</v>
      </c>
      <c r="E1700" s="135">
        <f t="shared" si="350"/>
        <v>393.63423065998188</v>
      </c>
      <c r="F1700">
        <v>17169.099999999999</v>
      </c>
      <c r="G1700">
        <f t="shared" si="338"/>
        <v>247.02070507462085</v>
      </c>
      <c r="H1700">
        <v>14380.71</v>
      </c>
      <c r="I1700">
        <f t="shared" si="339"/>
        <v>227.11990486072611</v>
      </c>
      <c r="J1700">
        <v>10825.81</v>
      </c>
      <c r="K1700">
        <f t="shared" si="340"/>
        <v>212.12687078962117</v>
      </c>
      <c r="L1700">
        <v>32565.17</v>
      </c>
      <c r="M1700" s="134">
        <f t="shared" si="341"/>
        <v>382.57863585846832</v>
      </c>
      <c r="N1700">
        <v>17827.75</v>
      </c>
      <c r="O1700">
        <f t="shared" si="342"/>
        <v>271.59970018190182</v>
      </c>
      <c r="P1700">
        <v>29241.42</v>
      </c>
      <c r="Q1700">
        <f t="shared" si="343"/>
        <v>301.91298637740596</v>
      </c>
      <c r="R1700">
        <v>14681.91</v>
      </c>
      <c r="S1700" s="135">
        <f t="shared" si="344"/>
        <v>348.84170159381858</v>
      </c>
      <c r="T1700">
        <v>21040.9</v>
      </c>
      <c r="U1700" s="136">
        <f t="shared" si="345"/>
        <v>329.3419547111572</v>
      </c>
      <c r="V1700">
        <v>14768.7</v>
      </c>
      <c r="W1700">
        <f t="shared" si="346"/>
        <v>201.89637989935738</v>
      </c>
      <c r="X1700">
        <v>5434.7</v>
      </c>
      <c r="Y1700">
        <f t="shared" si="347"/>
        <v>131.18770653850518</v>
      </c>
      <c r="Z1700">
        <v>33799.410000000003</v>
      </c>
      <c r="AA1700" s="136">
        <f t="shared" si="348"/>
        <v>340.80231104299429</v>
      </c>
      <c r="AB1700">
        <v>17368.25</v>
      </c>
      <c r="AC1700">
        <f t="shared" si="349"/>
        <v>197.42480732943827</v>
      </c>
    </row>
    <row r="1701" spans="1:29">
      <c r="A1701" s="20">
        <v>44544</v>
      </c>
      <c r="B1701">
        <v>42900</v>
      </c>
      <c r="C1701">
        <f t="shared" si="350"/>
        <v>217.43592862627628</v>
      </c>
      <c r="D1701">
        <v>34190.449999999997</v>
      </c>
      <c r="E1701" s="135">
        <f t="shared" si="350"/>
        <v>394.78427442168726</v>
      </c>
      <c r="F1701">
        <v>17229.099999999999</v>
      </c>
      <c r="G1701">
        <f t="shared" si="338"/>
        <v>247.88395604901535</v>
      </c>
      <c r="H1701">
        <v>14410.19</v>
      </c>
      <c r="I1701">
        <f t="shared" si="339"/>
        <v>227.5854934718096</v>
      </c>
      <c r="J1701">
        <v>10848.4</v>
      </c>
      <c r="K1701">
        <f t="shared" si="340"/>
        <v>212.56951166463534</v>
      </c>
      <c r="L1701">
        <v>32625.49</v>
      </c>
      <c r="M1701" s="134">
        <f t="shared" si="341"/>
        <v>383.28728080996052</v>
      </c>
      <c r="N1701">
        <v>17800.169999999998</v>
      </c>
      <c r="O1701">
        <f t="shared" si="342"/>
        <v>271.17952827400444</v>
      </c>
      <c r="P1701">
        <v>29277</v>
      </c>
      <c r="Q1701">
        <f t="shared" si="343"/>
        <v>302.28034418887029</v>
      </c>
      <c r="R1701">
        <v>14662.64</v>
      </c>
      <c r="S1701" s="135">
        <f t="shared" si="344"/>
        <v>348.38384702382649</v>
      </c>
      <c r="T1701">
        <v>21036.65</v>
      </c>
      <c r="U1701" s="136">
        <f t="shared" si="345"/>
        <v>329.27543173412096</v>
      </c>
      <c r="V1701">
        <v>14797.1</v>
      </c>
      <c r="W1701">
        <f t="shared" si="346"/>
        <v>202.28462376571943</v>
      </c>
      <c r="X1701">
        <v>5445.86</v>
      </c>
      <c r="Y1701">
        <f t="shared" si="347"/>
        <v>131.45709671735034</v>
      </c>
      <c r="Z1701">
        <v>34020.910000000003</v>
      </c>
      <c r="AA1701" s="136">
        <f t="shared" si="348"/>
        <v>343.03571428571428</v>
      </c>
      <c r="AB1701">
        <v>17324.900000000001</v>
      </c>
      <c r="AC1701">
        <f t="shared" si="349"/>
        <v>196.93204810512199</v>
      </c>
    </row>
    <row r="1702" spans="1:29">
      <c r="A1702" s="20">
        <v>44545</v>
      </c>
      <c r="B1702">
        <v>42545.75</v>
      </c>
      <c r="C1702">
        <f t="shared" si="350"/>
        <v>215.64043497322598</v>
      </c>
      <c r="D1702">
        <v>34024.550000000003</v>
      </c>
      <c r="E1702" s="135">
        <f t="shared" si="350"/>
        <v>392.86868948125635</v>
      </c>
      <c r="F1702">
        <v>17137.3</v>
      </c>
      <c r="G1702">
        <f t="shared" si="338"/>
        <v>246.56318205819173</v>
      </c>
      <c r="H1702">
        <v>14321.04</v>
      </c>
      <c r="I1702">
        <f t="shared" si="339"/>
        <v>226.17751434433026</v>
      </c>
      <c r="J1702">
        <v>10763.28</v>
      </c>
      <c r="K1702">
        <f t="shared" si="340"/>
        <v>210.90162360437824</v>
      </c>
      <c r="L1702">
        <v>32455.61</v>
      </c>
      <c r="M1702" s="134">
        <f t="shared" si="341"/>
        <v>381.29151482256856</v>
      </c>
      <c r="N1702">
        <v>17722.29</v>
      </c>
      <c r="O1702">
        <f t="shared" si="342"/>
        <v>269.99305299528646</v>
      </c>
      <c r="P1702">
        <v>29167.67</v>
      </c>
      <c r="Q1702">
        <f t="shared" si="343"/>
        <v>301.15152941856695</v>
      </c>
      <c r="R1702">
        <v>14522.94</v>
      </c>
      <c r="S1702" s="135">
        <f t="shared" si="344"/>
        <v>345.06457959113851</v>
      </c>
      <c r="T1702">
        <v>20811.349999999999</v>
      </c>
      <c r="U1702" s="136">
        <f t="shared" si="345"/>
        <v>325.74893132793943</v>
      </c>
      <c r="V1702">
        <v>14696.45</v>
      </c>
      <c r="W1702">
        <f t="shared" si="346"/>
        <v>200.90868203510874</v>
      </c>
      <c r="X1702">
        <v>5396.36</v>
      </c>
      <c r="Y1702">
        <f t="shared" si="347"/>
        <v>130.26222092408557</v>
      </c>
      <c r="Z1702">
        <v>33896.57</v>
      </c>
      <c r="AA1702" s="136">
        <f t="shared" si="348"/>
        <v>341.78198354440588</v>
      </c>
      <c r="AB1702">
        <v>17221.400000000001</v>
      </c>
      <c r="AC1702">
        <f t="shared" si="349"/>
        <v>195.75556414395166</v>
      </c>
    </row>
    <row r="1703" spans="1:29">
      <c r="A1703" s="20">
        <v>44546</v>
      </c>
      <c r="B1703">
        <v>42399</v>
      </c>
      <c r="C1703">
        <f t="shared" si="350"/>
        <v>214.89664190735405</v>
      </c>
      <c r="D1703">
        <v>33956.400000000001</v>
      </c>
      <c r="E1703" s="135">
        <f t="shared" si="350"/>
        <v>392.08178704792078</v>
      </c>
      <c r="F1703">
        <v>17158.8</v>
      </c>
      <c r="G1703">
        <f t="shared" si="338"/>
        <v>246.8725136573498</v>
      </c>
      <c r="H1703">
        <v>14364.19</v>
      </c>
      <c r="I1703">
        <f t="shared" si="339"/>
        <v>226.85899835275129</v>
      </c>
      <c r="J1703">
        <v>10765.25</v>
      </c>
      <c r="K1703">
        <f t="shared" si="340"/>
        <v>210.94022486705097</v>
      </c>
      <c r="L1703">
        <v>32410.29</v>
      </c>
      <c r="M1703" s="134">
        <f t="shared" si="341"/>
        <v>380.75909126153368</v>
      </c>
      <c r="N1703">
        <v>17640.11</v>
      </c>
      <c r="O1703">
        <f t="shared" si="342"/>
        <v>268.74106868089183</v>
      </c>
      <c r="P1703">
        <v>29175.81</v>
      </c>
      <c r="Q1703">
        <f t="shared" si="343"/>
        <v>301.23557361714262</v>
      </c>
      <c r="R1703">
        <v>14589.55</v>
      </c>
      <c r="S1703" s="135">
        <f t="shared" si="344"/>
        <v>346.64723101341008</v>
      </c>
      <c r="T1703">
        <v>20861.75</v>
      </c>
      <c r="U1703" s="136">
        <f t="shared" si="345"/>
        <v>326.53781557326369</v>
      </c>
      <c r="V1703">
        <v>14740.5</v>
      </c>
      <c r="W1703">
        <f t="shared" si="346"/>
        <v>201.51087014473021</v>
      </c>
      <c r="X1703">
        <v>5379.01</v>
      </c>
      <c r="Y1703">
        <f t="shared" si="347"/>
        <v>129.84341092382004</v>
      </c>
      <c r="Z1703">
        <v>33800.22</v>
      </c>
      <c r="AA1703" s="136">
        <f t="shared" si="348"/>
        <v>340.81047834153424</v>
      </c>
      <c r="AB1703">
        <v>17248.400000000001</v>
      </c>
      <c r="AC1703">
        <f t="shared" si="349"/>
        <v>196.0624730033874</v>
      </c>
    </row>
    <row r="1704" spans="1:29">
      <c r="A1704" s="20">
        <v>44547</v>
      </c>
      <c r="B1704">
        <v>41353.599999999999</v>
      </c>
      <c r="C1704">
        <f t="shared" si="350"/>
        <v>209.59809832260089</v>
      </c>
      <c r="D1704">
        <v>33258.449999999997</v>
      </c>
      <c r="E1704" s="135">
        <f t="shared" si="350"/>
        <v>384.02282074789787</v>
      </c>
      <c r="F1704">
        <v>16986.099999999999</v>
      </c>
      <c r="G1704">
        <f t="shared" si="338"/>
        <v>244.38778960271748</v>
      </c>
      <c r="H1704">
        <v>14243.23</v>
      </c>
      <c r="I1704">
        <f t="shared" si="339"/>
        <v>224.94863205707091</v>
      </c>
      <c r="J1704">
        <v>10667.81</v>
      </c>
      <c r="K1704">
        <f t="shared" si="340"/>
        <v>209.03093195596711</v>
      </c>
      <c r="L1704">
        <v>31805.1</v>
      </c>
      <c r="M1704" s="134">
        <f t="shared" si="341"/>
        <v>373.64926304214509</v>
      </c>
      <c r="N1704">
        <v>17406.34</v>
      </c>
      <c r="O1704">
        <f t="shared" si="342"/>
        <v>265.17966233900773</v>
      </c>
      <c r="P1704">
        <v>28679.23</v>
      </c>
      <c r="Q1704">
        <f t="shared" si="343"/>
        <v>296.1084645104271</v>
      </c>
      <c r="R1704">
        <v>14314.01</v>
      </c>
      <c r="S1704" s="135">
        <f t="shared" si="344"/>
        <v>340.10040962183632</v>
      </c>
      <c r="T1704">
        <v>20393.400000000001</v>
      </c>
      <c r="U1704" s="136">
        <f t="shared" si="345"/>
        <v>319.20698350386692</v>
      </c>
      <c r="V1704">
        <v>14590.6</v>
      </c>
      <c r="W1704">
        <f t="shared" si="346"/>
        <v>199.46165339938949</v>
      </c>
      <c r="X1704">
        <v>5251.48</v>
      </c>
      <c r="Y1704">
        <f t="shared" si="347"/>
        <v>126.76497638008155</v>
      </c>
      <c r="Z1704">
        <v>33053.03</v>
      </c>
      <c r="AA1704" s="136">
        <f t="shared" si="348"/>
        <v>333.27649834637413</v>
      </c>
      <c r="AB1704">
        <v>16985.2</v>
      </c>
      <c r="AC1704">
        <f t="shared" si="349"/>
        <v>193.07067997362859</v>
      </c>
    </row>
    <row r="1705" spans="1:29">
      <c r="A1705" s="20">
        <v>44550</v>
      </c>
      <c r="B1705">
        <v>40183.85</v>
      </c>
      <c r="C1705">
        <f t="shared" si="350"/>
        <v>203.66929465102547</v>
      </c>
      <c r="D1705">
        <v>31905.200000000001</v>
      </c>
      <c r="E1705" s="135">
        <f t="shared" si="350"/>
        <v>368.39735166629328</v>
      </c>
      <c r="F1705">
        <v>16702.150000000001</v>
      </c>
      <c r="G1705">
        <f t="shared" si="338"/>
        <v>240.30245436639538</v>
      </c>
      <c r="H1705">
        <v>14010.41</v>
      </c>
      <c r="I1705">
        <f t="shared" si="339"/>
        <v>221.27161915230653</v>
      </c>
      <c r="J1705">
        <v>10462.91</v>
      </c>
      <c r="K1705">
        <f t="shared" si="340"/>
        <v>205.01600874700694</v>
      </c>
      <c r="L1705">
        <v>30556.47</v>
      </c>
      <c r="M1705" s="134">
        <f t="shared" si="341"/>
        <v>358.9802420577019</v>
      </c>
      <c r="N1705">
        <v>16851.07</v>
      </c>
      <c r="O1705">
        <f t="shared" si="342"/>
        <v>256.72031298084397</v>
      </c>
      <c r="P1705">
        <v>27586.34</v>
      </c>
      <c r="Q1705">
        <f t="shared" si="343"/>
        <v>284.82454999184341</v>
      </c>
      <c r="R1705">
        <v>13782.42</v>
      </c>
      <c r="S1705" s="135">
        <f t="shared" si="344"/>
        <v>327.46984860148831</v>
      </c>
      <c r="T1705">
        <v>19737.7</v>
      </c>
      <c r="U1705" s="136">
        <f t="shared" si="345"/>
        <v>308.94366208205957</v>
      </c>
      <c r="V1705">
        <v>14296.35</v>
      </c>
      <c r="W1705">
        <f t="shared" si="346"/>
        <v>195.43909150935272</v>
      </c>
      <c r="X1705">
        <v>5066.84</v>
      </c>
      <c r="Y1705">
        <f t="shared" si="347"/>
        <v>122.30796897667942</v>
      </c>
      <c r="Z1705">
        <v>31708.45</v>
      </c>
      <c r="AA1705" s="136">
        <f t="shared" si="348"/>
        <v>319.71898443171733</v>
      </c>
      <c r="AB1705">
        <v>16614.2</v>
      </c>
      <c r="AC1705">
        <f t="shared" si="349"/>
        <v>188.85352490508561</v>
      </c>
    </row>
    <row r="1706" spans="1:29">
      <c r="A1706" s="20">
        <v>44551</v>
      </c>
      <c r="B1706">
        <v>40941.75</v>
      </c>
      <c r="C1706">
        <f t="shared" si="350"/>
        <v>207.51066272342302</v>
      </c>
      <c r="D1706">
        <v>32483.75</v>
      </c>
      <c r="E1706" s="135">
        <f t="shared" si="350"/>
        <v>375.07765104716333</v>
      </c>
      <c r="F1706">
        <v>16936.5</v>
      </c>
      <c r="G1706">
        <f t="shared" si="338"/>
        <v>243.67416879721802</v>
      </c>
      <c r="H1706">
        <v>14195.62</v>
      </c>
      <c r="I1706">
        <f t="shared" si="339"/>
        <v>224.19670960884557</v>
      </c>
      <c r="J1706">
        <v>10597.88</v>
      </c>
      <c r="K1706">
        <f t="shared" si="340"/>
        <v>207.6606851038315</v>
      </c>
      <c r="L1706">
        <v>30995.61</v>
      </c>
      <c r="M1706" s="134">
        <f t="shared" si="341"/>
        <v>364.13929948472867</v>
      </c>
      <c r="N1706">
        <v>17030.919999999998</v>
      </c>
      <c r="O1706">
        <f t="shared" si="342"/>
        <v>259.46026648466324</v>
      </c>
      <c r="P1706">
        <v>27988.67</v>
      </c>
      <c r="Q1706">
        <f t="shared" si="343"/>
        <v>288.97854291726293</v>
      </c>
      <c r="R1706">
        <v>14151</v>
      </c>
      <c r="S1706" s="135">
        <f t="shared" si="344"/>
        <v>336.22729735123886</v>
      </c>
      <c r="T1706">
        <v>20165.95</v>
      </c>
      <c r="U1706" s="136">
        <f t="shared" si="345"/>
        <v>315.64683029753769</v>
      </c>
      <c r="V1706">
        <v>14506.15</v>
      </c>
      <c r="W1706">
        <f t="shared" si="346"/>
        <v>198.30717471930924</v>
      </c>
      <c r="X1706">
        <v>5132.3999999999996</v>
      </c>
      <c r="Y1706">
        <f t="shared" si="347"/>
        <v>123.89051558287008</v>
      </c>
      <c r="Z1706">
        <v>32193.03</v>
      </c>
      <c r="AA1706" s="136">
        <f t="shared" si="348"/>
        <v>324.60504557554242</v>
      </c>
      <c r="AB1706">
        <v>16770.849999999999</v>
      </c>
      <c r="AC1706">
        <f t="shared" si="349"/>
        <v>190.63416463955258</v>
      </c>
    </row>
    <row r="1707" spans="1:29">
      <c r="A1707" s="20">
        <v>44552</v>
      </c>
      <c r="B1707">
        <v>41503.5</v>
      </c>
      <c r="C1707">
        <f t="shared" si="350"/>
        <v>210.35785696365167</v>
      </c>
      <c r="D1707">
        <v>33027.5</v>
      </c>
      <c r="E1707" s="135">
        <f t="shared" si="350"/>
        <v>381.35612790888325</v>
      </c>
      <c r="F1707">
        <v>17114.05</v>
      </c>
      <c r="G1707">
        <f t="shared" si="338"/>
        <v>246.22867230561383</v>
      </c>
      <c r="H1707">
        <v>14320.76</v>
      </c>
      <c r="I1707">
        <f t="shared" si="339"/>
        <v>226.17309220012726</v>
      </c>
      <c r="J1707">
        <v>10686.44</v>
      </c>
      <c r="K1707">
        <f t="shared" si="340"/>
        <v>209.39597841464419</v>
      </c>
      <c r="L1707">
        <v>31569.09</v>
      </c>
      <c r="M1707" s="134">
        <f t="shared" si="341"/>
        <v>370.87659568469059</v>
      </c>
      <c r="N1707">
        <v>17215.72</v>
      </c>
      <c r="O1707">
        <f t="shared" si="342"/>
        <v>262.27563155280797</v>
      </c>
      <c r="P1707">
        <v>28502</v>
      </c>
      <c r="Q1707">
        <f t="shared" si="343"/>
        <v>294.27859309598591</v>
      </c>
      <c r="R1707">
        <v>14394.88</v>
      </c>
      <c r="S1707" s="135">
        <f t="shared" si="344"/>
        <v>342.02187817789559</v>
      </c>
      <c r="T1707">
        <v>20485.75</v>
      </c>
      <c r="U1707" s="136">
        <f t="shared" si="345"/>
        <v>320.65248866370206</v>
      </c>
      <c r="V1707">
        <v>14658</v>
      </c>
      <c r="W1707">
        <f t="shared" si="346"/>
        <v>200.38304905406571</v>
      </c>
      <c r="X1707">
        <v>5184.93</v>
      </c>
      <c r="Y1707">
        <f t="shared" si="347"/>
        <v>125.1585322580256</v>
      </c>
      <c r="Z1707">
        <v>32866.19</v>
      </c>
      <c r="AA1707" s="136">
        <f t="shared" si="348"/>
        <v>331.39257481648787</v>
      </c>
      <c r="AB1707">
        <v>16955.45</v>
      </c>
      <c r="AC1707">
        <f t="shared" si="349"/>
        <v>192.73251187850957</v>
      </c>
    </row>
    <row r="1708" spans="1:29">
      <c r="A1708" s="20">
        <v>44553</v>
      </c>
      <c r="B1708">
        <v>41947</v>
      </c>
      <c r="C1708">
        <f t="shared" si="350"/>
        <v>212.60570858010283</v>
      </c>
      <c r="D1708">
        <v>33376.35</v>
      </c>
      <c r="E1708" s="135">
        <f t="shared" si="350"/>
        <v>385.38416773088045</v>
      </c>
      <c r="F1708">
        <v>17283.650000000001</v>
      </c>
      <c r="G1708">
        <f t="shared" si="338"/>
        <v>248.66879505990244</v>
      </c>
      <c r="H1708">
        <v>14435.91</v>
      </c>
      <c r="I1708">
        <f t="shared" si="339"/>
        <v>227.99169900359612</v>
      </c>
      <c r="J1708">
        <v>10810.87</v>
      </c>
      <c r="K1708">
        <f t="shared" si="340"/>
        <v>211.83412821889465</v>
      </c>
      <c r="L1708">
        <v>31818.9</v>
      </c>
      <c r="M1708" s="134">
        <f t="shared" si="341"/>
        <v>373.81138672136581</v>
      </c>
      <c r="N1708">
        <v>17348.98</v>
      </c>
      <c r="O1708">
        <f t="shared" si="342"/>
        <v>264.30580227240182</v>
      </c>
      <c r="P1708">
        <v>28840.240000000002</v>
      </c>
      <c r="Q1708">
        <f t="shared" si="343"/>
        <v>297.77086701812425</v>
      </c>
      <c r="R1708">
        <v>14481.3</v>
      </c>
      <c r="S1708" s="135">
        <f t="shared" si="344"/>
        <v>344.07521455250475</v>
      </c>
      <c r="T1708">
        <v>20630.849999999999</v>
      </c>
      <c r="U1708" s="136">
        <f t="shared" si="345"/>
        <v>322.92366136204618</v>
      </c>
      <c r="V1708">
        <v>14781.85</v>
      </c>
      <c r="W1708">
        <f t="shared" si="346"/>
        <v>202.07614774592994</v>
      </c>
      <c r="X1708">
        <v>5264.57</v>
      </c>
      <c r="Y1708">
        <f t="shared" si="347"/>
        <v>127.08095464541157</v>
      </c>
      <c r="Z1708">
        <v>33185.01</v>
      </c>
      <c r="AA1708" s="136">
        <f t="shared" si="348"/>
        <v>334.60726385415825</v>
      </c>
      <c r="AB1708">
        <v>17072.599999999999</v>
      </c>
      <c r="AC1708">
        <f t="shared" si="349"/>
        <v>194.06415531861686</v>
      </c>
    </row>
    <row r="1709" spans="1:29">
      <c r="A1709" s="20">
        <v>44554</v>
      </c>
      <c r="B1709">
        <v>41509.050000000003</v>
      </c>
      <c r="C1709">
        <f t="shared" si="350"/>
        <v>210.38598678658587</v>
      </c>
      <c r="D1709">
        <v>33255.199999999997</v>
      </c>
      <c r="E1709" s="135">
        <f t="shared" si="350"/>
        <v>383.98529421952901</v>
      </c>
      <c r="F1709">
        <v>17222.45</v>
      </c>
      <c r="G1709">
        <f t="shared" si="338"/>
        <v>247.78827906602001</v>
      </c>
      <c r="H1709">
        <v>14453.78</v>
      </c>
      <c r="I1709">
        <f t="shared" si="339"/>
        <v>228.27392656397816</v>
      </c>
      <c r="J1709">
        <v>10800.23</v>
      </c>
      <c r="K1709">
        <f t="shared" si="340"/>
        <v>211.62564221136248</v>
      </c>
      <c r="L1709">
        <v>31558.78</v>
      </c>
      <c r="M1709" s="134">
        <f t="shared" si="341"/>
        <v>370.75547284898295</v>
      </c>
      <c r="N1709">
        <v>17270.63</v>
      </c>
      <c r="O1709">
        <f t="shared" si="342"/>
        <v>263.11216670373773</v>
      </c>
      <c r="P1709">
        <v>28682.19</v>
      </c>
      <c r="Q1709">
        <f t="shared" si="343"/>
        <v>296.13902603718179</v>
      </c>
      <c r="R1709">
        <v>14443.75</v>
      </c>
      <c r="S1709" s="135">
        <f t="shared" si="344"/>
        <v>343.18302778015374</v>
      </c>
      <c r="T1709">
        <v>20514.8</v>
      </c>
      <c r="U1709" s="136">
        <f t="shared" si="345"/>
        <v>321.10719277732642</v>
      </c>
      <c r="V1709">
        <v>14785.6</v>
      </c>
      <c r="W1709">
        <f t="shared" si="346"/>
        <v>202.12741234096018</v>
      </c>
      <c r="X1709">
        <v>5197.6499999999996</v>
      </c>
      <c r="Y1709">
        <f t="shared" si="347"/>
        <v>125.46557912853726</v>
      </c>
      <c r="Z1709">
        <v>32897.9</v>
      </c>
      <c r="AA1709" s="136">
        <f t="shared" si="348"/>
        <v>331.71230942970078</v>
      </c>
      <c r="AB1709">
        <v>17003.75</v>
      </c>
      <c r="AC1709">
        <f t="shared" si="349"/>
        <v>193.28153772705571</v>
      </c>
    </row>
    <row r="1710" spans="1:29">
      <c r="A1710" s="20">
        <v>44557</v>
      </c>
      <c r="B1710">
        <v>41618.65</v>
      </c>
      <c r="C1710">
        <f t="shared" si="350"/>
        <v>210.94148743407865</v>
      </c>
      <c r="D1710">
        <v>33601.300000000003</v>
      </c>
      <c r="E1710" s="135">
        <f t="shared" si="350"/>
        <v>387.98158082521417</v>
      </c>
      <c r="F1710">
        <v>17301</v>
      </c>
      <c r="G1710">
        <f t="shared" si="338"/>
        <v>248.91841846666486</v>
      </c>
      <c r="H1710">
        <v>14502.86</v>
      </c>
      <c r="I1710">
        <f t="shared" si="339"/>
        <v>229.04906526926908</v>
      </c>
      <c r="J1710">
        <v>10834.65</v>
      </c>
      <c r="K1710">
        <f t="shared" si="340"/>
        <v>212.30008660790912</v>
      </c>
      <c r="L1710">
        <v>31723.09</v>
      </c>
      <c r="M1710" s="134">
        <f t="shared" si="341"/>
        <v>372.68580196005178</v>
      </c>
      <c r="N1710">
        <v>17306.060000000001</v>
      </c>
      <c r="O1710">
        <f t="shared" si="342"/>
        <v>263.65193068839335</v>
      </c>
      <c r="P1710">
        <v>28740.46</v>
      </c>
      <c r="Q1710">
        <f t="shared" si="343"/>
        <v>296.74065447096552</v>
      </c>
      <c r="R1710">
        <v>14535.59</v>
      </c>
      <c r="S1710" s="135">
        <f t="shared" si="344"/>
        <v>345.36514317756297</v>
      </c>
      <c r="T1710">
        <v>20557.5</v>
      </c>
      <c r="U1710" s="136">
        <f t="shared" si="345"/>
        <v>321.77555304072609</v>
      </c>
      <c r="V1710">
        <v>14832.75</v>
      </c>
      <c r="W1710">
        <f t="shared" si="346"/>
        <v>202.77197918247327</v>
      </c>
      <c r="X1710">
        <v>5197.72</v>
      </c>
      <c r="Y1710">
        <f t="shared" si="347"/>
        <v>125.46726885188129</v>
      </c>
      <c r="Z1710">
        <v>33027.29</v>
      </c>
      <c r="AA1710" s="136">
        <f t="shared" si="348"/>
        <v>333.0169597483262</v>
      </c>
      <c r="AB1710">
        <v>17086.25</v>
      </c>
      <c r="AC1710">
        <f t="shared" si="349"/>
        <v>194.21931479755384</v>
      </c>
    </row>
    <row r="1711" spans="1:29">
      <c r="A1711" s="20">
        <v>44558</v>
      </c>
      <c r="B1711">
        <v>41993.599999999999</v>
      </c>
      <c r="C1711">
        <f t="shared" si="350"/>
        <v>212.84189772401857</v>
      </c>
      <c r="D1711">
        <v>34029.1</v>
      </c>
      <c r="E1711" s="135">
        <f t="shared" si="350"/>
        <v>392.92122662097279</v>
      </c>
      <c r="F1711">
        <v>17479.75</v>
      </c>
      <c r="G1711">
        <f t="shared" si="338"/>
        <v>251.49018699454854</v>
      </c>
      <c r="H1711">
        <v>14654.2</v>
      </c>
      <c r="I1711">
        <f t="shared" si="339"/>
        <v>231.43923421097102</v>
      </c>
      <c r="J1711">
        <v>10942.59</v>
      </c>
      <c r="K1711">
        <f t="shared" si="340"/>
        <v>214.41512228958396</v>
      </c>
      <c r="L1711">
        <v>32081.01</v>
      </c>
      <c r="M1711" s="134">
        <f t="shared" si="341"/>
        <v>376.8906792982159</v>
      </c>
      <c r="N1711">
        <v>17526.75</v>
      </c>
      <c r="O1711">
        <f t="shared" si="342"/>
        <v>267.01406768454507</v>
      </c>
      <c r="P1711">
        <v>29096.44</v>
      </c>
      <c r="Q1711">
        <f t="shared" si="343"/>
        <v>300.41609105683</v>
      </c>
      <c r="R1711">
        <v>14711.74</v>
      </c>
      <c r="S1711" s="135">
        <f t="shared" si="344"/>
        <v>349.55046141856508</v>
      </c>
      <c r="T1711">
        <v>20791.05</v>
      </c>
      <c r="U1711" s="136">
        <f t="shared" si="345"/>
        <v>325.43118628468386</v>
      </c>
      <c r="V1711">
        <v>14991.6</v>
      </c>
      <c r="W1711">
        <f t="shared" si="346"/>
        <v>204.94354742795275</v>
      </c>
      <c r="X1711">
        <v>5260.44</v>
      </c>
      <c r="Y1711">
        <f t="shared" si="347"/>
        <v>126.98126096811492</v>
      </c>
      <c r="Z1711">
        <v>33389.050000000003</v>
      </c>
      <c r="AA1711" s="136">
        <f t="shared" si="348"/>
        <v>336.66461643946121</v>
      </c>
      <c r="AB1711">
        <v>17233.25</v>
      </c>
      <c r="AC1711">
        <f t="shared" si="349"/>
        <v>195.89026303225953</v>
      </c>
    </row>
    <row r="1712" spans="1:29">
      <c r="A1712" s="20">
        <v>44559</v>
      </c>
      <c r="B1712">
        <v>41898.1</v>
      </c>
      <c r="C1712">
        <f t="shared" si="350"/>
        <v>212.35786203208824</v>
      </c>
      <c r="D1712">
        <v>34118.199999999997</v>
      </c>
      <c r="E1712" s="135">
        <f t="shared" si="350"/>
        <v>393.95003082948631</v>
      </c>
      <c r="F1712">
        <v>17487.5</v>
      </c>
      <c r="G1712">
        <f t="shared" si="338"/>
        <v>251.60169024540787</v>
      </c>
      <c r="H1712">
        <v>14668.84</v>
      </c>
      <c r="I1712">
        <f t="shared" si="339"/>
        <v>231.67044917929741</v>
      </c>
      <c r="J1712">
        <v>10938.65</v>
      </c>
      <c r="K1712">
        <f t="shared" si="340"/>
        <v>214.33791976423836</v>
      </c>
      <c r="L1712">
        <v>32081.83</v>
      </c>
      <c r="M1712" s="134">
        <f t="shared" si="341"/>
        <v>376.90031273422761</v>
      </c>
      <c r="N1712">
        <v>17567.55</v>
      </c>
      <c r="O1712">
        <f t="shared" si="342"/>
        <v>267.63564179049911</v>
      </c>
      <c r="P1712">
        <v>29189.5</v>
      </c>
      <c r="Q1712">
        <f t="shared" si="343"/>
        <v>301.37692067838333</v>
      </c>
      <c r="R1712">
        <v>14678.55</v>
      </c>
      <c r="S1712" s="135">
        <f t="shared" si="344"/>
        <v>348.76186810366943</v>
      </c>
      <c r="T1712">
        <v>20674.3</v>
      </c>
      <c r="U1712" s="136">
        <f t="shared" si="345"/>
        <v>323.60376097433459</v>
      </c>
      <c r="V1712">
        <v>15001.6</v>
      </c>
      <c r="W1712">
        <f t="shared" si="346"/>
        <v>205.08025301469996</v>
      </c>
      <c r="X1712">
        <v>5216.1099999999997</v>
      </c>
      <c r="Y1712">
        <f t="shared" si="347"/>
        <v>125.91118331325781</v>
      </c>
      <c r="Z1712">
        <v>33312.639999999999</v>
      </c>
      <c r="AA1712" s="136">
        <f t="shared" si="348"/>
        <v>335.89416794385738</v>
      </c>
      <c r="AB1712">
        <v>17213.599999999999</v>
      </c>
      <c r="AC1712">
        <f t="shared" si="349"/>
        <v>195.66690158455907</v>
      </c>
    </row>
    <row r="1713" spans="1:29">
      <c r="A1713" s="20">
        <v>44560</v>
      </c>
      <c r="B1713">
        <v>41577.5</v>
      </c>
      <c r="C1713">
        <f t="shared" si="350"/>
        <v>210.73292126944062</v>
      </c>
      <c r="D1713">
        <v>34183.1</v>
      </c>
      <c r="E1713" s="135">
        <f t="shared" si="350"/>
        <v>394.69940673445302</v>
      </c>
      <c r="F1713">
        <v>17589.599999999999</v>
      </c>
      <c r="G1713">
        <f t="shared" si="338"/>
        <v>253.07065565350254</v>
      </c>
      <c r="H1713">
        <v>14741.44</v>
      </c>
      <c r="I1713">
        <f t="shared" si="339"/>
        <v>232.8170479976373</v>
      </c>
      <c r="J1713">
        <v>10981.91</v>
      </c>
      <c r="K1713">
        <f t="shared" si="340"/>
        <v>215.18557997907303</v>
      </c>
      <c r="L1713">
        <v>32110.59</v>
      </c>
      <c r="M1713" s="134">
        <f t="shared" si="341"/>
        <v>377.23818788019764</v>
      </c>
      <c r="N1713">
        <v>17607.36</v>
      </c>
      <c r="O1713">
        <f t="shared" si="342"/>
        <v>268.24213358358804</v>
      </c>
      <c r="P1713">
        <v>29391.360000000001</v>
      </c>
      <c r="Q1713">
        <f t="shared" si="343"/>
        <v>303.4610929049764</v>
      </c>
      <c r="R1713">
        <v>14648.79</v>
      </c>
      <c r="S1713" s="135">
        <f t="shared" si="344"/>
        <v>348.05477147663441</v>
      </c>
      <c r="T1713">
        <v>20557.650000000001</v>
      </c>
      <c r="U1713" s="136">
        <f t="shared" si="345"/>
        <v>321.77790091050389</v>
      </c>
      <c r="V1713">
        <v>15032.15</v>
      </c>
      <c r="W1713">
        <f t="shared" si="346"/>
        <v>205.49788858221268</v>
      </c>
      <c r="X1713">
        <v>5187.6099999999997</v>
      </c>
      <c r="Y1713">
        <f t="shared" si="347"/>
        <v>125.22322452319628</v>
      </c>
      <c r="Z1713">
        <v>33342.269999999997</v>
      </c>
      <c r="AA1713" s="136">
        <f t="shared" si="348"/>
        <v>336.19292974106634</v>
      </c>
      <c r="AB1713">
        <v>17203.95</v>
      </c>
      <c r="AC1713">
        <f t="shared" si="349"/>
        <v>195.55721008479782</v>
      </c>
    </row>
    <row r="1714" spans="1:29">
      <c r="A1714" s="20">
        <v>44561</v>
      </c>
      <c r="B1714">
        <v>42217.9</v>
      </c>
      <c r="C1714">
        <f t="shared" si="350"/>
        <v>213.97874804548414</v>
      </c>
      <c r="D1714">
        <v>34605.050000000003</v>
      </c>
      <c r="E1714" s="135">
        <f t="shared" si="350"/>
        <v>399.57150477914769</v>
      </c>
      <c r="F1714">
        <v>17758.75</v>
      </c>
      <c r="G1714">
        <f t="shared" si="338"/>
        <v>255.50430402548315</v>
      </c>
      <c r="H1714">
        <v>14877.95</v>
      </c>
      <c r="I1714">
        <f t="shared" si="339"/>
        <v>234.97300123030368</v>
      </c>
      <c r="J1714">
        <v>11074.59</v>
      </c>
      <c r="K1714">
        <f t="shared" si="340"/>
        <v>217.00160283415565</v>
      </c>
      <c r="L1714">
        <v>32443.21</v>
      </c>
      <c r="M1714" s="134">
        <f t="shared" si="341"/>
        <v>381.14583847312383</v>
      </c>
      <c r="N1714">
        <v>17802.02</v>
      </c>
      <c r="O1714">
        <f t="shared" si="342"/>
        <v>271.20771239400489</v>
      </c>
      <c r="P1714">
        <v>29681.119999999999</v>
      </c>
      <c r="Q1714">
        <f t="shared" si="343"/>
        <v>306.45281857810431</v>
      </c>
      <c r="R1714">
        <v>14816.47</v>
      </c>
      <c r="S1714" s="135">
        <f t="shared" si="344"/>
        <v>352.03884279455224</v>
      </c>
      <c r="T1714">
        <v>20774.7</v>
      </c>
      <c r="U1714" s="136">
        <f t="shared" si="345"/>
        <v>325.17526847890912</v>
      </c>
      <c r="V1714">
        <v>15166</v>
      </c>
      <c r="W1714">
        <f t="shared" si="346"/>
        <v>207.32769286082413</v>
      </c>
      <c r="X1714">
        <v>5258.2</v>
      </c>
      <c r="Y1714">
        <f t="shared" si="347"/>
        <v>126.92718982110658</v>
      </c>
      <c r="Z1714">
        <v>33704.65</v>
      </c>
      <c r="AA1714" s="136">
        <f t="shared" si="348"/>
        <v>339.846837944664</v>
      </c>
      <c r="AB1714">
        <v>17354.05</v>
      </c>
      <c r="AC1714">
        <f t="shared" si="349"/>
        <v>197.26339600336462</v>
      </c>
    </row>
    <row r="1715" spans="1:29">
      <c r="A1715" s="20">
        <v>44564</v>
      </c>
      <c r="B1715">
        <v>42549.7</v>
      </c>
      <c r="C1715">
        <f t="shared" si="350"/>
        <v>215.6604552976566</v>
      </c>
      <c r="D1715">
        <v>34945.85</v>
      </c>
      <c r="E1715" s="135">
        <f t="shared" si="350"/>
        <v>403.50659427703118</v>
      </c>
      <c r="F1715">
        <v>17833.599999999999</v>
      </c>
      <c r="G1715">
        <f t="shared" si="338"/>
        <v>256.58120961604033</v>
      </c>
      <c r="H1715">
        <v>14967.31</v>
      </c>
      <c r="I1715">
        <f t="shared" si="339"/>
        <v>236.38429696593525</v>
      </c>
      <c r="J1715">
        <v>11158.27</v>
      </c>
      <c r="K1715">
        <f t="shared" si="340"/>
        <v>218.64127474301748</v>
      </c>
      <c r="L1715">
        <v>32799.75</v>
      </c>
      <c r="M1715" s="134">
        <f t="shared" si="341"/>
        <v>385.33450344336597</v>
      </c>
      <c r="N1715">
        <v>17947.71</v>
      </c>
      <c r="O1715">
        <f t="shared" si="342"/>
        <v>273.42724993068231</v>
      </c>
      <c r="P1715">
        <v>29938.43</v>
      </c>
      <c r="Q1715">
        <f t="shared" si="343"/>
        <v>309.10950318934317</v>
      </c>
      <c r="R1715">
        <v>15035.92</v>
      </c>
      <c r="S1715" s="135">
        <f t="shared" si="344"/>
        <v>357.25296761991655</v>
      </c>
      <c r="T1715">
        <v>21031.1</v>
      </c>
      <c r="U1715" s="136">
        <f t="shared" si="345"/>
        <v>329.18856055234414</v>
      </c>
      <c r="V1715">
        <v>15294.85</v>
      </c>
      <c r="W1715">
        <f t="shared" si="346"/>
        <v>209.08914434606197</v>
      </c>
      <c r="X1715">
        <v>5343.32</v>
      </c>
      <c r="Y1715">
        <f t="shared" si="347"/>
        <v>128.98189340742368</v>
      </c>
      <c r="Z1715">
        <v>34050.39</v>
      </c>
      <c r="AA1715" s="136">
        <f t="shared" si="348"/>
        <v>343.33296362023071</v>
      </c>
      <c r="AB1715">
        <v>17625.7</v>
      </c>
      <c r="AC1715">
        <f t="shared" si="349"/>
        <v>200.35124013913205</v>
      </c>
    </row>
    <row r="1716" spans="1:29">
      <c r="A1716" s="20">
        <v>44565</v>
      </c>
      <c r="B1716">
        <v>42556.35</v>
      </c>
      <c r="C1716">
        <f t="shared" si="350"/>
        <v>215.69416040081194</v>
      </c>
      <c r="D1716">
        <v>35021.300000000003</v>
      </c>
      <c r="E1716" s="135">
        <f t="shared" si="350"/>
        <v>404.3777870663954</v>
      </c>
      <c r="F1716">
        <v>17911.55</v>
      </c>
      <c r="G1716">
        <f t="shared" si="338"/>
        <v>257.70271650694127</v>
      </c>
      <c r="H1716">
        <v>15017.37</v>
      </c>
      <c r="I1716">
        <f t="shared" si="339"/>
        <v>237.17491317593661</v>
      </c>
      <c r="J1716">
        <v>11188.41</v>
      </c>
      <c r="K1716">
        <f t="shared" si="340"/>
        <v>219.23185446736136</v>
      </c>
      <c r="L1716">
        <v>32912.269999999997</v>
      </c>
      <c r="M1716" s="134">
        <f t="shared" si="341"/>
        <v>386.65639883364929</v>
      </c>
      <c r="N1716">
        <v>18002.259999999998</v>
      </c>
      <c r="O1716">
        <f t="shared" si="342"/>
        <v>274.25830060420657</v>
      </c>
      <c r="P1716">
        <v>30067.46</v>
      </c>
      <c r="Q1716">
        <f t="shared" si="343"/>
        <v>310.4417173100075</v>
      </c>
      <c r="R1716">
        <v>15056.77</v>
      </c>
      <c r="S1716" s="135">
        <f t="shared" si="344"/>
        <v>357.74836293825263</v>
      </c>
      <c r="T1716">
        <v>21107.4</v>
      </c>
      <c r="U1716" s="136">
        <f t="shared" si="345"/>
        <v>330.38284364596001</v>
      </c>
      <c r="V1716">
        <v>15348.55</v>
      </c>
      <c r="W1716">
        <f t="shared" si="346"/>
        <v>209.82325334689455</v>
      </c>
      <c r="X1716">
        <v>5382.88</v>
      </c>
      <c r="Y1716">
        <f t="shared" si="347"/>
        <v>129.93682848583893</v>
      </c>
      <c r="Z1716">
        <v>34115.15</v>
      </c>
      <c r="AA1716" s="136">
        <f t="shared" si="348"/>
        <v>343.98594418004353</v>
      </c>
      <c r="AB1716">
        <v>17805.25</v>
      </c>
      <c r="AC1716">
        <f t="shared" si="349"/>
        <v>202.39218405437973</v>
      </c>
    </row>
    <row r="1717" spans="1:29">
      <c r="A1717" s="20">
        <v>44566</v>
      </c>
      <c r="B1717">
        <v>42760.4</v>
      </c>
      <c r="C1717">
        <f t="shared" si="350"/>
        <v>216.72837488184209</v>
      </c>
      <c r="D1717">
        <v>34912.5</v>
      </c>
      <c r="E1717" s="135">
        <f t="shared" si="350"/>
        <v>403.12151436284569</v>
      </c>
      <c r="F1717">
        <v>17879</v>
      </c>
      <c r="G1717">
        <f t="shared" si="338"/>
        <v>257.2344028533322</v>
      </c>
      <c r="H1717">
        <v>14996.19</v>
      </c>
      <c r="I1717">
        <f t="shared" si="339"/>
        <v>236.84040955372669</v>
      </c>
      <c r="J1717">
        <v>11181.61</v>
      </c>
      <c r="K1717">
        <f t="shared" si="340"/>
        <v>219.09861153021674</v>
      </c>
      <c r="L1717">
        <v>32629.26</v>
      </c>
      <c r="M1717" s="134">
        <f t="shared" si="341"/>
        <v>383.3315711194287</v>
      </c>
      <c r="N1717">
        <v>17965.759999999998</v>
      </c>
      <c r="O1717">
        <f t="shared" si="342"/>
        <v>273.70223553392907</v>
      </c>
      <c r="P1717">
        <v>29956.28</v>
      </c>
      <c r="Q1717">
        <f t="shared" si="343"/>
        <v>309.29380158548247</v>
      </c>
      <c r="R1717">
        <v>14997.47</v>
      </c>
      <c r="S1717" s="135">
        <f t="shared" si="344"/>
        <v>356.33939687698984</v>
      </c>
      <c r="T1717">
        <v>21018.15</v>
      </c>
      <c r="U1717" s="136">
        <f t="shared" si="345"/>
        <v>328.98586112819839</v>
      </c>
      <c r="V1717">
        <v>15316.7</v>
      </c>
      <c r="W1717">
        <f t="shared" si="346"/>
        <v>209.38784605310468</v>
      </c>
      <c r="X1717">
        <v>5450.9</v>
      </c>
      <c r="Y1717">
        <f t="shared" si="347"/>
        <v>131.57875679811909</v>
      </c>
      <c r="Z1717">
        <v>33840.239999999998</v>
      </c>
      <c r="AA1717" s="136">
        <f t="shared" si="348"/>
        <v>341.21400338791636</v>
      </c>
      <c r="AB1717">
        <v>17925.25</v>
      </c>
      <c r="AC1717">
        <f t="shared" si="349"/>
        <v>203.75622342964968</v>
      </c>
    </row>
    <row r="1718" spans="1:29">
      <c r="A1718" s="20">
        <v>44567</v>
      </c>
      <c r="B1718">
        <v>42649.599999999999</v>
      </c>
      <c r="C1718">
        <f t="shared" si="350"/>
        <v>216.16679211047162</v>
      </c>
      <c r="D1718">
        <v>34947.25</v>
      </c>
      <c r="E1718" s="135">
        <f t="shared" si="350"/>
        <v>403.52275955079006</v>
      </c>
      <c r="F1718">
        <v>17747.05</v>
      </c>
      <c r="G1718">
        <f t="shared" si="338"/>
        <v>255.33597008547622</v>
      </c>
      <c r="H1718">
        <v>14909.62</v>
      </c>
      <c r="I1718">
        <f t="shared" si="339"/>
        <v>235.4731773264032</v>
      </c>
      <c r="J1718">
        <v>11129.3</v>
      </c>
      <c r="K1718">
        <f t="shared" si="340"/>
        <v>218.07362064168228</v>
      </c>
      <c r="L1718">
        <v>32482.99</v>
      </c>
      <c r="M1718" s="134">
        <f t="shared" si="341"/>
        <v>381.61317760061655</v>
      </c>
      <c r="N1718">
        <v>17920.7</v>
      </c>
      <c r="O1718">
        <f t="shared" si="342"/>
        <v>273.01576177867702</v>
      </c>
      <c r="P1718">
        <v>29836.01</v>
      </c>
      <c r="Q1718">
        <f t="shared" si="343"/>
        <v>308.05203306426802</v>
      </c>
      <c r="R1718">
        <v>14963.47</v>
      </c>
      <c r="S1718" s="135">
        <f t="shared" si="344"/>
        <v>355.5315579885762</v>
      </c>
      <c r="T1718">
        <v>20948.099999999999</v>
      </c>
      <c r="U1718" s="136">
        <f t="shared" si="345"/>
        <v>327.8894059419888</v>
      </c>
      <c r="V1718">
        <v>15219.5</v>
      </c>
      <c r="W1718">
        <f t="shared" si="346"/>
        <v>208.05906774992175</v>
      </c>
      <c r="X1718">
        <v>5447.54</v>
      </c>
      <c r="Y1718">
        <f t="shared" si="347"/>
        <v>131.49765007760658</v>
      </c>
      <c r="Z1718">
        <v>33670.25</v>
      </c>
      <c r="AA1718" s="136">
        <f t="shared" si="348"/>
        <v>339.49997983383071</v>
      </c>
      <c r="AB1718">
        <v>17745.900000000001</v>
      </c>
      <c r="AC1718">
        <f t="shared" si="349"/>
        <v>201.71755291336081</v>
      </c>
    </row>
    <row r="1719" spans="1:29">
      <c r="A1719" s="20">
        <v>44568</v>
      </c>
      <c r="B1719">
        <v>42826.35</v>
      </c>
      <c r="C1719">
        <f t="shared" si="350"/>
        <v>217.06263827328502</v>
      </c>
      <c r="D1719">
        <v>35148.6</v>
      </c>
      <c r="E1719" s="135">
        <f t="shared" si="350"/>
        <v>405.84767231604485</v>
      </c>
      <c r="F1719">
        <v>17909.5</v>
      </c>
      <c r="G1719">
        <f t="shared" si="338"/>
        <v>257.67322209864943</v>
      </c>
      <c r="H1719">
        <v>15032.95</v>
      </c>
      <c r="I1719">
        <f t="shared" si="339"/>
        <v>237.4209739140872</v>
      </c>
      <c r="J1719">
        <v>11211.26</v>
      </c>
      <c r="K1719">
        <f t="shared" si="340"/>
        <v>219.67958992526638</v>
      </c>
      <c r="L1719">
        <v>32657.65</v>
      </c>
      <c r="M1719" s="134">
        <f t="shared" si="341"/>
        <v>383.66509947110086</v>
      </c>
      <c r="N1719">
        <v>17975.23</v>
      </c>
      <c r="O1719">
        <f t="shared" si="342"/>
        <v>273.84650775901207</v>
      </c>
      <c r="P1719">
        <v>29945.119999999999</v>
      </c>
      <c r="Q1719">
        <f t="shared" si="343"/>
        <v>309.17857636974497</v>
      </c>
      <c r="R1719">
        <v>15047.51</v>
      </c>
      <c r="S1719" s="135">
        <f t="shared" si="344"/>
        <v>357.52834564099641</v>
      </c>
      <c r="T1719">
        <v>21008.1</v>
      </c>
      <c r="U1719" s="136">
        <f t="shared" si="345"/>
        <v>328.82855385308909</v>
      </c>
      <c r="V1719">
        <v>15335</v>
      </c>
      <c r="W1719">
        <f t="shared" si="346"/>
        <v>209.63801727685208</v>
      </c>
      <c r="X1719">
        <v>5494.55</v>
      </c>
      <c r="Y1719">
        <f t="shared" si="347"/>
        <v>132.6324199976344</v>
      </c>
      <c r="Z1719">
        <v>33801.800000000003</v>
      </c>
      <c r="AA1719" s="136">
        <f t="shared" si="348"/>
        <v>340.82640961522952</v>
      </c>
      <c r="AB1719">
        <v>17812.7</v>
      </c>
      <c r="AC1719">
        <f t="shared" si="349"/>
        <v>202.4768681655944</v>
      </c>
    </row>
    <row r="1720" spans="1:29">
      <c r="A1720" s="20">
        <v>44571</v>
      </c>
      <c r="B1720">
        <v>42994.3</v>
      </c>
      <c r="C1720">
        <f t="shared" si="350"/>
        <v>217.91388219432895</v>
      </c>
      <c r="D1720">
        <v>35391.15</v>
      </c>
      <c r="E1720" s="135">
        <f t="shared" si="350"/>
        <v>408.64830599477625</v>
      </c>
      <c r="F1720">
        <v>17950.8</v>
      </c>
      <c r="G1720">
        <f t="shared" si="338"/>
        <v>258.26742651935768</v>
      </c>
      <c r="H1720">
        <v>15047.23</v>
      </c>
      <c r="I1720">
        <f t="shared" si="339"/>
        <v>237.64650326843832</v>
      </c>
      <c r="J1720">
        <v>11272.42</v>
      </c>
      <c r="K1720">
        <f t="shared" si="340"/>
        <v>220.87799257758459</v>
      </c>
      <c r="L1720">
        <v>32711.759999999998</v>
      </c>
      <c r="M1720" s="134">
        <f t="shared" si="341"/>
        <v>384.3007887669437</v>
      </c>
      <c r="N1720">
        <v>18028.2</v>
      </c>
      <c r="O1720">
        <f t="shared" si="342"/>
        <v>274.65348767059015</v>
      </c>
      <c r="P1720">
        <v>30040.52</v>
      </c>
      <c r="Q1720">
        <f t="shared" si="343"/>
        <v>310.16356611717868</v>
      </c>
      <c r="R1720">
        <v>15091.61</v>
      </c>
      <c r="S1720" s="135">
        <f t="shared" si="344"/>
        <v>358.57616019920357</v>
      </c>
      <c r="T1720">
        <v>21163.8</v>
      </c>
      <c r="U1720" s="136">
        <f t="shared" si="345"/>
        <v>331.26564268239423</v>
      </c>
      <c r="V1720">
        <v>15356.65</v>
      </c>
      <c r="W1720">
        <f t="shared" si="346"/>
        <v>209.93398487215975</v>
      </c>
      <c r="X1720">
        <v>5561.82</v>
      </c>
      <c r="Y1720">
        <f t="shared" si="347"/>
        <v>134.25624413122875</v>
      </c>
      <c r="Z1720">
        <v>33889.18</v>
      </c>
      <c r="AA1720" s="136">
        <f t="shared" si="348"/>
        <v>341.70746954908446</v>
      </c>
      <c r="AB1720">
        <v>18003.3</v>
      </c>
      <c r="AC1720">
        <f t="shared" si="349"/>
        <v>204.64341737331483</v>
      </c>
    </row>
    <row r="1721" spans="1:29">
      <c r="A1721" s="20">
        <v>44572</v>
      </c>
      <c r="B1721">
        <v>42975.3</v>
      </c>
      <c r="C1721">
        <f t="shared" si="350"/>
        <v>217.81758189959936</v>
      </c>
      <c r="D1721">
        <v>35302.550000000003</v>
      </c>
      <c r="E1721" s="135">
        <f t="shared" si="350"/>
        <v>407.62527509831949</v>
      </c>
      <c r="F1721">
        <v>17979.55</v>
      </c>
      <c r="G1721">
        <f t="shared" si="338"/>
        <v>258.68106761125506</v>
      </c>
      <c r="H1721">
        <v>15068.57</v>
      </c>
      <c r="I1721">
        <f t="shared" si="339"/>
        <v>237.98353383019281</v>
      </c>
      <c r="J1721">
        <v>11282.92</v>
      </c>
      <c r="K1721">
        <f t="shared" si="340"/>
        <v>221.08373534817557</v>
      </c>
      <c r="L1721">
        <v>32741.11</v>
      </c>
      <c r="M1721" s="134">
        <f t="shared" si="341"/>
        <v>384.64559528760503</v>
      </c>
      <c r="N1721">
        <v>18051.150000000001</v>
      </c>
      <c r="O1721">
        <f t="shared" si="342"/>
        <v>275.00312310518927</v>
      </c>
      <c r="P1721">
        <v>30057.7</v>
      </c>
      <c r="Q1721">
        <f t="shared" si="343"/>
        <v>310.34094687043773</v>
      </c>
      <c r="R1721">
        <v>15109.62</v>
      </c>
      <c r="S1721" s="135">
        <f t="shared" si="344"/>
        <v>359.00407721038971</v>
      </c>
      <c r="T1721">
        <v>21241.5</v>
      </c>
      <c r="U1721" s="136">
        <f t="shared" si="345"/>
        <v>332.48183922726906</v>
      </c>
      <c r="V1721">
        <v>15389.8</v>
      </c>
      <c r="W1721">
        <f t="shared" si="346"/>
        <v>210.38716389222679</v>
      </c>
      <c r="X1721">
        <v>5521.31</v>
      </c>
      <c r="Y1721">
        <f t="shared" si="347"/>
        <v>133.2783770931448</v>
      </c>
      <c r="Z1721">
        <v>33902.230000000003</v>
      </c>
      <c r="AA1721" s="136">
        <f t="shared" si="348"/>
        <v>341.83905380333954</v>
      </c>
      <c r="AB1721">
        <v>18055.75</v>
      </c>
      <c r="AC1721">
        <f t="shared" si="349"/>
        <v>205.23961625025575</v>
      </c>
    </row>
    <row r="1722" spans="1:29">
      <c r="A1722" s="20">
        <v>44573</v>
      </c>
      <c r="B1722">
        <v>43295.75</v>
      </c>
      <c r="C1722">
        <f t="shared" si="350"/>
        <v>219.4417623967623</v>
      </c>
      <c r="D1722">
        <v>35551.15</v>
      </c>
      <c r="E1722" s="135">
        <f t="shared" si="350"/>
        <v>410.49576585293755</v>
      </c>
      <c r="F1722">
        <v>18032.400000000001</v>
      </c>
      <c r="G1722">
        <f t="shared" si="338"/>
        <v>259.44144784453425</v>
      </c>
      <c r="H1722">
        <v>15103.98</v>
      </c>
      <c r="I1722">
        <f t="shared" si="339"/>
        <v>238.54277713814616</v>
      </c>
      <c r="J1722">
        <v>11286.56</v>
      </c>
      <c r="K1722">
        <f t="shared" si="340"/>
        <v>221.15505950864707</v>
      </c>
      <c r="L1722">
        <v>33163.14</v>
      </c>
      <c r="M1722" s="134">
        <f t="shared" si="341"/>
        <v>389.60364284858349</v>
      </c>
      <c r="N1722">
        <v>18181.7</v>
      </c>
      <c r="O1722">
        <f t="shared" si="342"/>
        <v>276.99200789764751</v>
      </c>
      <c r="P1722">
        <v>30321.7</v>
      </c>
      <c r="Q1722">
        <f t="shared" si="343"/>
        <v>313.06670466207834</v>
      </c>
      <c r="R1722">
        <v>15216.25</v>
      </c>
      <c r="S1722" s="135">
        <f t="shared" si="344"/>
        <v>361.53760252425894</v>
      </c>
      <c r="T1722">
        <v>21394.1</v>
      </c>
      <c r="U1722" s="136">
        <f t="shared" si="345"/>
        <v>334.87040541450074</v>
      </c>
      <c r="V1722">
        <v>15399.75</v>
      </c>
      <c r="W1722">
        <f t="shared" si="346"/>
        <v>210.52318595104026</v>
      </c>
      <c r="X1722">
        <v>5582.96</v>
      </c>
      <c r="Y1722">
        <f t="shared" si="347"/>
        <v>134.76654058112001</v>
      </c>
      <c r="Z1722">
        <v>33962.78</v>
      </c>
      <c r="AA1722" s="136">
        <f t="shared" si="348"/>
        <v>342.44958457691371</v>
      </c>
      <c r="AB1722">
        <v>18212.349999999999</v>
      </c>
      <c r="AC1722">
        <f t="shared" si="349"/>
        <v>207.01968763498306</v>
      </c>
    </row>
    <row r="1723" spans="1:29">
      <c r="A1723" s="20">
        <v>44574</v>
      </c>
      <c r="B1723">
        <v>43488.75</v>
      </c>
      <c r="C1723">
        <f t="shared" si="350"/>
        <v>220.41997065375227</v>
      </c>
      <c r="D1723">
        <v>35966.1</v>
      </c>
      <c r="E1723" s="135">
        <f t="shared" si="350"/>
        <v>415.28703752883763</v>
      </c>
      <c r="F1723">
        <v>18046</v>
      </c>
      <c r="G1723">
        <f t="shared" si="338"/>
        <v>259.63711806539698</v>
      </c>
      <c r="H1723">
        <v>15109.25</v>
      </c>
      <c r="I1723">
        <f t="shared" si="339"/>
        <v>238.62600820939483</v>
      </c>
      <c r="J1723">
        <v>11304.16</v>
      </c>
      <c r="K1723">
        <f t="shared" si="340"/>
        <v>221.49992358125667</v>
      </c>
      <c r="L1723">
        <v>33412.870000000003</v>
      </c>
      <c r="M1723" s="134">
        <f t="shared" si="341"/>
        <v>392.53749403784298</v>
      </c>
      <c r="N1723">
        <v>18279</v>
      </c>
      <c r="O1723">
        <f t="shared" si="342"/>
        <v>278.47434026307212</v>
      </c>
      <c r="P1723">
        <v>30494.63</v>
      </c>
      <c r="Q1723">
        <f t="shared" si="343"/>
        <v>314.85217926400412</v>
      </c>
      <c r="R1723">
        <v>15398.48</v>
      </c>
      <c r="S1723" s="135">
        <f t="shared" si="344"/>
        <v>365.86738136648324</v>
      </c>
      <c r="T1723">
        <v>21502.2</v>
      </c>
      <c r="U1723" s="136">
        <f t="shared" si="345"/>
        <v>336.56243690099973</v>
      </c>
      <c r="V1723">
        <v>15435.6</v>
      </c>
      <c r="W1723">
        <f t="shared" si="346"/>
        <v>211.01327547952903</v>
      </c>
      <c r="X1723">
        <v>5654.91</v>
      </c>
      <c r="Y1723">
        <f t="shared" si="347"/>
        <v>136.50333478971396</v>
      </c>
      <c r="Z1723">
        <v>34137.870000000003</v>
      </c>
      <c r="AA1723" s="136">
        <f t="shared" si="348"/>
        <v>344.21503186254739</v>
      </c>
      <c r="AB1723">
        <v>18257.8</v>
      </c>
      <c r="AC1723">
        <f t="shared" si="349"/>
        <v>207.53631754836655</v>
      </c>
    </row>
    <row r="1724" spans="1:29">
      <c r="A1724" s="20">
        <v>44575</v>
      </c>
      <c r="B1724">
        <v>43551.75</v>
      </c>
      <c r="C1724">
        <f t="shared" si="350"/>
        <v>220.73928215732934</v>
      </c>
      <c r="D1724">
        <v>35989.85</v>
      </c>
      <c r="E1724" s="135">
        <f t="shared" si="350"/>
        <v>415.56126985153344</v>
      </c>
      <c r="F1724">
        <v>18012.099999999999</v>
      </c>
      <c r="G1724">
        <f t="shared" si="338"/>
        <v>259.14938126486408</v>
      </c>
      <c r="H1724">
        <v>15051.47</v>
      </c>
      <c r="I1724">
        <f t="shared" si="339"/>
        <v>237.71346716636893</v>
      </c>
      <c r="J1724">
        <v>11265.06</v>
      </c>
      <c r="K1724">
        <f t="shared" si="340"/>
        <v>220.73377669267512</v>
      </c>
      <c r="L1724">
        <v>33433.449999999997</v>
      </c>
      <c r="M1724" s="134">
        <f t="shared" si="341"/>
        <v>392.77926978555024</v>
      </c>
      <c r="N1724">
        <v>18282.5</v>
      </c>
      <c r="O1724">
        <f t="shared" si="342"/>
        <v>278.52766157118094</v>
      </c>
      <c r="P1724">
        <v>30431.07</v>
      </c>
      <c r="Q1724">
        <f t="shared" si="343"/>
        <v>314.19593242598643</v>
      </c>
      <c r="R1724">
        <v>15349.91</v>
      </c>
      <c r="S1724" s="135">
        <f t="shared" si="344"/>
        <v>364.71335975441696</v>
      </c>
      <c r="T1724">
        <v>21456.1</v>
      </c>
      <c r="U1724" s="136">
        <f t="shared" si="345"/>
        <v>335.84085825597094</v>
      </c>
      <c r="V1724">
        <v>15358.7</v>
      </c>
      <c r="W1724">
        <f t="shared" si="346"/>
        <v>209.96200951744294</v>
      </c>
      <c r="X1724">
        <v>5645.39</v>
      </c>
      <c r="Y1724">
        <f t="shared" si="347"/>
        <v>136.27353241492847</v>
      </c>
      <c r="Z1724">
        <v>34027.78</v>
      </c>
      <c r="AA1724" s="136">
        <f t="shared" si="348"/>
        <v>343.10498507703471</v>
      </c>
      <c r="AB1724">
        <v>18255.75</v>
      </c>
      <c r="AC1724">
        <f t="shared" si="349"/>
        <v>207.51301520903905</v>
      </c>
    </row>
    <row r="1725" spans="1:29">
      <c r="A1725" s="20">
        <v>44578</v>
      </c>
      <c r="B1725">
        <v>43713.25</v>
      </c>
      <c r="C1725">
        <f t="shared" si="350"/>
        <v>221.55783466253084</v>
      </c>
      <c r="D1725">
        <v>36180.65</v>
      </c>
      <c r="E1725" s="135">
        <f t="shared" si="350"/>
        <v>417.76436573239079</v>
      </c>
      <c r="F1725">
        <v>18004.650000000001</v>
      </c>
      <c r="G1725">
        <f t="shared" si="338"/>
        <v>259.04219426887681</v>
      </c>
      <c r="H1725">
        <v>15060.97</v>
      </c>
      <c r="I1725">
        <f t="shared" si="339"/>
        <v>237.86350420182663</v>
      </c>
      <c r="J1725">
        <v>11281.45</v>
      </c>
      <c r="K1725">
        <f t="shared" si="340"/>
        <v>221.05493136029284</v>
      </c>
      <c r="L1725">
        <v>33569.03</v>
      </c>
      <c r="M1725" s="134">
        <f t="shared" si="341"/>
        <v>394.37207619342996</v>
      </c>
      <c r="N1725">
        <v>18332.25</v>
      </c>
      <c r="O1725">
        <f t="shared" si="342"/>
        <v>279.28558587929888</v>
      </c>
      <c r="P1725">
        <v>30434.39</v>
      </c>
      <c r="Q1725">
        <f t="shared" si="343"/>
        <v>314.23021089518431</v>
      </c>
      <c r="R1725">
        <v>15347.13</v>
      </c>
      <c r="S1725" s="135">
        <f t="shared" si="344"/>
        <v>364.64730704530547</v>
      </c>
      <c r="T1725">
        <v>21536.5</v>
      </c>
      <c r="U1725" s="136">
        <f t="shared" si="345"/>
        <v>337.09931645684537</v>
      </c>
      <c r="V1725">
        <v>15345.65</v>
      </c>
      <c r="W1725">
        <f t="shared" si="346"/>
        <v>209.78360872673784</v>
      </c>
      <c r="X1725">
        <v>5683.1</v>
      </c>
      <c r="Y1725">
        <f t="shared" si="347"/>
        <v>137.18381051925201</v>
      </c>
      <c r="Z1725">
        <v>34199.839999999997</v>
      </c>
      <c r="AA1725" s="136">
        <f t="shared" si="348"/>
        <v>344.83988061627809</v>
      </c>
      <c r="AB1725">
        <v>18308.099999999999</v>
      </c>
      <c r="AC1725">
        <f t="shared" si="349"/>
        <v>208.10807738650055</v>
      </c>
    </row>
    <row r="1726" spans="1:29">
      <c r="A1726" s="20">
        <v>44579</v>
      </c>
      <c r="B1726">
        <v>42958.55</v>
      </c>
      <c r="C1726">
        <f t="shared" si="350"/>
        <v>217.7326855871404</v>
      </c>
      <c r="D1726">
        <v>35416.25</v>
      </c>
      <c r="E1726" s="135">
        <f t="shared" si="350"/>
        <v>408.93812626002529</v>
      </c>
      <c r="F1726">
        <v>17685.400000000001</v>
      </c>
      <c r="G1726">
        <f t="shared" si="338"/>
        <v>254.44897970928585</v>
      </c>
      <c r="H1726">
        <v>14818.49</v>
      </c>
      <c r="I1726">
        <f t="shared" si="339"/>
        <v>234.03392732206001</v>
      </c>
      <c r="J1726">
        <v>11080.6</v>
      </c>
      <c r="K1726">
        <f t="shared" si="340"/>
        <v>217.11936607713201</v>
      </c>
      <c r="L1726">
        <v>32916.36</v>
      </c>
      <c r="M1726" s="134">
        <f t="shared" si="341"/>
        <v>386.7044485327807</v>
      </c>
      <c r="N1726">
        <v>18000.5</v>
      </c>
      <c r="O1726">
        <f t="shared" si="342"/>
        <v>274.23148760355758</v>
      </c>
      <c r="P1726">
        <v>29819.46</v>
      </c>
      <c r="Q1726">
        <f t="shared" si="343"/>
        <v>307.8811569602845</v>
      </c>
      <c r="R1726">
        <v>14920.23</v>
      </c>
      <c r="S1726" s="135">
        <f t="shared" si="344"/>
        <v>354.50417700225245</v>
      </c>
      <c r="T1726">
        <v>21009.7</v>
      </c>
      <c r="U1726" s="136">
        <f t="shared" si="345"/>
        <v>328.85359779738508</v>
      </c>
      <c r="V1726">
        <v>15099.25</v>
      </c>
      <c r="W1726">
        <f t="shared" si="346"/>
        <v>206.41518306928651</v>
      </c>
      <c r="X1726">
        <v>5584.14</v>
      </c>
      <c r="Y1726">
        <f t="shared" si="347"/>
        <v>134.79502448891904</v>
      </c>
      <c r="Z1726">
        <v>33381.39</v>
      </c>
      <c r="AA1726" s="136">
        <f t="shared" si="348"/>
        <v>336.58738001129302</v>
      </c>
      <c r="AB1726">
        <v>18113.05</v>
      </c>
      <c r="AC1726">
        <f t="shared" si="349"/>
        <v>205.89094505194717</v>
      </c>
    </row>
    <row r="1727" spans="1:29">
      <c r="A1727" s="20">
        <v>44580</v>
      </c>
      <c r="B1727">
        <v>42928.2</v>
      </c>
      <c r="C1727">
        <f t="shared" si="350"/>
        <v>217.57885853740123</v>
      </c>
      <c r="D1727">
        <v>35470.050000000003</v>
      </c>
      <c r="E1727" s="135">
        <f t="shared" si="350"/>
        <v>409.55933463733214</v>
      </c>
      <c r="F1727">
        <v>17489.099999999999</v>
      </c>
      <c r="G1727">
        <f t="shared" si="338"/>
        <v>251.62471027139168</v>
      </c>
      <c r="H1727">
        <v>14659.43</v>
      </c>
      <c r="I1727">
        <f t="shared" si="339"/>
        <v>231.5218335473335</v>
      </c>
      <c r="J1727">
        <v>10995.59</v>
      </c>
      <c r="K1727">
        <f t="shared" si="340"/>
        <v>215.4536334173286</v>
      </c>
      <c r="L1727">
        <v>32871.22</v>
      </c>
      <c r="M1727" s="134">
        <f t="shared" si="341"/>
        <v>386.17413962843131</v>
      </c>
      <c r="N1727">
        <v>17937.75</v>
      </c>
      <c r="O1727">
        <f t="shared" si="342"/>
        <v>273.27551272246416</v>
      </c>
      <c r="P1727">
        <v>29785.279999999999</v>
      </c>
      <c r="Q1727">
        <f t="shared" si="343"/>
        <v>307.52825392498801</v>
      </c>
      <c r="R1727">
        <v>14834.65</v>
      </c>
      <c r="S1727" s="135">
        <f t="shared" si="344"/>
        <v>352.47079900018059</v>
      </c>
      <c r="T1727">
        <v>20891.849999999999</v>
      </c>
      <c r="U1727" s="136">
        <f t="shared" si="345"/>
        <v>327.00895477533231</v>
      </c>
      <c r="V1727">
        <v>14930.4</v>
      </c>
      <c r="W1727">
        <f t="shared" si="346"/>
        <v>204.1069092370598</v>
      </c>
      <c r="X1727">
        <v>5620.91</v>
      </c>
      <c r="Y1727">
        <f t="shared" si="347"/>
        <v>135.682612022623</v>
      </c>
      <c r="Z1727">
        <v>33382.660000000003</v>
      </c>
      <c r="AA1727" s="136">
        <f t="shared" si="348"/>
        <v>336.60018552875698</v>
      </c>
      <c r="AB1727">
        <v>17938.400000000001</v>
      </c>
      <c r="AC1727">
        <f t="shared" si="349"/>
        <v>203.90569941118969</v>
      </c>
    </row>
    <row r="1728" spans="1:29">
      <c r="A1728" s="20">
        <v>44581</v>
      </c>
      <c r="B1728">
        <v>42895.85</v>
      </c>
      <c r="C1728">
        <f t="shared" si="350"/>
        <v>217.41489461453273</v>
      </c>
      <c r="D1728">
        <v>35675.050000000003</v>
      </c>
      <c r="E1728" s="135">
        <f t="shared" si="350"/>
        <v>411.92639258060126</v>
      </c>
      <c r="F1728">
        <v>17389.25</v>
      </c>
      <c r="G1728">
        <f t="shared" si="338"/>
        <v>250.1881167748368</v>
      </c>
      <c r="H1728">
        <v>14552.14</v>
      </c>
      <c r="I1728">
        <f t="shared" si="339"/>
        <v>229.82736264899071</v>
      </c>
      <c r="J1728">
        <v>10912.25</v>
      </c>
      <c r="K1728">
        <f t="shared" si="340"/>
        <v>213.82062365532403</v>
      </c>
      <c r="L1728">
        <v>32991.089999999997</v>
      </c>
      <c r="M1728" s="134">
        <f t="shared" si="341"/>
        <v>387.5823835000387</v>
      </c>
      <c r="N1728">
        <v>17955.5</v>
      </c>
      <c r="O1728">
        <f t="shared" si="342"/>
        <v>273.54592792787304</v>
      </c>
      <c r="P1728">
        <v>29820.16</v>
      </c>
      <c r="Q1728">
        <f t="shared" si="343"/>
        <v>307.88838434836839</v>
      </c>
      <c r="R1728">
        <v>14876.65</v>
      </c>
      <c r="S1728" s="135">
        <f t="shared" si="344"/>
        <v>353.4687176270445</v>
      </c>
      <c r="T1728">
        <v>20854.5</v>
      </c>
      <c r="U1728" s="136">
        <f t="shared" si="345"/>
        <v>326.42433520067243</v>
      </c>
      <c r="V1728">
        <v>14802.45</v>
      </c>
      <c r="W1728">
        <f t="shared" si="346"/>
        <v>202.3577612546292</v>
      </c>
      <c r="X1728">
        <v>5625.69</v>
      </c>
      <c r="Y1728">
        <f t="shared" si="347"/>
        <v>135.79799598811402</v>
      </c>
      <c r="Z1728">
        <v>33385.71</v>
      </c>
      <c r="AA1728" s="136">
        <f t="shared" si="348"/>
        <v>336.63093893683953</v>
      </c>
      <c r="AB1728">
        <v>17757</v>
      </c>
      <c r="AC1728">
        <f t="shared" si="349"/>
        <v>201.84372655557326</v>
      </c>
    </row>
    <row r="1729" spans="1:29">
      <c r="A1729" s="20">
        <v>44582</v>
      </c>
      <c r="B1729">
        <v>42182.2</v>
      </c>
      <c r="C1729">
        <f t="shared" si="350"/>
        <v>213.79780486012382</v>
      </c>
      <c r="D1729">
        <v>34964.9</v>
      </c>
      <c r="E1729" s="135">
        <f t="shared" si="350"/>
        <v>403.72655746639356</v>
      </c>
      <c r="F1729">
        <v>17184.05</v>
      </c>
      <c r="G1729">
        <f t="shared" si="338"/>
        <v>247.23579844240749</v>
      </c>
      <c r="H1729">
        <v>14407.48</v>
      </c>
      <c r="I1729">
        <f t="shared" si="339"/>
        <v>227.54269343327377</v>
      </c>
      <c r="J1729">
        <v>10806.02</v>
      </c>
      <c r="K1729">
        <f t="shared" si="340"/>
        <v>211.73909465343121</v>
      </c>
      <c r="L1729">
        <v>32169.78</v>
      </c>
      <c r="M1729" s="134">
        <f t="shared" si="341"/>
        <v>377.93355748694199</v>
      </c>
      <c r="N1729">
        <v>17607.400000000001</v>
      </c>
      <c r="O1729">
        <f t="shared" si="342"/>
        <v>268.24274296996646</v>
      </c>
      <c r="P1729">
        <v>29179.48</v>
      </c>
      <c r="Q1729">
        <f t="shared" si="343"/>
        <v>301.27346578038242</v>
      </c>
      <c r="R1729">
        <v>14446.47</v>
      </c>
      <c r="S1729" s="135">
        <f t="shared" si="344"/>
        <v>343.24765489122683</v>
      </c>
      <c r="T1729">
        <v>20313.95</v>
      </c>
      <c r="U1729" s="136">
        <f t="shared" si="345"/>
        <v>317.96339514491831</v>
      </c>
      <c r="V1729">
        <v>14615.25</v>
      </c>
      <c r="W1729">
        <f t="shared" si="346"/>
        <v>199.79863267072136</v>
      </c>
      <c r="X1729">
        <v>5513.89</v>
      </c>
      <c r="Y1729">
        <f t="shared" si="347"/>
        <v>133.09926641867966</v>
      </c>
      <c r="Z1729">
        <v>32566.38</v>
      </c>
      <c r="AA1729" s="136">
        <f t="shared" si="348"/>
        <v>328.36956521739131</v>
      </c>
      <c r="AB1729">
        <v>17617.150000000001</v>
      </c>
      <c r="AC1729">
        <f t="shared" si="349"/>
        <v>200.25405233364407</v>
      </c>
    </row>
    <row r="1730" spans="1:29">
      <c r="A1730" s="20">
        <v>44585</v>
      </c>
      <c r="B1730">
        <v>40616.050000000003</v>
      </c>
      <c r="C1730">
        <f t="shared" si="350"/>
        <v>205.85987293429534</v>
      </c>
      <c r="D1730">
        <v>33319.9</v>
      </c>
      <c r="E1730" s="135">
        <f t="shared" si="350"/>
        <v>384.73236079967296</v>
      </c>
      <c r="F1730">
        <v>16679.55</v>
      </c>
      <c r="G1730">
        <f t="shared" ref="G1730:G1793" si="351">F1730/F$2*100</f>
        <v>239.97729649937338</v>
      </c>
      <c r="H1730">
        <v>13987.19</v>
      </c>
      <c r="I1730">
        <f t="shared" ref="I1730:I1793" si="352">H1730/H$2*100</f>
        <v>220.9048970509036</v>
      </c>
      <c r="J1730">
        <v>10556.35</v>
      </c>
      <c r="K1730">
        <f t="shared" ref="K1730:K1793" si="353">J1730/J$2*100</f>
        <v>206.84692345977044</v>
      </c>
      <c r="L1730">
        <v>30892.92</v>
      </c>
      <c r="M1730" s="134">
        <f t="shared" ref="M1730:M1793" si="354">L1730/L$2*100</f>
        <v>362.93288784565823</v>
      </c>
      <c r="N1730">
        <v>16975.400000000001</v>
      </c>
      <c r="O1730">
        <f t="shared" ref="O1730:O1793" si="355">N1730/N$2*100</f>
        <v>258.61443819146314</v>
      </c>
      <c r="P1730">
        <v>27964.22</v>
      </c>
      <c r="Q1730">
        <f t="shared" ref="Q1730:Q1793" si="356">P1730/P$2*100</f>
        <v>288.72610057633261</v>
      </c>
      <c r="R1730">
        <v>13708.08</v>
      </c>
      <c r="S1730" s="135">
        <f t="shared" ref="S1730:S1793" si="357">R1730/R$2*100</f>
        <v>325.70353263193908</v>
      </c>
      <c r="T1730">
        <v>19421.45</v>
      </c>
      <c r="U1730" s="136">
        <f t="shared" ref="U1730:U1793" si="358">T1730/T$2*100</f>
        <v>303.99356996730199</v>
      </c>
      <c r="V1730">
        <v>14184.25</v>
      </c>
      <c r="W1730">
        <f t="shared" ref="W1730:W1793" si="359">V1730/V$2*100</f>
        <v>193.90662188191646</v>
      </c>
      <c r="X1730">
        <v>5366.38</v>
      </c>
      <c r="Y1730">
        <f t="shared" ref="Y1730:Y1793" si="360">X1730/X$2*100</f>
        <v>129.53853655475066</v>
      </c>
      <c r="Z1730">
        <v>31006.75</v>
      </c>
      <c r="AA1730" s="136">
        <f t="shared" ref="AA1730:AA1793" si="361">Z1730/Z$2*100</f>
        <v>312.64368395579572</v>
      </c>
      <c r="AB1730">
        <v>17149.099999999999</v>
      </c>
      <c r="AC1730">
        <f t="shared" ref="AC1730:AC1793" si="362">AB1730/AB$2*100</f>
        <v>194.93373042035148</v>
      </c>
    </row>
    <row r="1731" spans="1:29">
      <c r="A1731" s="20">
        <v>44586</v>
      </c>
      <c r="B1731">
        <v>40998.75</v>
      </c>
      <c r="C1731">
        <f t="shared" ref="C1731:E1794" si="363">B1731/B$2*100</f>
        <v>207.79956360761176</v>
      </c>
      <c r="D1731">
        <v>33609.75</v>
      </c>
      <c r="E1731" s="135">
        <f t="shared" si="363"/>
        <v>388.07914979897322</v>
      </c>
      <c r="F1731">
        <v>16734</v>
      </c>
      <c r="G1731">
        <f t="shared" si="351"/>
        <v>240.76069675863647</v>
      </c>
      <c r="H1731">
        <v>14041.93</v>
      </c>
      <c r="I1731">
        <f t="shared" si="352"/>
        <v>221.76942624258302</v>
      </c>
      <c r="J1731">
        <v>10612.15</v>
      </c>
      <c r="K1731">
        <f t="shared" si="353"/>
        <v>207.94029932633939</v>
      </c>
      <c r="L1731">
        <v>31224.73</v>
      </c>
      <c r="M1731" s="134">
        <f t="shared" si="354"/>
        <v>366.83102248349979</v>
      </c>
      <c r="N1731">
        <v>17097.7</v>
      </c>
      <c r="O1731">
        <f t="shared" si="355"/>
        <v>260.47763704337916</v>
      </c>
      <c r="P1731">
        <v>28247.81</v>
      </c>
      <c r="Q1731">
        <f t="shared" si="356"/>
        <v>291.65412198592111</v>
      </c>
      <c r="R1731">
        <v>13818.53</v>
      </c>
      <c r="S1731" s="135">
        <f t="shared" si="357"/>
        <v>328.32782102091824</v>
      </c>
      <c r="T1731">
        <v>19628.45</v>
      </c>
      <c r="U1731" s="136">
        <f t="shared" si="358"/>
        <v>307.23363026059786</v>
      </c>
      <c r="V1731">
        <v>14275.2</v>
      </c>
      <c r="W1731">
        <f t="shared" si="359"/>
        <v>195.14995919338236</v>
      </c>
      <c r="X1731">
        <v>5456.27</v>
      </c>
      <c r="Y1731">
        <f t="shared" si="360"/>
        <v>131.70838271750966</v>
      </c>
      <c r="Z1731">
        <v>31303.17</v>
      </c>
      <c r="AA1731" s="136">
        <f t="shared" si="361"/>
        <v>315.63251189803981</v>
      </c>
      <c r="AB1731">
        <v>17277.95</v>
      </c>
      <c r="AC1731">
        <f t="shared" si="362"/>
        <v>196.39836769954761</v>
      </c>
    </row>
    <row r="1732" spans="1:29">
      <c r="A1732" s="20">
        <v>44588</v>
      </c>
      <c r="B1732">
        <v>40299.300000000003</v>
      </c>
      <c r="C1732">
        <f t="shared" si="363"/>
        <v>204.25444565242182</v>
      </c>
      <c r="D1732">
        <v>32965.800000000003</v>
      </c>
      <c r="E1732" s="135">
        <f t="shared" si="363"/>
        <v>380.64370120107986</v>
      </c>
      <c r="F1732">
        <v>16303.95</v>
      </c>
      <c r="G1732">
        <f t="shared" si="351"/>
        <v>234.57334539966362</v>
      </c>
      <c r="H1732">
        <v>13739.55</v>
      </c>
      <c r="I1732">
        <f t="shared" si="352"/>
        <v>216.99382637082519</v>
      </c>
      <c r="J1732">
        <v>10436.31</v>
      </c>
      <c r="K1732">
        <f t="shared" si="353"/>
        <v>204.49479372817655</v>
      </c>
      <c r="L1732">
        <v>30525.26</v>
      </c>
      <c r="M1732" s="134">
        <f t="shared" si="354"/>
        <v>358.61358408462382</v>
      </c>
      <c r="N1732">
        <v>16791.05</v>
      </c>
      <c r="O1732">
        <f t="shared" si="355"/>
        <v>255.80592872007531</v>
      </c>
      <c r="P1732">
        <v>27641.18</v>
      </c>
      <c r="Q1732">
        <f t="shared" si="356"/>
        <v>285.39076422401604</v>
      </c>
      <c r="R1732">
        <v>13489.67</v>
      </c>
      <c r="S1732" s="135">
        <f t="shared" si="357"/>
        <v>320.51411817257338</v>
      </c>
      <c r="T1732">
        <v>19228.2</v>
      </c>
      <c r="U1732" s="136">
        <f t="shared" si="358"/>
        <v>300.9687310702999</v>
      </c>
      <c r="V1732">
        <v>13966.3</v>
      </c>
      <c r="W1732">
        <f t="shared" si="359"/>
        <v>190.92712361876093</v>
      </c>
      <c r="X1732">
        <v>5455.91</v>
      </c>
      <c r="Y1732">
        <f t="shared" si="360"/>
        <v>131.69969271174045</v>
      </c>
      <c r="Z1732">
        <v>30590.19</v>
      </c>
      <c r="AA1732" s="136">
        <f t="shared" si="361"/>
        <v>308.44347422763565</v>
      </c>
      <c r="AB1732">
        <v>17110.150000000001</v>
      </c>
      <c r="AC1732">
        <f t="shared" si="362"/>
        <v>194.49098597312843</v>
      </c>
    </row>
    <row r="1733" spans="1:29">
      <c r="A1733" s="20">
        <v>44589</v>
      </c>
      <c r="B1733">
        <v>40633.199999999997</v>
      </c>
      <c r="C1733">
        <f t="shared" si="363"/>
        <v>205.94679662138014</v>
      </c>
      <c r="D1733">
        <v>33330.449999999997</v>
      </c>
      <c r="E1733" s="135">
        <f t="shared" si="363"/>
        <v>384.85417768407041</v>
      </c>
      <c r="F1733">
        <v>16405.2</v>
      </c>
      <c r="G1733">
        <f t="shared" si="351"/>
        <v>236.03008141895438</v>
      </c>
      <c r="H1733">
        <v>13838.53</v>
      </c>
      <c r="I1733">
        <f t="shared" si="352"/>
        <v>218.5570543465729</v>
      </c>
      <c r="J1733">
        <v>10509.66</v>
      </c>
      <c r="K1733">
        <f t="shared" si="353"/>
        <v>205.93205393987608</v>
      </c>
      <c r="L1733">
        <v>31124.69</v>
      </c>
      <c r="M1733" s="134">
        <f t="shared" si="354"/>
        <v>365.65574329007683</v>
      </c>
      <c r="N1733">
        <v>17047</v>
      </c>
      <c r="O1733">
        <f t="shared" si="355"/>
        <v>259.70523980877454</v>
      </c>
      <c r="P1733">
        <v>28113.02</v>
      </c>
      <c r="Q1733">
        <f t="shared" si="356"/>
        <v>290.2624367861664</v>
      </c>
      <c r="R1733">
        <v>13749.23</v>
      </c>
      <c r="S1733" s="135">
        <f t="shared" si="357"/>
        <v>326.68125528659272</v>
      </c>
      <c r="T1733">
        <v>19455.849999999999</v>
      </c>
      <c r="U1733" s="136">
        <f t="shared" si="358"/>
        <v>304.53201476966609</v>
      </c>
      <c r="V1733">
        <v>14057.8</v>
      </c>
      <c r="W1733">
        <f t="shared" si="359"/>
        <v>192.17797973749794</v>
      </c>
      <c r="X1733">
        <v>5501.24</v>
      </c>
      <c r="Y1733">
        <f t="shared" si="360"/>
        <v>132.79390927151201</v>
      </c>
      <c r="Z1733">
        <v>31073.29</v>
      </c>
      <c r="AA1733" s="136">
        <f t="shared" si="361"/>
        <v>313.3146124062273</v>
      </c>
      <c r="AB1733">
        <v>17101.95</v>
      </c>
      <c r="AC1733">
        <f t="shared" si="362"/>
        <v>194.39777661581832</v>
      </c>
    </row>
    <row r="1734" spans="1:29">
      <c r="A1734" s="20">
        <v>44592</v>
      </c>
      <c r="B1734">
        <v>41097.25</v>
      </c>
      <c r="C1734">
        <f t="shared" si="363"/>
        <v>208.29880460923621</v>
      </c>
      <c r="D1734">
        <v>33759.449999999997</v>
      </c>
      <c r="E1734" s="135">
        <f t="shared" si="363"/>
        <v>389.80767942876537</v>
      </c>
      <c r="F1734">
        <v>16690.650000000001</v>
      </c>
      <c r="G1734">
        <f t="shared" si="351"/>
        <v>240.13699792963644</v>
      </c>
      <c r="H1734">
        <v>14125.88</v>
      </c>
      <c r="I1734">
        <f t="shared" si="352"/>
        <v>223.09527983486447</v>
      </c>
      <c r="J1734">
        <v>10684.32</v>
      </c>
      <c r="K1734">
        <f t="shared" si="353"/>
        <v>209.35443796953436</v>
      </c>
      <c r="L1734">
        <v>31750.240000000002</v>
      </c>
      <c r="M1734" s="134">
        <f t="shared" si="354"/>
        <v>373.00476267677942</v>
      </c>
      <c r="N1734">
        <v>17271.75</v>
      </c>
      <c r="O1734">
        <f t="shared" si="355"/>
        <v>263.12922952233248</v>
      </c>
      <c r="P1734">
        <v>28640.06</v>
      </c>
      <c r="Q1734">
        <f t="shared" si="356"/>
        <v>295.70404052293253</v>
      </c>
      <c r="R1734">
        <v>13976.65</v>
      </c>
      <c r="S1734" s="135">
        <f t="shared" si="357"/>
        <v>332.08474705138804</v>
      </c>
      <c r="T1734">
        <v>19897.25</v>
      </c>
      <c r="U1734" s="136">
        <f t="shared" si="358"/>
        <v>311.44101290232703</v>
      </c>
      <c r="V1734">
        <v>14298.85</v>
      </c>
      <c r="W1734">
        <f t="shared" si="359"/>
        <v>195.47326790603952</v>
      </c>
      <c r="X1734">
        <v>5565.47</v>
      </c>
      <c r="Y1734">
        <f t="shared" si="360"/>
        <v>134.34435113416646</v>
      </c>
      <c r="Z1734">
        <v>31822.68</v>
      </c>
      <c r="AA1734" s="136">
        <f t="shared" si="361"/>
        <v>320.87077518754535</v>
      </c>
      <c r="AB1734">
        <v>17339.849999999999</v>
      </c>
      <c r="AC1734">
        <f t="shared" si="362"/>
        <v>197.101984677291</v>
      </c>
    </row>
    <row r="1735" spans="1:29">
      <c r="A1735" s="20">
        <v>44593</v>
      </c>
      <c r="B1735">
        <v>41810.6</v>
      </c>
      <c r="C1735">
        <f t="shared" si="363"/>
        <v>211.91437383267569</v>
      </c>
      <c r="D1735">
        <v>34023.1</v>
      </c>
      <c r="E1735" s="135">
        <f t="shared" si="363"/>
        <v>392.85194687629172</v>
      </c>
      <c r="F1735">
        <v>16928.25</v>
      </c>
      <c r="G1735">
        <f t="shared" si="351"/>
        <v>243.55547178823875</v>
      </c>
      <c r="H1735">
        <v>14304.51</v>
      </c>
      <c r="I1735">
        <f t="shared" si="352"/>
        <v>225.91644990263387</v>
      </c>
      <c r="J1735">
        <v>10827.75</v>
      </c>
      <c r="K1735">
        <f t="shared" si="353"/>
        <v>212.16488421580655</v>
      </c>
      <c r="L1735">
        <v>31959.5</v>
      </c>
      <c r="M1735" s="134">
        <f t="shared" si="354"/>
        <v>375.46316855458514</v>
      </c>
      <c r="N1735">
        <v>17338.8</v>
      </c>
      <c r="O1735">
        <f t="shared" si="355"/>
        <v>264.1507134391025</v>
      </c>
      <c r="P1735">
        <v>28821.53</v>
      </c>
      <c r="Q1735">
        <f t="shared" si="356"/>
        <v>297.57768925948182</v>
      </c>
      <c r="R1735">
        <v>14158.78</v>
      </c>
      <c r="S1735" s="135">
        <f t="shared" si="357"/>
        <v>336.41214989688171</v>
      </c>
      <c r="T1735">
        <v>20069.8</v>
      </c>
      <c r="U1735" s="136">
        <f t="shared" si="358"/>
        <v>314.14184576999952</v>
      </c>
      <c r="V1735">
        <v>14487.95</v>
      </c>
      <c r="W1735">
        <f t="shared" si="359"/>
        <v>198.05837055142933</v>
      </c>
      <c r="X1735">
        <v>5600.68</v>
      </c>
      <c r="Y1735">
        <f t="shared" si="360"/>
        <v>135.19428197620388</v>
      </c>
      <c r="Z1735">
        <v>31922.83</v>
      </c>
      <c r="AA1735" s="136">
        <f t="shared" si="361"/>
        <v>321.88059611196257</v>
      </c>
      <c r="AB1735">
        <v>17576.849999999999</v>
      </c>
      <c r="AC1735">
        <f t="shared" si="362"/>
        <v>199.79596244344918</v>
      </c>
    </row>
    <row r="1736" spans="1:29">
      <c r="A1736" s="20">
        <v>44594</v>
      </c>
      <c r="B1736">
        <v>42249.1</v>
      </c>
      <c r="C1736">
        <f t="shared" si="363"/>
        <v>214.13688326630322</v>
      </c>
      <c r="D1736">
        <v>34465.599999999999</v>
      </c>
      <c r="E1736" s="135">
        <f t="shared" si="363"/>
        <v>397.96132804651899</v>
      </c>
      <c r="F1736">
        <v>17102.45</v>
      </c>
      <c r="G1736">
        <f t="shared" si="351"/>
        <v>246.06177711723092</v>
      </c>
      <c r="H1736">
        <v>14415.08</v>
      </c>
      <c r="I1736">
        <f t="shared" si="352"/>
        <v>227.66272306163992</v>
      </c>
      <c r="J1736">
        <v>10902.08</v>
      </c>
      <c r="K1736">
        <f t="shared" si="353"/>
        <v>213.62134708609454</v>
      </c>
      <c r="L1736">
        <v>32260.04</v>
      </c>
      <c r="M1736" s="134">
        <f t="shared" si="354"/>
        <v>378.99394033378678</v>
      </c>
      <c r="N1736">
        <v>17508.05</v>
      </c>
      <c r="O1736">
        <f t="shared" si="355"/>
        <v>266.72917955264944</v>
      </c>
      <c r="P1736">
        <v>29192.560000000001</v>
      </c>
      <c r="Q1736">
        <f t="shared" si="356"/>
        <v>301.40851468915008</v>
      </c>
      <c r="R1736">
        <v>14386.07</v>
      </c>
      <c r="S1736" s="135">
        <f t="shared" si="357"/>
        <v>341.81255286592722</v>
      </c>
      <c r="T1736">
        <v>20325.2</v>
      </c>
      <c r="U1736" s="136">
        <f t="shared" si="358"/>
        <v>318.13948537824962</v>
      </c>
      <c r="V1736">
        <v>14641</v>
      </c>
      <c r="W1736">
        <f t="shared" si="359"/>
        <v>200.15064955659545</v>
      </c>
      <c r="X1736">
        <v>5644.63</v>
      </c>
      <c r="Y1736">
        <f t="shared" si="360"/>
        <v>136.2551868471935</v>
      </c>
      <c r="Z1736">
        <v>32336.33</v>
      </c>
      <c r="AA1736" s="136">
        <f t="shared" si="361"/>
        <v>326.04995160119381</v>
      </c>
      <c r="AB1736">
        <v>17780</v>
      </c>
      <c r="AC1736">
        <f t="shared" si="362"/>
        <v>202.10516743583332</v>
      </c>
    </row>
    <row r="1737" spans="1:29">
      <c r="A1737" s="20">
        <v>44595</v>
      </c>
      <c r="B1737">
        <v>42030.15</v>
      </c>
      <c r="C1737">
        <f t="shared" si="363"/>
        <v>213.02714908045891</v>
      </c>
      <c r="D1737">
        <v>34139.35</v>
      </c>
      <c r="E1737" s="135">
        <f t="shared" si="363"/>
        <v>394.19424192948702</v>
      </c>
      <c r="F1737">
        <v>16947.95</v>
      </c>
      <c r="G1737">
        <f t="shared" si="351"/>
        <v>243.83890585816496</v>
      </c>
      <c r="H1737">
        <v>14305.91</v>
      </c>
      <c r="I1737">
        <f t="shared" si="352"/>
        <v>225.93856062364867</v>
      </c>
      <c r="J1737">
        <v>10831.97</v>
      </c>
      <c r="K1737">
        <f t="shared" si="353"/>
        <v>212.24757321503449</v>
      </c>
      <c r="L1737">
        <v>31818.880000000001</v>
      </c>
      <c r="M1737" s="134">
        <f t="shared" si="354"/>
        <v>373.8111517595118</v>
      </c>
      <c r="N1737">
        <v>17281.55</v>
      </c>
      <c r="O1737">
        <f t="shared" si="355"/>
        <v>263.27852918503709</v>
      </c>
      <c r="P1737">
        <v>28784.57</v>
      </c>
      <c r="Q1737">
        <f t="shared" si="356"/>
        <v>297.19608316865214</v>
      </c>
      <c r="R1737">
        <v>14198.16</v>
      </c>
      <c r="S1737" s="135">
        <f t="shared" si="357"/>
        <v>337.34781740940321</v>
      </c>
      <c r="T1737">
        <v>20084.25</v>
      </c>
      <c r="U1737" s="136">
        <f t="shared" si="358"/>
        <v>314.3680238919228</v>
      </c>
      <c r="V1737">
        <v>14530.85</v>
      </c>
      <c r="W1737">
        <f t="shared" si="359"/>
        <v>198.64483751857489</v>
      </c>
      <c r="X1737">
        <v>5607.98</v>
      </c>
      <c r="Y1737">
        <f t="shared" si="360"/>
        <v>135.37049598207929</v>
      </c>
      <c r="Z1737">
        <v>31830.01</v>
      </c>
      <c r="AA1737" s="136">
        <f t="shared" si="361"/>
        <v>320.94468419778974</v>
      </c>
      <c r="AB1737">
        <v>17560.2</v>
      </c>
      <c r="AC1737">
        <f t="shared" si="362"/>
        <v>199.60670198013051</v>
      </c>
    </row>
    <row r="1738" spans="1:29">
      <c r="A1738" s="20">
        <v>44596</v>
      </c>
      <c r="B1738">
        <v>41998</v>
      </c>
      <c r="C1738">
        <f t="shared" si="363"/>
        <v>212.86419884490329</v>
      </c>
      <c r="D1738">
        <v>34081.15</v>
      </c>
      <c r="E1738" s="135">
        <f t="shared" si="363"/>
        <v>393.5222284060809</v>
      </c>
      <c r="F1738">
        <v>16982.150000000001</v>
      </c>
      <c r="G1738">
        <f t="shared" si="351"/>
        <v>244.3309589135699</v>
      </c>
      <c r="H1738">
        <v>14303.46</v>
      </c>
      <c r="I1738">
        <f t="shared" si="352"/>
        <v>225.89986686187271</v>
      </c>
      <c r="J1738">
        <v>10834.33</v>
      </c>
      <c r="K1738">
        <f t="shared" si="353"/>
        <v>212.29381635204351</v>
      </c>
      <c r="L1738">
        <v>31684.44</v>
      </c>
      <c r="M1738" s="134">
        <f t="shared" si="354"/>
        <v>372.23173817730685</v>
      </c>
      <c r="N1738">
        <v>17206</v>
      </c>
      <c r="O1738">
        <f t="shared" si="355"/>
        <v>262.12755066286007</v>
      </c>
      <c r="P1738">
        <v>28605.85</v>
      </c>
      <c r="Q1738">
        <f t="shared" si="356"/>
        <v>295.35082774243244</v>
      </c>
      <c r="R1738">
        <v>14287</v>
      </c>
      <c r="S1738" s="135">
        <f t="shared" si="357"/>
        <v>339.45865290489354</v>
      </c>
      <c r="T1738">
        <v>20097.650000000001</v>
      </c>
      <c r="U1738" s="136">
        <f t="shared" si="358"/>
        <v>314.57776692540193</v>
      </c>
      <c r="V1738">
        <v>14518.25</v>
      </c>
      <c r="W1738">
        <f t="shared" si="359"/>
        <v>198.47258847927338</v>
      </c>
      <c r="X1738">
        <v>5593.27</v>
      </c>
      <c r="Y1738">
        <f t="shared" si="360"/>
        <v>135.01541269078788</v>
      </c>
      <c r="Z1738">
        <v>31690.41</v>
      </c>
      <c r="AA1738" s="136">
        <f t="shared" si="361"/>
        <v>319.5370855852222</v>
      </c>
      <c r="AB1738">
        <v>17516.3</v>
      </c>
      <c r="AC1738">
        <f t="shared" si="362"/>
        <v>199.10769090867757</v>
      </c>
    </row>
    <row r="1739" spans="1:29">
      <c r="A1739" s="20">
        <v>44599</v>
      </c>
      <c r="B1739">
        <v>41716.9</v>
      </c>
      <c r="C1739">
        <f t="shared" si="363"/>
        <v>211.43946132656191</v>
      </c>
      <c r="D1739">
        <v>33683</v>
      </c>
      <c r="E1739" s="135">
        <f t="shared" si="363"/>
        <v>388.92494001528769</v>
      </c>
      <c r="F1739">
        <v>16692.650000000001</v>
      </c>
      <c r="G1739">
        <f t="shared" si="351"/>
        <v>240.16577296211622</v>
      </c>
      <c r="H1739">
        <v>14075.99</v>
      </c>
      <c r="I1739">
        <f t="shared" si="352"/>
        <v>222.30734849812927</v>
      </c>
      <c r="J1739">
        <v>10677.86</v>
      </c>
      <c r="K1739">
        <f t="shared" si="353"/>
        <v>209.22785717924702</v>
      </c>
      <c r="L1739">
        <v>31431.85</v>
      </c>
      <c r="M1739" s="134">
        <f t="shared" si="354"/>
        <v>369.26428744293361</v>
      </c>
      <c r="N1739">
        <v>17067.45</v>
      </c>
      <c r="O1739">
        <f t="shared" si="355"/>
        <v>260.01678859472457</v>
      </c>
      <c r="P1739">
        <v>28334.99</v>
      </c>
      <c r="Q1739">
        <f t="shared" si="356"/>
        <v>292.55424154756963</v>
      </c>
      <c r="R1739">
        <v>14071.04</v>
      </c>
      <c r="S1739" s="135">
        <f t="shared" si="357"/>
        <v>334.32745036542826</v>
      </c>
      <c r="T1739">
        <v>19788.849999999999</v>
      </c>
      <c r="U1739" s="136">
        <f t="shared" si="358"/>
        <v>309.74428567627251</v>
      </c>
      <c r="V1739">
        <v>14310.2</v>
      </c>
      <c r="W1739">
        <f t="shared" si="359"/>
        <v>195.62842874699763</v>
      </c>
      <c r="X1739">
        <v>5586.69</v>
      </c>
      <c r="Y1739">
        <f t="shared" si="360"/>
        <v>134.85657869645087</v>
      </c>
      <c r="Z1739">
        <v>31240.38</v>
      </c>
      <c r="AA1739" s="136">
        <f t="shared" si="361"/>
        <v>314.99939501492298</v>
      </c>
      <c r="AB1739">
        <v>17213.599999999999</v>
      </c>
      <c r="AC1739">
        <f t="shared" si="362"/>
        <v>195.66690158455907</v>
      </c>
    </row>
    <row r="1740" spans="1:29">
      <c r="A1740" s="20">
        <v>44600</v>
      </c>
      <c r="B1740">
        <v>41522.1</v>
      </c>
      <c r="C1740">
        <f t="shared" si="363"/>
        <v>210.45212988375539</v>
      </c>
      <c r="D1740">
        <v>33225.35</v>
      </c>
      <c r="E1740" s="135">
        <f t="shared" si="363"/>
        <v>383.64062748974078</v>
      </c>
      <c r="F1740">
        <v>16677.2</v>
      </c>
      <c r="G1740">
        <f t="shared" si="351"/>
        <v>239.94348583620965</v>
      </c>
      <c r="H1740">
        <v>14082.38</v>
      </c>
      <c r="I1740">
        <f t="shared" si="352"/>
        <v>222.40826814618973</v>
      </c>
      <c r="J1740">
        <v>10685.02</v>
      </c>
      <c r="K1740">
        <f t="shared" si="353"/>
        <v>209.36815415424047</v>
      </c>
      <c r="L1740">
        <v>31143.48</v>
      </c>
      <c r="M1740" s="134">
        <f t="shared" si="354"/>
        <v>365.87648995185629</v>
      </c>
      <c r="N1740">
        <v>16976.099999999999</v>
      </c>
      <c r="O1740">
        <f t="shared" si="355"/>
        <v>258.62510245308488</v>
      </c>
      <c r="P1740">
        <v>28103.13</v>
      </c>
      <c r="Q1740">
        <f t="shared" si="356"/>
        <v>290.16032411738109</v>
      </c>
      <c r="R1740">
        <v>13951.05</v>
      </c>
      <c r="S1740" s="135">
        <f t="shared" si="357"/>
        <v>331.47649188834714</v>
      </c>
      <c r="T1740">
        <v>19705.900000000001</v>
      </c>
      <c r="U1740" s="136">
        <f t="shared" si="358"/>
        <v>308.44591368917651</v>
      </c>
      <c r="V1740">
        <v>14315.1</v>
      </c>
      <c r="W1740">
        <f t="shared" si="359"/>
        <v>195.69541448450374</v>
      </c>
      <c r="X1740">
        <v>5577.23</v>
      </c>
      <c r="Y1740">
        <f t="shared" si="360"/>
        <v>134.62822465596025</v>
      </c>
      <c r="Z1740">
        <v>30912.9</v>
      </c>
      <c r="AA1740" s="136">
        <f t="shared" si="361"/>
        <v>311.69738646446723</v>
      </c>
      <c r="AB1740">
        <v>17266.75</v>
      </c>
      <c r="AC1740">
        <f t="shared" si="362"/>
        <v>196.27105735785574</v>
      </c>
    </row>
    <row r="1741" spans="1:29">
      <c r="A1741" s="20">
        <v>44601</v>
      </c>
      <c r="B1741">
        <v>41991.9</v>
      </c>
      <c r="C1741">
        <f t="shared" si="363"/>
        <v>212.83328138185854</v>
      </c>
      <c r="D1741">
        <v>33618.25</v>
      </c>
      <c r="E1741" s="135">
        <f t="shared" si="363"/>
        <v>388.17729610393809</v>
      </c>
      <c r="F1741">
        <v>16891.2</v>
      </c>
      <c r="G1741">
        <f t="shared" si="351"/>
        <v>243.02241431155016</v>
      </c>
      <c r="H1741">
        <v>14293.21</v>
      </c>
      <c r="I1741">
        <f t="shared" si="352"/>
        <v>225.73798479729993</v>
      </c>
      <c r="J1741">
        <v>10848.1</v>
      </c>
      <c r="K1741">
        <f t="shared" si="353"/>
        <v>212.56363329976136</v>
      </c>
      <c r="L1741">
        <v>31611.13</v>
      </c>
      <c r="M1741" s="134">
        <f t="shared" si="354"/>
        <v>371.37048550167879</v>
      </c>
      <c r="N1741">
        <v>17133.5</v>
      </c>
      <c r="O1741">
        <f t="shared" si="355"/>
        <v>261.02303785203492</v>
      </c>
      <c r="P1741">
        <v>28471.8</v>
      </c>
      <c r="Q1741">
        <f t="shared" si="356"/>
        <v>293.96678292436644</v>
      </c>
      <c r="R1741">
        <v>14239.23</v>
      </c>
      <c r="S1741" s="135">
        <f t="shared" si="357"/>
        <v>338.32363926667233</v>
      </c>
      <c r="T1741">
        <v>20087.150000000001</v>
      </c>
      <c r="U1741" s="136">
        <f t="shared" si="358"/>
        <v>314.41341604095936</v>
      </c>
      <c r="V1741">
        <v>14512.95</v>
      </c>
      <c r="W1741">
        <f t="shared" si="359"/>
        <v>198.40013451829736</v>
      </c>
      <c r="X1741">
        <v>5633.26</v>
      </c>
      <c r="Y1741">
        <f t="shared" si="360"/>
        <v>135.98072749831633</v>
      </c>
      <c r="Z1741">
        <v>31391.82</v>
      </c>
      <c r="AA1741" s="136">
        <f t="shared" si="361"/>
        <v>316.52637734935871</v>
      </c>
      <c r="AB1741">
        <v>17463.8</v>
      </c>
      <c r="AC1741">
        <f t="shared" si="362"/>
        <v>198.51092368199693</v>
      </c>
    </row>
    <row r="1742" spans="1:29">
      <c r="A1742" s="20">
        <v>44602</v>
      </c>
      <c r="B1742">
        <v>42165.35</v>
      </c>
      <c r="C1742">
        <f t="shared" si="363"/>
        <v>213.71240170400836</v>
      </c>
      <c r="D1742">
        <v>34005.9</v>
      </c>
      <c r="E1742" s="135">
        <f t="shared" si="363"/>
        <v>392.65334494153944</v>
      </c>
      <c r="F1742">
        <v>16947.2</v>
      </c>
      <c r="G1742">
        <f t="shared" si="351"/>
        <v>243.82811522098504</v>
      </c>
      <c r="H1742">
        <v>14310.24</v>
      </c>
      <c r="I1742">
        <f t="shared" si="352"/>
        <v>226.00694592507304</v>
      </c>
      <c r="J1742">
        <v>10863.7</v>
      </c>
      <c r="K1742">
        <f t="shared" si="353"/>
        <v>212.86930827321075</v>
      </c>
      <c r="L1742">
        <v>31669.5</v>
      </c>
      <c r="M1742" s="134">
        <f t="shared" si="354"/>
        <v>372.05622167241148</v>
      </c>
      <c r="N1742">
        <v>17081</v>
      </c>
      <c r="O1742">
        <f t="shared" si="355"/>
        <v>260.22321823040289</v>
      </c>
      <c r="P1742">
        <v>28554.1</v>
      </c>
      <c r="Q1742">
        <f t="shared" si="356"/>
        <v>294.81651726623011</v>
      </c>
      <c r="R1742">
        <v>14295.72</v>
      </c>
      <c r="S1742" s="135">
        <f t="shared" si="357"/>
        <v>339.66583981980438</v>
      </c>
      <c r="T1742">
        <v>20228.45</v>
      </c>
      <c r="U1742" s="136">
        <f t="shared" si="358"/>
        <v>316.62510937160044</v>
      </c>
      <c r="V1742">
        <v>14529.9</v>
      </c>
      <c r="W1742">
        <f t="shared" si="359"/>
        <v>198.6318504878339</v>
      </c>
      <c r="X1742">
        <v>5677.16</v>
      </c>
      <c r="Y1742">
        <f t="shared" si="360"/>
        <v>137.04042542406023</v>
      </c>
      <c r="Z1742">
        <v>31688.1</v>
      </c>
      <c r="AA1742" s="136">
        <f t="shared" si="361"/>
        <v>319.5137936597564</v>
      </c>
      <c r="AB1742">
        <v>17605.849999999999</v>
      </c>
      <c r="AC1742">
        <f t="shared" si="362"/>
        <v>200.12560529247278</v>
      </c>
    </row>
    <row r="1743" spans="1:29">
      <c r="A1743" s="20">
        <v>44603</v>
      </c>
      <c r="B1743">
        <v>41553.050000000003</v>
      </c>
      <c r="C1743">
        <f t="shared" si="363"/>
        <v>210.60899799543336</v>
      </c>
      <c r="D1743">
        <v>33311.9</v>
      </c>
      <c r="E1743" s="135">
        <f t="shared" si="363"/>
        <v>384.63998780676491</v>
      </c>
      <c r="F1743">
        <v>16624.95</v>
      </c>
      <c r="G1743">
        <f t="shared" si="351"/>
        <v>239.19173811267439</v>
      </c>
      <c r="H1743">
        <v>14031.86</v>
      </c>
      <c r="I1743">
        <f t="shared" si="352"/>
        <v>221.61038698499786</v>
      </c>
      <c r="J1743">
        <v>10713.04</v>
      </c>
      <c r="K1743">
        <f t="shared" si="353"/>
        <v>209.91719343347458</v>
      </c>
      <c r="L1743">
        <v>30868.58</v>
      </c>
      <c r="M1743" s="134">
        <f t="shared" si="354"/>
        <v>362.64693926940959</v>
      </c>
      <c r="N1743">
        <v>16744.55</v>
      </c>
      <c r="O1743">
        <f t="shared" si="355"/>
        <v>255.09751705520128</v>
      </c>
      <c r="P1743">
        <v>27832.720000000001</v>
      </c>
      <c r="Q1743">
        <f t="shared" si="356"/>
        <v>287.36838410057226</v>
      </c>
      <c r="R1743">
        <v>13917.75</v>
      </c>
      <c r="S1743" s="135">
        <f t="shared" si="357"/>
        <v>330.68528497704784</v>
      </c>
      <c r="T1743">
        <v>19726.05</v>
      </c>
      <c r="U1743" s="136">
        <f t="shared" si="358"/>
        <v>308.76131086265428</v>
      </c>
      <c r="V1743">
        <v>14280.2</v>
      </c>
      <c r="W1743">
        <f t="shared" si="359"/>
        <v>195.21831198675599</v>
      </c>
      <c r="X1743">
        <v>5636.63</v>
      </c>
      <c r="Y1743">
        <f t="shared" si="360"/>
        <v>136.062075607878</v>
      </c>
      <c r="Z1743">
        <v>30881.47</v>
      </c>
      <c r="AA1743" s="136">
        <f t="shared" si="361"/>
        <v>311.38047511494716</v>
      </c>
      <c r="AB1743">
        <v>17374.75</v>
      </c>
      <c r="AC1743">
        <f t="shared" si="362"/>
        <v>197.49869279559871</v>
      </c>
    </row>
    <row r="1744" spans="1:29">
      <c r="A1744" s="20">
        <v>44606</v>
      </c>
      <c r="B1744">
        <v>40164.800000000003</v>
      </c>
      <c r="C1744">
        <f t="shared" si="363"/>
        <v>203.57274093446765</v>
      </c>
      <c r="D1744">
        <v>31848.05</v>
      </c>
      <c r="E1744" s="135">
        <f t="shared" si="363"/>
        <v>367.73746209820632</v>
      </c>
      <c r="F1744">
        <v>16279.65</v>
      </c>
      <c r="G1744">
        <f t="shared" si="351"/>
        <v>234.22372875503382</v>
      </c>
      <c r="H1744">
        <v>13729.02</v>
      </c>
      <c r="I1744">
        <f t="shared" si="352"/>
        <v>216.82752216204949</v>
      </c>
      <c r="J1744">
        <v>10479.540000000001</v>
      </c>
      <c r="K1744">
        <f t="shared" si="353"/>
        <v>205.34186610652384</v>
      </c>
      <c r="L1744">
        <v>29761.95</v>
      </c>
      <c r="M1744" s="134">
        <f t="shared" si="354"/>
        <v>349.64614744796182</v>
      </c>
      <c r="N1744">
        <v>16258.1</v>
      </c>
      <c r="O1744">
        <f t="shared" si="355"/>
        <v>247.68661696105107</v>
      </c>
      <c r="P1744">
        <v>26823.65</v>
      </c>
      <c r="Q1744">
        <f t="shared" si="356"/>
        <v>276.94989768083445</v>
      </c>
      <c r="R1744">
        <v>13383.13</v>
      </c>
      <c r="S1744" s="135">
        <f t="shared" si="357"/>
        <v>317.98273125576173</v>
      </c>
      <c r="T1744">
        <v>19038.5</v>
      </c>
      <c r="U1744" s="136">
        <f t="shared" si="358"/>
        <v>297.99945842470459</v>
      </c>
      <c r="V1744">
        <v>13971.3</v>
      </c>
      <c r="W1744">
        <f t="shared" si="359"/>
        <v>190.99547641213454</v>
      </c>
      <c r="X1744">
        <v>5426.13</v>
      </c>
      <c r="Y1744">
        <f t="shared" si="360"/>
        <v>130.98083612338846</v>
      </c>
      <c r="Z1744">
        <v>29735.22</v>
      </c>
      <c r="AA1744" s="136">
        <f t="shared" si="361"/>
        <v>299.82273937242883</v>
      </c>
      <c r="AB1744">
        <v>16842.8</v>
      </c>
      <c r="AC1744">
        <f t="shared" si="362"/>
        <v>191.45201991497487</v>
      </c>
    </row>
    <row r="1745" spans="1:29">
      <c r="A1745" s="20">
        <v>44607</v>
      </c>
      <c r="B1745">
        <v>41138.800000000003</v>
      </c>
      <c r="C1745">
        <f t="shared" si="363"/>
        <v>208.50939814850014</v>
      </c>
      <c r="D1745">
        <v>32782.949999999997</v>
      </c>
      <c r="E1745" s="135">
        <f t="shared" si="363"/>
        <v>378.53240098192481</v>
      </c>
      <c r="F1745">
        <v>16695.75</v>
      </c>
      <c r="G1745">
        <f t="shared" si="351"/>
        <v>240.21037426245994</v>
      </c>
      <c r="H1745">
        <v>14068.25</v>
      </c>
      <c r="I1745">
        <f t="shared" si="352"/>
        <v>222.18510779766163</v>
      </c>
      <c r="J1745">
        <v>10684.05</v>
      </c>
      <c r="K1745">
        <f t="shared" si="353"/>
        <v>209.34914744114775</v>
      </c>
      <c r="L1745">
        <v>30603.59</v>
      </c>
      <c r="M1745" s="134">
        <f t="shared" si="354"/>
        <v>359.53381218559161</v>
      </c>
      <c r="N1745">
        <v>16535.849999999999</v>
      </c>
      <c r="O1745">
        <f t="shared" si="355"/>
        <v>251.91804362597082</v>
      </c>
      <c r="P1745">
        <v>27528.04</v>
      </c>
      <c r="Q1745">
        <f t="shared" si="356"/>
        <v>284.22261181285614</v>
      </c>
      <c r="R1745">
        <v>13847.26</v>
      </c>
      <c r="S1745" s="135">
        <f t="shared" si="357"/>
        <v>329.01044488162785</v>
      </c>
      <c r="T1745">
        <v>19810.75</v>
      </c>
      <c r="U1745" s="136">
        <f t="shared" si="358"/>
        <v>310.08707466382413</v>
      </c>
      <c r="V1745">
        <v>14334.45</v>
      </c>
      <c r="W1745">
        <f t="shared" si="359"/>
        <v>195.95993979485962</v>
      </c>
      <c r="X1745">
        <v>5536.43</v>
      </c>
      <c r="Y1745">
        <f t="shared" si="360"/>
        <v>133.64335733545113</v>
      </c>
      <c r="Z1745">
        <v>30868.47</v>
      </c>
      <c r="AA1745" s="136">
        <f t="shared" si="361"/>
        <v>311.24939501492298</v>
      </c>
      <c r="AB1745">
        <v>17352.45</v>
      </c>
      <c r="AC1745">
        <f t="shared" si="362"/>
        <v>197.2452088116944</v>
      </c>
    </row>
    <row r="1746" spans="1:29">
      <c r="A1746" s="20">
        <v>44608</v>
      </c>
      <c r="B1746">
        <v>41058.199999999997</v>
      </c>
      <c r="C1746">
        <f t="shared" si="363"/>
        <v>208.10088216138408</v>
      </c>
      <c r="D1746">
        <v>32776.400000000001</v>
      </c>
      <c r="E1746" s="135">
        <f t="shared" si="363"/>
        <v>378.45677059398145</v>
      </c>
      <c r="F1746">
        <v>16686.099999999999</v>
      </c>
      <c r="G1746">
        <f t="shared" si="351"/>
        <v>240.07153473074482</v>
      </c>
      <c r="H1746">
        <v>14039.22</v>
      </c>
      <c r="I1746">
        <f t="shared" si="352"/>
        <v>221.72662620404719</v>
      </c>
      <c r="J1746">
        <v>10681.28</v>
      </c>
      <c r="K1746">
        <f t="shared" si="353"/>
        <v>209.29487053881095</v>
      </c>
      <c r="L1746">
        <v>30506.38</v>
      </c>
      <c r="M1746" s="134">
        <f t="shared" si="354"/>
        <v>358.39178009450166</v>
      </c>
      <c r="N1746">
        <v>16511.599999999999</v>
      </c>
      <c r="O1746">
        <f t="shared" si="355"/>
        <v>251.54860313407411</v>
      </c>
      <c r="P1746">
        <v>27388.77</v>
      </c>
      <c r="Q1746">
        <f t="shared" si="356"/>
        <v>282.78467132936453</v>
      </c>
      <c r="R1746">
        <v>13743.89</v>
      </c>
      <c r="S1746" s="135">
        <f t="shared" si="357"/>
        <v>326.55437706117715</v>
      </c>
      <c r="T1746">
        <v>19717.95</v>
      </c>
      <c r="U1746" s="136">
        <f t="shared" si="358"/>
        <v>308.63452589465578</v>
      </c>
      <c r="V1746">
        <v>14350.2</v>
      </c>
      <c r="W1746">
        <f t="shared" si="359"/>
        <v>196.17525109398647</v>
      </c>
      <c r="X1746">
        <v>5546.09</v>
      </c>
      <c r="Y1746">
        <f t="shared" si="360"/>
        <v>133.87653915692462</v>
      </c>
      <c r="Z1746">
        <v>30764.78</v>
      </c>
      <c r="AA1746" s="136">
        <f t="shared" si="361"/>
        <v>310.20387997096066</v>
      </c>
      <c r="AB1746">
        <v>17322.2</v>
      </c>
      <c r="AC1746">
        <f t="shared" si="362"/>
        <v>196.90135721917841</v>
      </c>
    </row>
    <row r="1747" spans="1:29">
      <c r="A1747" s="20">
        <v>44609</v>
      </c>
      <c r="B1747">
        <v>41145.65</v>
      </c>
      <c r="C1747">
        <f t="shared" si="363"/>
        <v>208.54411693896844</v>
      </c>
      <c r="D1747">
        <v>32685.7</v>
      </c>
      <c r="E1747" s="135">
        <f t="shared" si="363"/>
        <v>377.40949178688624</v>
      </c>
      <c r="F1747">
        <v>16693.400000000001</v>
      </c>
      <c r="G1747">
        <f t="shared" si="351"/>
        <v>240.17656359929614</v>
      </c>
      <c r="H1747">
        <v>14036.57</v>
      </c>
      <c r="I1747">
        <f t="shared" si="352"/>
        <v>221.68477376784054</v>
      </c>
      <c r="J1747">
        <v>10661.05</v>
      </c>
      <c r="K1747">
        <f t="shared" si="353"/>
        <v>208.89847280080568</v>
      </c>
      <c r="L1747">
        <v>30432.95</v>
      </c>
      <c r="M1747" s="134">
        <f t="shared" si="354"/>
        <v>357.5291176477499</v>
      </c>
      <c r="N1747">
        <v>16438.3</v>
      </c>
      <c r="O1747">
        <f t="shared" si="355"/>
        <v>250.43190259568129</v>
      </c>
      <c r="P1747">
        <v>27226.34</v>
      </c>
      <c r="Q1747">
        <f t="shared" si="356"/>
        <v>281.1076075486971</v>
      </c>
      <c r="R1747">
        <v>13651.57</v>
      </c>
      <c r="S1747" s="135">
        <f t="shared" si="357"/>
        <v>324.36085687946093</v>
      </c>
      <c r="T1747">
        <v>19639.099999999999</v>
      </c>
      <c r="U1747" s="136">
        <f t="shared" si="358"/>
        <v>307.40032901481811</v>
      </c>
      <c r="V1747">
        <v>14322</v>
      </c>
      <c r="W1747">
        <f t="shared" si="359"/>
        <v>195.78974133935932</v>
      </c>
      <c r="X1747">
        <v>5523.93</v>
      </c>
      <c r="Y1747">
        <f t="shared" si="360"/>
        <v>133.34162102402064</v>
      </c>
      <c r="Z1747">
        <v>30605.759999999998</v>
      </c>
      <c r="AA1747" s="136">
        <f t="shared" si="361"/>
        <v>308.60046785512623</v>
      </c>
      <c r="AB1747">
        <v>17304.599999999999</v>
      </c>
      <c r="AC1747">
        <f t="shared" si="362"/>
        <v>196.70129811080545</v>
      </c>
    </row>
    <row r="1748" spans="1:29">
      <c r="A1748" s="20">
        <v>44610</v>
      </c>
      <c r="B1748">
        <v>40709.15</v>
      </c>
      <c r="C1748">
        <f t="shared" si="363"/>
        <v>206.33174437847029</v>
      </c>
      <c r="D1748">
        <v>32318.45</v>
      </c>
      <c r="E1748" s="135">
        <f t="shared" si="363"/>
        <v>373.16899408120048</v>
      </c>
      <c r="F1748">
        <v>16621.650000000001</v>
      </c>
      <c r="G1748">
        <f t="shared" si="351"/>
        <v>239.14425930908271</v>
      </c>
      <c r="H1748">
        <v>13951.17</v>
      </c>
      <c r="I1748">
        <f t="shared" si="352"/>
        <v>220.33601978593663</v>
      </c>
      <c r="J1748">
        <v>10587.95</v>
      </c>
      <c r="K1748">
        <f t="shared" si="353"/>
        <v>207.46611122650128</v>
      </c>
      <c r="L1748">
        <v>30232.93</v>
      </c>
      <c r="M1748" s="134">
        <f t="shared" si="354"/>
        <v>355.17926414646581</v>
      </c>
      <c r="N1748">
        <v>16347.65</v>
      </c>
      <c r="O1748">
        <f t="shared" si="355"/>
        <v>249.05088071566337</v>
      </c>
      <c r="P1748">
        <v>27034.36</v>
      </c>
      <c r="Q1748">
        <f t="shared" si="356"/>
        <v>279.12544474248818</v>
      </c>
      <c r="R1748">
        <v>13529.81</v>
      </c>
      <c r="S1748" s="135">
        <f t="shared" si="357"/>
        <v>321.46784326024766</v>
      </c>
      <c r="T1748">
        <v>19500.900000000001</v>
      </c>
      <c r="U1748" s="136">
        <f t="shared" si="358"/>
        <v>305.23715832625055</v>
      </c>
      <c r="V1748">
        <v>14281.15</v>
      </c>
      <c r="W1748">
        <f t="shared" si="359"/>
        <v>195.23129901749695</v>
      </c>
      <c r="X1748">
        <v>5492.87</v>
      </c>
      <c r="Y1748">
        <f t="shared" si="360"/>
        <v>132.59186663737813</v>
      </c>
      <c r="Z1748">
        <v>30375.8</v>
      </c>
      <c r="AA1748" s="136">
        <f t="shared" si="361"/>
        <v>306.28176171654434</v>
      </c>
      <c r="AB1748">
        <v>17276.3</v>
      </c>
      <c r="AC1748">
        <f t="shared" si="362"/>
        <v>196.37961215813763</v>
      </c>
    </row>
    <row r="1749" spans="1:29">
      <c r="A1749" s="20">
        <v>44613</v>
      </c>
      <c r="B1749">
        <v>40177.449999999997</v>
      </c>
      <c r="C1749">
        <f t="shared" si="363"/>
        <v>203.63685665701126</v>
      </c>
      <c r="D1749">
        <v>31783</v>
      </c>
      <c r="E1749" s="135">
        <f t="shared" si="363"/>
        <v>366.98635419962261</v>
      </c>
      <c r="F1749">
        <v>16568.900000000001</v>
      </c>
      <c r="G1749">
        <f t="shared" si="351"/>
        <v>238.38531782742751</v>
      </c>
      <c r="H1749">
        <v>13902.92</v>
      </c>
      <c r="I1749">
        <f t="shared" si="352"/>
        <v>219.57398957953305</v>
      </c>
      <c r="J1749">
        <v>10527.67</v>
      </c>
      <c r="K1749">
        <f t="shared" si="353"/>
        <v>206.28495177781349</v>
      </c>
      <c r="L1749">
        <v>30011.200000000001</v>
      </c>
      <c r="M1749" s="134">
        <f t="shared" si="354"/>
        <v>352.57435955272661</v>
      </c>
      <c r="N1749">
        <v>16137.4</v>
      </c>
      <c r="O1749">
        <f t="shared" si="355"/>
        <v>245.84779356427049</v>
      </c>
      <c r="P1749">
        <v>26666.1</v>
      </c>
      <c r="Q1749">
        <f t="shared" si="356"/>
        <v>275.32321911995194</v>
      </c>
      <c r="R1749">
        <v>13421.63</v>
      </c>
      <c r="S1749" s="135">
        <f t="shared" si="357"/>
        <v>318.8974899970537</v>
      </c>
      <c r="T1749">
        <v>19396</v>
      </c>
      <c r="U1749" s="136">
        <f t="shared" si="358"/>
        <v>303.59521472834359</v>
      </c>
      <c r="V1749">
        <v>14176.15</v>
      </c>
      <c r="W1749">
        <f t="shared" si="359"/>
        <v>193.7958903566512</v>
      </c>
      <c r="X1749">
        <v>5409.52</v>
      </c>
      <c r="Y1749">
        <f t="shared" si="360"/>
        <v>130.5798889127596</v>
      </c>
      <c r="Z1749">
        <v>30118.37</v>
      </c>
      <c r="AA1749" s="136">
        <f t="shared" si="361"/>
        <v>303.68607324352666</v>
      </c>
      <c r="AB1749">
        <v>17206.650000000001</v>
      </c>
      <c r="AC1749">
        <f t="shared" si="362"/>
        <v>195.5879009707414</v>
      </c>
    </row>
    <row r="1750" spans="1:29">
      <c r="A1750" s="20">
        <v>44614</v>
      </c>
      <c r="B1750">
        <v>40096.949999999997</v>
      </c>
      <c r="C1750">
        <f t="shared" si="363"/>
        <v>203.2288475135517</v>
      </c>
      <c r="D1750">
        <v>31569.9</v>
      </c>
      <c r="E1750" s="135">
        <f t="shared" si="363"/>
        <v>364.52576860103409</v>
      </c>
      <c r="F1750">
        <v>16480.3</v>
      </c>
      <c r="G1750">
        <f t="shared" si="351"/>
        <v>237.11058388857157</v>
      </c>
      <c r="H1750">
        <v>13847.56</v>
      </c>
      <c r="I1750">
        <f t="shared" si="352"/>
        <v>218.69966849711849</v>
      </c>
      <c r="J1750">
        <v>10461.1</v>
      </c>
      <c r="K1750">
        <f t="shared" si="353"/>
        <v>204.98054261226696</v>
      </c>
      <c r="L1750">
        <v>29881.39</v>
      </c>
      <c r="M1750" s="134">
        <f t="shared" si="354"/>
        <v>351.04933963970944</v>
      </c>
      <c r="N1750">
        <v>15999.85</v>
      </c>
      <c r="O1750">
        <f t="shared" si="355"/>
        <v>243.75226615559464</v>
      </c>
      <c r="P1750">
        <v>26447.13</v>
      </c>
      <c r="Q1750">
        <f t="shared" si="356"/>
        <v>273.06238887890822</v>
      </c>
      <c r="R1750">
        <v>13392.17</v>
      </c>
      <c r="S1750" s="135">
        <f t="shared" si="357"/>
        <v>318.1975213602106</v>
      </c>
      <c r="T1750">
        <v>19317.5</v>
      </c>
      <c r="U1750" s="136">
        <f t="shared" si="358"/>
        <v>302.36649621132079</v>
      </c>
      <c r="V1750">
        <v>14096.15</v>
      </c>
      <c r="W1750">
        <f t="shared" si="359"/>
        <v>192.70224566267348</v>
      </c>
      <c r="X1750">
        <v>5364.72</v>
      </c>
      <c r="Y1750">
        <f t="shared" si="360"/>
        <v>129.49846597259273</v>
      </c>
      <c r="Z1750">
        <v>30045.17</v>
      </c>
      <c r="AA1750" s="136">
        <f t="shared" si="361"/>
        <v>302.94799144954425</v>
      </c>
      <c r="AB1750">
        <v>17092.2</v>
      </c>
      <c r="AC1750">
        <f t="shared" si="362"/>
        <v>194.28694841657764</v>
      </c>
    </row>
    <row r="1751" spans="1:29">
      <c r="A1751" s="20">
        <v>44615</v>
      </c>
      <c r="B1751">
        <v>40434.199999999997</v>
      </c>
      <c r="C1751">
        <f t="shared" si="363"/>
        <v>204.93817774500184</v>
      </c>
      <c r="D1751">
        <v>31898.1</v>
      </c>
      <c r="E1751" s="135">
        <f t="shared" si="363"/>
        <v>368.31537063508739</v>
      </c>
      <c r="F1751">
        <v>16494.8</v>
      </c>
      <c r="G1751">
        <f t="shared" si="351"/>
        <v>237.31920287405023</v>
      </c>
      <c r="H1751">
        <v>13842.52</v>
      </c>
      <c r="I1751">
        <f t="shared" si="352"/>
        <v>218.62006990146514</v>
      </c>
      <c r="J1751">
        <v>10440.65</v>
      </c>
      <c r="K1751">
        <f t="shared" si="353"/>
        <v>204.57983407335414</v>
      </c>
      <c r="L1751">
        <v>29934.73</v>
      </c>
      <c r="M1751" s="134">
        <f t="shared" si="354"/>
        <v>351.6759829041755</v>
      </c>
      <c r="N1751">
        <v>16113.25</v>
      </c>
      <c r="O1751">
        <f t="shared" si="355"/>
        <v>245.47987653831976</v>
      </c>
      <c r="P1751">
        <v>26648.48</v>
      </c>
      <c r="Q1751">
        <f t="shared" si="356"/>
        <v>275.14129543704018</v>
      </c>
      <c r="R1751">
        <v>13444.58</v>
      </c>
      <c r="S1751" s="135">
        <f t="shared" si="357"/>
        <v>319.44278124673298</v>
      </c>
      <c r="T1751">
        <v>19384.75</v>
      </c>
      <c r="U1751" s="136">
        <f t="shared" si="358"/>
        <v>303.41912449501234</v>
      </c>
      <c r="V1751">
        <v>14099.9</v>
      </c>
      <c r="W1751">
        <f t="shared" si="359"/>
        <v>192.75351025770371</v>
      </c>
      <c r="X1751">
        <v>5356.89</v>
      </c>
      <c r="Y1751">
        <f t="shared" si="360"/>
        <v>129.30945834711264</v>
      </c>
      <c r="Z1751">
        <v>30155.8</v>
      </c>
      <c r="AA1751" s="136">
        <f t="shared" si="361"/>
        <v>304.0634831007502</v>
      </c>
      <c r="AB1751">
        <v>17063.25</v>
      </c>
      <c r="AC1751">
        <f t="shared" si="362"/>
        <v>193.95787391729377</v>
      </c>
    </row>
    <row r="1752" spans="1:29">
      <c r="A1752" s="20">
        <v>44616</v>
      </c>
      <c r="B1752">
        <v>38165.199999999997</v>
      </c>
      <c r="C1752">
        <f t="shared" si="363"/>
        <v>193.4378951796634</v>
      </c>
      <c r="D1752">
        <v>29935.85</v>
      </c>
      <c r="E1752" s="135">
        <f t="shared" si="363"/>
        <v>345.65800746835646</v>
      </c>
      <c r="F1752">
        <v>15814.9</v>
      </c>
      <c r="G1752">
        <f t="shared" si="351"/>
        <v>227.53713058253612</v>
      </c>
      <c r="H1752">
        <v>13275.54</v>
      </c>
      <c r="I1752">
        <f t="shared" si="352"/>
        <v>209.66554375790656</v>
      </c>
      <c r="J1752">
        <v>10004.44</v>
      </c>
      <c r="K1752">
        <f t="shared" si="353"/>
        <v>196.03249560102364</v>
      </c>
      <c r="L1752">
        <v>28306.47</v>
      </c>
      <c r="M1752" s="134">
        <f t="shared" si="354"/>
        <v>332.54703348911306</v>
      </c>
      <c r="N1752">
        <v>15386.25</v>
      </c>
      <c r="O1752">
        <f t="shared" si="355"/>
        <v>234.40427911114904</v>
      </c>
      <c r="P1752">
        <v>25227.78</v>
      </c>
      <c r="Q1752">
        <f t="shared" si="356"/>
        <v>260.47279507876817</v>
      </c>
      <c r="R1752">
        <v>12589.5</v>
      </c>
      <c r="S1752" s="135">
        <f t="shared" si="357"/>
        <v>299.12610840247481</v>
      </c>
      <c r="T1752">
        <v>18266.599999999999</v>
      </c>
      <c r="U1752" s="136">
        <f t="shared" si="358"/>
        <v>285.91732054839969</v>
      </c>
      <c r="V1752">
        <v>13521.05</v>
      </c>
      <c r="W1752">
        <f t="shared" si="359"/>
        <v>184.84030736884122</v>
      </c>
      <c r="X1752">
        <v>5050.6499999999996</v>
      </c>
      <c r="Y1752">
        <f t="shared" si="360"/>
        <v>121.91716010611462</v>
      </c>
      <c r="Z1752">
        <v>28296.25</v>
      </c>
      <c r="AA1752" s="136">
        <f t="shared" si="361"/>
        <v>285.3134831007502</v>
      </c>
      <c r="AB1752">
        <v>16247.95</v>
      </c>
      <c r="AC1752">
        <f t="shared" si="362"/>
        <v>184.69036306181371</v>
      </c>
    </row>
    <row r="1753" spans="1:29">
      <c r="A1753" s="20">
        <v>44617</v>
      </c>
      <c r="B1753">
        <v>39609.4</v>
      </c>
      <c r="C1753">
        <f t="shared" si="363"/>
        <v>200.75773126642491</v>
      </c>
      <c r="D1753">
        <v>31421.65</v>
      </c>
      <c r="E1753" s="135">
        <f t="shared" si="363"/>
        <v>362.81398157620657</v>
      </c>
      <c r="F1753">
        <v>16212.75</v>
      </c>
      <c r="G1753">
        <f t="shared" si="351"/>
        <v>233.2612039185839</v>
      </c>
      <c r="H1753">
        <v>13594.51</v>
      </c>
      <c r="I1753">
        <f t="shared" si="352"/>
        <v>214.70315567368999</v>
      </c>
      <c r="J1753">
        <v>10273.120000000001</v>
      </c>
      <c r="K1753">
        <f t="shared" si="353"/>
        <v>201.29715918220188</v>
      </c>
      <c r="L1753">
        <v>29587.71</v>
      </c>
      <c r="M1753" s="134">
        <f t="shared" si="354"/>
        <v>347.59915977641026</v>
      </c>
      <c r="N1753">
        <v>15939.9</v>
      </c>
      <c r="O1753">
        <f t="shared" si="355"/>
        <v>242.83894832098821</v>
      </c>
      <c r="P1753">
        <v>26375.47</v>
      </c>
      <c r="Q1753">
        <f t="shared" si="356"/>
        <v>272.32251083591973</v>
      </c>
      <c r="R1753">
        <v>13266.46</v>
      </c>
      <c r="S1753" s="135">
        <f t="shared" si="357"/>
        <v>315.21065587013749</v>
      </c>
      <c r="T1753">
        <v>19071.150000000001</v>
      </c>
      <c r="U1753" s="136">
        <f t="shared" si="358"/>
        <v>298.51051141299496</v>
      </c>
      <c r="V1753">
        <v>13842.8</v>
      </c>
      <c r="W1753">
        <f t="shared" si="359"/>
        <v>189.23880962243285</v>
      </c>
      <c r="X1753">
        <v>5215.28</v>
      </c>
      <c r="Y1753">
        <f t="shared" si="360"/>
        <v>125.89114802217883</v>
      </c>
      <c r="Z1753">
        <v>29648.82</v>
      </c>
      <c r="AA1753" s="136">
        <f t="shared" si="361"/>
        <v>298.95156086149871</v>
      </c>
      <c r="AB1753">
        <v>16658.400000000001</v>
      </c>
      <c r="AC1753">
        <f t="shared" si="362"/>
        <v>189.35594607497671</v>
      </c>
    </row>
    <row r="1754" spans="1:29">
      <c r="A1754" s="20">
        <v>44620</v>
      </c>
      <c r="B1754">
        <v>40052.1</v>
      </c>
      <c r="C1754">
        <f t="shared" si="363"/>
        <v>203.00152813362425</v>
      </c>
      <c r="D1754">
        <v>31885.3</v>
      </c>
      <c r="E1754" s="135">
        <f t="shared" si="363"/>
        <v>368.16757384643444</v>
      </c>
      <c r="F1754">
        <v>16405.5</v>
      </c>
      <c r="G1754">
        <f t="shared" si="351"/>
        <v>236.03439767382633</v>
      </c>
      <c r="H1754">
        <v>13783.98</v>
      </c>
      <c r="I1754">
        <f t="shared" si="352"/>
        <v>217.69552589560263</v>
      </c>
      <c r="J1754">
        <v>10424.34</v>
      </c>
      <c r="K1754">
        <f t="shared" si="353"/>
        <v>204.26024696970293</v>
      </c>
      <c r="L1754">
        <v>29880.02</v>
      </c>
      <c r="M1754" s="134">
        <f t="shared" si="354"/>
        <v>351.03324475271438</v>
      </c>
      <c r="N1754">
        <v>16159.3</v>
      </c>
      <c r="O1754">
        <f t="shared" si="355"/>
        <v>246.18143260643697</v>
      </c>
      <c r="P1754">
        <v>26596.62</v>
      </c>
      <c r="Q1754">
        <f t="shared" si="356"/>
        <v>274.60584922842474</v>
      </c>
      <c r="R1754">
        <v>13486.1</v>
      </c>
      <c r="S1754" s="135">
        <f t="shared" si="357"/>
        <v>320.42929508928995</v>
      </c>
      <c r="T1754">
        <v>19335.2</v>
      </c>
      <c r="U1754" s="136">
        <f t="shared" si="358"/>
        <v>302.64354484509533</v>
      </c>
      <c r="V1754">
        <v>14042.5</v>
      </c>
      <c r="W1754">
        <f t="shared" si="359"/>
        <v>191.9688201897747</v>
      </c>
      <c r="X1754">
        <v>5359.45</v>
      </c>
      <c r="Y1754">
        <f t="shared" si="360"/>
        <v>129.3712539436936</v>
      </c>
      <c r="Z1754">
        <v>30024.71</v>
      </c>
      <c r="AA1754" s="136">
        <f t="shared" si="361"/>
        <v>302.74169153827535</v>
      </c>
      <c r="AB1754">
        <v>16793.900000000001</v>
      </c>
      <c r="AC1754">
        <f t="shared" si="362"/>
        <v>190.8961738695524</v>
      </c>
    </row>
    <row r="1755" spans="1:29">
      <c r="A1755" s="20">
        <v>44622</v>
      </c>
      <c r="B1755">
        <v>40063.9</v>
      </c>
      <c r="C1755">
        <f t="shared" si="363"/>
        <v>203.0613356850879</v>
      </c>
      <c r="D1755">
        <v>32108.2</v>
      </c>
      <c r="E1755" s="135">
        <f t="shared" si="363"/>
        <v>370.74131636133541</v>
      </c>
      <c r="F1755">
        <v>16322.05</v>
      </c>
      <c r="G1755">
        <f t="shared" si="351"/>
        <v>234.83375944360594</v>
      </c>
      <c r="H1755">
        <v>13651.49</v>
      </c>
      <c r="I1755">
        <f t="shared" si="352"/>
        <v>215.60306201899309</v>
      </c>
      <c r="J1755">
        <v>10385.31</v>
      </c>
      <c r="K1755">
        <f t="shared" si="353"/>
        <v>203.49547169959203</v>
      </c>
      <c r="L1755">
        <v>29833.53</v>
      </c>
      <c r="M1755" s="134">
        <f t="shared" si="354"/>
        <v>350.48707592322381</v>
      </c>
      <c r="N1755">
        <v>16062.6</v>
      </c>
      <c r="O1755">
        <f t="shared" si="355"/>
        <v>244.70824103668812</v>
      </c>
      <c r="P1755">
        <v>26593.14</v>
      </c>
      <c r="Q1755">
        <f t="shared" si="356"/>
        <v>274.56991878480761</v>
      </c>
      <c r="R1755">
        <v>13506.27</v>
      </c>
      <c r="S1755" s="135">
        <f t="shared" si="357"/>
        <v>320.90853362985774</v>
      </c>
      <c r="T1755">
        <v>19285.650000000001</v>
      </c>
      <c r="U1755" s="136">
        <f t="shared" si="358"/>
        <v>301.86796519517844</v>
      </c>
      <c r="V1755">
        <v>13938.85</v>
      </c>
      <c r="W1755">
        <f t="shared" si="359"/>
        <v>190.55186678313984</v>
      </c>
      <c r="X1755">
        <v>5396.86</v>
      </c>
      <c r="Y1755">
        <f t="shared" si="360"/>
        <v>130.27429037654278</v>
      </c>
      <c r="Z1755">
        <v>30065.29</v>
      </c>
      <c r="AA1755" s="136">
        <f t="shared" si="361"/>
        <v>303.15086311204323</v>
      </c>
      <c r="AB1755">
        <v>16605.95</v>
      </c>
      <c r="AC1755">
        <f t="shared" si="362"/>
        <v>188.7597471980358</v>
      </c>
    </row>
    <row r="1756" spans="1:29">
      <c r="A1756" s="20">
        <v>44623</v>
      </c>
      <c r="B1756">
        <v>40010.5</v>
      </c>
      <c r="C1756">
        <f t="shared" si="363"/>
        <v>202.79068117253209</v>
      </c>
      <c r="D1756">
        <v>32456.9</v>
      </c>
      <c r="E1756" s="135">
        <f t="shared" si="363"/>
        <v>374.7676241897156</v>
      </c>
      <c r="F1756">
        <v>16175.5</v>
      </c>
      <c r="G1756">
        <f t="shared" si="351"/>
        <v>232.72526893864728</v>
      </c>
      <c r="H1756">
        <v>13564.55</v>
      </c>
      <c r="I1756">
        <f t="shared" si="352"/>
        <v>214.22998624397286</v>
      </c>
      <c r="J1756">
        <v>10340.15</v>
      </c>
      <c r="K1756">
        <f t="shared" si="353"/>
        <v>202.6105818405552</v>
      </c>
      <c r="L1756">
        <v>29905.64</v>
      </c>
      <c r="M1756" s="134">
        <f t="shared" si="354"/>
        <v>351.33423088761538</v>
      </c>
      <c r="N1756">
        <v>16007</v>
      </c>
      <c r="O1756">
        <f t="shared" si="355"/>
        <v>243.86119397073119</v>
      </c>
      <c r="P1756">
        <v>26627.360000000001</v>
      </c>
      <c r="Q1756">
        <f t="shared" si="356"/>
        <v>274.92323481370897</v>
      </c>
      <c r="R1756">
        <v>13558.62</v>
      </c>
      <c r="S1756" s="135">
        <f t="shared" si="357"/>
        <v>322.15236791834172</v>
      </c>
      <c r="T1756">
        <v>19285.400000000001</v>
      </c>
      <c r="U1756" s="136">
        <f t="shared" si="358"/>
        <v>301.8640520788822</v>
      </c>
      <c r="V1756">
        <v>13895.65</v>
      </c>
      <c r="W1756">
        <f t="shared" si="359"/>
        <v>189.96129864839187</v>
      </c>
      <c r="X1756">
        <v>5460.08</v>
      </c>
      <c r="Y1756">
        <f t="shared" si="360"/>
        <v>131.80035194523367</v>
      </c>
      <c r="Z1756">
        <v>30257.87</v>
      </c>
      <c r="AA1756" s="136">
        <f t="shared" si="361"/>
        <v>305.09266354763247</v>
      </c>
      <c r="AB1756">
        <v>16498.05</v>
      </c>
      <c r="AC1756">
        <f t="shared" si="362"/>
        <v>187.53324845977218</v>
      </c>
    </row>
    <row r="1757" spans="1:29">
      <c r="A1757" s="20">
        <v>44624</v>
      </c>
      <c r="B1757">
        <v>39042.300000000003</v>
      </c>
      <c r="C1757">
        <f t="shared" si="363"/>
        <v>197.883420890575</v>
      </c>
      <c r="D1757">
        <v>31958.75</v>
      </c>
      <c r="E1757" s="135">
        <f t="shared" si="363"/>
        <v>369.01567338757161</v>
      </c>
      <c r="F1757">
        <v>15872.7</v>
      </c>
      <c r="G1757">
        <f t="shared" si="351"/>
        <v>228.36872902120285</v>
      </c>
      <c r="H1757">
        <v>13422.35</v>
      </c>
      <c r="I1757">
        <f t="shared" si="352"/>
        <v>211.98416872375336</v>
      </c>
      <c r="J1757">
        <v>10220.17</v>
      </c>
      <c r="K1757">
        <f t="shared" si="353"/>
        <v>200.25962778193619</v>
      </c>
      <c r="L1757">
        <v>29338.37</v>
      </c>
      <c r="M1757" s="134">
        <f t="shared" si="354"/>
        <v>344.66989034330277</v>
      </c>
      <c r="N1757">
        <v>15730.65</v>
      </c>
      <c r="O1757">
        <f t="shared" si="355"/>
        <v>239.65109582905492</v>
      </c>
      <c r="P1757">
        <v>26254.16</v>
      </c>
      <c r="Q1757">
        <f t="shared" si="356"/>
        <v>271.07000448098063</v>
      </c>
      <c r="R1757">
        <v>13225.27</v>
      </c>
      <c r="S1757" s="135">
        <f t="shared" si="357"/>
        <v>314.23198281679163</v>
      </c>
      <c r="T1757">
        <v>18866.849999999999</v>
      </c>
      <c r="U1757" s="136">
        <f t="shared" si="358"/>
        <v>295.31271277569857</v>
      </c>
      <c r="V1757">
        <v>13689.3</v>
      </c>
      <c r="W1757">
        <f t="shared" si="359"/>
        <v>187.14037886586311</v>
      </c>
      <c r="X1757">
        <v>5360.57</v>
      </c>
      <c r="Y1757">
        <f t="shared" si="360"/>
        <v>129.39828951719775</v>
      </c>
      <c r="Z1757">
        <v>29731.23</v>
      </c>
      <c r="AA1757" s="136">
        <f t="shared" si="361"/>
        <v>299.78250786480601</v>
      </c>
      <c r="AB1757">
        <v>16245.35</v>
      </c>
      <c r="AC1757">
        <f t="shared" si="362"/>
        <v>184.66080887534955</v>
      </c>
    </row>
    <row r="1758" spans="1:29">
      <c r="A1758" s="20">
        <v>44627</v>
      </c>
      <c r="B1758">
        <v>38014.9</v>
      </c>
      <c r="C1758">
        <f t="shared" si="363"/>
        <v>192.67610916398675</v>
      </c>
      <c r="D1758">
        <v>31363.05</v>
      </c>
      <c r="E1758" s="135">
        <f t="shared" si="363"/>
        <v>362.13734940315499</v>
      </c>
      <c r="F1758">
        <v>15527.3</v>
      </c>
      <c r="G1758">
        <f t="shared" si="351"/>
        <v>223.39928091193832</v>
      </c>
      <c r="H1758">
        <v>13187.75</v>
      </c>
      <c r="I1758">
        <f t="shared" si="352"/>
        <v>208.27904361655584</v>
      </c>
      <c r="J1758">
        <v>10067.33</v>
      </c>
      <c r="K1758">
        <f t="shared" si="353"/>
        <v>197.26479682411539</v>
      </c>
      <c r="L1758">
        <v>28727.97</v>
      </c>
      <c r="M1758" s="134">
        <f t="shared" si="354"/>
        <v>337.498854560962</v>
      </c>
      <c r="N1758">
        <v>15502.9</v>
      </c>
      <c r="O1758">
        <f t="shared" si="355"/>
        <v>236.18140213711803</v>
      </c>
      <c r="P1758">
        <v>25837.16</v>
      </c>
      <c r="Q1758">
        <f t="shared" si="356"/>
        <v>266.76454615100289</v>
      </c>
      <c r="R1758">
        <v>13055.68</v>
      </c>
      <c r="S1758" s="135">
        <f t="shared" si="357"/>
        <v>310.20252996131876</v>
      </c>
      <c r="T1758">
        <v>18531.05</v>
      </c>
      <c r="U1758" s="136">
        <f t="shared" si="358"/>
        <v>290.0566149665741</v>
      </c>
      <c r="V1758">
        <v>13494.95</v>
      </c>
      <c r="W1758">
        <f t="shared" si="359"/>
        <v>184.48350578743103</v>
      </c>
      <c r="X1758">
        <v>5383.45</v>
      </c>
      <c r="Y1758">
        <f t="shared" si="360"/>
        <v>129.95058766164016</v>
      </c>
      <c r="Z1758">
        <v>29115.1</v>
      </c>
      <c r="AA1758" s="136">
        <f t="shared" si="361"/>
        <v>293.5700169395821</v>
      </c>
      <c r="AB1758">
        <v>15863.15</v>
      </c>
      <c r="AC1758">
        <f t="shared" si="362"/>
        <v>180.3163434651147</v>
      </c>
    </row>
    <row r="1759" spans="1:29">
      <c r="A1759" s="20">
        <v>44628</v>
      </c>
      <c r="B1759">
        <v>38587.85</v>
      </c>
      <c r="C1759">
        <f t="shared" si="363"/>
        <v>195.58006989374022</v>
      </c>
      <c r="D1759">
        <v>31715.15</v>
      </c>
      <c r="E1759" s="135">
        <f t="shared" si="363"/>
        <v>366.2029157535211</v>
      </c>
      <c r="F1759">
        <v>15757.8</v>
      </c>
      <c r="G1759">
        <f t="shared" si="351"/>
        <v>226.71560340523735</v>
      </c>
      <c r="H1759">
        <v>13385.77</v>
      </c>
      <c r="I1759">
        <f t="shared" si="352"/>
        <v>211.40644717038049</v>
      </c>
      <c r="J1759">
        <v>10213.700000000001</v>
      </c>
      <c r="K1759">
        <f t="shared" si="353"/>
        <v>200.13285104615301</v>
      </c>
      <c r="L1759">
        <v>29088.85</v>
      </c>
      <c r="M1759" s="134">
        <f t="shared" si="354"/>
        <v>341.73850625350968</v>
      </c>
      <c r="N1759">
        <v>15742.45</v>
      </c>
      <c r="O1759">
        <f t="shared" si="355"/>
        <v>239.83086481067892</v>
      </c>
      <c r="P1759">
        <v>26230.720000000001</v>
      </c>
      <c r="Q1759">
        <f t="shared" si="356"/>
        <v>270.82799022857131</v>
      </c>
      <c r="R1759">
        <v>13248.61</v>
      </c>
      <c r="S1759" s="135">
        <f t="shared" si="357"/>
        <v>314.78654045372031</v>
      </c>
      <c r="T1759">
        <v>18803.25</v>
      </c>
      <c r="U1759" s="136">
        <f t="shared" si="358"/>
        <v>294.31721598993232</v>
      </c>
      <c r="V1759">
        <v>13729</v>
      </c>
      <c r="W1759">
        <f t="shared" si="359"/>
        <v>187.68310004524955</v>
      </c>
      <c r="X1759">
        <v>5378.8</v>
      </c>
      <c r="Y1759">
        <f t="shared" si="360"/>
        <v>129.838341753788</v>
      </c>
      <c r="Z1759">
        <v>29730.07</v>
      </c>
      <c r="AA1759" s="136">
        <f t="shared" si="361"/>
        <v>299.77081148664996</v>
      </c>
      <c r="AB1759">
        <v>16013.45</v>
      </c>
      <c r="AC1759">
        <f t="shared" si="362"/>
        <v>182.02480278264034</v>
      </c>
    </row>
    <row r="1760" spans="1:29">
      <c r="A1760" s="20">
        <v>44629</v>
      </c>
      <c r="B1760">
        <v>39132.9</v>
      </c>
      <c r="C1760">
        <f t="shared" si="363"/>
        <v>198.34262124333816</v>
      </c>
      <c r="D1760">
        <v>32280.799999999999</v>
      </c>
      <c r="E1760" s="135">
        <f t="shared" si="363"/>
        <v>372.73426368332684</v>
      </c>
      <c r="F1760">
        <v>16006.25</v>
      </c>
      <c r="G1760">
        <f t="shared" si="351"/>
        <v>230.29018181504273</v>
      </c>
      <c r="H1760">
        <v>13564.66</v>
      </c>
      <c r="I1760">
        <f t="shared" si="352"/>
        <v>214.23172351490973</v>
      </c>
      <c r="J1760">
        <v>10347.73</v>
      </c>
      <c r="K1760">
        <f t="shared" si="353"/>
        <v>202.7591085263723</v>
      </c>
      <c r="L1760">
        <v>29666.61</v>
      </c>
      <c r="M1760" s="134">
        <f t="shared" si="354"/>
        <v>348.52608429021546</v>
      </c>
      <c r="N1760">
        <v>15983.6</v>
      </c>
      <c r="O1760">
        <f t="shared" si="355"/>
        <v>243.50470293937522</v>
      </c>
      <c r="P1760">
        <v>26774.82</v>
      </c>
      <c r="Q1760">
        <f t="shared" si="356"/>
        <v>276.44573573778212</v>
      </c>
      <c r="R1760">
        <v>13382.3</v>
      </c>
      <c r="S1760" s="135">
        <f t="shared" si="357"/>
        <v>317.96301048289752</v>
      </c>
      <c r="T1760">
        <v>19112.400000000001</v>
      </c>
      <c r="U1760" s="136">
        <f t="shared" si="358"/>
        <v>299.15617560187644</v>
      </c>
      <c r="V1760">
        <v>13923.75</v>
      </c>
      <c r="W1760">
        <f t="shared" si="359"/>
        <v>190.34544134715154</v>
      </c>
      <c r="X1760">
        <v>5383.72</v>
      </c>
      <c r="Y1760">
        <f t="shared" si="360"/>
        <v>129.95710516596705</v>
      </c>
      <c r="Z1760">
        <v>30298.75</v>
      </c>
      <c r="AA1760" s="136">
        <f t="shared" si="361"/>
        <v>305.5048600467855</v>
      </c>
      <c r="AB1760">
        <v>16345.35</v>
      </c>
      <c r="AC1760">
        <f t="shared" si="362"/>
        <v>185.79750835474118</v>
      </c>
    </row>
    <row r="1761" spans="1:29">
      <c r="A1761" s="20">
        <v>44630</v>
      </c>
      <c r="B1761">
        <v>39890.800000000003</v>
      </c>
      <c r="C1761">
        <f t="shared" si="363"/>
        <v>202.18398931573574</v>
      </c>
      <c r="D1761">
        <v>32955.199999999997</v>
      </c>
      <c r="E1761" s="135">
        <f t="shared" si="363"/>
        <v>380.5213069854766</v>
      </c>
      <c r="F1761">
        <v>16322.2</v>
      </c>
      <c r="G1761">
        <f t="shared" si="351"/>
        <v>234.83591757104193</v>
      </c>
      <c r="H1761">
        <v>13802.98</v>
      </c>
      <c r="I1761">
        <f t="shared" si="352"/>
        <v>217.99559996651806</v>
      </c>
      <c r="J1761">
        <v>10463.76</v>
      </c>
      <c r="K1761">
        <f t="shared" si="353"/>
        <v>205.03266411415001</v>
      </c>
      <c r="L1761">
        <v>29967.439999999999</v>
      </c>
      <c r="M1761" s="134">
        <f t="shared" si="354"/>
        <v>352.06026301629925</v>
      </c>
      <c r="N1761">
        <v>16076.35</v>
      </c>
      <c r="O1761">
        <f t="shared" si="355"/>
        <v>244.91771760425843</v>
      </c>
      <c r="P1761">
        <v>26996.880000000001</v>
      </c>
      <c r="Q1761">
        <f t="shared" si="356"/>
        <v>278.73846973479618</v>
      </c>
      <c r="R1761">
        <v>13567.38</v>
      </c>
      <c r="S1761" s="135">
        <f t="shared" si="357"/>
        <v>322.36050523194473</v>
      </c>
      <c r="T1761">
        <v>19404.5</v>
      </c>
      <c r="U1761" s="136">
        <f t="shared" si="358"/>
        <v>303.72826068241613</v>
      </c>
      <c r="V1761">
        <v>14110.7</v>
      </c>
      <c r="W1761">
        <f t="shared" si="359"/>
        <v>192.9011522913907</v>
      </c>
      <c r="X1761">
        <v>5440.5</v>
      </c>
      <c r="Y1761">
        <f t="shared" si="360"/>
        <v>131.32771218700893</v>
      </c>
      <c r="Z1761">
        <v>30582.78</v>
      </c>
      <c r="AA1761" s="136">
        <f t="shared" si="361"/>
        <v>308.36875857062188</v>
      </c>
      <c r="AB1761">
        <v>16594.900000000001</v>
      </c>
      <c r="AC1761">
        <f t="shared" si="362"/>
        <v>188.63414190556301</v>
      </c>
    </row>
    <row r="1762" spans="1:29">
      <c r="A1762" s="20">
        <v>44631</v>
      </c>
      <c r="B1762">
        <v>40087.1</v>
      </c>
      <c r="C1762">
        <f t="shared" si="363"/>
        <v>203.17892341338927</v>
      </c>
      <c r="D1762">
        <v>33122.25</v>
      </c>
      <c r="E1762" s="135">
        <f t="shared" si="363"/>
        <v>382.45017054363808</v>
      </c>
      <c r="F1762">
        <v>16379.75</v>
      </c>
      <c r="G1762">
        <f t="shared" si="351"/>
        <v>235.66391913064871</v>
      </c>
      <c r="H1762">
        <v>13864.22</v>
      </c>
      <c r="I1762">
        <f t="shared" si="352"/>
        <v>218.96278607719481</v>
      </c>
      <c r="J1762">
        <v>10506.67</v>
      </c>
      <c r="K1762">
        <f t="shared" si="353"/>
        <v>205.87346623663163</v>
      </c>
      <c r="L1762">
        <v>30078.11</v>
      </c>
      <c r="M1762" s="134">
        <f t="shared" si="354"/>
        <v>353.36042443509297</v>
      </c>
      <c r="N1762">
        <v>16180.2</v>
      </c>
      <c r="O1762">
        <f t="shared" si="355"/>
        <v>246.4998369891438</v>
      </c>
      <c r="P1762">
        <v>27216.87</v>
      </c>
      <c r="Q1762">
        <f t="shared" si="356"/>
        <v>281.00983131276212</v>
      </c>
      <c r="R1762">
        <v>13628.95</v>
      </c>
      <c r="S1762" s="135">
        <f t="shared" si="357"/>
        <v>323.82340641899276</v>
      </c>
      <c r="T1762">
        <v>19436.75</v>
      </c>
      <c r="U1762" s="136">
        <f t="shared" si="358"/>
        <v>304.23305268463253</v>
      </c>
      <c r="V1762">
        <v>14126.85</v>
      </c>
      <c r="W1762">
        <f t="shared" si="359"/>
        <v>193.12193181398746</v>
      </c>
      <c r="X1762">
        <v>5498.65</v>
      </c>
      <c r="Y1762">
        <f t="shared" si="360"/>
        <v>132.7313895077836</v>
      </c>
      <c r="Z1762">
        <v>30702.63</v>
      </c>
      <c r="AA1762" s="136">
        <f t="shared" si="361"/>
        <v>309.5772162619989</v>
      </c>
      <c r="AB1762">
        <v>16630.45</v>
      </c>
      <c r="AC1762">
        <f t="shared" si="362"/>
        <v>189.03823857048675</v>
      </c>
    </row>
    <row r="1763" spans="1:29">
      <c r="A1763" s="20">
        <v>44634</v>
      </c>
      <c r="B1763">
        <v>39939.85</v>
      </c>
      <c r="C1763">
        <f t="shared" si="363"/>
        <v>202.43259612923498</v>
      </c>
      <c r="D1763">
        <v>33420.15</v>
      </c>
      <c r="E1763" s="135">
        <f t="shared" si="363"/>
        <v>385.88990986705215</v>
      </c>
      <c r="F1763">
        <v>16488.849999999999</v>
      </c>
      <c r="G1763">
        <f t="shared" si="351"/>
        <v>237.23359715242273</v>
      </c>
      <c r="H1763">
        <v>13939.76</v>
      </c>
      <c r="I1763">
        <f t="shared" si="352"/>
        <v>220.15581740966584</v>
      </c>
      <c r="J1763">
        <v>10551.95</v>
      </c>
      <c r="K1763">
        <f t="shared" si="353"/>
        <v>206.76070744161805</v>
      </c>
      <c r="L1763">
        <v>30270.93</v>
      </c>
      <c r="M1763" s="134">
        <f t="shared" si="354"/>
        <v>355.62569166895753</v>
      </c>
      <c r="N1763">
        <v>16196.1</v>
      </c>
      <c r="O1763">
        <f t="shared" si="355"/>
        <v>246.74206807455238</v>
      </c>
      <c r="P1763">
        <v>27314.35</v>
      </c>
      <c r="Q1763">
        <f t="shared" si="356"/>
        <v>282.01629672764517</v>
      </c>
      <c r="R1763">
        <v>13726.7</v>
      </c>
      <c r="S1763" s="135">
        <f t="shared" si="357"/>
        <v>326.14594322318214</v>
      </c>
      <c r="T1763">
        <v>19642.55</v>
      </c>
      <c r="U1763" s="136">
        <f t="shared" si="358"/>
        <v>307.45433001970645</v>
      </c>
      <c r="V1763">
        <v>14214.55</v>
      </c>
      <c r="W1763">
        <f t="shared" si="359"/>
        <v>194.32083980976049</v>
      </c>
      <c r="X1763">
        <v>5476.45</v>
      </c>
      <c r="Y1763">
        <f t="shared" si="360"/>
        <v>132.19550581868305</v>
      </c>
      <c r="Z1763">
        <v>30800.26</v>
      </c>
      <c r="AA1763" s="136">
        <f t="shared" si="361"/>
        <v>310.56162781318062</v>
      </c>
      <c r="AB1763">
        <v>16871.3</v>
      </c>
      <c r="AC1763">
        <f t="shared" si="362"/>
        <v>191.7759792666015</v>
      </c>
    </row>
    <row r="1764" spans="1:29">
      <c r="A1764" s="20">
        <v>44635</v>
      </c>
      <c r="B1764">
        <v>39567.35</v>
      </c>
      <c r="C1764">
        <f t="shared" si="363"/>
        <v>200.54460350887862</v>
      </c>
      <c r="D1764">
        <v>32981.699999999997</v>
      </c>
      <c r="E1764" s="135">
        <f t="shared" si="363"/>
        <v>380.82729252448451</v>
      </c>
      <c r="F1764">
        <v>16495.099999999999</v>
      </c>
      <c r="G1764">
        <f t="shared" si="351"/>
        <v>237.32351912892221</v>
      </c>
      <c r="H1764">
        <v>13873.81</v>
      </c>
      <c r="I1764">
        <f t="shared" si="352"/>
        <v>219.11424451614633</v>
      </c>
      <c r="J1764">
        <v>10483.82</v>
      </c>
      <c r="K1764">
        <f t="shared" si="353"/>
        <v>205.42573077872657</v>
      </c>
      <c r="L1764">
        <v>29906.58</v>
      </c>
      <c r="M1764" s="134">
        <f t="shared" si="354"/>
        <v>351.34527409475072</v>
      </c>
      <c r="N1764">
        <v>16019.3</v>
      </c>
      <c r="O1764">
        <f t="shared" si="355"/>
        <v>244.04858028208497</v>
      </c>
      <c r="P1764">
        <v>27005.119999999999</v>
      </c>
      <c r="Q1764">
        <f t="shared" si="356"/>
        <v>278.82354641738374</v>
      </c>
      <c r="R1764">
        <v>13443.19</v>
      </c>
      <c r="S1764" s="135">
        <f t="shared" si="357"/>
        <v>319.40975489217726</v>
      </c>
      <c r="T1764">
        <v>19356.150000000001</v>
      </c>
      <c r="U1764" s="136">
        <f t="shared" si="358"/>
        <v>302.97146399072125</v>
      </c>
      <c r="V1764">
        <v>14060.95</v>
      </c>
      <c r="W1764">
        <f t="shared" si="359"/>
        <v>192.22104199732334</v>
      </c>
      <c r="X1764">
        <v>5352.16</v>
      </c>
      <c r="Y1764">
        <f t="shared" si="360"/>
        <v>129.19528132686733</v>
      </c>
      <c r="Z1764">
        <v>30343.93</v>
      </c>
      <c r="AA1764" s="136">
        <f t="shared" si="361"/>
        <v>305.96041380979267</v>
      </c>
      <c r="AB1764">
        <v>16663</v>
      </c>
      <c r="AC1764">
        <f t="shared" si="362"/>
        <v>189.40823425102872</v>
      </c>
    </row>
    <row r="1765" spans="1:29">
      <c r="A1765" s="20">
        <v>44636</v>
      </c>
      <c r="B1765">
        <v>40462</v>
      </c>
      <c r="C1765">
        <f t="shared" si="363"/>
        <v>205.07908028150098</v>
      </c>
      <c r="D1765">
        <v>33510.25</v>
      </c>
      <c r="E1765" s="135">
        <f t="shared" si="363"/>
        <v>386.9302606996792</v>
      </c>
      <c r="F1765">
        <v>16797.75</v>
      </c>
      <c r="G1765">
        <f t="shared" si="351"/>
        <v>241.67790091893067</v>
      </c>
      <c r="H1765">
        <v>14153.22</v>
      </c>
      <c r="I1765">
        <f t="shared" si="352"/>
        <v>223.52707062953959</v>
      </c>
      <c r="J1765">
        <v>10688.16</v>
      </c>
      <c r="K1765">
        <f t="shared" si="353"/>
        <v>209.42968103992192</v>
      </c>
      <c r="L1765">
        <v>30478.36</v>
      </c>
      <c r="M1765" s="134">
        <f t="shared" si="354"/>
        <v>358.06259853712749</v>
      </c>
      <c r="N1765">
        <v>16244.9</v>
      </c>
      <c r="O1765">
        <f t="shared" si="355"/>
        <v>247.48551945618362</v>
      </c>
      <c r="P1765">
        <v>27476.45</v>
      </c>
      <c r="Q1765">
        <f t="shared" si="356"/>
        <v>283.689953311073</v>
      </c>
      <c r="R1765">
        <v>13707.21</v>
      </c>
      <c r="S1765" s="135">
        <f t="shared" si="357"/>
        <v>325.68286146038258</v>
      </c>
      <c r="T1765">
        <v>19732.3</v>
      </c>
      <c r="U1765" s="136">
        <f t="shared" si="358"/>
        <v>308.85913877006055</v>
      </c>
      <c r="V1765">
        <v>14337.9</v>
      </c>
      <c r="W1765">
        <f t="shared" si="359"/>
        <v>196.00710322228738</v>
      </c>
      <c r="X1765">
        <v>5461.9</v>
      </c>
      <c r="Y1765">
        <f t="shared" si="360"/>
        <v>131.84428475217794</v>
      </c>
      <c r="Z1765">
        <v>30799.55</v>
      </c>
      <c r="AA1765" s="136">
        <f t="shared" si="361"/>
        <v>310.55446882310235</v>
      </c>
      <c r="AB1765">
        <v>16975.349999999999</v>
      </c>
      <c r="AC1765">
        <f t="shared" si="362"/>
        <v>192.9587150749085</v>
      </c>
    </row>
    <row r="1766" spans="1:29">
      <c r="A1766" s="20">
        <v>44637</v>
      </c>
      <c r="B1766">
        <v>41059</v>
      </c>
      <c r="C1766">
        <f t="shared" si="363"/>
        <v>208.10493691063584</v>
      </c>
      <c r="D1766">
        <v>34007.15</v>
      </c>
      <c r="E1766" s="135">
        <f t="shared" si="363"/>
        <v>392.66777822168126</v>
      </c>
      <c r="F1766">
        <v>17010.5</v>
      </c>
      <c r="G1766">
        <f t="shared" si="351"/>
        <v>244.73884499897127</v>
      </c>
      <c r="H1766">
        <v>14267.38</v>
      </c>
      <c r="I1766">
        <f t="shared" si="352"/>
        <v>225.3300419945765</v>
      </c>
      <c r="J1766">
        <v>10753.12</v>
      </c>
      <c r="K1766">
        <f t="shared" si="353"/>
        <v>210.70254298064452</v>
      </c>
      <c r="L1766">
        <v>30757.75</v>
      </c>
      <c r="M1766" s="134">
        <f t="shared" si="354"/>
        <v>361.34489815578439</v>
      </c>
      <c r="N1766">
        <v>16454.95</v>
      </c>
      <c r="O1766">
        <f t="shared" si="355"/>
        <v>250.6855596756846</v>
      </c>
      <c r="P1766">
        <v>27859.78</v>
      </c>
      <c r="Q1766">
        <f t="shared" si="356"/>
        <v>287.64777427421541</v>
      </c>
      <c r="R1766">
        <v>13834.32</v>
      </c>
      <c r="S1766" s="135">
        <f t="shared" si="357"/>
        <v>328.7029909046845</v>
      </c>
      <c r="T1766">
        <v>19978.599999999999</v>
      </c>
      <c r="U1766" s="136">
        <f t="shared" si="358"/>
        <v>312.71434094512711</v>
      </c>
      <c r="V1766">
        <v>14475</v>
      </c>
      <c r="W1766">
        <f t="shared" si="359"/>
        <v>197.88133681659167</v>
      </c>
      <c r="X1766">
        <v>5522.5</v>
      </c>
      <c r="Y1766">
        <f t="shared" si="360"/>
        <v>133.30710238999299</v>
      </c>
      <c r="Z1766">
        <v>31147.5</v>
      </c>
      <c r="AA1766" s="136">
        <f t="shared" si="361"/>
        <v>314.06287811567313</v>
      </c>
      <c r="AB1766">
        <v>17287.05</v>
      </c>
      <c r="AC1766">
        <f t="shared" si="362"/>
        <v>196.50180735217225</v>
      </c>
    </row>
    <row r="1767" spans="1:29">
      <c r="A1767" s="20">
        <v>44641</v>
      </c>
      <c r="B1767">
        <v>40504.25</v>
      </c>
      <c r="C1767">
        <f t="shared" si="363"/>
        <v>205.29322172636014</v>
      </c>
      <c r="D1767">
        <v>34083.9</v>
      </c>
      <c r="E1767" s="135">
        <f t="shared" si="363"/>
        <v>393.55398162239305</v>
      </c>
      <c r="F1767">
        <v>16748.599999999999</v>
      </c>
      <c r="G1767">
        <f t="shared" si="351"/>
        <v>240.97075449573913</v>
      </c>
      <c r="H1767">
        <v>14060.96</v>
      </c>
      <c r="I1767">
        <f t="shared" si="352"/>
        <v>222.06997411466301</v>
      </c>
      <c r="J1767">
        <v>10632.4</v>
      </c>
      <c r="K1767">
        <f t="shared" si="353"/>
        <v>208.33708895533616</v>
      </c>
      <c r="L1767">
        <v>30782.54</v>
      </c>
      <c r="M1767" s="134">
        <f t="shared" si="354"/>
        <v>361.63613337374676</v>
      </c>
      <c r="N1767">
        <v>16458.05</v>
      </c>
      <c r="O1767">
        <f t="shared" si="355"/>
        <v>250.73278712000953</v>
      </c>
      <c r="P1767">
        <v>27898.87</v>
      </c>
      <c r="Q1767">
        <f t="shared" si="356"/>
        <v>288.05137227450035</v>
      </c>
      <c r="R1767">
        <v>13847.33</v>
      </c>
      <c r="S1767" s="135">
        <f t="shared" si="357"/>
        <v>329.01210807933927</v>
      </c>
      <c r="T1767">
        <v>19863.900000000001</v>
      </c>
      <c r="U1767" s="136">
        <f t="shared" si="358"/>
        <v>310.91900318840715</v>
      </c>
      <c r="V1767">
        <v>14287.85</v>
      </c>
      <c r="W1767">
        <f t="shared" si="359"/>
        <v>195.32289176061758</v>
      </c>
      <c r="X1767">
        <v>5494.65</v>
      </c>
      <c r="Y1767">
        <f t="shared" si="360"/>
        <v>132.63483388812583</v>
      </c>
      <c r="Z1767">
        <v>31028.97</v>
      </c>
      <c r="AA1767" s="136">
        <f t="shared" si="361"/>
        <v>312.86773009599096</v>
      </c>
      <c r="AB1767">
        <v>17117.599999999999</v>
      </c>
      <c r="AC1767">
        <f t="shared" si="362"/>
        <v>194.5756700843431</v>
      </c>
    </row>
    <row r="1768" spans="1:29">
      <c r="A1768" s="20">
        <v>44642</v>
      </c>
      <c r="B1768">
        <v>40572.85</v>
      </c>
      <c r="C1768">
        <f t="shared" si="363"/>
        <v>205.64091647469959</v>
      </c>
      <c r="D1768">
        <v>34237.599999999999</v>
      </c>
      <c r="E1768" s="135">
        <f t="shared" si="363"/>
        <v>395.32869774863917</v>
      </c>
      <c r="F1768">
        <v>16721.75</v>
      </c>
      <c r="G1768">
        <f t="shared" si="351"/>
        <v>240.58444968469757</v>
      </c>
      <c r="H1768">
        <v>14055.84</v>
      </c>
      <c r="I1768">
        <f t="shared" si="352"/>
        <v>221.98911204923741</v>
      </c>
      <c r="J1768">
        <v>10628</v>
      </c>
      <c r="K1768">
        <f t="shared" si="353"/>
        <v>208.25087293718377</v>
      </c>
      <c r="L1768">
        <v>30884.37</v>
      </c>
      <c r="M1768" s="134">
        <f t="shared" si="354"/>
        <v>362.83244165309759</v>
      </c>
      <c r="N1768">
        <v>16419.3</v>
      </c>
      <c r="O1768">
        <f t="shared" si="355"/>
        <v>250.14244406594779</v>
      </c>
      <c r="P1768">
        <v>28011.35</v>
      </c>
      <c r="Q1768">
        <f t="shared" si="356"/>
        <v>289.21271029118117</v>
      </c>
      <c r="R1768">
        <v>13933.36</v>
      </c>
      <c r="S1768" s="135">
        <f t="shared" si="357"/>
        <v>331.05617806669898</v>
      </c>
      <c r="T1768">
        <v>20083.900000000001</v>
      </c>
      <c r="U1768" s="136">
        <f t="shared" si="358"/>
        <v>314.3625455291081</v>
      </c>
      <c r="V1768">
        <v>14292.9</v>
      </c>
      <c r="W1768">
        <f t="shared" si="359"/>
        <v>195.3919280819249</v>
      </c>
      <c r="X1768">
        <v>5546.31</v>
      </c>
      <c r="Y1768">
        <f t="shared" si="360"/>
        <v>133.8818497160058</v>
      </c>
      <c r="Z1768">
        <v>31316.97</v>
      </c>
      <c r="AA1768" s="136">
        <f t="shared" si="361"/>
        <v>315.77165846575787</v>
      </c>
      <c r="AB1768">
        <v>17315.5</v>
      </c>
      <c r="AC1768">
        <f t="shared" si="362"/>
        <v>196.82519835405915</v>
      </c>
    </row>
    <row r="1769" spans="1:29">
      <c r="A1769" s="20">
        <v>44643</v>
      </c>
      <c r="B1769">
        <v>40660.949999999997</v>
      </c>
      <c r="C1769">
        <f t="shared" si="363"/>
        <v>206.087445736051</v>
      </c>
      <c r="D1769">
        <v>34409.85</v>
      </c>
      <c r="E1769" s="135">
        <f t="shared" si="363"/>
        <v>397.31760375219091</v>
      </c>
      <c r="F1769">
        <v>16679.75</v>
      </c>
      <c r="G1769">
        <f t="shared" si="351"/>
        <v>239.98017400262142</v>
      </c>
      <c r="H1769">
        <v>14040.75</v>
      </c>
      <c r="I1769">
        <f t="shared" si="352"/>
        <v>221.75079006344197</v>
      </c>
      <c r="J1769">
        <v>10613.37</v>
      </c>
      <c r="K1769">
        <f t="shared" si="353"/>
        <v>207.96420467682714</v>
      </c>
      <c r="L1769">
        <v>30968.61</v>
      </c>
      <c r="M1769" s="134">
        <f t="shared" si="354"/>
        <v>363.82210098190558</v>
      </c>
      <c r="N1769">
        <v>16411.849999999999</v>
      </c>
      <c r="O1769">
        <f t="shared" si="355"/>
        <v>250.02894585297332</v>
      </c>
      <c r="P1769">
        <v>28092.43</v>
      </c>
      <c r="Q1769">
        <f t="shared" si="356"/>
        <v>290.04984832809868</v>
      </c>
      <c r="R1769">
        <v>13961.75</v>
      </c>
      <c r="S1769" s="135">
        <f t="shared" si="357"/>
        <v>331.73072353852439</v>
      </c>
      <c r="T1769">
        <v>20027.95</v>
      </c>
      <c r="U1769" s="136">
        <f t="shared" si="358"/>
        <v>313.48679010200709</v>
      </c>
      <c r="V1769">
        <v>14264.85</v>
      </c>
      <c r="W1769">
        <f t="shared" si="359"/>
        <v>195.00846891109899</v>
      </c>
      <c r="X1769">
        <v>5573.62</v>
      </c>
      <c r="Y1769">
        <f t="shared" si="360"/>
        <v>134.54108320921912</v>
      </c>
      <c r="Z1769">
        <v>31381.8</v>
      </c>
      <c r="AA1769" s="136">
        <f t="shared" si="361"/>
        <v>316.42534484149388</v>
      </c>
      <c r="AB1769">
        <v>17245.650000000001</v>
      </c>
      <c r="AC1769">
        <f t="shared" si="362"/>
        <v>196.03121376770412</v>
      </c>
    </row>
    <row r="1770" spans="1:29">
      <c r="A1770" s="20">
        <v>44644</v>
      </c>
      <c r="B1770">
        <v>40738</v>
      </c>
      <c r="C1770">
        <f t="shared" si="363"/>
        <v>206.47796877336231</v>
      </c>
      <c r="D1770">
        <v>34713.199999999997</v>
      </c>
      <c r="E1770" s="135">
        <f t="shared" si="363"/>
        <v>400.82027217702353</v>
      </c>
      <c r="F1770">
        <v>16698.8</v>
      </c>
      <c r="G1770">
        <f t="shared" si="351"/>
        <v>240.25425618699163</v>
      </c>
      <c r="H1770">
        <v>14090.62</v>
      </c>
      <c r="I1770">
        <f t="shared" si="352"/>
        <v>222.53840553273415</v>
      </c>
      <c r="J1770">
        <v>10662.82</v>
      </c>
      <c r="K1770">
        <f t="shared" si="353"/>
        <v>208.93315515356247</v>
      </c>
      <c r="L1770">
        <v>31196.240000000002</v>
      </c>
      <c r="M1770" s="134">
        <f t="shared" si="354"/>
        <v>366.49631932255795</v>
      </c>
      <c r="N1770">
        <v>16420.45</v>
      </c>
      <c r="O1770">
        <f t="shared" si="355"/>
        <v>250.15996392432643</v>
      </c>
      <c r="P1770">
        <v>28242.720000000001</v>
      </c>
      <c r="Q1770">
        <f t="shared" si="356"/>
        <v>291.60156854971103</v>
      </c>
      <c r="R1770">
        <v>14111.21</v>
      </c>
      <c r="S1770" s="135">
        <f t="shared" si="357"/>
        <v>335.28188825212169</v>
      </c>
      <c r="T1770">
        <v>20157.900000000001</v>
      </c>
      <c r="U1770" s="136">
        <f t="shared" si="358"/>
        <v>315.52082795279841</v>
      </c>
      <c r="V1770">
        <v>14320.85</v>
      </c>
      <c r="W1770">
        <f t="shared" si="359"/>
        <v>195.77402019688338</v>
      </c>
      <c r="X1770">
        <v>5603.03</v>
      </c>
      <c r="Y1770">
        <f t="shared" si="360"/>
        <v>135.2510084027528</v>
      </c>
      <c r="Z1770">
        <v>31687.19</v>
      </c>
      <c r="AA1770" s="136">
        <f t="shared" si="361"/>
        <v>319.50461805275467</v>
      </c>
      <c r="AB1770">
        <v>17222.75</v>
      </c>
      <c r="AC1770">
        <f t="shared" si="362"/>
        <v>195.77090958692344</v>
      </c>
    </row>
    <row r="1771" spans="1:29">
      <c r="A1771" s="20">
        <v>44645</v>
      </c>
      <c r="B1771">
        <v>40754.550000000003</v>
      </c>
      <c r="C1771">
        <f t="shared" si="363"/>
        <v>206.56185139850837</v>
      </c>
      <c r="D1771">
        <v>34715.1</v>
      </c>
      <c r="E1771" s="135">
        <f t="shared" si="363"/>
        <v>400.84221076283922</v>
      </c>
      <c r="F1771">
        <v>16575.349999999999</v>
      </c>
      <c r="G1771">
        <f t="shared" si="351"/>
        <v>238.47811730717487</v>
      </c>
      <c r="H1771">
        <v>13994.24</v>
      </c>
      <c r="I1771">
        <f t="shared" si="352"/>
        <v>221.01624032458537</v>
      </c>
      <c r="J1771">
        <v>10598.82</v>
      </c>
      <c r="K1771">
        <f t="shared" si="353"/>
        <v>207.67910398043679</v>
      </c>
      <c r="L1771">
        <v>31236.13</v>
      </c>
      <c r="M1771" s="134">
        <f t="shared" si="354"/>
        <v>366.96495074024733</v>
      </c>
      <c r="N1771">
        <v>16328.65</v>
      </c>
      <c r="O1771">
        <f t="shared" si="355"/>
        <v>248.76142218592986</v>
      </c>
      <c r="P1771">
        <v>28099.61</v>
      </c>
      <c r="Q1771">
        <f t="shared" si="356"/>
        <v>290.12398068015921</v>
      </c>
      <c r="R1771">
        <v>14055.86</v>
      </c>
      <c r="S1771" s="135">
        <f t="shared" si="357"/>
        <v>333.96677406171887</v>
      </c>
      <c r="T1771">
        <v>20077.849999999999</v>
      </c>
      <c r="U1771" s="136">
        <f t="shared" si="358"/>
        <v>314.2678481147388</v>
      </c>
      <c r="V1771">
        <v>14226.4</v>
      </c>
      <c r="W1771">
        <f t="shared" si="359"/>
        <v>194.48283593005596</v>
      </c>
      <c r="X1771">
        <v>5568</v>
      </c>
      <c r="Y1771">
        <f t="shared" si="360"/>
        <v>134.40542256359998</v>
      </c>
      <c r="Z1771">
        <v>31769.51</v>
      </c>
      <c r="AA1771" s="136">
        <f t="shared" si="361"/>
        <v>320.33465757844641</v>
      </c>
      <c r="AB1771">
        <v>17153</v>
      </c>
      <c r="AC1771">
        <f t="shared" si="362"/>
        <v>194.97806170004773</v>
      </c>
    </row>
    <row r="1772" spans="1:29">
      <c r="A1772" s="20">
        <v>44648</v>
      </c>
      <c r="B1772">
        <v>40614.800000000003</v>
      </c>
      <c r="C1772">
        <f t="shared" si="363"/>
        <v>205.85353738858942</v>
      </c>
      <c r="D1772">
        <v>34637.4</v>
      </c>
      <c r="E1772" s="135">
        <f t="shared" si="363"/>
        <v>399.94503806921966</v>
      </c>
      <c r="F1772">
        <v>16491.8</v>
      </c>
      <c r="G1772">
        <f t="shared" si="351"/>
        <v>237.27604032533048</v>
      </c>
      <c r="H1772">
        <v>13947.16</v>
      </c>
      <c r="I1772">
        <f t="shared" si="352"/>
        <v>220.2726883636013</v>
      </c>
      <c r="J1772">
        <v>10574.89</v>
      </c>
      <c r="K1772">
        <f t="shared" si="353"/>
        <v>207.21020640898527</v>
      </c>
      <c r="L1772">
        <v>31226.22</v>
      </c>
      <c r="M1772" s="134">
        <f t="shared" si="354"/>
        <v>366.84852714161855</v>
      </c>
      <c r="N1772">
        <v>16317.05</v>
      </c>
      <c r="O1772">
        <f t="shared" si="355"/>
        <v>248.58470013619785</v>
      </c>
      <c r="P1772">
        <v>28119.11</v>
      </c>
      <c r="Q1772">
        <f t="shared" si="356"/>
        <v>290.32531506249632</v>
      </c>
      <c r="R1772">
        <v>13989.6</v>
      </c>
      <c r="S1772" s="135">
        <f t="shared" si="357"/>
        <v>332.39243862800441</v>
      </c>
      <c r="T1772">
        <v>20086.75</v>
      </c>
      <c r="U1772" s="136">
        <f t="shared" si="358"/>
        <v>314.40715505488532</v>
      </c>
      <c r="V1772">
        <v>14174.4</v>
      </c>
      <c r="W1772">
        <f t="shared" si="359"/>
        <v>193.77196687897046</v>
      </c>
      <c r="X1772">
        <v>5598.34</v>
      </c>
      <c r="Y1772">
        <f t="shared" si="360"/>
        <v>135.1377969387041</v>
      </c>
      <c r="Z1772">
        <v>31834.39</v>
      </c>
      <c r="AA1772" s="136">
        <f t="shared" si="361"/>
        <v>320.98884810841332</v>
      </c>
      <c r="AB1772">
        <v>17222</v>
      </c>
      <c r="AC1772">
        <f t="shared" si="362"/>
        <v>195.76238434082796</v>
      </c>
    </row>
    <row r="1773" spans="1:29">
      <c r="A1773" s="20">
        <v>44649</v>
      </c>
      <c r="B1773">
        <v>40811.949999999997</v>
      </c>
      <c r="C1773">
        <f t="shared" si="363"/>
        <v>206.85277965732297</v>
      </c>
      <c r="D1773">
        <v>34690.35</v>
      </c>
      <c r="E1773" s="135">
        <f t="shared" si="363"/>
        <v>400.55643181602989</v>
      </c>
      <c r="F1773">
        <v>16627.05</v>
      </c>
      <c r="G1773">
        <f t="shared" si="351"/>
        <v>239.22195189677819</v>
      </c>
      <c r="H1773">
        <v>14022.38</v>
      </c>
      <c r="I1773">
        <f t="shared" si="352"/>
        <v>221.46066581698324</v>
      </c>
      <c r="J1773">
        <v>10607.85</v>
      </c>
      <c r="K1773">
        <f t="shared" si="353"/>
        <v>207.85604276314501</v>
      </c>
      <c r="L1773">
        <v>31401.040000000001</v>
      </c>
      <c r="M1773" s="134">
        <f t="shared" si="354"/>
        <v>368.90232870693438</v>
      </c>
      <c r="N1773">
        <v>16457.900000000001</v>
      </c>
      <c r="O1773">
        <f t="shared" si="355"/>
        <v>250.73050192109059</v>
      </c>
      <c r="P1773">
        <v>28259.200000000001</v>
      </c>
      <c r="Q1773">
        <f t="shared" si="356"/>
        <v>291.7717219148862</v>
      </c>
      <c r="R1773">
        <v>14058.99</v>
      </c>
      <c r="S1773" s="135">
        <f t="shared" si="357"/>
        <v>334.04114275938753</v>
      </c>
      <c r="T1773">
        <v>20158.05</v>
      </c>
      <c r="U1773" s="136">
        <f t="shared" si="358"/>
        <v>315.52317582257615</v>
      </c>
      <c r="V1773">
        <v>14210.5</v>
      </c>
      <c r="W1773">
        <f t="shared" si="359"/>
        <v>194.2654740471279</v>
      </c>
      <c r="X1773">
        <v>5561.29</v>
      </c>
      <c r="Y1773">
        <f t="shared" si="360"/>
        <v>134.2434505116241</v>
      </c>
      <c r="Z1773">
        <v>31863.71</v>
      </c>
      <c r="AA1773" s="136">
        <f t="shared" si="361"/>
        <v>321.28448414939095</v>
      </c>
      <c r="AB1773">
        <v>17325.3</v>
      </c>
      <c r="AC1773">
        <f t="shared" si="362"/>
        <v>196.93659490303955</v>
      </c>
    </row>
    <row r="1774" spans="1:29">
      <c r="A1774" s="20">
        <v>44650</v>
      </c>
      <c r="B1774">
        <v>41054.699999999997</v>
      </c>
      <c r="C1774">
        <f t="shared" si="363"/>
        <v>208.08314263340753</v>
      </c>
      <c r="D1774">
        <v>35108.449999999997</v>
      </c>
      <c r="E1774" s="135">
        <f t="shared" si="363"/>
        <v>405.38407535788747</v>
      </c>
      <c r="F1774">
        <v>16822.7</v>
      </c>
      <c r="G1774">
        <f t="shared" si="351"/>
        <v>242.03686944911641</v>
      </c>
      <c r="H1774">
        <v>14162.16</v>
      </c>
      <c r="I1774">
        <f t="shared" si="352"/>
        <v>223.66826337659137</v>
      </c>
      <c r="J1774">
        <v>10673.13</v>
      </c>
      <c r="K1774">
        <f t="shared" si="353"/>
        <v>209.13517495973318</v>
      </c>
      <c r="L1774">
        <v>31976.66</v>
      </c>
      <c r="M1774" s="134">
        <f t="shared" si="354"/>
        <v>375.66476582526826</v>
      </c>
      <c r="N1774">
        <v>16642.05</v>
      </c>
      <c r="O1774">
        <f t="shared" si="355"/>
        <v>253.53596446058643</v>
      </c>
      <c r="P1774">
        <v>28615.81</v>
      </c>
      <c r="Q1774">
        <f t="shared" si="356"/>
        <v>295.45366315002616</v>
      </c>
      <c r="R1774">
        <v>14202.19</v>
      </c>
      <c r="S1774" s="135">
        <f t="shared" si="357"/>
        <v>337.44357007764756</v>
      </c>
      <c r="T1774">
        <v>20392.95</v>
      </c>
      <c r="U1774" s="136">
        <f t="shared" si="358"/>
        <v>319.19993989453366</v>
      </c>
      <c r="V1774">
        <v>14317.2</v>
      </c>
      <c r="W1774">
        <f t="shared" si="359"/>
        <v>195.72412265772067</v>
      </c>
      <c r="X1774">
        <v>5525.9</v>
      </c>
      <c r="Y1774">
        <f t="shared" si="360"/>
        <v>133.38917466670208</v>
      </c>
      <c r="Z1774">
        <v>32383.08</v>
      </c>
      <c r="AA1774" s="136">
        <f t="shared" si="361"/>
        <v>326.52133580705009</v>
      </c>
      <c r="AB1774">
        <v>17498.25</v>
      </c>
      <c r="AC1774">
        <f t="shared" si="362"/>
        <v>198.90251665264736</v>
      </c>
    </row>
    <row r="1775" spans="1:29">
      <c r="A1775" s="20">
        <v>44651</v>
      </c>
      <c r="B1775">
        <v>41115.4</v>
      </c>
      <c r="C1775">
        <f t="shared" si="363"/>
        <v>208.39079673288578</v>
      </c>
      <c r="D1775">
        <v>35463.050000000003</v>
      </c>
      <c r="E1775" s="135">
        <f t="shared" si="363"/>
        <v>409.4785082685375</v>
      </c>
      <c r="F1775">
        <v>16839.95</v>
      </c>
      <c r="G1775">
        <f t="shared" si="351"/>
        <v>242.28505410425481</v>
      </c>
      <c r="H1775">
        <v>14197.15</v>
      </c>
      <c r="I1775">
        <f t="shared" si="352"/>
        <v>224.22087346824031</v>
      </c>
      <c r="J1775">
        <v>10701.1</v>
      </c>
      <c r="K1775">
        <f t="shared" si="353"/>
        <v>209.68323451148828</v>
      </c>
      <c r="L1775">
        <v>31916.98</v>
      </c>
      <c r="M1775" s="134">
        <f t="shared" si="354"/>
        <v>374.96363965310229</v>
      </c>
      <c r="N1775">
        <v>16679.45</v>
      </c>
      <c r="O1775">
        <f t="shared" si="355"/>
        <v>254.10574072437763</v>
      </c>
      <c r="P1775">
        <v>28675.53</v>
      </c>
      <c r="Q1775">
        <f t="shared" si="356"/>
        <v>296.07026260198364</v>
      </c>
      <c r="R1775">
        <v>14132.72</v>
      </c>
      <c r="S1775" s="135">
        <f t="shared" si="357"/>
        <v>335.79296514887994</v>
      </c>
      <c r="T1775">
        <v>20314.7</v>
      </c>
      <c r="U1775" s="136">
        <f t="shared" si="358"/>
        <v>317.9751344938071</v>
      </c>
      <c r="V1775">
        <v>14361.55</v>
      </c>
      <c r="W1775">
        <f t="shared" si="359"/>
        <v>196.33041193494455</v>
      </c>
      <c r="X1775">
        <v>5533.28</v>
      </c>
      <c r="Y1775">
        <f t="shared" si="360"/>
        <v>133.56731978497066</v>
      </c>
      <c r="Z1775">
        <v>32220.42</v>
      </c>
      <c r="AA1775" s="136">
        <f t="shared" si="361"/>
        <v>324.88122126320877</v>
      </c>
      <c r="AB1775">
        <v>17464.75</v>
      </c>
      <c r="AC1775">
        <f t="shared" si="362"/>
        <v>198.52172232705118</v>
      </c>
    </row>
    <row r="1776" spans="1:29">
      <c r="A1776" s="20">
        <v>44652</v>
      </c>
      <c r="B1776">
        <v>41754.1</v>
      </c>
      <c r="C1776">
        <f t="shared" si="363"/>
        <v>211.62800716676929</v>
      </c>
      <c r="D1776">
        <v>35995.199999999997</v>
      </c>
      <c r="E1776" s="135">
        <f t="shared" si="363"/>
        <v>415.62304429054075</v>
      </c>
      <c r="F1776">
        <v>16910.900000000001</v>
      </c>
      <c r="G1776">
        <f t="shared" si="351"/>
        <v>243.30584838147638</v>
      </c>
      <c r="H1776">
        <v>14249.85</v>
      </c>
      <c r="I1776">
        <f t="shared" si="352"/>
        <v>225.0531841807267</v>
      </c>
      <c r="J1776">
        <v>10783.05</v>
      </c>
      <c r="K1776">
        <f t="shared" si="353"/>
        <v>211.28900784957656</v>
      </c>
      <c r="L1776">
        <v>32067.26</v>
      </c>
      <c r="M1776" s="134">
        <f t="shared" si="354"/>
        <v>376.72914302363012</v>
      </c>
      <c r="N1776">
        <v>16733.8</v>
      </c>
      <c r="O1776">
        <f t="shared" si="355"/>
        <v>254.93374446600993</v>
      </c>
      <c r="P1776">
        <v>28862.97</v>
      </c>
      <c r="Q1776">
        <f t="shared" si="356"/>
        <v>298.00555063404846</v>
      </c>
      <c r="R1776">
        <v>14225.51</v>
      </c>
      <c r="S1776" s="135">
        <f t="shared" si="357"/>
        <v>337.99765251523013</v>
      </c>
      <c r="T1776">
        <v>20451.099999999999</v>
      </c>
      <c r="U1776" s="136">
        <f t="shared" si="358"/>
        <v>320.11013074504166</v>
      </c>
      <c r="V1776">
        <v>14459.1</v>
      </c>
      <c r="W1776">
        <f t="shared" si="359"/>
        <v>197.66397493366364</v>
      </c>
      <c r="X1776">
        <v>5654.77</v>
      </c>
      <c r="Y1776">
        <f t="shared" si="360"/>
        <v>136.49995534302593</v>
      </c>
      <c r="Z1776">
        <v>32515.42</v>
      </c>
      <c r="AA1776" s="136">
        <f t="shared" si="361"/>
        <v>327.85573122529638</v>
      </c>
      <c r="AB1776">
        <v>17670.45</v>
      </c>
      <c r="AC1776">
        <f t="shared" si="362"/>
        <v>200.85991315615979</v>
      </c>
    </row>
    <row r="1777" spans="1:29">
      <c r="A1777" s="20">
        <v>44655</v>
      </c>
      <c r="B1777">
        <v>42403.9</v>
      </c>
      <c r="C1777">
        <f t="shared" si="363"/>
        <v>214.92147724652116</v>
      </c>
      <c r="D1777">
        <v>36593.550000000003</v>
      </c>
      <c r="E1777" s="135">
        <f t="shared" si="363"/>
        <v>422.53196682885823</v>
      </c>
      <c r="F1777">
        <v>17072.05</v>
      </c>
      <c r="G1777">
        <f t="shared" si="351"/>
        <v>245.62439662353768</v>
      </c>
      <c r="H1777">
        <v>14384.42</v>
      </c>
      <c r="I1777">
        <f t="shared" si="352"/>
        <v>227.17849827141538</v>
      </c>
      <c r="J1777">
        <v>10887.19</v>
      </c>
      <c r="K1777">
        <f t="shared" si="353"/>
        <v>213.32958424284701</v>
      </c>
      <c r="L1777">
        <v>32446.91</v>
      </c>
      <c r="M1777" s="134">
        <f t="shared" si="354"/>
        <v>381.18930641610336</v>
      </c>
      <c r="N1777">
        <v>16940.150000000001</v>
      </c>
      <c r="O1777">
        <f t="shared" si="355"/>
        <v>258.07741644551021</v>
      </c>
      <c r="P1777">
        <v>29247.32</v>
      </c>
      <c r="Q1777">
        <f t="shared" si="356"/>
        <v>301.97390293411308</v>
      </c>
      <c r="R1777">
        <v>14432.97</v>
      </c>
      <c r="S1777" s="135">
        <f t="shared" si="357"/>
        <v>342.92689533259198</v>
      </c>
      <c r="T1777">
        <v>20692.2</v>
      </c>
      <c r="U1777" s="136">
        <f t="shared" si="358"/>
        <v>323.88394010114621</v>
      </c>
      <c r="V1777">
        <v>14629.85</v>
      </c>
      <c r="W1777">
        <f t="shared" si="359"/>
        <v>199.9982228273723</v>
      </c>
      <c r="X1777">
        <v>5737.67</v>
      </c>
      <c r="Y1777">
        <f t="shared" si="360"/>
        <v>138.50107056043296</v>
      </c>
      <c r="Z1777">
        <v>32934.449999999997</v>
      </c>
      <c r="AA1777" s="136">
        <f t="shared" si="361"/>
        <v>332.08084617246107</v>
      </c>
      <c r="AB1777">
        <v>18053.400000000001</v>
      </c>
      <c r="AC1777">
        <f t="shared" si="362"/>
        <v>205.21290381249008</v>
      </c>
    </row>
    <row r="1778" spans="1:29">
      <c r="A1778" s="20">
        <v>44656</v>
      </c>
      <c r="B1778">
        <v>42753.25</v>
      </c>
      <c r="C1778">
        <f t="shared" si="363"/>
        <v>216.69213556040435</v>
      </c>
      <c r="D1778">
        <v>37078.25</v>
      </c>
      <c r="E1778" s="135">
        <f t="shared" si="363"/>
        <v>428.12861553667545</v>
      </c>
      <c r="F1778">
        <v>17240</v>
      </c>
      <c r="G1778">
        <f t="shared" si="351"/>
        <v>248.04077997603036</v>
      </c>
      <c r="H1778">
        <v>14514.72</v>
      </c>
      <c r="I1778">
        <f t="shared" si="352"/>
        <v>229.23637466300889</v>
      </c>
      <c r="J1778">
        <v>10963.73</v>
      </c>
      <c r="K1778">
        <f t="shared" si="353"/>
        <v>214.82935106770697</v>
      </c>
      <c r="L1778">
        <v>33006.82</v>
      </c>
      <c r="M1778" s="134">
        <f t="shared" si="354"/>
        <v>387.76718099816492</v>
      </c>
      <c r="N1778">
        <v>17136</v>
      </c>
      <c r="O1778">
        <f t="shared" si="355"/>
        <v>261.06112450068406</v>
      </c>
      <c r="P1778">
        <v>29626.05</v>
      </c>
      <c r="Q1778">
        <f t="shared" si="356"/>
        <v>305.88422963270415</v>
      </c>
      <c r="R1778">
        <v>14611.34</v>
      </c>
      <c r="S1778" s="135">
        <f t="shared" si="357"/>
        <v>347.16496070101408</v>
      </c>
      <c r="T1778">
        <v>20947.3</v>
      </c>
      <c r="U1778" s="136">
        <f t="shared" si="358"/>
        <v>327.87688396984083</v>
      </c>
      <c r="V1778">
        <v>14759.45</v>
      </c>
      <c r="W1778">
        <f t="shared" si="359"/>
        <v>201.76992723161621</v>
      </c>
      <c r="X1778">
        <v>5776.88</v>
      </c>
      <c r="Y1778">
        <f t="shared" si="360"/>
        <v>139.44755702212814</v>
      </c>
      <c r="Z1778">
        <v>33311.5</v>
      </c>
      <c r="AA1778" s="136">
        <f t="shared" si="361"/>
        <v>335.8826732273937</v>
      </c>
      <c r="AB1778">
        <v>17957.400000000001</v>
      </c>
      <c r="AC1778">
        <f t="shared" si="362"/>
        <v>204.12167231227411</v>
      </c>
    </row>
    <row r="1779" spans="1:29">
      <c r="A1779" s="20">
        <v>44657</v>
      </c>
      <c r="B1779">
        <v>42910.45</v>
      </c>
      <c r="C1779">
        <f t="shared" si="363"/>
        <v>217.48889378837754</v>
      </c>
      <c r="D1779">
        <v>37451.800000000003</v>
      </c>
      <c r="E1779" s="135">
        <f t="shared" si="363"/>
        <v>432.44185697427645</v>
      </c>
      <c r="F1779">
        <v>17145.849999999999</v>
      </c>
      <c r="G1779">
        <f t="shared" si="351"/>
        <v>246.68619532204295</v>
      </c>
      <c r="H1779">
        <v>14423.02</v>
      </c>
      <c r="I1779">
        <f t="shared" si="352"/>
        <v>227.78812243653826</v>
      </c>
      <c r="J1779">
        <v>10928.25</v>
      </c>
      <c r="K1779">
        <f t="shared" si="353"/>
        <v>214.13413644860543</v>
      </c>
      <c r="L1779">
        <v>32889.39</v>
      </c>
      <c r="M1779" s="134">
        <f t="shared" si="354"/>
        <v>386.38760247273854</v>
      </c>
      <c r="N1779">
        <v>17090.650000000001</v>
      </c>
      <c r="O1779">
        <f t="shared" si="355"/>
        <v>260.37023269418864</v>
      </c>
      <c r="P1779">
        <v>29535.89</v>
      </c>
      <c r="Q1779">
        <f t="shared" si="356"/>
        <v>304.95334204749838</v>
      </c>
      <c r="R1779">
        <v>14634.22</v>
      </c>
      <c r="S1779" s="135">
        <f t="shared" si="357"/>
        <v>347.70858875298183</v>
      </c>
      <c r="T1779">
        <v>20955.349999999999</v>
      </c>
      <c r="U1779" s="136">
        <f t="shared" si="358"/>
        <v>328.00288631458005</v>
      </c>
      <c r="V1779">
        <v>14690.7</v>
      </c>
      <c r="W1779">
        <f t="shared" si="359"/>
        <v>200.8300763227291</v>
      </c>
      <c r="X1779">
        <v>5852.37</v>
      </c>
      <c r="Y1779">
        <f t="shared" si="360"/>
        <v>141.2698029541192</v>
      </c>
      <c r="Z1779">
        <v>33212.629999999997</v>
      </c>
      <c r="AA1779" s="136">
        <f t="shared" si="361"/>
        <v>334.88575865128655</v>
      </c>
      <c r="AB1779">
        <v>17807.650000000001</v>
      </c>
      <c r="AC1779">
        <f t="shared" si="362"/>
        <v>202.41946484188512</v>
      </c>
    </row>
    <row r="1780" spans="1:29">
      <c r="A1780" s="20">
        <v>44658</v>
      </c>
      <c r="B1780">
        <v>42784.3</v>
      </c>
      <c r="C1780">
        <f t="shared" si="363"/>
        <v>216.84951051573879</v>
      </c>
      <c r="D1780">
        <v>37060</v>
      </c>
      <c r="E1780" s="135">
        <f t="shared" si="363"/>
        <v>427.91788964660401</v>
      </c>
      <c r="F1780">
        <v>17075.45</v>
      </c>
      <c r="G1780">
        <f t="shared" si="351"/>
        <v>245.6733141787534</v>
      </c>
      <c r="H1780">
        <v>14377.41</v>
      </c>
      <c r="I1780">
        <f t="shared" si="352"/>
        <v>227.06778673261977</v>
      </c>
      <c r="J1780">
        <v>10902.09</v>
      </c>
      <c r="K1780">
        <f t="shared" si="353"/>
        <v>213.62154303159033</v>
      </c>
      <c r="L1780">
        <v>32530.5</v>
      </c>
      <c r="M1780" s="134">
        <f t="shared" si="354"/>
        <v>382.17132948465814</v>
      </c>
      <c r="N1780">
        <v>17051.849999999999</v>
      </c>
      <c r="O1780">
        <f t="shared" si="355"/>
        <v>259.77912790715385</v>
      </c>
      <c r="P1780">
        <v>29343.48</v>
      </c>
      <c r="Q1780">
        <f t="shared" si="356"/>
        <v>302.96673956003792</v>
      </c>
      <c r="R1780">
        <v>14403.52</v>
      </c>
      <c r="S1780" s="135">
        <f t="shared" si="357"/>
        <v>342.22716429542191</v>
      </c>
      <c r="T1780">
        <v>20660.150000000001</v>
      </c>
      <c r="U1780" s="136">
        <f t="shared" si="358"/>
        <v>323.38227859196684</v>
      </c>
      <c r="V1780">
        <v>14629.95</v>
      </c>
      <c r="W1780">
        <f t="shared" si="359"/>
        <v>199.99958988323979</v>
      </c>
      <c r="X1780">
        <v>5798.09</v>
      </c>
      <c r="Y1780">
        <f t="shared" si="360"/>
        <v>139.95954319536341</v>
      </c>
      <c r="Z1780">
        <v>32732.99</v>
      </c>
      <c r="AA1780" s="136">
        <f t="shared" si="361"/>
        <v>330.04950794547068</v>
      </c>
      <c r="AB1780">
        <v>17639.55</v>
      </c>
      <c r="AC1780">
        <f t="shared" si="362"/>
        <v>200.50867301702775</v>
      </c>
    </row>
    <row r="1781" spans="1:29">
      <c r="A1781" s="20">
        <v>44659</v>
      </c>
      <c r="B1781">
        <v>43445.9</v>
      </c>
      <c r="C1781">
        <f t="shared" si="363"/>
        <v>220.20278814695425</v>
      </c>
      <c r="D1781">
        <v>37268.35</v>
      </c>
      <c r="E1781" s="135">
        <f t="shared" si="363"/>
        <v>430.32362878065334</v>
      </c>
      <c r="F1781">
        <v>17260.05</v>
      </c>
      <c r="G1781">
        <f t="shared" si="351"/>
        <v>248.32924967664053</v>
      </c>
      <c r="H1781">
        <v>14475.3</v>
      </c>
      <c r="I1781">
        <f t="shared" si="352"/>
        <v>228.61379993272018</v>
      </c>
      <c r="J1781">
        <v>10996.66</v>
      </c>
      <c r="K1781">
        <f t="shared" si="353"/>
        <v>215.47459958537934</v>
      </c>
      <c r="L1781">
        <v>32760.15</v>
      </c>
      <c r="M1781" s="134">
        <f t="shared" si="354"/>
        <v>384.86927897255879</v>
      </c>
      <c r="N1781">
        <v>17147</v>
      </c>
      <c r="O1781">
        <f t="shared" si="355"/>
        <v>261.22870575474025</v>
      </c>
      <c r="P1781">
        <v>29572.99</v>
      </c>
      <c r="Q1781">
        <f t="shared" si="356"/>
        <v>305.33639361594493</v>
      </c>
      <c r="R1781">
        <v>14549.31</v>
      </c>
      <c r="S1781" s="135">
        <f t="shared" si="357"/>
        <v>345.69112992900517</v>
      </c>
      <c r="T1781">
        <v>20867.45</v>
      </c>
      <c r="U1781" s="136">
        <f t="shared" si="358"/>
        <v>326.62703462481824</v>
      </c>
      <c r="V1781">
        <v>14760.1</v>
      </c>
      <c r="W1781">
        <f t="shared" si="359"/>
        <v>201.77881309475475</v>
      </c>
      <c r="X1781">
        <v>5890.96</v>
      </c>
      <c r="Y1781">
        <f t="shared" si="360"/>
        <v>142.20132329476743</v>
      </c>
      <c r="Z1781">
        <v>32952.47</v>
      </c>
      <c r="AA1781" s="136">
        <f t="shared" si="361"/>
        <v>332.26254335726384</v>
      </c>
      <c r="AB1781">
        <v>17784.349999999999</v>
      </c>
      <c r="AC1781">
        <f t="shared" si="362"/>
        <v>202.15461386318685</v>
      </c>
    </row>
    <row r="1782" spans="1:29">
      <c r="A1782" s="20">
        <v>44662</v>
      </c>
      <c r="B1782">
        <v>43878.15</v>
      </c>
      <c r="C1782">
        <f t="shared" si="363"/>
        <v>222.39361985205232</v>
      </c>
      <c r="D1782">
        <v>37422.199999999997</v>
      </c>
      <c r="E1782" s="135">
        <f t="shared" si="363"/>
        <v>432.10007690051651</v>
      </c>
      <c r="F1782">
        <v>17206.2</v>
      </c>
      <c r="G1782">
        <f t="shared" si="351"/>
        <v>247.55448192712146</v>
      </c>
      <c r="H1782">
        <v>14418.06</v>
      </c>
      <c r="I1782">
        <f t="shared" si="352"/>
        <v>227.70978731065719</v>
      </c>
      <c r="J1782">
        <v>10992.32</v>
      </c>
      <c r="K1782">
        <f t="shared" si="353"/>
        <v>215.38955924020175</v>
      </c>
      <c r="L1782">
        <v>32744.94</v>
      </c>
      <c r="M1782" s="134">
        <f t="shared" si="354"/>
        <v>384.69059048263512</v>
      </c>
      <c r="N1782">
        <v>17242.75</v>
      </c>
      <c r="O1782">
        <f t="shared" si="355"/>
        <v>262.68742439800246</v>
      </c>
      <c r="P1782">
        <v>29483.4</v>
      </c>
      <c r="Q1782">
        <f t="shared" si="356"/>
        <v>304.41139118960746</v>
      </c>
      <c r="R1782">
        <v>14471.12</v>
      </c>
      <c r="S1782" s="135">
        <f t="shared" si="357"/>
        <v>343.83333808532683</v>
      </c>
      <c r="T1782">
        <v>20829.5</v>
      </c>
      <c r="U1782" s="136">
        <f t="shared" si="358"/>
        <v>326.03302357104729</v>
      </c>
      <c r="V1782">
        <v>14685</v>
      </c>
      <c r="W1782">
        <f t="shared" si="359"/>
        <v>200.75215413828315</v>
      </c>
      <c r="X1782">
        <v>5918.56</v>
      </c>
      <c r="Y1782">
        <f t="shared" si="360"/>
        <v>142.86755707040598</v>
      </c>
      <c r="Z1782">
        <v>32840.879999999997</v>
      </c>
      <c r="AA1782" s="136">
        <f t="shared" si="361"/>
        <v>331.1373719448253</v>
      </c>
      <c r="AB1782">
        <v>17674.95</v>
      </c>
      <c r="AC1782">
        <f t="shared" si="362"/>
        <v>200.91106463273243</v>
      </c>
    </row>
    <row r="1783" spans="1:29">
      <c r="A1783" s="20">
        <v>44663</v>
      </c>
      <c r="B1783">
        <v>43382.2</v>
      </c>
      <c r="C1783">
        <f t="shared" si="363"/>
        <v>219.87992873778185</v>
      </c>
      <c r="D1783">
        <v>36605.300000000003</v>
      </c>
      <c r="E1783" s="135">
        <f t="shared" si="363"/>
        <v>422.66763966219196</v>
      </c>
      <c r="F1783">
        <v>17020.05</v>
      </c>
      <c r="G1783">
        <f t="shared" si="351"/>
        <v>244.8762457790624</v>
      </c>
      <c r="H1783">
        <v>14260.65</v>
      </c>
      <c r="I1783">
        <f t="shared" si="352"/>
        <v>225.2237525999839</v>
      </c>
      <c r="J1783">
        <v>10844.97</v>
      </c>
      <c r="K1783">
        <f t="shared" si="353"/>
        <v>212.50230235957565</v>
      </c>
      <c r="L1783">
        <v>32133.77</v>
      </c>
      <c r="M1783" s="134">
        <f t="shared" si="354"/>
        <v>377.51050866891757</v>
      </c>
      <c r="N1783">
        <v>16993.349999999999</v>
      </c>
      <c r="O1783">
        <f t="shared" si="355"/>
        <v>258.88790032876392</v>
      </c>
      <c r="P1783">
        <v>28966.45</v>
      </c>
      <c r="Q1783">
        <f t="shared" si="356"/>
        <v>299.07396508965059</v>
      </c>
      <c r="R1783">
        <v>14163.69</v>
      </c>
      <c r="S1783" s="135">
        <f t="shared" si="357"/>
        <v>336.5288113363556</v>
      </c>
      <c r="T1783">
        <v>20410.45</v>
      </c>
      <c r="U1783" s="136">
        <f t="shared" si="358"/>
        <v>319.47385803527129</v>
      </c>
      <c r="V1783">
        <v>14458.6</v>
      </c>
      <c r="W1783">
        <f t="shared" si="359"/>
        <v>197.65713965432627</v>
      </c>
      <c r="X1783">
        <v>5795</v>
      </c>
      <c r="Y1783">
        <f t="shared" si="360"/>
        <v>139.88495397917779</v>
      </c>
      <c r="Z1783">
        <v>32132.37</v>
      </c>
      <c r="AA1783" s="136">
        <f t="shared" si="361"/>
        <v>323.99340566266028</v>
      </c>
      <c r="AB1783">
        <v>17530.3</v>
      </c>
      <c r="AC1783">
        <f t="shared" si="362"/>
        <v>199.26682883579238</v>
      </c>
    </row>
    <row r="1784" spans="1:29">
      <c r="A1784" s="20">
        <v>44664</v>
      </c>
      <c r="B1784">
        <v>43443.9</v>
      </c>
      <c r="C1784">
        <f t="shared" si="363"/>
        <v>220.19265127382482</v>
      </c>
      <c r="D1784">
        <v>36352.15</v>
      </c>
      <c r="E1784" s="135">
        <f t="shared" si="363"/>
        <v>419.74461176785735</v>
      </c>
      <c r="F1784">
        <v>17027.099999999999</v>
      </c>
      <c r="G1784">
        <f t="shared" si="351"/>
        <v>244.97767776855378</v>
      </c>
      <c r="H1784">
        <v>14277.63</v>
      </c>
      <c r="I1784">
        <f t="shared" si="352"/>
        <v>225.49192405914931</v>
      </c>
      <c r="J1784">
        <v>10849.6</v>
      </c>
      <c r="K1784">
        <f t="shared" si="353"/>
        <v>212.59302512413149</v>
      </c>
      <c r="L1784">
        <v>32123.97</v>
      </c>
      <c r="M1784" s="134">
        <f t="shared" si="354"/>
        <v>377.39537736048555</v>
      </c>
      <c r="N1784">
        <v>16995.599999999999</v>
      </c>
      <c r="O1784">
        <f t="shared" si="355"/>
        <v>258.92217831254817</v>
      </c>
      <c r="P1784">
        <v>29032.26</v>
      </c>
      <c r="Q1784">
        <f t="shared" si="356"/>
        <v>299.75344281793798</v>
      </c>
      <c r="R1784">
        <v>14188.13</v>
      </c>
      <c r="S1784" s="135">
        <f t="shared" si="357"/>
        <v>337.10950493732116</v>
      </c>
      <c r="T1784">
        <v>20448.650000000001</v>
      </c>
      <c r="U1784" s="136">
        <f t="shared" si="358"/>
        <v>320.07178220533842</v>
      </c>
      <c r="V1784">
        <v>14486.6</v>
      </c>
      <c r="W1784">
        <f t="shared" si="359"/>
        <v>198.03991529721847</v>
      </c>
      <c r="X1784">
        <v>5832.96</v>
      </c>
      <c r="Y1784">
        <f t="shared" si="360"/>
        <v>140.80126680972992</v>
      </c>
      <c r="Z1784">
        <v>32088.83</v>
      </c>
      <c r="AA1784" s="136">
        <f t="shared" si="361"/>
        <v>323.55438815842541</v>
      </c>
      <c r="AB1784">
        <v>17475.650000000001</v>
      </c>
      <c r="AC1784">
        <f t="shared" si="362"/>
        <v>198.64562257030488</v>
      </c>
    </row>
    <row r="1785" spans="1:29">
      <c r="A1785" s="20">
        <v>44669</v>
      </c>
      <c r="B1785">
        <v>43289.4</v>
      </c>
      <c r="C1785">
        <f t="shared" si="363"/>
        <v>219.40957782457633</v>
      </c>
      <c r="D1785">
        <v>35680.9</v>
      </c>
      <c r="E1785" s="135">
        <f t="shared" si="363"/>
        <v>411.99394033166516</v>
      </c>
      <c r="F1785">
        <v>16905.45</v>
      </c>
      <c r="G1785">
        <f t="shared" si="351"/>
        <v>243.22743641796887</v>
      </c>
      <c r="H1785">
        <v>14134.71</v>
      </c>
      <c r="I1785">
        <f t="shared" si="352"/>
        <v>223.23473531097937</v>
      </c>
      <c r="J1785">
        <v>10787.08</v>
      </c>
      <c r="K1785">
        <f t="shared" si="353"/>
        <v>211.36797388438433</v>
      </c>
      <c r="L1785">
        <v>31534.69</v>
      </c>
      <c r="M1785" s="134">
        <f t="shared" si="354"/>
        <v>370.4724612959086</v>
      </c>
      <c r="N1785">
        <v>16804.45</v>
      </c>
      <c r="O1785">
        <f t="shared" si="355"/>
        <v>256.01007315683478</v>
      </c>
      <c r="P1785">
        <v>28614.28</v>
      </c>
      <c r="Q1785">
        <f t="shared" si="356"/>
        <v>295.43786614464278</v>
      </c>
      <c r="R1785">
        <v>13946.87</v>
      </c>
      <c r="S1785" s="135">
        <f t="shared" si="357"/>
        <v>331.37717522500691</v>
      </c>
      <c r="T1785">
        <v>20066.95</v>
      </c>
      <c r="U1785" s="136">
        <f t="shared" si="358"/>
        <v>314.09723624422224</v>
      </c>
      <c r="V1785">
        <v>14369.6</v>
      </c>
      <c r="W1785">
        <f t="shared" si="359"/>
        <v>196.44045993227607</v>
      </c>
      <c r="X1785">
        <v>5843.9</v>
      </c>
      <c r="Y1785">
        <f t="shared" si="360"/>
        <v>141.0653464294939</v>
      </c>
      <c r="Z1785">
        <v>31317.07</v>
      </c>
      <c r="AA1785" s="136">
        <f t="shared" si="361"/>
        <v>315.77266677421954</v>
      </c>
      <c r="AB1785">
        <v>17173.650000000001</v>
      </c>
      <c r="AC1785">
        <f t="shared" si="362"/>
        <v>195.21279014254213</v>
      </c>
    </row>
    <row r="1786" spans="1:29">
      <c r="A1786" s="20">
        <v>44670</v>
      </c>
      <c r="B1786">
        <v>42500.45</v>
      </c>
      <c r="C1786">
        <f t="shared" si="363"/>
        <v>215.41083479684437</v>
      </c>
      <c r="D1786">
        <v>34994.5</v>
      </c>
      <c r="E1786" s="135">
        <f t="shared" si="363"/>
        <v>404.06833754015332</v>
      </c>
      <c r="F1786">
        <v>16462.900000000001</v>
      </c>
      <c r="G1786">
        <f t="shared" si="351"/>
        <v>236.86024110599715</v>
      </c>
      <c r="H1786">
        <v>13796.24</v>
      </c>
      <c r="I1786">
        <f t="shared" si="352"/>
        <v>217.88915263820385</v>
      </c>
      <c r="J1786">
        <v>10543.97</v>
      </c>
      <c r="K1786">
        <f t="shared" si="353"/>
        <v>206.60434293596893</v>
      </c>
      <c r="L1786">
        <v>30996.6</v>
      </c>
      <c r="M1786" s="134">
        <f t="shared" si="354"/>
        <v>364.15093009649883</v>
      </c>
      <c r="N1786">
        <v>16622.45</v>
      </c>
      <c r="O1786">
        <f t="shared" si="355"/>
        <v>253.23736513517713</v>
      </c>
      <c r="P1786">
        <v>28145.32</v>
      </c>
      <c r="Q1786">
        <f t="shared" si="356"/>
        <v>290.59592912203755</v>
      </c>
      <c r="R1786">
        <v>13674.88</v>
      </c>
      <c r="S1786" s="135">
        <f t="shared" si="357"/>
        <v>324.91470171737041</v>
      </c>
      <c r="T1786">
        <v>19695.55</v>
      </c>
      <c r="U1786" s="136">
        <f t="shared" si="358"/>
        <v>308.28391067451167</v>
      </c>
      <c r="V1786">
        <v>14063.95</v>
      </c>
      <c r="W1786">
        <f t="shared" si="359"/>
        <v>192.26205367334748</v>
      </c>
      <c r="X1786">
        <v>5841.33</v>
      </c>
      <c r="Y1786">
        <f t="shared" si="360"/>
        <v>141.0033094438638</v>
      </c>
      <c r="Z1786">
        <v>30738.35</v>
      </c>
      <c r="AA1786" s="136">
        <f t="shared" si="361"/>
        <v>309.93738404452688</v>
      </c>
      <c r="AB1786">
        <v>16958.650000000001</v>
      </c>
      <c r="AC1786">
        <f t="shared" si="362"/>
        <v>192.76888626185013</v>
      </c>
    </row>
    <row r="1787" spans="1:29">
      <c r="A1787" s="20">
        <v>44671</v>
      </c>
      <c r="B1787">
        <v>42713</v>
      </c>
      <c r="C1787">
        <f t="shared" si="363"/>
        <v>216.48813098867458</v>
      </c>
      <c r="D1787">
        <v>35083.9</v>
      </c>
      <c r="E1787" s="135">
        <f t="shared" si="363"/>
        <v>405.10060573590101</v>
      </c>
      <c r="F1787">
        <v>16682.400000000001</v>
      </c>
      <c r="G1787">
        <f t="shared" si="351"/>
        <v>240.01830092065717</v>
      </c>
      <c r="H1787">
        <v>13956.85</v>
      </c>
      <c r="I1787">
        <f t="shared" si="352"/>
        <v>220.42572613976819</v>
      </c>
      <c r="J1787">
        <v>10701.55</v>
      </c>
      <c r="K1787">
        <f t="shared" si="353"/>
        <v>209.69205205879931</v>
      </c>
      <c r="L1787">
        <v>31186.240000000002</v>
      </c>
      <c r="M1787" s="134">
        <f t="shared" si="354"/>
        <v>366.37883839558646</v>
      </c>
      <c r="N1787">
        <v>16675.900000000001</v>
      </c>
      <c r="O1787">
        <f t="shared" si="355"/>
        <v>254.05165768329584</v>
      </c>
      <c r="P1787">
        <v>28210.06</v>
      </c>
      <c r="Q1787">
        <f t="shared" si="356"/>
        <v>291.26435927139676</v>
      </c>
      <c r="R1787">
        <v>13652.27</v>
      </c>
      <c r="S1787" s="135">
        <f t="shared" si="357"/>
        <v>324.37748885657533</v>
      </c>
      <c r="T1787">
        <v>19778.400000000001</v>
      </c>
      <c r="U1787" s="136">
        <f t="shared" si="358"/>
        <v>309.58071741508928</v>
      </c>
      <c r="V1787">
        <v>14195.15</v>
      </c>
      <c r="W1787">
        <f t="shared" si="359"/>
        <v>194.05563097147092</v>
      </c>
      <c r="X1787">
        <v>5860.06</v>
      </c>
      <c r="Y1787">
        <f t="shared" si="360"/>
        <v>141.45543113291126</v>
      </c>
      <c r="Z1787">
        <v>30782.5</v>
      </c>
      <c r="AA1787" s="136">
        <f t="shared" si="361"/>
        <v>310.38255223037828</v>
      </c>
      <c r="AB1787">
        <v>17136.55</v>
      </c>
      <c r="AC1787">
        <f t="shared" si="362"/>
        <v>194.79107463568781</v>
      </c>
    </row>
    <row r="1788" spans="1:29">
      <c r="A1788" s="20">
        <v>44672</v>
      </c>
      <c r="B1788">
        <v>43256.15</v>
      </c>
      <c r="C1788">
        <f t="shared" si="363"/>
        <v>219.24105230879957</v>
      </c>
      <c r="D1788">
        <v>35782.800000000003</v>
      </c>
      <c r="E1788" s="135">
        <f t="shared" si="363"/>
        <v>413.17054132883169</v>
      </c>
      <c r="F1788">
        <v>16866.05</v>
      </c>
      <c r="G1788">
        <f t="shared" si="351"/>
        <v>242.66056827811644</v>
      </c>
      <c r="H1788">
        <v>14097.74</v>
      </c>
      <c r="I1788">
        <f t="shared" si="352"/>
        <v>222.6508543424666</v>
      </c>
      <c r="J1788">
        <v>10833.75</v>
      </c>
      <c r="K1788">
        <f t="shared" si="353"/>
        <v>212.28245151328707</v>
      </c>
      <c r="L1788">
        <v>31587.11</v>
      </c>
      <c r="M1788" s="134">
        <f t="shared" si="354"/>
        <v>371.0882963150932</v>
      </c>
      <c r="N1788">
        <v>16844.400000000001</v>
      </c>
      <c r="O1788">
        <f t="shared" si="355"/>
        <v>256.61869780224811</v>
      </c>
      <c r="P1788">
        <v>28516.639999999999</v>
      </c>
      <c r="Q1788">
        <f t="shared" si="356"/>
        <v>294.42974875534054</v>
      </c>
      <c r="R1788">
        <v>13843.44</v>
      </c>
      <c r="S1788" s="135">
        <f t="shared" si="357"/>
        <v>328.91968180651781</v>
      </c>
      <c r="T1788">
        <v>20092.650000000001</v>
      </c>
      <c r="U1788" s="136">
        <f t="shared" si="358"/>
        <v>314.49950459947689</v>
      </c>
      <c r="V1788">
        <v>14381.05</v>
      </c>
      <c r="W1788">
        <f t="shared" si="359"/>
        <v>196.59698782910161</v>
      </c>
      <c r="X1788">
        <v>5914.5</v>
      </c>
      <c r="Y1788">
        <f t="shared" si="360"/>
        <v>142.76955311645335</v>
      </c>
      <c r="Z1788">
        <v>31263.96</v>
      </c>
      <c r="AA1788" s="136">
        <f t="shared" si="361"/>
        <v>315.23715415019763</v>
      </c>
      <c r="AB1788">
        <v>17392.599999999999</v>
      </c>
      <c r="AC1788">
        <f t="shared" si="362"/>
        <v>197.70159365267011</v>
      </c>
    </row>
    <row r="1789" spans="1:29">
      <c r="A1789" s="20">
        <v>44673</v>
      </c>
      <c r="B1789">
        <v>42934.55</v>
      </c>
      <c r="C1789">
        <f t="shared" si="363"/>
        <v>217.6110431095872</v>
      </c>
      <c r="D1789">
        <v>35315.4</v>
      </c>
      <c r="E1789" s="135">
        <f t="shared" si="363"/>
        <v>407.77364921817804</v>
      </c>
      <c r="F1789">
        <v>16769.900000000001</v>
      </c>
      <c r="G1789">
        <f t="shared" si="351"/>
        <v>241.27720859164921</v>
      </c>
      <c r="H1789">
        <v>14070.73</v>
      </c>
      <c r="I1789">
        <f t="shared" si="352"/>
        <v>222.22427536060218</v>
      </c>
      <c r="J1789">
        <v>10768.45</v>
      </c>
      <c r="K1789">
        <f t="shared" si="353"/>
        <v>211.0029274257073</v>
      </c>
      <c r="L1789">
        <v>31472.7</v>
      </c>
      <c r="M1789" s="134">
        <f t="shared" si="354"/>
        <v>369.74419702961228</v>
      </c>
      <c r="N1789">
        <v>16846.25</v>
      </c>
      <c r="O1789">
        <f t="shared" si="355"/>
        <v>256.64688192224838</v>
      </c>
      <c r="P1789">
        <v>28476.36</v>
      </c>
      <c r="Q1789">
        <f t="shared" si="356"/>
        <v>294.01386419531292</v>
      </c>
      <c r="R1789">
        <v>13664.73</v>
      </c>
      <c r="S1789" s="135">
        <f t="shared" si="357"/>
        <v>324.67353804921163</v>
      </c>
      <c r="T1789">
        <v>19856.45</v>
      </c>
      <c r="U1789" s="136">
        <f t="shared" si="358"/>
        <v>310.80239232277887</v>
      </c>
      <c r="V1789">
        <v>14325</v>
      </c>
      <c r="W1789">
        <f t="shared" si="359"/>
        <v>195.83075301538349</v>
      </c>
      <c r="X1789">
        <v>5833.94</v>
      </c>
      <c r="Y1789">
        <f t="shared" si="360"/>
        <v>140.82492293654607</v>
      </c>
      <c r="Z1789">
        <v>31108.58</v>
      </c>
      <c r="AA1789" s="136">
        <f t="shared" si="361"/>
        <v>313.67044446236991</v>
      </c>
      <c r="AB1789">
        <v>17171.95</v>
      </c>
      <c r="AC1789">
        <f t="shared" si="362"/>
        <v>195.19346625139246</v>
      </c>
    </row>
    <row r="1790" spans="1:29">
      <c r="A1790" s="20">
        <v>44676</v>
      </c>
      <c r="B1790">
        <v>42084.35</v>
      </c>
      <c r="C1790">
        <f t="shared" si="363"/>
        <v>213.30185834226643</v>
      </c>
      <c r="D1790">
        <v>34318.15</v>
      </c>
      <c r="E1790" s="135">
        <f t="shared" si="363"/>
        <v>396.25877832098229</v>
      </c>
      <c r="F1790">
        <v>16503.349999999999</v>
      </c>
      <c r="G1790">
        <f t="shared" si="351"/>
        <v>237.44221613790143</v>
      </c>
      <c r="H1790">
        <v>13869.7</v>
      </c>
      <c r="I1790">
        <f t="shared" si="352"/>
        <v>219.0493337565957</v>
      </c>
      <c r="J1790">
        <v>10588.11</v>
      </c>
      <c r="K1790">
        <f t="shared" si="353"/>
        <v>207.46924635443403</v>
      </c>
      <c r="L1790">
        <v>30940.97</v>
      </c>
      <c r="M1790" s="134">
        <f t="shared" si="354"/>
        <v>363.49738369975631</v>
      </c>
      <c r="N1790">
        <v>16560.7</v>
      </c>
      <c r="O1790">
        <f t="shared" si="355"/>
        <v>252.29662491354335</v>
      </c>
      <c r="P1790">
        <v>27855.48</v>
      </c>
      <c r="Q1790">
        <f t="shared" si="356"/>
        <v>287.60337746170006</v>
      </c>
      <c r="R1790">
        <v>13321.55</v>
      </c>
      <c r="S1790" s="135">
        <f t="shared" si="357"/>
        <v>316.51959246904073</v>
      </c>
      <c r="T1790">
        <v>19483.95</v>
      </c>
      <c r="U1790" s="136">
        <f t="shared" si="358"/>
        <v>304.97184904136475</v>
      </c>
      <c r="V1790">
        <v>14087.35</v>
      </c>
      <c r="W1790">
        <f t="shared" si="359"/>
        <v>192.58194474633598</v>
      </c>
      <c r="X1790">
        <v>5659.66</v>
      </c>
      <c r="Y1790">
        <f t="shared" si="360"/>
        <v>136.61799458805751</v>
      </c>
      <c r="Z1790">
        <v>30423.35</v>
      </c>
      <c r="AA1790" s="136">
        <f t="shared" si="361"/>
        <v>306.76121239009439</v>
      </c>
      <c r="AB1790">
        <v>16953.95</v>
      </c>
      <c r="AC1790">
        <f t="shared" si="362"/>
        <v>192.71546138631871</v>
      </c>
    </row>
    <row r="1791" spans="1:29">
      <c r="A1791" s="20">
        <v>44677</v>
      </c>
      <c r="B1791">
        <v>43072.25</v>
      </c>
      <c r="C1791">
        <f t="shared" si="363"/>
        <v>218.30896682454846</v>
      </c>
      <c r="D1791">
        <v>34687.599999999999</v>
      </c>
      <c r="E1791" s="135">
        <f t="shared" si="363"/>
        <v>400.52467859971773</v>
      </c>
      <c r="F1791">
        <v>16750.5</v>
      </c>
      <c r="G1791">
        <f t="shared" si="351"/>
        <v>240.99809077659495</v>
      </c>
      <c r="H1791">
        <v>14076.39</v>
      </c>
      <c r="I1791">
        <f t="shared" si="352"/>
        <v>222.31366584699063</v>
      </c>
      <c r="J1791">
        <v>10761.29</v>
      </c>
      <c r="K1791">
        <f t="shared" si="353"/>
        <v>210.86263045071382</v>
      </c>
      <c r="L1791">
        <v>31187.41</v>
      </c>
      <c r="M1791" s="134">
        <f t="shared" si="354"/>
        <v>366.39258366404215</v>
      </c>
      <c r="N1791">
        <v>16651.8</v>
      </c>
      <c r="O1791">
        <f t="shared" si="355"/>
        <v>253.68450239031807</v>
      </c>
      <c r="P1791">
        <v>28145.63</v>
      </c>
      <c r="Q1791">
        <f t="shared" si="356"/>
        <v>290.59912982247471</v>
      </c>
      <c r="R1791">
        <v>13489.91</v>
      </c>
      <c r="S1791" s="135">
        <f t="shared" si="357"/>
        <v>320.5198205647269</v>
      </c>
      <c r="T1791">
        <v>19789.05</v>
      </c>
      <c r="U1791" s="136">
        <f t="shared" si="358"/>
        <v>309.74741616930953</v>
      </c>
      <c r="V1791">
        <v>14310.75</v>
      </c>
      <c r="W1791">
        <f t="shared" si="359"/>
        <v>195.63594755426868</v>
      </c>
      <c r="X1791">
        <v>5742.49</v>
      </c>
      <c r="Y1791">
        <f t="shared" si="360"/>
        <v>138.61742008212056</v>
      </c>
      <c r="Z1791">
        <v>30719.32</v>
      </c>
      <c r="AA1791" s="136">
        <f t="shared" si="361"/>
        <v>309.74550294426069</v>
      </c>
      <c r="AB1791">
        <v>17200.8</v>
      </c>
      <c r="AC1791">
        <f t="shared" si="362"/>
        <v>195.52140405119692</v>
      </c>
    </row>
    <row r="1792" spans="1:29">
      <c r="A1792" s="20">
        <v>44678</v>
      </c>
      <c r="B1792">
        <v>42504.75</v>
      </c>
      <c r="C1792">
        <f t="shared" si="363"/>
        <v>215.43262907407268</v>
      </c>
      <c r="D1792">
        <v>34368.75</v>
      </c>
      <c r="E1792" s="135">
        <f t="shared" si="363"/>
        <v>396.84303750112576</v>
      </c>
      <c r="F1792">
        <v>16617.400000000001</v>
      </c>
      <c r="G1792">
        <f t="shared" si="351"/>
        <v>239.0831123650631</v>
      </c>
      <c r="H1792">
        <v>14049.85</v>
      </c>
      <c r="I1792">
        <f t="shared" si="352"/>
        <v>221.89450975003831</v>
      </c>
      <c r="J1792">
        <v>10725.24</v>
      </c>
      <c r="K1792">
        <f t="shared" si="353"/>
        <v>210.15624693835164</v>
      </c>
      <c r="L1792">
        <v>31032.2</v>
      </c>
      <c r="M1792" s="134">
        <f t="shared" si="354"/>
        <v>364.56916219651737</v>
      </c>
      <c r="N1792">
        <v>16557.2</v>
      </c>
      <c r="O1792">
        <f t="shared" si="355"/>
        <v>252.24330360543453</v>
      </c>
      <c r="P1792">
        <v>27951.46</v>
      </c>
      <c r="Q1792">
        <f t="shared" si="356"/>
        <v>288.59435561640328</v>
      </c>
      <c r="R1792">
        <v>13356.63</v>
      </c>
      <c r="S1792" s="135">
        <f t="shared" si="357"/>
        <v>317.3530921221452</v>
      </c>
      <c r="T1792">
        <v>19505.95</v>
      </c>
      <c r="U1792" s="136">
        <f t="shared" si="358"/>
        <v>305.31620327543487</v>
      </c>
      <c r="V1792">
        <v>14251.05</v>
      </c>
      <c r="W1792">
        <f t="shared" si="359"/>
        <v>194.81981520138783</v>
      </c>
      <c r="X1792">
        <v>5696.21</v>
      </c>
      <c r="Y1792">
        <f t="shared" si="360"/>
        <v>137.5002715626803</v>
      </c>
      <c r="Z1792">
        <v>30435.58</v>
      </c>
      <c r="AA1792" s="136">
        <f t="shared" si="361"/>
        <v>306.88452851496328</v>
      </c>
      <c r="AB1792">
        <v>17038.400000000001</v>
      </c>
      <c r="AC1792">
        <f t="shared" si="362"/>
        <v>193.67540409666495</v>
      </c>
    </row>
    <row r="1793" spans="1:29">
      <c r="A1793" s="20">
        <v>44679</v>
      </c>
      <c r="B1793">
        <v>43086.1</v>
      </c>
      <c r="C1793">
        <f t="shared" si="363"/>
        <v>218.37916467096977</v>
      </c>
      <c r="D1793">
        <v>34510.5</v>
      </c>
      <c r="E1793" s="135">
        <f t="shared" si="363"/>
        <v>398.47977146921551</v>
      </c>
      <c r="F1793">
        <v>16840.599999999999</v>
      </c>
      <c r="G1793">
        <f t="shared" si="351"/>
        <v>242.29440598981071</v>
      </c>
      <c r="H1793">
        <v>14190.22</v>
      </c>
      <c r="I1793">
        <f t="shared" si="352"/>
        <v>224.11142539921696</v>
      </c>
      <c r="J1793">
        <v>10838.09</v>
      </c>
      <c r="K1793">
        <f t="shared" si="353"/>
        <v>212.36749185846463</v>
      </c>
      <c r="L1793">
        <v>31222.68</v>
      </c>
      <c r="M1793" s="134">
        <f t="shared" si="354"/>
        <v>366.8069388934706</v>
      </c>
      <c r="N1793">
        <v>16655.400000000001</v>
      </c>
      <c r="O1793">
        <f t="shared" si="355"/>
        <v>253.73934716437287</v>
      </c>
      <c r="P1793">
        <v>28146.07</v>
      </c>
      <c r="Q1793">
        <f t="shared" si="356"/>
        <v>290.60367275212747</v>
      </c>
      <c r="R1793">
        <v>13479.24</v>
      </c>
      <c r="S1793" s="135">
        <f t="shared" si="357"/>
        <v>320.26630171356885</v>
      </c>
      <c r="T1793">
        <v>19672.3</v>
      </c>
      <c r="U1793" s="136">
        <f t="shared" si="358"/>
        <v>307.91999085896032</v>
      </c>
      <c r="V1793">
        <v>14429.65</v>
      </c>
      <c r="W1793">
        <f t="shared" si="359"/>
        <v>197.26137698069309</v>
      </c>
      <c r="X1793">
        <v>5746.54</v>
      </c>
      <c r="Y1793">
        <f t="shared" si="360"/>
        <v>138.71518264702405</v>
      </c>
      <c r="Z1793">
        <v>30686.7</v>
      </c>
      <c r="AA1793" s="136">
        <f t="shared" si="361"/>
        <v>309.41659272404615</v>
      </c>
      <c r="AB1793">
        <v>17245.05</v>
      </c>
      <c r="AC1793">
        <f t="shared" si="362"/>
        <v>196.02439357082775</v>
      </c>
    </row>
    <row r="1794" spans="1:29">
      <c r="A1794" s="20">
        <v>44680</v>
      </c>
      <c r="B1794">
        <v>42533.95</v>
      </c>
      <c r="C1794">
        <f t="shared" si="363"/>
        <v>215.58062742176233</v>
      </c>
      <c r="D1794">
        <v>34333.15</v>
      </c>
      <c r="E1794" s="135">
        <f t="shared" si="363"/>
        <v>396.43197768268487</v>
      </c>
      <c r="F1794">
        <v>16650.2</v>
      </c>
      <c r="G1794">
        <f t="shared" ref="G1794:G1857" si="364">F1794/F$2*100</f>
        <v>239.55502289773213</v>
      </c>
      <c r="H1794">
        <v>14020.68</v>
      </c>
      <c r="I1794">
        <f t="shared" ref="I1794:I1857" si="365">H1794/H$2*100</f>
        <v>221.43381708432236</v>
      </c>
      <c r="J1794">
        <v>10674.56</v>
      </c>
      <c r="K1794">
        <f t="shared" ref="K1794:K1857" si="366">J1794/J$2*100</f>
        <v>209.16319516563271</v>
      </c>
      <c r="L1794">
        <v>31116.15</v>
      </c>
      <c r="M1794" s="134">
        <f t="shared" ref="M1794:M1857" si="367">L1794/L$2*100</f>
        <v>365.55541457844322</v>
      </c>
      <c r="N1794">
        <v>16551.150000000001</v>
      </c>
      <c r="O1794">
        <f t="shared" ref="O1794:O1857" si="368">N1794/N$2*100</f>
        <v>252.15113391570361</v>
      </c>
      <c r="P1794">
        <v>27953.360000000001</v>
      </c>
      <c r="Q1794">
        <f t="shared" ref="Q1794:Q1857" si="369">P1794/P$2*100</f>
        <v>288.61397281263106</v>
      </c>
      <c r="R1794">
        <v>13404.62</v>
      </c>
      <c r="S1794" s="135">
        <f t="shared" ref="S1794:S1857" si="370">R1794/R$2*100</f>
        <v>318.49333295317388</v>
      </c>
      <c r="T1794">
        <v>19443.349999999999</v>
      </c>
      <c r="U1794" s="136">
        <f t="shared" ref="U1794:U1857" si="371">T1794/T$2*100</f>
        <v>304.33635895485355</v>
      </c>
      <c r="V1794">
        <v>14235.6</v>
      </c>
      <c r="W1794">
        <f t="shared" ref="W1794:W1857" si="372">V1794/V$2*100</f>
        <v>194.60860506986339</v>
      </c>
      <c r="X1794">
        <v>5651.97</v>
      </c>
      <c r="Y1794">
        <f t="shared" ref="Y1794:Y1857" si="373">X1794/X$2*100</f>
        <v>136.43236640926551</v>
      </c>
      <c r="Z1794">
        <v>30405.65</v>
      </c>
      <c r="AA1794" s="136">
        <f t="shared" ref="AA1794:AA1857" si="374">Z1794/Z$2*100</f>
        <v>306.58274179236912</v>
      </c>
      <c r="AB1794">
        <v>17102.55</v>
      </c>
      <c r="AC1794">
        <f t="shared" ref="AC1794:AC1857" si="375">AB1794/AB$2*100</f>
        <v>194.40459681269465</v>
      </c>
    </row>
    <row r="1795" spans="1:29">
      <c r="A1795" s="20">
        <v>44683</v>
      </c>
      <c r="B1795">
        <v>42381.15</v>
      </c>
      <c r="C1795">
        <f t="shared" ref="C1795:E1858" si="376">B1795/B$2*100</f>
        <v>214.80617031467389</v>
      </c>
      <c r="D1795">
        <v>33491.75</v>
      </c>
      <c r="E1795" s="135">
        <f t="shared" si="376"/>
        <v>386.71664815357929</v>
      </c>
      <c r="F1795">
        <v>16532.25</v>
      </c>
      <c r="G1795">
        <f t="shared" si="364"/>
        <v>237.85801535723482</v>
      </c>
      <c r="H1795">
        <v>13900.37</v>
      </c>
      <c r="I1795">
        <f t="shared" si="365"/>
        <v>219.53371648054176</v>
      </c>
      <c r="J1795">
        <v>10657.01</v>
      </c>
      <c r="K1795">
        <f t="shared" si="366"/>
        <v>208.81931082050218</v>
      </c>
      <c r="L1795">
        <v>30770.65</v>
      </c>
      <c r="M1795" s="134">
        <f t="shared" si="367"/>
        <v>361.49644855157766</v>
      </c>
      <c r="N1795">
        <v>16440.400000000001</v>
      </c>
      <c r="O1795">
        <f t="shared" si="368"/>
        <v>250.4638953805466</v>
      </c>
      <c r="P1795">
        <v>27605.33</v>
      </c>
      <c r="Q1795">
        <f t="shared" si="369"/>
        <v>285.02061870571936</v>
      </c>
      <c r="R1795">
        <v>13278.76</v>
      </c>
      <c r="S1795" s="135">
        <f t="shared" si="370"/>
        <v>315.50290346800477</v>
      </c>
      <c r="T1795">
        <v>19239.5</v>
      </c>
      <c r="U1795" s="136">
        <f t="shared" si="371"/>
        <v>301.14560392689043</v>
      </c>
      <c r="V1795">
        <v>14165.5</v>
      </c>
      <c r="W1795">
        <f t="shared" si="372"/>
        <v>193.65029890676544</v>
      </c>
      <c r="X1795">
        <v>5676.24</v>
      </c>
      <c r="Y1795">
        <f t="shared" si="373"/>
        <v>137.01821763153893</v>
      </c>
      <c r="Z1795">
        <v>30042.51</v>
      </c>
      <c r="AA1795" s="136">
        <f t="shared" si="374"/>
        <v>302.92117044446235</v>
      </c>
      <c r="AB1795">
        <v>17069.099999999999</v>
      </c>
      <c r="AC1795">
        <f t="shared" si="375"/>
        <v>194.02437083683816</v>
      </c>
    </row>
    <row r="1796" spans="1:29">
      <c r="A1796" s="20">
        <v>44685</v>
      </c>
      <c r="B1796">
        <v>41162.35</v>
      </c>
      <c r="C1796">
        <f t="shared" si="376"/>
        <v>208.62875982959915</v>
      </c>
      <c r="D1796">
        <v>32528</v>
      </c>
      <c r="E1796" s="135">
        <f t="shared" si="376"/>
        <v>375.58858916418603</v>
      </c>
      <c r="F1796">
        <v>16169.4</v>
      </c>
      <c r="G1796">
        <f t="shared" si="364"/>
        <v>232.63750508958387</v>
      </c>
      <c r="H1796">
        <v>13644.04</v>
      </c>
      <c r="I1796">
        <f t="shared" si="365"/>
        <v>215.48540139644996</v>
      </c>
      <c r="J1796">
        <v>10487.97</v>
      </c>
      <c r="K1796">
        <f t="shared" si="366"/>
        <v>205.50704815948393</v>
      </c>
      <c r="L1796">
        <v>30260.02</v>
      </c>
      <c r="M1796" s="134">
        <f t="shared" si="367"/>
        <v>355.49751997763161</v>
      </c>
      <c r="N1796">
        <v>16159.45</v>
      </c>
      <c r="O1796">
        <f t="shared" si="368"/>
        <v>246.18371780535591</v>
      </c>
      <c r="P1796">
        <v>27080.09</v>
      </c>
      <c r="Q1796">
        <f t="shared" si="369"/>
        <v>279.59759968116896</v>
      </c>
      <c r="R1796">
        <v>12943.45</v>
      </c>
      <c r="S1796" s="135">
        <f t="shared" si="370"/>
        <v>307.53594883053438</v>
      </c>
      <c r="T1796">
        <v>18760.849999999999</v>
      </c>
      <c r="U1796" s="136">
        <f t="shared" si="371"/>
        <v>293.65355146608812</v>
      </c>
      <c r="V1796">
        <v>13921.6</v>
      </c>
      <c r="W1796">
        <f t="shared" si="372"/>
        <v>190.31604964600089</v>
      </c>
      <c r="X1796">
        <v>5604.23</v>
      </c>
      <c r="Y1796">
        <f t="shared" si="373"/>
        <v>135.27997508865013</v>
      </c>
      <c r="Z1796">
        <v>29423.61</v>
      </c>
      <c r="AA1796" s="136">
        <f t="shared" si="374"/>
        <v>296.68074937484874</v>
      </c>
      <c r="AB1796">
        <v>16677.599999999999</v>
      </c>
      <c r="AC1796">
        <f t="shared" si="375"/>
        <v>189.57419237501989</v>
      </c>
    </row>
    <row r="1797" spans="1:29">
      <c r="A1797" s="20">
        <v>44686</v>
      </c>
      <c r="B1797">
        <v>41225.65</v>
      </c>
      <c r="C1797">
        <f t="shared" si="376"/>
        <v>208.94959186414562</v>
      </c>
      <c r="D1797">
        <v>32428.95</v>
      </c>
      <c r="E1797" s="135">
        <f t="shared" si="376"/>
        <v>374.44489604574306</v>
      </c>
      <c r="F1797">
        <v>16119.75</v>
      </c>
      <c r="G1797">
        <f t="shared" si="364"/>
        <v>231.92316490827238</v>
      </c>
      <c r="H1797">
        <v>13647.15</v>
      </c>
      <c r="I1797">
        <f t="shared" si="365"/>
        <v>215.53451878384715</v>
      </c>
      <c r="J1797">
        <v>10480.049999999999</v>
      </c>
      <c r="K1797">
        <f t="shared" si="366"/>
        <v>205.35185932680963</v>
      </c>
      <c r="L1797">
        <v>30386.01</v>
      </c>
      <c r="M1797" s="134">
        <f t="shared" si="367"/>
        <v>356.97766217654561</v>
      </c>
      <c r="N1797">
        <v>16158.7</v>
      </c>
      <c r="O1797">
        <f t="shared" si="368"/>
        <v>246.17229181076118</v>
      </c>
      <c r="P1797">
        <v>27119.119999999999</v>
      </c>
      <c r="Q1797">
        <f t="shared" si="369"/>
        <v>280.00057819104671</v>
      </c>
      <c r="R1797">
        <v>12969.7</v>
      </c>
      <c r="S1797" s="135">
        <f t="shared" si="370"/>
        <v>308.15964797232442</v>
      </c>
      <c r="T1797">
        <v>18844.05</v>
      </c>
      <c r="U1797" s="136">
        <f t="shared" si="371"/>
        <v>294.95583656948048</v>
      </c>
      <c r="V1797">
        <v>13945.7</v>
      </c>
      <c r="W1797">
        <f t="shared" si="372"/>
        <v>190.64551011006168</v>
      </c>
      <c r="X1797">
        <v>5620.83</v>
      </c>
      <c r="Y1797">
        <f t="shared" si="373"/>
        <v>135.68068091022985</v>
      </c>
      <c r="Z1797">
        <v>29542.97</v>
      </c>
      <c r="AA1797" s="136">
        <f t="shared" si="374"/>
        <v>297.88426635476327</v>
      </c>
      <c r="AB1797">
        <v>16682.650000000001</v>
      </c>
      <c r="AC1797">
        <f t="shared" si="375"/>
        <v>189.6315956987292</v>
      </c>
    </row>
    <row r="1798" spans="1:29">
      <c r="A1798" s="20">
        <v>44687</v>
      </c>
      <c r="B1798">
        <v>40354.25</v>
      </c>
      <c r="C1798">
        <f t="shared" si="376"/>
        <v>204.5329562416529</v>
      </c>
      <c r="D1798">
        <v>31866.400000000001</v>
      </c>
      <c r="E1798" s="135">
        <f t="shared" si="376"/>
        <v>367.94934265068918</v>
      </c>
      <c r="F1798">
        <v>15758.55</v>
      </c>
      <c r="G1798">
        <f t="shared" si="364"/>
        <v>226.72639404241727</v>
      </c>
      <c r="H1798">
        <v>13388.62</v>
      </c>
      <c r="I1798">
        <f t="shared" si="365"/>
        <v>211.45145828101778</v>
      </c>
      <c r="J1798">
        <v>10344.18</v>
      </c>
      <c r="K1798">
        <f t="shared" si="366"/>
        <v>202.68954787536296</v>
      </c>
      <c r="L1798">
        <v>29670.58</v>
      </c>
      <c r="M1798" s="134">
        <f t="shared" si="367"/>
        <v>348.57272421822319</v>
      </c>
      <c r="N1798">
        <v>15854.1</v>
      </c>
      <c r="O1798">
        <f t="shared" si="368"/>
        <v>241.53181453934965</v>
      </c>
      <c r="P1798">
        <v>26459.79</v>
      </c>
      <c r="Q1798">
        <f t="shared" si="369"/>
        <v>273.19310135482556</v>
      </c>
      <c r="R1798">
        <v>12686.23</v>
      </c>
      <c r="S1798" s="135">
        <f t="shared" si="370"/>
        <v>301.42441004001176</v>
      </c>
      <c r="T1798">
        <v>18454.45</v>
      </c>
      <c r="U1798" s="136">
        <f t="shared" si="371"/>
        <v>288.85763613340282</v>
      </c>
      <c r="V1798">
        <v>13770.45</v>
      </c>
      <c r="W1798">
        <f t="shared" si="372"/>
        <v>188.24974470231678</v>
      </c>
      <c r="X1798">
        <v>5596.53</v>
      </c>
      <c r="Y1798">
        <f t="shared" si="373"/>
        <v>135.09410552080897</v>
      </c>
      <c r="Z1798">
        <v>28851.73</v>
      </c>
      <c r="AA1798" s="136">
        <f t="shared" si="374"/>
        <v>290.91443494393803</v>
      </c>
      <c r="AB1798">
        <v>16411.25</v>
      </c>
      <c r="AC1798">
        <f t="shared" si="375"/>
        <v>186.54659331166027</v>
      </c>
    </row>
    <row r="1799" spans="1:29">
      <c r="A1799" s="20">
        <v>44690</v>
      </c>
      <c r="B1799">
        <v>39574.65</v>
      </c>
      <c r="C1799">
        <f t="shared" si="376"/>
        <v>200.58160309580106</v>
      </c>
      <c r="D1799">
        <v>31135.35</v>
      </c>
      <c r="E1799" s="135">
        <f t="shared" si="376"/>
        <v>359.50818309250917</v>
      </c>
      <c r="F1799">
        <v>15599.8</v>
      </c>
      <c r="G1799">
        <f t="shared" si="364"/>
        <v>224.44237583933173</v>
      </c>
      <c r="H1799">
        <v>13228.14</v>
      </c>
      <c r="I1799">
        <f t="shared" si="365"/>
        <v>208.91693791783337</v>
      </c>
      <c r="J1799">
        <v>10253.99</v>
      </c>
      <c r="K1799">
        <f t="shared" si="366"/>
        <v>200.92231544873476</v>
      </c>
      <c r="L1799">
        <v>29087.93</v>
      </c>
      <c r="M1799" s="134">
        <f t="shared" si="367"/>
        <v>341.72769800822834</v>
      </c>
      <c r="N1799">
        <v>15641.75</v>
      </c>
      <c r="O1799">
        <f t="shared" si="368"/>
        <v>238.29673460309144</v>
      </c>
      <c r="P1799">
        <v>25982.46</v>
      </c>
      <c r="Q1799">
        <f t="shared" si="369"/>
        <v>268.26474542041717</v>
      </c>
      <c r="R1799">
        <v>12436.36</v>
      </c>
      <c r="S1799" s="135">
        <f t="shared" si="370"/>
        <v>295.48750700919038</v>
      </c>
      <c r="T1799">
        <v>18139.8</v>
      </c>
      <c r="U1799" s="136">
        <f t="shared" si="371"/>
        <v>283.93258796294123</v>
      </c>
      <c r="V1799">
        <v>13624.9</v>
      </c>
      <c r="W1799">
        <f t="shared" si="372"/>
        <v>186.25999488721106</v>
      </c>
      <c r="X1799">
        <v>5539.61</v>
      </c>
      <c r="Y1799">
        <f t="shared" si="373"/>
        <v>133.72011905307903</v>
      </c>
      <c r="Z1799">
        <v>28296.42</v>
      </c>
      <c r="AA1799" s="136">
        <f t="shared" si="374"/>
        <v>285.31519722513508</v>
      </c>
      <c r="AB1799">
        <v>16301.85</v>
      </c>
      <c r="AC1799">
        <f t="shared" si="375"/>
        <v>185.30304408120583</v>
      </c>
    </row>
    <row r="1800" spans="1:29">
      <c r="A1800" s="20">
        <v>44691</v>
      </c>
      <c r="B1800">
        <v>38690.15</v>
      </c>
      <c r="C1800">
        <f t="shared" si="376"/>
        <v>196.09857095431059</v>
      </c>
      <c r="D1800">
        <v>30359.5</v>
      </c>
      <c r="E1800" s="135">
        <f t="shared" si="376"/>
        <v>350.54973477404411</v>
      </c>
      <c r="F1800">
        <v>15535.75</v>
      </c>
      <c r="G1800">
        <f t="shared" si="364"/>
        <v>223.52085542416552</v>
      </c>
      <c r="H1800">
        <v>13165.1</v>
      </c>
      <c r="I1800">
        <f t="shared" si="365"/>
        <v>207.92132373728037</v>
      </c>
      <c r="J1800">
        <v>10175.469999999999</v>
      </c>
      <c r="K1800">
        <f t="shared" si="366"/>
        <v>199.3837514157062</v>
      </c>
      <c r="L1800">
        <v>28432.5</v>
      </c>
      <c r="M1800" s="134">
        <f t="shared" si="367"/>
        <v>334.0276456117349</v>
      </c>
      <c r="N1800">
        <v>15317.65</v>
      </c>
      <c r="O1800">
        <f t="shared" si="368"/>
        <v>233.35918147221656</v>
      </c>
      <c r="P1800">
        <v>25397.82</v>
      </c>
      <c r="Q1800">
        <f t="shared" si="369"/>
        <v>262.22843089274767</v>
      </c>
      <c r="R1800">
        <v>12079.83</v>
      </c>
      <c r="S1800" s="135">
        <f t="shared" si="370"/>
        <v>287.01636586548057</v>
      </c>
      <c r="T1800">
        <v>17784.599999999999</v>
      </c>
      <c r="U1800" s="136">
        <f t="shared" si="371"/>
        <v>278.37283232922766</v>
      </c>
      <c r="V1800">
        <v>13541.4</v>
      </c>
      <c r="W1800">
        <f t="shared" si="372"/>
        <v>185.11850323787183</v>
      </c>
      <c r="X1800">
        <v>5394.78</v>
      </c>
      <c r="Y1800">
        <f t="shared" si="373"/>
        <v>130.22408145432075</v>
      </c>
      <c r="Z1800">
        <v>27601.94</v>
      </c>
      <c r="AA1800" s="136">
        <f t="shared" si="374"/>
        <v>278.31269662015001</v>
      </c>
      <c r="AB1800">
        <v>16240.05</v>
      </c>
      <c r="AC1800">
        <f t="shared" si="375"/>
        <v>184.60056380294179</v>
      </c>
    </row>
    <row r="1801" spans="1:29">
      <c r="A1801" s="20">
        <v>44692</v>
      </c>
      <c r="B1801">
        <v>38645.699999999997</v>
      </c>
      <c r="C1801">
        <f t="shared" si="376"/>
        <v>195.87327894900898</v>
      </c>
      <c r="D1801">
        <v>29484.2</v>
      </c>
      <c r="E1801" s="135">
        <f t="shared" si="376"/>
        <v>340.44297468749056</v>
      </c>
      <c r="F1801">
        <v>15495.7</v>
      </c>
      <c r="G1801">
        <f t="shared" si="364"/>
        <v>222.94463539875719</v>
      </c>
      <c r="H1801">
        <v>13100.09</v>
      </c>
      <c r="I1801">
        <f t="shared" si="365"/>
        <v>206.89459661358512</v>
      </c>
      <c r="J1801">
        <v>10117.870000000001</v>
      </c>
      <c r="K1801">
        <f t="shared" si="366"/>
        <v>198.25510535989309</v>
      </c>
      <c r="L1801">
        <v>28278.02</v>
      </c>
      <c r="M1801" s="134">
        <f t="shared" si="367"/>
        <v>332.21280025187912</v>
      </c>
      <c r="N1801">
        <v>15321.45</v>
      </c>
      <c r="O1801">
        <f t="shared" si="368"/>
        <v>233.41707317816329</v>
      </c>
      <c r="P1801">
        <v>25188.02</v>
      </c>
      <c r="Q1801">
        <f t="shared" si="369"/>
        <v>260.06227943560299</v>
      </c>
      <c r="R1801">
        <v>12032.7</v>
      </c>
      <c r="S1801" s="135">
        <f t="shared" si="370"/>
        <v>285.89655860633536</v>
      </c>
      <c r="T1801">
        <v>17726.150000000001</v>
      </c>
      <c r="U1801" s="136">
        <f t="shared" si="371"/>
        <v>277.45794573916419</v>
      </c>
      <c r="V1801">
        <v>13489.65</v>
      </c>
      <c r="W1801">
        <f t="shared" si="372"/>
        <v>184.41105182645498</v>
      </c>
      <c r="X1801">
        <v>5364.11</v>
      </c>
      <c r="Y1801">
        <f t="shared" si="373"/>
        <v>129.48374124059487</v>
      </c>
      <c r="Z1801">
        <v>27272.28</v>
      </c>
      <c r="AA1801" s="136">
        <f t="shared" si="374"/>
        <v>274.98870694522867</v>
      </c>
      <c r="AB1801">
        <v>16167.1</v>
      </c>
      <c r="AC1801">
        <f t="shared" si="375"/>
        <v>183.77134153272559</v>
      </c>
    </row>
    <row r="1802" spans="1:29">
      <c r="A1802" s="20">
        <v>44693</v>
      </c>
      <c r="B1802">
        <v>37675.85</v>
      </c>
      <c r="C1802">
        <f t="shared" si="376"/>
        <v>190.95765574672009</v>
      </c>
      <c r="D1802">
        <v>28655.65</v>
      </c>
      <c r="E1802" s="135">
        <f t="shared" si="376"/>
        <v>330.87601927824363</v>
      </c>
      <c r="F1802">
        <v>15292</v>
      </c>
      <c r="G1802">
        <f t="shared" si="364"/>
        <v>220.01389834068777</v>
      </c>
      <c r="H1802">
        <v>12919.05</v>
      </c>
      <c r="I1802">
        <f t="shared" si="365"/>
        <v>204.03536451892595</v>
      </c>
      <c r="J1802">
        <v>10000.94</v>
      </c>
      <c r="K1802">
        <f t="shared" si="366"/>
        <v>195.96391467749334</v>
      </c>
      <c r="L1802">
        <v>27684.25</v>
      </c>
      <c r="M1802" s="134">
        <f t="shared" si="367"/>
        <v>325.23713525109196</v>
      </c>
      <c r="N1802">
        <v>15079.4</v>
      </c>
      <c r="O1802">
        <f t="shared" si="368"/>
        <v>229.72952385595326</v>
      </c>
      <c r="P1802">
        <v>24768.06</v>
      </c>
      <c r="Q1802">
        <f t="shared" si="369"/>
        <v>255.72625957887047</v>
      </c>
      <c r="R1802">
        <v>11683.21</v>
      </c>
      <c r="S1802" s="135">
        <f t="shared" si="370"/>
        <v>277.59268763246178</v>
      </c>
      <c r="T1802">
        <v>17254.900000000001</v>
      </c>
      <c r="U1802" s="136">
        <f t="shared" si="371"/>
        <v>270.08172152073092</v>
      </c>
      <c r="V1802">
        <v>13292.9</v>
      </c>
      <c r="W1802">
        <f t="shared" si="372"/>
        <v>181.72136940720355</v>
      </c>
      <c r="X1802">
        <v>5248.7</v>
      </c>
      <c r="Y1802">
        <f t="shared" si="373"/>
        <v>126.6978702244194</v>
      </c>
      <c r="Z1802">
        <v>26661.19</v>
      </c>
      <c r="AA1802" s="136">
        <f t="shared" si="374"/>
        <v>268.82703476647578</v>
      </c>
      <c r="AB1802">
        <v>15808</v>
      </c>
      <c r="AC1802">
        <f t="shared" si="375"/>
        <v>179.68945370223022</v>
      </c>
    </row>
    <row r="1803" spans="1:29">
      <c r="A1803" s="20">
        <v>44694</v>
      </c>
      <c r="B1803">
        <v>37507.5</v>
      </c>
      <c r="C1803">
        <f t="shared" si="376"/>
        <v>190.10438445105029</v>
      </c>
      <c r="D1803">
        <v>28931.75</v>
      </c>
      <c r="E1803" s="135">
        <f t="shared" si="376"/>
        <v>334.06404219598312</v>
      </c>
      <c r="F1803">
        <v>15369.5</v>
      </c>
      <c r="G1803">
        <f t="shared" si="364"/>
        <v>221.12893084928066</v>
      </c>
      <c r="H1803">
        <v>12963.17</v>
      </c>
      <c r="I1803">
        <f t="shared" si="365"/>
        <v>204.73216809833582</v>
      </c>
      <c r="J1803">
        <v>10040.74</v>
      </c>
      <c r="K1803">
        <f t="shared" si="366"/>
        <v>196.74377775078085</v>
      </c>
      <c r="L1803">
        <v>28077.599999999999</v>
      </c>
      <c r="M1803" s="134">
        <f t="shared" si="367"/>
        <v>329.85824751351618</v>
      </c>
      <c r="N1803">
        <v>15182.35</v>
      </c>
      <c r="O1803">
        <f t="shared" si="368"/>
        <v>231.29793204732496</v>
      </c>
      <c r="P1803">
        <v>24979.02</v>
      </c>
      <c r="Q1803">
        <f t="shared" si="369"/>
        <v>257.90438785055414</v>
      </c>
      <c r="R1803">
        <v>11687.82</v>
      </c>
      <c r="S1803" s="135">
        <f t="shared" si="370"/>
        <v>277.7022210817438</v>
      </c>
      <c r="T1803">
        <v>17258</v>
      </c>
      <c r="U1803" s="136">
        <f t="shared" si="371"/>
        <v>270.13024416280439</v>
      </c>
      <c r="V1803">
        <v>13427.05</v>
      </c>
      <c r="W1803">
        <f t="shared" si="372"/>
        <v>183.55527485341742</v>
      </c>
      <c r="X1803">
        <v>5184.78</v>
      </c>
      <c r="Y1803">
        <f t="shared" si="373"/>
        <v>125.15491142228842</v>
      </c>
      <c r="Z1803">
        <v>27022.3</v>
      </c>
      <c r="AA1803" s="136">
        <f t="shared" si="374"/>
        <v>272.46813745260948</v>
      </c>
      <c r="AB1803">
        <v>15782.15</v>
      </c>
      <c r="AC1803">
        <f t="shared" si="375"/>
        <v>179.39561688680749</v>
      </c>
    </row>
    <row r="1804" spans="1:29">
      <c r="A1804" s="20">
        <v>44697</v>
      </c>
      <c r="B1804">
        <v>38074.050000000003</v>
      </c>
      <c r="C1804">
        <f t="shared" si="376"/>
        <v>192.97590718678964</v>
      </c>
      <c r="D1804">
        <v>29340.1</v>
      </c>
      <c r="E1804" s="135">
        <f t="shared" si="376"/>
        <v>338.77910615273407</v>
      </c>
      <c r="F1804">
        <v>15297.5</v>
      </c>
      <c r="G1804">
        <f t="shared" si="364"/>
        <v>220.09302968000725</v>
      </c>
      <c r="H1804">
        <v>12981.01</v>
      </c>
      <c r="I1804">
        <f t="shared" si="365"/>
        <v>205.01392185755324</v>
      </c>
      <c r="J1804">
        <v>10062.99</v>
      </c>
      <c r="K1804">
        <f t="shared" si="366"/>
        <v>197.1797564789378</v>
      </c>
      <c r="L1804">
        <v>28377.19</v>
      </c>
      <c r="M1804" s="134">
        <f t="shared" si="367"/>
        <v>333.3778586046555</v>
      </c>
      <c r="N1804">
        <v>15362.05</v>
      </c>
      <c r="O1804">
        <f t="shared" si="368"/>
        <v>234.03560035222534</v>
      </c>
      <c r="P1804">
        <v>25258.19</v>
      </c>
      <c r="Q1804">
        <f t="shared" si="369"/>
        <v>260.78677346681286</v>
      </c>
      <c r="R1804">
        <v>11759.13</v>
      </c>
      <c r="S1804" s="135">
        <f t="shared" si="370"/>
        <v>279.39654435035493</v>
      </c>
      <c r="T1804">
        <v>17356.05</v>
      </c>
      <c r="U1804" s="136">
        <f t="shared" si="371"/>
        <v>271.66496837419407</v>
      </c>
      <c r="V1804">
        <v>13377</v>
      </c>
      <c r="W1804">
        <f t="shared" si="372"/>
        <v>182.87106339174764</v>
      </c>
      <c r="X1804">
        <v>5220.4799999999996</v>
      </c>
      <c r="Y1804">
        <f t="shared" si="373"/>
        <v>126.01667032773392</v>
      </c>
      <c r="Z1804">
        <v>27434.2</v>
      </c>
      <c r="AA1804" s="136">
        <f t="shared" si="374"/>
        <v>276.62136000645319</v>
      </c>
      <c r="AB1804">
        <v>15842.3</v>
      </c>
      <c r="AC1804">
        <f t="shared" si="375"/>
        <v>180.07934162366152</v>
      </c>
    </row>
    <row r="1805" spans="1:29">
      <c r="A1805" s="20">
        <v>44698</v>
      </c>
      <c r="B1805">
        <v>39047.75</v>
      </c>
      <c r="C1805">
        <f t="shared" si="376"/>
        <v>197.91104386985268</v>
      </c>
      <c r="D1805">
        <v>30569.1</v>
      </c>
      <c r="E1805" s="135">
        <f t="shared" si="376"/>
        <v>352.96990718823531</v>
      </c>
      <c r="F1805">
        <v>15567.35</v>
      </c>
      <c r="G1805">
        <f t="shared" si="364"/>
        <v>223.97550093734665</v>
      </c>
      <c r="H1805">
        <v>13228.45</v>
      </c>
      <c r="I1805">
        <f t="shared" si="365"/>
        <v>208.92183386320099</v>
      </c>
      <c r="J1805">
        <v>10272.91</v>
      </c>
      <c r="K1805">
        <f t="shared" si="366"/>
        <v>201.29304432679004</v>
      </c>
      <c r="L1805">
        <v>29141.119999999999</v>
      </c>
      <c r="M1805" s="134">
        <f t="shared" si="367"/>
        <v>342.35257905878979</v>
      </c>
      <c r="N1805">
        <v>15665.95</v>
      </c>
      <c r="O1805">
        <f t="shared" si="368"/>
        <v>238.66541336201516</v>
      </c>
      <c r="P1805">
        <v>25924.54</v>
      </c>
      <c r="Q1805">
        <f t="shared" si="369"/>
        <v>267.66673068067541</v>
      </c>
      <c r="R1805">
        <v>12280.24</v>
      </c>
      <c r="S1805" s="135">
        <f t="shared" si="370"/>
        <v>291.77810091333311</v>
      </c>
      <c r="T1805">
        <v>17989.7</v>
      </c>
      <c r="U1805" s="136">
        <f t="shared" si="371"/>
        <v>281.58315293867207</v>
      </c>
      <c r="V1805">
        <v>13668.35</v>
      </c>
      <c r="W1805">
        <f t="shared" si="372"/>
        <v>186.8539806616277</v>
      </c>
      <c r="X1805">
        <v>5415.31</v>
      </c>
      <c r="Y1805">
        <f t="shared" si="373"/>
        <v>130.71965317221421</v>
      </c>
      <c r="Z1805">
        <v>28302.44</v>
      </c>
      <c r="AA1805" s="136">
        <f t="shared" si="374"/>
        <v>285.37589739453091</v>
      </c>
      <c r="AB1805">
        <v>16259.3</v>
      </c>
      <c r="AC1805">
        <f t="shared" si="375"/>
        <v>184.81937845272466</v>
      </c>
    </row>
    <row r="1806" spans="1:29">
      <c r="A1806" s="20">
        <v>44699</v>
      </c>
      <c r="B1806">
        <v>39069</v>
      </c>
      <c r="C1806">
        <f t="shared" si="376"/>
        <v>198.01874814685289</v>
      </c>
      <c r="D1806">
        <v>30699.200000000001</v>
      </c>
      <c r="E1806" s="135">
        <f t="shared" si="376"/>
        <v>354.47212298540273</v>
      </c>
      <c r="F1806">
        <v>15664</v>
      </c>
      <c r="G1806">
        <f t="shared" si="364"/>
        <v>225.36605438193388</v>
      </c>
      <c r="H1806">
        <v>13321.71</v>
      </c>
      <c r="I1806">
        <f t="shared" si="365"/>
        <v>210.39472375023095</v>
      </c>
      <c r="J1806">
        <v>10343.120000000001</v>
      </c>
      <c r="K1806">
        <f t="shared" si="366"/>
        <v>202.66877765280813</v>
      </c>
      <c r="L1806">
        <v>29197.98</v>
      </c>
      <c r="M1806" s="134">
        <f t="shared" si="367"/>
        <v>343.02057560954978</v>
      </c>
      <c r="N1806">
        <v>15689.85</v>
      </c>
      <c r="O1806">
        <f t="shared" si="368"/>
        <v>239.02952172310091</v>
      </c>
      <c r="P1806">
        <v>26090.22</v>
      </c>
      <c r="Q1806">
        <f t="shared" si="369"/>
        <v>269.37735019173232</v>
      </c>
      <c r="R1806">
        <v>12249.43</v>
      </c>
      <c r="S1806" s="135">
        <f t="shared" si="370"/>
        <v>291.04605632062646</v>
      </c>
      <c r="T1806">
        <v>17852.599999999999</v>
      </c>
      <c r="U1806" s="136">
        <f t="shared" si="371"/>
        <v>279.43719996180795</v>
      </c>
      <c r="V1806">
        <v>13733.55</v>
      </c>
      <c r="W1806">
        <f t="shared" si="372"/>
        <v>187.74530108721953</v>
      </c>
      <c r="X1806">
        <v>5367.62</v>
      </c>
      <c r="Y1806">
        <f t="shared" si="373"/>
        <v>129.56846879684457</v>
      </c>
      <c r="Z1806">
        <v>28232</v>
      </c>
      <c r="AA1806" s="136">
        <f t="shared" si="374"/>
        <v>284.66564491409213</v>
      </c>
      <c r="AB1806">
        <v>16240.3</v>
      </c>
      <c r="AC1806">
        <f t="shared" si="375"/>
        <v>184.60340555164026</v>
      </c>
    </row>
    <row r="1807" spans="1:29">
      <c r="A1807" s="20">
        <v>44700</v>
      </c>
      <c r="B1807">
        <v>38000</v>
      </c>
      <c r="C1807">
        <f t="shared" si="376"/>
        <v>192.60058945917245</v>
      </c>
      <c r="D1807">
        <v>29591.65</v>
      </c>
      <c r="E1807" s="135">
        <f t="shared" si="376"/>
        <v>341.68365944848699</v>
      </c>
      <c r="F1807">
        <v>15204.25</v>
      </c>
      <c r="G1807">
        <f t="shared" si="364"/>
        <v>218.75139379063575</v>
      </c>
      <c r="H1807">
        <v>12953.85</v>
      </c>
      <c r="I1807">
        <f t="shared" si="365"/>
        <v>204.58497386986579</v>
      </c>
      <c r="J1807">
        <v>10105.969999999999</v>
      </c>
      <c r="K1807">
        <f t="shared" si="366"/>
        <v>198.02193021989004</v>
      </c>
      <c r="L1807">
        <v>28361.05</v>
      </c>
      <c r="M1807" s="134">
        <f t="shared" si="367"/>
        <v>333.18824438852351</v>
      </c>
      <c r="N1807">
        <v>15282.15</v>
      </c>
      <c r="O1807">
        <f t="shared" si="368"/>
        <v>232.81835106139872</v>
      </c>
      <c r="P1807">
        <v>25435.119999999999</v>
      </c>
      <c r="Q1807">
        <f t="shared" si="369"/>
        <v>262.6135474292181</v>
      </c>
      <c r="R1807">
        <v>11776.96</v>
      </c>
      <c r="S1807" s="135">
        <f t="shared" si="370"/>
        <v>279.820184567426</v>
      </c>
      <c r="T1807">
        <v>17196.05</v>
      </c>
      <c r="U1807" s="136">
        <f t="shared" si="371"/>
        <v>269.16057394459341</v>
      </c>
      <c r="V1807">
        <v>13348.4</v>
      </c>
      <c r="W1807">
        <f t="shared" si="372"/>
        <v>182.48008541365058</v>
      </c>
      <c r="X1807">
        <v>5274.52</v>
      </c>
      <c r="Y1807">
        <f t="shared" si="373"/>
        <v>127.32113674931026</v>
      </c>
      <c r="Z1807">
        <v>27326.66</v>
      </c>
      <c r="AA1807" s="136">
        <f t="shared" si="374"/>
        <v>275.53702508671455</v>
      </c>
      <c r="AB1807">
        <v>15809.4</v>
      </c>
      <c r="AC1807">
        <f t="shared" si="375"/>
        <v>179.70536749494167</v>
      </c>
    </row>
    <row r="1808" spans="1:29">
      <c r="A1808" s="20">
        <v>44701</v>
      </c>
      <c r="B1808">
        <v>38569.15</v>
      </c>
      <c r="C1808">
        <f t="shared" si="376"/>
        <v>195.48529012998006</v>
      </c>
      <c r="D1808">
        <v>29946.799999999999</v>
      </c>
      <c r="E1808" s="135">
        <f t="shared" si="376"/>
        <v>345.78444300239937</v>
      </c>
      <c r="F1808">
        <v>15534.8</v>
      </c>
      <c r="G1808">
        <f t="shared" si="364"/>
        <v>223.50718728373761</v>
      </c>
      <c r="H1808">
        <v>13240.07</v>
      </c>
      <c r="I1808">
        <f t="shared" si="365"/>
        <v>209.10535284762392</v>
      </c>
      <c r="J1808">
        <v>10346.780000000001</v>
      </c>
      <c r="K1808">
        <f t="shared" si="366"/>
        <v>202.74049370427124</v>
      </c>
      <c r="L1808">
        <v>28856.33</v>
      </c>
      <c r="M1808" s="134">
        <f t="shared" si="367"/>
        <v>339.00683973956831</v>
      </c>
      <c r="N1808">
        <v>15504.05</v>
      </c>
      <c r="O1808">
        <f t="shared" si="368"/>
        <v>236.19892199549665</v>
      </c>
      <c r="P1808">
        <v>25870.71</v>
      </c>
      <c r="Q1808">
        <f t="shared" si="369"/>
        <v>267.11094453702384</v>
      </c>
      <c r="R1808">
        <v>12009.42</v>
      </c>
      <c r="S1808" s="135">
        <f t="shared" si="370"/>
        <v>285.34342656744502</v>
      </c>
      <c r="T1808">
        <v>17567.349999999999</v>
      </c>
      <c r="U1808" s="136">
        <f t="shared" si="371"/>
        <v>274.97233426778547</v>
      </c>
      <c r="V1808">
        <v>13646.15</v>
      </c>
      <c r="W1808">
        <f t="shared" si="372"/>
        <v>186.55049425904889</v>
      </c>
      <c r="X1808">
        <v>5387.88</v>
      </c>
      <c r="Y1808">
        <f t="shared" si="373"/>
        <v>130.05752301041113</v>
      </c>
      <c r="Z1808">
        <v>27833.09</v>
      </c>
      <c r="AA1808" s="136">
        <f t="shared" si="374"/>
        <v>280.64340162942642</v>
      </c>
      <c r="AB1808">
        <v>16266.15</v>
      </c>
      <c r="AC1808">
        <f t="shared" si="375"/>
        <v>184.897242367063</v>
      </c>
    </row>
    <row r="1809" spans="1:29">
      <c r="A1809" s="20">
        <v>44704</v>
      </c>
      <c r="B1809">
        <v>38234.15</v>
      </c>
      <c r="C1809">
        <f t="shared" si="376"/>
        <v>193.78736388080051</v>
      </c>
      <c r="D1809">
        <v>29743.8</v>
      </c>
      <c r="E1809" s="135">
        <f t="shared" si="376"/>
        <v>343.44047830735724</v>
      </c>
      <c r="F1809">
        <v>15534.8</v>
      </c>
      <c r="G1809">
        <f t="shared" si="364"/>
        <v>223.50718728373761</v>
      </c>
      <c r="H1809">
        <v>13287.1</v>
      </c>
      <c r="I1809">
        <f t="shared" si="365"/>
        <v>209.84811514000032</v>
      </c>
      <c r="J1809">
        <v>10360.950000000001</v>
      </c>
      <c r="K1809">
        <f t="shared" si="366"/>
        <v>203.01814847182106</v>
      </c>
      <c r="L1809">
        <v>28744.25</v>
      </c>
      <c r="M1809" s="134">
        <f t="shared" si="367"/>
        <v>337.69011351007163</v>
      </c>
      <c r="N1809">
        <v>15461.65</v>
      </c>
      <c r="O1809">
        <f t="shared" si="368"/>
        <v>235.5529724344072</v>
      </c>
      <c r="P1809">
        <v>25840.89</v>
      </c>
      <c r="Q1809">
        <f t="shared" si="369"/>
        <v>266.80305780464988</v>
      </c>
      <c r="R1809">
        <v>11897.49</v>
      </c>
      <c r="S1809" s="135">
        <f t="shared" si="370"/>
        <v>282.68397342685256</v>
      </c>
      <c r="T1809">
        <v>17535.099999999999</v>
      </c>
      <c r="U1809" s="136">
        <f t="shared" si="371"/>
        <v>274.46754226556908</v>
      </c>
      <c r="V1809">
        <v>13644.95</v>
      </c>
      <c r="W1809">
        <f t="shared" si="372"/>
        <v>186.53408958863923</v>
      </c>
      <c r="X1809">
        <v>5286.3</v>
      </c>
      <c r="Y1809">
        <f t="shared" si="373"/>
        <v>127.60549304920235</v>
      </c>
      <c r="Z1809">
        <v>27796.32</v>
      </c>
      <c r="AA1809" s="136">
        <f t="shared" si="374"/>
        <v>280.27264660805031</v>
      </c>
      <c r="AB1809">
        <v>16214.7</v>
      </c>
      <c r="AC1809">
        <f t="shared" si="375"/>
        <v>184.31241048491603</v>
      </c>
    </row>
    <row r="1810" spans="1:29">
      <c r="A1810" s="20">
        <v>44705</v>
      </c>
      <c r="B1810">
        <v>37912.449999999997</v>
      </c>
      <c r="C1810">
        <f t="shared" si="376"/>
        <v>192.15684783793165</v>
      </c>
      <c r="D1810">
        <v>29507.65</v>
      </c>
      <c r="E1810" s="135">
        <f t="shared" si="376"/>
        <v>340.71374302295237</v>
      </c>
      <c r="F1810">
        <v>15332</v>
      </c>
      <c r="G1810">
        <f t="shared" si="364"/>
        <v>220.58939899028411</v>
      </c>
      <c r="H1810">
        <v>13121.01</v>
      </c>
      <c r="I1810">
        <f t="shared" si="365"/>
        <v>207.22499395903515</v>
      </c>
      <c r="J1810">
        <v>10237.42</v>
      </c>
      <c r="K1810">
        <f t="shared" si="366"/>
        <v>200.59763376219274</v>
      </c>
      <c r="L1810">
        <v>28532.86</v>
      </c>
      <c r="M1810" s="134">
        <f t="shared" si="367"/>
        <v>335.20668419482098</v>
      </c>
      <c r="N1810">
        <v>15384.45</v>
      </c>
      <c r="O1810">
        <f t="shared" si="368"/>
        <v>234.37685672412164</v>
      </c>
      <c r="P1810">
        <v>25626.68</v>
      </c>
      <c r="Q1810">
        <f t="shared" si="369"/>
        <v>264.5913738025767</v>
      </c>
      <c r="R1810">
        <v>11738.52</v>
      </c>
      <c r="S1810" s="135">
        <f t="shared" si="370"/>
        <v>278.90685142417243</v>
      </c>
      <c r="T1810">
        <v>17332.900000000001</v>
      </c>
      <c r="U1810" s="136">
        <f t="shared" si="371"/>
        <v>271.30261380516123</v>
      </c>
      <c r="V1810">
        <v>13456.65</v>
      </c>
      <c r="W1810">
        <f t="shared" si="372"/>
        <v>183.95992339018918</v>
      </c>
      <c r="X1810">
        <v>5246.07</v>
      </c>
      <c r="Y1810">
        <f t="shared" si="373"/>
        <v>126.63438490449444</v>
      </c>
      <c r="Z1810">
        <v>27472.65</v>
      </c>
      <c r="AA1810" s="136">
        <f t="shared" si="374"/>
        <v>277.00905460998626</v>
      </c>
      <c r="AB1810">
        <v>16125.15</v>
      </c>
      <c r="AC1810">
        <f t="shared" si="375"/>
        <v>183.29449610112079</v>
      </c>
    </row>
    <row r="1811" spans="1:29">
      <c r="A1811" s="20">
        <v>44706</v>
      </c>
      <c r="B1811">
        <v>37268.300000000003</v>
      </c>
      <c r="C1811">
        <f t="shared" si="376"/>
        <v>188.89201442477045</v>
      </c>
      <c r="D1811">
        <v>28449.9</v>
      </c>
      <c r="E1811" s="135">
        <f t="shared" si="376"/>
        <v>328.50030136688935</v>
      </c>
      <c r="F1811">
        <v>15106.7</v>
      </c>
      <c r="G1811">
        <f t="shared" si="364"/>
        <v>217.34789158143263</v>
      </c>
      <c r="H1811">
        <v>12908.46</v>
      </c>
      <c r="I1811">
        <f t="shared" si="365"/>
        <v>203.86811270782101</v>
      </c>
      <c r="J1811">
        <v>10107.16</v>
      </c>
      <c r="K1811">
        <f t="shared" si="366"/>
        <v>198.04524773389033</v>
      </c>
      <c r="L1811">
        <v>27724.62</v>
      </c>
      <c r="M1811" s="134">
        <f t="shared" si="367"/>
        <v>325.71140575327593</v>
      </c>
      <c r="N1811">
        <v>15023.5</v>
      </c>
      <c r="O1811">
        <f t="shared" si="368"/>
        <v>228.87790639215842</v>
      </c>
      <c r="P1811">
        <v>24787.41</v>
      </c>
      <c r="Q1811">
        <f t="shared" si="369"/>
        <v>255.92604523518955</v>
      </c>
      <c r="R1811">
        <v>11372.32</v>
      </c>
      <c r="S1811" s="135">
        <f t="shared" si="370"/>
        <v>270.20595139661083</v>
      </c>
      <c r="T1811">
        <v>16913.349999999999</v>
      </c>
      <c r="U1811" s="136">
        <f t="shared" si="371"/>
        <v>264.73562203679262</v>
      </c>
      <c r="V1811">
        <v>13190.65</v>
      </c>
      <c r="W1811">
        <f t="shared" si="372"/>
        <v>180.3235547827133</v>
      </c>
      <c r="X1811">
        <v>5197.9399999999996</v>
      </c>
      <c r="Y1811">
        <f t="shared" si="373"/>
        <v>125.47257941096244</v>
      </c>
      <c r="Z1811">
        <v>26580.49</v>
      </c>
      <c r="AA1811" s="136">
        <f t="shared" si="374"/>
        <v>268.01332983786403</v>
      </c>
      <c r="AB1811">
        <v>16025.8</v>
      </c>
      <c r="AC1811">
        <f t="shared" si="375"/>
        <v>182.1651851683452</v>
      </c>
    </row>
    <row r="1812" spans="1:29">
      <c r="A1812" s="20">
        <v>44707</v>
      </c>
      <c r="B1812">
        <v>37784.1</v>
      </c>
      <c r="C1812">
        <f t="shared" si="376"/>
        <v>191.50631400485048</v>
      </c>
      <c r="D1812">
        <v>28684.95</v>
      </c>
      <c r="E1812" s="135">
        <f t="shared" si="376"/>
        <v>331.21433536476934</v>
      </c>
      <c r="F1812">
        <v>15258.4</v>
      </c>
      <c r="G1812">
        <f t="shared" si="364"/>
        <v>219.5304777950268</v>
      </c>
      <c r="H1812">
        <v>13000.26</v>
      </c>
      <c r="I1812">
        <f t="shared" si="365"/>
        <v>205.317944271507</v>
      </c>
      <c r="J1812">
        <v>10195.59</v>
      </c>
      <c r="K1812">
        <f t="shared" si="366"/>
        <v>199.77799375325759</v>
      </c>
      <c r="L1812">
        <v>27954.97</v>
      </c>
      <c r="M1812" s="134">
        <f t="shared" si="367"/>
        <v>328.41757890606459</v>
      </c>
      <c r="N1812">
        <v>15114.3</v>
      </c>
      <c r="O1812">
        <f t="shared" si="368"/>
        <v>230.26121347109529</v>
      </c>
      <c r="P1812">
        <v>25005.53</v>
      </c>
      <c r="Q1812">
        <f t="shared" si="369"/>
        <v>258.17809936213138</v>
      </c>
      <c r="R1812">
        <v>11454.52</v>
      </c>
      <c r="S1812" s="135">
        <f t="shared" si="370"/>
        <v>272.15902070918753</v>
      </c>
      <c r="T1812">
        <v>17067.95</v>
      </c>
      <c r="U1812" s="136">
        <f t="shared" si="371"/>
        <v>267.15549315439432</v>
      </c>
      <c r="V1812">
        <v>13277.3</v>
      </c>
      <c r="W1812">
        <f t="shared" si="372"/>
        <v>181.50810869187791</v>
      </c>
      <c r="X1812">
        <v>5253.53</v>
      </c>
      <c r="Y1812">
        <f t="shared" si="373"/>
        <v>126.81446113515615</v>
      </c>
      <c r="Z1812">
        <v>26755.42</v>
      </c>
      <c r="AA1812" s="136">
        <f t="shared" si="374"/>
        <v>269.77716382995879</v>
      </c>
      <c r="AB1812">
        <v>16170.15</v>
      </c>
      <c r="AC1812">
        <f t="shared" si="375"/>
        <v>183.80601086684703</v>
      </c>
    </row>
    <row r="1813" spans="1:29">
      <c r="A1813" s="20">
        <v>44708</v>
      </c>
      <c r="B1813">
        <v>38039.599999999999</v>
      </c>
      <c r="C1813">
        <f t="shared" si="376"/>
        <v>192.80129954713519</v>
      </c>
      <c r="D1813">
        <v>29145.3</v>
      </c>
      <c r="E1813" s="135">
        <f t="shared" si="376"/>
        <v>336.52982377542276</v>
      </c>
      <c r="F1813">
        <v>15417.85</v>
      </c>
      <c r="G1813">
        <f t="shared" si="364"/>
        <v>221.82456725948029</v>
      </c>
      <c r="H1813">
        <v>13171.56</v>
      </c>
      <c r="I1813">
        <f t="shared" si="365"/>
        <v>208.02334892139163</v>
      </c>
      <c r="J1813">
        <v>10255.299999999999</v>
      </c>
      <c r="K1813">
        <f t="shared" si="366"/>
        <v>200.94798430868468</v>
      </c>
      <c r="L1813">
        <v>28428.98</v>
      </c>
      <c r="M1813" s="134">
        <f t="shared" si="367"/>
        <v>333.98629232544096</v>
      </c>
      <c r="N1813">
        <v>15373.15</v>
      </c>
      <c r="O1813">
        <f t="shared" si="368"/>
        <v>234.20470507222751</v>
      </c>
      <c r="P1813">
        <v>25480.22</v>
      </c>
      <c r="Q1813">
        <f t="shared" si="369"/>
        <v>263.07919771862333</v>
      </c>
      <c r="R1813">
        <v>11682.49</v>
      </c>
      <c r="S1813" s="135">
        <f t="shared" si="370"/>
        <v>277.57558045600126</v>
      </c>
      <c r="T1813">
        <v>17379.349999999999</v>
      </c>
      <c r="U1813" s="136">
        <f t="shared" si="371"/>
        <v>272.02967081300466</v>
      </c>
      <c r="V1813">
        <v>13437</v>
      </c>
      <c r="W1813">
        <f t="shared" si="372"/>
        <v>183.69129691223091</v>
      </c>
      <c r="X1813">
        <v>5221.1000000000004</v>
      </c>
      <c r="Y1813">
        <f t="shared" si="373"/>
        <v>126.03163644878089</v>
      </c>
      <c r="Z1813">
        <v>27328.1</v>
      </c>
      <c r="AA1813" s="136">
        <f t="shared" si="374"/>
        <v>275.55154472856333</v>
      </c>
      <c r="AB1813">
        <v>16352.45</v>
      </c>
      <c r="AC1813">
        <f t="shared" si="375"/>
        <v>185.87821401777799</v>
      </c>
    </row>
    <row r="1814" spans="1:29">
      <c r="A1814" s="20">
        <v>44711</v>
      </c>
      <c r="B1814">
        <v>38945.800000000003</v>
      </c>
      <c r="C1814">
        <f t="shared" si="376"/>
        <v>197.39431676208</v>
      </c>
      <c r="D1814">
        <v>30064.95</v>
      </c>
      <c r="E1814" s="135">
        <f t="shared" si="376"/>
        <v>347.14867664141036</v>
      </c>
      <c r="F1814">
        <v>15791.15</v>
      </c>
      <c r="G1814">
        <f t="shared" si="364"/>
        <v>227.19542707183828</v>
      </c>
      <c r="H1814">
        <v>13436.44</v>
      </c>
      <c r="I1814">
        <f t="shared" si="365"/>
        <v>212.20669733739535</v>
      </c>
      <c r="J1814">
        <v>10436.030000000001</v>
      </c>
      <c r="K1814">
        <f t="shared" si="366"/>
        <v>204.48930725429415</v>
      </c>
      <c r="L1814">
        <v>29191.55</v>
      </c>
      <c r="M1814" s="134">
        <f t="shared" si="367"/>
        <v>342.94503537350704</v>
      </c>
      <c r="N1814">
        <v>15673.15</v>
      </c>
      <c r="O1814">
        <f t="shared" si="368"/>
        <v>238.77510291012464</v>
      </c>
      <c r="P1814">
        <v>26103.83</v>
      </c>
      <c r="Q1814">
        <f t="shared" si="369"/>
        <v>269.51787126576352</v>
      </c>
      <c r="R1814">
        <v>12098.22</v>
      </c>
      <c r="S1814" s="135">
        <f t="shared" si="370"/>
        <v>287.45331166424313</v>
      </c>
      <c r="T1814">
        <v>17941.55</v>
      </c>
      <c r="U1814" s="136">
        <f t="shared" si="371"/>
        <v>280.82948674001409</v>
      </c>
      <c r="V1814">
        <v>13712.5</v>
      </c>
      <c r="W1814">
        <f t="shared" si="372"/>
        <v>187.45753582711666</v>
      </c>
      <c r="X1814">
        <v>5299.58</v>
      </c>
      <c r="Y1814">
        <f t="shared" si="373"/>
        <v>127.9260577064661</v>
      </c>
      <c r="Z1814">
        <v>28196</v>
      </c>
      <c r="AA1814" s="136">
        <f t="shared" si="374"/>
        <v>284.30265386787124</v>
      </c>
      <c r="AB1814">
        <v>16661.400000000001</v>
      </c>
      <c r="AC1814">
        <f t="shared" si="375"/>
        <v>189.39004705935847</v>
      </c>
    </row>
    <row r="1815" spans="1:29">
      <c r="A1815" s="20">
        <v>44712</v>
      </c>
      <c r="B1815">
        <v>38981.800000000003</v>
      </c>
      <c r="C1815">
        <f t="shared" si="376"/>
        <v>197.57678047840975</v>
      </c>
      <c r="D1815">
        <v>30173.5</v>
      </c>
      <c r="E1815" s="135">
        <f t="shared" si="376"/>
        <v>348.40206268893161</v>
      </c>
      <c r="F1815">
        <v>15850.05</v>
      </c>
      <c r="G1815">
        <f t="shared" si="364"/>
        <v>228.04285177836894</v>
      </c>
      <c r="H1815">
        <v>13510.55</v>
      </c>
      <c r="I1815">
        <f t="shared" si="365"/>
        <v>213.37714414768695</v>
      </c>
      <c r="J1815">
        <v>10511.67</v>
      </c>
      <c r="K1815">
        <f t="shared" si="366"/>
        <v>205.97143898453206</v>
      </c>
      <c r="L1815">
        <v>29340.31</v>
      </c>
      <c r="M1815" s="134">
        <f t="shared" si="367"/>
        <v>344.69268164313524</v>
      </c>
      <c r="N1815">
        <v>15764.75</v>
      </c>
      <c r="O1815">
        <f t="shared" si="368"/>
        <v>240.17059771662926</v>
      </c>
      <c r="P1815">
        <v>26232.6</v>
      </c>
      <c r="Q1815">
        <f t="shared" si="369"/>
        <v>270.84740092799666</v>
      </c>
      <c r="R1815">
        <v>12150.43</v>
      </c>
      <c r="S1815" s="135">
        <f t="shared" si="370"/>
        <v>288.69381955730427</v>
      </c>
      <c r="T1815">
        <v>17969.650000000001</v>
      </c>
      <c r="U1815" s="136">
        <f t="shared" si="371"/>
        <v>281.26932101171275</v>
      </c>
      <c r="V1815">
        <v>13794.7</v>
      </c>
      <c r="W1815">
        <f t="shared" si="372"/>
        <v>188.58125575017877</v>
      </c>
      <c r="X1815">
        <v>5362.18</v>
      </c>
      <c r="Y1815">
        <f t="shared" si="373"/>
        <v>129.43715315411004</v>
      </c>
      <c r="Z1815">
        <v>28477.4</v>
      </c>
      <c r="AA1815" s="136">
        <f t="shared" si="374"/>
        <v>287.14003387916432</v>
      </c>
      <c r="AB1815">
        <v>16584.55</v>
      </c>
      <c r="AC1815">
        <f t="shared" si="375"/>
        <v>188.51649350944598</v>
      </c>
    </row>
    <row r="1816" spans="1:29">
      <c r="A1816" s="20">
        <v>44713</v>
      </c>
      <c r="B1816">
        <v>38615.699999999997</v>
      </c>
      <c r="C1816">
        <f t="shared" si="376"/>
        <v>195.72122585206753</v>
      </c>
      <c r="D1816">
        <v>29897.45</v>
      </c>
      <c r="E1816" s="135">
        <f t="shared" si="376"/>
        <v>345.21461710239777</v>
      </c>
      <c r="F1816">
        <v>15681.6</v>
      </c>
      <c r="G1816">
        <f t="shared" si="364"/>
        <v>225.61927466775629</v>
      </c>
      <c r="H1816">
        <v>13368.47</v>
      </c>
      <c r="I1816">
        <f t="shared" si="365"/>
        <v>211.13322183212588</v>
      </c>
      <c r="J1816">
        <v>10415.23</v>
      </c>
      <c r="K1816">
        <f t="shared" si="366"/>
        <v>204.08174062302828</v>
      </c>
      <c r="L1816">
        <v>29454.1</v>
      </c>
      <c r="M1816" s="134">
        <f t="shared" si="367"/>
        <v>346.029497111144</v>
      </c>
      <c r="N1816">
        <v>15867.05</v>
      </c>
      <c r="O1816">
        <f t="shared" si="368"/>
        <v>241.72910337935218</v>
      </c>
      <c r="P1816">
        <v>26301.97</v>
      </c>
      <c r="Q1816">
        <f t="shared" si="369"/>
        <v>271.5636350871107</v>
      </c>
      <c r="R1816">
        <v>12028.06</v>
      </c>
      <c r="S1816" s="135">
        <f t="shared" si="370"/>
        <v>285.78631235803414</v>
      </c>
      <c r="T1816">
        <v>17798.05</v>
      </c>
      <c r="U1816" s="136">
        <f t="shared" si="371"/>
        <v>278.58335798596596</v>
      </c>
      <c r="V1816">
        <v>13638.3</v>
      </c>
      <c r="W1816">
        <f t="shared" si="372"/>
        <v>186.44318037345232</v>
      </c>
      <c r="X1816">
        <v>5365.89</v>
      </c>
      <c r="Y1816">
        <f t="shared" si="373"/>
        <v>129.52670849134259</v>
      </c>
      <c r="Z1816">
        <v>28261.64</v>
      </c>
      <c r="AA1816" s="136">
        <f t="shared" si="374"/>
        <v>284.96450754214726</v>
      </c>
      <c r="AB1816">
        <v>16522.75</v>
      </c>
      <c r="AC1816">
        <f t="shared" si="375"/>
        <v>187.81401323118195</v>
      </c>
    </row>
    <row r="1817" spans="1:29">
      <c r="A1817" s="20">
        <v>44714</v>
      </c>
      <c r="B1817">
        <v>38818.5</v>
      </c>
      <c r="C1817">
        <f t="shared" si="376"/>
        <v>196.74910478739176</v>
      </c>
      <c r="D1817">
        <v>30006.05</v>
      </c>
      <c r="E1817" s="135">
        <f t="shared" si="376"/>
        <v>346.46858048112466</v>
      </c>
      <c r="F1817">
        <v>15750.5</v>
      </c>
      <c r="G1817">
        <f t="shared" si="364"/>
        <v>226.61057453668599</v>
      </c>
      <c r="H1817">
        <v>13403.3</v>
      </c>
      <c r="I1817">
        <f t="shared" si="365"/>
        <v>211.68330498423029</v>
      </c>
      <c r="J1817">
        <v>10450.57</v>
      </c>
      <c r="K1817">
        <f t="shared" si="366"/>
        <v>204.77421200518862</v>
      </c>
      <c r="L1817">
        <v>29575.02</v>
      </c>
      <c r="M1817" s="134">
        <f t="shared" si="367"/>
        <v>347.45007648008345</v>
      </c>
      <c r="N1817">
        <v>15909.8</v>
      </c>
      <c r="O1817">
        <f t="shared" si="368"/>
        <v>242.38038507125253</v>
      </c>
      <c r="P1817">
        <v>26411.83</v>
      </c>
      <c r="Q1817">
        <f t="shared" si="369"/>
        <v>272.69792202267752</v>
      </c>
      <c r="R1817">
        <v>12112.34</v>
      </c>
      <c r="S1817" s="135">
        <f t="shared" si="370"/>
        <v>287.78880240260787</v>
      </c>
      <c r="T1817">
        <v>17913.25</v>
      </c>
      <c r="U1817" s="136">
        <f t="shared" si="371"/>
        <v>280.38652197527847</v>
      </c>
      <c r="V1817">
        <v>13690.9</v>
      </c>
      <c r="W1817">
        <f t="shared" si="372"/>
        <v>187.16225175974267</v>
      </c>
      <c r="X1817">
        <v>5392.5</v>
      </c>
      <c r="Y1817">
        <f t="shared" si="373"/>
        <v>130.16904475111585</v>
      </c>
      <c r="Z1817">
        <v>28424.44</v>
      </c>
      <c r="AA1817" s="136">
        <f t="shared" si="374"/>
        <v>286.60603371783492</v>
      </c>
      <c r="AB1817">
        <v>16628</v>
      </c>
      <c r="AC1817">
        <f t="shared" si="375"/>
        <v>189.01038943324164</v>
      </c>
    </row>
    <row r="1818" spans="1:29">
      <c r="A1818" s="20">
        <v>44715</v>
      </c>
      <c r="B1818">
        <v>38257.550000000003</v>
      </c>
      <c r="C1818">
        <f t="shared" si="376"/>
        <v>193.90596529641485</v>
      </c>
      <c r="D1818">
        <v>29623.4</v>
      </c>
      <c r="E1818" s="135">
        <f t="shared" si="376"/>
        <v>342.05026476409091</v>
      </c>
      <c r="F1818">
        <v>15567.5</v>
      </c>
      <c r="G1818">
        <f t="shared" si="364"/>
        <v>223.97765906478267</v>
      </c>
      <c r="H1818">
        <v>13266.5</v>
      </c>
      <c r="I1818">
        <f t="shared" si="365"/>
        <v>209.52277167363943</v>
      </c>
      <c r="J1818">
        <v>10355.49</v>
      </c>
      <c r="K1818">
        <f t="shared" si="366"/>
        <v>202.91116223111379</v>
      </c>
      <c r="L1818">
        <v>29097.98</v>
      </c>
      <c r="M1818" s="134">
        <f t="shared" si="367"/>
        <v>341.84576633983471</v>
      </c>
      <c r="N1818">
        <v>15749.5</v>
      </c>
      <c r="O1818">
        <f t="shared" si="368"/>
        <v>239.93826915986949</v>
      </c>
      <c r="P1818">
        <v>26060.54</v>
      </c>
      <c r="Q1818">
        <f t="shared" si="369"/>
        <v>269.07090893697517</v>
      </c>
      <c r="R1818">
        <v>11963.14</v>
      </c>
      <c r="S1818" s="135">
        <f t="shared" si="370"/>
        <v>284.24381528051015</v>
      </c>
      <c r="T1818">
        <v>17669.55</v>
      </c>
      <c r="U1818" s="136">
        <f t="shared" si="371"/>
        <v>276.57201620969289</v>
      </c>
      <c r="V1818">
        <v>13580.3</v>
      </c>
      <c r="W1818">
        <f t="shared" si="372"/>
        <v>185.65028797031849</v>
      </c>
      <c r="X1818">
        <v>5330.27</v>
      </c>
      <c r="Y1818">
        <f t="shared" si="373"/>
        <v>128.66688069829027</v>
      </c>
      <c r="Z1818">
        <v>28155.75</v>
      </c>
      <c r="AA1818" s="136">
        <f t="shared" si="374"/>
        <v>283.89680971202711</v>
      </c>
      <c r="AB1818">
        <v>16584.3</v>
      </c>
      <c r="AC1818">
        <f t="shared" si="375"/>
        <v>188.51365176074751</v>
      </c>
    </row>
    <row r="1819" spans="1:29">
      <c r="A1819" s="20">
        <v>44718</v>
      </c>
      <c r="B1819">
        <v>38146.199999999997</v>
      </c>
      <c r="C1819">
        <f t="shared" si="376"/>
        <v>193.34159488493378</v>
      </c>
      <c r="D1819">
        <v>29456.05</v>
      </c>
      <c r="E1819" s="135">
        <f t="shared" si="376"/>
        <v>340.11793721869532</v>
      </c>
      <c r="F1819">
        <v>15502.85</v>
      </c>
      <c r="G1819">
        <f t="shared" si="364"/>
        <v>223.04750613987255</v>
      </c>
      <c r="H1819">
        <v>13210.48</v>
      </c>
      <c r="I1819">
        <f t="shared" si="365"/>
        <v>208.63802696560359</v>
      </c>
      <c r="J1819">
        <v>10316.299999999999</v>
      </c>
      <c r="K1819">
        <f t="shared" si="366"/>
        <v>202.14325183307008</v>
      </c>
      <c r="L1819">
        <v>29080.87</v>
      </c>
      <c r="M1819" s="134">
        <f t="shared" si="367"/>
        <v>341.64475647378646</v>
      </c>
      <c r="N1819">
        <v>15698.55</v>
      </c>
      <c r="O1819">
        <f t="shared" si="368"/>
        <v>239.16206326039995</v>
      </c>
      <c r="P1819">
        <v>25981.32</v>
      </c>
      <c r="Q1819">
        <f t="shared" si="369"/>
        <v>268.25297510268052</v>
      </c>
      <c r="R1819">
        <v>11912.37</v>
      </c>
      <c r="S1819" s="135">
        <f t="shared" si="370"/>
        <v>283.0375217403701</v>
      </c>
      <c r="T1819">
        <v>17650.7</v>
      </c>
      <c r="U1819" s="136">
        <f t="shared" si="371"/>
        <v>276.27696724095563</v>
      </c>
      <c r="V1819">
        <v>13523.5</v>
      </c>
      <c r="W1819">
        <f t="shared" si="372"/>
        <v>184.87380023759431</v>
      </c>
      <c r="X1819">
        <v>5315.49</v>
      </c>
      <c r="Y1819">
        <f t="shared" si="373"/>
        <v>128.31010768365482</v>
      </c>
      <c r="Z1819">
        <v>28086.86</v>
      </c>
      <c r="AA1819" s="136">
        <f t="shared" si="374"/>
        <v>283.20218601274502</v>
      </c>
      <c r="AB1819">
        <v>16569.55</v>
      </c>
      <c r="AC1819">
        <f t="shared" si="375"/>
        <v>188.34598858753722</v>
      </c>
    </row>
    <row r="1820" spans="1:29">
      <c r="A1820" s="20">
        <v>44719</v>
      </c>
      <c r="B1820">
        <v>37826.1</v>
      </c>
      <c r="C1820">
        <f t="shared" si="376"/>
        <v>191.71918834056851</v>
      </c>
      <c r="D1820">
        <v>29366.65</v>
      </c>
      <c r="E1820" s="135">
        <f t="shared" si="376"/>
        <v>339.08566902294774</v>
      </c>
      <c r="F1820">
        <v>15280.8</v>
      </c>
      <c r="G1820">
        <f t="shared" si="364"/>
        <v>219.85275815880075</v>
      </c>
      <c r="H1820">
        <v>13044.72</v>
      </c>
      <c r="I1820">
        <f t="shared" si="365"/>
        <v>206.02011759744903</v>
      </c>
      <c r="J1820">
        <v>10228.620000000001</v>
      </c>
      <c r="K1820">
        <f t="shared" si="366"/>
        <v>200.42520172588794</v>
      </c>
      <c r="L1820">
        <v>28856.89</v>
      </c>
      <c r="M1820" s="134">
        <f t="shared" si="367"/>
        <v>339.01341867147863</v>
      </c>
      <c r="N1820">
        <v>15571.1</v>
      </c>
      <c r="O1820">
        <f t="shared" si="368"/>
        <v>237.22040591226667</v>
      </c>
      <c r="P1820">
        <v>25797.18</v>
      </c>
      <c r="Q1820">
        <f t="shared" si="369"/>
        <v>266.35175904301127</v>
      </c>
      <c r="R1820">
        <v>11812.67</v>
      </c>
      <c r="S1820" s="135">
        <f t="shared" si="370"/>
        <v>280.66865299993344</v>
      </c>
      <c r="T1820">
        <v>17502.25</v>
      </c>
      <c r="U1820" s="136">
        <f t="shared" si="371"/>
        <v>273.95335878424174</v>
      </c>
      <c r="V1820">
        <v>13346.05</v>
      </c>
      <c r="W1820">
        <f t="shared" si="372"/>
        <v>182.44795960076502</v>
      </c>
      <c r="X1820">
        <v>5336.44</v>
      </c>
      <c r="Y1820">
        <f t="shared" si="373"/>
        <v>128.81581774161234</v>
      </c>
      <c r="Z1820">
        <v>27949</v>
      </c>
      <c r="AA1820" s="136">
        <f t="shared" si="374"/>
        <v>281.81213196741146</v>
      </c>
      <c r="AB1820">
        <v>16416.349999999999</v>
      </c>
      <c r="AC1820">
        <f t="shared" si="375"/>
        <v>186.60456498510922</v>
      </c>
    </row>
    <row r="1821" spans="1:29">
      <c r="A1821" s="20">
        <v>44720</v>
      </c>
      <c r="B1821">
        <v>37707.949999999997</v>
      </c>
      <c r="C1821">
        <f t="shared" si="376"/>
        <v>191.12035256044743</v>
      </c>
      <c r="D1821">
        <v>29235.8</v>
      </c>
      <c r="E1821" s="135">
        <f t="shared" si="376"/>
        <v>337.57479325769521</v>
      </c>
      <c r="F1821">
        <v>15221.7</v>
      </c>
      <c r="G1821">
        <f t="shared" si="364"/>
        <v>219.00245594902213</v>
      </c>
      <c r="H1821">
        <v>12982.5</v>
      </c>
      <c r="I1821">
        <f t="shared" si="365"/>
        <v>205.03745398206186</v>
      </c>
      <c r="J1821">
        <v>10187.129999999999</v>
      </c>
      <c r="K1821">
        <f t="shared" si="366"/>
        <v>199.61222386381004</v>
      </c>
      <c r="L1821">
        <v>28627.23</v>
      </c>
      <c r="M1821" s="134">
        <f t="shared" si="367"/>
        <v>336.31535170265107</v>
      </c>
      <c r="N1821">
        <v>15494.8</v>
      </c>
      <c r="O1821">
        <f t="shared" si="368"/>
        <v>236.05800139549478</v>
      </c>
      <c r="P1821">
        <v>25629.279999999999</v>
      </c>
      <c r="Q1821">
        <f t="shared" si="369"/>
        <v>264.61821838688826</v>
      </c>
      <c r="R1821">
        <v>11739.49</v>
      </c>
      <c r="S1821" s="135">
        <f t="shared" si="370"/>
        <v>278.92989859245955</v>
      </c>
      <c r="T1821">
        <v>17401.2</v>
      </c>
      <c r="U1821" s="136">
        <f t="shared" si="371"/>
        <v>272.37167717729704</v>
      </c>
      <c r="V1821">
        <v>13280.8</v>
      </c>
      <c r="W1821">
        <f t="shared" si="372"/>
        <v>181.55595564723944</v>
      </c>
      <c r="X1821">
        <v>5347.9</v>
      </c>
      <c r="Y1821">
        <f t="shared" si="373"/>
        <v>129.09244959193182</v>
      </c>
      <c r="Z1821">
        <v>27818.76</v>
      </c>
      <c r="AA1821" s="136">
        <f t="shared" si="374"/>
        <v>280.49891102686132</v>
      </c>
      <c r="AB1821">
        <v>16356.25</v>
      </c>
      <c r="AC1821">
        <f t="shared" si="375"/>
        <v>185.92140859799485</v>
      </c>
    </row>
    <row r="1822" spans="1:29">
      <c r="A1822" s="20">
        <v>44721</v>
      </c>
      <c r="B1822">
        <v>38002.949999999997</v>
      </c>
      <c r="C1822">
        <f t="shared" si="376"/>
        <v>192.61554134703835</v>
      </c>
      <c r="D1822">
        <v>29409.35</v>
      </c>
      <c r="E1822" s="135">
        <f t="shared" si="376"/>
        <v>339.57870987259452</v>
      </c>
      <c r="F1822">
        <v>15307.35</v>
      </c>
      <c r="G1822">
        <f t="shared" si="364"/>
        <v>220.23474671497036</v>
      </c>
      <c r="H1822">
        <v>13064.28</v>
      </c>
      <c r="I1822">
        <f t="shared" si="365"/>
        <v>206.32903595677038</v>
      </c>
      <c r="J1822">
        <v>10238.75</v>
      </c>
      <c r="K1822">
        <f t="shared" si="366"/>
        <v>200.62369451313424</v>
      </c>
      <c r="L1822">
        <v>28829.21</v>
      </c>
      <c r="M1822" s="134">
        <f t="shared" si="367"/>
        <v>338.68823146562153</v>
      </c>
      <c r="N1822">
        <v>15540.3</v>
      </c>
      <c r="O1822">
        <f t="shared" si="368"/>
        <v>236.75117840090923</v>
      </c>
      <c r="P1822">
        <v>25818.27</v>
      </c>
      <c r="Q1822">
        <f t="shared" si="369"/>
        <v>266.56950992113889</v>
      </c>
      <c r="R1822">
        <v>11804.72</v>
      </c>
      <c r="S1822" s="135">
        <f t="shared" si="370"/>
        <v>280.47976125984849</v>
      </c>
      <c r="T1822">
        <v>17490.45</v>
      </c>
      <c r="U1822" s="136">
        <f t="shared" si="371"/>
        <v>273.76865969505866</v>
      </c>
      <c r="V1822">
        <v>13365.25</v>
      </c>
      <c r="W1822">
        <f t="shared" si="372"/>
        <v>182.71043432731966</v>
      </c>
      <c r="X1822">
        <v>5333.85</v>
      </c>
      <c r="Y1822">
        <f t="shared" si="373"/>
        <v>128.75329797788396</v>
      </c>
      <c r="Z1822">
        <v>28068.29</v>
      </c>
      <c r="AA1822" s="136">
        <f t="shared" si="374"/>
        <v>283.01494313140279</v>
      </c>
      <c r="AB1822">
        <v>16478.099999999999</v>
      </c>
      <c r="AC1822">
        <f t="shared" si="375"/>
        <v>187.30647691363356</v>
      </c>
    </row>
    <row r="1823" spans="1:29">
      <c r="A1823" s="20">
        <v>44722</v>
      </c>
      <c r="B1823">
        <v>37657.15</v>
      </c>
      <c r="C1823">
        <f t="shared" si="376"/>
        <v>190.86287598295993</v>
      </c>
      <c r="D1823">
        <v>29334.25</v>
      </c>
      <c r="E1823" s="135">
        <f t="shared" si="376"/>
        <v>338.71155840167006</v>
      </c>
      <c r="F1823">
        <v>15257.35</v>
      </c>
      <c r="G1823">
        <f t="shared" si="364"/>
        <v>219.51537090297489</v>
      </c>
      <c r="H1823">
        <v>12992.65</v>
      </c>
      <c r="I1823">
        <f t="shared" si="365"/>
        <v>205.19775670941928</v>
      </c>
      <c r="J1823">
        <v>10196.89</v>
      </c>
      <c r="K1823">
        <f t="shared" si="366"/>
        <v>199.80346666771169</v>
      </c>
      <c r="L1823">
        <v>28644.65</v>
      </c>
      <c r="M1823" s="134">
        <f t="shared" si="367"/>
        <v>336.52000347743541</v>
      </c>
      <c r="N1823">
        <v>15443.45</v>
      </c>
      <c r="O1823">
        <f t="shared" si="368"/>
        <v>235.27570163224146</v>
      </c>
      <c r="P1823">
        <v>25604.54</v>
      </c>
      <c r="Q1823">
        <f t="shared" si="369"/>
        <v>264.36278184232322</v>
      </c>
      <c r="R1823">
        <v>11684.71</v>
      </c>
      <c r="S1823" s="135">
        <f t="shared" si="370"/>
        <v>277.6283275834212</v>
      </c>
      <c r="T1823">
        <v>17357.8</v>
      </c>
      <c r="U1823" s="136">
        <f t="shared" si="371"/>
        <v>271.69236018826786</v>
      </c>
      <c r="V1823">
        <v>13288.8</v>
      </c>
      <c r="W1823">
        <f t="shared" si="372"/>
        <v>181.66532011663722</v>
      </c>
      <c r="X1823">
        <v>5296.4</v>
      </c>
      <c r="Y1823">
        <f t="shared" si="373"/>
        <v>127.84929598883816</v>
      </c>
      <c r="Z1823">
        <v>27741.040000000001</v>
      </c>
      <c r="AA1823" s="136">
        <f t="shared" si="374"/>
        <v>279.71525369040899</v>
      </c>
      <c r="AB1823">
        <v>16201.8</v>
      </c>
      <c r="AC1823">
        <f t="shared" si="375"/>
        <v>184.16577625207449</v>
      </c>
    </row>
    <row r="1824" spans="1:29">
      <c r="A1824" s="20">
        <v>44725</v>
      </c>
      <c r="B1824">
        <v>36842</v>
      </c>
      <c r="C1824">
        <f t="shared" si="376"/>
        <v>186.73133991723242</v>
      </c>
      <c r="D1824">
        <v>28152.1</v>
      </c>
      <c r="E1824" s="135">
        <f t="shared" si="376"/>
        <v>325.06171670588662</v>
      </c>
      <c r="F1824">
        <v>15032.85</v>
      </c>
      <c r="G1824">
        <f t="shared" si="364"/>
        <v>216.28537350711534</v>
      </c>
      <c r="H1824">
        <v>12784.81</v>
      </c>
      <c r="I1824">
        <f t="shared" si="365"/>
        <v>201.91526224104791</v>
      </c>
      <c r="J1824">
        <v>10049.07</v>
      </c>
      <c r="K1824">
        <f t="shared" si="366"/>
        <v>196.90700034878296</v>
      </c>
      <c r="L1824">
        <v>27839.74</v>
      </c>
      <c r="M1824" s="134">
        <f t="shared" si="367"/>
        <v>327.06384618457196</v>
      </c>
      <c r="N1824">
        <v>15077.45</v>
      </c>
      <c r="O1824">
        <f t="shared" si="368"/>
        <v>229.69981627000692</v>
      </c>
      <c r="P1824">
        <v>24833.17</v>
      </c>
      <c r="Q1824">
        <f t="shared" si="369"/>
        <v>256.39850991907389</v>
      </c>
      <c r="R1824">
        <v>11238.98</v>
      </c>
      <c r="S1824" s="135">
        <f t="shared" si="370"/>
        <v>267.03779735599079</v>
      </c>
      <c r="T1824">
        <v>16711.349999999999</v>
      </c>
      <c r="U1824" s="136">
        <f t="shared" si="371"/>
        <v>261.57382406942179</v>
      </c>
      <c r="V1824">
        <v>13045.5</v>
      </c>
      <c r="W1824">
        <f t="shared" si="372"/>
        <v>178.3392731910775</v>
      </c>
      <c r="X1824">
        <v>5138.58</v>
      </c>
      <c r="Y1824">
        <f t="shared" si="373"/>
        <v>124.03969401524131</v>
      </c>
      <c r="Z1824">
        <v>26615.74</v>
      </c>
      <c r="AA1824" s="136">
        <f t="shared" si="374"/>
        <v>268.36875857062194</v>
      </c>
      <c r="AB1824">
        <v>15774.4</v>
      </c>
      <c r="AC1824">
        <f t="shared" si="375"/>
        <v>179.30752267715462</v>
      </c>
    </row>
    <row r="1825" spans="1:29">
      <c r="A1825" s="20">
        <v>44726</v>
      </c>
      <c r="B1825">
        <v>36955.449999999997</v>
      </c>
      <c r="C1825">
        <f t="shared" si="376"/>
        <v>187.30635404549935</v>
      </c>
      <c r="D1825">
        <v>27831.9</v>
      </c>
      <c r="E1825" s="135">
        <f t="shared" si="376"/>
        <v>321.36448766474143</v>
      </c>
      <c r="F1825">
        <v>15046.75</v>
      </c>
      <c r="G1825">
        <f t="shared" si="364"/>
        <v>216.48535998285007</v>
      </c>
      <c r="H1825">
        <v>12757.59</v>
      </c>
      <c r="I1825">
        <f t="shared" si="365"/>
        <v>201.48536665103123</v>
      </c>
      <c r="J1825">
        <v>10023.299999999999</v>
      </c>
      <c r="K1825">
        <f t="shared" si="366"/>
        <v>196.40204880610409</v>
      </c>
      <c r="L1825">
        <v>27809.040000000001</v>
      </c>
      <c r="M1825" s="134">
        <f t="shared" si="367"/>
        <v>326.70317973876939</v>
      </c>
      <c r="N1825">
        <v>15048.5</v>
      </c>
      <c r="O1825">
        <f t="shared" si="368"/>
        <v>229.25877287864984</v>
      </c>
      <c r="P1825">
        <v>24777.93</v>
      </c>
      <c r="Q1825">
        <f t="shared" si="369"/>
        <v>255.82816575085337</v>
      </c>
      <c r="R1825">
        <v>11257.31</v>
      </c>
      <c r="S1825" s="135">
        <f t="shared" si="370"/>
        <v>267.47331755671502</v>
      </c>
      <c r="T1825">
        <v>16834.25</v>
      </c>
      <c r="U1825" s="136">
        <f t="shared" si="371"/>
        <v>263.49751204065882</v>
      </c>
      <c r="V1825">
        <v>13007.9</v>
      </c>
      <c r="W1825">
        <f t="shared" si="372"/>
        <v>177.82526018490799</v>
      </c>
      <c r="X1825">
        <v>5113.91</v>
      </c>
      <c r="Y1825">
        <f t="shared" si="373"/>
        <v>123.44418723100208</v>
      </c>
      <c r="Z1825">
        <v>26648.06</v>
      </c>
      <c r="AA1825" s="136">
        <f t="shared" si="374"/>
        <v>268.69464386545133</v>
      </c>
      <c r="AB1825">
        <v>15732.1</v>
      </c>
      <c r="AC1825">
        <f t="shared" si="375"/>
        <v>178.82669879737196</v>
      </c>
    </row>
    <row r="1826" spans="1:29">
      <c r="A1826" s="20">
        <v>44727</v>
      </c>
      <c r="B1826">
        <v>37036.1</v>
      </c>
      <c r="C1826">
        <f t="shared" si="376"/>
        <v>187.71512345444361</v>
      </c>
      <c r="D1826">
        <v>27773.3</v>
      </c>
      <c r="E1826" s="135">
        <f t="shared" si="376"/>
        <v>320.68785549168985</v>
      </c>
      <c r="F1826">
        <v>15050.3</v>
      </c>
      <c r="G1826">
        <f t="shared" si="364"/>
        <v>216.53643566550173</v>
      </c>
      <c r="H1826">
        <v>12779.27</v>
      </c>
      <c r="I1826">
        <f t="shared" si="365"/>
        <v>201.82776695931784</v>
      </c>
      <c r="J1826">
        <v>10012.030000000001</v>
      </c>
      <c r="K1826">
        <f t="shared" si="366"/>
        <v>196.18121823233651</v>
      </c>
      <c r="L1826">
        <v>27881.439999999999</v>
      </c>
      <c r="M1826" s="134">
        <f t="shared" si="367"/>
        <v>327.55374165004309</v>
      </c>
      <c r="N1826">
        <v>15124.8</v>
      </c>
      <c r="O1826">
        <f t="shared" si="368"/>
        <v>230.42117739542167</v>
      </c>
      <c r="P1826">
        <v>24897.31</v>
      </c>
      <c r="Q1826">
        <f t="shared" si="369"/>
        <v>257.06074516436115</v>
      </c>
      <c r="R1826">
        <v>11284.07</v>
      </c>
      <c r="S1826" s="135">
        <f t="shared" si="370"/>
        <v>268.10913428183125</v>
      </c>
      <c r="T1826">
        <v>16894.2</v>
      </c>
      <c r="U1826" s="136">
        <f t="shared" si="371"/>
        <v>264.43587732849983</v>
      </c>
      <c r="V1826">
        <v>13015.95</v>
      </c>
      <c r="W1826">
        <f t="shared" si="372"/>
        <v>177.93530818223951</v>
      </c>
      <c r="X1826">
        <v>5091.8599999999997</v>
      </c>
      <c r="Y1826">
        <f t="shared" si="373"/>
        <v>122.9119243776387</v>
      </c>
      <c r="Z1826">
        <v>26739.09</v>
      </c>
      <c r="AA1826" s="136">
        <f t="shared" si="374"/>
        <v>269.61250705815922</v>
      </c>
      <c r="AB1826">
        <v>15692.15</v>
      </c>
      <c r="AC1826">
        <f t="shared" si="375"/>
        <v>178.37258735535499</v>
      </c>
    </row>
    <row r="1827" spans="1:29">
      <c r="A1827" s="20">
        <v>44728</v>
      </c>
      <c r="B1827">
        <v>36268.699999999997</v>
      </c>
      <c r="C1827">
        <f t="shared" si="376"/>
        <v>183.82560523468126</v>
      </c>
      <c r="D1827">
        <v>26842.35</v>
      </c>
      <c r="E1827" s="135">
        <f t="shared" si="376"/>
        <v>309.93852577321962</v>
      </c>
      <c r="F1827">
        <v>14806.45</v>
      </c>
      <c r="G1827">
        <f t="shared" si="364"/>
        <v>213.02803983039996</v>
      </c>
      <c r="H1827">
        <v>12575.66</v>
      </c>
      <c r="I1827">
        <f t="shared" si="365"/>
        <v>198.61207845515548</v>
      </c>
      <c r="J1827">
        <v>9854.08</v>
      </c>
      <c r="K1827">
        <f t="shared" si="366"/>
        <v>193.08625912616145</v>
      </c>
      <c r="L1827">
        <v>27183.32</v>
      </c>
      <c r="M1827" s="134">
        <f t="shared" si="367"/>
        <v>319.3521631763083</v>
      </c>
      <c r="N1827">
        <v>14836.85</v>
      </c>
      <c r="O1827">
        <f t="shared" si="368"/>
        <v>226.03435720401345</v>
      </c>
      <c r="P1827">
        <v>24265.64</v>
      </c>
      <c r="Q1827">
        <f t="shared" si="369"/>
        <v>250.53885340585504</v>
      </c>
      <c r="R1827">
        <v>10872.35</v>
      </c>
      <c r="S1827" s="135">
        <f t="shared" si="370"/>
        <v>258.32668054248757</v>
      </c>
      <c r="T1827">
        <v>16311.15</v>
      </c>
      <c r="U1827" s="136">
        <f t="shared" si="371"/>
        <v>255.30970750238305</v>
      </c>
      <c r="V1827">
        <v>12807.75</v>
      </c>
      <c r="W1827">
        <f t="shared" si="372"/>
        <v>175.08909786616249</v>
      </c>
      <c r="X1827">
        <v>4930.13</v>
      </c>
      <c r="Y1827">
        <f t="shared" si="373"/>
        <v>119.00793928582638</v>
      </c>
      <c r="Z1827">
        <v>25956.75</v>
      </c>
      <c r="AA1827" s="136">
        <f t="shared" si="374"/>
        <v>261.72410663870289</v>
      </c>
      <c r="AB1827">
        <v>15360.6</v>
      </c>
      <c r="AC1827">
        <f t="shared" si="375"/>
        <v>174.60386023143201</v>
      </c>
    </row>
    <row r="1828" spans="1:29">
      <c r="A1828" s="20">
        <v>44729</v>
      </c>
      <c r="B1828">
        <v>35668.199999999997</v>
      </c>
      <c r="C1828">
        <f t="shared" si="376"/>
        <v>180.78200907756988</v>
      </c>
      <c r="D1828">
        <v>26275.75</v>
      </c>
      <c r="E1828" s="135">
        <f t="shared" si="376"/>
        <v>303.39620855050606</v>
      </c>
      <c r="F1828">
        <v>14542.45</v>
      </c>
      <c r="G1828">
        <f t="shared" si="364"/>
        <v>209.22973554306398</v>
      </c>
      <c r="H1828">
        <v>12397.88</v>
      </c>
      <c r="I1828">
        <f t="shared" si="365"/>
        <v>195.80433275371655</v>
      </c>
      <c r="J1828">
        <v>9733.85</v>
      </c>
      <c r="K1828">
        <f t="shared" si="366"/>
        <v>190.73040643014741</v>
      </c>
      <c r="L1828">
        <v>26968.65</v>
      </c>
      <c r="M1828" s="134">
        <f t="shared" si="367"/>
        <v>316.83020011701097</v>
      </c>
      <c r="N1828">
        <v>14758.35</v>
      </c>
      <c r="O1828">
        <f t="shared" si="368"/>
        <v>224.83843643643038</v>
      </c>
      <c r="P1828">
        <v>24096.2</v>
      </c>
      <c r="Q1828">
        <f t="shared" si="369"/>
        <v>248.78941249594754</v>
      </c>
      <c r="R1828">
        <v>10786.3</v>
      </c>
      <c r="S1828" s="135">
        <f t="shared" si="370"/>
        <v>256.28213535578175</v>
      </c>
      <c r="T1828">
        <v>16159.85</v>
      </c>
      <c r="U1828" s="136">
        <f t="shared" si="371"/>
        <v>252.94148951989192</v>
      </c>
      <c r="V1828">
        <v>12648.45</v>
      </c>
      <c r="W1828">
        <f t="shared" si="372"/>
        <v>172.91137786927939</v>
      </c>
      <c r="X1828">
        <v>4885.49</v>
      </c>
      <c r="Y1828">
        <f t="shared" si="373"/>
        <v>117.93037857044577</v>
      </c>
      <c r="Z1828">
        <v>25688.53</v>
      </c>
      <c r="AA1828" s="136">
        <f t="shared" si="374"/>
        <v>259.01962168266516</v>
      </c>
      <c r="AB1828">
        <v>15293.5</v>
      </c>
      <c r="AC1828">
        <f t="shared" si="375"/>
        <v>173.84113488076022</v>
      </c>
    </row>
    <row r="1829" spans="1:29">
      <c r="A1829" s="20">
        <v>44732</v>
      </c>
      <c r="B1829">
        <v>35405.4</v>
      </c>
      <c r="C1829">
        <f t="shared" si="376"/>
        <v>179.45002394836277</v>
      </c>
      <c r="D1829">
        <v>25193</v>
      </c>
      <c r="E1829" s="135">
        <f t="shared" si="376"/>
        <v>290.89410129160535</v>
      </c>
      <c r="F1829">
        <v>14720.6</v>
      </c>
      <c r="G1829">
        <f t="shared" si="364"/>
        <v>211.79287156120375</v>
      </c>
      <c r="H1829">
        <v>12497.8</v>
      </c>
      <c r="I1829">
        <f t="shared" si="365"/>
        <v>197.38240649928849</v>
      </c>
      <c r="J1829">
        <v>9773.75</v>
      </c>
      <c r="K1829">
        <f t="shared" si="366"/>
        <v>191.51222895839294</v>
      </c>
      <c r="L1829">
        <v>26305.22</v>
      </c>
      <c r="M1829" s="134">
        <f t="shared" si="367"/>
        <v>309.03616297894041</v>
      </c>
      <c r="N1829">
        <v>14515.95</v>
      </c>
      <c r="O1829">
        <f t="shared" si="368"/>
        <v>221.14555498340945</v>
      </c>
      <c r="P1829">
        <v>23537.58</v>
      </c>
      <c r="Q1829">
        <f t="shared" si="369"/>
        <v>243.02175030819652</v>
      </c>
      <c r="R1829">
        <v>10558.89</v>
      </c>
      <c r="S1829" s="135">
        <f t="shared" si="370"/>
        <v>250.87888119065946</v>
      </c>
      <c r="T1829">
        <v>15962.95</v>
      </c>
      <c r="U1829" s="136">
        <f t="shared" si="371"/>
        <v>249.85951912496458</v>
      </c>
      <c r="V1829">
        <v>12765.4</v>
      </c>
      <c r="W1829">
        <f t="shared" si="372"/>
        <v>174.51014970628805</v>
      </c>
      <c r="X1829">
        <v>4769.54</v>
      </c>
      <c r="Y1829">
        <f t="shared" si="373"/>
        <v>115.1314725456165</v>
      </c>
      <c r="Z1829">
        <v>25232.01</v>
      </c>
      <c r="AA1829" s="136">
        <f t="shared" si="374"/>
        <v>254.41649189319992</v>
      </c>
      <c r="AB1829">
        <v>15350.15</v>
      </c>
      <c r="AC1829">
        <f t="shared" si="375"/>
        <v>174.48507513583559</v>
      </c>
    </row>
    <row r="1830" spans="1:29">
      <c r="A1830" s="20">
        <v>44733</v>
      </c>
      <c r="B1830">
        <v>36381.050000000003</v>
      </c>
      <c r="C1830">
        <f t="shared" si="376"/>
        <v>184.39504408272703</v>
      </c>
      <c r="D1830">
        <v>26232.85</v>
      </c>
      <c r="E1830" s="135">
        <f t="shared" si="376"/>
        <v>302.90085837603658</v>
      </c>
      <c r="F1830">
        <v>14973.4</v>
      </c>
      <c r="G1830">
        <f t="shared" si="364"/>
        <v>215.43003566665274</v>
      </c>
      <c r="H1830">
        <v>12698.63</v>
      </c>
      <c r="I1830">
        <f t="shared" si="365"/>
        <v>200.55418942886428</v>
      </c>
      <c r="J1830">
        <v>9945.74</v>
      </c>
      <c r="K1830">
        <f t="shared" si="366"/>
        <v>194.8822955406724</v>
      </c>
      <c r="L1830">
        <v>27050.18</v>
      </c>
      <c r="M1830" s="134">
        <f t="shared" si="367"/>
        <v>317.78802211460965</v>
      </c>
      <c r="N1830">
        <v>14816.9</v>
      </c>
      <c r="O1830">
        <f t="shared" si="368"/>
        <v>225.73042574779328</v>
      </c>
      <c r="P1830">
        <v>24154.38</v>
      </c>
      <c r="Q1830">
        <f t="shared" si="369"/>
        <v>249.39011169412044</v>
      </c>
      <c r="R1830">
        <v>10940.47</v>
      </c>
      <c r="S1830" s="135">
        <f t="shared" si="370"/>
        <v>259.94520951539164</v>
      </c>
      <c r="T1830">
        <v>16456.2</v>
      </c>
      <c r="U1830" s="136">
        <f t="shared" si="371"/>
        <v>257.58009757746794</v>
      </c>
      <c r="V1830">
        <v>12983.55</v>
      </c>
      <c r="W1830">
        <f t="shared" si="372"/>
        <v>177.4923820811785</v>
      </c>
      <c r="X1830">
        <v>4905.1899999999996</v>
      </c>
      <c r="Y1830">
        <f t="shared" si="373"/>
        <v>118.40591499726023</v>
      </c>
      <c r="Z1830">
        <v>25992.42</v>
      </c>
      <c r="AA1830" s="136">
        <f t="shared" si="374"/>
        <v>262.08377026700009</v>
      </c>
      <c r="AB1830">
        <v>15638.8</v>
      </c>
      <c r="AC1830">
        <f t="shared" si="375"/>
        <v>177.76615818309955</v>
      </c>
    </row>
    <row r="1831" spans="1:29">
      <c r="A1831" s="20">
        <v>44734</v>
      </c>
      <c r="B1831">
        <v>35716.25</v>
      </c>
      <c r="C1831">
        <f t="shared" si="376"/>
        <v>181.02554745450442</v>
      </c>
      <c r="D1831">
        <v>25691.55</v>
      </c>
      <c r="E1831" s="135">
        <f t="shared" si="376"/>
        <v>296.65067074339476</v>
      </c>
      <c r="F1831">
        <v>14770.3</v>
      </c>
      <c r="G1831">
        <f t="shared" si="364"/>
        <v>212.50793111832724</v>
      </c>
      <c r="H1831">
        <v>12562.99</v>
      </c>
      <c r="I1831">
        <f t="shared" si="365"/>
        <v>198.41197642997136</v>
      </c>
      <c r="J1831">
        <v>9830.1</v>
      </c>
      <c r="K1831">
        <f t="shared" si="366"/>
        <v>192.61638182723095</v>
      </c>
      <c r="L1831">
        <v>26652.41</v>
      </c>
      <c r="M1831" s="134">
        <f t="shared" si="367"/>
        <v>313.11498328246404</v>
      </c>
      <c r="N1831">
        <v>14636.6</v>
      </c>
      <c r="O1831">
        <f t="shared" si="368"/>
        <v>222.98361664721708</v>
      </c>
      <c r="P1831">
        <v>23797.11</v>
      </c>
      <c r="Q1831">
        <f t="shared" si="369"/>
        <v>245.7013560645014</v>
      </c>
      <c r="R1831">
        <v>10671.49</v>
      </c>
      <c r="S1831" s="135">
        <f t="shared" si="370"/>
        <v>253.55425350934718</v>
      </c>
      <c r="T1831">
        <v>16141.45</v>
      </c>
      <c r="U1831" s="136">
        <f t="shared" si="371"/>
        <v>252.65348416048786</v>
      </c>
      <c r="V1831">
        <v>12851.3</v>
      </c>
      <c r="W1831">
        <f t="shared" si="372"/>
        <v>175.68445069644662</v>
      </c>
      <c r="X1831">
        <v>4827.7700000000004</v>
      </c>
      <c r="Y1831">
        <f t="shared" si="373"/>
        <v>116.53708097878435</v>
      </c>
      <c r="Z1831">
        <v>25547.74</v>
      </c>
      <c r="AA1831" s="136">
        <f t="shared" si="374"/>
        <v>257.60002419940304</v>
      </c>
      <c r="AB1831">
        <v>15413.3</v>
      </c>
      <c r="AC1831">
        <f t="shared" si="375"/>
        <v>175.2029008570714</v>
      </c>
    </row>
    <row r="1832" spans="1:29">
      <c r="A1832" s="20">
        <v>44735</v>
      </c>
      <c r="B1832">
        <v>36141.1</v>
      </c>
      <c r="C1832">
        <f t="shared" si="376"/>
        <v>183.17887272902362</v>
      </c>
      <c r="D1832">
        <v>25914.35</v>
      </c>
      <c r="E1832" s="135">
        <f t="shared" si="376"/>
        <v>299.22325859588426</v>
      </c>
      <c r="F1832">
        <v>14960.2</v>
      </c>
      <c r="G1832">
        <f t="shared" si="364"/>
        <v>215.24012045228596</v>
      </c>
      <c r="H1832">
        <v>12760.11</v>
      </c>
      <c r="I1832">
        <f t="shared" si="365"/>
        <v>201.5251659488579</v>
      </c>
      <c r="J1832">
        <v>9966.07</v>
      </c>
      <c r="K1832">
        <f t="shared" si="366"/>
        <v>195.28065273363561</v>
      </c>
      <c r="L1832">
        <v>27083.02</v>
      </c>
      <c r="M1832" s="134">
        <f t="shared" si="367"/>
        <v>318.17382947878411</v>
      </c>
      <c r="N1832">
        <v>14776.6</v>
      </c>
      <c r="O1832">
        <f t="shared" si="368"/>
        <v>225.11646897156911</v>
      </c>
      <c r="P1832">
        <v>24197.72</v>
      </c>
      <c r="Q1832">
        <f t="shared" si="369"/>
        <v>249.83759026491475</v>
      </c>
      <c r="R1832">
        <v>10826.21</v>
      </c>
      <c r="S1832" s="135">
        <f t="shared" si="370"/>
        <v>257.23039565097554</v>
      </c>
      <c r="T1832">
        <v>16352.6</v>
      </c>
      <c r="U1832" s="136">
        <f t="shared" si="371"/>
        <v>255.95850218430152</v>
      </c>
      <c r="V1832">
        <v>13027.35</v>
      </c>
      <c r="W1832">
        <f t="shared" si="372"/>
        <v>178.09115255113133</v>
      </c>
      <c r="X1832">
        <v>4854.59</v>
      </c>
      <c r="Y1832">
        <f t="shared" si="373"/>
        <v>117.18448640858961</v>
      </c>
      <c r="Z1832">
        <v>26035.91</v>
      </c>
      <c r="AA1832" s="136">
        <f t="shared" si="374"/>
        <v>262.52228361700412</v>
      </c>
      <c r="AB1832">
        <v>15556.65</v>
      </c>
      <c r="AC1832">
        <f t="shared" si="375"/>
        <v>176.83235956077931</v>
      </c>
    </row>
    <row r="1833" spans="1:29">
      <c r="A1833" s="20">
        <v>44736</v>
      </c>
      <c r="B1833">
        <v>36616.300000000003</v>
      </c>
      <c r="C1833">
        <f t="shared" si="376"/>
        <v>185.58739378457625</v>
      </c>
      <c r="D1833">
        <v>26226.1</v>
      </c>
      <c r="E1833" s="135">
        <f t="shared" si="376"/>
        <v>302.82291866327034</v>
      </c>
      <c r="F1833">
        <v>15053.9</v>
      </c>
      <c r="G1833">
        <f t="shared" si="364"/>
        <v>216.58823072396541</v>
      </c>
      <c r="H1833">
        <v>12831.2</v>
      </c>
      <c r="I1833">
        <f t="shared" si="365"/>
        <v>202.6479167752461</v>
      </c>
      <c r="J1833">
        <v>10022.84</v>
      </c>
      <c r="K1833">
        <f t="shared" si="366"/>
        <v>196.39303531329725</v>
      </c>
      <c r="L1833">
        <v>27354.18</v>
      </c>
      <c r="M1833" s="134">
        <f t="shared" si="367"/>
        <v>321.3594422945435</v>
      </c>
      <c r="N1833">
        <v>14892.5</v>
      </c>
      <c r="O1833">
        <f t="shared" si="368"/>
        <v>226.88216600294334</v>
      </c>
      <c r="P1833">
        <v>24390.99</v>
      </c>
      <c r="Q1833">
        <f t="shared" si="369"/>
        <v>251.83307211487835</v>
      </c>
      <c r="R1833">
        <v>10887.4</v>
      </c>
      <c r="S1833" s="135">
        <f t="shared" si="370"/>
        <v>258.68426805044714</v>
      </c>
      <c r="T1833">
        <v>16454.05</v>
      </c>
      <c r="U1833" s="136">
        <f t="shared" si="371"/>
        <v>257.54644477732018</v>
      </c>
      <c r="V1833">
        <v>13122.25</v>
      </c>
      <c r="W1833">
        <f t="shared" si="372"/>
        <v>179.38848856936235</v>
      </c>
      <c r="X1833">
        <v>4899.3100000000004</v>
      </c>
      <c r="Y1833">
        <f t="shared" si="373"/>
        <v>118.26397823636334</v>
      </c>
      <c r="Z1833">
        <v>26108.55</v>
      </c>
      <c r="AA1833" s="136">
        <f t="shared" si="374"/>
        <v>263.25471888360084</v>
      </c>
      <c r="AB1833">
        <v>15699.25</v>
      </c>
      <c r="AC1833">
        <f t="shared" si="375"/>
        <v>178.4532930183918</v>
      </c>
    </row>
    <row r="1834" spans="1:29">
      <c r="A1834" s="20">
        <v>44739</v>
      </c>
      <c r="B1834">
        <v>36882.449999999997</v>
      </c>
      <c r="C1834">
        <f t="shared" si="376"/>
        <v>186.93635817627515</v>
      </c>
      <c r="D1834">
        <v>26637.35</v>
      </c>
      <c r="E1834" s="135">
        <f t="shared" si="376"/>
        <v>307.57146782995051</v>
      </c>
      <c r="F1834">
        <v>15171.65</v>
      </c>
      <c r="G1834">
        <f t="shared" si="364"/>
        <v>218.28236076121468</v>
      </c>
      <c r="H1834">
        <v>12950.46</v>
      </c>
      <c r="I1834">
        <f t="shared" si="365"/>
        <v>204.5314343382656</v>
      </c>
      <c r="J1834">
        <v>10123.629999999999</v>
      </c>
      <c r="K1834">
        <f t="shared" si="366"/>
        <v>198.3679699654744</v>
      </c>
      <c r="L1834">
        <v>27809.83</v>
      </c>
      <c r="M1834" s="134">
        <f t="shared" si="367"/>
        <v>326.71246073200018</v>
      </c>
      <c r="N1834">
        <v>15090.75</v>
      </c>
      <c r="O1834">
        <f t="shared" si="368"/>
        <v>229.90243724082035</v>
      </c>
      <c r="P1834">
        <v>24812.69</v>
      </c>
      <c r="Q1834">
        <f t="shared" si="369"/>
        <v>256.18705719341938</v>
      </c>
      <c r="R1834">
        <v>11071.05</v>
      </c>
      <c r="S1834" s="135">
        <f t="shared" si="370"/>
        <v>263.04778604624642</v>
      </c>
      <c r="T1834">
        <v>16700.05</v>
      </c>
      <c r="U1834" s="136">
        <f t="shared" si="371"/>
        <v>261.3969512128312</v>
      </c>
      <c r="V1834">
        <v>13267.25</v>
      </c>
      <c r="W1834">
        <f t="shared" si="372"/>
        <v>181.37071957719698</v>
      </c>
      <c r="X1834">
        <v>4980.8500000000004</v>
      </c>
      <c r="Y1834">
        <f t="shared" si="373"/>
        <v>120.23226454308676</v>
      </c>
      <c r="Z1834">
        <v>26545.88</v>
      </c>
      <c r="AA1834" s="136">
        <f t="shared" si="374"/>
        <v>267.66435427926115</v>
      </c>
      <c r="AB1834">
        <v>15832.05</v>
      </c>
      <c r="AC1834">
        <f t="shared" si="375"/>
        <v>179.96282992702388</v>
      </c>
    </row>
    <row r="1835" spans="1:29">
      <c r="A1835" s="20">
        <v>44740</v>
      </c>
      <c r="B1835">
        <v>36937.25</v>
      </c>
      <c r="C1835">
        <f t="shared" si="376"/>
        <v>187.21410850002152</v>
      </c>
      <c r="D1835">
        <v>26623.5</v>
      </c>
      <c r="E1835" s="135">
        <f t="shared" si="376"/>
        <v>307.41154708597844</v>
      </c>
      <c r="F1835">
        <v>15148.45</v>
      </c>
      <c r="G1835">
        <f t="shared" si="364"/>
        <v>217.94857038444883</v>
      </c>
      <c r="H1835">
        <v>12938.73</v>
      </c>
      <c r="I1835">
        <f t="shared" si="365"/>
        <v>204.34617808290571</v>
      </c>
      <c r="J1835">
        <v>10154.25</v>
      </c>
      <c r="K1835">
        <f t="shared" si="366"/>
        <v>198.96795507361674</v>
      </c>
      <c r="L1835">
        <v>27953.13</v>
      </c>
      <c r="M1835" s="134">
        <f t="shared" si="367"/>
        <v>328.3959624155018</v>
      </c>
      <c r="N1835">
        <v>15087.1</v>
      </c>
      <c r="O1835">
        <f t="shared" si="368"/>
        <v>229.84683073379264</v>
      </c>
      <c r="P1835">
        <v>24779.95</v>
      </c>
      <c r="Q1835">
        <f t="shared" si="369"/>
        <v>255.84902192789548</v>
      </c>
      <c r="R1835">
        <v>11104.45</v>
      </c>
      <c r="S1835" s="135">
        <f t="shared" si="370"/>
        <v>263.84136895427633</v>
      </c>
      <c r="T1835">
        <v>16739.95</v>
      </c>
      <c r="U1835" s="136">
        <f t="shared" si="371"/>
        <v>262.02148457371294</v>
      </c>
      <c r="V1835">
        <v>13278.05</v>
      </c>
      <c r="W1835">
        <f t="shared" si="372"/>
        <v>181.51836161088394</v>
      </c>
      <c r="X1835">
        <v>5035.74</v>
      </c>
      <c r="Y1835">
        <f t="shared" si="373"/>
        <v>121.55724903384034</v>
      </c>
      <c r="Z1835">
        <v>26719.57</v>
      </c>
      <c r="AA1835" s="136">
        <f t="shared" si="374"/>
        <v>269.4156852464306</v>
      </c>
      <c r="AB1835">
        <v>15850.2</v>
      </c>
      <c r="AC1835">
        <f t="shared" si="375"/>
        <v>180.1691408825335</v>
      </c>
    </row>
    <row r="1836" spans="1:29">
      <c r="A1836" s="20">
        <v>44741</v>
      </c>
      <c r="B1836">
        <v>36679.25</v>
      </c>
      <c r="C1836">
        <f t="shared" si="376"/>
        <v>185.90645186632503</v>
      </c>
      <c r="D1836">
        <v>26511.200000000001</v>
      </c>
      <c r="E1836" s="135">
        <f t="shared" si="376"/>
        <v>306.11486119803152</v>
      </c>
      <c r="F1836">
        <v>14951.5</v>
      </c>
      <c r="G1836">
        <f t="shared" si="364"/>
        <v>215.11494906099875</v>
      </c>
      <c r="H1836">
        <v>12829.69</v>
      </c>
      <c r="I1836">
        <f t="shared" si="365"/>
        <v>202.6240687832944</v>
      </c>
      <c r="J1836">
        <v>10084.36</v>
      </c>
      <c r="K1836">
        <f t="shared" si="366"/>
        <v>197.59849200346434</v>
      </c>
      <c r="L1836">
        <v>27909.599999999999</v>
      </c>
      <c r="M1836" s="134">
        <f t="shared" si="367"/>
        <v>327.88456794039485</v>
      </c>
      <c r="N1836">
        <v>15098.05</v>
      </c>
      <c r="O1836">
        <f t="shared" si="368"/>
        <v>230.01365025487587</v>
      </c>
      <c r="P1836">
        <v>24709.24</v>
      </c>
      <c r="Q1836">
        <f t="shared" si="369"/>
        <v>255.11895248302085</v>
      </c>
      <c r="R1836">
        <v>10959.1</v>
      </c>
      <c r="S1836" s="135">
        <f t="shared" si="370"/>
        <v>260.38785770630784</v>
      </c>
      <c r="T1836">
        <v>16538.5</v>
      </c>
      <c r="U1836" s="136">
        <f t="shared" si="371"/>
        <v>258.86829546219377</v>
      </c>
      <c r="V1836">
        <v>13184.5</v>
      </c>
      <c r="W1836">
        <f t="shared" si="372"/>
        <v>180.23948084686376</v>
      </c>
      <c r="X1836">
        <v>5049.8999999999996</v>
      </c>
      <c r="Y1836">
        <f t="shared" si="373"/>
        <v>121.8990559274288</v>
      </c>
      <c r="Z1836">
        <v>26493.66</v>
      </c>
      <c r="AA1836" s="136">
        <f t="shared" si="374"/>
        <v>267.13781560054855</v>
      </c>
      <c r="AB1836">
        <v>15799.1</v>
      </c>
      <c r="AC1836">
        <f t="shared" si="375"/>
        <v>179.58828744856436</v>
      </c>
    </row>
    <row r="1837" spans="1:29">
      <c r="A1837" s="20">
        <v>44742</v>
      </c>
      <c r="B1837">
        <v>36505.4</v>
      </c>
      <c r="C1837">
        <f t="shared" si="376"/>
        <v>185.02530416954934</v>
      </c>
      <c r="D1837">
        <v>26214.1</v>
      </c>
      <c r="E1837" s="135">
        <f t="shared" si="376"/>
        <v>302.68435917390826</v>
      </c>
      <c r="F1837">
        <v>14913.65</v>
      </c>
      <c r="G1837">
        <f t="shared" si="364"/>
        <v>214.57038157131819</v>
      </c>
      <c r="H1837">
        <v>12728.89</v>
      </c>
      <c r="I1837">
        <f t="shared" si="365"/>
        <v>201.03209687022741</v>
      </c>
      <c r="J1837">
        <v>10018.879999999999</v>
      </c>
      <c r="K1837">
        <f t="shared" si="366"/>
        <v>196.3154408969601</v>
      </c>
      <c r="L1837">
        <v>27613.82</v>
      </c>
      <c r="M1837" s="134">
        <f t="shared" si="367"/>
        <v>324.40971708243165</v>
      </c>
      <c r="N1837">
        <v>15003.1</v>
      </c>
      <c r="O1837">
        <f t="shared" si="368"/>
        <v>228.56711933918143</v>
      </c>
      <c r="P1837">
        <v>24528.080000000002</v>
      </c>
      <c r="Q1837">
        <f t="shared" si="369"/>
        <v>253.2485044469087</v>
      </c>
      <c r="R1837">
        <v>10808.29</v>
      </c>
      <c r="S1837" s="135">
        <f t="shared" si="370"/>
        <v>256.80461703684699</v>
      </c>
      <c r="T1837">
        <v>16361.5</v>
      </c>
      <c r="U1837" s="136">
        <f t="shared" si="371"/>
        <v>256.09780912444802</v>
      </c>
      <c r="V1837">
        <v>13077.95</v>
      </c>
      <c r="W1837">
        <f t="shared" si="372"/>
        <v>178.78288282007222</v>
      </c>
      <c r="X1837">
        <v>4993.4399999999996</v>
      </c>
      <c r="Y1837">
        <f t="shared" si="373"/>
        <v>120.53617335595955</v>
      </c>
      <c r="Z1837">
        <v>26262.49</v>
      </c>
      <c r="AA1837" s="136">
        <f t="shared" si="374"/>
        <v>264.80690892957972</v>
      </c>
      <c r="AB1837">
        <v>15780.25</v>
      </c>
      <c r="AC1837">
        <f t="shared" si="375"/>
        <v>179.37401959669904</v>
      </c>
    </row>
    <row r="1838" spans="1:29">
      <c r="A1838" s="20">
        <v>44743</v>
      </c>
      <c r="B1838">
        <v>36901.199999999997</v>
      </c>
      <c r="C1838">
        <f t="shared" si="376"/>
        <v>187.03139136186354</v>
      </c>
      <c r="D1838">
        <v>25991.55</v>
      </c>
      <c r="E1838" s="135">
        <f t="shared" si="376"/>
        <v>300.11465797744711</v>
      </c>
      <c r="F1838">
        <v>15040.7</v>
      </c>
      <c r="G1838">
        <f t="shared" si="364"/>
        <v>216.39831550959863</v>
      </c>
      <c r="H1838">
        <v>12894.85</v>
      </c>
      <c r="I1838">
        <f t="shared" si="365"/>
        <v>203.65316491281268</v>
      </c>
      <c r="J1838">
        <v>10168.450000000001</v>
      </c>
      <c r="K1838">
        <f t="shared" si="366"/>
        <v>199.24619767765398</v>
      </c>
      <c r="L1838">
        <v>27500.57</v>
      </c>
      <c r="M1838" s="134">
        <f t="shared" si="367"/>
        <v>323.07924558447934</v>
      </c>
      <c r="N1838">
        <v>15038.55</v>
      </c>
      <c r="O1838">
        <f t="shared" si="368"/>
        <v>229.10718801702626</v>
      </c>
      <c r="P1838">
        <v>24435.08</v>
      </c>
      <c r="Q1838">
        <f t="shared" si="369"/>
        <v>252.28829431576253</v>
      </c>
      <c r="R1838">
        <v>10750.91</v>
      </c>
      <c r="S1838" s="135">
        <f t="shared" si="370"/>
        <v>255.44127011281233</v>
      </c>
      <c r="T1838">
        <v>16182.5</v>
      </c>
      <c r="U1838" s="136">
        <f t="shared" si="371"/>
        <v>253.29601785633224</v>
      </c>
      <c r="V1838">
        <v>13301.3</v>
      </c>
      <c r="W1838">
        <f t="shared" si="372"/>
        <v>181.8362021000712</v>
      </c>
      <c r="X1838">
        <v>4988.16</v>
      </c>
      <c r="Y1838">
        <f t="shared" si="373"/>
        <v>120.4087199380113</v>
      </c>
      <c r="Z1838">
        <v>26196.22</v>
      </c>
      <c r="AA1838" s="136">
        <f t="shared" si="374"/>
        <v>264.13870291199487</v>
      </c>
      <c r="AB1838">
        <v>15752.05</v>
      </c>
      <c r="AC1838">
        <f t="shared" si="375"/>
        <v>179.05347034351058</v>
      </c>
    </row>
    <row r="1839" spans="1:29">
      <c r="A1839" s="20">
        <v>44746</v>
      </c>
      <c r="B1839">
        <v>37273.9</v>
      </c>
      <c r="C1839">
        <f t="shared" si="376"/>
        <v>188.92039766953286</v>
      </c>
      <c r="D1839">
        <v>26137.4</v>
      </c>
      <c r="E1839" s="135">
        <f t="shared" si="376"/>
        <v>301.79873310440229</v>
      </c>
      <c r="F1839">
        <v>15216.95</v>
      </c>
      <c r="G1839">
        <f t="shared" si="364"/>
        <v>218.93411524688258</v>
      </c>
      <c r="H1839">
        <v>13005.54</v>
      </c>
      <c r="I1839">
        <f t="shared" si="365"/>
        <v>205.4013332764772</v>
      </c>
      <c r="J1839">
        <v>10248.81</v>
      </c>
      <c r="K1839">
        <f t="shared" si="366"/>
        <v>200.82081568190992</v>
      </c>
      <c r="L1839">
        <v>27746.41</v>
      </c>
      <c r="M1839" s="134">
        <f t="shared" si="367"/>
        <v>325.96739669314684</v>
      </c>
      <c r="N1839">
        <v>15139.7</v>
      </c>
      <c r="O1839">
        <f t="shared" si="368"/>
        <v>230.64817382137059</v>
      </c>
      <c r="P1839">
        <v>24543.88</v>
      </c>
      <c r="Q1839">
        <f t="shared" si="369"/>
        <v>253.41163692080232</v>
      </c>
      <c r="R1839">
        <v>10863.42</v>
      </c>
      <c r="S1839" s="135">
        <f t="shared" si="370"/>
        <v>258.11450403444246</v>
      </c>
      <c r="T1839">
        <v>16310.45</v>
      </c>
      <c r="U1839" s="136">
        <f t="shared" si="371"/>
        <v>255.29875077675359</v>
      </c>
      <c r="V1839">
        <v>13411.6</v>
      </c>
      <c r="W1839">
        <f t="shared" si="372"/>
        <v>183.34406472189301</v>
      </c>
      <c r="X1839">
        <v>4998.74</v>
      </c>
      <c r="Y1839">
        <f t="shared" si="373"/>
        <v>120.66410955200607</v>
      </c>
      <c r="Z1839">
        <v>26342.81</v>
      </c>
      <c r="AA1839" s="136">
        <f t="shared" si="374"/>
        <v>265.61678228603694</v>
      </c>
      <c r="AB1839">
        <v>15835.35</v>
      </c>
      <c r="AC1839">
        <f t="shared" si="375"/>
        <v>180.00034100984382</v>
      </c>
    </row>
    <row r="1840" spans="1:29">
      <c r="A1840" s="20">
        <v>44747</v>
      </c>
      <c r="B1840">
        <v>37306</v>
      </c>
      <c r="C1840">
        <f t="shared" si="376"/>
        <v>189.08309448326023</v>
      </c>
      <c r="D1840">
        <v>26068.2</v>
      </c>
      <c r="E1840" s="135">
        <f t="shared" si="376"/>
        <v>300.99970671574749</v>
      </c>
      <c r="F1840">
        <v>15179.65</v>
      </c>
      <c r="G1840">
        <f t="shared" si="364"/>
        <v>218.39746089113396</v>
      </c>
      <c r="H1840">
        <v>12966.51</v>
      </c>
      <c r="I1840">
        <f t="shared" si="365"/>
        <v>204.78491796132832</v>
      </c>
      <c r="J1840">
        <v>10213.99</v>
      </c>
      <c r="K1840">
        <f t="shared" si="366"/>
        <v>200.13853346553122</v>
      </c>
      <c r="L1840">
        <v>27808.69</v>
      </c>
      <c r="M1840" s="134">
        <f t="shared" si="367"/>
        <v>326.69906790632541</v>
      </c>
      <c r="N1840">
        <v>15073.7</v>
      </c>
      <c r="O1840">
        <f t="shared" si="368"/>
        <v>229.64268629703324</v>
      </c>
      <c r="P1840">
        <v>24539.09</v>
      </c>
      <c r="Q1840">
        <f t="shared" si="369"/>
        <v>253.36218093662822</v>
      </c>
      <c r="R1840">
        <v>10813.23</v>
      </c>
      <c r="S1840" s="135">
        <f t="shared" si="370"/>
        <v>256.92199127533996</v>
      </c>
      <c r="T1840">
        <v>16278.3</v>
      </c>
      <c r="U1840" s="136">
        <f t="shared" si="371"/>
        <v>254.79552402105568</v>
      </c>
      <c r="V1840">
        <v>13362.8</v>
      </c>
      <c r="W1840">
        <f t="shared" si="372"/>
        <v>182.6769414585666</v>
      </c>
      <c r="X1840">
        <v>4999.74</v>
      </c>
      <c r="Y1840">
        <f t="shared" si="373"/>
        <v>120.6882484569205</v>
      </c>
      <c r="Z1840">
        <v>26272.720000000001</v>
      </c>
      <c r="AA1840" s="136">
        <f t="shared" si="374"/>
        <v>264.91005888521414</v>
      </c>
      <c r="AB1840">
        <v>15810.85</v>
      </c>
      <c r="AC1840">
        <f t="shared" si="375"/>
        <v>179.72184963739289</v>
      </c>
    </row>
    <row r="1841" spans="1:29">
      <c r="A1841" s="20">
        <v>44748</v>
      </c>
      <c r="B1841">
        <v>37937.65</v>
      </c>
      <c r="C1841">
        <f t="shared" si="376"/>
        <v>192.28457243936251</v>
      </c>
      <c r="D1841">
        <v>26297.599999999999</v>
      </c>
      <c r="E1841" s="135">
        <f t="shared" si="376"/>
        <v>303.64850228738618</v>
      </c>
      <c r="F1841">
        <v>15399.95</v>
      </c>
      <c r="G1841">
        <f t="shared" si="364"/>
        <v>221.56703071878593</v>
      </c>
      <c r="H1841">
        <v>13218.43</v>
      </c>
      <c r="I1841">
        <f t="shared" si="365"/>
        <v>208.76358427422349</v>
      </c>
      <c r="J1841">
        <v>10382.92</v>
      </c>
      <c r="K1841">
        <f t="shared" si="366"/>
        <v>203.44864072609562</v>
      </c>
      <c r="L1841">
        <v>28259.07</v>
      </c>
      <c r="M1841" s="134">
        <f t="shared" si="367"/>
        <v>331.99017389526813</v>
      </c>
      <c r="N1841">
        <v>15299.55</v>
      </c>
      <c r="O1841">
        <f t="shared" si="368"/>
        <v>233.08343413599678</v>
      </c>
      <c r="P1841">
        <v>24877.29</v>
      </c>
      <c r="Q1841">
        <f t="shared" si="369"/>
        <v>256.85404186516172</v>
      </c>
      <c r="R1841">
        <v>10972.91</v>
      </c>
      <c r="S1841" s="135">
        <f t="shared" si="370"/>
        <v>260.71598285480758</v>
      </c>
      <c r="T1841">
        <v>16397.400000000001</v>
      </c>
      <c r="U1841" s="136">
        <f t="shared" si="371"/>
        <v>256.65973262458971</v>
      </c>
      <c r="V1841">
        <v>13634.2</v>
      </c>
      <c r="W1841">
        <f t="shared" si="372"/>
        <v>186.38713108288599</v>
      </c>
      <c r="X1841">
        <v>5008.8500000000004</v>
      </c>
      <c r="Y1841">
        <f t="shared" si="373"/>
        <v>120.90815388069107</v>
      </c>
      <c r="Z1841">
        <v>26404.76</v>
      </c>
      <c r="AA1841" s="136">
        <f t="shared" si="374"/>
        <v>266.24142937807534</v>
      </c>
      <c r="AB1841">
        <v>15989.8</v>
      </c>
      <c r="AC1841">
        <f t="shared" si="375"/>
        <v>181.75597335576421</v>
      </c>
    </row>
    <row r="1842" spans="1:29">
      <c r="A1842" s="20">
        <v>44749</v>
      </c>
      <c r="B1842">
        <v>38264.400000000001</v>
      </c>
      <c r="C1842">
        <f t="shared" si="376"/>
        <v>193.94068408688315</v>
      </c>
      <c r="D1842">
        <v>26759.1</v>
      </c>
      <c r="E1842" s="135">
        <f t="shared" si="376"/>
        <v>308.97726931577012</v>
      </c>
      <c r="F1842">
        <v>15507.55</v>
      </c>
      <c r="G1842">
        <f t="shared" si="364"/>
        <v>223.11512746620014</v>
      </c>
      <c r="H1842">
        <v>13265.66</v>
      </c>
      <c r="I1842">
        <f t="shared" si="365"/>
        <v>209.50950524103052</v>
      </c>
      <c r="J1842">
        <v>10421.17</v>
      </c>
      <c r="K1842">
        <f t="shared" si="366"/>
        <v>204.19813224753403</v>
      </c>
      <c r="L1842">
        <v>28638.3</v>
      </c>
      <c r="M1842" s="134">
        <f t="shared" si="367"/>
        <v>336.44540308880852</v>
      </c>
      <c r="N1842">
        <v>15473.8</v>
      </c>
      <c r="O1842">
        <f t="shared" si="368"/>
        <v>235.738073546842</v>
      </c>
      <c r="P1842">
        <v>25164.04</v>
      </c>
      <c r="Q1842">
        <f t="shared" si="369"/>
        <v>259.81468976952897</v>
      </c>
      <c r="R1842">
        <v>11127.46</v>
      </c>
      <c r="S1842" s="135">
        <f t="shared" si="370"/>
        <v>264.3880858019939</v>
      </c>
      <c r="T1842">
        <v>16619.3</v>
      </c>
      <c r="U1842" s="136">
        <f t="shared" si="371"/>
        <v>260.13301464914218</v>
      </c>
      <c r="V1842">
        <v>13699.95</v>
      </c>
      <c r="W1842">
        <f t="shared" si="372"/>
        <v>187.28597031574893</v>
      </c>
      <c r="X1842">
        <v>5143.43</v>
      </c>
      <c r="Y1842">
        <f t="shared" si="373"/>
        <v>124.15676770407636</v>
      </c>
      <c r="Z1842">
        <v>26733.14</v>
      </c>
      <c r="AA1842" s="136">
        <f t="shared" si="374"/>
        <v>269.55251270468659</v>
      </c>
      <c r="AB1842">
        <v>16132.9</v>
      </c>
      <c r="AC1842">
        <f t="shared" si="375"/>
        <v>183.38259031077365</v>
      </c>
    </row>
    <row r="1843" spans="1:29">
      <c r="A1843" s="20">
        <v>44750</v>
      </c>
      <c r="B1843">
        <v>38374.65</v>
      </c>
      <c r="C1843">
        <f t="shared" si="376"/>
        <v>194.49947921814297</v>
      </c>
      <c r="D1843">
        <v>26813.55</v>
      </c>
      <c r="E1843" s="135">
        <f t="shared" si="376"/>
        <v>309.60598299875062</v>
      </c>
      <c r="F1843">
        <v>15654.9</v>
      </c>
      <c r="G1843">
        <f t="shared" si="364"/>
        <v>225.23512798415069</v>
      </c>
      <c r="H1843">
        <v>13292.57</v>
      </c>
      <c r="I1843">
        <f t="shared" si="365"/>
        <v>209.93450488567964</v>
      </c>
      <c r="J1843">
        <v>10460.51</v>
      </c>
      <c r="K1843">
        <f t="shared" si="366"/>
        <v>204.96898182801471</v>
      </c>
      <c r="L1843">
        <v>28697.88</v>
      </c>
      <c r="M1843" s="134">
        <f t="shared" si="367"/>
        <v>337.14535445170475</v>
      </c>
      <c r="N1843">
        <v>15476.25</v>
      </c>
      <c r="O1843">
        <f t="shared" si="368"/>
        <v>235.77539846251821</v>
      </c>
      <c r="P1843">
        <v>25216.73</v>
      </c>
      <c r="Q1843">
        <f t="shared" si="369"/>
        <v>260.35870559544384</v>
      </c>
      <c r="R1843">
        <v>11219.06</v>
      </c>
      <c r="S1843" s="135">
        <f t="shared" si="370"/>
        <v>266.56449880724961</v>
      </c>
      <c r="T1843">
        <v>16783.55</v>
      </c>
      <c r="U1843" s="136">
        <f t="shared" si="371"/>
        <v>262.70393205577909</v>
      </c>
      <c r="V1843">
        <v>13734.75</v>
      </c>
      <c r="W1843">
        <f t="shared" si="372"/>
        <v>187.76170575762922</v>
      </c>
      <c r="X1843">
        <v>5149.88</v>
      </c>
      <c r="Y1843">
        <f t="shared" si="373"/>
        <v>124.31246364077448</v>
      </c>
      <c r="Z1843">
        <v>26958.86</v>
      </c>
      <c r="AA1843" s="136">
        <f t="shared" si="374"/>
        <v>271.82846656449141</v>
      </c>
      <c r="AB1843">
        <v>16220.6</v>
      </c>
      <c r="AC1843">
        <f t="shared" si="375"/>
        <v>184.37947575420012</v>
      </c>
    </row>
    <row r="1844" spans="1:29">
      <c r="A1844" s="20">
        <v>44753</v>
      </c>
      <c r="B1844">
        <v>38979.599999999999</v>
      </c>
      <c r="C1844">
        <f t="shared" si="376"/>
        <v>197.56562991796733</v>
      </c>
      <c r="D1844">
        <v>27085.7</v>
      </c>
      <c r="E1844" s="135">
        <f t="shared" si="376"/>
        <v>312.74839675124178</v>
      </c>
      <c r="F1844">
        <v>15623.6</v>
      </c>
      <c r="G1844">
        <f t="shared" si="364"/>
        <v>224.78479872584157</v>
      </c>
      <c r="H1844">
        <v>13237.28</v>
      </c>
      <c r="I1844">
        <f t="shared" si="365"/>
        <v>209.06128933931586</v>
      </c>
      <c r="J1844">
        <v>10425.540000000001</v>
      </c>
      <c r="K1844">
        <f t="shared" si="366"/>
        <v>204.28376042919902</v>
      </c>
      <c r="L1844">
        <v>28948.720000000001</v>
      </c>
      <c r="M1844" s="134">
        <f t="shared" si="367"/>
        <v>340.09224602385802</v>
      </c>
      <c r="N1844">
        <v>15572.75</v>
      </c>
      <c r="O1844">
        <f t="shared" si="368"/>
        <v>237.2455431003751</v>
      </c>
      <c r="P1844">
        <v>25332.86</v>
      </c>
      <c r="Q1844">
        <f t="shared" si="369"/>
        <v>261.55772927856214</v>
      </c>
      <c r="R1844">
        <v>11255.72</v>
      </c>
      <c r="S1844" s="135">
        <f t="shared" si="370"/>
        <v>267.435539208698</v>
      </c>
      <c r="T1844">
        <v>16886.3</v>
      </c>
      <c r="U1844" s="136">
        <f t="shared" si="371"/>
        <v>264.31222285353829</v>
      </c>
      <c r="V1844">
        <v>13682.05</v>
      </c>
      <c r="W1844">
        <f t="shared" si="372"/>
        <v>187.04126731547137</v>
      </c>
      <c r="X1844">
        <v>5196.01</v>
      </c>
      <c r="Y1844">
        <f t="shared" si="373"/>
        <v>125.42599132447758</v>
      </c>
      <c r="Z1844">
        <v>27393.06</v>
      </c>
      <c r="AA1844" s="136">
        <f t="shared" si="374"/>
        <v>276.20654190529967</v>
      </c>
      <c r="AB1844">
        <v>16216</v>
      </c>
      <c r="AC1844">
        <f t="shared" si="375"/>
        <v>184.32718757814811</v>
      </c>
    </row>
    <row r="1845" spans="1:29">
      <c r="A1845" s="20">
        <v>44754</v>
      </c>
      <c r="B1845">
        <v>38849.25</v>
      </c>
      <c r="C1845">
        <f t="shared" si="376"/>
        <v>196.90495921175676</v>
      </c>
      <c r="D1845">
        <v>27070.799999999999</v>
      </c>
      <c r="E1845" s="135">
        <f t="shared" si="376"/>
        <v>312.57635205195055</v>
      </c>
      <c r="F1845">
        <v>15477.8</v>
      </c>
      <c r="G1845">
        <f t="shared" si="364"/>
        <v>222.68709885806283</v>
      </c>
      <c r="H1845">
        <v>13112.46</v>
      </c>
      <c r="I1845">
        <f t="shared" si="365"/>
        <v>207.08996062712322</v>
      </c>
      <c r="J1845">
        <v>10302.23</v>
      </c>
      <c r="K1845">
        <f t="shared" si="366"/>
        <v>201.86755652047825</v>
      </c>
      <c r="L1845">
        <v>28772.1</v>
      </c>
      <c r="M1845" s="134">
        <f t="shared" si="367"/>
        <v>338.01729789168724</v>
      </c>
      <c r="N1845">
        <v>15465.95</v>
      </c>
      <c r="O1845">
        <f t="shared" si="368"/>
        <v>235.61848147008374</v>
      </c>
      <c r="P1845">
        <v>25129.06</v>
      </c>
      <c r="Q1845">
        <f t="shared" si="369"/>
        <v>259.45352686213658</v>
      </c>
      <c r="R1845">
        <v>11196.68</v>
      </c>
      <c r="S1845" s="135">
        <f t="shared" si="370"/>
        <v>266.03275073893496</v>
      </c>
      <c r="T1845">
        <v>16775.05</v>
      </c>
      <c r="U1845" s="136">
        <f t="shared" si="371"/>
        <v>262.57088610170655</v>
      </c>
      <c r="V1845">
        <v>13544.7</v>
      </c>
      <c r="W1845">
        <f t="shared" si="372"/>
        <v>185.16361608149842</v>
      </c>
      <c r="X1845">
        <v>5129.4399999999996</v>
      </c>
      <c r="Y1845">
        <f t="shared" si="373"/>
        <v>123.81906442432333</v>
      </c>
      <c r="Z1845">
        <v>27306.47</v>
      </c>
      <c r="AA1845" s="136">
        <f t="shared" si="374"/>
        <v>275.33344760829237</v>
      </c>
      <c r="AB1845">
        <v>16058.3</v>
      </c>
      <c r="AC1845">
        <f t="shared" si="375"/>
        <v>182.53461249914747</v>
      </c>
    </row>
    <row r="1846" spans="1:29">
      <c r="A1846" s="20">
        <v>44755</v>
      </c>
      <c r="B1846">
        <v>38835.75</v>
      </c>
      <c r="C1846">
        <f t="shared" si="376"/>
        <v>196.83653531813309</v>
      </c>
      <c r="D1846">
        <v>26900.55</v>
      </c>
      <c r="E1846" s="135">
        <f t="shared" si="376"/>
        <v>310.6105392966258</v>
      </c>
      <c r="F1846">
        <v>15509.2</v>
      </c>
      <c r="G1846">
        <f t="shared" si="364"/>
        <v>223.13886686799597</v>
      </c>
      <c r="H1846">
        <v>13157.69</v>
      </c>
      <c r="I1846">
        <f t="shared" si="365"/>
        <v>207.8042948496234</v>
      </c>
      <c r="J1846">
        <v>10330.56</v>
      </c>
      <c r="K1846">
        <f t="shared" si="366"/>
        <v>202.42267011008215</v>
      </c>
      <c r="L1846">
        <v>28796.38</v>
      </c>
      <c r="M1846" s="134">
        <f t="shared" si="367"/>
        <v>338.30254158237409</v>
      </c>
      <c r="N1846">
        <v>15491.9</v>
      </c>
      <c r="O1846">
        <f t="shared" si="368"/>
        <v>236.01382088306181</v>
      </c>
      <c r="P1846">
        <v>25170.92</v>
      </c>
      <c r="Q1846">
        <f t="shared" si="369"/>
        <v>259.8857246695535</v>
      </c>
      <c r="R1846">
        <v>11200.91</v>
      </c>
      <c r="S1846" s="135">
        <f t="shared" si="370"/>
        <v>266.13325540064056</v>
      </c>
      <c r="T1846">
        <v>16750.55</v>
      </c>
      <c r="U1846" s="136">
        <f t="shared" si="371"/>
        <v>262.18740070467396</v>
      </c>
      <c r="V1846">
        <v>13612.95</v>
      </c>
      <c r="W1846">
        <f t="shared" si="372"/>
        <v>186.09663171104816</v>
      </c>
      <c r="X1846">
        <v>5134.5600000000004</v>
      </c>
      <c r="Y1846">
        <f t="shared" si="373"/>
        <v>123.94265561748527</v>
      </c>
      <c r="Z1846">
        <v>27184.97</v>
      </c>
      <c r="AA1846" s="136">
        <f t="shared" si="374"/>
        <v>274.10835282729693</v>
      </c>
      <c r="AB1846">
        <v>15966.65</v>
      </c>
      <c r="AC1846">
        <f t="shared" si="375"/>
        <v>181.49282742628506</v>
      </c>
    </row>
    <row r="1847" spans="1:29">
      <c r="A1847" s="20">
        <v>44756</v>
      </c>
      <c r="B1847">
        <v>38791.35</v>
      </c>
      <c r="C1847">
        <f t="shared" si="376"/>
        <v>196.61149673465971</v>
      </c>
      <c r="D1847">
        <v>26678.95</v>
      </c>
      <c r="E1847" s="135">
        <f t="shared" si="376"/>
        <v>308.05180739307247</v>
      </c>
      <c r="F1847">
        <v>15545.85</v>
      </c>
      <c r="G1847">
        <f t="shared" si="364"/>
        <v>223.66616933818864</v>
      </c>
      <c r="H1847">
        <v>13115.18</v>
      </c>
      <c r="I1847">
        <f t="shared" si="365"/>
        <v>207.13291859938056</v>
      </c>
      <c r="J1847">
        <v>10316.870000000001</v>
      </c>
      <c r="K1847">
        <f t="shared" si="366"/>
        <v>202.15442072633078</v>
      </c>
      <c r="L1847">
        <v>28763.13</v>
      </c>
      <c r="M1847" s="134">
        <f t="shared" si="367"/>
        <v>337.91191750019385</v>
      </c>
      <c r="N1847">
        <v>15464.1</v>
      </c>
      <c r="O1847">
        <f t="shared" si="368"/>
        <v>235.59029735008338</v>
      </c>
      <c r="P1847">
        <v>25031.83</v>
      </c>
      <c r="Q1847">
        <f t="shared" si="369"/>
        <v>258.4496426572835</v>
      </c>
      <c r="R1847">
        <v>11166.25</v>
      </c>
      <c r="S1847" s="135">
        <f t="shared" si="370"/>
        <v>265.30973493380475</v>
      </c>
      <c r="T1847">
        <v>16759.900000000001</v>
      </c>
      <c r="U1847" s="136">
        <f t="shared" si="371"/>
        <v>262.33375125415381</v>
      </c>
      <c r="V1847">
        <v>13545.35</v>
      </c>
      <c r="W1847">
        <f t="shared" si="372"/>
        <v>185.17250194463699</v>
      </c>
      <c r="X1847">
        <v>5113.78</v>
      </c>
      <c r="Y1847">
        <f t="shared" si="373"/>
        <v>123.44104917336321</v>
      </c>
      <c r="Z1847">
        <v>27118.26</v>
      </c>
      <c r="AA1847" s="136">
        <f t="shared" si="374"/>
        <v>273.43571025248036</v>
      </c>
      <c r="AB1847">
        <v>15938.65</v>
      </c>
      <c r="AC1847">
        <f t="shared" si="375"/>
        <v>181.17455157205538</v>
      </c>
    </row>
    <row r="1848" spans="1:29">
      <c r="A1848" s="20">
        <v>44757</v>
      </c>
      <c r="B1848">
        <v>38944.35</v>
      </c>
      <c r="C1848">
        <f t="shared" si="376"/>
        <v>197.38696752906114</v>
      </c>
      <c r="D1848">
        <v>26856.2</v>
      </c>
      <c r="E1848" s="135">
        <f t="shared" si="376"/>
        <v>310.09844651719175</v>
      </c>
      <c r="F1848">
        <v>15698.05</v>
      </c>
      <c r="G1848">
        <f t="shared" si="364"/>
        <v>225.85594930990277</v>
      </c>
      <c r="H1848">
        <v>13216.77</v>
      </c>
      <c r="I1848">
        <f t="shared" si="365"/>
        <v>208.73736727644877</v>
      </c>
      <c r="J1848">
        <v>10398.19</v>
      </c>
      <c r="K1848">
        <f t="shared" si="366"/>
        <v>203.7478494981836</v>
      </c>
      <c r="L1848">
        <v>29041.07</v>
      </c>
      <c r="M1848" s="134">
        <f t="shared" si="367"/>
        <v>341.1771823844399</v>
      </c>
      <c r="N1848">
        <v>15539.2</v>
      </c>
      <c r="O1848">
        <f t="shared" si="368"/>
        <v>236.7344202755036</v>
      </c>
      <c r="P1848">
        <v>25277.69</v>
      </c>
      <c r="Q1848">
        <f t="shared" si="369"/>
        <v>260.98810784914997</v>
      </c>
      <c r="R1848">
        <v>11304.11</v>
      </c>
      <c r="S1848" s="135">
        <f t="shared" si="370"/>
        <v>268.58528402664916</v>
      </c>
      <c r="T1848">
        <v>16961.349999999999</v>
      </c>
      <c r="U1848" s="136">
        <f t="shared" si="371"/>
        <v>265.48694036567287</v>
      </c>
      <c r="V1848">
        <v>13649.2</v>
      </c>
      <c r="W1848">
        <f t="shared" si="372"/>
        <v>186.5921894630068</v>
      </c>
      <c r="X1848">
        <v>5102.66</v>
      </c>
      <c r="Y1848">
        <f t="shared" si="373"/>
        <v>123.17262455071464</v>
      </c>
      <c r="Z1848">
        <v>27379.41</v>
      </c>
      <c r="AA1848" s="136">
        <f t="shared" si="374"/>
        <v>276.06890780027425</v>
      </c>
      <c r="AB1848">
        <v>16049.2</v>
      </c>
      <c r="AC1848">
        <f t="shared" si="375"/>
        <v>182.43117284652286</v>
      </c>
    </row>
    <row r="1849" spans="1:29">
      <c r="A1849" s="20">
        <v>44760</v>
      </c>
      <c r="B1849">
        <v>39466.75</v>
      </c>
      <c r="C1849">
        <f t="shared" si="376"/>
        <v>200.0347187904683</v>
      </c>
      <c r="D1849">
        <v>27410.05</v>
      </c>
      <c r="E1849" s="135">
        <f t="shared" si="376"/>
        <v>316.49354428245806</v>
      </c>
      <c r="F1849">
        <v>15810.5</v>
      </c>
      <c r="G1849">
        <f t="shared" si="364"/>
        <v>227.47382551108055</v>
      </c>
      <c r="H1849">
        <v>13345.08</v>
      </c>
      <c r="I1849">
        <f t="shared" si="365"/>
        <v>210.76381485745691</v>
      </c>
      <c r="J1849">
        <v>10518.07</v>
      </c>
      <c r="K1849">
        <f t="shared" si="366"/>
        <v>206.09684410184462</v>
      </c>
      <c r="L1849">
        <v>29414.2</v>
      </c>
      <c r="M1849" s="134">
        <f t="shared" si="367"/>
        <v>345.56074821252764</v>
      </c>
      <c r="N1849">
        <v>15685.75</v>
      </c>
      <c r="O1849">
        <f t="shared" si="368"/>
        <v>238.96705961931636</v>
      </c>
      <c r="P1849">
        <v>25533.5</v>
      </c>
      <c r="Q1849">
        <f t="shared" si="369"/>
        <v>263.62930520020899</v>
      </c>
      <c r="R1849">
        <v>11480.53</v>
      </c>
      <c r="S1849" s="135">
        <f t="shared" si="370"/>
        <v>272.77701745882399</v>
      </c>
      <c r="T1849">
        <v>17184.7</v>
      </c>
      <c r="U1849" s="136">
        <f t="shared" si="371"/>
        <v>268.98291846474359</v>
      </c>
      <c r="V1849">
        <v>13798.2</v>
      </c>
      <c r="W1849">
        <f t="shared" si="372"/>
        <v>188.62910270554028</v>
      </c>
      <c r="X1849">
        <v>5208.3900000000003</v>
      </c>
      <c r="Y1849">
        <f t="shared" si="373"/>
        <v>125.72483096731834</v>
      </c>
      <c r="Z1849">
        <v>27675.41</v>
      </c>
      <c r="AA1849" s="136">
        <f t="shared" si="374"/>
        <v>279.05350084697909</v>
      </c>
      <c r="AB1849">
        <v>16278.5</v>
      </c>
      <c r="AC1849">
        <f t="shared" si="375"/>
        <v>185.03762475276787</v>
      </c>
    </row>
    <row r="1850" spans="1:29">
      <c r="A1850" s="20">
        <v>44761</v>
      </c>
      <c r="B1850">
        <v>39657.699999999997</v>
      </c>
      <c r="C1850">
        <f t="shared" si="376"/>
        <v>201.00253675250062</v>
      </c>
      <c r="D1850">
        <v>27713.4</v>
      </c>
      <c r="E1850" s="135">
        <f t="shared" si="376"/>
        <v>319.99621270729074</v>
      </c>
      <c r="F1850">
        <v>15805.15</v>
      </c>
      <c r="G1850">
        <f t="shared" si="364"/>
        <v>227.39685229919701</v>
      </c>
      <c r="H1850">
        <v>13352.17</v>
      </c>
      <c r="I1850">
        <f t="shared" si="365"/>
        <v>210.87578986602483</v>
      </c>
      <c r="J1850">
        <v>10531.22</v>
      </c>
      <c r="K1850">
        <f t="shared" si="366"/>
        <v>206.35451242882277</v>
      </c>
      <c r="L1850">
        <v>29686.04</v>
      </c>
      <c r="M1850" s="134">
        <f t="shared" si="367"/>
        <v>348.7543497313211</v>
      </c>
      <c r="N1850">
        <v>15762.55</v>
      </c>
      <c r="O1850">
        <f t="shared" si="368"/>
        <v>240.137081465818</v>
      </c>
      <c r="P1850">
        <v>25772.880000000001</v>
      </c>
      <c r="Q1850">
        <f t="shared" si="369"/>
        <v>266.10086542809887</v>
      </c>
      <c r="R1850">
        <v>11576.93</v>
      </c>
      <c r="S1850" s="135">
        <f t="shared" si="370"/>
        <v>275.06747830714983</v>
      </c>
      <c r="T1850">
        <v>17270.75</v>
      </c>
      <c r="U1850" s="136">
        <f t="shared" si="371"/>
        <v>270.32981309391323</v>
      </c>
      <c r="V1850">
        <v>13804.5</v>
      </c>
      <c r="W1850">
        <f t="shared" si="372"/>
        <v>188.715227225191</v>
      </c>
      <c r="X1850">
        <v>5249.84</v>
      </c>
      <c r="Y1850">
        <f t="shared" si="373"/>
        <v>126.72538857602187</v>
      </c>
      <c r="Z1850">
        <v>27862.67</v>
      </c>
      <c r="AA1850" s="136">
        <f t="shared" si="374"/>
        <v>280.94165927240459</v>
      </c>
      <c r="AB1850">
        <v>16340.55</v>
      </c>
      <c r="AC1850">
        <f t="shared" si="375"/>
        <v>185.74294677973037</v>
      </c>
    </row>
    <row r="1851" spans="1:29">
      <c r="A1851" s="20">
        <v>44762</v>
      </c>
      <c r="B1851">
        <v>39730.550000000003</v>
      </c>
      <c r="C1851">
        <f t="shared" si="376"/>
        <v>201.37177235624014</v>
      </c>
      <c r="D1851">
        <v>27917.9</v>
      </c>
      <c r="E1851" s="135">
        <f t="shared" si="376"/>
        <v>322.35749733850315</v>
      </c>
      <c r="F1851">
        <v>15898</v>
      </c>
      <c r="G1851">
        <f t="shared" si="364"/>
        <v>228.73273318207259</v>
      </c>
      <c r="H1851">
        <v>13520.88</v>
      </c>
      <c r="I1851">
        <f t="shared" si="365"/>
        <v>213.54028968203204</v>
      </c>
      <c r="J1851">
        <v>10629.38</v>
      </c>
      <c r="K1851">
        <f t="shared" si="366"/>
        <v>208.2779134156043</v>
      </c>
      <c r="L1851">
        <v>29747.55</v>
      </c>
      <c r="M1851" s="134">
        <f t="shared" si="367"/>
        <v>349.47697491312283</v>
      </c>
      <c r="N1851">
        <v>15854.45</v>
      </c>
      <c r="O1851">
        <f t="shared" si="368"/>
        <v>241.53714667016052</v>
      </c>
      <c r="P1851">
        <v>25950.32</v>
      </c>
      <c r="Q1851">
        <f t="shared" si="369"/>
        <v>267.93290505896516</v>
      </c>
      <c r="R1851">
        <v>11636.64</v>
      </c>
      <c r="S1851" s="135">
        <f t="shared" si="370"/>
        <v>276.48618595500812</v>
      </c>
      <c r="T1851">
        <v>17302.8</v>
      </c>
      <c r="U1851" s="136">
        <f t="shared" si="371"/>
        <v>270.8314746030926</v>
      </c>
      <c r="V1851">
        <v>13956.95</v>
      </c>
      <c r="W1851">
        <f t="shared" si="372"/>
        <v>190.79930389515229</v>
      </c>
      <c r="X1851">
        <v>5276.03</v>
      </c>
      <c r="Y1851">
        <f t="shared" si="373"/>
        <v>127.35758649573103</v>
      </c>
      <c r="Z1851">
        <v>27864.58</v>
      </c>
      <c r="AA1851" s="136">
        <f t="shared" si="374"/>
        <v>280.96091796402357</v>
      </c>
      <c r="AB1851">
        <v>16520.849999999999</v>
      </c>
      <c r="AC1851">
        <f t="shared" si="375"/>
        <v>187.7924159410735</v>
      </c>
    </row>
    <row r="1852" spans="1:29">
      <c r="A1852" s="20">
        <v>44763</v>
      </c>
      <c r="B1852">
        <v>40314.400000000001</v>
      </c>
      <c r="C1852">
        <f t="shared" si="376"/>
        <v>204.33097904454903</v>
      </c>
      <c r="D1852">
        <v>28148.15</v>
      </c>
      <c r="E1852" s="135">
        <f t="shared" si="376"/>
        <v>325.0161075406383</v>
      </c>
      <c r="F1852">
        <v>16080.8</v>
      </c>
      <c r="G1852">
        <f t="shared" si="364"/>
        <v>231.36277115072792</v>
      </c>
      <c r="H1852">
        <v>13673.14</v>
      </c>
      <c r="I1852">
        <f t="shared" si="365"/>
        <v>215.94498852611511</v>
      </c>
      <c r="J1852">
        <v>10763.59</v>
      </c>
      <c r="K1852">
        <f t="shared" si="366"/>
        <v>210.90769791474804</v>
      </c>
      <c r="L1852">
        <v>30145.14</v>
      </c>
      <c r="M1852" s="134">
        <f t="shared" si="367"/>
        <v>354.14789908858296</v>
      </c>
      <c r="N1852">
        <v>15968.05</v>
      </c>
      <c r="O1852">
        <f t="shared" si="368"/>
        <v>243.26780398477754</v>
      </c>
      <c r="P1852">
        <v>26253.65</v>
      </c>
      <c r="Q1852">
        <f t="shared" si="369"/>
        <v>271.06473881251952</v>
      </c>
      <c r="R1852">
        <v>11818.04</v>
      </c>
      <c r="S1852" s="135">
        <f t="shared" si="370"/>
        <v>280.79624402436821</v>
      </c>
      <c r="T1852">
        <v>17539.400000000001</v>
      </c>
      <c r="U1852" s="136">
        <f t="shared" si="371"/>
        <v>274.53484786586466</v>
      </c>
      <c r="V1852">
        <v>14114.25</v>
      </c>
      <c r="W1852">
        <f t="shared" si="372"/>
        <v>192.94968277468595</v>
      </c>
      <c r="X1852">
        <v>5329.47</v>
      </c>
      <c r="Y1852">
        <f t="shared" si="373"/>
        <v>128.6475695743587</v>
      </c>
      <c r="Z1852">
        <v>28214.71</v>
      </c>
      <c r="AA1852" s="136">
        <f t="shared" si="374"/>
        <v>284.49130838105987</v>
      </c>
      <c r="AB1852">
        <v>16605.25</v>
      </c>
      <c r="AC1852">
        <f t="shared" si="375"/>
        <v>188.75179030168005</v>
      </c>
    </row>
    <row r="1853" spans="1:29">
      <c r="A1853" s="20">
        <v>44764</v>
      </c>
      <c r="B1853">
        <v>40165</v>
      </c>
      <c r="C1853">
        <f t="shared" si="376"/>
        <v>203.57375462178058</v>
      </c>
      <c r="D1853">
        <v>28073.95</v>
      </c>
      <c r="E1853" s="135">
        <f t="shared" si="376"/>
        <v>324.15934803141602</v>
      </c>
      <c r="F1853">
        <v>16070.9</v>
      </c>
      <c r="G1853">
        <f t="shared" si="364"/>
        <v>231.22033473995282</v>
      </c>
      <c r="H1853">
        <v>13675.55</v>
      </c>
      <c r="I1853">
        <f t="shared" si="365"/>
        <v>215.98305055300489</v>
      </c>
      <c r="J1853">
        <v>10761.72</v>
      </c>
      <c r="K1853">
        <f t="shared" si="366"/>
        <v>210.87105610703327</v>
      </c>
      <c r="L1853">
        <v>30182.07</v>
      </c>
      <c r="M1853" s="134">
        <f t="shared" si="367"/>
        <v>354.58175615188873</v>
      </c>
      <c r="N1853">
        <v>16018.25</v>
      </c>
      <c r="O1853">
        <f t="shared" si="368"/>
        <v>244.03258388965236</v>
      </c>
      <c r="P1853">
        <v>26266.77</v>
      </c>
      <c r="Q1853">
        <f t="shared" si="369"/>
        <v>271.20020071489199</v>
      </c>
      <c r="R1853">
        <v>11785.36</v>
      </c>
      <c r="S1853" s="135">
        <f t="shared" si="370"/>
        <v>280.0197682927988</v>
      </c>
      <c r="T1853">
        <v>17520.5</v>
      </c>
      <c r="U1853" s="136">
        <f t="shared" si="371"/>
        <v>274.239016273868</v>
      </c>
      <c r="V1853">
        <v>14086.1</v>
      </c>
      <c r="W1853">
        <f t="shared" si="372"/>
        <v>192.56485654799255</v>
      </c>
      <c r="X1853">
        <v>5335.01</v>
      </c>
      <c r="Y1853">
        <f t="shared" si="373"/>
        <v>128.78129910758472</v>
      </c>
      <c r="Z1853">
        <v>28208.17</v>
      </c>
      <c r="AA1853" s="136">
        <f t="shared" si="374"/>
        <v>284.42536500766312</v>
      </c>
      <c r="AB1853">
        <v>16719.45</v>
      </c>
      <c r="AC1853">
        <f t="shared" si="375"/>
        <v>190.0499011071453</v>
      </c>
    </row>
    <row r="1854" spans="1:29">
      <c r="A1854" s="20">
        <v>44767</v>
      </c>
      <c r="B1854">
        <v>40122.5</v>
      </c>
      <c r="C1854">
        <f t="shared" si="376"/>
        <v>203.35834606778019</v>
      </c>
      <c r="D1854">
        <v>28007.15</v>
      </c>
      <c r="E1854" s="135">
        <f t="shared" si="376"/>
        <v>323.38803354063373</v>
      </c>
      <c r="F1854">
        <v>16005.8</v>
      </c>
      <c r="G1854">
        <f t="shared" si="364"/>
        <v>230.28370743273476</v>
      </c>
      <c r="H1854">
        <v>13631.34</v>
      </c>
      <c r="I1854">
        <f t="shared" si="365"/>
        <v>215.28482557010125</v>
      </c>
      <c r="J1854">
        <v>10737.01</v>
      </c>
      <c r="K1854">
        <f t="shared" si="366"/>
        <v>210.38687478690926</v>
      </c>
      <c r="L1854">
        <v>30311.24</v>
      </c>
      <c r="M1854" s="134">
        <f t="shared" si="367"/>
        <v>356.09925728557965</v>
      </c>
      <c r="N1854">
        <v>16038.1</v>
      </c>
      <c r="O1854">
        <f t="shared" si="368"/>
        <v>244.33499187992652</v>
      </c>
      <c r="P1854">
        <v>26397.89</v>
      </c>
      <c r="Q1854">
        <f t="shared" si="369"/>
        <v>272.55399375140678</v>
      </c>
      <c r="R1854">
        <v>11838.85</v>
      </c>
      <c r="S1854" s="135">
        <f t="shared" si="370"/>
        <v>281.290688944012</v>
      </c>
      <c r="T1854">
        <v>17521.900000000001</v>
      </c>
      <c r="U1854" s="136">
        <f t="shared" si="371"/>
        <v>274.26092972512708</v>
      </c>
      <c r="V1854">
        <v>14045.3</v>
      </c>
      <c r="W1854">
        <f t="shared" si="372"/>
        <v>192.00709775406389</v>
      </c>
      <c r="X1854">
        <v>5351.37</v>
      </c>
      <c r="Y1854">
        <f t="shared" si="373"/>
        <v>129.17621159198492</v>
      </c>
      <c r="Z1854">
        <v>28317.16</v>
      </c>
      <c r="AA1854" s="136">
        <f t="shared" si="374"/>
        <v>285.52432040009677</v>
      </c>
      <c r="AB1854">
        <v>16631</v>
      </c>
      <c r="AC1854">
        <f t="shared" si="375"/>
        <v>189.04449041762339</v>
      </c>
    </row>
    <row r="1855" spans="1:29">
      <c r="A1855" s="20">
        <v>44768</v>
      </c>
      <c r="B1855">
        <v>39613.1</v>
      </c>
      <c r="C1855">
        <f t="shared" si="376"/>
        <v>200.77648448171433</v>
      </c>
      <c r="D1855">
        <v>27640.2</v>
      </c>
      <c r="E1855" s="135">
        <f t="shared" si="376"/>
        <v>319.15099982218197</v>
      </c>
      <c r="F1855">
        <v>15843.45</v>
      </c>
      <c r="G1855">
        <f t="shared" si="364"/>
        <v>227.94789417118554</v>
      </c>
      <c r="H1855">
        <v>13396.4</v>
      </c>
      <c r="I1855">
        <f t="shared" si="365"/>
        <v>211.57433071637155</v>
      </c>
      <c r="J1855">
        <v>10582.07</v>
      </c>
      <c r="K1855">
        <f t="shared" si="366"/>
        <v>207.3508952749703</v>
      </c>
      <c r="L1855">
        <v>29971.41</v>
      </c>
      <c r="M1855" s="134">
        <f t="shared" si="367"/>
        <v>352.10690294430697</v>
      </c>
      <c r="N1855">
        <v>15831.7</v>
      </c>
      <c r="O1855">
        <f t="shared" si="368"/>
        <v>241.1905581674533</v>
      </c>
      <c r="P1855">
        <v>26051.78</v>
      </c>
      <c r="Q1855">
        <f t="shared" si="369"/>
        <v>268.98046333752524</v>
      </c>
      <c r="R1855">
        <v>11692.13</v>
      </c>
      <c r="S1855" s="135">
        <f t="shared" si="370"/>
        <v>277.80462654083385</v>
      </c>
      <c r="T1855">
        <v>17449.55</v>
      </c>
      <c r="U1855" s="136">
        <f t="shared" si="371"/>
        <v>273.12847386899193</v>
      </c>
      <c r="V1855">
        <v>13822.35</v>
      </c>
      <c r="W1855">
        <f t="shared" si="372"/>
        <v>188.95924669753478</v>
      </c>
      <c r="X1855">
        <v>5323.5</v>
      </c>
      <c r="Y1855">
        <f t="shared" si="373"/>
        <v>128.50346031201948</v>
      </c>
      <c r="Z1855">
        <v>28121.78</v>
      </c>
      <c r="AA1855" s="136">
        <f t="shared" si="374"/>
        <v>283.55428732757923</v>
      </c>
      <c r="AB1855">
        <v>16483.849999999999</v>
      </c>
      <c r="AC1855">
        <f t="shared" si="375"/>
        <v>187.37183713369859</v>
      </c>
    </row>
    <row r="1856" spans="1:29">
      <c r="A1856" s="20">
        <v>44769</v>
      </c>
      <c r="B1856">
        <v>39938.85</v>
      </c>
      <c r="C1856">
        <f t="shared" si="376"/>
        <v>202.42752769267028</v>
      </c>
      <c r="D1856">
        <v>27656.3</v>
      </c>
      <c r="E1856" s="135">
        <f t="shared" si="376"/>
        <v>319.33690047040943</v>
      </c>
      <c r="F1856">
        <v>15984.05</v>
      </c>
      <c r="G1856">
        <f t="shared" si="364"/>
        <v>229.97077895451673</v>
      </c>
      <c r="H1856">
        <v>13568.58</v>
      </c>
      <c r="I1856">
        <f t="shared" si="365"/>
        <v>214.2936335337512</v>
      </c>
      <c r="J1856">
        <v>10699.1</v>
      </c>
      <c r="K1856">
        <f t="shared" si="366"/>
        <v>209.6440454123281</v>
      </c>
      <c r="L1856">
        <v>30083.07</v>
      </c>
      <c r="M1856" s="134">
        <f t="shared" si="367"/>
        <v>353.41869497487085</v>
      </c>
      <c r="N1856">
        <v>16033.7</v>
      </c>
      <c r="O1856">
        <f t="shared" si="368"/>
        <v>244.26795937830406</v>
      </c>
      <c r="P1856">
        <v>26320.22</v>
      </c>
      <c r="Q1856">
        <f t="shared" si="369"/>
        <v>271.752063419298</v>
      </c>
      <c r="R1856">
        <v>11757.92</v>
      </c>
      <c r="S1856" s="135">
        <f t="shared" si="370"/>
        <v>279.36779478991434</v>
      </c>
      <c r="T1856">
        <v>17552.099999999999</v>
      </c>
      <c r="U1856" s="136">
        <f t="shared" si="371"/>
        <v>274.73363417371417</v>
      </c>
      <c r="V1856">
        <v>14016.55</v>
      </c>
      <c r="W1856">
        <f t="shared" si="372"/>
        <v>191.61406919216569</v>
      </c>
      <c r="X1856">
        <v>5390.85</v>
      </c>
      <c r="Y1856">
        <f t="shared" si="373"/>
        <v>130.12921555800702</v>
      </c>
      <c r="Z1856">
        <v>28299.8</v>
      </c>
      <c r="AA1856" s="136">
        <f t="shared" si="374"/>
        <v>285.34927805114137</v>
      </c>
      <c r="AB1856">
        <v>16641.8</v>
      </c>
      <c r="AC1856">
        <f t="shared" si="375"/>
        <v>189.16725396139768</v>
      </c>
    </row>
    <row r="1857" spans="1:29">
      <c r="A1857" s="20">
        <v>44770</v>
      </c>
      <c r="B1857">
        <v>40397.599999999999</v>
      </c>
      <c r="C1857">
        <f t="shared" si="376"/>
        <v>204.75267296673331</v>
      </c>
      <c r="D1857">
        <v>27819.75</v>
      </c>
      <c r="E1857" s="135">
        <f t="shared" si="376"/>
        <v>321.2241961817623</v>
      </c>
      <c r="F1857">
        <v>16134.8</v>
      </c>
      <c r="G1857">
        <f t="shared" si="364"/>
        <v>232.13969702768301</v>
      </c>
      <c r="H1857">
        <v>13772.22</v>
      </c>
      <c r="I1857">
        <f t="shared" si="365"/>
        <v>217.50979583907815</v>
      </c>
      <c r="J1857">
        <v>10830.33</v>
      </c>
      <c r="K1857">
        <f t="shared" si="366"/>
        <v>212.21543815372317</v>
      </c>
      <c r="L1857">
        <v>30345.32</v>
      </c>
      <c r="M1857" s="134">
        <f t="shared" si="367"/>
        <v>356.49963228469852</v>
      </c>
      <c r="N1857">
        <v>16141.2</v>
      </c>
      <c r="O1857">
        <f t="shared" si="368"/>
        <v>245.90568527021719</v>
      </c>
      <c r="P1857">
        <v>26592.23</v>
      </c>
      <c r="Q1857">
        <f t="shared" si="369"/>
        <v>274.56052318029856</v>
      </c>
      <c r="R1857">
        <v>11874.24</v>
      </c>
      <c r="S1857" s="135">
        <f t="shared" si="370"/>
        <v>282.13155418698142</v>
      </c>
      <c r="T1857">
        <v>17655.55</v>
      </c>
      <c r="U1857" s="136">
        <f t="shared" si="371"/>
        <v>276.35288169710287</v>
      </c>
      <c r="V1857">
        <v>14210.4</v>
      </c>
      <c r="W1857">
        <f t="shared" si="372"/>
        <v>194.26410699126043</v>
      </c>
      <c r="X1857">
        <v>5421.77</v>
      </c>
      <c r="Y1857">
        <f t="shared" si="373"/>
        <v>130.8755904979615</v>
      </c>
      <c r="Z1857">
        <v>28569.68</v>
      </c>
      <c r="AA1857" s="136">
        <f t="shared" si="374"/>
        <v>288.07050092764376</v>
      </c>
      <c r="AB1857">
        <v>16929.599999999999</v>
      </c>
      <c r="AC1857">
        <f t="shared" si="375"/>
        <v>192.43867506308681</v>
      </c>
    </row>
    <row r="1858" spans="1:29">
      <c r="A1858" s="20">
        <v>44771</v>
      </c>
      <c r="B1858">
        <v>40906.15</v>
      </c>
      <c r="C1858">
        <f t="shared" si="376"/>
        <v>207.33022638171917</v>
      </c>
      <c r="D1858">
        <v>28286.15</v>
      </c>
      <c r="E1858" s="135">
        <f t="shared" si="376"/>
        <v>326.60954166830243</v>
      </c>
      <c r="F1858">
        <v>16377.35</v>
      </c>
      <c r="G1858">
        <f t="shared" ref="G1858:G1921" si="377">F1858/F$2*100</f>
        <v>235.62938909167292</v>
      </c>
      <c r="H1858">
        <v>13969.05</v>
      </c>
      <c r="I1858">
        <f t="shared" ref="I1858:I1921" si="378">H1858/H$2*100</f>
        <v>220.61840528004012</v>
      </c>
      <c r="J1858">
        <v>10967.88</v>
      </c>
      <c r="K1858">
        <f t="shared" ref="K1858:K1921" si="379">J1858/J$2*100</f>
        <v>214.91066844846435</v>
      </c>
      <c r="L1858">
        <v>30767</v>
      </c>
      <c r="M1858" s="134">
        <f t="shared" ref="M1858:M1921" si="380">L1858/L$2*100</f>
        <v>361.45356801323305</v>
      </c>
      <c r="N1858">
        <v>16336.95</v>
      </c>
      <c r="O1858">
        <f t="shared" ref="O1858:O1921" si="381">N1858/N$2*100</f>
        <v>248.88786985944503</v>
      </c>
      <c r="P1858">
        <v>26886.01</v>
      </c>
      <c r="Q1858">
        <f t="shared" ref="Q1858:Q1921" si="382">P1858/P$2*100</f>
        <v>277.59375471070831</v>
      </c>
      <c r="R1858">
        <v>12056.63</v>
      </c>
      <c r="S1858" s="135">
        <f t="shared" ref="S1858:S1921" si="383">R1858/R$2*100</f>
        <v>286.46513462397473</v>
      </c>
      <c r="T1858">
        <v>17906.900000000001</v>
      </c>
      <c r="U1858" s="136">
        <f t="shared" ref="U1858:U1921" si="384">T1858/T$2*100</f>
        <v>280.28712882135369</v>
      </c>
      <c r="V1858">
        <v>14420.9</v>
      </c>
      <c r="W1858">
        <f t="shared" ref="W1858:W1921" si="385">V1858/V$2*100</f>
        <v>197.14175959228925</v>
      </c>
      <c r="X1858">
        <v>5528.76</v>
      </c>
      <c r="Y1858">
        <f t="shared" ref="Y1858:Y1921" si="386">X1858/X$2*100</f>
        <v>133.45821193475737</v>
      </c>
      <c r="Z1858">
        <v>28921.57</v>
      </c>
      <c r="AA1858" s="136">
        <f t="shared" ref="AA1858:AA1921" si="387">Z1858/Z$2*100</f>
        <v>291.61863757360652</v>
      </c>
      <c r="AB1858">
        <v>17158.25</v>
      </c>
      <c r="AC1858">
        <f t="shared" ref="AC1858:AC1921" si="388">AB1858/AB$2*100</f>
        <v>195.03773842271582</v>
      </c>
    </row>
    <row r="1859" spans="1:29">
      <c r="A1859" s="20">
        <v>44774</v>
      </c>
      <c r="B1859">
        <v>41499.75</v>
      </c>
      <c r="C1859">
        <f t="shared" ref="C1859:E1922" si="389">B1859/B$2*100</f>
        <v>210.33885032653404</v>
      </c>
      <c r="D1859">
        <v>28925.4</v>
      </c>
      <c r="E1859" s="135">
        <f t="shared" si="389"/>
        <v>333.99072113286235</v>
      </c>
      <c r="F1859">
        <v>16523</v>
      </c>
      <c r="G1859">
        <f t="shared" si="377"/>
        <v>237.72493083201564</v>
      </c>
      <c r="H1859">
        <v>14048.53</v>
      </c>
      <c r="I1859">
        <f t="shared" si="378"/>
        <v>221.87366249879577</v>
      </c>
      <c r="J1859">
        <v>11030.81</v>
      </c>
      <c r="K1859">
        <f t="shared" si="379"/>
        <v>216.14375345353935</v>
      </c>
      <c r="L1859">
        <v>31122.65</v>
      </c>
      <c r="M1859" s="134">
        <f t="shared" si="380"/>
        <v>365.63177718097467</v>
      </c>
      <c r="N1859">
        <v>16623.650000000001</v>
      </c>
      <c r="O1859">
        <f t="shared" si="381"/>
        <v>253.25564672652879</v>
      </c>
      <c r="P1859">
        <v>27325.24</v>
      </c>
      <c r="Q1859">
        <f t="shared" si="382"/>
        <v>282.12873423655037</v>
      </c>
      <c r="R1859">
        <v>12288.34</v>
      </c>
      <c r="S1859" s="135">
        <f t="shared" si="383"/>
        <v>291.97055664851405</v>
      </c>
      <c r="T1859">
        <v>18313.150000000001</v>
      </c>
      <c r="U1859" s="136">
        <f t="shared" si="384"/>
        <v>286.64594280276174</v>
      </c>
      <c r="V1859">
        <v>14496.4</v>
      </c>
      <c r="W1859">
        <f t="shared" si="385"/>
        <v>198.1738867722307</v>
      </c>
      <c r="X1859">
        <v>5586.02</v>
      </c>
      <c r="Y1859">
        <f t="shared" si="386"/>
        <v>134.84040563015819</v>
      </c>
      <c r="Z1859">
        <v>29574.9</v>
      </c>
      <c r="AA1859" s="136">
        <f t="shared" si="387"/>
        <v>298.2062192465919</v>
      </c>
      <c r="AB1859">
        <v>17340.05</v>
      </c>
      <c r="AC1859">
        <f t="shared" si="388"/>
        <v>197.10425807624981</v>
      </c>
    </row>
    <row r="1860" spans="1:29">
      <c r="A1860" s="20">
        <v>44775</v>
      </c>
      <c r="B1860">
        <v>41674.050000000003</v>
      </c>
      <c r="C1860">
        <f t="shared" si="389"/>
        <v>211.22227881976389</v>
      </c>
      <c r="D1860">
        <v>28994.5</v>
      </c>
      <c r="E1860" s="135">
        <f t="shared" si="389"/>
        <v>334.78859285910573</v>
      </c>
      <c r="F1860">
        <v>16527.95</v>
      </c>
      <c r="G1860">
        <f t="shared" si="377"/>
        <v>237.79614903740324</v>
      </c>
      <c r="H1860">
        <v>14054.43</v>
      </c>
      <c r="I1860">
        <f t="shared" si="378"/>
        <v>221.96684339450107</v>
      </c>
      <c r="J1860">
        <v>11035.36</v>
      </c>
      <c r="K1860">
        <f t="shared" si="379"/>
        <v>216.23290865412878</v>
      </c>
      <c r="L1860">
        <v>31201.9</v>
      </c>
      <c r="M1860" s="134">
        <f t="shared" si="380"/>
        <v>366.56281352722385</v>
      </c>
      <c r="N1860">
        <v>16661.55</v>
      </c>
      <c r="O1860">
        <f t="shared" si="381"/>
        <v>253.83304032004972</v>
      </c>
      <c r="P1860">
        <v>27346.43</v>
      </c>
      <c r="Q1860">
        <f t="shared" si="382"/>
        <v>282.34751759868999</v>
      </c>
      <c r="R1860">
        <v>12273.03</v>
      </c>
      <c r="S1860" s="135">
        <f t="shared" si="383"/>
        <v>291.60679154905483</v>
      </c>
      <c r="T1860">
        <v>18400</v>
      </c>
      <c r="U1860" s="136">
        <f t="shared" si="384"/>
        <v>288.00535940407934</v>
      </c>
      <c r="V1860">
        <v>14515.95</v>
      </c>
      <c r="W1860">
        <f t="shared" si="385"/>
        <v>198.44114619432153</v>
      </c>
      <c r="X1860">
        <v>5613.11</v>
      </c>
      <c r="Y1860">
        <f t="shared" si="386"/>
        <v>135.49432856429036</v>
      </c>
      <c r="Z1860">
        <v>29742.25</v>
      </c>
      <c r="AA1860" s="136">
        <f t="shared" si="387"/>
        <v>299.89362345728802</v>
      </c>
      <c r="AB1860">
        <v>17345.45</v>
      </c>
      <c r="AC1860">
        <f t="shared" si="388"/>
        <v>197.16563984813698</v>
      </c>
    </row>
    <row r="1861" spans="1:29">
      <c r="A1861" s="20">
        <v>44776</v>
      </c>
      <c r="B1861">
        <v>41514.1</v>
      </c>
      <c r="C1861">
        <f t="shared" si="389"/>
        <v>210.41158239123769</v>
      </c>
      <c r="D1861">
        <v>28856.400000000001</v>
      </c>
      <c r="E1861" s="135">
        <f t="shared" si="389"/>
        <v>333.19400406903031</v>
      </c>
      <c r="F1861">
        <v>16492.150000000001</v>
      </c>
      <c r="G1861">
        <f t="shared" si="377"/>
        <v>237.28107595601449</v>
      </c>
      <c r="H1861">
        <v>14065.94</v>
      </c>
      <c r="I1861">
        <f t="shared" si="378"/>
        <v>222.14862510798716</v>
      </c>
      <c r="J1861">
        <v>11019.59</v>
      </c>
      <c r="K1861">
        <f t="shared" si="379"/>
        <v>215.92390260725077</v>
      </c>
      <c r="L1861">
        <v>31174.98</v>
      </c>
      <c r="M1861" s="134">
        <f t="shared" si="380"/>
        <v>366.2465548718165</v>
      </c>
      <c r="N1861">
        <v>16592.650000000001</v>
      </c>
      <c r="O1861">
        <f t="shared" si="381"/>
        <v>252.78337228327939</v>
      </c>
      <c r="P1861">
        <v>27268.62</v>
      </c>
      <c r="Q1861">
        <f t="shared" si="382"/>
        <v>281.5441417889644</v>
      </c>
      <c r="R1861">
        <v>12243.65</v>
      </c>
      <c r="S1861" s="135">
        <f t="shared" si="383"/>
        <v>290.90872370959613</v>
      </c>
      <c r="T1861">
        <v>18322.7</v>
      </c>
      <c r="U1861" s="136">
        <f t="shared" si="384"/>
        <v>286.79542384527849</v>
      </c>
      <c r="V1861">
        <v>14523.3</v>
      </c>
      <c r="W1861">
        <f t="shared" si="385"/>
        <v>198.54162480058073</v>
      </c>
      <c r="X1861">
        <v>5579.97</v>
      </c>
      <c r="Y1861">
        <f t="shared" si="386"/>
        <v>134.69436525542585</v>
      </c>
      <c r="Z1861">
        <v>29652.57</v>
      </c>
      <c r="AA1861" s="136">
        <f t="shared" si="387"/>
        <v>298.98937242881345</v>
      </c>
      <c r="AB1861">
        <v>17388.150000000001</v>
      </c>
      <c r="AC1861">
        <f t="shared" si="388"/>
        <v>197.65101052583719</v>
      </c>
    </row>
    <row r="1862" spans="1:29">
      <c r="A1862" s="20">
        <v>44777</v>
      </c>
      <c r="B1862">
        <v>41724.9</v>
      </c>
      <c r="C1862">
        <f t="shared" si="389"/>
        <v>211.48000881907961</v>
      </c>
      <c r="D1862">
        <v>28837.5</v>
      </c>
      <c r="E1862" s="135">
        <f t="shared" si="389"/>
        <v>332.975772873285</v>
      </c>
      <c r="F1862">
        <v>16573.3</v>
      </c>
      <c r="G1862">
        <f t="shared" si="377"/>
        <v>238.44862289888309</v>
      </c>
      <c r="H1862">
        <v>14190.67</v>
      </c>
      <c r="I1862">
        <f t="shared" si="378"/>
        <v>224.11853241668598</v>
      </c>
      <c r="J1862">
        <v>11081.2</v>
      </c>
      <c r="K1862">
        <f t="shared" si="379"/>
        <v>217.13112280688006</v>
      </c>
      <c r="L1862">
        <v>31342.2</v>
      </c>
      <c r="M1862" s="134">
        <f t="shared" si="380"/>
        <v>368.21107093263407</v>
      </c>
      <c r="N1862">
        <v>16796.75</v>
      </c>
      <c r="O1862">
        <f t="shared" si="381"/>
        <v>255.89276627899537</v>
      </c>
      <c r="P1862">
        <v>27544.27</v>
      </c>
      <c r="Q1862">
        <f t="shared" si="382"/>
        <v>284.39018396800128</v>
      </c>
      <c r="R1862">
        <v>12250.8</v>
      </c>
      <c r="S1862" s="135">
        <f t="shared" si="383"/>
        <v>291.07860747583607</v>
      </c>
      <c r="T1862">
        <v>18321.55</v>
      </c>
      <c r="U1862" s="136">
        <f t="shared" si="384"/>
        <v>286.77742351031571</v>
      </c>
      <c r="V1862">
        <v>14635.55</v>
      </c>
      <c r="W1862">
        <f t="shared" si="385"/>
        <v>200.0761450118182</v>
      </c>
      <c r="X1862">
        <v>5550.84</v>
      </c>
      <c r="Y1862">
        <f t="shared" si="386"/>
        <v>133.9911989552682</v>
      </c>
      <c r="Z1862">
        <v>29623.77</v>
      </c>
      <c r="AA1862" s="136">
        <f t="shared" si="387"/>
        <v>298.69897959183669</v>
      </c>
      <c r="AB1862">
        <v>17382</v>
      </c>
      <c r="AC1862">
        <f t="shared" si="388"/>
        <v>197.58110350785461</v>
      </c>
    </row>
    <row r="1863" spans="1:29">
      <c r="A1863" s="20">
        <v>44778</v>
      </c>
      <c r="B1863">
        <v>41684.25</v>
      </c>
      <c r="C1863">
        <f t="shared" si="389"/>
        <v>211.27397687272395</v>
      </c>
      <c r="D1863">
        <v>28954.1</v>
      </c>
      <c r="E1863" s="135">
        <f t="shared" si="389"/>
        <v>334.32210924492</v>
      </c>
      <c r="F1863">
        <v>16592.599999999999</v>
      </c>
      <c r="G1863">
        <f t="shared" si="377"/>
        <v>238.72630196231333</v>
      </c>
      <c r="H1863">
        <v>14168.53</v>
      </c>
      <c r="I1863">
        <f t="shared" si="378"/>
        <v>223.7688671572088</v>
      </c>
      <c r="J1863">
        <v>11103.89</v>
      </c>
      <c r="K1863">
        <f t="shared" si="379"/>
        <v>217.57572313685225</v>
      </c>
      <c r="L1863">
        <v>31493.87</v>
      </c>
      <c r="M1863" s="134">
        <f t="shared" si="380"/>
        <v>369.99290415201085</v>
      </c>
      <c r="N1863">
        <v>16788</v>
      </c>
      <c r="O1863">
        <f t="shared" si="381"/>
        <v>255.7594630087234</v>
      </c>
      <c r="P1863">
        <v>27585.34</v>
      </c>
      <c r="Q1863">
        <f t="shared" si="382"/>
        <v>284.81422515172358</v>
      </c>
      <c r="R1863">
        <v>12269.42</v>
      </c>
      <c r="S1863" s="135">
        <f t="shared" si="383"/>
        <v>291.52101806707913</v>
      </c>
      <c r="T1863">
        <v>18331.05</v>
      </c>
      <c r="U1863" s="136">
        <f t="shared" si="384"/>
        <v>286.92612192957324</v>
      </c>
      <c r="V1863">
        <v>14667.45</v>
      </c>
      <c r="W1863">
        <f t="shared" si="385"/>
        <v>200.51223583354184</v>
      </c>
      <c r="X1863">
        <v>5568.02</v>
      </c>
      <c r="Y1863">
        <f t="shared" si="386"/>
        <v>134.40590534169829</v>
      </c>
      <c r="Z1863">
        <v>29634.81</v>
      </c>
      <c r="AA1863" s="136">
        <f t="shared" si="387"/>
        <v>298.81029684601111</v>
      </c>
      <c r="AB1863">
        <v>17397.5</v>
      </c>
      <c r="AC1863">
        <f t="shared" si="388"/>
        <v>197.75729192716028</v>
      </c>
    </row>
    <row r="1864" spans="1:29">
      <c r="A1864" s="20">
        <v>44781</v>
      </c>
      <c r="B1864">
        <v>41894.15</v>
      </c>
      <c r="C1864">
        <f t="shared" si="389"/>
        <v>212.33784170765767</v>
      </c>
      <c r="D1864">
        <v>29160.400000000001</v>
      </c>
      <c r="E1864" s="135">
        <f t="shared" si="389"/>
        <v>336.70417779953669</v>
      </c>
      <c r="F1864">
        <v>16651.349999999999</v>
      </c>
      <c r="G1864">
        <f t="shared" si="377"/>
        <v>239.57156854140797</v>
      </c>
      <c r="H1864">
        <v>14178.32</v>
      </c>
      <c r="I1864">
        <f t="shared" si="378"/>
        <v>223.92348427059096</v>
      </c>
      <c r="J1864">
        <v>11114.29</v>
      </c>
      <c r="K1864">
        <f t="shared" si="379"/>
        <v>217.77950645248518</v>
      </c>
      <c r="L1864">
        <v>31823.07</v>
      </c>
      <c r="M1864" s="134">
        <f t="shared" si="380"/>
        <v>373.86037626791284</v>
      </c>
      <c r="N1864">
        <v>16858.05</v>
      </c>
      <c r="O1864">
        <f t="shared" si="381"/>
        <v>256.82665090387235</v>
      </c>
      <c r="P1864">
        <v>27768.63</v>
      </c>
      <c r="Q1864">
        <f t="shared" si="382"/>
        <v>286.70666509729102</v>
      </c>
      <c r="R1864">
        <v>12388.05</v>
      </c>
      <c r="S1864" s="135">
        <f t="shared" si="383"/>
        <v>294.33966298862367</v>
      </c>
      <c r="T1864">
        <v>18543.5</v>
      </c>
      <c r="U1864" s="136">
        <f t="shared" si="384"/>
        <v>290.25148815812742</v>
      </c>
      <c r="V1864">
        <v>14687.75</v>
      </c>
      <c r="W1864">
        <f t="shared" si="385"/>
        <v>200.78974817463865</v>
      </c>
      <c r="X1864">
        <v>5569.05</v>
      </c>
      <c r="Y1864">
        <f t="shared" si="386"/>
        <v>134.43076841376015</v>
      </c>
      <c r="Z1864">
        <v>30051.07</v>
      </c>
      <c r="AA1864" s="136">
        <f t="shared" si="387"/>
        <v>303.00748164878598</v>
      </c>
      <c r="AB1864">
        <v>17525.099999999999</v>
      </c>
      <c r="AC1864">
        <f t="shared" si="388"/>
        <v>199.20772046286402</v>
      </c>
    </row>
    <row r="1865" spans="1:29">
      <c r="A1865" s="20">
        <v>44783</v>
      </c>
      <c r="B1865">
        <v>41748.85</v>
      </c>
      <c r="C1865">
        <f t="shared" si="389"/>
        <v>211.60139787480455</v>
      </c>
      <c r="D1865">
        <v>28901.05</v>
      </c>
      <c r="E1865" s="135">
        <f t="shared" si="389"/>
        <v>333.70956083569843</v>
      </c>
      <c r="F1865">
        <v>16625.400000000001</v>
      </c>
      <c r="G1865">
        <f t="shared" si="377"/>
        <v>239.19821249498239</v>
      </c>
      <c r="H1865">
        <v>14114.69</v>
      </c>
      <c r="I1865">
        <f t="shared" si="378"/>
        <v>222.91855200046746</v>
      </c>
      <c r="J1865">
        <v>11093.03</v>
      </c>
      <c r="K1865">
        <f t="shared" si="379"/>
        <v>217.36292632841253</v>
      </c>
      <c r="L1865">
        <v>31851.93</v>
      </c>
      <c r="M1865" s="134">
        <f t="shared" si="380"/>
        <v>374.19942622315267</v>
      </c>
      <c r="N1865">
        <v>16846.7</v>
      </c>
      <c r="O1865">
        <f t="shared" si="381"/>
        <v>256.65373751900529</v>
      </c>
      <c r="P1865">
        <v>27818.14</v>
      </c>
      <c r="Q1865">
        <f t="shared" si="382"/>
        <v>287.21784793162482</v>
      </c>
      <c r="R1865">
        <v>12453.93</v>
      </c>
      <c r="S1865" s="135">
        <f t="shared" si="383"/>
        <v>295.90496963476176</v>
      </c>
      <c r="T1865">
        <v>18595.599999999999</v>
      </c>
      <c r="U1865" s="136">
        <f t="shared" si="384"/>
        <v>291.06698159426617</v>
      </c>
      <c r="V1865">
        <v>14658.75</v>
      </c>
      <c r="W1865">
        <f t="shared" si="385"/>
        <v>200.39330197307174</v>
      </c>
      <c r="X1865">
        <v>5599.1</v>
      </c>
      <c r="Y1865">
        <f t="shared" si="386"/>
        <v>135.15614250643907</v>
      </c>
      <c r="Z1865">
        <v>30109.27</v>
      </c>
      <c r="AA1865" s="136">
        <f t="shared" si="387"/>
        <v>303.59431717350975</v>
      </c>
      <c r="AB1865">
        <v>17534.75</v>
      </c>
      <c r="AC1865">
        <f t="shared" si="388"/>
        <v>199.31741196262533</v>
      </c>
    </row>
    <row r="1866" spans="1:29">
      <c r="A1866" s="20">
        <v>44784</v>
      </c>
      <c r="B1866">
        <v>42095.3</v>
      </c>
      <c r="C1866">
        <f t="shared" si="389"/>
        <v>213.35735772265011</v>
      </c>
      <c r="D1866">
        <v>29183.05</v>
      </c>
      <c r="E1866" s="135">
        <f t="shared" si="389"/>
        <v>336.96570883570763</v>
      </c>
      <c r="F1866">
        <v>16631.900000000001</v>
      </c>
      <c r="G1866">
        <f t="shared" si="377"/>
        <v>239.2917313505418</v>
      </c>
      <c r="H1866">
        <v>14214.81</v>
      </c>
      <c r="I1866">
        <f t="shared" si="378"/>
        <v>224.49978442047009</v>
      </c>
      <c r="J1866">
        <v>11177.96</v>
      </c>
      <c r="K1866">
        <f t="shared" si="379"/>
        <v>219.02709142424942</v>
      </c>
      <c r="L1866">
        <v>32248.34</v>
      </c>
      <c r="M1866" s="134">
        <f t="shared" si="380"/>
        <v>378.85648764923013</v>
      </c>
      <c r="N1866">
        <v>16946.75</v>
      </c>
      <c r="O1866">
        <f t="shared" si="381"/>
        <v>258.17796519794393</v>
      </c>
      <c r="P1866">
        <v>28069.93</v>
      </c>
      <c r="Q1866">
        <f t="shared" si="382"/>
        <v>289.817539425402</v>
      </c>
      <c r="R1866">
        <v>12579.79</v>
      </c>
      <c r="S1866" s="135">
        <f t="shared" si="383"/>
        <v>298.89539911993086</v>
      </c>
      <c r="T1866">
        <v>18677.55</v>
      </c>
      <c r="U1866" s="136">
        <f t="shared" si="384"/>
        <v>292.34970111617724</v>
      </c>
      <c r="V1866">
        <v>14738.9</v>
      </c>
      <c r="W1866">
        <f t="shared" si="385"/>
        <v>201.48899725085064</v>
      </c>
      <c r="X1866">
        <v>5601.64</v>
      </c>
      <c r="Y1866">
        <f t="shared" si="386"/>
        <v>135.21745532492176</v>
      </c>
      <c r="Z1866">
        <v>30170.09</v>
      </c>
      <c r="AA1866" s="136">
        <f t="shared" si="387"/>
        <v>304.20757037993059</v>
      </c>
      <c r="AB1866">
        <v>17659</v>
      </c>
      <c r="AC1866">
        <f t="shared" si="388"/>
        <v>200.72976106576945</v>
      </c>
    </row>
    <row r="1867" spans="1:29">
      <c r="A1867" s="20">
        <v>44785</v>
      </c>
      <c r="B1867">
        <v>42211.4</v>
      </c>
      <c r="C1867">
        <f t="shared" si="389"/>
        <v>213.94580320781353</v>
      </c>
      <c r="D1867">
        <v>29433.65</v>
      </c>
      <c r="E1867" s="135">
        <f t="shared" si="389"/>
        <v>339.85929283855279</v>
      </c>
      <c r="F1867">
        <v>16646.150000000001</v>
      </c>
      <c r="G1867">
        <f t="shared" si="377"/>
        <v>239.49675345696048</v>
      </c>
      <c r="H1867">
        <v>14155.16</v>
      </c>
      <c r="I1867">
        <f t="shared" si="378"/>
        <v>223.55770977151727</v>
      </c>
      <c r="J1867">
        <v>11166.12</v>
      </c>
      <c r="K1867">
        <f t="shared" si="379"/>
        <v>218.79509195722119</v>
      </c>
      <c r="L1867">
        <v>32570.44</v>
      </c>
      <c r="M1867" s="134">
        <f t="shared" si="380"/>
        <v>382.64054830698228</v>
      </c>
      <c r="N1867">
        <v>17020.25</v>
      </c>
      <c r="O1867">
        <f t="shared" si="381"/>
        <v>259.29771266822877</v>
      </c>
      <c r="P1867">
        <v>28246.9</v>
      </c>
      <c r="Q1867">
        <f t="shared" si="382"/>
        <v>291.644726381412</v>
      </c>
      <c r="R1867">
        <v>12646.46</v>
      </c>
      <c r="S1867" s="135">
        <f t="shared" si="383"/>
        <v>300.47947614024076</v>
      </c>
      <c r="T1867">
        <v>18832.599999999999</v>
      </c>
      <c r="U1867" s="136">
        <f t="shared" si="384"/>
        <v>294.77661584311215</v>
      </c>
      <c r="V1867">
        <v>14698.9</v>
      </c>
      <c r="W1867">
        <f t="shared" si="385"/>
        <v>200.9421749038618</v>
      </c>
      <c r="X1867">
        <v>5698.54</v>
      </c>
      <c r="Y1867">
        <f t="shared" si="386"/>
        <v>137.55651521113094</v>
      </c>
      <c r="Z1867">
        <v>30447.79</v>
      </c>
      <c r="AA1867" s="136">
        <f t="shared" si="387"/>
        <v>307.00764297813987</v>
      </c>
      <c r="AB1867">
        <v>17698.150000000001</v>
      </c>
      <c r="AC1867">
        <f t="shared" si="388"/>
        <v>201.17477891195131</v>
      </c>
    </row>
    <row r="1868" spans="1:29">
      <c r="A1868" s="20">
        <v>44789</v>
      </c>
      <c r="B1868">
        <v>42877.5</v>
      </c>
      <c r="C1868">
        <f t="shared" si="389"/>
        <v>217.32188880357023</v>
      </c>
      <c r="D1868">
        <v>29710.9</v>
      </c>
      <c r="E1868" s="135">
        <f t="shared" si="389"/>
        <v>343.06059437402286</v>
      </c>
      <c r="F1868">
        <v>16791.55</v>
      </c>
      <c r="G1868">
        <f t="shared" si="377"/>
        <v>241.58869831824319</v>
      </c>
      <c r="H1868">
        <v>14254.37</v>
      </c>
      <c r="I1868">
        <f t="shared" si="378"/>
        <v>225.12457022286029</v>
      </c>
      <c r="J1868">
        <v>11220.12</v>
      </c>
      <c r="K1868">
        <f t="shared" si="379"/>
        <v>219.85319763454601</v>
      </c>
      <c r="L1868">
        <v>33162.980000000003</v>
      </c>
      <c r="M1868" s="134">
        <f t="shared" si="380"/>
        <v>389.60176315375202</v>
      </c>
      <c r="N1868">
        <v>17218.8</v>
      </c>
      <c r="O1868">
        <f t="shared" si="381"/>
        <v>262.32255430394366</v>
      </c>
      <c r="P1868">
        <v>28552.17</v>
      </c>
      <c r="Q1868">
        <f t="shared" si="382"/>
        <v>294.79659032479884</v>
      </c>
      <c r="R1868">
        <v>12849.46</v>
      </c>
      <c r="S1868" s="135">
        <f t="shared" si="383"/>
        <v>305.30274950341663</v>
      </c>
      <c r="T1868">
        <v>19050.400000000001</v>
      </c>
      <c r="U1868" s="136">
        <f t="shared" si="384"/>
        <v>298.18572276040618</v>
      </c>
      <c r="V1868">
        <v>14779.3</v>
      </c>
      <c r="W1868">
        <f t="shared" si="385"/>
        <v>202.04128782130937</v>
      </c>
      <c r="X1868">
        <v>5730.07</v>
      </c>
      <c r="Y1868">
        <f t="shared" si="386"/>
        <v>138.31761488308322</v>
      </c>
      <c r="Z1868">
        <v>30856.22</v>
      </c>
      <c r="AA1868" s="136">
        <f t="shared" si="387"/>
        <v>311.12587722836167</v>
      </c>
      <c r="AB1868">
        <v>17825.25</v>
      </c>
      <c r="AC1868">
        <f t="shared" si="388"/>
        <v>202.61952395025804</v>
      </c>
    </row>
    <row r="1869" spans="1:29">
      <c r="A1869" s="20">
        <v>44790</v>
      </c>
      <c r="B1869">
        <v>43313.05</v>
      </c>
      <c r="C1869">
        <f t="shared" si="389"/>
        <v>219.52944634933183</v>
      </c>
      <c r="D1869">
        <v>29856.35</v>
      </c>
      <c r="E1869" s="135">
        <f t="shared" si="389"/>
        <v>344.74005085133251</v>
      </c>
      <c r="F1869">
        <v>16883.8</v>
      </c>
      <c r="G1869">
        <f t="shared" si="377"/>
        <v>242.91594669137478</v>
      </c>
      <c r="H1869">
        <v>14376.46</v>
      </c>
      <c r="I1869">
        <f t="shared" si="378"/>
        <v>227.05278302907396</v>
      </c>
      <c r="J1869">
        <v>11280.57</v>
      </c>
      <c r="K1869">
        <f t="shared" si="379"/>
        <v>221.03768815666234</v>
      </c>
      <c r="L1869">
        <v>33196.76</v>
      </c>
      <c r="M1869" s="134">
        <f t="shared" si="380"/>
        <v>389.99861372506172</v>
      </c>
      <c r="N1869">
        <v>17342.05</v>
      </c>
      <c r="O1869">
        <f t="shared" si="381"/>
        <v>264.20022608234638</v>
      </c>
      <c r="P1869">
        <v>28603.89</v>
      </c>
      <c r="Q1869">
        <f t="shared" si="382"/>
        <v>295.33059105579753</v>
      </c>
      <c r="R1869">
        <v>12903.36</v>
      </c>
      <c r="S1869" s="135">
        <f t="shared" si="383"/>
        <v>306.5834117412254</v>
      </c>
      <c r="T1869">
        <v>19110.849999999999</v>
      </c>
      <c r="U1869" s="136">
        <f t="shared" si="384"/>
        <v>299.13191428083962</v>
      </c>
      <c r="V1869">
        <v>14912.3</v>
      </c>
      <c r="W1869">
        <f t="shared" si="385"/>
        <v>203.85947212504735</v>
      </c>
      <c r="X1869">
        <v>5788.31</v>
      </c>
      <c r="Y1869">
        <f t="shared" si="386"/>
        <v>139.72346470530019</v>
      </c>
      <c r="Z1869">
        <v>30867.95</v>
      </c>
      <c r="AA1869" s="136">
        <f t="shared" si="387"/>
        <v>311.24415181092201</v>
      </c>
      <c r="AB1869">
        <v>17944.25</v>
      </c>
      <c r="AC1869">
        <f t="shared" si="388"/>
        <v>203.97219633073408</v>
      </c>
    </row>
    <row r="1870" spans="1:29">
      <c r="A1870" s="20">
        <v>44791</v>
      </c>
      <c r="B1870">
        <v>43576.9</v>
      </c>
      <c r="C1870">
        <f t="shared" si="389"/>
        <v>220.86675333693191</v>
      </c>
      <c r="D1870">
        <v>29983.25</v>
      </c>
      <c r="E1870" s="135">
        <f t="shared" si="389"/>
        <v>346.20531745133673</v>
      </c>
      <c r="F1870">
        <v>16939.400000000001</v>
      </c>
      <c r="G1870">
        <f t="shared" si="377"/>
        <v>243.7158925943138</v>
      </c>
      <c r="H1870">
        <v>14380.74</v>
      </c>
      <c r="I1870">
        <f t="shared" si="378"/>
        <v>227.12037866189073</v>
      </c>
      <c r="J1870">
        <v>11280.01</v>
      </c>
      <c r="K1870">
        <f t="shared" si="379"/>
        <v>221.02671520889751</v>
      </c>
      <c r="L1870">
        <v>33276.54</v>
      </c>
      <c r="M1870" s="134">
        <f t="shared" si="380"/>
        <v>390.93587656044042</v>
      </c>
      <c r="N1870">
        <v>17328.25</v>
      </c>
      <c r="O1870">
        <f t="shared" si="381"/>
        <v>263.98998778180317</v>
      </c>
      <c r="P1870">
        <v>28624.86</v>
      </c>
      <c r="Q1870">
        <f t="shared" si="382"/>
        <v>295.54710295311082</v>
      </c>
      <c r="R1870">
        <v>12969.13</v>
      </c>
      <c r="S1870" s="135">
        <f t="shared" si="383"/>
        <v>308.14610479095978</v>
      </c>
      <c r="T1870">
        <v>19164.849999999999</v>
      </c>
      <c r="U1870" s="136">
        <f t="shared" si="384"/>
        <v>299.97714740082984</v>
      </c>
      <c r="V1870">
        <v>14895.75</v>
      </c>
      <c r="W1870">
        <f t="shared" si="385"/>
        <v>203.63322437898069</v>
      </c>
      <c r="X1870">
        <v>5775.35</v>
      </c>
      <c r="Y1870">
        <f t="shared" si="386"/>
        <v>139.41062449760906</v>
      </c>
      <c r="Z1870">
        <v>31133.82</v>
      </c>
      <c r="AA1870" s="136">
        <f t="shared" si="387"/>
        <v>313.92494151810922</v>
      </c>
      <c r="AB1870">
        <v>17956.5</v>
      </c>
      <c r="AC1870">
        <f t="shared" si="388"/>
        <v>204.11144201695953</v>
      </c>
    </row>
    <row r="1871" spans="1:29">
      <c r="A1871" s="20">
        <v>44792</v>
      </c>
      <c r="B1871">
        <v>43133.8</v>
      </c>
      <c r="C1871">
        <f t="shared" si="389"/>
        <v>218.62092909510667</v>
      </c>
      <c r="D1871">
        <v>29549</v>
      </c>
      <c r="E1871" s="135">
        <f t="shared" si="389"/>
        <v>341.19119593004592</v>
      </c>
      <c r="F1871">
        <v>16800.45</v>
      </c>
      <c r="G1871">
        <f t="shared" si="377"/>
        <v>241.71674721277842</v>
      </c>
      <c r="H1871">
        <v>14286.34</v>
      </c>
      <c r="I1871">
        <f t="shared" si="378"/>
        <v>225.62948433060578</v>
      </c>
      <c r="J1871">
        <v>11212.48</v>
      </c>
      <c r="K1871">
        <f t="shared" si="379"/>
        <v>219.70349527575408</v>
      </c>
      <c r="L1871">
        <v>32826.14</v>
      </c>
      <c r="M1871" s="134">
        <f t="shared" si="380"/>
        <v>385.64453560964375</v>
      </c>
      <c r="N1871">
        <v>17137</v>
      </c>
      <c r="O1871">
        <f t="shared" si="381"/>
        <v>261.07635916014374</v>
      </c>
      <c r="P1871">
        <v>28238.240000000002</v>
      </c>
      <c r="Q1871">
        <f t="shared" si="382"/>
        <v>291.55531326597412</v>
      </c>
      <c r="R1871">
        <v>12791.84</v>
      </c>
      <c r="S1871" s="135">
        <f t="shared" si="383"/>
        <v>303.93370018722851</v>
      </c>
      <c r="T1871">
        <v>18876.7</v>
      </c>
      <c r="U1871" s="136">
        <f t="shared" si="384"/>
        <v>295.46688955777086</v>
      </c>
      <c r="V1871">
        <v>14780.8</v>
      </c>
      <c r="W1871">
        <f t="shared" si="385"/>
        <v>202.06179365932147</v>
      </c>
      <c r="X1871">
        <v>5685.5</v>
      </c>
      <c r="Y1871">
        <f t="shared" si="386"/>
        <v>137.24174389104664</v>
      </c>
      <c r="Z1871">
        <v>30716.98</v>
      </c>
      <c r="AA1871" s="136">
        <f t="shared" si="387"/>
        <v>309.7219085262563</v>
      </c>
      <c r="AB1871">
        <v>17758.45</v>
      </c>
      <c r="AC1871">
        <f t="shared" si="388"/>
        <v>201.86020869802442</v>
      </c>
    </row>
    <row r="1872" spans="1:29">
      <c r="A1872" s="20">
        <v>44795</v>
      </c>
      <c r="B1872">
        <v>42337.5</v>
      </c>
      <c r="C1872">
        <f t="shared" si="389"/>
        <v>214.58493305862407</v>
      </c>
      <c r="D1872">
        <v>28965.9</v>
      </c>
      <c r="E1872" s="135">
        <f t="shared" si="389"/>
        <v>334.45835940945943</v>
      </c>
      <c r="F1872">
        <v>16629.95</v>
      </c>
      <c r="G1872">
        <f t="shared" si="377"/>
        <v>239.26367569387392</v>
      </c>
      <c r="H1872">
        <v>14089.49</v>
      </c>
      <c r="I1872">
        <f t="shared" si="378"/>
        <v>222.5205590222007</v>
      </c>
      <c r="J1872">
        <v>11115.74</v>
      </c>
      <c r="K1872">
        <f t="shared" si="379"/>
        <v>217.8079185493763</v>
      </c>
      <c r="L1872">
        <v>32174.06</v>
      </c>
      <c r="M1872" s="134">
        <f t="shared" si="380"/>
        <v>377.9838393236858</v>
      </c>
      <c r="N1872">
        <v>16889.45</v>
      </c>
      <c r="O1872">
        <f t="shared" si="381"/>
        <v>257.30501921090558</v>
      </c>
      <c r="P1872">
        <v>27808.42</v>
      </c>
      <c r="Q1872">
        <f t="shared" si="382"/>
        <v>287.11749048565986</v>
      </c>
      <c r="R1872">
        <v>12516.46</v>
      </c>
      <c r="S1872" s="135">
        <f t="shared" si="383"/>
        <v>297.39068039042371</v>
      </c>
      <c r="T1872">
        <v>18607.55</v>
      </c>
      <c r="U1872" s="136">
        <f t="shared" si="384"/>
        <v>291.25402855322699</v>
      </c>
      <c r="V1872">
        <v>14583.8</v>
      </c>
      <c r="W1872">
        <f t="shared" si="385"/>
        <v>199.36869360040137</v>
      </c>
      <c r="X1872">
        <v>5570.02</v>
      </c>
      <c r="Y1872">
        <f t="shared" si="386"/>
        <v>134.45418315152716</v>
      </c>
      <c r="Z1872">
        <v>30407.63</v>
      </c>
      <c r="AA1872" s="136">
        <f t="shared" si="387"/>
        <v>306.60270629991129</v>
      </c>
      <c r="AB1872">
        <v>17490.7</v>
      </c>
      <c r="AC1872">
        <f t="shared" si="388"/>
        <v>198.8166958419533</v>
      </c>
    </row>
    <row r="1873" spans="1:29">
      <c r="A1873" s="20">
        <v>44796</v>
      </c>
      <c r="B1873">
        <v>42543.55</v>
      </c>
      <c r="C1873">
        <f t="shared" si="389"/>
        <v>215.62928441278362</v>
      </c>
      <c r="D1873">
        <v>29135.45</v>
      </c>
      <c r="E1873" s="135">
        <f t="shared" si="389"/>
        <v>336.41608952790472</v>
      </c>
      <c r="F1873">
        <v>16720.349999999999</v>
      </c>
      <c r="G1873">
        <f t="shared" si="377"/>
        <v>240.56430716196169</v>
      </c>
      <c r="H1873">
        <v>14073.24</v>
      </c>
      <c r="I1873">
        <f t="shared" si="378"/>
        <v>222.26391672470731</v>
      </c>
      <c r="J1873">
        <v>11131.3</v>
      </c>
      <c r="K1873">
        <f t="shared" si="379"/>
        <v>218.11280974084247</v>
      </c>
      <c r="L1873">
        <v>32462.07</v>
      </c>
      <c r="M1873" s="134">
        <f t="shared" si="380"/>
        <v>381.36740750139211</v>
      </c>
      <c r="N1873">
        <v>16999.8</v>
      </c>
      <c r="O1873">
        <f t="shared" si="381"/>
        <v>258.98616388227873</v>
      </c>
      <c r="P1873">
        <v>28054.3</v>
      </c>
      <c r="Q1873">
        <f t="shared" si="382"/>
        <v>289.65616217432876</v>
      </c>
      <c r="R1873">
        <v>12653.38</v>
      </c>
      <c r="S1873" s="135">
        <f t="shared" si="383"/>
        <v>300.64389511400032</v>
      </c>
      <c r="T1873">
        <v>18903.099999999999</v>
      </c>
      <c r="U1873" s="136">
        <f t="shared" si="384"/>
        <v>295.88011463865496</v>
      </c>
      <c r="V1873">
        <v>14564.2</v>
      </c>
      <c r="W1873">
        <f t="shared" si="385"/>
        <v>199.10075065037685</v>
      </c>
      <c r="X1873">
        <v>5659.34</v>
      </c>
      <c r="Y1873">
        <f t="shared" si="386"/>
        <v>136.61027013848494</v>
      </c>
      <c r="Z1873">
        <v>30665.11</v>
      </c>
      <c r="AA1873" s="136">
        <f t="shared" si="387"/>
        <v>309.19889892715975</v>
      </c>
      <c r="AB1873">
        <v>17577.5</v>
      </c>
      <c r="AC1873">
        <f t="shared" si="388"/>
        <v>199.80335099006524</v>
      </c>
    </row>
    <row r="1874" spans="1:29">
      <c r="A1874" s="20">
        <v>44797</v>
      </c>
      <c r="B1874">
        <v>42797.25</v>
      </c>
      <c r="C1874">
        <f t="shared" si="389"/>
        <v>216.91514676925183</v>
      </c>
      <c r="D1874">
        <v>29372.5</v>
      </c>
      <c r="E1874" s="135">
        <f t="shared" si="389"/>
        <v>339.15321677401175</v>
      </c>
      <c r="F1874">
        <v>16722.95</v>
      </c>
      <c r="G1874">
        <f t="shared" si="377"/>
        <v>240.60171470418544</v>
      </c>
      <c r="H1874">
        <v>14060.46</v>
      </c>
      <c r="I1874">
        <f t="shared" si="378"/>
        <v>222.06207742858629</v>
      </c>
      <c r="J1874">
        <v>11126.74</v>
      </c>
      <c r="K1874">
        <f t="shared" si="379"/>
        <v>218.02345859475727</v>
      </c>
      <c r="L1874">
        <v>32590.95</v>
      </c>
      <c r="M1874" s="134">
        <f t="shared" si="380"/>
        <v>382.8815016882009</v>
      </c>
      <c r="N1874">
        <v>17083.5</v>
      </c>
      <c r="O1874">
        <f t="shared" si="381"/>
        <v>260.26130487905203</v>
      </c>
      <c r="P1874">
        <v>28269.59</v>
      </c>
      <c r="Q1874">
        <f t="shared" si="382"/>
        <v>291.87899700373146</v>
      </c>
      <c r="R1874">
        <v>12734.39</v>
      </c>
      <c r="S1874" s="135">
        <f t="shared" si="383"/>
        <v>302.56869006548243</v>
      </c>
      <c r="T1874">
        <v>18961.5</v>
      </c>
      <c r="U1874" s="136">
        <f t="shared" si="384"/>
        <v>296.79421860545926</v>
      </c>
      <c r="V1874">
        <v>14583.25</v>
      </c>
      <c r="W1874">
        <f t="shared" si="385"/>
        <v>199.36117479313026</v>
      </c>
      <c r="X1874">
        <v>5674.16</v>
      </c>
      <c r="Y1874">
        <f t="shared" si="386"/>
        <v>136.9680087093169</v>
      </c>
      <c r="Z1874">
        <v>30931.16</v>
      </c>
      <c r="AA1874" s="136">
        <f t="shared" si="387"/>
        <v>311.88150358957813</v>
      </c>
      <c r="AB1874">
        <v>17604.95</v>
      </c>
      <c r="AC1874">
        <f t="shared" si="388"/>
        <v>200.11537499715826</v>
      </c>
    </row>
    <row r="1875" spans="1:29">
      <c r="A1875" s="20">
        <v>44798</v>
      </c>
      <c r="B1875">
        <v>42808.5</v>
      </c>
      <c r="C1875">
        <f t="shared" si="389"/>
        <v>216.97216668060486</v>
      </c>
      <c r="D1875">
        <v>29244.6</v>
      </c>
      <c r="E1875" s="135">
        <f t="shared" si="389"/>
        <v>337.67640354989408</v>
      </c>
      <c r="F1875">
        <v>16654.75</v>
      </c>
      <c r="G1875">
        <f t="shared" si="377"/>
        <v>239.62048609662367</v>
      </c>
      <c r="H1875">
        <v>13974.3</v>
      </c>
      <c r="I1875">
        <f t="shared" si="378"/>
        <v>220.70132048384573</v>
      </c>
      <c r="J1875">
        <v>11082.15</v>
      </c>
      <c r="K1875">
        <f t="shared" si="379"/>
        <v>217.14973762898114</v>
      </c>
      <c r="L1875">
        <v>32628.21</v>
      </c>
      <c r="M1875" s="134">
        <f t="shared" si="380"/>
        <v>383.31923562209676</v>
      </c>
      <c r="N1875">
        <v>17047.7</v>
      </c>
      <c r="O1875">
        <f t="shared" si="381"/>
        <v>259.71590407039633</v>
      </c>
      <c r="P1875">
        <v>28195.15</v>
      </c>
      <c r="Q1875">
        <f t="shared" si="382"/>
        <v>291.11041590520978</v>
      </c>
      <c r="R1875">
        <v>12714.28</v>
      </c>
      <c r="S1875" s="135">
        <f t="shared" si="383"/>
        <v>302.09087712295309</v>
      </c>
      <c r="T1875">
        <v>18894.2</v>
      </c>
      <c r="U1875" s="136">
        <f t="shared" si="384"/>
        <v>295.74080769850843</v>
      </c>
      <c r="V1875">
        <v>14540.1</v>
      </c>
      <c r="W1875">
        <f t="shared" si="385"/>
        <v>198.77129018631607</v>
      </c>
      <c r="X1875">
        <v>5709.52</v>
      </c>
      <c r="Y1875">
        <f t="shared" si="386"/>
        <v>137.82156038709149</v>
      </c>
      <c r="Z1875">
        <v>30832.89</v>
      </c>
      <c r="AA1875" s="136">
        <f t="shared" si="387"/>
        <v>310.89063886424134</v>
      </c>
      <c r="AB1875">
        <v>17522.45</v>
      </c>
      <c r="AC1875">
        <f t="shared" si="388"/>
        <v>199.17759792666016</v>
      </c>
    </row>
    <row r="1876" spans="1:29">
      <c r="A1876" s="20">
        <v>44799</v>
      </c>
      <c r="B1876">
        <v>43030.6</v>
      </c>
      <c r="C1876">
        <f t="shared" si="389"/>
        <v>218.09786644162807</v>
      </c>
      <c r="D1876">
        <v>29343.55</v>
      </c>
      <c r="E1876" s="135">
        <f t="shared" si="389"/>
        <v>338.81894200592569</v>
      </c>
      <c r="F1876">
        <v>16730.25</v>
      </c>
      <c r="G1876">
        <f t="shared" si="377"/>
        <v>240.7067435727368</v>
      </c>
      <c r="H1876">
        <v>13982.59</v>
      </c>
      <c r="I1876">
        <f t="shared" si="378"/>
        <v>220.83224753899776</v>
      </c>
      <c r="J1876">
        <v>11131.52</v>
      </c>
      <c r="K1876">
        <f t="shared" si="379"/>
        <v>218.11712054175013</v>
      </c>
      <c r="L1876">
        <v>32757.87</v>
      </c>
      <c r="M1876" s="134">
        <f t="shared" si="380"/>
        <v>384.84249332120925</v>
      </c>
      <c r="N1876">
        <v>17019.849999999999</v>
      </c>
      <c r="O1876">
        <f t="shared" si="381"/>
        <v>259.29161880444485</v>
      </c>
      <c r="P1876">
        <v>28302.55</v>
      </c>
      <c r="Q1876">
        <f t="shared" si="382"/>
        <v>292.21930373408173</v>
      </c>
      <c r="R1876">
        <v>12894.97</v>
      </c>
      <c r="S1876" s="135">
        <f t="shared" si="383"/>
        <v>306.38406561552569</v>
      </c>
      <c r="T1876">
        <v>19148.900000000001</v>
      </c>
      <c r="U1876" s="136">
        <f t="shared" si="384"/>
        <v>299.72749058112908</v>
      </c>
      <c r="V1876">
        <v>14593.3</v>
      </c>
      <c r="W1876">
        <f t="shared" si="385"/>
        <v>199.49856390781122</v>
      </c>
      <c r="X1876">
        <v>5784.25</v>
      </c>
      <c r="Y1876">
        <f t="shared" si="386"/>
        <v>139.62546075134756</v>
      </c>
      <c r="Z1876">
        <v>31194.21</v>
      </c>
      <c r="AA1876" s="136">
        <f t="shared" si="387"/>
        <v>314.53385899814469</v>
      </c>
      <c r="AB1876">
        <v>17558.900000000001</v>
      </c>
      <c r="AC1876">
        <f t="shared" si="388"/>
        <v>199.59192488689843</v>
      </c>
    </row>
    <row r="1877" spans="1:29">
      <c r="A1877" s="20">
        <v>44802</v>
      </c>
      <c r="B1877">
        <v>42773.599999999999</v>
      </c>
      <c r="C1877">
        <f t="shared" si="389"/>
        <v>216.7952782444963</v>
      </c>
      <c r="D1877">
        <v>28982.5</v>
      </c>
      <c r="E1877" s="135">
        <f t="shared" si="389"/>
        <v>334.65003336974365</v>
      </c>
      <c r="F1877">
        <v>16663.55</v>
      </c>
      <c r="G1877">
        <f t="shared" si="377"/>
        <v>239.74709623953484</v>
      </c>
      <c r="H1877">
        <v>13896.73</v>
      </c>
      <c r="I1877">
        <f t="shared" si="378"/>
        <v>219.47622860590323</v>
      </c>
      <c r="J1877">
        <v>11092</v>
      </c>
      <c r="K1877">
        <f t="shared" si="379"/>
        <v>217.34274394234498</v>
      </c>
      <c r="L1877">
        <v>32468.09</v>
      </c>
      <c r="M1877" s="134">
        <f t="shared" si="380"/>
        <v>381.43813101942897</v>
      </c>
      <c r="N1877">
        <v>16839</v>
      </c>
      <c r="O1877">
        <f t="shared" si="381"/>
        <v>256.53643064116591</v>
      </c>
      <c r="P1877">
        <v>28064.31</v>
      </c>
      <c r="Q1877">
        <f t="shared" si="382"/>
        <v>289.7595138239285</v>
      </c>
      <c r="R1877">
        <v>12825.49</v>
      </c>
      <c r="S1877" s="135">
        <f t="shared" si="383"/>
        <v>304.73322308708498</v>
      </c>
      <c r="T1877">
        <v>19047.150000000001</v>
      </c>
      <c r="U1877" s="136">
        <f t="shared" si="384"/>
        <v>298.13485224855486</v>
      </c>
      <c r="V1877">
        <v>14511.25</v>
      </c>
      <c r="W1877">
        <f t="shared" si="385"/>
        <v>198.37689456855034</v>
      </c>
      <c r="X1877">
        <v>5722.11</v>
      </c>
      <c r="Y1877">
        <f t="shared" si="386"/>
        <v>138.1254691999643</v>
      </c>
      <c r="Z1877">
        <v>30945.07</v>
      </c>
      <c r="AA1877" s="136">
        <f t="shared" si="387"/>
        <v>312.02175929660399</v>
      </c>
      <c r="AB1877">
        <v>17312.900000000001</v>
      </c>
      <c r="AC1877">
        <f t="shared" si="388"/>
        <v>196.79564416759499</v>
      </c>
    </row>
    <row r="1878" spans="1:29">
      <c r="A1878" s="20">
        <v>44803</v>
      </c>
      <c r="B1878">
        <v>43709.15</v>
      </c>
      <c r="C1878">
        <f t="shared" si="389"/>
        <v>221.53705407261549</v>
      </c>
      <c r="D1878">
        <v>29957.599999999999</v>
      </c>
      <c r="E1878" s="135">
        <f t="shared" si="389"/>
        <v>345.90914654282523</v>
      </c>
      <c r="F1878">
        <v>17014.2</v>
      </c>
      <c r="G1878">
        <f t="shared" si="377"/>
        <v>244.79207880905895</v>
      </c>
      <c r="H1878">
        <v>14170.58</v>
      </c>
      <c r="I1878">
        <f t="shared" si="378"/>
        <v>223.80124357012338</v>
      </c>
      <c r="J1878">
        <v>11268.99</v>
      </c>
      <c r="K1878">
        <f t="shared" si="379"/>
        <v>220.81078327252493</v>
      </c>
      <c r="L1878">
        <v>33116.870000000003</v>
      </c>
      <c r="M1878" s="134">
        <f t="shared" si="380"/>
        <v>389.06005859948635</v>
      </c>
      <c r="N1878">
        <v>17024.849999999999</v>
      </c>
      <c r="O1878">
        <f t="shared" si="381"/>
        <v>259.36779210174319</v>
      </c>
      <c r="P1878">
        <v>28450.44</v>
      </c>
      <c r="Q1878">
        <f t="shared" si="382"/>
        <v>293.74624433940642</v>
      </c>
      <c r="R1878">
        <v>13082.51</v>
      </c>
      <c r="S1878" s="135">
        <f t="shared" si="383"/>
        <v>310.84000988414641</v>
      </c>
      <c r="T1878">
        <v>19405.55</v>
      </c>
      <c r="U1878" s="136">
        <f t="shared" si="384"/>
        <v>303.7446957708604</v>
      </c>
      <c r="V1878">
        <v>14792.25</v>
      </c>
      <c r="W1878">
        <f t="shared" si="385"/>
        <v>202.21832155614706</v>
      </c>
      <c r="X1878">
        <v>5815.14</v>
      </c>
      <c r="Y1878">
        <f t="shared" si="386"/>
        <v>140.37111152415463</v>
      </c>
      <c r="Z1878">
        <v>31515.97</v>
      </c>
      <c r="AA1878" s="136">
        <f t="shared" si="387"/>
        <v>317.77819230458982</v>
      </c>
      <c r="AB1878">
        <v>17759.3</v>
      </c>
      <c r="AC1878">
        <f t="shared" si="388"/>
        <v>201.86987064359926</v>
      </c>
    </row>
    <row r="1879" spans="1:29">
      <c r="A1879" s="20">
        <v>44805</v>
      </c>
      <c r="B1879">
        <v>43713.8</v>
      </c>
      <c r="C1879">
        <f t="shared" si="389"/>
        <v>221.56062230264143</v>
      </c>
      <c r="D1879">
        <v>30479.5</v>
      </c>
      <c r="E1879" s="135">
        <f t="shared" si="389"/>
        <v>351.93532966766503</v>
      </c>
      <c r="F1879">
        <v>16926.400000000001</v>
      </c>
      <c r="G1879">
        <f t="shared" si="377"/>
        <v>243.52885488319495</v>
      </c>
      <c r="H1879">
        <v>14065.69</v>
      </c>
      <c r="I1879">
        <f t="shared" si="378"/>
        <v>222.14467676494883</v>
      </c>
      <c r="J1879">
        <v>11221.97</v>
      </c>
      <c r="K1879">
        <f t="shared" si="379"/>
        <v>219.88944755126911</v>
      </c>
      <c r="L1879">
        <v>33321.99</v>
      </c>
      <c r="M1879" s="134">
        <f t="shared" si="380"/>
        <v>391.46982737352585</v>
      </c>
      <c r="N1879">
        <v>17055.95</v>
      </c>
      <c r="O1879">
        <f t="shared" si="381"/>
        <v>259.84159001093849</v>
      </c>
      <c r="P1879">
        <v>28632.03</v>
      </c>
      <c r="Q1879">
        <f t="shared" si="382"/>
        <v>295.62113205677008</v>
      </c>
      <c r="R1879">
        <v>13162.58</v>
      </c>
      <c r="S1879" s="135">
        <f t="shared" si="383"/>
        <v>312.7424704663606</v>
      </c>
      <c r="T1879">
        <v>19450.150000000001</v>
      </c>
      <c r="U1879" s="136">
        <f t="shared" si="384"/>
        <v>304.44279571811165</v>
      </c>
      <c r="V1879">
        <v>14675.65</v>
      </c>
      <c r="W1879">
        <f t="shared" si="385"/>
        <v>200.62433441467454</v>
      </c>
      <c r="X1879">
        <v>5769.05</v>
      </c>
      <c r="Y1879">
        <f t="shared" si="386"/>
        <v>139.25854939664808</v>
      </c>
      <c r="Z1879">
        <v>31624.82</v>
      </c>
      <c r="AA1879" s="136">
        <f t="shared" si="387"/>
        <v>318.87573606517708</v>
      </c>
      <c r="AB1879">
        <v>17542.8</v>
      </c>
      <c r="AC1879">
        <f t="shared" si="388"/>
        <v>199.40891627071636</v>
      </c>
    </row>
    <row r="1880" spans="1:29">
      <c r="A1880" s="20">
        <v>44806</v>
      </c>
      <c r="B1880">
        <v>43633.55</v>
      </c>
      <c r="C1880">
        <f t="shared" si="389"/>
        <v>221.15388026832306</v>
      </c>
      <c r="D1880">
        <v>30708.45</v>
      </c>
      <c r="E1880" s="135">
        <f t="shared" si="389"/>
        <v>354.57892925845272</v>
      </c>
      <c r="F1880">
        <v>16908.05</v>
      </c>
      <c r="G1880">
        <f t="shared" si="377"/>
        <v>243.26484396019259</v>
      </c>
      <c r="H1880">
        <v>14025.97</v>
      </c>
      <c r="I1880">
        <f t="shared" si="378"/>
        <v>221.5173640230141</v>
      </c>
      <c r="J1880">
        <v>11221.12</v>
      </c>
      <c r="K1880">
        <f t="shared" si="379"/>
        <v>219.8727921841261</v>
      </c>
      <c r="L1880">
        <v>33272.36</v>
      </c>
      <c r="M1880" s="134">
        <f t="shared" si="380"/>
        <v>390.8867695329663</v>
      </c>
      <c r="N1880">
        <v>16991.900000000001</v>
      </c>
      <c r="O1880">
        <f t="shared" si="381"/>
        <v>258.86581007254745</v>
      </c>
      <c r="P1880">
        <v>28582.77</v>
      </c>
      <c r="Q1880">
        <f t="shared" si="382"/>
        <v>295.11253043246631</v>
      </c>
      <c r="R1880">
        <v>13179.21</v>
      </c>
      <c r="S1880" s="135">
        <f t="shared" si="383"/>
        <v>313.13759872266411</v>
      </c>
      <c r="T1880">
        <v>19434.3</v>
      </c>
      <c r="U1880" s="136">
        <f t="shared" si="384"/>
        <v>304.19470414492929</v>
      </c>
      <c r="V1880">
        <v>14622.75</v>
      </c>
      <c r="W1880">
        <f t="shared" si="385"/>
        <v>199.90116186078177</v>
      </c>
      <c r="X1880">
        <v>5711.07</v>
      </c>
      <c r="Y1880">
        <f t="shared" si="386"/>
        <v>137.85897568970887</v>
      </c>
      <c r="Z1880">
        <v>31682.959999999999</v>
      </c>
      <c r="AA1880" s="136">
        <f t="shared" si="387"/>
        <v>319.46196660482371</v>
      </c>
      <c r="AB1880">
        <v>17539.45</v>
      </c>
      <c r="AC1880">
        <f t="shared" si="388"/>
        <v>199.37083683815675</v>
      </c>
    </row>
    <row r="1881" spans="1:29">
      <c r="A1881" s="20">
        <v>44809</v>
      </c>
      <c r="B1881">
        <v>43582.75</v>
      </c>
      <c r="C1881">
        <f t="shared" si="389"/>
        <v>220.89640369083548</v>
      </c>
      <c r="D1881">
        <v>30939.9</v>
      </c>
      <c r="E1881" s="135">
        <f t="shared" si="389"/>
        <v>357.25139540952409</v>
      </c>
      <c r="F1881">
        <v>16962.25</v>
      </c>
      <c r="G1881">
        <f t="shared" si="377"/>
        <v>244.04464734039567</v>
      </c>
      <c r="H1881">
        <v>14014.89</v>
      </c>
      <c r="I1881">
        <f t="shared" si="378"/>
        <v>221.34237345955393</v>
      </c>
      <c r="J1881">
        <v>11224.47</v>
      </c>
      <c r="K1881">
        <f t="shared" si="379"/>
        <v>219.93843392521936</v>
      </c>
      <c r="L1881">
        <v>33602.239999999998</v>
      </c>
      <c r="M1881" s="134">
        <f t="shared" si="380"/>
        <v>394.7622303519023</v>
      </c>
      <c r="N1881">
        <v>17052.05</v>
      </c>
      <c r="O1881">
        <f t="shared" si="381"/>
        <v>259.78217483904581</v>
      </c>
      <c r="P1881">
        <v>28778.94</v>
      </c>
      <c r="Q1881">
        <f t="shared" si="382"/>
        <v>297.13795431877736</v>
      </c>
      <c r="R1881">
        <v>13235.3</v>
      </c>
      <c r="S1881" s="135">
        <f t="shared" si="383"/>
        <v>314.47029528887367</v>
      </c>
      <c r="T1881">
        <v>19568.400000000001</v>
      </c>
      <c r="U1881" s="136">
        <f t="shared" si="384"/>
        <v>306.2936997262384</v>
      </c>
      <c r="V1881">
        <v>14596</v>
      </c>
      <c r="W1881">
        <f t="shared" si="385"/>
        <v>199.53547441623297</v>
      </c>
      <c r="X1881">
        <v>5762.44</v>
      </c>
      <c r="Y1881">
        <f t="shared" si="386"/>
        <v>139.09899123516362</v>
      </c>
      <c r="Z1881">
        <v>31884.62</v>
      </c>
      <c r="AA1881" s="136">
        <f t="shared" si="387"/>
        <v>321.49532144873757</v>
      </c>
      <c r="AB1881">
        <v>17665.8</v>
      </c>
      <c r="AC1881">
        <f t="shared" si="388"/>
        <v>200.80705663036804</v>
      </c>
    </row>
    <row r="1882" spans="1:29">
      <c r="A1882" s="20">
        <v>44810</v>
      </c>
      <c r="B1882">
        <v>43865.65</v>
      </c>
      <c r="C1882">
        <f t="shared" si="389"/>
        <v>222.33026439499341</v>
      </c>
      <c r="D1882">
        <v>30947.200000000001</v>
      </c>
      <c r="E1882" s="135">
        <f t="shared" si="389"/>
        <v>357.33568576555268</v>
      </c>
      <c r="F1882">
        <v>16990.8</v>
      </c>
      <c r="G1882">
        <f t="shared" si="377"/>
        <v>244.45541092904506</v>
      </c>
      <c r="H1882">
        <v>13990.07</v>
      </c>
      <c r="I1882">
        <f t="shared" si="378"/>
        <v>220.95038196270553</v>
      </c>
      <c r="J1882">
        <v>11223.78</v>
      </c>
      <c r="K1882">
        <f t="shared" si="379"/>
        <v>219.92491368600912</v>
      </c>
      <c r="L1882">
        <v>33606.03</v>
      </c>
      <c r="M1882" s="134">
        <f t="shared" si="380"/>
        <v>394.80675562322449</v>
      </c>
      <c r="N1882">
        <v>17063.349999999999</v>
      </c>
      <c r="O1882">
        <f t="shared" si="381"/>
        <v>259.95432649093993</v>
      </c>
      <c r="P1882">
        <v>28841.24</v>
      </c>
      <c r="Q1882">
        <f t="shared" si="382"/>
        <v>297.78119185824414</v>
      </c>
      <c r="R1882">
        <v>13296.05</v>
      </c>
      <c r="S1882" s="135">
        <f t="shared" si="383"/>
        <v>315.91371330273046</v>
      </c>
      <c r="T1882">
        <v>19696.349999999999</v>
      </c>
      <c r="U1882" s="136">
        <f t="shared" si="384"/>
        <v>308.29643264665964</v>
      </c>
      <c r="V1882">
        <v>14559.25</v>
      </c>
      <c r="W1882">
        <f t="shared" si="385"/>
        <v>199.03308138493696</v>
      </c>
      <c r="X1882">
        <v>5806.99</v>
      </c>
      <c r="Y1882">
        <f t="shared" si="386"/>
        <v>140.17437944910191</v>
      </c>
      <c r="Z1882">
        <v>32156.19</v>
      </c>
      <c r="AA1882" s="136">
        <f t="shared" si="387"/>
        <v>324.23358473824311</v>
      </c>
      <c r="AB1882">
        <v>17655.599999999999</v>
      </c>
      <c r="AC1882">
        <f t="shared" si="388"/>
        <v>200.69111328347012</v>
      </c>
    </row>
    <row r="1883" spans="1:29">
      <c r="A1883" s="20">
        <v>44811</v>
      </c>
      <c r="B1883">
        <v>44019.45</v>
      </c>
      <c r="C1883">
        <f t="shared" si="389"/>
        <v>223.10978993864654</v>
      </c>
      <c r="D1883">
        <v>31040.9</v>
      </c>
      <c r="E1883" s="135">
        <f t="shared" si="389"/>
        <v>358.4176044449884</v>
      </c>
      <c r="F1883">
        <v>17011.900000000001</v>
      </c>
      <c r="G1883">
        <f t="shared" si="377"/>
        <v>244.75898752170718</v>
      </c>
      <c r="H1883">
        <v>14032.93</v>
      </c>
      <c r="I1883">
        <f t="shared" si="378"/>
        <v>221.62728589320207</v>
      </c>
      <c r="J1883">
        <v>11295.2</v>
      </c>
      <c r="K1883">
        <f t="shared" si="379"/>
        <v>221.32435641701903</v>
      </c>
      <c r="L1883">
        <v>33667.410000000003</v>
      </c>
      <c r="M1883" s="134">
        <f t="shared" si="380"/>
        <v>395.52785355297567</v>
      </c>
      <c r="N1883">
        <v>17141.75</v>
      </c>
      <c r="O1883">
        <f t="shared" si="381"/>
        <v>261.14872379257707</v>
      </c>
      <c r="P1883">
        <v>28983.86</v>
      </c>
      <c r="Q1883">
        <f t="shared" si="382"/>
        <v>299.25372055613724</v>
      </c>
      <c r="R1883">
        <v>13300.22</v>
      </c>
      <c r="S1883" s="135">
        <f t="shared" si="383"/>
        <v>316.01279236639766</v>
      </c>
      <c r="T1883">
        <v>19702.55</v>
      </c>
      <c r="U1883" s="136">
        <f t="shared" si="384"/>
        <v>308.39347793080668</v>
      </c>
      <c r="V1883">
        <v>14607.1</v>
      </c>
      <c r="W1883">
        <f t="shared" si="385"/>
        <v>199.68721761752241</v>
      </c>
      <c r="X1883">
        <v>5827.37</v>
      </c>
      <c r="Y1883">
        <f t="shared" si="386"/>
        <v>140.66633033125819</v>
      </c>
      <c r="Z1883">
        <v>32222.67</v>
      </c>
      <c r="AA1883" s="136">
        <f t="shared" si="387"/>
        <v>324.90390820359761</v>
      </c>
      <c r="AB1883">
        <v>17624.400000000001</v>
      </c>
      <c r="AC1883">
        <f t="shared" si="388"/>
        <v>200.33646304589996</v>
      </c>
    </row>
    <row r="1884" spans="1:29">
      <c r="A1884" s="20">
        <v>44812</v>
      </c>
      <c r="B1884">
        <v>44137.45</v>
      </c>
      <c r="C1884">
        <f t="shared" si="389"/>
        <v>223.70786545328292</v>
      </c>
      <c r="D1884">
        <v>31194.55</v>
      </c>
      <c r="E1884" s="135">
        <f t="shared" si="389"/>
        <v>360.19174324002887</v>
      </c>
      <c r="F1884">
        <v>17091.849999999999</v>
      </c>
      <c r="G1884">
        <f t="shared" si="377"/>
        <v>245.90926944508786</v>
      </c>
      <c r="H1884">
        <v>14090.88</v>
      </c>
      <c r="I1884">
        <f t="shared" si="378"/>
        <v>222.54251180949402</v>
      </c>
      <c r="J1884">
        <v>11348.49</v>
      </c>
      <c r="K1884">
        <f t="shared" si="379"/>
        <v>222.36854996414195</v>
      </c>
      <c r="L1884">
        <v>33702.21</v>
      </c>
      <c r="M1884" s="134">
        <f t="shared" si="380"/>
        <v>395.93668717883645</v>
      </c>
      <c r="N1884">
        <v>17203.75</v>
      </c>
      <c r="O1884">
        <f t="shared" si="381"/>
        <v>262.09327267907582</v>
      </c>
      <c r="P1884">
        <v>29085.21</v>
      </c>
      <c r="Q1884">
        <f t="shared" si="382"/>
        <v>300.3001431022841</v>
      </c>
      <c r="R1884">
        <v>13312.45</v>
      </c>
      <c r="S1884" s="135">
        <f t="shared" si="383"/>
        <v>316.30337676655358</v>
      </c>
      <c r="T1884">
        <v>19751</v>
      </c>
      <c r="U1884" s="136">
        <f t="shared" si="384"/>
        <v>309.15183986902014</v>
      </c>
      <c r="V1884">
        <v>14650.75</v>
      </c>
      <c r="W1884">
        <f t="shared" si="385"/>
        <v>200.28393750367397</v>
      </c>
      <c r="X1884">
        <v>5844.87</v>
      </c>
      <c r="Y1884">
        <f t="shared" si="386"/>
        <v>141.08876116726091</v>
      </c>
      <c r="Z1884">
        <v>32319.360000000001</v>
      </c>
      <c r="AA1884" s="136">
        <f t="shared" si="387"/>
        <v>325.87884165523917</v>
      </c>
      <c r="AB1884">
        <v>17798.75</v>
      </c>
      <c r="AC1884">
        <f t="shared" si="388"/>
        <v>202.31829858821925</v>
      </c>
    </row>
    <row r="1885" spans="1:29">
      <c r="A1885" s="20">
        <v>44813</v>
      </c>
      <c r="B1885">
        <v>44109.95</v>
      </c>
      <c r="C1885">
        <f t="shared" si="389"/>
        <v>223.56848344775329</v>
      </c>
      <c r="D1885">
        <v>31208.55</v>
      </c>
      <c r="E1885" s="135">
        <f t="shared" si="389"/>
        <v>360.35339597761799</v>
      </c>
      <c r="F1885">
        <v>17053.2</v>
      </c>
      <c r="G1885">
        <f t="shared" si="377"/>
        <v>245.35319194241541</v>
      </c>
      <c r="H1885">
        <v>14143.76</v>
      </c>
      <c r="I1885">
        <f t="shared" si="378"/>
        <v>223.37766532896802</v>
      </c>
      <c r="J1885">
        <v>11376.43</v>
      </c>
      <c r="K1885">
        <f t="shared" si="379"/>
        <v>222.91602167940968</v>
      </c>
      <c r="L1885">
        <v>33869.89</v>
      </c>
      <c r="M1885" s="134">
        <f t="shared" si="380"/>
        <v>397.90660736229466</v>
      </c>
      <c r="N1885">
        <v>17291.150000000001</v>
      </c>
      <c r="O1885">
        <f t="shared" si="381"/>
        <v>263.42478191584985</v>
      </c>
      <c r="P1885">
        <v>29172.97</v>
      </c>
      <c r="Q1885">
        <f t="shared" si="382"/>
        <v>301.20625107120219</v>
      </c>
      <c r="R1885">
        <v>13331.26</v>
      </c>
      <c r="S1885" s="135">
        <f t="shared" si="383"/>
        <v>316.7503017515848</v>
      </c>
      <c r="T1885">
        <v>19692.95</v>
      </c>
      <c r="U1885" s="136">
        <f t="shared" si="384"/>
        <v>308.24321426503064</v>
      </c>
      <c r="V1885">
        <v>14732.75</v>
      </c>
      <c r="W1885">
        <f t="shared" si="385"/>
        <v>201.40492331500113</v>
      </c>
      <c r="X1885">
        <v>5851.03</v>
      </c>
      <c r="Y1885">
        <f t="shared" si="386"/>
        <v>141.23745682153384</v>
      </c>
      <c r="Z1885">
        <v>32207.03</v>
      </c>
      <c r="AA1885" s="136">
        <f t="shared" si="387"/>
        <v>324.74620876018389</v>
      </c>
      <c r="AB1885">
        <v>17833.349999999999</v>
      </c>
      <c r="AC1885">
        <f t="shared" si="388"/>
        <v>202.71159660808874</v>
      </c>
    </row>
    <row r="1886" spans="1:29">
      <c r="A1886" s="20">
        <v>44816</v>
      </c>
      <c r="B1886">
        <v>44635.65</v>
      </c>
      <c r="C1886">
        <f t="shared" si="389"/>
        <v>226.23296054982399</v>
      </c>
      <c r="D1886">
        <v>31596.9</v>
      </c>
      <c r="E1886" s="135">
        <f t="shared" si="389"/>
        <v>364.83752745209881</v>
      </c>
      <c r="F1886">
        <v>17190.650000000001</v>
      </c>
      <c r="G1886">
        <f t="shared" si="377"/>
        <v>247.33075604959089</v>
      </c>
      <c r="H1886">
        <v>14279.3</v>
      </c>
      <c r="I1886">
        <f t="shared" si="378"/>
        <v>225.51829899064555</v>
      </c>
      <c r="J1886">
        <v>11494.12</v>
      </c>
      <c r="K1886">
        <f t="shared" si="379"/>
        <v>225.22210421949032</v>
      </c>
      <c r="L1886">
        <v>34353.1</v>
      </c>
      <c r="M1886" s="134">
        <f t="shared" si="380"/>
        <v>403.58340323448482</v>
      </c>
      <c r="N1886">
        <v>17421.5</v>
      </c>
      <c r="O1886">
        <f t="shared" si="381"/>
        <v>265.41061977641618</v>
      </c>
      <c r="P1886">
        <v>29550.55</v>
      </c>
      <c r="Q1886">
        <f t="shared" si="382"/>
        <v>305.10470420365544</v>
      </c>
      <c r="R1886">
        <v>13551.69</v>
      </c>
      <c r="S1886" s="135">
        <f t="shared" si="383"/>
        <v>321.9877113449092</v>
      </c>
      <c r="T1886">
        <v>19874.7</v>
      </c>
      <c r="U1886" s="136">
        <f t="shared" si="384"/>
        <v>311.08804981240519</v>
      </c>
      <c r="V1886">
        <v>14819.7</v>
      </c>
      <c r="W1886">
        <f t="shared" si="385"/>
        <v>202.59357839176815</v>
      </c>
      <c r="X1886">
        <v>5893.78</v>
      </c>
      <c r="Y1886">
        <f t="shared" si="386"/>
        <v>142.26939500662616</v>
      </c>
      <c r="Z1886">
        <v>32547.37</v>
      </c>
      <c r="AA1886" s="136">
        <f t="shared" si="387"/>
        <v>328.17788577881743</v>
      </c>
      <c r="AB1886">
        <v>17936.349999999999</v>
      </c>
      <c r="AC1886">
        <f t="shared" si="388"/>
        <v>203.88239707186213</v>
      </c>
    </row>
    <row r="1887" spans="1:29">
      <c r="A1887" s="20">
        <v>44817</v>
      </c>
      <c r="B1887">
        <v>44928.65</v>
      </c>
      <c r="C1887">
        <f t="shared" si="389"/>
        <v>227.7180124632855</v>
      </c>
      <c r="D1887">
        <v>31540.55</v>
      </c>
      <c r="E1887" s="135">
        <f t="shared" si="389"/>
        <v>364.18687518330262</v>
      </c>
      <c r="F1887">
        <v>17340.349999999999</v>
      </c>
      <c r="G1887">
        <f t="shared" si="377"/>
        <v>249.48456723070524</v>
      </c>
      <c r="H1887">
        <v>14307.93</v>
      </c>
      <c r="I1887">
        <f t="shared" si="378"/>
        <v>225.97046323539863</v>
      </c>
      <c r="J1887">
        <v>11535.83</v>
      </c>
      <c r="K1887">
        <f t="shared" si="379"/>
        <v>226.03939288247579</v>
      </c>
      <c r="L1887">
        <v>34379.39</v>
      </c>
      <c r="M1887" s="134">
        <f t="shared" si="380"/>
        <v>403.89226059149291</v>
      </c>
      <c r="N1887">
        <v>17445.849999999999</v>
      </c>
      <c r="O1887">
        <f t="shared" si="381"/>
        <v>265.78158373425879</v>
      </c>
      <c r="P1887">
        <v>29592.27</v>
      </c>
      <c r="Q1887">
        <f t="shared" si="382"/>
        <v>305.5354565334556</v>
      </c>
      <c r="R1887">
        <v>13645.42</v>
      </c>
      <c r="S1887" s="135">
        <f t="shared" si="383"/>
        <v>324.21473308052725</v>
      </c>
      <c r="T1887">
        <v>20061.650000000001</v>
      </c>
      <c r="U1887" s="136">
        <f t="shared" si="384"/>
        <v>314.01427817874173</v>
      </c>
      <c r="V1887">
        <v>14820.3</v>
      </c>
      <c r="W1887">
        <f t="shared" si="385"/>
        <v>202.60178072697298</v>
      </c>
      <c r="X1887">
        <v>5906.84</v>
      </c>
      <c r="Y1887">
        <f t="shared" si="386"/>
        <v>142.58464910480873</v>
      </c>
      <c r="Z1887">
        <v>32683.95</v>
      </c>
      <c r="AA1887" s="136">
        <f t="shared" si="387"/>
        <v>329.55503347584096</v>
      </c>
      <c r="AB1887">
        <v>18070.05</v>
      </c>
      <c r="AC1887">
        <f t="shared" si="388"/>
        <v>205.40216427580879</v>
      </c>
    </row>
    <row r="1888" spans="1:29">
      <c r="A1888" s="20">
        <v>44818</v>
      </c>
      <c r="B1888">
        <v>45133.3</v>
      </c>
      <c r="C1888">
        <f t="shared" si="389"/>
        <v>228.75526800625448</v>
      </c>
      <c r="D1888">
        <v>31486.25</v>
      </c>
      <c r="E1888" s="135">
        <f t="shared" si="389"/>
        <v>363.55989349393917</v>
      </c>
      <c r="F1888">
        <v>17338.849999999999</v>
      </c>
      <c r="G1888">
        <f t="shared" si="377"/>
        <v>249.46298595634536</v>
      </c>
      <c r="H1888">
        <v>14207.05</v>
      </c>
      <c r="I1888">
        <f t="shared" si="378"/>
        <v>224.37722785255937</v>
      </c>
      <c r="J1888">
        <v>11507.46</v>
      </c>
      <c r="K1888">
        <f t="shared" si="379"/>
        <v>225.4834955108887</v>
      </c>
      <c r="L1888">
        <v>34191.94</v>
      </c>
      <c r="M1888" s="134">
        <f t="shared" si="380"/>
        <v>401.69008061541211</v>
      </c>
      <c r="N1888">
        <v>17319</v>
      </c>
      <c r="O1888">
        <f t="shared" si="381"/>
        <v>263.84906718180133</v>
      </c>
      <c r="P1888">
        <v>29436.55</v>
      </c>
      <c r="Q1888">
        <f t="shared" si="382"/>
        <v>303.92767242999247</v>
      </c>
      <c r="R1888">
        <v>13621.84</v>
      </c>
      <c r="S1888" s="135">
        <f t="shared" si="383"/>
        <v>323.65447305144505</v>
      </c>
      <c r="T1888">
        <v>20076</v>
      </c>
      <c r="U1888" s="136">
        <f t="shared" si="384"/>
        <v>314.23889105414651</v>
      </c>
      <c r="V1888">
        <v>14677.65</v>
      </c>
      <c r="W1888">
        <f t="shared" si="385"/>
        <v>200.65167553202397</v>
      </c>
      <c r="X1888">
        <v>5967.13</v>
      </c>
      <c r="Y1888">
        <f t="shared" si="386"/>
        <v>144.03998368210029</v>
      </c>
      <c r="Z1888">
        <v>32698.89</v>
      </c>
      <c r="AA1888" s="136">
        <f t="shared" si="387"/>
        <v>329.70567476002259</v>
      </c>
      <c r="AB1888">
        <v>18003.75</v>
      </c>
      <c r="AC1888">
        <f t="shared" si="388"/>
        <v>204.64853252097211</v>
      </c>
    </row>
    <row r="1889" spans="1:29">
      <c r="A1889" s="20">
        <v>44819</v>
      </c>
      <c r="B1889">
        <v>45413.4</v>
      </c>
      <c r="C1889">
        <f t="shared" si="389"/>
        <v>230.17493708803113</v>
      </c>
      <c r="D1889">
        <v>31626.1</v>
      </c>
      <c r="E1889" s="135">
        <f t="shared" si="389"/>
        <v>365.17468887621322</v>
      </c>
      <c r="F1889">
        <v>17290.400000000001</v>
      </c>
      <c r="G1889">
        <f t="shared" si="377"/>
        <v>248.76591079452183</v>
      </c>
      <c r="H1889">
        <v>14121.29</v>
      </c>
      <c r="I1889">
        <f t="shared" si="378"/>
        <v>223.0227882566802</v>
      </c>
      <c r="J1889">
        <v>11451.08</v>
      </c>
      <c r="K1889">
        <f t="shared" si="379"/>
        <v>224.37875480556326</v>
      </c>
      <c r="L1889">
        <v>34366.910000000003</v>
      </c>
      <c r="M1889" s="134">
        <f t="shared" si="380"/>
        <v>403.74564439463256</v>
      </c>
      <c r="N1889">
        <v>17312.45</v>
      </c>
      <c r="O1889">
        <f t="shared" si="381"/>
        <v>263.74928016234054</v>
      </c>
      <c r="P1889">
        <v>29504.15</v>
      </c>
      <c r="Q1889">
        <f t="shared" si="382"/>
        <v>304.62563162209437</v>
      </c>
      <c r="R1889">
        <v>13710.24</v>
      </c>
      <c r="S1889" s="135">
        <f t="shared" si="383"/>
        <v>325.75485416132068</v>
      </c>
      <c r="T1889">
        <v>20188.400000000001</v>
      </c>
      <c r="U1889" s="136">
        <f t="shared" si="384"/>
        <v>315.99822814094108</v>
      </c>
      <c r="V1889">
        <v>14582.15</v>
      </c>
      <c r="W1889">
        <f t="shared" si="385"/>
        <v>199.34613717858807</v>
      </c>
      <c r="X1889">
        <v>5960.98</v>
      </c>
      <c r="Y1889">
        <f t="shared" si="386"/>
        <v>143.89152941687649</v>
      </c>
      <c r="Z1889">
        <v>32939.39</v>
      </c>
      <c r="AA1889" s="136">
        <f t="shared" si="387"/>
        <v>332.13065661047028</v>
      </c>
      <c r="AB1889">
        <v>17877.400000000001</v>
      </c>
      <c r="AC1889">
        <f t="shared" si="388"/>
        <v>203.21231272876079</v>
      </c>
    </row>
    <row r="1890" spans="1:29">
      <c r="A1890" s="20">
        <v>44820</v>
      </c>
      <c r="B1890">
        <v>44093.35</v>
      </c>
      <c r="C1890">
        <f t="shared" si="389"/>
        <v>223.484347400779</v>
      </c>
      <c r="D1890">
        <v>30886.2</v>
      </c>
      <c r="E1890" s="135">
        <f t="shared" si="389"/>
        <v>356.63134169462876</v>
      </c>
      <c r="F1890">
        <v>16898</v>
      </c>
      <c r="G1890">
        <f t="shared" si="377"/>
        <v>243.12024942198153</v>
      </c>
      <c r="H1890">
        <v>13719.54</v>
      </c>
      <c r="I1890">
        <f t="shared" si="378"/>
        <v>216.67780099403484</v>
      </c>
      <c r="J1890">
        <v>11151.05</v>
      </c>
      <c r="K1890">
        <f t="shared" si="379"/>
        <v>218.49980209504923</v>
      </c>
      <c r="L1890">
        <v>33601.99</v>
      </c>
      <c r="M1890" s="134">
        <f t="shared" si="380"/>
        <v>394.75929332872806</v>
      </c>
      <c r="N1890">
        <v>16879.900000000001</v>
      </c>
      <c r="O1890">
        <f t="shared" si="381"/>
        <v>257.15952821306593</v>
      </c>
      <c r="P1890">
        <v>28750.400000000001</v>
      </c>
      <c r="Q1890">
        <f t="shared" si="382"/>
        <v>296.84328338175686</v>
      </c>
      <c r="R1890">
        <v>13345.19</v>
      </c>
      <c r="S1890" s="135">
        <f t="shared" si="383"/>
        <v>317.08127809616133</v>
      </c>
      <c r="T1890">
        <v>19772.8</v>
      </c>
      <c r="U1890" s="136">
        <f t="shared" si="384"/>
        <v>309.49306361005324</v>
      </c>
      <c r="V1890">
        <v>14186.15</v>
      </c>
      <c r="W1890">
        <f t="shared" si="385"/>
        <v>193.93259594339841</v>
      </c>
      <c r="X1890">
        <v>5809.81</v>
      </c>
      <c r="Y1890">
        <f t="shared" si="386"/>
        <v>140.24245116096066</v>
      </c>
      <c r="Z1890">
        <v>32339.79</v>
      </c>
      <c r="AA1890" s="136">
        <f t="shared" si="387"/>
        <v>326.08483907396948</v>
      </c>
      <c r="AB1890">
        <v>17530.849999999999</v>
      </c>
      <c r="AC1890">
        <f t="shared" si="388"/>
        <v>199.27308068292905</v>
      </c>
    </row>
    <row r="1891" spans="1:29">
      <c r="A1891" s="20">
        <v>44823</v>
      </c>
      <c r="B1891">
        <v>44238.35</v>
      </c>
      <c r="C1891">
        <f t="shared" si="389"/>
        <v>224.21927070266267</v>
      </c>
      <c r="D1891">
        <v>30633.45</v>
      </c>
      <c r="E1891" s="135">
        <f t="shared" si="389"/>
        <v>353.71293244993961</v>
      </c>
      <c r="F1891">
        <v>17014.45</v>
      </c>
      <c r="G1891">
        <f t="shared" si="377"/>
        <v>244.79567568811893</v>
      </c>
      <c r="H1891">
        <v>13780.6</v>
      </c>
      <c r="I1891">
        <f t="shared" si="378"/>
        <v>217.64214429772403</v>
      </c>
      <c r="J1891">
        <v>11230.8</v>
      </c>
      <c r="K1891">
        <f t="shared" si="379"/>
        <v>220.06246742406131</v>
      </c>
      <c r="L1891">
        <v>33616.089999999997</v>
      </c>
      <c r="M1891" s="134">
        <f t="shared" si="380"/>
        <v>394.92494143575783</v>
      </c>
      <c r="N1891">
        <v>16815.150000000001</v>
      </c>
      <c r="O1891">
        <f t="shared" si="381"/>
        <v>256.17308401305309</v>
      </c>
      <c r="P1891">
        <v>28587.9</v>
      </c>
      <c r="Q1891">
        <f t="shared" si="382"/>
        <v>295.16549686228115</v>
      </c>
      <c r="R1891">
        <v>13327.86</v>
      </c>
      <c r="S1891" s="135">
        <f t="shared" si="383"/>
        <v>316.66951786274342</v>
      </c>
      <c r="T1891">
        <v>19792.75</v>
      </c>
      <c r="U1891" s="136">
        <f t="shared" si="384"/>
        <v>309.80533029049411</v>
      </c>
      <c r="V1891">
        <v>14225.95</v>
      </c>
      <c r="W1891">
        <f t="shared" si="385"/>
        <v>194.47668417865233</v>
      </c>
      <c r="X1891">
        <v>5783.99</v>
      </c>
      <c r="Y1891">
        <f t="shared" si="386"/>
        <v>139.6191846360698</v>
      </c>
      <c r="Z1891">
        <v>32317.87</v>
      </c>
      <c r="AA1891" s="136">
        <f t="shared" si="387"/>
        <v>325.86381785915944</v>
      </c>
      <c r="AB1891">
        <v>17622.25</v>
      </c>
      <c r="AC1891">
        <f t="shared" si="388"/>
        <v>200.31202400709302</v>
      </c>
    </row>
    <row r="1892" spans="1:29">
      <c r="A1892" s="20">
        <v>44824</v>
      </c>
      <c r="B1892">
        <v>44735.7</v>
      </c>
      <c r="C1892">
        <f t="shared" si="389"/>
        <v>226.74005762812374</v>
      </c>
      <c r="D1892">
        <v>30926.15</v>
      </c>
      <c r="E1892" s="135">
        <f t="shared" si="389"/>
        <v>357.09262932796332</v>
      </c>
      <c r="F1892">
        <v>17227.400000000001</v>
      </c>
      <c r="G1892">
        <f t="shared" si="377"/>
        <v>247.85949727140758</v>
      </c>
      <c r="H1892">
        <v>13969.37</v>
      </c>
      <c r="I1892">
        <f t="shared" si="378"/>
        <v>220.62345915912925</v>
      </c>
      <c r="J1892">
        <v>11362.99</v>
      </c>
      <c r="K1892">
        <f t="shared" si="379"/>
        <v>222.65267093305329</v>
      </c>
      <c r="L1892">
        <v>34104.93</v>
      </c>
      <c r="M1892" s="134">
        <f t="shared" si="380"/>
        <v>400.66787906983296</v>
      </c>
      <c r="N1892">
        <v>17099.599999999999</v>
      </c>
      <c r="O1892">
        <f t="shared" si="381"/>
        <v>260.50658289635248</v>
      </c>
      <c r="P1892">
        <v>29031.9</v>
      </c>
      <c r="Q1892">
        <f t="shared" si="382"/>
        <v>299.74972587549485</v>
      </c>
      <c r="R1892">
        <v>13494.35</v>
      </c>
      <c r="S1892" s="135">
        <f t="shared" si="383"/>
        <v>320.62531481956682</v>
      </c>
      <c r="T1892">
        <v>20012.2</v>
      </c>
      <c r="U1892" s="136">
        <f t="shared" si="384"/>
        <v>313.24026377534329</v>
      </c>
      <c r="V1892">
        <v>14394.85</v>
      </c>
      <c r="W1892">
        <f t="shared" si="385"/>
        <v>196.78564153881277</v>
      </c>
      <c r="X1892">
        <v>5829.18</v>
      </c>
      <c r="Y1892">
        <f t="shared" si="386"/>
        <v>140.71002174915336</v>
      </c>
      <c r="Z1892">
        <v>32646.080000000002</v>
      </c>
      <c r="AA1892" s="136">
        <f t="shared" si="387"/>
        <v>329.17318706138582</v>
      </c>
      <c r="AB1892">
        <v>17816.25</v>
      </c>
      <c r="AC1892">
        <f t="shared" si="388"/>
        <v>202.51722099711282</v>
      </c>
    </row>
    <row r="1893" spans="1:29">
      <c r="A1893" s="20">
        <v>44825</v>
      </c>
      <c r="B1893">
        <v>44021.15</v>
      </c>
      <c r="C1893">
        <f t="shared" si="389"/>
        <v>223.11840628080657</v>
      </c>
      <c r="D1893">
        <v>30620.9</v>
      </c>
      <c r="E1893" s="135">
        <f t="shared" si="389"/>
        <v>353.56802231731507</v>
      </c>
      <c r="F1893">
        <v>17142.55</v>
      </c>
      <c r="G1893">
        <f t="shared" si="377"/>
        <v>246.63871651845125</v>
      </c>
      <c r="H1893">
        <v>13953.57</v>
      </c>
      <c r="I1893">
        <f t="shared" si="378"/>
        <v>220.37392387910489</v>
      </c>
      <c r="J1893">
        <v>11300.95</v>
      </c>
      <c r="K1893">
        <f t="shared" si="379"/>
        <v>221.43702507710455</v>
      </c>
      <c r="L1893">
        <v>34005.730000000003</v>
      </c>
      <c r="M1893" s="134">
        <f t="shared" si="380"/>
        <v>399.50246827427571</v>
      </c>
      <c r="N1893">
        <v>16986.5</v>
      </c>
      <c r="O1893">
        <f t="shared" si="381"/>
        <v>258.7835429114653</v>
      </c>
      <c r="P1893">
        <v>28892.44</v>
      </c>
      <c r="Q1893">
        <f t="shared" si="382"/>
        <v>298.30982367238045</v>
      </c>
      <c r="R1893">
        <v>13361.36</v>
      </c>
      <c r="S1893" s="135">
        <f t="shared" si="383"/>
        <v>317.46547676750396</v>
      </c>
      <c r="T1893">
        <v>19819.75</v>
      </c>
      <c r="U1893" s="136">
        <f t="shared" si="384"/>
        <v>310.22794685048922</v>
      </c>
      <c r="V1893">
        <v>14414.4</v>
      </c>
      <c r="W1893">
        <f t="shared" si="385"/>
        <v>197.05290096090357</v>
      </c>
      <c r="X1893">
        <v>5768.57</v>
      </c>
      <c r="Y1893">
        <f t="shared" si="386"/>
        <v>139.24696272228914</v>
      </c>
      <c r="Z1893">
        <v>32344.48</v>
      </c>
      <c r="AA1893" s="136">
        <f t="shared" si="387"/>
        <v>326.13212874082433</v>
      </c>
      <c r="AB1893">
        <v>17718.349999999999</v>
      </c>
      <c r="AC1893">
        <f t="shared" si="388"/>
        <v>201.40439220678834</v>
      </c>
    </row>
    <row r="1894" spans="1:29">
      <c r="A1894" s="20">
        <v>44826</v>
      </c>
      <c r="B1894">
        <v>44207.199999999997</v>
      </c>
      <c r="C1894">
        <f t="shared" si="389"/>
        <v>224.06138890367183</v>
      </c>
      <c r="D1894">
        <v>31079.05</v>
      </c>
      <c r="E1894" s="135">
        <f t="shared" si="389"/>
        <v>358.85810815491868</v>
      </c>
      <c r="F1894">
        <v>17190.650000000001</v>
      </c>
      <c r="G1894">
        <f t="shared" si="377"/>
        <v>247.33075604959089</v>
      </c>
      <c r="H1894">
        <v>14049.16</v>
      </c>
      <c r="I1894">
        <f t="shared" si="378"/>
        <v>221.88361232325241</v>
      </c>
      <c r="J1894">
        <v>11347.96</v>
      </c>
      <c r="K1894">
        <f t="shared" si="379"/>
        <v>222.35816485286452</v>
      </c>
      <c r="L1894">
        <v>34210.959999999999</v>
      </c>
      <c r="M1894" s="134">
        <f t="shared" si="380"/>
        <v>401.91352933851181</v>
      </c>
      <c r="N1894">
        <v>17084.150000000001</v>
      </c>
      <c r="O1894">
        <f t="shared" si="381"/>
        <v>260.27120740770084</v>
      </c>
      <c r="P1894">
        <v>29221.52</v>
      </c>
      <c r="Q1894">
        <f t="shared" si="382"/>
        <v>301.70752205902096</v>
      </c>
      <c r="R1894">
        <v>13491.07</v>
      </c>
      <c r="S1894" s="135">
        <f t="shared" si="383"/>
        <v>320.54738212680218</v>
      </c>
      <c r="T1894">
        <v>19929.3</v>
      </c>
      <c r="U1894" s="136">
        <f t="shared" si="384"/>
        <v>311.9426744115064</v>
      </c>
      <c r="V1894">
        <v>14507.8</v>
      </c>
      <c r="W1894">
        <f t="shared" si="385"/>
        <v>198.32973114112252</v>
      </c>
      <c r="X1894">
        <v>5743.7</v>
      </c>
      <c r="Y1894">
        <f t="shared" si="386"/>
        <v>138.64662815706703</v>
      </c>
      <c r="Z1894">
        <v>32634.71</v>
      </c>
      <c r="AA1894" s="136">
        <f t="shared" si="387"/>
        <v>329.05854238928771</v>
      </c>
      <c r="AB1894">
        <v>17629.8</v>
      </c>
      <c r="AC1894">
        <f t="shared" si="388"/>
        <v>200.39784481778707</v>
      </c>
    </row>
    <row r="1895" spans="1:29">
      <c r="A1895" s="20">
        <v>44827</v>
      </c>
      <c r="B1895">
        <v>43415.05</v>
      </c>
      <c r="C1895">
        <f t="shared" si="389"/>
        <v>220.04642687893278</v>
      </c>
      <c r="D1895">
        <v>30499.200000000001</v>
      </c>
      <c r="E1895" s="135">
        <f t="shared" si="389"/>
        <v>352.16279816270111</v>
      </c>
      <c r="F1895">
        <v>16977.75</v>
      </c>
      <c r="G1895">
        <f t="shared" si="377"/>
        <v>244.26765384211427</v>
      </c>
      <c r="H1895">
        <v>13936.61</v>
      </c>
      <c r="I1895">
        <f t="shared" si="378"/>
        <v>220.1060682873825</v>
      </c>
      <c r="J1895">
        <v>11234.1</v>
      </c>
      <c r="K1895">
        <f t="shared" si="379"/>
        <v>220.12712943767559</v>
      </c>
      <c r="L1895">
        <v>33576.86</v>
      </c>
      <c r="M1895" s="134">
        <f t="shared" si="380"/>
        <v>394.46406375924863</v>
      </c>
      <c r="N1895">
        <v>16846.599999999999</v>
      </c>
      <c r="O1895">
        <f t="shared" si="381"/>
        <v>256.65221405305925</v>
      </c>
      <c r="P1895">
        <v>28756.61</v>
      </c>
      <c r="Q1895">
        <f t="shared" si="382"/>
        <v>296.90740063890115</v>
      </c>
      <c r="R1895">
        <v>13199.03</v>
      </c>
      <c r="S1895" s="135">
        <f t="shared" si="383"/>
        <v>313.60852127467473</v>
      </c>
      <c r="T1895">
        <v>19498.349999999999</v>
      </c>
      <c r="U1895" s="136">
        <f t="shared" si="384"/>
        <v>305.19724454002881</v>
      </c>
      <c r="V1895">
        <v>14398.3</v>
      </c>
      <c r="W1895">
        <f t="shared" si="385"/>
        <v>196.83280496624056</v>
      </c>
      <c r="X1895">
        <v>5606.27</v>
      </c>
      <c r="Y1895">
        <f t="shared" si="386"/>
        <v>135.32921845467561</v>
      </c>
      <c r="Z1895">
        <v>31971.29</v>
      </c>
      <c r="AA1895" s="136">
        <f t="shared" si="387"/>
        <v>322.3692223925143</v>
      </c>
      <c r="AB1895">
        <v>17327.349999999999</v>
      </c>
      <c r="AC1895">
        <f t="shared" si="388"/>
        <v>196.95989724236705</v>
      </c>
    </row>
    <row r="1896" spans="1:29">
      <c r="A1896" s="20">
        <v>44830</v>
      </c>
      <c r="B1896">
        <v>42236.05</v>
      </c>
      <c r="C1896">
        <f t="shared" si="389"/>
        <v>214.07074016913376</v>
      </c>
      <c r="D1896">
        <v>29352.3</v>
      </c>
      <c r="E1896" s="135">
        <f t="shared" si="389"/>
        <v>338.91997496691886</v>
      </c>
      <c r="F1896">
        <v>16708.8</v>
      </c>
      <c r="G1896">
        <f t="shared" si="377"/>
        <v>240.39813134939072</v>
      </c>
      <c r="H1896">
        <v>13768.71</v>
      </c>
      <c r="I1896">
        <f t="shared" si="378"/>
        <v>217.45436110281955</v>
      </c>
      <c r="J1896">
        <v>11034.21</v>
      </c>
      <c r="K1896">
        <f t="shared" si="379"/>
        <v>216.21037492211164</v>
      </c>
      <c r="L1896">
        <v>32441.67</v>
      </c>
      <c r="M1896" s="134">
        <f t="shared" si="380"/>
        <v>381.12774641037021</v>
      </c>
      <c r="N1896">
        <v>16468.25</v>
      </c>
      <c r="O1896">
        <f t="shared" si="381"/>
        <v>250.88818064649803</v>
      </c>
      <c r="P1896">
        <v>27802.29</v>
      </c>
      <c r="Q1896">
        <f t="shared" si="382"/>
        <v>287.05419921572519</v>
      </c>
      <c r="R1896">
        <v>12773.68</v>
      </c>
      <c r="S1896" s="135">
        <f t="shared" si="383"/>
        <v>303.50221918094638</v>
      </c>
      <c r="T1896">
        <v>18869.75</v>
      </c>
      <c r="U1896" s="136">
        <f t="shared" si="384"/>
        <v>295.35810492473507</v>
      </c>
      <c r="V1896">
        <v>14236.35</v>
      </c>
      <c r="W1896">
        <f t="shared" si="385"/>
        <v>194.61885798886945</v>
      </c>
      <c r="X1896">
        <v>5417.4</v>
      </c>
      <c r="Y1896">
        <f t="shared" si="386"/>
        <v>130.77010348348537</v>
      </c>
      <c r="Z1896">
        <v>30774.31</v>
      </c>
      <c r="AA1896" s="136">
        <f t="shared" si="387"/>
        <v>310.2999717673631</v>
      </c>
      <c r="AB1896">
        <v>17016.3</v>
      </c>
      <c r="AC1896">
        <f t="shared" si="388"/>
        <v>193.42419351171938</v>
      </c>
    </row>
    <row r="1897" spans="1:29">
      <c r="A1897" s="20">
        <v>44831</v>
      </c>
      <c r="B1897">
        <v>42347.8</v>
      </c>
      <c r="C1897">
        <f t="shared" si="389"/>
        <v>214.63713795524066</v>
      </c>
      <c r="D1897">
        <v>29202.799999999999</v>
      </c>
      <c r="E1897" s="135">
        <f t="shared" si="389"/>
        <v>337.19375466194947</v>
      </c>
      <c r="F1897">
        <v>16766.05</v>
      </c>
      <c r="G1897">
        <f t="shared" si="377"/>
        <v>241.22181665412552</v>
      </c>
      <c r="H1897">
        <v>13848.16</v>
      </c>
      <c r="I1897">
        <f t="shared" si="378"/>
        <v>218.70914452041052</v>
      </c>
      <c r="J1897">
        <v>11079.09</v>
      </c>
      <c r="K1897">
        <f t="shared" si="379"/>
        <v>217.08977830726604</v>
      </c>
      <c r="L1897">
        <v>32402.73</v>
      </c>
      <c r="M1897" s="134">
        <f t="shared" si="380"/>
        <v>380.6702756807432</v>
      </c>
      <c r="N1897">
        <v>16492.3</v>
      </c>
      <c r="O1897">
        <f t="shared" si="381"/>
        <v>251.25457420650278</v>
      </c>
      <c r="P1897">
        <v>27755.47</v>
      </c>
      <c r="Q1897">
        <f t="shared" si="382"/>
        <v>286.57079020131374</v>
      </c>
      <c r="R1897">
        <v>12799.91</v>
      </c>
      <c r="S1897" s="135">
        <f t="shared" si="383"/>
        <v>304.12544312339026</v>
      </c>
      <c r="T1897">
        <v>18873.3</v>
      </c>
      <c r="U1897" s="136">
        <f t="shared" si="384"/>
        <v>295.41367117614186</v>
      </c>
      <c r="V1897">
        <v>14345.4</v>
      </c>
      <c r="W1897">
        <f t="shared" si="385"/>
        <v>196.10963241234779</v>
      </c>
      <c r="X1897">
        <v>5425.94</v>
      </c>
      <c r="Y1897">
        <f t="shared" si="386"/>
        <v>130.97624973145469</v>
      </c>
      <c r="Z1897">
        <v>30639.34</v>
      </c>
      <c r="AA1897" s="136">
        <f t="shared" si="387"/>
        <v>308.93905783657334</v>
      </c>
      <c r="AB1897">
        <v>17007.400000000001</v>
      </c>
      <c r="AC1897">
        <f t="shared" si="388"/>
        <v>193.32302725805354</v>
      </c>
    </row>
    <row r="1898" spans="1:29">
      <c r="A1898" s="20">
        <v>44832</v>
      </c>
      <c r="B1898">
        <v>42083.8</v>
      </c>
      <c r="C1898">
        <f t="shared" si="389"/>
        <v>213.29907070215586</v>
      </c>
      <c r="D1898">
        <v>28962.45</v>
      </c>
      <c r="E1898" s="135">
        <f t="shared" si="389"/>
        <v>334.41852355626781</v>
      </c>
      <c r="F1898">
        <v>16759.3</v>
      </c>
      <c r="G1898">
        <f t="shared" si="377"/>
        <v>241.12470091950615</v>
      </c>
      <c r="H1898">
        <v>13858.45</v>
      </c>
      <c r="I1898">
        <f t="shared" si="378"/>
        <v>218.87165831986951</v>
      </c>
      <c r="J1898">
        <v>11070.31</v>
      </c>
      <c r="K1898">
        <f t="shared" si="379"/>
        <v>216.91773816195288</v>
      </c>
      <c r="L1898">
        <v>32413.26</v>
      </c>
      <c r="M1898" s="134">
        <f t="shared" si="380"/>
        <v>380.79398309684416</v>
      </c>
      <c r="N1898">
        <v>16454.099999999999</v>
      </c>
      <c r="O1898">
        <f t="shared" si="381"/>
        <v>250.67261021514383</v>
      </c>
      <c r="P1898">
        <v>27620.91</v>
      </c>
      <c r="Q1898">
        <f t="shared" si="382"/>
        <v>285.18147971478663</v>
      </c>
      <c r="R1898">
        <v>12765.44</v>
      </c>
      <c r="S1898" s="135">
        <f t="shared" si="383"/>
        <v>303.30643705034259</v>
      </c>
      <c r="T1898">
        <v>18769.05</v>
      </c>
      <c r="U1898" s="136">
        <f t="shared" si="384"/>
        <v>293.78190168060513</v>
      </c>
      <c r="V1898">
        <v>14381.7</v>
      </c>
      <c r="W1898">
        <f t="shared" si="385"/>
        <v>196.60587369224021</v>
      </c>
      <c r="X1898">
        <v>5348.18</v>
      </c>
      <c r="Y1898">
        <f t="shared" si="386"/>
        <v>129.09920848530788</v>
      </c>
      <c r="Z1898">
        <v>30408.17</v>
      </c>
      <c r="AA1898" s="136">
        <f t="shared" si="387"/>
        <v>306.60815116560457</v>
      </c>
      <c r="AB1898">
        <v>16858.599999999999</v>
      </c>
      <c r="AC1898">
        <f t="shared" si="388"/>
        <v>191.63161843271874</v>
      </c>
    </row>
    <row r="1899" spans="1:29">
      <c r="A1899" s="20">
        <v>44833</v>
      </c>
      <c r="B1899">
        <v>41949.25</v>
      </c>
      <c r="C1899">
        <f t="shared" si="389"/>
        <v>212.61711256237342</v>
      </c>
      <c r="D1899">
        <v>29071.599999999999</v>
      </c>
      <c r="E1899" s="135">
        <f t="shared" si="389"/>
        <v>335.67883757825723</v>
      </c>
      <c r="F1899">
        <v>16807.2</v>
      </c>
      <c r="G1899">
        <f t="shared" si="377"/>
        <v>241.81386294739781</v>
      </c>
      <c r="H1899">
        <v>13809.52</v>
      </c>
      <c r="I1899">
        <f t="shared" si="378"/>
        <v>218.09888862040157</v>
      </c>
      <c r="J1899">
        <v>11047.72</v>
      </c>
      <c r="K1899">
        <f t="shared" si="379"/>
        <v>216.47509728693865</v>
      </c>
      <c r="L1899">
        <v>32609.46</v>
      </c>
      <c r="M1899" s="134">
        <f t="shared" si="380"/>
        <v>383.09895888402514</v>
      </c>
      <c r="N1899">
        <v>16517.25</v>
      </c>
      <c r="O1899">
        <f t="shared" si="381"/>
        <v>251.63467896002123</v>
      </c>
      <c r="P1899">
        <v>27735.47</v>
      </c>
      <c r="Q1899">
        <f t="shared" si="382"/>
        <v>286.36429339891674</v>
      </c>
      <c r="R1899">
        <v>12853.44</v>
      </c>
      <c r="S1899" s="135">
        <f t="shared" si="383"/>
        <v>305.39731417329568</v>
      </c>
      <c r="T1899">
        <v>18901.3</v>
      </c>
      <c r="U1899" s="136">
        <f t="shared" si="384"/>
        <v>295.85194020132201</v>
      </c>
      <c r="V1899">
        <v>14307.3</v>
      </c>
      <c r="W1899">
        <f t="shared" si="385"/>
        <v>195.58878412684092</v>
      </c>
      <c r="X1899">
        <v>5379.05</v>
      </c>
      <c r="Y1899">
        <f t="shared" si="386"/>
        <v>129.84437648001662</v>
      </c>
      <c r="Z1899">
        <v>30594.6</v>
      </c>
      <c r="AA1899" s="136">
        <f t="shared" si="387"/>
        <v>308.48794063079777</v>
      </c>
      <c r="AB1899">
        <v>16818.099999999999</v>
      </c>
      <c r="AC1899">
        <f t="shared" si="388"/>
        <v>191.17125514356513</v>
      </c>
    </row>
    <row r="1900" spans="1:29">
      <c r="A1900" s="20">
        <v>44834</v>
      </c>
      <c r="B1900">
        <v>42385.45</v>
      </c>
      <c r="C1900">
        <f t="shared" si="389"/>
        <v>214.82796459190214</v>
      </c>
      <c r="D1900">
        <v>29586.2</v>
      </c>
      <c r="E1900" s="135">
        <f t="shared" si="389"/>
        <v>341.62073034706839</v>
      </c>
      <c r="F1900">
        <v>16962.099999999999</v>
      </c>
      <c r="G1900">
        <f t="shared" si="377"/>
        <v>244.04248921295965</v>
      </c>
      <c r="H1900">
        <v>13890.52</v>
      </c>
      <c r="I1900">
        <f t="shared" si="378"/>
        <v>219.37815176483036</v>
      </c>
      <c r="J1900">
        <v>11105.53</v>
      </c>
      <c r="K1900">
        <f t="shared" si="379"/>
        <v>217.60785819816363</v>
      </c>
      <c r="L1900">
        <v>33143.910000000003</v>
      </c>
      <c r="M1900" s="134">
        <f t="shared" si="380"/>
        <v>389.37772702601734</v>
      </c>
      <c r="N1900">
        <v>16699.45</v>
      </c>
      <c r="O1900">
        <f t="shared" si="381"/>
        <v>254.41043391357076</v>
      </c>
      <c r="P1900">
        <v>28096.65</v>
      </c>
      <c r="Q1900">
        <f t="shared" si="382"/>
        <v>290.09341915340445</v>
      </c>
      <c r="R1900">
        <v>13075.75</v>
      </c>
      <c r="S1900" s="135">
        <f t="shared" si="383"/>
        <v>310.67939250515593</v>
      </c>
      <c r="T1900">
        <v>19130.55</v>
      </c>
      <c r="U1900" s="136">
        <f t="shared" si="384"/>
        <v>299.44026784498419</v>
      </c>
      <c r="V1900">
        <v>14337.4</v>
      </c>
      <c r="W1900">
        <f t="shared" si="385"/>
        <v>196.00026794295002</v>
      </c>
      <c r="X1900">
        <v>5476.39</v>
      </c>
      <c r="Y1900">
        <f t="shared" si="386"/>
        <v>132.1940574843882</v>
      </c>
      <c r="Z1900">
        <v>31064.06</v>
      </c>
      <c r="AA1900" s="136">
        <f t="shared" si="387"/>
        <v>313.22154553521011</v>
      </c>
      <c r="AB1900">
        <v>17094.349999999999</v>
      </c>
      <c r="AC1900">
        <f t="shared" si="388"/>
        <v>194.31138745538453</v>
      </c>
    </row>
    <row r="1901" spans="1:29">
      <c r="A1901" s="20">
        <v>44837</v>
      </c>
      <c r="B1901">
        <v>41412.25</v>
      </c>
      <c r="C1901">
        <f t="shared" si="389"/>
        <v>209.89536212712144</v>
      </c>
      <c r="D1901">
        <v>28983.7</v>
      </c>
      <c r="E1901" s="135">
        <f t="shared" si="389"/>
        <v>334.66388931867988</v>
      </c>
      <c r="F1901">
        <v>16729.8</v>
      </c>
      <c r="G1901">
        <f t="shared" si="377"/>
        <v>240.70026919042883</v>
      </c>
      <c r="H1901">
        <v>13691.78</v>
      </c>
      <c r="I1901">
        <f t="shared" si="378"/>
        <v>216.23937698305528</v>
      </c>
      <c r="J1901">
        <v>10949.2</v>
      </c>
      <c r="K1901">
        <f t="shared" si="379"/>
        <v>214.54464226230834</v>
      </c>
      <c r="L1901">
        <v>32801.94</v>
      </c>
      <c r="M1901" s="134">
        <f t="shared" si="380"/>
        <v>385.36023176637275</v>
      </c>
      <c r="N1901">
        <v>16502.45</v>
      </c>
      <c r="O1901">
        <f t="shared" si="381"/>
        <v>251.40920600001832</v>
      </c>
      <c r="P1901">
        <v>27814.66</v>
      </c>
      <c r="Q1901">
        <f t="shared" si="382"/>
        <v>287.18191748800768</v>
      </c>
      <c r="R1901">
        <v>12819.05</v>
      </c>
      <c r="S1901" s="135">
        <f t="shared" si="383"/>
        <v>304.58020889763253</v>
      </c>
      <c r="T1901">
        <v>18842.8</v>
      </c>
      <c r="U1901" s="136">
        <f t="shared" si="384"/>
        <v>294.93627098799925</v>
      </c>
      <c r="V1901">
        <v>14138.7</v>
      </c>
      <c r="W1901">
        <f t="shared" si="385"/>
        <v>193.2839279342829</v>
      </c>
      <c r="X1901">
        <v>5423.18</v>
      </c>
      <c r="Y1901">
        <f t="shared" si="386"/>
        <v>130.90962635389084</v>
      </c>
      <c r="Z1901">
        <v>30538.58</v>
      </c>
      <c r="AA1901" s="136">
        <f t="shared" si="387"/>
        <v>307.92308623053964</v>
      </c>
      <c r="AB1901">
        <v>16887.349999999999</v>
      </c>
      <c r="AC1901">
        <f t="shared" si="388"/>
        <v>191.95841953304384</v>
      </c>
    </row>
    <row r="1902" spans="1:29">
      <c r="A1902" s="20">
        <v>44838</v>
      </c>
      <c r="B1902">
        <v>42381.4</v>
      </c>
      <c r="C1902">
        <f t="shared" si="389"/>
        <v>214.80743742381506</v>
      </c>
      <c r="D1902">
        <v>29800.65</v>
      </c>
      <c r="E1902" s="135">
        <f t="shared" si="389"/>
        <v>344.09690388821019</v>
      </c>
      <c r="F1902">
        <v>16983.3</v>
      </c>
      <c r="G1902">
        <f t="shared" si="377"/>
        <v>244.34750455724577</v>
      </c>
      <c r="H1902">
        <v>13965.43</v>
      </c>
      <c r="I1902">
        <f t="shared" si="378"/>
        <v>220.5612332728447</v>
      </c>
      <c r="J1902">
        <v>11152.73</v>
      </c>
      <c r="K1902">
        <f t="shared" si="379"/>
        <v>218.53272093834377</v>
      </c>
      <c r="L1902">
        <v>33553.83</v>
      </c>
      <c r="M1902" s="134">
        <f t="shared" si="380"/>
        <v>394.19350518443332</v>
      </c>
      <c r="N1902">
        <v>16755</v>
      </c>
      <c r="O1902">
        <f t="shared" si="381"/>
        <v>255.2567192465547</v>
      </c>
      <c r="P1902">
        <v>28458.02</v>
      </c>
      <c r="Q1902">
        <f t="shared" si="382"/>
        <v>293.82450662751489</v>
      </c>
      <c r="R1902">
        <v>13183.38</v>
      </c>
      <c r="S1902" s="135">
        <f t="shared" si="383"/>
        <v>313.23667778633137</v>
      </c>
      <c r="T1902">
        <v>19243.3</v>
      </c>
      <c r="U1902" s="136">
        <f t="shared" si="384"/>
        <v>301.20508329459341</v>
      </c>
      <c r="V1902">
        <v>14409.45</v>
      </c>
      <c r="W1902">
        <f t="shared" si="385"/>
        <v>196.98523169546371</v>
      </c>
      <c r="X1902">
        <v>5556.34</v>
      </c>
      <c r="Y1902">
        <f t="shared" si="386"/>
        <v>134.12396293229762</v>
      </c>
      <c r="Z1902">
        <v>31222.58</v>
      </c>
      <c r="AA1902" s="136">
        <f t="shared" si="387"/>
        <v>314.81991610873598</v>
      </c>
      <c r="AB1902">
        <v>17274.3</v>
      </c>
      <c r="AC1902">
        <f t="shared" si="388"/>
        <v>196.3568781685498</v>
      </c>
    </row>
    <row r="1903" spans="1:29">
      <c r="A1903" s="20">
        <v>44840</v>
      </c>
      <c r="B1903">
        <v>42717.75</v>
      </c>
      <c r="C1903">
        <f t="shared" si="389"/>
        <v>216.51220606235694</v>
      </c>
      <c r="D1903">
        <v>30255.05</v>
      </c>
      <c r="E1903" s="135">
        <f t="shared" si="389"/>
        <v>349.34368988538813</v>
      </c>
      <c r="F1903">
        <v>17017.8</v>
      </c>
      <c r="G1903">
        <f t="shared" si="377"/>
        <v>244.84387386752263</v>
      </c>
      <c r="H1903">
        <v>14012.35</v>
      </c>
      <c r="I1903">
        <f t="shared" si="378"/>
        <v>221.3022582942842</v>
      </c>
      <c r="J1903">
        <v>11222.92</v>
      </c>
      <c r="K1903">
        <f t="shared" si="379"/>
        <v>219.90806237337023</v>
      </c>
      <c r="L1903">
        <v>34197.83</v>
      </c>
      <c r="M1903" s="134">
        <f t="shared" si="380"/>
        <v>401.75927688139825</v>
      </c>
      <c r="N1903">
        <v>16923.900000000001</v>
      </c>
      <c r="O1903">
        <f t="shared" si="381"/>
        <v>257.82985322929079</v>
      </c>
      <c r="P1903">
        <v>28813.1</v>
      </c>
      <c r="Q1903">
        <f t="shared" si="382"/>
        <v>297.49065085727148</v>
      </c>
      <c r="R1903">
        <v>13379.73</v>
      </c>
      <c r="S1903" s="135">
        <f t="shared" si="383"/>
        <v>317.90194736692041</v>
      </c>
      <c r="T1903">
        <v>19405.599999999999</v>
      </c>
      <c r="U1903" s="136">
        <f t="shared" si="384"/>
        <v>303.74547839411963</v>
      </c>
      <c r="V1903">
        <v>14468.8</v>
      </c>
      <c r="W1903">
        <f t="shared" si="385"/>
        <v>197.79657935280841</v>
      </c>
      <c r="X1903">
        <v>5638.62</v>
      </c>
      <c r="Y1903">
        <f t="shared" si="386"/>
        <v>136.11011202865774</v>
      </c>
      <c r="Z1903">
        <v>31656.82</v>
      </c>
      <c r="AA1903" s="136">
        <f t="shared" si="387"/>
        <v>319.19839477292891</v>
      </c>
      <c r="AB1903">
        <v>17331.8</v>
      </c>
      <c r="AC1903">
        <f t="shared" si="388"/>
        <v>197.0104803692</v>
      </c>
    </row>
    <row r="1904" spans="1:29">
      <c r="A1904" s="20">
        <v>44841</v>
      </c>
      <c r="B1904">
        <v>42646.7</v>
      </c>
      <c r="C1904">
        <f t="shared" si="389"/>
        <v>216.15209364443393</v>
      </c>
      <c r="D1904">
        <v>30288.7</v>
      </c>
      <c r="E1904" s="135">
        <f t="shared" si="389"/>
        <v>349.73223378680768</v>
      </c>
      <c r="F1904">
        <v>17045.900000000001</v>
      </c>
      <c r="G1904">
        <f t="shared" si="377"/>
        <v>245.24816307386411</v>
      </c>
      <c r="H1904">
        <v>13984.57</v>
      </c>
      <c r="I1904">
        <f t="shared" si="378"/>
        <v>220.86351841586156</v>
      </c>
      <c r="J1904">
        <v>11209.97</v>
      </c>
      <c r="K1904">
        <f t="shared" si="379"/>
        <v>219.65431295630805</v>
      </c>
      <c r="L1904">
        <v>34270.44</v>
      </c>
      <c r="M1904" s="134">
        <f t="shared" si="380"/>
        <v>402.61230589213841</v>
      </c>
      <c r="N1904">
        <v>16871.95</v>
      </c>
      <c r="O1904">
        <f t="shared" si="381"/>
        <v>257.03841267036165</v>
      </c>
      <c r="P1904">
        <v>28805.439999999999</v>
      </c>
      <c r="Q1904">
        <f t="shared" si="382"/>
        <v>297.41156258195343</v>
      </c>
      <c r="R1904">
        <v>13451.94</v>
      </c>
      <c r="S1904" s="135">
        <f t="shared" si="383"/>
        <v>319.61765460610729</v>
      </c>
      <c r="T1904">
        <v>19485.95</v>
      </c>
      <c r="U1904" s="136">
        <f t="shared" si="384"/>
        <v>305.00315397173478</v>
      </c>
      <c r="V1904">
        <v>14429.05</v>
      </c>
      <c r="W1904">
        <f t="shared" si="385"/>
        <v>197.25317464548823</v>
      </c>
      <c r="X1904">
        <v>5626.25</v>
      </c>
      <c r="Y1904">
        <f t="shared" si="386"/>
        <v>135.81151377486611</v>
      </c>
      <c r="Z1904">
        <v>31673.93</v>
      </c>
      <c r="AA1904" s="136">
        <f t="shared" si="387"/>
        <v>319.37091635073</v>
      </c>
      <c r="AB1904">
        <v>17314.650000000001</v>
      </c>
      <c r="AC1904">
        <f t="shared" si="388"/>
        <v>196.81553640848435</v>
      </c>
    </row>
    <row r="1905" spans="1:29">
      <c r="A1905" s="20">
        <v>44844</v>
      </c>
      <c r="B1905">
        <v>42292.45</v>
      </c>
      <c r="C1905">
        <f t="shared" si="389"/>
        <v>214.35659999138363</v>
      </c>
      <c r="D1905">
        <v>30037.85</v>
      </c>
      <c r="E1905" s="135">
        <f t="shared" si="389"/>
        <v>346.83576312793423</v>
      </c>
      <c r="F1905">
        <v>16932.05</v>
      </c>
      <c r="G1905">
        <f t="shared" si="377"/>
        <v>243.61014434995042</v>
      </c>
      <c r="H1905">
        <v>13902.47</v>
      </c>
      <c r="I1905">
        <f t="shared" si="378"/>
        <v>219.566882562064</v>
      </c>
      <c r="J1905">
        <v>11142.63</v>
      </c>
      <c r="K1905">
        <f t="shared" si="379"/>
        <v>218.33481598758488</v>
      </c>
      <c r="L1905">
        <v>33960.47</v>
      </c>
      <c r="M1905" s="134">
        <f t="shared" si="380"/>
        <v>398.97074959880263</v>
      </c>
      <c r="N1905">
        <v>16692.2</v>
      </c>
      <c r="O1905">
        <f t="shared" si="381"/>
        <v>254.29998263248822</v>
      </c>
      <c r="P1905">
        <v>28515.05</v>
      </c>
      <c r="Q1905">
        <f t="shared" si="382"/>
        <v>294.41333225954997</v>
      </c>
      <c r="R1905">
        <v>13283.17</v>
      </c>
      <c r="S1905" s="135">
        <f t="shared" si="383"/>
        <v>315.60768492382556</v>
      </c>
      <c r="T1905">
        <v>19279.7</v>
      </c>
      <c r="U1905" s="136">
        <f t="shared" si="384"/>
        <v>301.77483302732765</v>
      </c>
      <c r="V1905">
        <v>14348.8</v>
      </c>
      <c r="W1905">
        <f t="shared" si="385"/>
        <v>196.15611231184184</v>
      </c>
      <c r="X1905">
        <v>5606.46</v>
      </c>
      <c r="Y1905">
        <f t="shared" si="386"/>
        <v>135.33380484660935</v>
      </c>
      <c r="Z1905">
        <v>31360.48</v>
      </c>
      <c r="AA1905" s="136">
        <f t="shared" si="387"/>
        <v>316.2103734774542</v>
      </c>
      <c r="AB1905">
        <v>17241</v>
      </c>
      <c r="AC1905">
        <f t="shared" si="388"/>
        <v>195.97835724191239</v>
      </c>
    </row>
    <row r="1906" spans="1:29">
      <c r="A1906" s="20">
        <v>44845</v>
      </c>
      <c r="B1906">
        <v>41514.699999999997</v>
      </c>
      <c r="C1906">
        <f t="shared" si="389"/>
        <v>210.41462345317649</v>
      </c>
      <c r="D1906">
        <v>29560</v>
      </c>
      <c r="E1906" s="135">
        <f t="shared" si="389"/>
        <v>341.31820879529448</v>
      </c>
      <c r="F1906">
        <v>16608.5</v>
      </c>
      <c r="G1906">
        <f t="shared" si="377"/>
        <v>238.95506347052788</v>
      </c>
      <c r="H1906">
        <v>13655.92</v>
      </c>
      <c r="I1906">
        <f t="shared" si="378"/>
        <v>215.67302665763287</v>
      </c>
      <c r="J1906">
        <v>10947.01</v>
      </c>
      <c r="K1906">
        <f t="shared" si="379"/>
        <v>214.50173019872793</v>
      </c>
      <c r="L1906">
        <v>33383.07</v>
      </c>
      <c r="M1906" s="134">
        <f t="shared" si="380"/>
        <v>392.18740087546786</v>
      </c>
      <c r="N1906">
        <v>16454.8</v>
      </c>
      <c r="O1906">
        <f t="shared" si="381"/>
        <v>250.6832744767656</v>
      </c>
      <c r="P1906">
        <v>28090.35</v>
      </c>
      <c r="Q1906">
        <f t="shared" si="382"/>
        <v>290.02837266064938</v>
      </c>
      <c r="R1906">
        <v>13086.58</v>
      </c>
      <c r="S1906" s="135">
        <f t="shared" si="383"/>
        <v>310.936712951083</v>
      </c>
      <c r="T1906">
        <v>19037.7</v>
      </c>
      <c r="U1906" s="136">
        <f t="shared" si="384"/>
        <v>297.98693645255662</v>
      </c>
      <c r="V1906">
        <v>14046.7</v>
      </c>
      <c r="W1906">
        <f t="shared" si="385"/>
        <v>192.02623653620853</v>
      </c>
      <c r="X1906">
        <v>5486.57</v>
      </c>
      <c r="Y1906">
        <f t="shared" si="386"/>
        <v>132.43979153641718</v>
      </c>
      <c r="Z1906">
        <v>30940.61</v>
      </c>
      <c r="AA1906" s="136">
        <f t="shared" si="387"/>
        <v>311.97678873921109</v>
      </c>
      <c r="AB1906">
        <v>16983.55</v>
      </c>
      <c r="AC1906">
        <f t="shared" si="388"/>
        <v>193.05192443221861</v>
      </c>
    </row>
    <row r="1907" spans="1:29">
      <c r="A1907" s="20">
        <v>44846</v>
      </c>
      <c r="B1907">
        <v>41847.65</v>
      </c>
      <c r="C1907">
        <f t="shared" si="389"/>
        <v>212.1021594073984</v>
      </c>
      <c r="D1907">
        <v>29720.2</v>
      </c>
      <c r="E1907" s="135">
        <f t="shared" si="389"/>
        <v>343.16797797827843</v>
      </c>
      <c r="F1907">
        <v>16784.25</v>
      </c>
      <c r="G1907">
        <f t="shared" si="377"/>
        <v>241.48366944969189</v>
      </c>
      <c r="H1907">
        <v>13762.1</v>
      </c>
      <c r="I1907">
        <f t="shared" si="378"/>
        <v>217.34996691288532</v>
      </c>
      <c r="J1907">
        <v>11056.24</v>
      </c>
      <c r="K1907">
        <f t="shared" si="379"/>
        <v>216.64204284936099</v>
      </c>
      <c r="L1907">
        <v>33486.14</v>
      </c>
      <c r="M1907" s="134">
        <f t="shared" si="380"/>
        <v>393.39827678976314</v>
      </c>
      <c r="N1907">
        <v>16488.05</v>
      </c>
      <c r="O1907">
        <f t="shared" si="381"/>
        <v>251.18982690379923</v>
      </c>
      <c r="P1907">
        <v>28134.52</v>
      </c>
      <c r="Q1907">
        <f t="shared" si="382"/>
        <v>290.48442084874318</v>
      </c>
      <c r="R1907">
        <v>13198.57</v>
      </c>
      <c r="S1907" s="135">
        <f t="shared" si="383"/>
        <v>313.59759168971379</v>
      </c>
      <c r="T1907">
        <v>19187.75</v>
      </c>
      <c r="U1907" s="136">
        <f t="shared" si="384"/>
        <v>300.33558885356643</v>
      </c>
      <c r="V1907">
        <v>14192.45</v>
      </c>
      <c r="W1907">
        <f t="shared" si="385"/>
        <v>194.01872046304916</v>
      </c>
      <c r="X1907">
        <v>5549.75</v>
      </c>
      <c r="Y1907">
        <f t="shared" si="386"/>
        <v>133.96488754891146</v>
      </c>
      <c r="Z1907">
        <v>31121.32</v>
      </c>
      <c r="AA1907" s="136">
        <f t="shared" si="387"/>
        <v>313.79890296039366</v>
      </c>
      <c r="AB1907">
        <v>17123.599999999999</v>
      </c>
      <c r="AC1907">
        <f t="shared" si="388"/>
        <v>194.64387205310658</v>
      </c>
    </row>
    <row r="1908" spans="1:29">
      <c r="A1908" s="20">
        <v>44847</v>
      </c>
      <c r="B1908">
        <v>41438</v>
      </c>
      <c r="C1908">
        <f t="shared" si="389"/>
        <v>210.02587436866284</v>
      </c>
      <c r="D1908">
        <v>29573.65</v>
      </c>
      <c r="E1908" s="135">
        <f t="shared" si="389"/>
        <v>341.4758202144439</v>
      </c>
      <c r="F1908">
        <v>16694.400000000001</v>
      </c>
      <c r="G1908">
        <f t="shared" si="377"/>
        <v>240.19095111553611</v>
      </c>
      <c r="H1908">
        <v>13671.89</v>
      </c>
      <c r="I1908">
        <f t="shared" si="378"/>
        <v>215.92524681092331</v>
      </c>
      <c r="J1908">
        <v>10989.43</v>
      </c>
      <c r="K1908">
        <f t="shared" si="379"/>
        <v>215.33293099191528</v>
      </c>
      <c r="L1908">
        <v>33202.18</v>
      </c>
      <c r="M1908" s="134">
        <f t="shared" si="380"/>
        <v>390.06228838748029</v>
      </c>
      <c r="N1908">
        <v>16414.55</v>
      </c>
      <c r="O1908">
        <f t="shared" si="381"/>
        <v>250.07007943351445</v>
      </c>
      <c r="P1908">
        <v>27963.25</v>
      </c>
      <c r="Q1908">
        <f t="shared" si="382"/>
        <v>288.71608548141637</v>
      </c>
      <c r="R1908">
        <v>13105.86</v>
      </c>
      <c r="S1908" s="135">
        <f t="shared" si="383"/>
        <v>311.39480512074817</v>
      </c>
      <c r="T1908">
        <v>19079.2</v>
      </c>
      <c r="U1908" s="136">
        <f t="shared" si="384"/>
        <v>298.63651375773424</v>
      </c>
      <c r="V1908">
        <v>14160.55</v>
      </c>
      <c r="W1908">
        <f t="shared" si="385"/>
        <v>193.58262964132555</v>
      </c>
      <c r="X1908">
        <v>5521.32</v>
      </c>
      <c r="Y1908">
        <f t="shared" si="386"/>
        <v>133.27861848219393</v>
      </c>
      <c r="Z1908">
        <v>30975.88</v>
      </c>
      <c r="AA1908" s="136">
        <f t="shared" si="387"/>
        <v>312.3324191336614</v>
      </c>
      <c r="AB1908">
        <v>17014.349999999999</v>
      </c>
      <c r="AC1908">
        <f t="shared" si="388"/>
        <v>193.40202787187121</v>
      </c>
    </row>
    <row r="1909" spans="1:29">
      <c r="A1909" s="20">
        <v>44848</v>
      </c>
      <c r="B1909">
        <v>41287.800000000003</v>
      </c>
      <c r="C1909">
        <f t="shared" si="389"/>
        <v>209.26459519664266</v>
      </c>
      <c r="D1909">
        <v>29597.4</v>
      </c>
      <c r="E1909" s="135">
        <f t="shared" si="389"/>
        <v>341.75005253713971</v>
      </c>
      <c r="F1909">
        <v>16765.05</v>
      </c>
      <c r="G1909">
        <f t="shared" si="377"/>
        <v>241.20742913788561</v>
      </c>
      <c r="H1909">
        <v>13696.91</v>
      </c>
      <c r="I1909">
        <f t="shared" si="378"/>
        <v>216.32039698220242</v>
      </c>
      <c r="J1909">
        <v>11013.27</v>
      </c>
      <c r="K1909">
        <f t="shared" si="379"/>
        <v>215.8000650539046</v>
      </c>
      <c r="L1909">
        <v>33120.51</v>
      </c>
      <c r="M1909" s="134">
        <f t="shared" si="380"/>
        <v>389.10282165690398</v>
      </c>
      <c r="N1909">
        <v>16465.5</v>
      </c>
      <c r="O1909">
        <f t="shared" si="381"/>
        <v>250.846285332984</v>
      </c>
      <c r="P1909">
        <v>27979.53</v>
      </c>
      <c r="Q1909">
        <f t="shared" si="382"/>
        <v>288.88417387856748</v>
      </c>
      <c r="R1909">
        <v>13056.85</v>
      </c>
      <c r="S1909" s="135">
        <f t="shared" si="383"/>
        <v>310.23032912306712</v>
      </c>
      <c r="T1909">
        <v>19030.5</v>
      </c>
      <c r="U1909" s="136">
        <f t="shared" si="384"/>
        <v>297.87423870322453</v>
      </c>
      <c r="V1909">
        <v>14243.7</v>
      </c>
      <c r="W1909">
        <f t="shared" si="385"/>
        <v>194.71933659512865</v>
      </c>
      <c r="X1909">
        <v>5514.68</v>
      </c>
      <c r="Y1909">
        <f t="shared" si="386"/>
        <v>133.11833615356207</v>
      </c>
      <c r="Z1909">
        <v>30863.58</v>
      </c>
      <c r="AA1909" s="136">
        <f t="shared" si="387"/>
        <v>311.2000887311446</v>
      </c>
      <c r="AB1909">
        <v>17185.7</v>
      </c>
      <c r="AC1909">
        <f t="shared" si="388"/>
        <v>195.34976242980881</v>
      </c>
    </row>
    <row r="1910" spans="1:29">
      <c r="A1910" s="20">
        <v>44851</v>
      </c>
      <c r="B1910">
        <v>41555.800000000003</v>
      </c>
      <c r="C1910">
        <f t="shared" si="389"/>
        <v>210.62293619598634</v>
      </c>
      <c r="D1910">
        <v>29749.599999999999</v>
      </c>
      <c r="E1910" s="135">
        <f t="shared" si="389"/>
        <v>343.50744872721555</v>
      </c>
      <c r="F1910">
        <v>16854.2</v>
      </c>
      <c r="G1910">
        <f t="shared" si="377"/>
        <v>242.49007621067352</v>
      </c>
      <c r="H1910">
        <v>13757.39</v>
      </c>
      <c r="I1910">
        <f t="shared" si="378"/>
        <v>217.27558013004261</v>
      </c>
      <c r="J1910">
        <v>11069.3</v>
      </c>
      <c r="K1910">
        <f t="shared" si="379"/>
        <v>216.89794766687695</v>
      </c>
      <c r="L1910">
        <v>33164.5</v>
      </c>
      <c r="M1910" s="134">
        <f t="shared" si="380"/>
        <v>389.61962025465164</v>
      </c>
      <c r="N1910">
        <v>16424.150000000001</v>
      </c>
      <c r="O1910">
        <f t="shared" si="381"/>
        <v>250.21633216432716</v>
      </c>
      <c r="P1910">
        <v>27933.02</v>
      </c>
      <c r="Q1910">
        <f t="shared" si="382"/>
        <v>288.40396556459325</v>
      </c>
      <c r="R1910">
        <v>13155.54</v>
      </c>
      <c r="S1910" s="135">
        <f t="shared" si="383"/>
        <v>312.57520029652437</v>
      </c>
      <c r="T1910">
        <v>19179.5</v>
      </c>
      <c r="U1910" s="136">
        <f t="shared" si="384"/>
        <v>300.2064560157902</v>
      </c>
      <c r="V1910">
        <v>14282.95</v>
      </c>
      <c r="W1910">
        <f t="shared" si="385"/>
        <v>195.25590602311146</v>
      </c>
      <c r="X1910">
        <v>5533.7</v>
      </c>
      <c r="Y1910">
        <f t="shared" si="386"/>
        <v>133.5774581250347</v>
      </c>
      <c r="Z1910">
        <v>30955.16</v>
      </c>
      <c r="AA1910" s="136">
        <f t="shared" si="387"/>
        <v>312.12349762039202</v>
      </c>
      <c r="AB1910">
        <v>17311.8</v>
      </c>
      <c r="AC1910">
        <f t="shared" si="388"/>
        <v>196.78314047332165</v>
      </c>
    </row>
    <row r="1911" spans="1:29">
      <c r="A1911" s="20">
        <v>44852</v>
      </c>
      <c r="B1911">
        <v>41984.6</v>
      </c>
      <c r="C1911">
        <f t="shared" si="389"/>
        <v>212.79628179493614</v>
      </c>
      <c r="D1911">
        <v>30179.95</v>
      </c>
      <c r="E1911" s="135">
        <f t="shared" si="389"/>
        <v>348.47653841446373</v>
      </c>
      <c r="F1911">
        <v>17027.849999999999</v>
      </c>
      <c r="G1911">
        <f t="shared" si="377"/>
        <v>244.9884684057337</v>
      </c>
      <c r="H1911">
        <v>13895.87</v>
      </c>
      <c r="I1911">
        <f t="shared" si="378"/>
        <v>219.46264630585128</v>
      </c>
      <c r="J1911">
        <v>11180.15</v>
      </c>
      <c r="K1911">
        <f t="shared" si="379"/>
        <v>219.07000348782981</v>
      </c>
      <c r="L1911">
        <v>33596.400000000001</v>
      </c>
      <c r="M1911" s="134">
        <f t="shared" si="380"/>
        <v>394.69362149055104</v>
      </c>
      <c r="N1911">
        <v>16519.7</v>
      </c>
      <c r="O1911">
        <f t="shared" si="381"/>
        <v>251.67200387569738</v>
      </c>
      <c r="P1911">
        <v>28205.85</v>
      </c>
      <c r="Q1911">
        <f t="shared" si="382"/>
        <v>291.22089169449208</v>
      </c>
      <c r="R1911">
        <v>13432.97</v>
      </c>
      <c r="S1911" s="135">
        <f t="shared" si="383"/>
        <v>319.166928026307</v>
      </c>
      <c r="T1911">
        <v>19489.599999999999</v>
      </c>
      <c r="U1911" s="136">
        <f t="shared" si="384"/>
        <v>305.06028546966002</v>
      </c>
      <c r="V1911">
        <v>14418.95</v>
      </c>
      <c r="W1911">
        <f t="shared" si="385"/>
        <v>197.11510200287356</v>
      </c>
      <c r="X1911">
        <v>5590.99</v>
      </c>
      <c r="Y1911">
        <f t="shared" si="386"/>
        <v>134.96037598758295</v>
      </c>
      <c r="Z1911">
        <v>31296.53</v>
      </c>
      <c r="AA1911" s="136">
        <f t="shared" si="387"/>
        <v>315.56556021618132</v>
      </c>
      <c r="AB1911">
        <v>17486.95</v>
      </c>
      <c r="AC1911">
        <f t="shared" si="388"/>
        <v>198.77406961147614</v>
      </c>
    </row>
    <row r="1912" spans="1:29">
      <c r="A1912" s="20">
        <v>44853</v>
      </c>
      <c r="B1912">
        <v>41933.5</v>
      </c>
      <c r="C1912">
        <f t="shared" si="389"/>
        <v>212.53728468647915</v>
      </c>
      <c r="D1912">
        <v>30159.05</v>
      </c>
      <c r="E1912" s="135">
        <f t="shared" si="389"/>
        <v>348.23521397049137</v>
      </c>
      <c r="F1912">
        <v>17020.55</v>
      </c>
      <c r="G1912">
        <f t="shared" si="377"/>
        <v>244.88343953718234</v>
      </c>
      <c r="H1912">
        <v>13899.61</v>
      </c>
      <c r="I1912">
        <f t="shared" si="378"/>
        <v>219.52171351770517</v>
      </c>
      <c r="J1912">
        <v>11173.4</v>
      </c>
      <c r="K1912">
        <f t="shared" si="379"/>
        <v>218.93774027816423</v>
      </c>
      <c r="L1912">
        <v>33464.660000000003</v>
      </c>
      <c r="M1912" s="134">
        <f t="shared" si="380"/>
        <v>393.14592775862837</v>
      </c>
      <c r="N1912">
        <v>16495.349999999999</v>
      </c>
      <c r="O1912">
        <f t="shared" si="381"/>
        <v>251.30103991785469</v>
      </c>
      <c r="P1912">
        <v>28251.24</v>
      </c>
      <c r="Q1912">
        <f t="shared" si="382"/>
        <v>291.68953618753221</v>
      </c>
      <c r="R1912">
        <v>13430.21</v>
      </c>
      <c r="S1912" s="135">
        <f t="shared" si="383"/>
        <v>319.10135051654163</v>
      </c>
      <c r="T1912">
        <v>19477.55</v>
      </c>
      <c r="U1912" s="136">
        <f t="shared" si="384"/>
        <v>304.87167326418069</v>
      </c>
      <c r="V1912">
        <v>14391.45</v>
      </c>
      <c r="W1912">
        <f t="shared" si="385"/>
        <v>196.73916163931872</v>
      </c>
      <c r="X1912">
        <v>5559.34</v>
      </c>
      <c r="Y1912">
        <f t="shared" si="386"/>
        <v>134.19637964704094</v>
      </c>
      <c r="Z1912">
        <v>31305.34</v>
      </c>
      <c r="AA1912" s="136">
        <f t="shared" si="387"/>
        <v>315.65439219165927</v>
      </c>
      <c r="AB1912">
        <v>17512.25</v>
      </c>
      <c r="AC1912">
        <f t="shared" si="388"/>
        <v>199.06165457976221</v>
      </c>
    </row>
    <row r="1913" spans="1:29">
      <c r="A1913" s="20">
        <v>44854</v>
      </c>
      <c r="B1913">
        <v>42339.8</v>
      </c>
      <c r="C1913">
        <f t="shared" si="389"/>
        <v>214.5965904627229</v>
      </c>
      <c r="D1913">
        <v>30196.3</v>
      </c>
      <c r="E1913" s="135">
        <f t="shared" si="389"/>
        <v>348.66532571871954</v>
      </c>
      <c r="F1913">
        <v>17139.849999999999</v>
      </c>
      <c r="G1913">
        <f t="shared" si="377"/>
        <v>246.59987022460351</v>
      </c>
      <c r="H1913">
        <v>14016.85</v>
      </c>
      <c r="I1913">
        <f t="shared" si="378"/>
        <v>221.37332846897468</v>
      </c>
      <c r="J1913">
        <v>11278.66</v>
      </c>
      <c r="K1913">
        <f t="shared" si="379"/>
        <v>221.00026256696438</v>
      </c>
      <c r="L1913">
        <v>33458.78</v>
      </c>
      <c r="M1913" s="134">
        <f t="shared" si="380"/>
        <v>393.0768489735691</v>
      </c>
      <c r="N1913">
        <v>16530.5</v>
      </c>
      <c r="O1913">
        <f t="shared" si="381"/>
        <v>251.8365381978617</v>
      </c>
      <c r="P1913">
        <v>28200.9</v>
      </c>
      <c r="Q1913">
        <f t="shared" si="382"/>
        <v>291.16978373589887</v>
      </c>
      <c r="R1913">
        <v>13454.36</v>
      </c>
      <c r="S1913" s="135">
        <f t="shared" si="383"/>
        <v>319.67515372698847</v>
      </c>
      <c r="T1913">
        <v>19553.7</v>
      </c>
      <c r="U1913" s="136">
        <f t="shared" si="384"/>
        <v>306.06360848801882</v>
      </c>
      <c r="V1913">
        <v>14511.45</v>
      </c>
      <c r="W1913">
        <f t="shared" si="385"/>
        <v>198.37962868028529</v>
      </c>
      <c r="X1913">
        <v>5637.24</v>
      </c>
      <c r="Y1913">
        <f t="shared" si="386"/>
        <v>136.0768003398758</v>
      </c>
      <c r="Z1913">
        <v>31453.11</v>
      </c>
      <c r="AA1913" s="136">
        <f t="shared" si="387"/>
        <v>317.14436960554974</v>
      </c>
      <c r="AB1913">
        <v>17563.95</v>
      </c>
      <c r="AC1913">
        <f t="shared" si="388"/>
        <v>199.64932821060771</v>
      </c>
    </row>
    <row r="1914" spans="1:29">
      <c r="A1914" s="20">
        <v>44855</v>
      </c>
      <c r="B1914">
        <v>41777.550000000003</v>
      </c>
      <c r="C1914">
        <f t="shared" si="389"/>
        <v>211.74686200421186</v>
      </c>
      <c r="D1914">
        <v>30069.4</v>
      </c>
      <c r="E1914" s="135">
        <f t="shared" si="389"/>
        <v>347.20005911871544</v>
      </c>
      <c r="F1914">
        <v>17088.400000000001</v>
      </c>
      <c r="G1914">
        <f t="shared" si="377"/>
        <v>245.85963251406019</v>
      </c>
      <c r="H1914">
        <v>13936.53</v>
      </c>
      <c r="I1914">
        <f t="shared" si="378"/>
        <v>220.10480481761024</v>
      </c>
      <c r="J1914">
        <v>11217.94</v>
      </c>
      <c r="K1914">
        <f t="shared" si="379"/>
        <v>219.81048151646138</v>
      </c>
      <c r="L1914">
        <v>33190.080000000002</v>
      </c>
      <c r="M1914" s="134">
        <f t="shared" si="380"/>
        <v>389.92013646584473</v>
      </c>
      <c r="N1914">
        <v>16336.95</v>
      </c>
      <c r="O1914">
        <f t="shared" si="381"/>
        <v>248.88786985944503</v>
      </c>
      <c r="P1914">
        <v>27979.75</v>
      </c>
      <c r="Q1914">
        <f t="shared" si="382"/>
        <v>288.88644534339386</v>
      </c>
      <c r="R1914">
        <v>13406.36</v>
      </c>
      <c r="S1914" s="135">
        <f t="shared" si="383"/>
        <v>318.53467529628682</v>
      </c>
      <c r="T1914">
        <v>19426.3</v>
      </c>
      <c r="U1914" s="136">
        <f t="shared" si="384"/>
        <v>304.06948442344924</v>
      </c>
      <c r="V1914">
        <v>14420.6</v>
      </c>
      <c r="W1914">
        <f t="shared" si="385"/>
        <v>197.13765842468683</v>
      </c>
      <c r="X1914">
        <v>5627.54</v>
      </c>
      <c r="Y1914">
        <f t="shared" si="386"/>
        <v>135.84265296220573</v>
      </c>
      <c r="Z1914">
        <v>31239.46</v>
      </c>
      <c r="AA1914" s="136">
        <f t="shared" si="387"/>
        <v>314.99011857707507</v>
      </c>
      <c r="AB1914">
        <v>17576.3</v>
      </c>
      <c r="AC1914">
        <f t="shared" si="388"/>
        <v>199.78971059631255</v>
      </c>
    </row>
    <row r="1915" spans="1:29">
      <c r="A1915" s="20">
        <v>44858</v>
      </c>
      <c r="B1915">
        <v>41912</v>
      </c>
      <c r="C1915">
        <f t="shared" si="389"/>
        <v>212.42831330033783</v>
      </c>
      <c r="D1915">
        <v>30270.65</v>
      </c>
      <c r="E1915" s="135">
        <f t="shared" si="389"/>
        <v>349.52381722155889</v>
      </c>
      <c r="F1915">
        <v>17213.3</v>
      </c>
      <c r="G1915">
        <f t="shared" si="377"/>
        <v>247.65663329242483</v>
      </c>
      <c r="H1915">
        <v>13995.58</v>
      </c>
      <c r="I1915">
        <f t="shared" si="378"/>
        <v>221.03740344327099</v>
      </c>
      <c r="J1915">
        <v>11277.84</v>
      </c>
      <c r="K1915">
        <f t="shared" si="379"/>
        <v>220.98419503630868</v>
      </c>
      <c r="L1915">
        <v>33410.93</v>
      </c>
      <c r="M1915" s="134">
        <f t="shared" si="380"/>
        <v>392.5147027380105</v>
      </c>
      <c r="N1915">
        <v>16426.8</v>
      </c>
      <c r="O1915">
        <f t="shared" si="381"/>
        <v>250.25670401189521</v>
      </c>
      <c r="P1915">
        <v>28170.76</v>
      </c>
      <c r="Q1915">
        <f t="shared" si="382"/>
        <v>290.85859305468659</v>
      </c>
      <c r="R1915">
        <v>13486.17</v>
      </c>
      <c r="S1915" s="135">
        <f t="shared" si="383"/>
        <v>320.43095828700137</v>
      </c>
      <c r="T1915">
        <v>19541.849999999999</v>
      </c>
      <c r="U1915" s="136">
        <f t="shared" si="384"/>
        <v>305.8781267755765</v>
      </c>
      <c r="V1915">
        <v>14495.7</v>
      </c>
      <c r="W1915">
        <f t="shared" si="385"/>
        <v>198.16431738115844</v>
      </c>
      <c r="X1915">
        <v>5672.82</v>
      </c>
      <c r="Y1915">
        <f t="shared" si="386"/>
        <v>136.93566257673154</v>
      </c>
      <c r="Z1915">
        <v>31457.88</v>
      </c>
      <c r="AA1915" s="136">
        <f t="shared" si="387"/>
        <v>317.19246591917403</v>
      </c>
      <c r="AB1915">
        <v>17730.75</v>
      </c>
      <c r="AC1915">
        <f t="shared" si="388"/>
        <v>201.54534294223291</v>
      </c>
    </row>
    <row r="1916" spans="1:29">
      <c r="A1916" s="20">
        <v>44859</v>
      </c>
      <c r="B1916">
        <v>41914.800000000003</v>
      </c>
      <c r="C1916">
        <f t="shared" si="389"/>
        <v>212.44250492271902</v>
      </c>
      <c r="D1916">
        <v>30347.5</v>
      </c>
      <c r="E1916" s="135">
        <f t="shared" si="389"/>
        <v>350.41117528468197</v>
      </c>
      <c r="F1916">
        <v>17154.599999999999</v>
      </c>
      <c r="G1916">
        <f t="shared" si="377"/>
        <v>246.81208608914216</v>
      </c>
      <c r="H1916">
        <v>13943.16</v>
      </c>
      <c r="I1916">
        <f t="shared" si="378"/>
        <v>220.20951487498755</v>
      </c>
      <c r="J1916">
        <v>11261.75</v>
      </c>
      <c r="K1916">
        <f t="shared" si="379"/>
        <v>220.66891873356508</v>
      </c>
      <c r="L1916">
        <v>33544.800000000003</v>
      </c>
      <c r="M1916" s="134">
        <f t="shared" si="380"/>
        <v>394.08741990737803</v>
      </c>
      <c r="N1916">
        <v>16382.5</v>
      </c>
      <c r="O1916">
        <f t="shared" si="381"/>
        <v>249.58180859783243</v>
      </c>
      <c r="P1916">
        <v>28225.5</v>
      </c>
      <c r="Q1916">
        <f t="shared" si="382"/>
        <v>291.42377480284722</v>
      </c>
      <c r="R1916">
        <v>13568.7</v>
      </c>
      <c r="S1916" s="135">
        <f t="shared" si="383"/>
        <v>322.39186838878908</v>
      </c>
      <c r="T1916">
        <v>19561.75</v>
      </c>
      <c r="U1916" s="136">
        <f t="shared" si="384"/>
        <v>306.18961083275804</v>
      </c>
      <c r="V1916">
        <v>14454.45</v>
      </c>
      <c r="W1916">
        <f t="shared" si="385"/>
        <v>197.60040683582619</v>
      </c>
      <c r="X1916">
        <v>5716.56</v>
      </c>
      <c r="Y1916">
        <f t="shared" si="386"/>
        <v>137.99149827768915</v>
      </c>
      <c r="Z1916">
        <v>31441.18</v>
      </c>
      <c r="AA1916" s="136">
        <f t="shared" si="387"/>
        <v>317.024078406066</v>
      </c>
      <c r="AB1916">
        <v>17656.349999999999</v>
      </c>
      <c r="AC1916">
        <f t="shared" si="388"/>
        <v>200.69963852956553</v>
      </c>
    </row>
    <row r="1917" spans="1:29">
      <c r="A1917" s="20">
        <v>44861</v>
      </c>
      <c r="B1917">
        <v>42395.3</v>
      </c>
      <c r="C1917">
        <f t="shared" si="389"/>
        <v>214.8778886920646</v>
      </c>
      <c r="D1917">
        <v>30517.95</v>
      </c>
      <c r="E1917" s="135">
        <f t="shared" si="389"/>
        <v>352.37929736482943</v>
      </c>
      <c r="F1917">
        <v>17259.45</v>
      </c>
      <c r="G1917">
        <f t="shared" si="377"/>
        <v>248.32061716689662</v>
      </c>
      <c r="H1917">
        <v>13947.62</v>
      </c>
      <c r="I1917">
        <f t="shared" si="378"/>
        <v>220.27995331479192</v>
      </c>
      <c r="J1917">
        <v>11324.82</v>
      </c>
      <c r="K1917">
        <f t="shared" si="379"/>
        <v>221.90474697558128</v>
      </c>
      <c r="L1917">
        <v>33714.83</v>
      </c>
      <c r="M1917" s="134">
        <f t="shared" si="380"/>
        <v>396.08494810867455</v>
      </c>
      <c r="N1917">
        <v>16404.7</v>
      </c>
      <c r="O1917">
        <f t="shared" si="381"/>
        <v>249.92001803783683</v>
      </c>
      <c r="P1917">
        <v>28273.24</v>
      </c>
      <c r="Q1917">
        <f t="shared" si="382"/>
        <v>291.91668267016888</v>
      </c>
      <c r="R1917">
        <v>13659.19</v>
      </c>
      <c r="S1917" s="135">
        <f t="shared" si="383"/>
        <v>324.54190783033482</v>
      </c>
      <c r="T1917">
        <v>19748.900000000001</v>
      </c>
      <c r="U1917" s="136">
        <f t="shared" si="384"/>
        <v>309.11896969213166</v>
      </c>
      <c r="V1917">
        <v>14432.6</v>
      </c>
      <c r="W1917">
        <f t="shared" si="385"/>
        <v>197.30170512878351</v>
      </c>
      <c r="X1917">
        <v>5772.6</v>
      </c>
      <c r="Y1917">
        <f t="shared" si="386"/>
        <v>139.34424250909436</v>
      </c>
      <c r="Z1917">
        <v>31664.01</v>
      </c>
      <c r="AA1917" s="136">
        <f t="shared" si="387"/>
        <v>319.2708921513269</v>
      </c>
      <c r="AB1917">
        <v>17736.95</v>
      </c>
      <c r="AC1917">
        <f t="shared" si="388"/>
        <v>201.61581830995522</v>
      </c>
    </row>
    <row r="1918" spans="1:29">
      <c r="A1918" s="20">
        <v>44862</v>
      </c>
      <c r="B1918">
        <v>42189.55</v>
      </c>
      <c r="C1918">
        <f t="shared" si="389"/>
        <v>213.83505786887449</v>
      </c>
      <c r="D1918">
        <v>30251.7</v>
      </c>
      <c r="E1918" s="135">
        <f t="shared" si="389"/>
        <v>349.30500869460792</v>
      </c>
      <c r="F1918">
        <v>17267.099999999999</v>
      </c>
      <c r="G1918">
        <f t="shared" si="377"/>
        <v>248.4306816661319</v>
      </c>
      <c r="H1918">
        <v>13968.83</v>
      </c>
      <c r="I1918">
        <f t="shared" si="378"/>
        <v>220.61493073816641</v>
      </c>
      <c r="J1918">
        <v>11366.94</v>
      </c>
      <c r="K1918">
        <f t="shared" si="379"/>
        <v>222.73006940389465</v>
      </c>
      <c r="L1918">
        <v>33383.129999999997</v>
      </c>
      <c r="M1918" s="134">
        <f t="shared" si="380"/>
        <v>392.18810576102965</v>
      </c>
      <c r="N1918">
        <v>16222.7</v>
      </c>
      <c r="O1918">
        <f t="shared" si="381"/>
        <v>247.14731001617923</v>
      </c>
      <c r="P1918">
        <v>27965.62</v>
      </c>
      <c r="Q1918">
        <f t="shared" si="382"/>
        <v>288.74055535250039</v>
      </c>
      <c r="R1918">
        <v>13605.95</v>
      </c>
      <c r="S1918" s="135">
        <f t="shared" si="383"/>
        <v>323.27692717094823</v>
      </c>
      <c r="T1918">
        <v>19771.400000000001</v>
      </c>
      <c r="U1918" s="136">
        <f t="shared" si="384"/>
        <v>309.47115015879427</v>
      </c>
      <c r="V1918">
        <v>14384.85</v>
      </c>
      <c r="W1918">
        <f t="shared" si="385"/>
        <v>196.64893595206556</v>
      </c>
      <c r="X1918">
        <v>5758.47</v>
      </c>
      <c r="Y1918">
        <f t="shared" si="386"/>
        <v>139.00315978265331</v>
      </c>
      <c r="Z1918">
        <v>31501.200000000001</v>
      </c>
      <c r="AA1918" s="136">
        <f t="shared" si="387"/>
        <v>317.62926514479307</v>
      </c>
      <c r="AB1918">
        <v>17786.8</v>
      </c>
      <c r="AC1918">
        <f t="shared" si="388"/>
        <v>202.18246300043194</v>
      </c>
    </row>
    <row r="1919" spans="1:29">
      <c r="A1919" s="20">
        <v>44865</v>
      </c>
      <c r="B1919">
        <v>42623.85</v>
      </c>
      <c r="C1919">
        <f t="shared" si="389"/>
        <v>216.03627986893025</v>
      </c>
      <c r="D1919">
        <v>30520.5</v>
      </c>
      <c r="E1919" s="135">
        <f t="shared" si="389"/>
        <v>352.40874125631888</v>
      </c>
      <c r="F1919">
        <v>17473.05</v>
      </c>
      <c r="G1919">
        <f t="shared" si="377"/>
        <v>251.39379063574117</v>
      </c>
      <c r="H1919">
        <v>14131.81</v>
      </c>
      <c r="I1919">
        <f t="shared" si="378"/>
        <v>223.18893453173439</v>
      </c>
      <c r="J1919">
        <v>11478.59</v>
      </c>
      <c r="K1919">
        <f t="shared" si="379"/>
        <v>224.91780086451155</v>
      </c>
      <c r="L1919">
        <v>33895.35</v>
      </c>
      <c r="M1919" s="134">
        <f t="shared" si="380"/>
        <v>398.20571380236413</v>
      </c>
      <c r="N1919">
        <v>16424.55</v>
      </c>
      <c r="O1919">
        <f t="shared" si="381"/>
        <v>250.22242602811099</v>
      </c>
      <c r="P1919">
        <v>28265.15</v>
      </c>
      <c r="Q1919">
        <f t="shared" si="382"/>
        <v>291.8331547135993</v>
      </c>
      <c r="R1919">
        <v>13783.81</v>
      </c>
      <c r="S1919" s="135">
        <f t="shared" si="383"/>
        <v>327.50287495604402</v>
      </c>
      <c r="T1919">
        <v>20019.849999999999</v>
      </c>
      <c r="U1919" s="136">
        <f t="shared" si="384"/>
        <v>313.36000513400853</v>
      </c>
      <c r="V1919">
        <v>14532.9</v>
      </c>
      <c r="W1919">
        <f t="shared" si="385"/>
        <v>198.67286216385804</v>
      </c>
      <c r="X1919">
        <v>5779.5</v>
      </c>
      <c r="Y1919">
        <f t="shared" si="386"/>
        <v>139.51080095300398</v>
      </c>
      <c r="Z1919">
        <v>31752.52</v>
      </c>
      <c r="AA1919" s="136">
        <f t="shared" si="387"/>
        <v>320.16334597079936</v>
      </c>
      <c r="AB1919">
        <v>18012.2</v>
      </c>
      <c r="AC1919">
        <f t="shared" si="388"/>
        <v>204.74458362698073</v>
      </c>
    </row>
    <row r="1920" spans="1:29">
      <c r="A1920" s="20">
        <v>44866</v>
      </c>
      <c r="B1920">
        <v>43059.05</v>
      </c>
      <c r="C1920">
        <f t="shared" si="389"/>
        <v>218.24206346189422</v>
      </c>
      <c r="D1920">
        <v>30842.6</v>
      </c>
      <c r="E1920" s="135">
        <f t="shared" si="389"/>
        <v>356.12790888327976</v>
      </c>
      <c r="F1920">
        <v>17666.45</v>
      </c>
      <c r="G1920">
        <f t="shared" si="377"/>
        <v>254.17633627653959</v>
      </c>
      <c r="H1920">
        <v>14272.46</v>
      </c>
      <c r="I1920">
        <f t="shared" si="378"/>
        <v>225.41027232511604</v>
      </c>
      <c r="J1920">
        <v>11609.45</v>
      </c>
      <c r="K1920">
        <f t="shared" si="379"/>
        <v>227.48194362256194</v>
      </c>
      <c r="L1920">
        <v>34215.14</v>
      </c>
      <c r="M1920" s="134">
        <f t="shared" si="380"/>
        <v>401.96263636598593</v>
      </c>
      <c r="N1920">
        <v>16593.45</v>
      </c>
      <c r="O1920">
        <f t="shared" si="381"/>
        <v>252.79556001084708</v>
      </c>
      <c r="P1920">
        <v>28576.13</v>
      </c>
      <c r="Q1920">
        <f t="shared" si="382"/>
        <v>295.04397349407049</v>
      </c>
      <c r="R1920">
        <v>13957.12</v>
      </c>
      <c r="S1920" s="135">
        <f t="shared" si="383"/>
        <v>331.62071488989631</v>
      </c>
      <c r="T1920">
        <v>20343.3</v>
      </c>
      <c r="U1920" s="136">
        <f t="shared" si="384"/>
        <v>318.4227949980982</v>
      </c>
      <c r="V1920">
        <v>14707.55</v>
      </c>
      <c r="W1920">
        <f t="shared" si="385"/>
        <v>201.06042523639812</v>
      </c>
      <c r="X1920">
        <v>5835.2</v>
      </c>
      <c r="Y1920">
        <f t="shared" si="386"/>
        <v>140.85533795673825</v>
      </c>
      <c r="Z1920">
        <v>32268.55</v>
      </c>
      <c r="AA1920" s="136">
        <f t="shared" si="387"/>
        <v>325.36652012583687</v>
      </c>
      <c r="AB1920">
        <v>18145.400000000001</v>
      </c>
      <c r="AC1920">
        <f t="shared" si="388"/>
        <v>206.25866733353041</v>
      </c>
    </row>
    <row r="1921" spans="1:29">
      <c r="A1921" s="20">
        <v>44867</v>
      </c>
      <c r="B1921">
        <v>42968.45</v>
      </c>
      <c r="C1921">
        <f t="shared" si="389"/>
        <v>217.78286310913103</v>
      </c>
      <c r="D1921">
        <v>30722.799999999999</v>
      </c>
      <c r="E1921" s="135">
        <f t="shared" si="389"/>
        <v>354.74462331448149</v>
      </c>
      <c r="F1921">
        <v>17569.05</v>
      </c>
      <c r="G1921">
        <f t="shared" si="377"/>
        <v>252.77499219477244</v>
      </c>
      <c r="H1921">
        <v>14227.11</v>
      </c>
      <c r="I1921">
        <f t="shared" si="378"/>
        <v>224.69404289795744</v>
      </c>
      <c r="J1921">
        <v>11572.83</v>
      </c>
      <c r="K1921">
        <f t="shared" si="379"/>
        <v>226.76439121693909</v>
      </c>
      <c r="L1921">
        <v>34224.949999999997</v>
      </c>
      <c r="M1921" s="134">
        <f t="shared" si="380"/>
        <v>402.07788515534497</v>
      </c>
      <c r="N1921">
        <v>16642.5</v>
      </c>
      <c r="O1921">
        <f t="shared" si="381"/>
        <v>253.54282005734325</v>
      </c>
      <c r="P1921">
        <v>28600.85</v>
      </c>
      <c r="Q1921">
        <f t="shared" si="382"/>
        <v>295.29920354183315</v>
      </c>
      <c r="R1921">
        <v>13903.87</v>
      </c>
      <c r="S1921" s="135">
        <f t="shared" si="383"/>
        <v>330.35549663083663</v>
      </c>
      <c r="T1921">
        <v>20292.75</v>
      </c>
      <c r="U1921" s="136">
        <f t="shared" si="384"/>
        <v>317.63156288299626</v>
      </c>
      <c r="V1921">
        <v>14665.2</v>
      </c>
      <c r="W1921">
        <f t="shared" si="385"/>
        <v>200.4814770765237</v>
      </c>
      <c r="X1921">
        <v>5845.63</v>
      </c>
      <c r="Y1921">
        <f t="shared" si="386"/>
        <v>141.10710673499588</v>
      </c>
      <c r="Z1921">
        <v>32222.799999999999</v>
      </c>
      <c r="AA1921" s="136">
        <f t="shared" si="387"/>
        <v>324.90521900459788</v>
      </c>
      <c r="AB1921">
        <v>18082.849999999999</v>
      </c>
      <c r="AC1921">
        <f t="shared" si="388"/>
        <v>205.5476618091709</v>
      </c>
    </row>
    <row r="1922" spans="1:29">
      <c r="A1922" s="20">
        <v>44868</v>
      </c>
      <c r="B1922">
        <v>43018.55</v>
      </c>
      <c r="C1922">
        <f t="shared" si="389"/>
        <v>218.03679178102325</v>
      </c>
      <c r="D1922">
        <v>30795.75</v>
      </c>
      <c r="E1922" s="135">
        <f t="shared" si="389"/>
        <v>355.5869495435619</v>
      </c>
      <c r="F1922">
        <v>17525</v>
      </c>
      <c r="G1922">
        <f t="shared" ref="G1922:G1985" si="390">F1922/F$2*100</f>
        <v>252.14122210440445</v>
      </c>
      <c r="H1922">
        <v>14207.58</v>
      </c>
      <c r="I1922">
        <f t="shared" ref="I1922:I1985" si="391">H1922/H$2*100</f>
        <v>224.38559833980071</v>
      </c>
      <c r="J1922">
        <v>11565.49</v>
      </c>
      <c r="K1922">
        <f t="shared" ref="K1922:K1985" si="392">J1922/J$2*100</f>
        <v>226.62056722302123</v>
      </c>
      <c r="L1922">
        <v>34204.769999999997</v>
      </c>
      <c r="M1922" s="134">
        <f t="shared" ref="M1922:M1985" si="393">L1922/L$2*100</f>
        <v>401.8408086447165</v>
      </c>
      <c r="N1922">
        <v>16581.05</v>
      </c>
      <c r="O1922">
        <f t="shared" ref="O1922:O1985" si="394">N1922/N$2*100</f>
        <v>252.60665023354733</v>
      </c>
      <c r="P1922">
        <v>28644.26</v>
      </c>
      <c r="Q1922">
        <f t="shared" ref="Q1922:Q1985" si="395">P1922/P$2*100</f>
        <v>295.74740485143587</v>
      </c>
      <c r="R1922">
        <v>13953.27</v>
      </c>
      <c r="S1922" s="135">
        <f t="shared" ref="S1922:S1985" si="396">R1922/R$2*100</f>
        <v>331.52923901576708</v>
      </c>
      <c r="T1922">
        <v>20287.599999999999</v>
      </c>
      <c r="U1922" s="136">
        <f t="shared" ref="U1922:U1985" si="397">T1922/T$2*100</f>
        <v>317.55095268729343</v>
      </c>
      <c r="V1922">
        <v>14637.65</v>
      </c>
      <c r="W1922">
        <f t="shared" ref="W1922:W1985" si="398">V1922/V$2*100</f>
        <v>200.10485318503513</v>
      </c>
      <c r="X1922">
        <v>5850.25</v>
      </c>
      <c r="Y1922">
        <f t="shared" ref="Y1922:Y1985" si="399">X1922/X$2*100</f>
        <v>141.2186284757006</v>
      </c>
      <c r="Z1922">
        <v>32237.5</v>
      </c>
      <c r="AA1922" s="136">
        <f t="shared" ref="AA1922:AA1985" si="400">Z1922/Z$2*100</f>
        <v>325.05344034847144</v>
      </c>
      <c r="AB1922">
        <v>18052.7</v>
      </c>
      <c r="AC1922">
        <f t="shared" ref="AC1922:AC1985" si="401">AB1922/AB$2*100</f>
        <v>205.20494691613433</v>
      </c>
    </row>
    <row r="1923" spans="1:29">
      <c r="A1923" s="20">
        <v>44869</v>
      </c>
      <c r="B1923">
        <v>43097.3</v>
      </c>
      <c r="C1923">
        <f t="shared" ref="C1923:E1986" si="402">B1923/B$2*100</f>
        <v>218.43593116049459</v>
      </c>
      <c r="D1923">
        <v>30855.599999999999</v>
      </c>
      <c r="E1923" s="135">
        <f t="shared" si="402"/>
        <v>356.27801499675536</v>
      </c>
      <c r="F1923">
        <v>17514.400000000001</v>
      </c>
      <c r="G1923">
        <f t="shared" si="390"/>
        <v>251.98871443226142</v>
      </c>
      <c r="H1923">
        <v>14204.53</v>
      </c>
      <c r="I1923">
        <f t="shared" si="391"/>
        <v>224.33742855473272</v>
      </c>
      <c r="J1923">
        <v>11571.88</v>
      </c>
      <c r="K1923">
        <f t="shared" si="392"/>
        <v>226.745776394838</v>
      </c>
      <c r="L1923">
        <v>34110.019999999997</v>
      </c>
      <c r="M1923" s="134">
        <f t="shared" si="393"/>
        <v>400.72767686166151</v>
      </c>
      <c r="N1923">
        <v>16558.349999999999</v>
      </c>
      <c r="O1923">
        <f t="shared" si="394"/>
        <v>252.2608234638131</v>
      </c>
      <c r="P1923">
        <v>28544.21</v>
      </c>
      <c r="Q1923">
        <f t="shared" si="395"/>
        <v>294.71440459744485</v>
      </c>
      <c r="R1923">
        <v>13908.77</v>
      </c>
      <c r="S1923" s="135">
        <f t="shared" si="396"/>
        <v>330.47192047063743</v>
      </c>
      <c r="T1923">
        <v>20337.7</v>
      </c>
      <c r="U1923" s="136">
        <f t="shared" si="397"/>
        <v>318.33514119306221</v>
      </c>
      <c r="V1923">
        <v>14615.6</v>
      </c>
      <c r="W1923">
        <f t="shared" si="398"/>
        <v>199.80341736625752</v>
      </c>
      <c r="X1923">
        <v>5893.28</v>
      </c>
      <c r="Y1923">
        <f t="shared" si="399"/>
        <v>142.25732555416892</v>
      </c>
      <c r="Z1923">
        <v>32301.040000000001</v>
      </c>
      <c r="AA1923" s="136">
        <f t="shared" si="400"/>
        <v>325.69411954505119</v>
      </c>
      <c r="AB1923">
        <v>18117.150000000001</v>
      </c>
      <c r="AC1923">
        <f t="shared" si="401"/>
        <v>205.93754973060223</v>
      </c>
    </row>
    <row r="1924" spans="1:29">
      <c r="A1924" s="20">
        <v>44872</v>
      </c>
      <c r="B1924">
        <v>43284.5</v>
      </c>
      <c r="C1924">
        <f t="shared" si="402"/>
        <v>219.38474248540922</v>
      </c>
      <c r="D1924">
        <v>31112.6</v>
      </c>
      <c r="E1924" s="135">
        <f t="shared" si="402"/>
        <v>359.24549739392688</v>
      </c>
      <c r="F1924">
        <v>17558</v>
      </c>
      <c r="G1924">
        <f t="shared" si="390"/>
        <v>252.61601014032144</v>
      </c>
      <c r="H1924">
        <v>14263.52</v>
      </c>
      <c r="I1924">
        <f t="shared" si="391"/>
        <v>225.26907957806426</v>
      </c>
      <c r="J1924">
        <v>11622.54</v>
      </c>
      <c r="K1924">
        <f t="shared" si="392"/>
        <v>227.73843627656532</v>
      </c>
      <c r="L1924">
        <v>34365</v>
      </c>
      <c r="M1924" s="134">
        <f t="shared" si="393"/>
        <v>403.7232055375809</v>
      </c>
      <c r="N1924">
        <v>16638.150000000001</v>
      </c>
      <c r="O1924">
        <f t="shared" si="394"/>
        <v>253.4765492886938</v>
      </c>
      <c r="P1924">
        <v>28672.240000000002</v>
      </c>
      <c r="Q1924">
        <f t="shared" si="395"/>
        <v>296.03629387798935</v>
      </c>
      <c r="R1924">
        <v>14077.81</v>
      </c>
      <c r="S1924" s="135">
        <f t="shared" si="396"/>
        <v>334.48830534409183</v>
      </c>
      <c r="T1924">
        <v>20466.099999999999</v>
      </c>
      <c r="U1924" s="136">
        <f t="shared" si="397"/>
        <v>320.34491772281672</v>
      </c>
      <c r="V1924">
        <v>14628.4</v>
      </c>
      <c r="W1924">
        <f t="shared" si="398"/>
        <v>199.97840051729395</v>
      </c>
      <c r="X1924">
        <v>5996.76</v>
      </c>
      <c r="Y1924">
        <f t="shared" si="399"/>
        <v>144.75521943471514</v>
      </c>
      <c r="Z1924">
        <v>32535.18</v>
      </c>
      <c r="AA1924" s="136">
        <f t="shared" si="400"/>
        <v>328.05497297733319</v>
      </c>
      <c r="AB1924">
        <v>18202.8</v>
      </c>
      <c r="AC1924">
        <f t="shared" si="401"/>
        <v>206.91113283470116</v>
      </c>
    </row>
    <row r="1925" spans="1:29">
      <c r="A1925" s="20">
        <v>44874</v>
      </c>
      <c r="B1925">
        <v>43199.7</v>
      </c>
      <c r="C1925">
        <f t="shared" si="402"/>
        <v>218.95493906472137</v>
      </c>
      <c r="D1925">
        <v>31105.8</v>
      </c>
      <c r="E1925" s="135">
        <f t="shared" si="402"/>
        <v>359.16698034995505</v>
      </c>
      <c r="F1925">
        <v>17447.400000000001</v>
      </c>
      <c r="G1925">
        <f t="shared" si="390"/>
        <v>251.02475084418754</v>
      </c>
      <c r="H1925">
        <v>14163.49</v>
      </c>
      <c r="I1925">
        <f t="shared" si="391"/>
        <v>223.68926856155542</v>
      </c>
      <c r="J1925">
        <v>11580.34</v>
      </c>
      <c r="K1925">
        <f t="shared" si="392"/>
        <v>226.91154628428558</v>
      </c>
      <c r="L1925">
        <v>34055.230000000003</v>
      </c>
      <c r="M1925" s="134">
        <f t="shared" si="393"/>
        <v>400.08399886278465</v>
      </c>
      <c r="N1925">
        <v>16531.400000000001</v>
      </c>
      <c r="O1925">
        <f t="shared" si="394"/>
        <v>251.85024939137543</v>
      </c>
      <c r="P1925">
        <v>28413.79</v>
      </c>
      <c r="Q1925">
        <f t="shared" si="395"/>
        <v>293.3678389490139</v>
      </c>
      <c r="R1925">
        <v>14053.88</v>
      </c>
      <c r="S1925" s="135">
        <f t="shared" si="396"/>
        <v>333.9197293264524</v>
      </c>
      <c r="T1925">
        <v>20381.45</v>
      </c>
      <c r="U1925" s="136">
        <f t="shared" si="397"/>
        <v>319.01993654490616</v>
      </c>
      <c r="V1925">
        <v>14569.1</v>
      </c>
      <c r="W1925">
        <f t="shared" si="398"/>
        <v>199.16773638788297</v>
      </c>
      <c r="X1925">
        <v>5968.75</v>
      </c>
      <c r="Y1925">
        <f t="shared" si="399"/>
        <v>144.07908870806168</v>
      </c>
      <c r="Z1925">
        <v>32395.89</v>
      </c>
      <c r="AA1925" s="136">
        <f t="shared" si="400"/>
        <v>326.65050012099698</v>
      </c>
      <c r="AB1925">
        <v>18157</v>
      </c>
      <c r="AC1925">
        <f t="shared" si="401"/>
        <v>206.39052447313981</v>
      </c>
    </row>
    <row r="1926" spans="1:29">
      <c r="A1926" s="20">
        <v>44875</v>
      </c>
      <c r="B1926">
        <v>42778.1</v>
      </c>
      <c r="C1926">
        <f t="shared" si="402"/>
        <v>216.81808620903752</v>
      </c>
      <c r="D1926">
        <v>30716.75</v>
      </c>
      <c r="E1926" s="135">
        <f t="shared" si="402"/>
        <v>354.67476623859477</v>
      </c>
      <c r="F1926">
        <v>17322.95</v>
      </c>
      <c r="G1926">
        <f t="shared" si="390"/>
        <v>249.23422444813085</v>
      </c>
      <c r="H1926">
        <v>14091.05</v>
      </c>
      <c r="I1926">
        <f t="shared" si="391"/>
        <v>222.54519668276006</v>
      </c>
      <c r="J1926">
        <v>11517.23</v>
      </c>
      <c r="K1926">
        <f t="shared" si="392"/>
        <v>225.67493426028614</v>
      </c>
      <c r="L1926">
        <v>33708.81</v>
      </c>
      <c r="M1926" s="134">
        <f t="shared" si="393"/>
        <v>396.01422459063764</v>
      </c>
      <c r="N1926">
        <v>16392.599999999999</v>
      </c>
      <c r="O1926">
        <f t="shared" si="394"/>
        <v>249.73567865837495</v>
      </c>
      <c r="P1926">
        <v>28096.52</v>
      </c>
      <c r="Q1926">
        <f t="shared" si="395"/>
        <v>290.09207692418886</v>
      </c>
      <c r="R1926">
        <v>13875.09</v>
      </c>
      <c r="S1926" s="135">
        <f t="shared" si="396"/>
        <v>329.67168477176176</v>
      </c>
      <c r="T1926">
        <v>20121.400000000001</v>
      </c>
      <c r="U1926" s="136">
        <f t="shared" si="397"/>
        <v>314.94951297354578</v>
      </c>
      <c r="V1926">
        <v>14520.1</v>
      </c>
      <c r="W1926">
        <f t="shared" si="398"/>
        <v>198.49787901282164</v>
      </c>
      <c r="X1926">
        <v>5920.98</v>
      </c>
      <c r="Y1926">
        <f t="shared" si="399"/>
        <v>142.92597322029889</v>
      </c>
      <c r="Z1926">
        <v>32083.38</v>
      </c>
      <c r="AA1926" s="136">
        <f t="shared" si="400"/>
        <v>323.4994353472614</v>
      </c>
      <c r="AB1926">
        <v>18028.2</v>
      </c>
      <c r="AC1926">
        <f t="shared" si="401"/>
        <v>204.92645554368337</v>
      </c>
    </row>
    <row r="1927" spans="1:29">
      <c r="A1927" s="20">
        <v>44876</v>
      </c>
      <c r="B1927">
        <v>43189</v>
      </c>
      <c r="C1927">
        <f t="shared" si="402"/>
        <v>218.90070679347895</v>
      </c>
      <c r="D1927">
        <v>30693.9</v>
      </c>
      <c r="E1927" s="135">
        <f t="shared" si="402"/>
        <v>354.41092587760113</v>
      </c>
      <c r="F1927">
        <v>17402.95</v>
      </c>
      <c r="G1927">
        <f t="shared" si="390"/>
        <v>250.38522574732357</v>
      </c>
      <c r="H1927">
        <v>14196.72</v>
      </c>
      <c r="I1927">
        <f t="shared" si="391"/>
        <v>224.21408231821428</v>
      </c>
      <c r="J1927">
        <v>11572.41</v>
      </c>
      <c r="K1927">
        <f t="shared" si="392"/>
        <v>226.75616150611546</v>
      </c>
      <c r="L1927">
        <v>33591.61</v>
      </c>
      <c r="M1927" s="134">
        <f t="shared" si="393"/>
        <v>394.63734812653166</v>
      </c>
      <c r="N1927">
        <v>16464.55</v>
      </c>
      <c r="O1927">
        <f t="shared" si="394"/>
        <v>250.83181240649731</v>
      </c>
      <c r="P1927">
        <v>28127.95</v>
      </c>
      <c r="Q1927">
        <f t="shared" si="395"/>
        <v>290.41658664915576</v>
      </c>
      <c r="R1927">
        <v>13811.93</v>
      </c>
      <c r="S1927" s="135">
        <f t="shared" si="396"/>
        <v>328.17100523669683</v>
      </c>
      <c r="T1927">
        <v>20118.45</v>
      </c>
      <c r="U1927" s="136">
        <f t="shared" si="397"/>
        <v>314.90333820124999</v>
      </c>
      <c r="V1927">
        <v>14633.95</v>
      </c>
      <c r="W1927">
        <f t="shared" si="398"/>
        <v>200.05427211793867</v>
      </c>
      <c r="X1927">
        <v>5959.41</v>
      </c>
      <c r="Y1927">
        <f t="shared" si="399"/>
        <v>143.85363133616082</v>
      </c>
      <c r="Z1927">
        <v>31965.07</v>
      </c>
      <c r="AA1927" s="136">
        <f t="shared" si="400"/>
        <v>322.306505606195</v>
      </c>
      <c r="AB1927">
        <v>18349.7</v>
      </c>
      <c r="AC1927">
        <f t="shared" si="401"/>
        <v>208.58094436992749</v>
      </c>
    </row>
    <row r="1928" spans="1:29">
      <c r="A1928" s="20">
        <v>44879</v>
      </c>
      <c r="B1928">
        <v>43419.9</v>
      </c>
      <c r="C1928">
        <f t="shared" si="402"/>
        <v>220.07100879627166</v>
      </c>
      <c r="D1928">
        <v>30619.55</v>
      </c>
      <c r="E1928" s="135">
        <f t="shared" si="402"/>
        <v>353.55243437476179</v>
      </c>
      <c r="F1928">
        <v>17359.5</v>
      </c>
      <c r="G1928">
        <f t="shared" si="390"/>
        <v>249.76008816669952</v>
      </c>
      <c r="H1928">
        <v>14186.41</v>
      </c>
      <c r="I1928">
        <f t="shared" si="391"/>
        <v>224.05125265131232</v>
      </c>
      <c r="J1928">
        <v>11560.89</v>
      </c>
      <c r="K1928">
        <f t="shared" si="392"/>
        <v>226.53043229495285</v>
      </c>
      <c r="L1928">
        <v>33446.44</v>
      </c>
      <c r="M1928" s="134">
        <f t="shared" si="393"/>
        <v>392.93187750968627</v>
      </c>
      <c r="N1928">
        <v>16563.75</v>
      </c>
      <c r="O1928">
        <f t="shared" si="394"/>
        <v>252.34309062489527</v>
      </c>
      <c r="P1928">
        <v>28117.81</v>
      </c>
      <c r="Q1928">
        <f t="shared" si="395"/>
        <v>290.31189277034048</v>
      </c>
      <c r="R1928">
        <v>13757.8</v>
      </c>
      <c r="S1928" s="135">
        <f t="shared" si="396"/>
        <v>326.88487820640756</v>
      </c>
      <c r="T1928">
        <v>20041.150000000001</v>
      </c>
      <c r="U1928" s="136">
        <f t="shared" si="397"/>
        <v>313.69340264244914</v>
      </c>
      <c r="V1928">
        <v>14614.3</v>
      </c>
      <c r="W1928">
        <f t="shared" si="398"/>
        <v>199.78564563998034</v>
      </c>
      <c r="X1928">
        <v>5997.65</v>
      </c>
      <c r="Y1928">
        <f t="shared" si="399"/>
        <v>144.77670306008898</v>
      </c>
      <c r="Z1928">
        <v>31763.759999999998</v>
      </c>
      <c r="AA1928" s="136">
        <f t="shared" si="400"/>
        <v>320.27667984189725</v>
      </c>
      <c r="AB1928">
        <v>18329.150000000001</v>
      </c>
      <c r="AC1928">
        <f t="shared" si="401"/>
        <v>208.34735262691254</v>
      </c>
    </row>
    <row r="1929" spans="1:29">
      <c r="A1929" s="20">
        <v>44880</v>
      </c>
      <c r="B1929">
        <v>43492.6</v>
      </c>
      <c r="C1929">
        <f t="shared" si="402"/>
        <v>220.43948413452642</v>
      </c>
      <c r="D1929">
        <v>30645.55</v>
      </c>
      <c r="E1929" s="135">
        <f t="shared" si="402"/>
        <v>353.85264660171305</v>
      </c>
      <c r="F1929">
        <v>17429.650000000001</v>
      </c>
      <c r="G1929">
        <f t="shared" si="390"/>
        <v>250.76937243092914</v>
      </c>
      <c r="H1929">
        <v>14239.43</v>
      </c>
      <c r="I1929">
        <f t="shared" si="391"/>
        <v>224.88861724288785</v>
      </c>
      <c r="J1929">
        <v>11616.38</v>
      </c>
      <c r="K1929">
        <f t="shared" si="392"/>
        <v>227.61773385115194</v>
      </c>
      <c r="L1929">
        <v>33362.160000000003</v>
      </c>
      <c r="M1929" s="134">
        <f t="shared" si="393"/>
        <v>391.94174825717045</v>
      </c>
      <c r="N1929">
        <v>16578.55</v>
      </c>
      <c r="O1929">
        <f t="shared" si="394"/>
        <v>252.56856358489821</v>
      </c>
      <c r="P1929">
        <v>28145.5</v>
      </c>
      <c r="Q1929">
        <f t="shared" si="395"/>
        <v>290.59778759325911</v>
      </c>
      <c r="R1929">
        <v>13795.55</v>
      </c>
      <c r="S1929" s="135">
        <f t="shared" si="396"/>
        <v>327.78181697221981</v>
      </c>
      <c r="T1929">
        <v>20128.95</v>
      </c>
      <c r="U1929" s="136">
        <f t="shared" si="397"/>
        <v>315.06768908569256</v>
      </c>
      <c r="V1929">
        <v>14669.6</v>
      </c>
      <c r="W1929">
        <f t="shared" si="398"/>
        <v>200.54162753469248</v>
      </c>
      <c r="X1929">
        <v>6028.7</v>
      </c>
      <c r="Y1929">
        <f t="shared" si="399"/>
        <v>145.52621605768235</v>
      </c>
      <c r="Z1929">
        <v>31842.87</v>
      </c>
      <c r="AA1929" s="136">
        <f t="shared" si="400"/>
        <v>321.07435266596752</v>
      </c>
      <c r="AB1929">
        <v>18403.400000000001</v>
      </c>
      <c r="AC1929">
        <f t="shared" si="401"/>
        <v>209.1913519903608</v>
      </c>
    </row>
    <row r="1930" spans="1:29">
      <c r="A1930" s="20">
        <v>44881</v>
      </c>
      <c r="B1930">
        <v>43173.9</v>
      </c>
      <c r="C1930">
        <f t="shared" si="402"/>
        <v>218.82417340135177</v>
      </c>
      <c r="D1930">
        <v>30462.15</v>
      </c>
      <c r="E1930" s="135">
        <f t="shared" si="402"/>
        <v>351.7349957392957</v>
      </c>
      <c r="F1930">
        <v>17394</v>
      </c>
      <c r="G1930">
        <f t="shared" si="390"/>
        <v>250.25645747697638</v>
      </c>
      <c r="H1930">
        <v>14246.98</v>
      </c>
      <c r="I1930">
        <f t="shared" si="391"/>
        <v>225.00785720264633</v>
      </c>
      <c r="J1930">
        <v>11632.81</v>
      </c>
      <c r="K1930">
        <f t="shared" si="392"/>
        <v>227.93967230075282</v>
      </c>
      <c r="L1930">
        <v>33356.949999999997</v>
      </c>
      <c r="M1930" s="134">
        <f t="shared" si="393"/>
        <v>391.88054069421827</v>
      </c>
      <c r="N1930">
        <v>16524.849999999999</v>
      </c>
      <c r="O1930">
        <f t="shared" si="394"/>
        <v>251.75046237191458</v>
      </c>
      <c r="P1930">
        <v>28158.38</v>
      </c>
      <c r="Q1930">
        <f t="shared" si="395"/>
        <v>290.73077153400283</v>
      </c>
      <c r="R1930">
        <v>13762.89</v>
      </c>
      <c r="S1930" s="135">
        <f t="shared" si="396"/>
        <v>327.00581643999652</v>
      </c>
      <c r="T1930">
        <v>20066.650000000001</v>
      </c>
      <c r="U1930" s="136">
        <f t="shared" si="397"/>
        <v>314.09254050466677</v>
      </c>
      <c r="V1930">
        <v>14633.6</v>
      </c>
      <c r="W1930">
        <f t="shared" si="398"/>
        <v>200.04948742240251</v>
      </c>
      <c r="X1930">
        <v>5988.02</v>
      </c>
      <c r="Y1930">
        <f t="shared" si="399"/>
        <v>144.54424540576295</v>
      </c>
      <c r="Z1930">
        <v>31717.61</v>
      </c>
      <c r="AA1930" s="136">
        <f t="shared" si="400"/>
        <v>319.81134548681132</v>
      </c>
      <c r="AB1930">
        <v>18409.650000000001</v>
      </c>
      <c r="AC1930">
        <f t="shared" si="401"/>
        <v>209.2623957078228</v>
      </c>
    </row>
    <row r="1931" spans="1:29">
      <c r="A1931" s="20">
        <v>44882</v>
      </c>
      <c r="B1931">
        <v>42848.95</v>
      </c>
      <c r="C1931">
        <f t="shared" si="402"/>
        <v>217.17718493964756</v>
      </c>
      <c r="D1931">
        <v>30385.35</v>
      </c>
      <c r="E1931" s="135">
        <f t="shared" si="402"/>
        <v>350.84821500737826</v>
      </c>
      <c r="F1931">
        <v>17343.650000000001</v>
      </c>
      <c r="G1931">
        <f t="shared" si="390"/>
        <v>249.532046034297</v>
      </c>
      <c r="H1931">
        <v>14197.17</v>
      </c>
      <c r="I1931">
        <f t="shared" si="391"/>
        <v>224.22118933568336</v>
      </c>
      <c r="J1931">
        <v>11618.34</v>
      </c>
      <c r="K1931">
        <f t="shared" si="392"/>
        <v>227.65613916832893</v>
      </c>
      <c r="L1931">
        <v>33236.75</v>
      </c>
      <c r="M1931" s="134">
        <f t="shared" si="393"/>
        <v>390.46841995202072</v>
      </c>
      <c r="N1931">
        <v>16419.7</v>
      </c>
      <c r="O1931">
        <f t="shared" si="394"/>
        <v>250.14853792973167</v>
      </c>
      <c r="P1931">
        <v>28167.040000000001</v>
      </c>
      <c r="Q1931">
        <f t="shared" si="395"/>
        <v>290.82018464944076</v>
      </c>
      <c r="R1931">
        <v>13741.48</v>
      </c>
      <c r="S1931" s="135">
        <f t="shared" si="396"/>
        <v>326.497115539969</v>
      </c>
      <c r="T1931">
        <v>20003.3</v>
      </c>
      <c r="U1931" s="136">
        <f t="shared" si="397"/>
        <v>313.10095683519677</v>
      </c>
      <c r="V1931">
        <v>14542.65</v>
      </c>
      <c r="W1931">
        <f t="shared" si="398"/>
        <v>198.80615011093658</v>
      </c>
      <c r="X1931">
        <v>5970.43</v>
      </c>
      <c r="Y1931">
        <f t="shared" si="399"/>
        <v>144.11964206831794</v>
      </c>
      <c r="Z1931">
        <v>31705.599999999999</v>
      </c>
      <c r="AA1931" s="136">
        <f t="shared" si="400"/>
        <v>319.6902476405582</v>
      </c>
      <c r="AB1931">
        <v>18343.900000000001</v>
      </c>
      <c r="AC1931">
        <f t="shared" si="401"/>
        <v>208.51501580012277</v>
      </c>
    </row>
    <row r="1932" spans="1:29">
      <c r="A1932" s="20">
        <v>44883</v>
      </c>
      <c r="B1932">
        <v>42605.75</v>
      </c>
      <c r="C1932">
        <f t="shared" si="402"/>
        <v>215.94454116710887</v>
      </c>
      <c r="D1932">
        <v>30164.95</v>
      </c>
      <c r="E1932" s="135">
        <f t="shared" si="402"/>
        <v>348.30333905276109</v>
      </c>
      <c r="F1932">
        <v>17255.05</v>
      </c>
      <c r="G1932">
        <f t="shared" si="390"/>
        <v>248.25731209544099</v>
      </c>
      <c r="H1932">
        <v>14152.96</v>
      </c>
      <c r="I1932">
        <f t="shared" si="391"/>
        <v>223.52296435277967</v>
      </c>
      <c r="J1932">
        <v>11551.95</v>
      </c>
      <c r="K1932">
        <f t="shared" si="392"/>
        <v>226.35525702170685</v>
      </c>
      <c r="L1932">
        <v>33068.07</v>
      </c>
      <c r="M1932" s="134">
        <f t="shared" si="393"/>
        <v>388.48675167586538</v>
      </c>
      <c r="N1932">
        <v>16304.15</v>
      </c>
      <c r="O1932">
        <f t="shared" si="394"/>
        <v>248.38817302916829</v>
      </c>
      <c r="P1932">
        <v>27997.919999999998</v>
      </c>
      <c r="Q1932">
        <f t="shared" si="395"/>
        <v>289.07404768837159</v>
      </c>
      <c r="R1932">
        <v>13613.58</v>
      </c>
      <c r="S1932" s="135">
        <f t="shared" si="396"/>
        <v>323.45821572149515</v>
      </c>
      <c r="T1932">
        <v>19825.2</v>
      </c>
      <c r="U1932" s="136">
        <f t="shared" si="397"/>
        <v>310.31325278574747</v>
      </c>
      <c r="V1932">
        <v>14521.85</v>
      </c>
      <c r="W1932">
        <f t="shared" si="398"/>
        <v>198.52180249050241</v>
      </c>
      <c r="X1932">
        <v>5967.24</v>
      </c>
      <c r="Y1932">
        <f t="shared" si="399"/>
        <v>144.04263896164088</v>
      </c>
      <c r="Z1932">
        <v>31426.44</v>
      </c>
      <c r="AA1932" s="136">
        <f t="shared" si="400"/>
        <v>316.87545373880772</v>
      </c>
      <c r="AB1932">
        <v>18307.650000000001</v>
      </c>
      <c r="AC1932">
        <f t="shared" si="401"/>
        <v>208.10296223884333</v>
      </c>
    </row>
    <row r="1933" spans="1:29">
      <c r="A1933" s="20">
        <v>44886</v>
      </c>
      <c r="B1933">
        <v>42371.55</v>
      </c>
      <c r="C1933">
        <f t="shared" si="402"/>
        <v>214.7575133236526</v>
      </c>
      <c r="D1933">
        <v>30064.95</v>
      </c>
      <c r="E1933" s="135">
        <f t="shared" si="402"/>
        <v>347.14867664141036</v>
      </c>
      <c r="F1933">
        <v>17185.55</v>
      </c>
      <c r="G1933">
        <f t="shared" si="390"/>
        <v>247.25737971676733</v>
      </c>
      <c r="H1933">
        <v>14083.52</v>
      </c>
      <c r="I1933">
        <f t="shared" si="391"/>
        <v>222.42627259044468</v>
      </c>
      <c r="J1933">
        <v>11495.24</v>
      </c>
      <c r="K1933">
        <f t="shared" si="392"/>
        <v>225.24405011502</v>
      </c>
      <c r="L1933">
        <v>33168.36</v>
      </c>
      <c r="M1933" s="134">
        <f t="shared" si="393"/>
        <v>389.66496789246264</v>
      </c>
      <c r="N1933">
        <v>16329.5</v>
      </c>
      <c r="O1933">
        <f t="shared" si="394"/>
        <v>248.77437164647057</v>
      </c>
      <c r="P1933">
        <v>28033.66</v>
      </c>
      <c r="Q1933">
        <f t="shared" si="395"/>
        <v>289.44305747425506</v>
      </c>
      <c r="R1933">
        <v>13612.04</v>
      </c>
      <c r="S1933" s="135">
        <f t="shared" si="396"/>
        <v>323.4216253718435</v>
      </c>
      <c r="T1933">
        <v>19781</v>
      </c>
      <c r="U1933" s="136">
        <f t="shared" si="397"/>
        <v>309.62141382457025</v>
      </c>
      <c r="V1933">
        <v>14475.6</v>
      </c>
      <c r="W1933">
        <f t="shared" si="398"/>
        <v>197.88953915179653</v>
      </c>
      <c r="X1933">
        <v>5972.86</v>
      </c>
      <c r="Y1933">
        <f t="shared" si="399"/>
        <v>144.17829960726004</v>
      </c>
      <c r="Z1933">
        <v>31301.33</v>
      </c>
      <c r="AA1933" s="136">
        <f t="shared" si="400"/>
        <v>315.61395902234415</v>
      </c>
      <c r="AB1933">
        <v>18159.95</v>
      </c>
      <c r="AC1933">
        <f t="shared" si="401"/>
        <v>206.42405710778186</v>
      </c>
    </row>
    <row r="1934" spans="1:29">
      <c r="A1934" s="20">
        <v>44887</v>
      </c>
      <c r="B1934">
        <v>42473.3</v>
      </c>
      <c r="C1934">
        <f t="shared" si="402"/>
        <v>215.27322674411238</v>
      </c>
      <c r="D1934">
        <v>30176.05</v>
      </c>
      <c r="E1934" s="135">
        <f t="shared" si="402"/>
        <v>348.43150658042106</v>
      </c>
      <c r="F1934">
        <v>17263.45</v>
      </c>
      <c r="G1934">
        <f t="shared" si="390"/>
        <v>248.37816723185625</v>
      </c>
      <c r="H1934">
        <v>14140.17</v>
      </c>
      <c r="I1934">
        <f t="shared" si="391"/>
        <v>223.32096712293716</v>
      </c>
      <c r="J1934">
        <v>11536.52</v>
      </c>
      <c r="K1934">
        <f t="shared" si="392"/>
        <v>226.05291312168609</v>
      </c>
      <c r="L1934">
        <v>33241.589999999997</v>
      </c>
      <c r="M1934" s="134">
        <f t="shared" si="393"/>
        <v>390.52528072067491</v>
      </c>
      <c r="N1934">
        <v>16351.35</v>
      </c>
      <c r="O1934">
        <f t="shared" si="394"/>
        <v>249.10724895566409</v>
      </c>
      <c r="P1934">
        <v>28150.26</v>
      </c>
      <c r="Q1934">
        <f t="shared" si="395"/>
        <v>290.64693383222965</v>
      </c>
      <c r="R1934">
        <v>13712.29</v>
      </c>
      <c r="S1934" s="135">
        <f t="shared" si="396"/>
        <v>325.80356209429857</v>
      </c>
      <c r="T1934">
        <v>19918</v>
      </c>
      <c r="U1934" s="136">
        <f t="shared" si="397"/>
        <v>311.76580155491587</v>
      </c>
      <c r="V1934">
        <v>14519.75</v>
      </c>
      <c r="W1934">
        <f t="shared" si="398"/>
        <v>198.49309431728548</v>
      </c>
      <c r="X1934">
        <v>6002.26</v>
      </c>
      <c r="Y1934">
        <f t="shared" si="399"/>
        <v>144.88798341174456</v>
      </c>
      <c r="Z1934">
        <v>31464.400000000001</v>
      </c>
      <c r="AA1934" s="136">
        <f t="shared" si="400"/>
        <v>317.25820763087842</v>
      </c>
      <c r="AB1934">
        <v>18244.2</v>
      </c>
      <c r="AC1934">
        <f t="shared" si="401"/>
        <v>207.3817264191693</v>
      </c>
    </row>
    <row r="1935" spans="1:29">
      <c r="A1935" s="20">
        <v>44888</v>
      </c>
      <c r="B1935">
        <v>42554.400000000001</v>
      </c>
      <c r="C1935">
        <f t="shared" si="402"/>
        <v>215.68427694951077</v>
      </c>
      <c r="D1935">
        <v>30336.400000000001</v>
      </c>
      <c r="E1935" s="135">
        <f t="shared" si="402"/>
        <v>350.28300775702206</v>
      </c>
      <c r="F1935">
        <v>17262</v>
      </c>
      <c r="G1935">
        <f t="shared" si="390"/>
        <v>248.3573053333084</v>
      </c>
      <c r="H1935">
        <v>14148.9</v>
      </c>
      <c r="I1935">
        <f t="shared" si="391"/>
        <v>223.45884326183673</v>
      </c>
      <c r="J1935">
        <v>11541.26</v>
      </c>
      <c r="K1935">
        <f t="shared" si="392"/>
        <v>226.14579128669567</v>
      </c>
      <c r="L1935">
        <v>33281.040000000001</v>
      </c>
      <c r="M1935" s="134">
        <f t="shared" si="393"/>
        <v>390.9887429775776</v>
      </c>
      <c r="N1935">
        <v>16342.8</v>
      </c>
      <c r="O1935">
        <f t="shared" si="394"/>
        <v>248.976992617284</v>
      </c>
      <c r="P1935">
        <v>28245.96</v>
      </c>
      <c r="Q1935">
        <f t="shared" si="395"/>
        <v>291.63502103169935</v>
      </c>
      <c r="R1935">
        <v>13732.38</v>
      </c>
      <c r="S1935" s="135">
        <f t="shared" si="396"/>
        <v>326.2808998374818</v>
      </c>
      <c r="T1935">
        <v>19890.599999999999</v>
      </c>
      <c r="U1935" s="136">
        <f t="shared" si="397"/>
        <v>311.33692400884672</v>
      </c>
      <c r="V1935">
        <v>14516.4</v>
      </c>
      <c r="W1935">
        <f t="shared" si="398"/>
        <v>198.44729794572515</v>
      </c>
      <c r="X1935">
        <v>6032.29</v>
      </c>
      <c r="Y1935">
        <f t="shared" si="399"/>
        <v>145.61287472632517</v>
      </c>
      <c r="Z1935">
        <v>31509.26</v>
      </c>
      <c r="AA1935" s="136">
        <f t="shared" si="400"/>
        <v>317.71053480680808</v>
      </c>
      <c r="AB1935">
        <v>18267.25</v>
      </c>
      <c r="AC1935">
        <f t="shared" si="401"/>
        <v>207.64373564916906</v>
      </c>
    </row>
    <row r="1936" spans="1:29">
      <c r="A1936" s="20">
        <v>44889</v>
      </c>
      <c r="B1936">
        <v>42717.599999999999</v>
      </c>
      <c r="C1936">
        <f t="shared" si="402"/>
        <v>216.51144579687224</v>
      </c>
      <c r="D1936">
        <v>30378.75</v>
      </c>
      <c r="E1936" s="135">
        <f t="shared" si="402"/>
        <v>350.77200728822913</v>
      </c>
      <c r="F1936">
        <v>17405.2</v>
      </c>
      <c r="G1936">
        <f t="shared" si="390"/>
        <v>250.41759765886334</v>
      </c>
      <c r="H1936">
        <v>14263.35</v>
      </c>
      <c r="I1936">
        <f t="shared" si="391"/>
        <v>225.26639470479819</v>
      </c>
      <c r="J1936">
        <v>11625.3</v>
      </c>
      <c r="K1936">
        <f t="shared" si="392"/>
        <v>227.79251723340633</v>
      </c>
      <c r="L1936">
        <v>33398.86</v>
      </c>
      <c r="M1936" s="134">
        <f t="shared" si="393"/>
        <v>392.37290325915586</v>
      </c>
      <c r="N1936">
        <v>16354.95</v>
      </c>
      <c r="O1936">
        <f t="shared" si="394"/>
        <v>249.16209372971889</v>
      </c>
      <c r="P1936">
        <v>28363.74</v>
      </c>
      <c r="Q1936">
        <f t="shared" si="395"/>
        <v>292.85108070101541</v>
      </c>
      <c r="R1936">
        <v>13756.75</v>
      </c>
      <c r="S1936" s="135">
        <f t="shared" si="396"/>
        <v>326.85993024073593</v>
      </c>
      <c r="T1936">
        <v>20008.2</v>
      </c>
      <c r="U1936" s="136">
        <f t="shared" si="397"/>
        <v>313.17765391460324</v>
      </c>
      <c r="V1936">
        <v>14646</v>
      </c>
      <c r="W1936">
        <f t="shared" si="398"/>
        <v>200.21900234996903</v>
      </c>
      <c r="X1936">
        <v>6115.8</v>
      </c>
      <c r="Y1936">
        <f t="shared" si="399"/>
        <v>147.62871467573004</v>
      </c>
      <c r="Z1936">
        <v>31594.04</v>
      </c>
      <c r="AA1936" s="136">
        <f t="shared" si="400"/>
        <v>318.5653787206582</v>
      </c>
      <c r="AB1936">
        <v>18484.099999999999</v>
      </c>
      <c r="AC1936">
        <f t="shared" si="401"/>
        <v>210.10866847022984</v>
      </c>
    </row>
    <row r="1937" spans="1:29">
      <c r="A1937" s="20">
        <v>44890</v>
      </c>
      <c r="B1937">
        <v>42835.4</v>
      </c>
      <c r="C1937">
        <f t="shared" si="402"/>
        <v>217.10850762419568</v>
      </c>
      <c r="D1937">
        <v>30465.9</v>
      </c>
      <c r="E1937" s="135">
        <f t="shared" si="402"/>
        <v>351.77829557972132</v>
      </c>
      <c r="F1937">
        <v>17403.599999999999</v>
      </c>
      <c r="G1937">
        <f t="shared" si="390"/>
        <v>250.39457763287948</v>
      </c>
      <c r="H1937">
        <v>14307.42</v>
      </c>
      <c r="I1937">
        <f t="shared" si="391"/>
        <v>225.96240861560037</v>
      </c>
      <c r="J1937">
        <v>11665.51</v>
      </c>
      <c r="K1937">
        <f t="shared" si="392"/>
        <v>228.58041407202174</v>
      </c>
      <c r="L1937">
        <v>33592.080000000002</v>
      </c>
      <c r="M1937" s="134">
        <f t="shared" si="393"/>
        <v>394.64286973009928</v>
      </c>
      <c r="N1937">
        <v>16506.3</v>
      </c>
      <c r="O1937">
        <f t="shared" si="394"/>
        <v>251.46785943893795</v>
      </c>
      <c r="P1937">
        <v>28535.79</v>
      </c>
      <c r="Q1937">
        <f t="shared" si="395"/>
        <v>294.62746944363573</v>
      </c>
      <c r="R1937">
        <v>13816.64</v>
      </c>
      <c r="S1937" s="135">
        <f t="shared" si="396"/>
        <v>328.28291468270936</v>
      </c>
      <c r="T1937">
        <v>20080</v>
      </c>
      <c r="U1937" s="136">
        <f t="shared" si="397"/>
        <v>314.30150091488656</v>
      </c>
      <c r="V1937">
        <v>14690.85</v>
      </c>
      <c r="W1937">
        <f t="shared" si="398"/>
        <v>200.83212690653031</v>
      </c>
      <c r="X1937">
        <v>6196.94</v>
      </c>
      <c r="Y1937">
        <f t="shared" si="399"/>
        <v>149.58734542048765</v>
      </c>
      <c r="Z1937">
        <v>31674.86</v>
      </c>
      <c r="AA1937" s="136">
        <f t="shared" si="400"/>
        <v>319.38029361942404</v>
      </c>
      <c r="AB1937">
        <v>18512.75</v>
      </c>
      <c r="AC1937">
        <f t="shared" si="401"/>
        <v>210.43433287107555</v>
      </c>
    </row>
    <row r="1938" spans="1:29">
      <c r="A1938" s="20">
        <v>44893</v>
      </c>
      <c r="B1938">
        <v>42929.3</v>
      </c>
      <c r="C1938">
        <f t="shared" si="402"/>
        <v>217.58443381762245</v>
      </c>
      <c r="D1938">
        <v>30549.65</v>
      </c>
      <c r="E1938" s="135">
        <f t="shared" si="402"/>
        <v>352.74532534922764</v>
      </c>
      <c r="F1938">
        <v>17464.55</v>
      </c>
      <c r="G1938">
        <f t="shared" si="390"/>
        <v>251.27149674770192</v>
      </c>
      <c r="H1938">
        <v>14383.05</v>
      </c>
      <c r="I1938">
        <f t="shared" si="391"/>
        <v>227.1568613515652</v>
      </c>
      <c r="J1938">
        <v>11722.21</v>
      </c>
      <c r="K1938">
        <f t="shared" si="392"/>
        <v>229.69142503321277</v>
      </c>
      <c r="L1938">
        <v>33812.629999999997</v>
      </c>
      <c r="M1938" s="134">
        <f t="shared" si="393"/>
        <v>397.23391157445582</v>
      </c>
      <c r="N1938">
        <v>16568.8</v>
      </c>
      <c r="O1938">
        <f t="shared" si="394"/>
        <v>252.42002565516651</v>
      </c>
      <c r="P1938">
        <v>28755.93</v>
      </c>
      <c r="Q1938">
        <f t="shared" si="395"/>
        <v>296.90037974761964</v>
      </c>
      <c r="R1938">
        <v>13856.91</v>
      </c>
      <c r="S1938" s="135">
        <f t="shared" si="396"/>
        <v>329.23972856613346</v>
      </c>
      <c r="T1938">
        <v>20125.25</v>
      </c>
      <c r="U1938" s="136">
        <f t="shared" si="397"/>
        <v>315.00977496450798</v>
      </c>
      <c r="V1938">
        <v>14722.05</v>
      </c>
      <c r="W1938">
        <f t="shared" si="398"/>
        <v>201.25864833718163</v>
      </c>
      <c r="X1938">
        <v>6204.44</v>
      </c>
      <c r="Y1938">
        <f t="shared" si="399"/>
        <v>149.76838720734597</v>
      </c>
      <c r="Z1938">
        <v>31784.400000000001</v>
      </c>
      <c r="AA1938" s="136">
        <f t="shared" si="400"/>
        <v>320.4847947083972</v>
      </c>
      <c r="AB1938">
        <v>18562.75</v>
      </c>
      <c r="AC1938">
        <f t="shared" si="401"/>
        <v>211.00268261077139</v>
      </c>
    </row>
    <row r="1939" spans="1:29">
      <c r="A1939" s="20">
        <v>44894</v>
      </c>
      <c r="B1939">
        <v>43147.1</v>
      </c>
      <c r="C1939">
        <f t="shared" si="402"/>
        <v>218.68833930141736</v>
      </c>
      <c r="D1939">
        <v>30378</v>
      </c>
      <c r="E1939" s="135">
        <f t="shared" si="402"/>
        <v>350.76334732014396</v>
      </c>
      <c r="F1939">
        <v>17627.599999999999</v>
      </c>
      <c r="G1939">
        <f t="shared" si="390"/>
        <v>253.61738127061906</v>
      </c>
      <c r="H1939">
        <v>14511.92</v>
      </c>
      <c r="I1939">
        <f t="shared" si="391"/>
        <v>229.19215322097926</v>
      </c>
      <c r="J1939">
        <v>11799.94</v>
      </c>
      <c r="K1939">
        <f t="shared" si="392"/>
        <v>231.21450937207308</v>
      </c>
      <c r="L1939">
        <v>33613.629999999997</v>
      </c>
      <c r="M1939" s="134">
        <f t="shared" si="393"/>
        <v>394.89604112772287</v>
      </c>
      <c r="N1939">
        <v>16488.400000000001</v>
      </c>
      <c r="O1939">
        <f t="shared" si="394"/>
        <v>251.19515903461016</v>
      </c>
      <c r="P1939">
        <v>28488.99</v>
      </c>
      <c r="Q1939">
        <f t="shared" si="395"/>
        <v>294.14426692602672</v>
      </c>
      <c r="R1939">
        <v>13773.13</v>
      </c>
      <c r="S1939" s="135">
        <f t="shared" si="396"/>
        <v>327.24911850521295</v>
      </c>
      <c r="T1939">
        <v>20079.05</v>
      </c>
      <c r="U1939" s="136">
        <f t="shared" si="397"/>
        <v>314.2866310729608</v>
      </c>
      <c r="V1939">
        <v>14832.45</v>
      </c>
      <c r="W1939">
        <f t="shared" si="398"/>
        <v>202.76787801487086</v>
      </c>
      <c r="X1939">
        <v>6212.25</v>
      </c>
      <c r="Y1939">
        <f t="shared" si="399"/>
        <v>149.95691205472775</v>
      </c>
      <c r="Z1939">
        <v>31597.05</v>
      </c>
      <c r="AA1939" s="136">
        <f t="shared" si="400"/>
        <v>318.59572880535609</v>
      </c>
      <c r="AB1939">
        <v>18618.05</v>
      </c>
      <c r="AC1939">
        <f t="shared" si="401"/>
        <v>211.63127742287492</v>
      </c>
    </row>
    <row r="1940" spans="1:29">
      <c r="A1940" s="20">
        <v>44895</v>
      </c>
      <c r="B1940">
        <v>43687.9</v>
      </c>
      <c r="C1940">
        <f t="shared" si="402"/>
        <v>221.42934979561528</v>
      </c>
      <c r="D1940">
        <v>30688.1</v>
      </c>
      <c r="E1940" s="135">
        <f t="shared" si="402"/>
        <v>354.34395545774277</v>
      </c>
      <c r="F1940">
        <v>17808.599999999999</v>
      </c>
      <c r="G1940">
        <f t="shared" si="390"/>
        <v>256.22152171004262</v>
      </c>
      <c r="H1940">
        <v>14623.08</v>
      </c>
      <c r="I1940">
        <f t="shared" si="391"/>
        <v>230.94774446955589</v>
      </c>
      <c r="J1940">
        <v>11883.74</v>
      </c>
      <c r="K1940">
        <f t="shared" si="392"/>
        <v>232.8565326268845</v>
      </c>
      <c r="L1940">
        <v>33847.33</v>
      </c>
      <c r="M1940" s="134">
        <f t="shared" si="393"/>
        <v>397.64157039104703</v>
      </c>
      <c r="N1940">
        <v>16608.2</v>
      </c>
      <c r="O1940">
        <f t="shared" si="394"/>
        <v>253.02027123787701</v>
      </c>
      <c r="P1940">
        <v>28756.959999999999</v>
      </c>
      <c r="Q1940">
        <f t="shared" si="395"/>
        <v>296.91101433294307</v>
      </c>
      <c r="R1940">
        <v>13865.51</v>
      </c>
      <c r="S1940" s="135">
        <f t="shared" si="396"/>
        <v>329.44406428496757</v>
      </c>
      <c r="T1940">
        <v>20264.3</v>
      </c>
      <c r="U1940" s="136">
        <f t="shared" si="397"/>
        <v>317.18625024848285</v>
      </c>
      <c r="V1940">
        <v>14912.85</v>
      </c>
      <c r="W1940">
        <f t="shared" si="398"/>
        <v>203.86699093231843</v>
      </c>
      <c r="X1940">
        <v>6265.22</v>
      </c>
      <c r="Y1940">
        <f t="shared" si="399"/>
        <v>151.23554984804562</v>
      </c>
      <c r="Z1940">
        <v>31998.19</v>
      </c>
      <c r="AA1940" s="136">
        <f t="shared" si="400"/>
        <v>322.64045736871822</v>
      </c>
      <c r="AB1940">
        <v>18758.349999999999</v>
      </c>
      <c r="AC1940">
        <f t="shared" si="401"/>
        <v>213.22606679246138</v>
      </c>
    </row>
    <row r="1941" spans="1:29">
      <c r="A1941" s="20">
        <v>44896</v>
      </c>
      <c r="B1941">
        <v>43857.45</v>
      </c>
      <c r="C1941">
        <f t="shared" si="402"/>
        <v>222.28870321516271</v>
      </c>
      <c r="D1941">
        <v>30746.95</v>
      </c>
      <c r="E1941" s="135">
        <f t="shared" si="402"/>
        <v>355.02347428682276</v>
      </c>
      <c r="F1941">
        <v>17810.5</v>
      </c>
      <c r="G1941">
        <f t="shared" si="390"/>
        <v>256.24885799089844</v>
      </c>
      <c r="H1941">
        <v>14681.97</v>
      </c>
      <c r="I1941">
        <f t="shared" si="391"/>
        <v>231.87781615567209</v>
      </c>
      <c r="J1941">
        <v>11907.41</v>
      </c>
      <c r="K1941">
        <f t="shared" si="392"/>
        <v>233.32033561544517</v>
      </c>
      <c r="L1941">
        <v>34163.75</v>
      </c>
      <c r="M1941" s="134">
        <f t="shared" si="393"/>
        <v>401.35890188227938</v>
      </c>
      <c r="N1941">
        <v>16728.45</v>
      </c>
      <c r="O1941">
        <f t="shared" si="394"/>
        <v>254.8522390379008</v>
      </c>
      <c r="P1941">
        <v>29025.200000000001</v>
      </c>
      <c r="Q1941">
        <f t="shared" si="395"/>
        <v>299.68054944669188</v>
      </c>
      <c r="R1941">
        <v>13928.23</v>
      </c>
      <c r="S1941" s="135">
        <f t="shared" si="396"/>
        <v>330.93428943441768</v>
      </c>
      <c r="T1941">
        <v>20264.599999999999</v>
      </c>
      <c r="U1941" s="136">
        <f t="shared" si="397"/>
        <v>317.19094598803832</v>
      </c>
      <c r="V1941">
        <v>14985.4</v>
      </c>
      <c r="W1941">
        <f t="shared" si="398"/>
        <v>204.85878996416949</v>
      </c>
      <c r="X1941">
        <v>6330.51</v>
      </c>
      <c r="Y1941">
        <f t="shared" si="399"/>
        <v>152.81157894990938</v>
      </c>
      <c r="Z1941">
        <v>32038.080000000002</v>
      </c>
      <c r="AA1941" s="136">
        <f t="shared" si="400"/>
        <v>323.04267161410019</v>
      </c>
      <c r="AB1941">
        <v>18812.5</v>
      </c>
      <c r="AC1941">
        <f t="shared" si="401"/>
        <v>213.84158956055197</v>
      </c>
    </row>
    <row r="1942" spans="1:29">
      <c r="A1942" s="20">
        <v>44897</v>
      </c>
      <c r="B1942">
        <v>43920.5</v>
      </c>
      <c r="C1942">
        <f t="shared" si="402"/>
        <v>222.60826814056801</v>
      </c>
      <c r="D1942">
        <v>30833.05</v>
      </c>
      <c r="E1942" s="135">
        <f t="shared" si="402"/>
        <v>356.01763862299578</v>
      </c>
      <c r="F1942">
        <v>17722.7</v>
      </c>
      <c r="G1942">
        <f t="shared" si="390"/>
        <v>254.98563406503445</v>
      </c>
      <c r="H1942">
        <v>14639.46</v>
      </c>
      <c r="I1942">
        <f t="shared" si="391"/>
        <v>231.20643990542925</v>
      </c>
      <c r="J1942">
        <v>11895.52</v>
      </c>
      <c r="K1942">
        <f t="shared" si="392"/>
        <v>233.08735642093797</v>
      </c>
      <c r="L1942">
        <v>34380.93</v>
      </c>
      <c r="M1942" s="134">
        <f t="shared" si="393"/>
        <v>403.91035265424654</v>
      </c>
      <c r="N1942">
        <v>16902.400000000001</v>
      </c>
      <c r="O1942">
        <f t="shared" si="394"/>
        <v>257.5023080509082</v>
      </c>
      <c r="P1942">
        <v>29298.1</v>
      </c>
      <c r="Q1942">
        <f t="shared" si="395"/>
        <v>302.49819831539912</v>
      </c>
      <c r="R1942">
        <v>13927.29</v>
      </c>
      <c r="S1942" s="135">
        <f t="shared" si="396"/>
        <v>330.91195506514987</v>
      </c>
      <c r="T1942">
        <v>20245.25</v>
      </c>
      <c r="U1942" s="136">
        <f t="shared" si="397"/>
        <v>316.88807078670851</v>
      </c>
      <c r="V1942">
        <v>14960.55</v>
      </c>
      <c r="W1942">
        <f t="shared" si="398"/>
        <v>204.51907658110264</v>
      </c>
      <c r="X1942">
        <v>6346.19</v>
      </c>
      <c r="Y1942">
        <f t="shared" si="399"/>
        <v>153.1900769789678</v>
      </c>
      <c r="Z1942">
        <v>32107.7</v>
      </c>
      <c r="AA1942" s="136">
        <f t="shared" si="400"/>
        <v>323.74465596515284</v>
      </c>
      <c r="AB1942">
        <v>18696.099999999999</v>
      </c>
      <c r="AC1942">
        <f t="shared" si="401"/>
        <v>212.5184713665401</v>
      </c>
    </row>
    <row r="1943" spans="1:29">
      <c r="A1943" s="20">
        <v>44900</v>
      </c>
      <c r="B1943">
        <v>43845.25</v>
      </c>
      <c r="C1943">
        <f t="shared" si="402"/>
        <v>222.2268682890732</v>
      </c>
      <c r="D1943">
        <v>30811.4</v>
      </c>
      <c r="E1943" s="135">
        <f t="shared" si="402"/>
        <v>355.76765421093836</v>
      </c>
      <c r="F1943">
        <v>17695.45</v>
      </c>
      <c r="G1943">
        <f t="shared" si="390"/>
        <v>254.59357424749692</v>
      </c>
      <c r="H1943">
        <v>14606.34</v>
      </c>
      <c r="I1943">
        <f t="shared" si="391"/>
        <v>230.68336341970729</v>
      </c>
      <c r="J1943">
        <v>11902.89</v>
      </c>
      <c r="K1943">
        <f t="shared" si="392"/>
        <v>233.23176825134317</v>
      </c>
      <c r="L1943">
        <v>34255.51</v>
      </c>
      <c r="M1943" s="134">
        <f t="shared" si="393"/>
        <v>402.43690686816996</v>
      </c>
      <c r="N1943">
        <v>16869.400000000001</v>
      </c>
      <c r="O1943">
        <f t="shared" si="394"/>
        <v>256.99956428873946</v>
      </c>
      <c r="P1943">
        <v>29300.2</v>
      </c>
      <c r="Q1943">
        <f t="shared" si="395"/>
        <v>302.51988047965079</v>
      </c>
      <c r="R1943">
        <v>13945.99</v>
      </c>
      <c r="S1943" s="135">
        <f t="shared" si="396"/>
        <v>331.35626645377732</v>
      </c>
      <c r="T1943">
        <v>20291.05</v>
      </c>
      <c r="U1943" s="136">
        <f t="shared" si="397"/>
        <v>317.60495369218171</v>
      </c>
      <c r="V1943">
        <v>14939.05</v>
      </c>
      <c r="W1943">
        <f t="shared" si="398"/>
        <v>204.22515956959612</v>
      </c>
      <c r="X1943">
        <v>6415.3</v>
      </c>
      <c r="Y1943">
        <f t="shared" si="399"/>
        <v>154.85831669760472</v>
      </c>
      <c r="Z1943">
        <v>32174.5</v>
      </c>
      <c r="AA1943" s="136">
        <f t="shared" si="400"/>
        <v>324.41820601758491</v>
      </c>
      <c r="AB1943">
        <v>18701.05</v>
      </c>
      <c r="AC1943">
        <f t="shared" si="401"/>
        <v>212.57473799076999</v>
      </c>
    </row>
    <row r="1944" spans="1:29">
      <c r="A1944" s="20">
        <v>44901</v>
      </c>
      <c r="B1944">
        <v>43806.2</v>
      </c>
      <c r="C1944">
        <f t="shared" si="402"/>
        <v>222.02894584122106</v>
      </c>
      <c r="D1944">
        <v>30776.7</v>
      </c>
      <c r="E1944" s="135">
        <f t="shared" si="402"/>
        <v>355.36698635419958</v>
      </c>
      <c r="F1944">
        <v>17682.55</v>
      </c>
      <c r="G1944">
        <f t="shared" si="390"/>
        <v>254.40797528800209</v>
      </c>
      <c r="H1944">
        <v>14573.19</v>
      </c>
      <c r="I1944">
        <f t="shared" si="391"/>
        <v>230.15981313282069</v>
      </c>
      <c r="J1944">
        <v>11885.7</v>
      </c>
      <c r="K1944">
        <f t="shared" si="392"/>
        <v>232.8949379440615</v>
      </c>
      <c r="L1944">
        <v>34062.44</v>
      </c>
      <c r="M1944" s="134">
        <f t="shared" si="393"/>
        <v>400.1687026111311</v>
      </c>
      <c r="N1944">
        <v>16756.349999999999</v>
      </c>
      <c r="O1944">
        <f t="shared" si="394"/>
        <v>255.27728603682522</v>
      </c>
      <c r="P1944">
        <v>29108.34</v>
      </c>
      <c r="Q1944">
        <f t="shared" si="395"/>
        <v>300.53895665425625</v>
      </c>
      <c r="R1944">
        <v>13936.93</v>
      </c>
      <c r="S1944" s="135">
        <f t="shared" si="396"/>
        <v>331.1410011499824</v>
      </c>
      <c r="T1944">
        <v>20302</v>
      </c>
      <c r="U1944" s="136">
        <f t="shared" si="397"/>
        <v>317.77634818595754</v>
      </c>
      <c r="V1944">
        <v>14876</v>
      </c>
      <c r="W1944">
        <f t="shared" si="398"/>
        <v>203.36323084515496</v>
      </c>
      <c r="X1944">
        <v>6362.03</v>
      </c>
      <c r="Y1944">
        <f t="shared" si="399"/>
        <v>153.57243723281252</v>
      </c>
      <c r="Z1944">
        <v>32157.59</v>
      </c>
      <c r="AA1944" s="136">
        <f t="shared" si="400"/>
        <v>324.24770105670729</v>
      </c>
      <c r="AB1944">
        <v>18642.75</v>
      </c>
      <c r="AC1944">
        <f t="shared" si="401"/>
        <v>211.91204219428471</v>
      </c>
    </row>
    <row r="1945" spans="1:29">
      <c r="A1945" s="20">
        <v>44902</v>
      </c>
      <c r="B1945">
        <v>43892.2</v>
      </c>
      <c r="C1945">
        <f t="shared" si="402"/>
        <v>222.46483138578657</v>
      </c>
      <c r="D1945">
        <v>30650.65</v>
      </c>
      <c r="E1945" s="135">
        <f t="shared" si="402"/>
        <v>353.91153438469189</v>
      </c>
      <c r="F1945">
        <v>17674.25</v>
      </c>
      <c r="G1945">
        <f t="shared" si="390"/>
        <v>254.28855890321086</v>
      </c>
      <c r="H1945">
        <v>14540.57</v>
      </c>
      <c r="I1945">
        <f t="shared" si="391"/>
        <v>229.64463333317536</v>
      </c>
      <c r="J1945">
        <v>11884.66</v>
      </c>
      <c r="K1945">
        <f t="shared" si="392"/>
        <v>232.87455961249819</v>
      </c>
      <c r="L1945">
        <v>33844.99</v>
      </c>
      <c r="M1945" s="134">
        <f t="shared" si="393"/>
        <v>397.61407985413564</v>
      </c>
      <c r="N1945">
        <v>16670.150000000001</v>
      </c>
      <c r="O1945">
        <f t="shared" si="394"/>
        <v>253.9640583914028</v>
      </c>
      <c r="P1945">
        <v>29013</v>
      </c>
      <c r="Q1945">
        <f t="shared" si="395"/>
        <v>299.55458639722968</v>
      </c>
      <c r="R1945">
        <v>13826.68</v>
      </c>
      <c r="S1945" s="135">
        <f t="shared" si="396"/>
        <v>328.52146475446449</v>
      </c>
      <c r="T1945">
        <v>20200.45</v>
      </c>
      <c r="U1945" s="136">
        <f t="shared" si="397"/>
        <v>316.18684034642035</v>
      </c>
      <c r="V1945">
        <v>14841.85</v>
      </c>
      <c r="W1945">
        <f t="shared" si="398"/>
        <v>202.89638126641321</v>
      </c>
      <c r="X1945">
        <v>6353.86</v>
      </c>
      <c r="Y1945">
        <f t="shared" si="399"/>
        <v>153.37522237966152</v>
      </c>
      <c r="Z1945">
        <v>31990.23</v>
      </c>
      <c r="AA1945" s="136">
        <f t="shared" si="400"/>
        <v>322.56019601516493</v>
      </c>
      <c r="AB1945">
        <v>18560.5</v>
      </c>
      <c r="AC1945">
        <f t="shared" si="401"/>
        <v>210.97710687248505</v>
      </c>
    </row>
    <row r="1946" spans="1:29">
      <c r="A1946" s="20">
        <v>44903</v>
      </c>
      <c r="B1946">
        <v>44068.45</v>
      </c>
      <c r="C1946">
        <f t="shared" si="402"/>
        <v>223.3581433303176</v>
      </c>
      <c r="D1946">
        <v>30786.85</v>
      </c>
      <c r="E1946" s="135">
        <f t="shared" si="402"/>
        <v>355.48418458895168</v>
      </c>
      <c r="F1946">
        <v>17672.95</v>
      </c>
      <c r="G1946">
        <f t="shared" si="390"/>
        <v>254.269855132099</v>
      </c>
      <c r="H1946">
        <v>14530.51</v>
      </c>
      <c r="I1946">
        <f t="shared" si="391"/>
        <v>229.48575200931174</v>
      </c>
      <c r="J1946">
        <v>11897.02</v>
      </c>
      <c r="K1946">
        <f t="shared" si="392"/>
        <v>233.11674824530809</v>
      </c>
      <c r="L1946">
        <v>33899.99</v>
      </c>
      <c r="M1946" s="134">
        <f t="shared" si="393"/>
        <v>398.26022495247895</v>
      </c>
      <c r="N1946">
        <v>16736.8</v>
      </c>
      <c r="O1946">
        <f t="shared" si="394"/>
        <v>254.97944844438894</v>
      </c>
      <c r="P1946">
        <v>29198.71</v>
      </c>
      <c r="Q1946">
        <f t="shared" si="395"/>
        <v>301.47201245588712</v>
      </c>
      <c r="R1946">
        <v>13938.56</v>
      </c>
      <c r="S1946" s="135">
        <f t="shared" si="396"/>
        <v>331.17972989669164</v>
      </c>
      <c r="T1946">
        <v>20224.849999999999</v>
      </c>
      <c r="U1946" s="136">
        <f t="shared" si="397"/>
        <v>316.56876049693443</v>
      </c>
      <c r="V1946">
        <v>14833.35</v>
      </c>
      <c r="W1946">
        <f t="shared" si="398"/>
        <v>202.7801815176781</v>
      </c>
      <c r="X1946">
        <v>6418.37</v>
      </c>
      <c r="Y1946">
        <f t="shared" si="399"/>
        <v>154.93242313569203</v>
      </c>
      <c r="Z1946">
        <v>32098.240000000002</v>
      </c>
      <c r="AA1946" s="136">
        <f t="shared" si="400"/>
        <v>323.64926998467371</v>
      </c>
      <c r="AB1946">
        <v>18609.349999999999</v>
      </c>
      <c r="AC1946">
        <f t="shared" si="401"/>
        <v>211.53238456816786</v>
      </c>
    </row>
    <row r="1947" spans="1:29">
      <c r="A1947" s="20">
        <v>44904</v>
      </c>
      <c r="B1947">
        <v>43798.6</v>
      </c>
      <c r="C1947">
        <f t="shared" si="402"/>
        <v>221.99042572332925</v>
      </c>
      <c r="D1947">
        <v>30706.7</v>
      </c>
      <c r="E1947" s="135">
        <f t="shared" si="402"/>
        <v>354.55872266625408</v>
      </c>
      <c r="F1947">
        <v>17634.8</v>
      </c>
      <c r="G1947">
        <f t="shared" si="390"/>
        <v>253.72097138754643</v>
      </c>
      <c r="H1947">
        <v>14460.83</v>
      </c>
      <c r="I1947">
        <f t="shared" si="391"/>
        <v>228.38526983765993</v>
      </c>
      <c r="J1947">
        <v>11847.9</v>
      </c>
      <c r="K1947">
        <f t="shared" si="392"/>
        <v>232.15426396993411</v>
      </c>
      <c r="L1947">
        <v>33738.379999999997</v>
      </c>
      <c r="M1947" s="134">
        <f t="shared" si="393"/>
        <v>396.36161569169241</v>
      </c>
      <c r="N1947">
        <v>16649.25</v>
      </c>
      <c r="O1947">
        <f t="shared" si="394"/>
        <v>253.64565400869594</v>
      </c>
      <c r="P1947">
        <v>29083.599999999999</v>
      </c>
      <c r="Q1947">
        <f t="shared" si="395"/>
        <v>300.28352010969115</v>
      </c>
      <c r="R1947">
        <v>13893.06</v>
      </c>
      <c r="S1947" s="135">
        <f t="shared" si="396"/>
        <v>330.09865138425567</v>
      </c>
      <c r="T1947">
        <v>20197.150000000001</v>
      </c>
      <c r="U1947" s="136">
        <f t="shared" si="397"/>
        <v>316.13518721130987</v>
      </c>
      <c r="V1947">
        <v>14705.05</v>
      </c>
      <c r="W1947">
        <f t="shared" si="398"/>
        <v>201.02624883971134</v>
      </c>
      <c r="X1947">
        <v>6362.72</v>
      </c>
      <c r="Y1947">
        <f t="shared" si="399"/>
        <v>153.58909307720347</v>
      </c>
      <c r="Z1947">
        <v>31958.5</v>
      </c>
      <c r="AA1947" s="136">
        <f t="shared" si="400"/>
        <v>322.24025974025972</v>
      </c>
      <c r="AB1947">
        <v>18496.599999999999</v>
      </c>
      <c r="AC1947">
        <f t="shared" si="401"/>
        <v>210.2507559051538</v>
      </c>
    </row>
    <row r="1948" spans="1:29">
      <c r="A1948" s="20">
        <v>44907</v>
      </c>
      <c r="B1948">
        <v>43806.9</v>
      </c>
      <c r="C1948">
        <f t="shared" si="402"/>
        <v>222.03249374681639</v>
      </c>
      <c r="D1948">
        <v>30851.8</v>
      </c>
      <c r="E1948" s="135">
        <f t="shared" si="402"/>
        <v>356.23413782512398</v>
      </c>
      <c r="F1948">
        <v>17615.849999999999</v>
      </c>
      <c r="G1948">
        <f t="shared" si="390"/>
        <v>253.44832795480013</v>
      </c>
      <c r="H1948">
        <v>14441.73</v>
      </c>
      <c r="I1948">
        <f t="shared" si="391"/>
        <v>228.08361642952914</v>
      </c>
      <c r="J1948">
        <v>11836.73</v>
      </c>
      <c r="K1948">
        <f t="shared" si="392"/>
        <v>231.93539285112453</v>
      </c>
      <c r="L1948">
        <v>33700.5</v>
      </c>
      <c r="M1948" s="134">
        <f t="shared" si="393"/>
        <v>395.91659794032438</v>
      </c>
      <c r="N1948">
        <v>16614.05</v>
      </c>
      <c r="O1948">
        <f t="shared" si="394"/>
        <v>253.10939399571603</v>
      </c>
      <c r="P1948">
        <v>29001.68</v>
      </c>
      <c r="Q1948">
        <f t="shared" si="395"/>
        <v>299.437709207073</v>
      </c>
      <c r="R1948">
        <v>13917.88</v>
      </c>
      <c r="S1948" s="135">
        <f t="shared" si="396"/>
        <v>330.68837377279766</v>
      </c>
      <c r="T1948">
        <v>20182.3</v>
      </c>
      <c r="U1948" s="136">
        <f t="shared" si="397"/>
        <v>315.90274810331249</v>
      </c>
      <c r="V1948">
        <v>14689.45</v>
      </c>
      <c r="W1948">
        <f t="shared" si="398"/>
        <v>200.8129881243857</v>
      </c>
      <c r="X1948">
        <v>6434.58</v>
      </c>
      <c r="Y1948">
        <f t="shared" si="399"/>
        <v>155.3237147843551</v>
      </c>
      <c r="Z1948">
        <v>31894.400000000001</v>
      </c>
      <c r="AA1948" s="136">
        <f t="shared" si="400"/>
        <v>321.59393401629427</v>
      </c>
      <c r="AB1948">
        <v>18497.150000000001</v>
      </c>
      <c r="AC1948">
        <f t="shared" si="401"/>
        <v>210.25700775229046</v>
      </c>
    </row>
    <row r="1949" spans="1:29">
      <c r="A1949" s="20">
        <v>44908</v>
      </c>
      <c r="B1949">
        <v>43734.35</v>
      </c>
      <c r="C1949">
        <f t="shared" si="402"/>
        <v>221.66477867404632</v>
      </c>
      <c r="D1949">
        <v>30944.5</v>
      </c>
      <c r="E1949" s="135">
        <f t="shared" si="402"/>
        <v>357.30450988044618</v>
      </c>
      <c r="F1949">
        <v>17644.099999999999</v>
      </c>
      <c r="G1949">
        <f t="shared" si="390"/>
        <v>253.85477528857757</v>
      </c>
      <c r="H1949">
        <v>14465.05</v>
      </c>
      <c r="I1949">
        <f t="shared" si="391"/>
        <v>228.45191786814746</v>
      </c>
      <c r="J1949">
        <v>11861.39</v>
      </c>
      <c r="K1949">
        <f t="shared" si="392"/>
        <v>232.41859444376951</v>
      </c>
      <c r="L1949">
        <v>33689.620000000003</v>
      </c>
      <c r="M1949" s="134">
        <f t="shared" si="393"/>
        <v>395.78877869177938</v>
      </c>
      <c r="N1949">
        <v>16626.849999999999</v>
      </c>
      <c r="O1949">
        <f t="shared" si="394"/>
        <v>253.30439763679965</v>
      </c>
      <c r="P1949">
        <v>29002.04</v>
      </c>
      <c r="Q1949">
        <f t="shared" si="395"/>
        <v>299.44142614951608</v>
      </c>
      <c r="R1949">
        <v>13969.2</v>
      </c>
      <c r="S1949" s="135">
        <f t="shared" si="396"/>
        <v>331.90773529495624</v>
      </c>
      <c r="T1949">
        <v>20265</v>
      </c>
      <c r="U1949" s="136">
        <f t="shared" si="397"/>
        <v>317.19720697411236</v>
      </c>
      <c r="V1949">
        <v>14715.3</v>
      </c>
      <c r="W1949">
        <f t="shared" si="398"/>
        <v>201.16637206612725</v>
      </c>
      <c r="X1949">
        <v>6440.44</v>
      </c>
      <c r="Y1949">
        <f t="shared" si="399"/>
        <v>155.4651687671537</v>
      </c>
      <c r="Z1949">
        <v>31977.66</v>
      </c>
      <c r="AA1949" s="136">
        <f t="shared" si="400"/>
        <v>322.43345164152618</v>
      </c>
      <c r="AB1949">
        <v>18608</v>
      </c>
      <c r="AC1949">
        <f t="shared" si="401"/>
        <v>211.51703912519611</v>
      </c>
    </row>
    <row r="1950" spans="1:29">
      <c r="A1950" s="20">
        <v>44909</v>
      </c>
      <c r="B1950">
        <v>43937.1</v>
      </c>
      <c r="C1950">
        <f t="shared" si="402"/>
        <v>222.69240418754225</v>
      </c>
      <c r="D1950">
        <v>30982.45</v>
      </c>
      <c r="E1950" s="135">
        <f t="shared" si="402"/>
        <v>357.74270426555381</v>
      </c>
      <c r="F1950">
        <v>17633</v>
      </c>
      <c r="G1950">
        <f t="shared" si="390"/>
        <v>253.69507385831463</v>
      </c>
      <c r="H1950">
        <v>14422.49</v>
      </c>
      <c r="I1950">
        <f t="shared" si="391"/>
        <v>227.77975194929695</v>
      </c>
      <c r="J1950">
        <v>11841.32</v>
      </c>
      <c r="K1950">
        <f t="shared" si="392"/>
        <v>232.02533183369712</v>
      </c>
      <c r="L1950">
        <v>33928.559999999998</v>
      </c>
      <c r="M1950" s="134">
        <f t="shared" si="393"/>
        <v>398.59586796083653</v>
      </c>
      <c r="N1950">
        <v>16698.599999999999</v>
      </c>
      <c r="O1950">
        <f t="shared" si="394"/>
        <v>254.39748445303002</v>
      </c>
      <c r="P1950">
        <v>29161.22</v>
      </c>
      <c r="Q1950">
        <f t="shared" si="395"/>
        <v>301.08493419979396</v>
      </c>
      <c r="R1950">
        <v>14031.74</v>
      </c>
      <c r="S1950" s="135">
        <f t="shared" si="396"/>
        <v>333.39368365029128</v>
      </c>
      <c r="T1950">
        <v>20360.55</v>
      </c>
      <c r="U1950" s="136">
        <f t="shared" si="397"/>
        <v>318.69280002253953</v>
      </c>
      <c r="V1950">
        <v>14706.8</v>
      </c>
      <c r="W1950">
        <f t="shared" si="398"/>
        <v>201.05017231739208</v>
      </c>
      <c r="X1950">
        <v>6495.88</v>
      </c>
      <c r="Y1950">
        <f t="shared" si="399"/>
        <v>156.80342965561027</v>
      </c>
      <c r="Z1950">
        <v>32152.03</v>
      </c>
      <c r="AA1950" s="136">
        <f t="shared" si="400"/>
        <v>324.19163910623536</v>
      </c>
      <c r="AB1950">
        <v>18660.3</v>
      </c>
      <c r="AC1950">
        <f t="shared" si="401"/>
        <v>212.11153295291791</v>
      </c>
    </row>
    <row r="1951" spans="1:29">
      <c r="A1951" s="20">
        <v>44910</v>
      </c>
      <c r="B1951">
        <v>43544.1</v>
      </c>
      <c r="C1951">
        <f t="shared" si="402"/>
        <v>220.70050861760927</v>
      </c>
      <c r="D1951">
        <v>30710.6</v>
      </c>
      <c r="E1951" s="135">
        <f t="shared" si="402"/>
        <v>354.6037545002967</v>
      </c>
      <c r="F1951">
        <v>17466.45</v>
      </c>
      <c r="G1951">
        <f t="shared" si="390"/>
        <v>251.29883302855779</v>
      </c>
      <c r="H1951">
        <v>14252.64</v>
      </c>
      <c r="I1951">
        <f t="shared" si="391"/>
        <v>225.09724768903482</v>
      </c>
      <c r="J1951">
        <v>11688.7</v>
      </c>
      <c r="K1951">
        <f t="shared" si="392"/>
        <v>229.03481167678402</v>
      </c>
      <c r="L1951">
        <v>33470.58</v>
      </c>
      <c r="M1951" s="134">
        <f t="shared" si="393"/>
        <v>393.21547646739549</v>
      </c>
      <c r="N1951">
        <v>16533.75</v>
      </c>
      <c r="O1951">
        <f t="shared" si="394"/>
        <v>251.88605084110554</v>
      </c>
      <c r="P1951">
        <v>28829.62</v>
      </c>
      <c r="Q1951">
        <f t="shared" si="395"/>
        <v>297.6612172160514</v>
      </c>
      <c r="R1951">
        <v>13831.74</v>
      </c>
      <c r="S1951" s="135">
        <f t="shared" si="396"/>
        <v>328.64169018903431</v>
      </c>
      <c r="T1951">
        <v>20131.400000000001</v>
      </c>
      <c r="U1951" s="136">
        <f t="shared" si="397"/>
        <v>315.1060376253958</v>
      </c>
      <c r="V1951">
        <v>14546.1</v>
      </c>
      <c r="W1951">
        <f t="shared" si="398"/>
        <v>198.85331353836438</v>
      </c>
      <c r="X1951">
        <v>6430.92</v>
      </c>
      <c r="Y1951">
        <f t="shared" si="399"/>
        <v>155.23536639236826</v>
      </c>
      <c r="Z1951">
        <v>31825.61</v>
      </c>
      <c r="AA1951" s="136">
        <f t="shared" si="400"/>
        <v>320.90031862547386</v>
      </c>
      <c r="AB1951">
        <v>18414.900000000001</v>
      </c>
      <c r="AC1951">
        <f t="shared" si="401"/>
        <v>209.32207243049086</v>
      </c>
    </row>
    <row r="1952" spans="1:29">
      <c r="A1952" s="20">
        <v>44911</v>
      </c>
      <c r="B1952">
        <v>42986.3</v>
      </c>
      <c r="C1952">
        <f t="shared" si="402"/>
        <v>217.87333470181122</v>
      </c>
      <c r="D1952">
        <v>30390.1</v>
      </c>
      <c r="E1952" s="135">
        <f t="shared" si="402"/>
        <v>350.9030614719174</v>
      </c>
      <c r="F1952">
        <v>17272.7</v>
      </c>
      <c r="G1952">
        <f t="shared" si="390"/>
        <v>248.51125175707543</v>
      </c>
      <c r="H1952">
        <v>14112.32</v>
      </c>
      <c r="I1952">
        <f t="shared" si="391"/>
        <v>222.88112170846381</v>
      </c>
      <c r="J1952">
        <v>11555.55</v>
      </c>
      <c r="K1952">
        <f t="shared" si="392"/>
        <v>226.42579740019514</v>
      </c>
      <c r="L1952">
        <v>32841.910000000003</v>
      </c>
      <c r="M1952" s="134">
        <f t="shared" si="393"/>
        <v>385.82980303147787</v>
      </c>
      <c r="N1952">
        <v>16339.2</v>
      </c>
      <c r="O1952">
        <f t="shared" si="394"/>
        <v>248.92214784322931</v>
      </c>
      <c r="P1952">
        <v>28448.62</v>
      </c>
      <c r="Q1952">
        <f t="shared" si="395"/>
        <v>293.72745313038831</v>
      </c>
      <c r="R1952">
        <v>13576.94</v>
      </c>
      <c r="S1952" s="135">
        <f t="shared" si="396"/>
        <v>322.58765051939287</v>
      </c>
      <c r="T1952">
        <v>19810.8</v>
      </c>
      <c r="U1952" s="136">
        <f t="shared" si="397"/>
        <v>310.08785728708341</v>
      </c>
      <c r="V1952">
        <v>14386.25</v>
      </c>
      <c r="W1952">
        <f t="shared" si="398"/>
        <v>196.66807473421017</v>
      </c>
      <c r="X1952">
        <v>6337.1</v>
      </c>
      <c r="Y1952">
        <f t="shared" si="399"/>
        <v>152.97065433329553</v>
      </c>
      <c r="Z1952">
        <v>31372.53</v>
      </c>
      <c r="AA1952" s="136">
        <f t="shared" si="400"/>
        <v>316.33187464709198</v>
      </c>
      <c r="AB1952">
        <v>18269</v>
      </c>
      <c r="AC1952">
        <f t="shared" si="401"/>
        <v>207.66362789005845</v>
      </c>
    </row>
    <row r="1953" spans="1:29">
      <c r="A1953" s="20">
        <v>44914</v>
      </c>
      <c r="B1953">
        <v>43413.5</v>
      </c>
      <c r="C1953">
        <f t="shared" si="402"/>
        <v>220.03857080225745</v>
      </c>
      <c r="D1953">
        <v>30590.5</v>
      </c>
      <c r="E1953" s="135">
        <f t="shared" si="402"/>
        <v>353.21700494426437</v>
      </c>
      <c r="F1953">
        <v>17463.150000000001</v>
      </c>
      <c r="G1953">
        <f t="shared" si="390"/>
        <v>251.25135422496609</v>
      </c>
      <c r="H1953">
        <v>14262.28</v>
      </c>
      <c r="I1953">
        <f t="shared" si="391"/>
        <v>225.24949579659398</v>
      </c>
      <c r="J1953">
        <v>11688.91</v>
      </c>
      <c r="K1953">
        <f t="shared" si="392"/>
        <v>229.0389265321958</v>
      </c>
      <c r="L1953">
        <v>32954.06</v>
      </c>
      <c r="M1953" s="134">
        <f t="shared" si="393"/>
        <v>387.14735162746325</v>
      </c>
      <c r="N1953">
        <v>16371.65</v>
      </c>
      <c r="O1953">
        <f t="shared" si="394"/>
        <v>249.41651254269513</v>
      </c>
      <c r="P1953">
        <v>28543.46</v>
      </c>
      <c r="Q1953">
        <f t="shared" si="395"/>
        <v>294.70666096735494</v>
      </c>
      <c r="R1953">
        <v>13731.74</v>
      </c>
      <c r="S1953" s="135">
        <f t="shared" si="396"/>
        <v>326.26569345840579</v>
      </c>
      <c r="T1953">
        <v>20035.3</v>
      </c>
      <c r="U1953" s="136">
        <f t="shared" si="397"/>
        <v>313.60183572111686</v>
      </c>
      <c r="V1953">
        <v>14512.65</v>
      </c>
      <c r="W1953">
        <f t="shared" si="398"/>
        <v>198.39603335069492</v>
      </c>
      <c r="X1953">
        <v>6394.25</v>
      </c>
      <c r="Y1953">
        <f t="shared" si="399"/>
        <v>154.35019274915575</v>
      </c>
      <c r="Z1953">
        <v>31677.919999999998</v>
      </c>
      <c r="AA1953" s="136">
        <f t="shared" si="400"/>
        <v>319.41114785835276</v>
      </c>
      <c r="AB1953">
        <v>18420.45</v>
      </c>
      <c r="AC1953">
        <f t="shared" si="401"/>
        <v>209.38515925159709</v>
      </c>
    </row>
    <row r="1954" spans="1:29">
      <c r="A1954" s="20">
        <v>44915</v>
      </c>
      <c r="B1954">
        <v>43329.25</v>
      </c>
      <c r="C1954">
        <f t="shared" si="402"/>
        <v>219.6115550216802</v>
      </c>
      <c r="D1954">
        <v>30486.5</v>
      </c>
      <c r="E1954" s="135">
        <f t="shared" si="402"/>
        <v>352.01615603645962</v>
      </c>
      <c r="F1954">
        <v>17385</v>
      </c>
      <c r="G1954">
        <f t="shared" si="390"/>
        <v>250.12696983081719</v>
      </c>
      <c r="H1954">
        <v>14238.14</v>
      </c>
      <c r="I1954">
        <f t="shared" si="391"/>
        <v>224.86824379280986</v>
      </c>
      <c r="J1954">
        <v>11667.08</v>
      </c>
      <c r="K1954">
        <f t="shared" si="392"/>
        <v>228.61117751486248</v>
      </c>
      <c r="L1954">
        <v>32983.67</v>
      </c>
      <c r="M1954" s="134">
        <f t="shared" si="393"/>
        <v>387.49521265222586</v>
      </c>
      <c r="N1954">
        <v>16377.25</v>
      </c>
      <c r="O1954">
        <f t="shared" si="394"/>
        <v>249.50182663566923</v>
      </c>
      <c r="P1954">
        <v>28543.67</v>
      </c>
      <c r="Q1954">
        <f t="shared" si="395"/>
        <v>294.7088291837801</v>
      </c>
      <c r="R1954">
        <v>13718.5</v>
      </c>
      <c r="S1954" s="135">
        <f t="shared" si="396"/>
        <v>325.95111149127058</v>
      </c>
      <c r="T1954">
        <v>20019.8</v>
      </c>
      <c r="U1954" s="136">
        <f t="shared" si="397"/>
        <v>313.35922251074931</v>
      </c>
      <c r="V1954">
        <v>14486.2</v>
      </c>
      <c r="W1954">
        <f t="shared" si="398"/>
        <v>198.03444707374857</v>
      </c>
      <c r="X1954">
        <v>6362.64</v>
      </c>
      <c r="Y1954">
        <f t="shared" si="399"/>
        <v>153.58716196481032</v>
      </c>
      <c r="Z1954">
        <v>31642.91</v>
      </c>
      <c r="AA1954" s="136">
        <f t="shared" si="400"/>
        <v>319.05813906590305</v>
      </c>
      <c r="AB1954">
        <v>18385.3</v>
      </c>
      <c r="AC1954">
        <f t="shared" si="401"/>
        <v>208.9856093845909</v>
      </c>
    </row>
    <row r="1955" spans="1:29">
      <c r="A1955" s="20">
        <v>44916</v>
      </c>
      <c r="B1955">
        <v>42638.65</v>
      </c>
      <c r="C1955">
        <f t="shared" si="402"/>
        <v>216.11129273008802</v>
      </c>
      <c r="D1955">
        <v>29634.05</v>
      </c>
      <c r="E1955" s="135">
        <f t="shared" si="402"/>
        <v>342.17323631089977</v>
      </c>
      <c r="F1955">
        <v>17281.900000000001</v>
      </c>
      <c r="G1955">
        <f t="shared" si="390"/>
        <v>248.64361690648261</v>
      </c>
      <c r="H1955">
        <v>14190.91</v>
      </c>
      <c r="I1955">
        <f t="shared" si="391"/>
        <v>224.12232282600283</v>
      </c>
      <c r="J1955">
        <v>11593.19</v>
      </c>
      <c r="K1955">
        <f t="shared" si="392"/>
        <v>227.16333624638972</v>
      </c>
      <c r="L1955">
        <v>32347.360000000001</v>
      </c>
      <c r="M1955" s="134">
        <f t="shared" si="393"/>
        <v>380.01978378810202</v>
      </c>
      <c r="N1955">
        <v>16272</v>
      </c>
      <c r="O1955">
        <f t="shared" si="394"/>
        <v>247.89837872754029</v>
      </c>
      <c r="P1955">
        <v>28101.200000000001</v>
      </c>
      <c r="Q1955">
        <f t="shared" si="395"/>
        <v>290.14039717594977</v>
      </c>
      <c r="R1955">
        <v>13392.02</v>
      </c>
      <c r="S1955" s="135">
        <f t="shared" si="396"/>
        <v>318.19395736511467</v>
      </c>
      <c r="T1955">
        <v>19631.95</v>
      </c>
      <c r="U1955" s="136">
        <f t="shared" si="397"/>
        <v>307.28841388874542</v>
      </c>
      <c r="V1955">
        <v>14470.5</v>
      </c>
      <c r="W1955">
        <f t="shared" si="398"/>
        <v>197.81981930255543</v>
      </c>
      <c r="X1955">
        <v>6250.42</v>
      </c>
      <c r="Y1955">
        <f t="shared" si="399"/>
        <v>150.8782940553119</v>
      </c>
      <c r="Z1955">
        <v>30880.48</v>
      </c>
      <c r="AA1955" s="136">
        <f t="shared" si="400"/>
        <v>311.37049286117605</v>
      </c>
      <c r="AB1955">
        <v>18199.099999999999</v>
      </c>
      <c r="AC1955">
        <f t="shared" si="401"/>
        <v>206.86907495396366</v>
      </c>
    </row>
    <row r="1956" spans="1:29">
      <c r="A1956" s="20">
        <v>44917</v>
      </c>
      <c r="B1956">
        <v>42326.35</v>
      </c>
      <c r="C1956">
        <f t="shared" si="402"/>
        <v>214.52841999092746</v>
      </c>
      <c r="D1956">
        <v>29241.55</v>
      </c>
      <c r="E1956" s="135">
        <f t="shared" si="402"/>
        <v>337.64118634634787</v>
      </c>
      <c r="F1956">
        <v>17217</v>
      </c>
      <c r="G1956">
        <f t="shared" si="390"/>
        <v>247.7098671025125</v>
      </c>
      <c r="H1956">
        <v>14158.79</v>
      </c>
      <c r="I1956">
        <f t="shared" si="391"/>
        <v>223.61503971243425</v>
      </c>
      <c r="J1956">
        <v>11559.09</v>
      </c>
      <c r="K1956">
        <f t="shared" si="392"/>
        <v>226.49516210570866</v>
      </c>
      <c r="L1956">
        <v>32014.01</v>
      </c>
      <c r="M1956" s="134">
        <f t="shared" si="393"/>
        <v>376.10355708750683</v>
      </c>
      <c r="N1956">
        <v>16130.85</v>
      </c>
      <c r="O1956">
        <f t="shared" si="394"/>
        <v>245.7480065448097</v>
      </c>
      <c r="P1956">
        <v>27833.59</v>
      </c>
      <c r="Q1956">
        <f t="shared" si="395"/>
        <v>287.3773667114765</v>
      </c>
      <c r="R1956">
        <v>13229.95</v>
      </c>
      <c r="S1956" s="135">
        <f t="shared" si="396"/>
        <v>314.34317946378508</v>
      </c>
      <c r="T1956">
        <v>19450.2</v>
      </c>
      <c r="U1956" s="136">
        <f t="shared" si="397"/>
        <v>304.44357834137088</v>
      </c>
      <c r="V1956">
        <v>14413.8</v>
      </c>
      <c r="W1956">
        <f t="shared" si="398"/>
        <v>197.04469862569874</v>
      </c>
      <c r="X1956">
        <v>6204.25</v>
      </c>
      <c r="Y1956">
        <f t="shared" si="399"/>
        <v>149.76380081541222</v>
      </c>
      <c r="Z1956">
        <v>30546.95</v>
      </c>
      <c r="AA1956" s="136">
        <f t="shared" si="400"/>
        <v>308.00748164878598</v>
      </c>
      <c r="AB1956">
        <v>18127.349999999999</v>
      </c>
      <c r="AC1956">
        <f t="shared" si="401"/>
        <v>206.05349307750015</v>
      </c>
    </row>
    <row r="1957" spans="1:29">
      <c r="A1957" s="20">
        <v>44918</v>
      </c>
      <c r="B1957">
        <v>40753.800000000003</v>
      </c>
      <c r="C1957">
        <f t="shared" si="402"/>
        <v>206.55805007108481</v>
      </c>
      <c r="D1957">
        <v>27860.05</v>
      </c>
      <c r="E1957" s="135">
        <f t="shared" si="402"/>
        <v>321.68952513353668</v>
      </c>
      <c r="F1957">
        <v>16916.5</v>
      </c>
      <c r="G1957">
        <f t="shared" si="390"/>
        <v>243.38641847241985</v>
      </c>
      <c r="H1957">
        <v>13877.62</v>
      </c>
      <c r="I1957">
        <f t="shared" si="391"/>
        <v>219.17441726405099</v>
      </c>
      <c r="J1957">
        <v>11301.46</v>
      </c>
      <c r="K1957">
        <f t="shared" si="392"/>
        <v>221.4470182973904</v>
      </c>
      <c r="L1957">
        <v>30897.48</v>
      </c>
      <c r="M1957" s="134">
        <f t="shared" si="393"/>
        <v>362.98645914835726</v>
      </c>
      <c r="N1957">
        <v>15704.8</v>
      </c>
      <c r="O1957">
        <f t="shared" si="394"/>
        <v>239.2572798820228</v>
      </c>
      <c r="P1957">
        <v>26880.42</v>
      </c>
      <c r="Q1957">
        <f t="shared" si="395"/>
        <v>277.53603885443835</v>
      </c>
      <c r="R1957">
        <v>12773.45</v>
      </c>
      <c r="S1957" s="135">
        <f t="shared" si="396"/>
        <v>303.49675438846594</v>
      </c>
      <c r="T1957">
        <v>18925.099999999999</v>
      </c>
      <c r="U1957" s="136">
        <f t="shared" si="397"/>
        <v>296.22446887272508</v>
      </c>
      <c r="V1957">
        <v>14131.1</v>
      </c>
      <c r="W1957">
        <f t="shared" si="398"/>
        <v>193.18003168835503</v>
      </c>
      <c r="X1957">
        <v>5982.78</v>
      </c>
      <c r="Y1957">
        <f t="shared" si="399"/>
        <v>144.41775754401127</v>
      </c>
      <c r="Z1957">
        <v>29405.62</v>
      </c>
      <c r="AA1957" s="136">
        <f t="shared" si="400"/>
        <v>296.49935468258445</v>
      </c>
      <c r="AB1957">
        <v>17806.8</v>
      </c>
      <c r="AC1957">
        <f t="shared" si="401"/>
        <v>202.40980289631025</v>
      </c>
    </row>
    <row r="1958" spans="1:29">
      <c r="A1958" s="20">
        <v>44921</v>
      </c>
      <c r="B1958">
        <v>41712.699999999997</v>
      </c>
      <c r="C1958">
        <f t="shared" si="402"/>
        <v>211.41817389299007</v>
      </c>
      <c r="D1958">
        <v>28823.35</v>
      </c>
      <c r="E1958" s="135">
        <f t="shared" si="402"/>
        <v>332.81238814207887</v>
      </c>
      <c r="F1958">
        <v>17047.400000000001</v>
      </c>
      <c r="G1958">
        <f t="shared" si="390"/>
        <v>245.26974434822395</v>
      </c>
      <c r="H1958">
        <v>13970.16</v>
      </c>
      <c r="I1958">
        <f t="shared" si="391"/>
        <v>220.63593592313046</v>
      </c>
      <c r="J1958">
        <v>11417.47</v>
      </c>
      <c r="K1958">
        <f t="shared" si="392"/>
        <v>223.7201819941765</v>
      </c>
      <c r="L1958">
        <v>31706.85</v>
      </c>
      <c r="M1958" s="134">
        <f t="shared" si="393"/>
        <v>372.49501293465005</v>
      </c>
      <c r="N1958">
        <v>15944.1</v>
      </c>
      <c r="O1958">
        <f t="shared" si="394"/>
        <v>242.90293389071874</v>
      </c>
      <c r="P1958">
        <v>27508.45</v>
      </c>
      <c r="Q1958">
        <f t="shared" si="395"/>
        <v>284.02034819490825</v>
      </c>
      <c r="R1958">
        <v>13110.07</v>
      </c>
      <c r="S1958" s="135">
        <f t="shared" si="396"/>
        <v>311.4948345831076</v>
      </c>
      <c r="T1958">
        <v>19271.400000000001</v>
      </c>
      <c r="U1958" s="136">
        <f t="shared" si="397"/>
        <v>301.64491756629212</v>
      </c>
      <c r="V1958">
        <v>14232.6</v>
      </c>
      <c r="W1958">
        <f t="shared" si="398"/>
        <v>194.56759339383925</v>
      </c>
      <c r="X1958">
        <v>6143.54</v>
      </c>
      <c r="Y1958">
        <f t="shared" si="399"/>
        <v>148.29832789805658</v>
      </c>
      <c r="Z1958">
        <v>30305.1</v>
      </c>
      <c r="AA1958" s="136">
        <f t="shared" si="400"/>
        <v>305.56888763410501</v>
      </c>
      <c r="AB1958">
        <v>18014.599999999999</v>
      </c>
      <c r="AC1958">
        <f t="shared" si="401"/>
        <v>204.77186441448606</v>
      </c>
    </row>
    <row r="1959" spans="1:29">
      <c r="A1959" s="20">
        <v>44922</v>
      </c>
      <c r="B1959">
        <v>42139.4</v>
      </c>
      <c r="C1959">
        <f t="shared" si="402"/>
        <v>213.580875775154</v>
      </c>
      <c r="D1959">
        <v>29133.25</v>
      </c>
      <c r="E1959" s="135">
        <f t="shared" si="402"/>
        <v>336.39068695485497</v>
      </c>
      <c r="F1959">
        <v>17101.25</v>
      </c>
      <c r="G1959">
        <f t="shared" si="390"/>
        <v>246.04451209774302</v>
      </c>
      <c r="H1959">
        <v>14023.83</v>
      </c>
      <c r="I1959">
        <f t="shared" si="391"/>
        <v>221.4835662066057</v>
      </c>
      <c r="J1959">
        <v>11459.67</v>
      </c>
      <c r="K1959">
        <f t="shared" si="392"/>
        <v>224.54707198645622</v>
      </c>
      <c r="L1959">
        <v>31975.67</v>
      </c>
      <c r="M1959" s="134">
        <f t="shared" si="393"/>
        <v>375.65313521349805</v>
      </c>
      <c r="N1959">
        <v>16017.8</v>
      </c>
      <c r="O1959">
        <f t="shared" si="394"/>
        <v>244.02572829289548</v>
      </c>
      <c r="P1959">
        <v>27675.1</v>
      </c>
      <c r="Q1959">
        <f t="shared" si="395"/>
        <v>285.74098280088134</v>
      </c>
      <c r="R1959">
        <v>13202.14</v>
      </c>
      <c r="S1959" s="135">
        <f t="shared" si="396"/>
        <v>313.68241477299728</v>
      </c>
      <c r="T1959">
        <v>19394.95</v>
      </c>
      <c r="U1959" s="136">
        <f t="shared" si="397"/>
        <v>303.57877963989938</v>
      </c>
      <c r="V1959">
        <v>14282.95</v>
      </c>
      <c r="W1959">
        <f t="shared" si="398"/>
        <v>195.25590602311146</v>
      </c>
      <c r="X1959">
        <v>6249.93</v>
      </c>
      <c r="Y1959">
        <f t="shared" si="399"/>
        <v>150.86646599190382</v>
      </c>
      <c r="Z1959">
        <v>30543.68</v>
      </c>
      <c r="AA1959" s="136">
        <f t="shared" si="400"/>
        <v>307.97450996208761</v>
      </c>
      <c r="AB1959">
        <v>18132.3</v>
      </c>
      <c r="AC1959">
        <f t="shared" si="401"/>
        <v>206.10975970173007</v>
      </c>
    </row>
    <row r="1960" spans="1:29">
      <c r="A1960" s="20">
        <v>44923</v>
      </c>
      <c r="B1960">
        <v>42261.45</v>
      </c>
      <c r="C1960">
        <f t="shared" si="402"/>
        <v>214.19947845787749</v>
      </c>
      <c r="D1960">
        <v>29498.799999999999</v>
      </c>
      <c r="E1960" s="135">
        <f t="shared" si="402"/>
        <v>340.6115553995478</v>
      </c>
      <c r="F1960">
        <v>17127.400000000001</v>
      </c>
      <c r="G1960">
        <f t="shared" si="390"/>
        <v>246.42074564741665</v>
      </c>
      <c r="H1960">
        <v>14032.58</v>
      </c>
      <c r="I1960">
        <f t="shared" si="391"/>
        <v>221.62175821294832</v>
      </c>
      <c r="J1960">
        <v>11466.9</v>
      </c>
      <c r="K1960">
        <f t="shared" si="392"/>
        <v>224.68874057992028</v>
      </c>
      <c r="L1960">
        <v>32181.43</v>
      </c>
      <c r="M1960" s="134">
        <f t="shared" si="393"/>
        <v>378.07042276686377</v>
      </c>
      <c r="N1960">
        <v>16032.75</v>
      </c>
      <c r="O1960">
        <f t="shared" si="394"/>
        <v>244.25348645181737</v>
      </c>
      <c r="P1960">
        <v>27752.639999999999</v>
      </c>
      <c r="Q1960">
        <f t="shared" si="395"/>
        <v>286.54157090377458</v>
      </c>
      <c r="R1960">
        <v>13320.3</v>
      </c>
      <c r="S1960" s="135">
        <f t="shared" si="396"/>
        <v>316.48989250990786</v>
      </c>
      <c r="T1960">
        <v>19489.849999999999</v>
      </c>
      <c r="U1960" s="136">
        <f t="shared" si="397"/>
        <v>305.06419858595626</v>
      </c>
      <c r="V1960">
        <v>14300.8</v>
      </c>
      <c r="W1960">
        <f t="shared" si="398"/>
        <v>195.49992549545522</v>
      </c>
      <c r="X1960">
        <v>6267.27</v>
      </c>
      <c r="Y1960">
        <f t="shared" si="399"/>
        <v>151.28503460312021</v>
      </c>
      <c r="Z1960">
        <v>30686.86</v>
      </c>
      <c r="AA1960" s="136">
        <f t="shared" si="400"/>
        <v>309.41820601758485</v>
      </c>
      <c r="AB1960">
        <v>18122.5</v>
      </c>
      <c r="AC1960">
        <f t="shared" si="401"/>
        <v>205.99836315274968</v>
      </c>
    </row>
    <row r="1961" spans="1:29">
      <c r="A1961" s="20">
        <v>44924</v>
      </c>
      <c r="B1961">
        <v>42252.55</v>
      </c>
      <c r="C1961">
        <f t="shared" si="402"/>
        <v>214.15436937245153</v>
      </c>
      <c r="D1961">
        <v>29637.7</v>
      </c>
      <c r="E1961" s="135">
        <f t="shared" si="402"/>
        <v>342.21538148891403</v>
      </c>
      <c r="F1961">
        <v>17113</v>
      </c>
      <c r="G1961">
        <f t="shared" si="390"/>
        <v>246.21356541356195</v>
      </c>
      <c r="H1961">
        <v>13998.4</v>
      </c>
      <c r="I1961">
        <f t="shared" si="391"/>
        <v>221.08194075274369</v>
      </c>
      <c r="J1961">
        <v>11448.75</v>
      </c>
      <c r="K1961">
        <f t="shared" si="392"/>
        <v>224.33309950504164</v>
      </c>
      <c r="L1961">
        <v>32132.36</v>
      </c>
      <c r="M1961" s="134">
        <f t="shared" si="393"/>
        <v>377.49394385821461</v>
      </c>
      <c r="N1961">
        <v>16022.3</v>
      </c>
      <c r="O1961">
        <f t="shared" si="394"/>
        <v>244.09428426046392</v>
      </c>
      <c r="P1961">
        <v>27715.97</v>
      </c>
      <c r="Q1961">
        <f t="shared" si="395"/>
        <v>286.16295901657963</v>
      </c>
      <c r="R1961">
        <v>13324.49</v>
      </c>
      <c r="S1961" s="135">
        <f t="shared" si="396"/>
        <v>316.58944677292118</v>
      </c>
      <c r="T1961">
        <v>19450.650000000001</v>
      </c>
      <c r="U1961" s="136">
        <f t="shared" si="397"/>
        <v>304.45062195070409</v>
      </c>
      <c r="V1961">
        <v>14253.6</v>
      </c>
      <c r="W1961">
        <f t="shared" si="398"/>
        <v>194.85467512600837</v>
      </c>
      <c r="X1961">
        <v>6310.28</v>
      </c>
      <c r="Y1961">
        <f t="shared" si="399"/>
        <v>152.32324890349025</v>
      </c>
      <c r="Z1961">
        <v>30635.82</v>
      </c>
      <c r="AA1961" s="136">
        <f t="shared" si="400"/>
        <v>308.90356537872066</v>
      </c>
      <c r="AB1961">
        <v>18191</v>
      </c>
      <c r="AC1961">
        <f t="shared" si="401"/>
        <v>206.77700229613296</v>
      </c>
    </row>
    <row r="1962" spans="1:29">
      <c r="A1962" s="20">
        <v>44925</v>
      </c>
      <c r="B1962">
        <v>42187.65</v>
      </c>
      <c r="C1962">
        <f t="shared" si="402"/>
        <v>213.82542783940153</v>
      </c>
      <c r="D1962">
        <v>29685.5</v>
      </c>
      <c r="E1962" s="135">
        <f t="shared" si="402"/>
        <v>342.76731012153971</v>
      </c>
      <c r="F1962">
        <v>17010.349999999999</v>
      </c>
      <c r="G1962">
        <f t="shared" si="390"/>
        <v>244.73668687153526</v>
      </c>
      <c r="H1962">
        <v>13955.84</v>
      </c>
      <c r="I1962">
        <f t="shared" si="391"/>
        <v>220.40977483389321</v>
      </c>
      <c r="J1962">
        <v>11435.95</v>
      </c>
      <c r="K1962">
        <f t="shared" si="392"/>
        <v>224.08228927041654</v>
      </c>
      <c r="L1962">
        <v>32311.43</v>
      </c>
      <c r="M1962" s="134">
        <f t="shared" si="393"/>
        <v>379.59767481749338</v>
      </c>
      <c r="N1962">
        <v>16031.05</v>
      </c>
      <c r="O1962">
        <f t="shared" si="394"/>
        <v>244.22758753073595</v>
      </c>
      <c r="P1962">
        <v>27800.87</v>
      </c>
      <c r="Q1962">
        <f t="shared" si="395"/>
        <v>287.03953794275498</v>
      </c>
      <c r="R1962">
        <v>13357.03</v>
      </c>
      <c r="S1962" s="135">
        <f t="shared" si="396"/>
        <v>317.36259610906774</v>
      </c>
      <c r="T1962">
        <v>19444.95</v>
      </c>
      <c r="U1962" s="136">
        <f t="shared" si="397"/>
        <v>304.3614028991496</v>
      </c>
      <c r="V1962">
        <v>14208.25</v>
      </c>
      <c r="W1962">
        <f t="shared" si="398"/>
        <v>194.23471529010976</v>
      </c>
      <c r="X1962">
        <v>6363.71</v>
      </c>
      <c r="Y1962">
        <f t="shared" si="399"/>
        <v>153.61299059306876</v>
      </c>
      <c r="Z1962">
        <v>30899.57</v>
      </c>
      <c r="AA1962" s="136">
        <f t="shared" si="400"/>
        <v>311.56297894651931</v>
      </c>
      <c r="AB1962">
        <v>18105.3</v>
      </c>
      <c r="AC1962">
        <f t="shared" si="401"/>
        <v>205.8028508422943</v>
      </c>
    </row>
    <row r="1963" spans="1:29">
      <c r="A1963" s="20">
        <v>44928</v>
      </c>
      <c r="B1963">
        <v>42248.4</v>
      </c>
      <c r="C1963">
        <f t="shared" si="402"/>
        <v>214.13333536070795</v>
      </c>
      <c r="D1963">
        <v>29670.15</v>
      </c>
      <c r="E1963" s="135">
        <f t="shared" si="402"/>
        <v>342.59006944139736</v>
      </c>
      <c r="F1963">
        <v>17029.2</v>
      </c>
      <c r="G1963">
        <f t="shared" si="390"/>
        <v>245.00789155265758</v>
      </c>
      <c r="H1963">
        <v>13945.85</v>
      </c>
      <c r="I1963">
        <f t="shared" si="391"/>
        <v>220.25199904608033</v>
      </c>
      <c r="J1963">
        <v>11456.8</v>
      </c>
      <c r="K1963">
        <f t="shared" si="392"/>
        <v>224.49083562916138</v>
      </c>
      <c r="L1963">
        <v>32524.14</v>
      </c>
      <c r="M1963" s="134">
        <f t="shared" si="393"/>
        <v>382.09661161510422</v>
      </c>
      <c r="N1963">
        <v>16074.5</v>
      </c>
      <c r="O1963">
        <f t="shared" si="394"/>
        <v>244.88953348425807</v>
      </c>
      <c r="P1963">
        <v>27951.08</v>
      </c>
      <c r="Q1963">
        <f t="shared" si="395"/>
        <v>288.59043217715777</v>
      </c>
      <c r="R1963">
        <v>13402.2</v>
      </c>
      <c r="S1963" s="135">
        <f t="shared" si="396"/>
        <v>318.43583383229264</v>
      </c>
      <c r="T1963">
        <v>19515.150000000001</v>
      </c>
      <c r="U1963" s="136">
        <f t="shared" si="397"/>
        <v>305.46020595513693</v>
      </c>
      <c r="V1963">
        <v>14169.65</v>
      </c>
      <c r="W1963">
        <f t="shared" si="398"/>
        <v>193.70703172526552</v>
      </c>
      <c r="X1963">
        <v>6476.92</v>
      </c>
      <c r="Y1963">
        <f t="shared" si="399"/>
        <v>156.34575601843247</v>
      </c>
      <c r="Z1963">
        <v>31024.87</v>
      </c>
      <c r="AA1963" s="136">
        <f t="shared" si="400"/>
        <v>312.82638944906023</v>
      </c>
      <c r="AB1963">
        <v>18197.45</v>
      </c>
      <c r="AC1963">
        <f t="shared" si="401"/>
        <v>206.85031941255372</v>
      </c>
    </row>
    <row r="1964" spans="1:29">
      <c r="A1964" s="20">
        <v>44929</v>
      </c>
      <c r="B1964">
        <v>42434.25</v>
      </c>
      <c r="C1964">
        <f t="shared" si="402"/>
        <v>215.07530429626024</v>
      </c>
      <c r="D1964">
        <v>29649.25</v>
      </c>
      <c r="E1964" s="135">
        <f t="shared" si="402"/>
        <v>342.34874499742506</v>
      </c>
      <c r="F1964">
        <v>17095.3</v>
      </c>
      <c r="G1964">
        <f t="shared" si="390"/>
        <v>245.95890637611558</v>
      </c>
      <c r="H1964">
        <v>13990</v>
      </c>
      <c r="I1964">
        <f t="shared" si="391"/>
        <v>220.94927642665479</v>
      </c>
      <c r="J1964">
        <v>11506.52</v>
      </c>
      <c r="K1964">
        <f t="shared" si="392"/>
        <v>225.46507663428343</v>
      </c>
      <c r="L1964">
        <v>32608.82</v>
      </c>
      <c r="M1964" s="134">
        <f t="shared" si="393"/>
        <v>383.09144010469896</v>
      </c>
      <c r="N1964">
        <v>16119.8</v>
      </c>
      <c r="O1964">
        <f t="shared" si="394"/>
        <v>245.57966355778049</v>
      </c>
      <c r="P1964">
        <v>28026.63</v>
      </c>
      <c r="Q1964">
        <f t="shared" si="395"/>
        <v>289.3704738482125</v>
      </c>
      <c r="R1964">
        <v>13406.26</v>
      </c>
      <c r="S1964" s="135">
        <f t="shared" si="396"/>
        <v>318.53229929955614</v>
      </c>
      <c r="T1964">
        <v>19548.099999999999</v>
      </c>
      <c r="U1964" s="136">
        <f t="shared" si="397"/>
        <v>305.97595468298272</v>
      </c>
      <c r="V1964">
        <v>14207.4</v>
      </c>
      <c r="W1964">
        <f t="shared" si="398"/>
        <v>194.22309531523624</v>
      </c>
      <c r="X1964">
        <v>6491.24</v>
      </c>
      <c r="Y1964">
        <f t="shared" si="399"/>
        <v>156.69142513680725</v>
      </c>
      <c r="Z1964">
        <v>31073.07</v>
      </c>
      <c r="AA1964" s="136">
        <f t="shared" si="400"/>
        <v>313.31239412761153</v>
      </c>
      <c r="AB1964">
        <v>18232.55</v>
      </c>
      <c r="AC1964">
        <f t="shared" si="401"/>
        <v>207.24930092982018</v>
      </c>
    </row>
    <row r="1965" spans="1:29">
      <c r="A1965" s="20">
        <v>44930</v>
      </c>
      <c r="B1965">
        <v>41861.25</v>
      </c>
      <c r="C1965">
        <f t="shared" si="402"/>
        <v>212.17109014467849</v>
      </c>
      <c r="D1965">
        <v>29292.9</v>
      </c>
      <c r="E1965" s="135">
        <f t="shared" si="402"/>
        <v>338.23410549457657</v>
      </c>
      <c r="F1965">
        <v>16962.7</v>
      </c>
      <c r="G1965">
        <f t="shared" si="390"/>
        <v>244.05112172270367</v>
      </c>
      <c r="H1965">
        <v>13887.92</v>
      </c>
      <c r="I1965">
        <f t="shared" si="391"/>
        <v>219.33708899723138</v>
      </c>
      <c r="J1965">
        <v>11401.81</v>
      </c>
      <c r="K1965">
        <f t="shared" si="392"/>
        <v>223.41333134775229</v>
      </c>
      <c r="L1965">
        <v>32289.83</v>
      </c>
      <c r="M1965" s="134">
        <f t="shared" si="393"/>
        <v>379.34391601523492</v>
      </c>
      <c r="N1965">
        <v>16049.15</v>
      </c>
      <c r="O1965">
        <f t="shared" si="394"/>
        <v>244.50333486695573</v>
      </c>
      <c r="P1965">
        <v>27881.26</v>
      </c>
      <c r="Q1965">
        <f t="shared" si="395"/>
        <v>287.86955183998975</v>
      </c>
      <c r="R1965">
        <v>13213.48</v>
      </c>
      <c r="S1965" s="135">
        <f t="shared" si="396"/>
        <v>313.95185280225053</v>
      </c>
      <c r="T1965">
        <v>19296.95</v>
      </c>
      <c r="U1965" s="136">
        <f t="shared" si="397"/>
        <v>302.04483805176892</v>
      </c>
      <c r="V1965">
        <v>14126.65</v>
      </c>
      <c r="W1965">
        <f t="shared" si="398"/>
        <v>193.11919770225251</v>
      </c>
      <c r="X1965">
        <v>6384.78</v>
      </c>
      <c r="Y1965">
        <f t="shared" si="399"/>
        <v>154.121597319616</v>
      </c>
      <c r="Z1965">
        <v>30670.61</v>
      </c>
      <c r="AA1965" s="136">
        <f t="shared" si="400"/>
        <v>309.25435589255466</v>
      </c>
      <c r="AB1965">
        <v>18042.95</v>
      </c>
      <c r="AC1965">
        <f t="shared" si="401"/>
        <v>205.09411871689363</v>
      </c>
    </row>
    <row r="1966" spans="1:29">
      <c r="A1966" s="20">
        <v>44931</v>
      </c>
      <c r="B1966">
        <v>42150.5</v>
      </c>
      <c r="C1966">
        <f t="shared" si="402"/>
        <v>213.63713542102235</v>
      </c>
      <c r="D1966">
        <v>29395.7</v>
      </c>
      <c r="E1966" s="135">
        <f t="shared" si="402"/>
        <v>339.42109845344515</v>
      </c>
      <c r="F1966">
        <v>17112.25</v>
      </c>
      <c r="G1966">
        <f t="shared" si="390"/>
        <v>246.20277477638203</v>
      </c>
      <c r="H1966">
        <v>14053.31</v>
      </c>
      <c r="I1966">
        <f t="shared" si="391"/>
        <v>221.94915481768919</v>
      </c>
      <c r="J1966">
        <v>11517.7</v>
      </c>
      <c r="K1966">
        <f t="shared" si="392"/>
        <v>225.6841436985888</v>
      </c>
      <c r="L1966">
        <v>32365.360000000001</v>
      </c>
      <c r="M1966" s="134">
        <f t="shared" si="393"/>
        <v>380.23124945665069</v>
      </c>
      <c r="N1966">
        <v>16083.5</v>
      </c>
      <c r="O1966">
        <f t="shared" si="394"/>
        <v>245.02664541939495</v>
      </c>
      <c r="P1966">
        <v>27936.16</v>
      </c>
      <c r="Q1966">
        <f t="shared" si="395"/>
        <v>288.43638556256957</v>
      </c>
      <c r="R1966">
        <v>13323.96</v>
      </c>
      <c r="S1966" s="135">
        <f t="shared" si="396"/>
        <v>316.57685399024888</v>
      </c>
      <c r="T1966">
        <v>19411.3</v>
      </c>
      <c r="U1966" s="136">
        <f t="shared" si="397"/>
        <v>303.83469744567418</v>
      </c>
      <c r="V1966">
        <v>14219.05</v>
      </c>
      <c r="W1966">
        <f t="shared" si="398"/>
        <v>194.38235732379673</v>
      </c>
      <c r="X1966">
        <v>6440.45</v>
      </c>
      <c r="Y1966">
        <f t="shared" si="399"/>
        <v>155.46541015620286</v>
      </c>
      <c r="Z1966">
        <v>30833.05</v>
      </c>
      <c r="AA1966" s="136">
        <f t="shared" si="400"/>
        <v>310.89225215778009</v>
      </c>
      <c r="AB1966">
        <v>17992.150000000001</v>
      </c>
      <c r="AC1966">
        <f t="shared" si="401"/>
        <v>204.51667538136272</v>
      </c>
    </row>
    <row r="1967" spans="1:29">
      <c r="A1967" s="20">
        <v>44932</v>
      </c>
      <c r="B1967">
        <v>41841.35</v>
      </c>
      <c r="C1967">
        <f t="shared" si="402"/>
        <v>212.07022825704067</v>
      </c>
      <c r="D1967">
        <v>29170.85</v>
      </c>
      <c r="E1967" s="135">
        <f t="shared" si="402"/>
        <v>336.82484002152285</v>
      </c>
      <c r="F1967">
        <v>17043.05</v>
      </c>
      <c r="G1967">
        <f t="shared" si="390"/>
        <v>245.20715865258032</v>
      </c>
      <c r="H1967">
        <v>13996.96</v>
      </c>
      <c r="I1967">
        <f t="shared" si="391"/>
        <v>221.05919829684271</v>
      </c>
      <c r="J1967">
        <v>11448.77</v>
      </c>
      <c r="K1967">
        <f t="shared" si="392"/>
        <v>224.33349139603328</v>
      </c>
      <c r="L1967">
        <v>32115.1</v>
      </c>
      <c r="M1967" s="134">
        <f t="shared" si="393"/>
        <v>377.29117177826174</v>
      </c>
      <c r="N1967">
        <v>15984.6</v>
      </c>
      <c r="O1967">
        <f t="shared" si="394"/>
        <v>243.51993759883487</v>
      </c>
      <c r="P1967">
        <v>27782.31</v>
      </c>
      <c r="Q1967">
        <f t="shared" si="395"/>
        <v>286.84790891013057</v>
      </c>
      <c r="R1967">
        <v>13240.68</v>
      </c>
      <c r="S1967" s="135">
        <f t="shared" si="396"/>
        <v>314.59812391298152</v>
      </c>
      <c r="T1967">
        <v>19287.599999999999</v>
      </c>
      <c r="U1967" s="136">
        <f t="shared" si="397"/>
        <v>301.89848750228913</v>
      </c>
      <c r="V1967">
        <v>14109.85</v>
      </c>
      <c r="W1967">
        <f t="shared" si="398"/>
        <v>192.8895323165172</v>
      </c>
      <c r="X1967">
        <v>6413.17</v>
      </c>
      <c r="Y1967">
        <f t="shared" si="399"/>
        <v>154.80690083013695</v>
      </c>
      <c r="Z1967">
        <v>30637.200000000001</v>
      </c>
      <c r="AA1967" s="136">
        <f t="shared" si="400"/>
        <v>308.91748003549242</v>
      </c>
      <c r="AB1967">
        <v>17859.45</v>
      </c>
      <c r="AC1967">
        <f t="shared" si="401"/>
        <v>203.00827517220998</v>
      </c>
    </row>
    <row r="1968" spans="1:29">
      <c r="A1968" s="20">
        <v>44935</v>
      </c>
      <c r="B1968">
        <v>42179.75</v>
      </c>
      <c r="C1968">
        <f t="shared" si="402"/>
        <v>213.78538719054029</v>
      </c>
      <c r="D1968">
        <v>29444.55</v>
      </c>
      <c r="E1968" s="135">
        <f t="shared" si="402"/>
        <v>339.98515104139</v>
      </c>
      <c r="F1968">
        <v>17234.400000000001</v>
      </c>
      <c r="G1968">
        <f t="shared" si="390"/>
        <v>247.96020988508693</v>
      </c>
      <c r="H1968">
        <v>14115.72</v>
      </c>
      <c r="I1968">
        <f t="shared" si="391"/>
        <v>222.93481917378551</v>
      </c>
      <c r="J1968">
        <v>11568.31</v>
      </c>
      <c r="K1968">
        <f t="shared" si="392"/>
        <v>226.67582385283706</v>
      </c>
      <c r="L1968">
        <v>32403.8</v>
      </c>
      <c r="M1968" s="134">
        <f t="shared" si="393"/>
        <v>380.68284613992915</v>
      </c>
      <c r="N1968">
        <v>16079.9</v>
      </c>
      <c r="O1968">
        <f t="shared" si="394"/>
        <v>244.97180064534015</v>
      </c>
      <c r="P1968">
        <v>27948.92</v>
      </c>
      <c r="Q1968">
        <f t="shared" si="395"/>
        <v>288.5681305224989</v>
      </c>
      <c r="R1968">
        <v>13356.8</v>
      </c>
      <c r="S1968" s="135">
        <f t="shared" si="396"/>
        <v>317.35713131658724</v>
      </c>
      <c r="T1968">
        <v>19489</v>
      </c>
      <c r="U1968" s="136">
        <f t="shared" si="397"/>
        <v>305.05089399054901</v>
      </c>
      <c r="V1968">
        <v>14255.2</v>
      </c>
      <c r="W1968">
        <f t="shared" si="398"/>
        <v>194.87654801988793</v>
      </c>
      <c r="X1968">
        <v>6465.59</v>
      </c>
      <c r="Y1968">
        <f t="shared" si="399"/>
        <v>156.07226222575187</v>
      </c>
      <c r="Z1968">
        <v>30859.55</v>
      </c>
      <c r="AA1968" s="136">
        <f t="shared" si="400"/>
        <v>311.15945390013712</v>
      </c>
      <c r="AB1968">
        <v>18101.2</v>
      </c>
      <c r="AC1968">
        <f t="shared" si="401"/>
        <v>205.75624616363925</v>
      </c>
    </row>
    <row r="1969" spans="1:29">
      <c r="A1969" s="20">
        <v>44936</v>
      </c>
      <c r="B1969">
        <v>42026.3</v>
      </c>
      <c r="C1969">
        <f t="shared" si="402"/>
        <v>213.00763559968473</v>
      </c>
      <c r="D1969">
        <v>29143.35</v>
      </c>
      <c r="E1969" s="135">
        <f t="shared" si="402"/>
        <v>336.50730785840136</v>
      </c>
      <c r="F1969">
        <v>17089.95</v>
      </c>
      <c r="G1969">
        <f t="shared" si="390"/>
        <v>245.88193316423207</v>
      </c>
      <c r="H1969">
        <v>14009.02</v>
      </c>
      <c r="I1969">
        <f t="shared" si="391"/>
        <v>221.24966636501324</v>
      </c>
      <c r="J1969">
        <v>11486.39</v>
      </c>
      <c r="K1969">
        <f t="shared" si="392"/>
        <v>225.0706383512362</v>
      </c>
      <c r="L1969">
        <v>32081.02</v>
      </c>
      <c r="M1969" s="134">
        <f t="shared" si="393"/>
        <v>376.89079677914287</v>
      </c>
      <c r="N1969">
        <v>16051.1</v>
      </c>
      <c r="O1969">
        <f t="shared" si="394"/>
        <v>244.53304245290207</v>
      </c>
      <c r="P1969">
        <v>27770.53</v>
      </c>
      <c r="Q1969">
        <f t="shared" si="395"/>
        <v>286.72628229351869</v>
      </c>
      <c r="R1969">
        <v>13175.61</v>
      </c>
      <c r="S1969" s="135">
        <f t="shared" si="396"/>
        <v>313.05206284036149</v>
      </c>
      <c r="T1969">
        <v>19200.900000000001</v>
      </c>
      <c r="U1969" s="136">
        <f t="shared" si="397"/>
        <v>300.54141877074932</v>
      </c>
      <c r="V1969">
        <v>14177.5</v>
      </c>
      <c r="W1969">
        <f t="shared" si="398"/>
        <v>193.81434561086209</v>
      </c>
      <c r="X1969">
        <v>6446.89</v>
      </c>
      <c r="Y1969">
        <f t="shared" si="399"/>
        <v>155.62086470385185</v>
      </c>
      <c r="Z1969">
        <v>30462.33</v>
      </c>
      <c r="AA1969" s="136">
        <f t="shared" si="400"/>
        <v>307.15425102847462</v>
      </c>
      <c r="AB1969">
        <v>17914.150000000001</v>
      </c>
      <c r="AC1969">
        <f t="shared" si="401"/>
        <v>203.63004978743723</v>
      </c>
    </row>
    <row r="1970" spans="1:29">
      <c r="A1970" s="20">
        <v>44937</v>
      </c>
      <c r="B1970">
        <v>41889.9</v>
      </c>
      <c r="C1970">
        <f t="shared" si="402"/>
        <v>212.3163008522576</v>
      </c>
      <c r="D1970">
        <v>29012.7</v>
      </c>
      <c r="E1970" s="135">
        <f t="shared" si="402"/>
        <v>334.99874141797159</v>
      </c>
      <c r="F1970">
        <v>16973.55</v>
      </c>
      <c r="G1970">
        <f t="shared" si="390"/>
        <v>244.20722627390666</v>
      </c>
      <c r="H1970">
        <v>13888.57</v>
      </c>
      <c r="I1970">
        <f t="shared" si="391"/>
        <v>219.34735468913112</v>
      </c>
      <c r="J1970">
        <v>11402.94</v>
      </c>
      <c r="K1970">
        <f t="shared" si="392"/>
        <v>223.43547318877782</v>
      </c>
      <c r="L1970">
        <v>32002.28</v>
      </c>
      <c r="M1970" s="134">
        <f t="shared" si="393"/>
        <v>375.9657519601692</v>
      </c>
      <c r="N1970">
        <v>15974.35</v>
      </c>
      <c r="O1970">
        <f t="shared" si="394"/>
        <v>243.36378233937336</v>
      </c>
      <c r="P1970">
        <v>27657.94</v>
      </c>
      <c r="Q1970">
        <f t="shared" si="395"/>
        <v>285.56380854442472</v>
      </c>
      <c r="R1970">
        <v>13188.06</v>
      </c>
      <c r="S1970" s="135">
        <f t="shared" si="396"/>
        <v>313.34787443332476</v>
      </c>
      <c r="T1970">
        <v>19162.7</v>
      </c>
      <c r="U1970" s="136">
        <f t="shared" si="397"/>
        <v>299.94349460068213</v>
      </c>
      <c r="V1970">
        <v>14079.35</v>
      </c>
      <c r="W1970">
        <f t="shared" si="398"/>
        <v>192.47258027693817</v>
      </c>
      <c r="X1970">
        <v>6466.67</v>
      </c>
      <c r="Y1970">
        <f t="shared" si="399"/>
        <v>156.09833224305947</v>
      </c>
      <c r="Z1970">
        <v>30393.8</v>
      </c>
      <c r="AA1970" s="136">
        <f t="shared" si="400"/>
        <v>306.46325723965475</v>
      </c>
      <c r="AB1970">
        <v>17895.7</v>
      </c>
      <c r="AC1970">
        <f t="shared" si="401"/>
        <v>203.42032873348947</v>
      </c>
    </row>
    <row r="1971" spans="1:29">
      <c r="A1971" s="20">
        <v>44938</v>
      </c>
      <c r="B1971">
        <v>41978.9</v>
      </c>
      <c r="C1971">
        <f t="shared" si="402"/>
        <v>212.76739170651723</v>
      </c>
      <c r="D1971">
        <v>29030.35</v>
      </c>
      <c r="E1971" s="135">
        <f t="shared" si="402"/>
        <v>335.20253933357498</v>
      </c>
      <c r="F1971">
        <v>17010</v>
      </c>
      <c r="G1971">
        <f t="shared" si="390"/>
        <v>244.73165124085133</v>
      </c>
      <c r="H1971">
        <v>13873.18</v>
      </c>
      <c r="I1971">
        <f t="shared" si="391"/>
        <v>219.10429469168969</v>
      </c>
      <c r="J1971">
        <v>11410.21</v>
      </c>
      <c r="K1971">
        <f t="shared" si="392"/>
        <v>223.57792556422504</v>
      </c>
      <c r="L1971">
        <v>31925.47</v>
      </c>
      <c r="M1971" s="134">
        <f t="shared" si="393"/>
        <v>375.06338096010114</v>
      </c>
      <c r="N1971">
        <v>16010.75</v>
      </c>
      <c r="O1971">
        <f t="shared" si="394"/>
        <v>243.91832394370491</v>
      </c>
      <c r="P1971">
        <v>27677.599999999999</v>
      </c>
      <c r="Q1971">
        <f t="shared" si="395"/>
        <v>285.76679490118096</v>
      </c>
      <c r="R1971">
        <v>13167.77</v>
      </c>
      <c r="S1971" s="135">
        <f t="shared" si="396"/>
        <v>312.86578469668024</v>
      </c>
      <c r="T1971">
        <v>19129.599999999999</v>
      </c>
      <c r="U1971" s="136">
        <f t="shared" si="397"/>
        <v>299.42539800305843</v>
      </c>
      <c r="V1971">
        <v>14072</v>
      </c>
      <c r="W1971">
        <f t="shared" si="398"/>
        <v>192.37210167067897</v>
      </c>
      <c r="X1971">
        <v>6421.28</v>
      </c>
      <c r="Y1971">
        <f t="shared" si="399"/>
        <v>155.00266734899307</v>
      </c>
      <c r="Z1971">
        <v>30402.38</v>
      </c>
      <c r="AA1971" s="136">
        <f t="shared" si="400"/>
        <v>306.54977010567069</v>
      </c>
      <c r="AB1971">
        <v>17858.2</v>
      </c>
      <c r="AC1971">
        <f t="shared" si="401"/>
        <v>202.99406642871759</v>
      </c>
    </row>
    <row r="1972" spans="1:29">
      <c r="A1972" s="20">
        <v>44939</v>
      </c>
      <c r="B1972">
        <v>42152.45</v>
      </c>
      <c r="C1972">
        <f t="shared" si="402"/>
        <v>213.64701887232354</v>
      </c>
      <c r="D1972">
        <v>29166.1</v>
      </c>
      <c r="E1972" s="135">
        <f t="shared" si="402"/>
        <v>336.76999355698371</v>
      </c>
      <c r="F1972">
        <v>17058.5</v>
      </c>
      <c r="G1972">
        <f t="shared" si="390"/>
        <v>245.42944577848692</v>
      </c>
      <c r="H1972">
        <v>13916.18</v>
      </c>
      <c r="I1972">
        <f t="shared" si="391"/>
        <v>219.78340969428766</v>
      </c>
      <c r="J1972">
        <v>11461.16</v>
      </c>
      <c r="K1972">
        <f t="shared" si="392"/>
        <v>224.57626786533055</v>
      </c>
      <c r="L1972">
        <v>32022.37</v>
      </c>
      <c r="M1972" s="134">
        <f t="shared" si="393"/>
        <v>376.20177114245502</v>
      </c>
      <c r="N1972">
        <v>15963.95</v>
      </c>
      <c r="O1972">
        <f t="shared" si="394"/>
        <v>243.20534188099296</v>
      </c>
      <c r="P1972">
        <v>27554.27</v>
      </c>
      <c r="Q1972">
        <f t="shared" si="395"/>
        <v>284.49343236919981</v>
      </c>
      <c r="R1972">
        <v>13266.29</v>
      </c>
      <c r="S1972" s="135">
        <f t="shared" si="396"/>
        <v>315.20661667569544</v>
      </c>
      <c r="T1972">
        <v>19282.150000000001</v>
      </c>
      <c r="U1972" s="136">
        <f t="shared" si="397"/>
        <v>301.81318156703088</v>
      </c>
      <c r="V1972">
        <v>14098.9</v>
      </c>
      <c r="W1972">
        <f t="shared" si="398"/>
        <v>192.73983969902901</v>
      </c>
      <c r="X1972">
        <v>6478.06</v>
      </c>
      <c r="Y1972">
        <f t="shared" si="399"/>
        <v>156.37327437003498</v>
      </c>
      <c r="Z1972">
        <v>30526.04</v>
      </c>
      <c r="AA1972" s="136">
        <f t="shared" si="400"/>
        <v>307.79664434943936</v>
      </c>
      <c r="AB1972">
        <v>17956.599999999999</v>
      </c>
      <c r="AC1972">
        <f t="shared" si="401"/>
        <v>204.11257871643892</v>
      </c>
    </row>
    <row r="1973" spans="1:29">
      <c r="A1973" s="20">
        <v>44942</v>
      </c>
      <c r="B1973">
        <v>42125.15</v>
      </c>
      <c r="C1973">
        <f t="shared" si="402"/>
        <v>213.50865055410685</v>
      </c>
      <c r="D1973">
        <v>29240.1</v>
      </c>
      <c r="E1973" s="135">
        <f t="shared" si="402"/>
        <v>337.62444374138329</v>
      </c>
      <c r="F1973">
        <v>17005.349999999999</v>
      </c>
      <c r="G1973">
        <f t="shared" si="390"/>
        <v>244.66474929033572</v>
      </c>
      <c r="H1973">
        <v>13912.32</v>
      </c>
      <c r="I1973">
        <f t="shared" si="391"/>
        <v>219.72244727777536</v>
      </c>
      <c r="J1973">
        <v>11482.33</v>
      </c>
      <c r="K1973">
        <f t="shared" si="392"/>
        <v>224.99108447994107</v>
      </c>
      <c r="L1973">
        <v>32042.799999999999</v>
      </c>
      <c r="M1973" s="134">
        <f t="shared" si="393"/>
        <v>376.44178467625778</v>
      </c>
      <c r="N1973">
        <v>15905.7</v>
      </c>
      <c r="O1973">
        <f t="shared" si="394"/>
        <v>242.31792296746795</v>
      </c>
      <c r="P1973">
        <v>27516.63</v>
      </c>
      <c r="Q1973">
        <f t="shared" si="395"/>
        <v>284.10480538708862</v>
      </c>
      <c r="R1973">
        <v>13200.87</v>
      </c>
      <c r="S1973" s="135">
        <f t="shared" si="396"/>
        <v>313.65223961451829</v>
      </c>
      <c r="T1973">
        <v>19188.150000000001</v>
      </c>
      <c r="U1973" s="136">
        <f t="shared" si="397"/>
        <v>300.34184983964047</v>
      </c>
      <c r="V1973">
        <v>14127.05</v>
      </c>
      <c r="W1973">
        <f t="shared" si="398"/>
        <v>193.12466592572238</v>
      </c>
      <c r="X1973">
        <v>6461.94</v>
      </c>
      <c r="Y1973">
        <f t="shared" si="399"/>
        <v>155.98415522281417</v>
      </c>
      <c r="Z1973">
        <v>30617.07</v>
      </c>
      <c r="AA1973" s="136">
        <f t="shared" si="400"/>
        <v>308.71450754214726</v>
      </c>
      <c r="AB1973">
        <v>17894.849999999999</v>
      </c>
      <c r="AC1973">
        <f t="shared" si="401"/>
        <v>203.41066678791461</v>
      </c>
    </row>
    <row r="1974" spans="1:29">
      <c r="A1974" s="20">
        <v>44943</v>
      </c>
      <c r="B1974">
        <v>42161.5</v>
      </c>
      <c r="C1974">
        <f t="shared" si="402"/>
        <v>213.69288822323421</v>
      </c>
      <c r="D1974">
        <v>29430.5</v>
      </c>
      <c r="E1974" s="135">
        <f t="shared" si="402"/>
        <v>339.82292097259517</v>
      </c>
      <c r="F1974">
        <v>17127.099999999999</v>
      </c>
      <c r="G1974">
        <f t="shared" si="390"/>
        <v>246.41642939254464</v>
      </c>
      <c r="H1974">
        <v>14008.74</v>
      </c>
      <c r="I1974">
        <f t="shared" si="391"/>
        <v>221.24524422081029</v>
      </c>
      <c r="J1974">
        <v>11548.67</v>
      </c>
      <c r="K1974">
        <f t="shared" si="392"/>
        <v>226.29098689908415</v>
      </c>
      <c r="L1974">
        <v>31993.77</v>
      </c>
      <c r="M1974" s="134">
        <f t="shared" si="393"/>
        <v>375.86577569131651</v>
      </c>
      <c r="N1974">
        <v>15903.65</v>
      </c>
      <c r="O1974">
        <f t="shared" si="394"/>
        <v>242.28669191557563</v>
      </c>
      <c r="P1974">
        <v>27641.279999999999</v>
      </c>
      <c r="Q1974">
        <f t="shared" si="395"/>
        <v>285.39179670802798</v>
      </c>
      <c r="R1974">
        <v>13187.3</v>
      </c>
      <c r="S1974" s="135">
        <f t="shared" si="396"/>
        <v>313.32981685817197</v>
      </c>
      <c r="T1974">
        <v>19175.650000000001</v>
      </c>
      <c r="U1974" s="136">
        <f t="shared" si="397"/>
        <v>300.14619402482793</v>
      </c>
      <c r="V1974">
        <v>14223.8</v>
      </c>
      <c r="W1974">
        <f t="shared" si="398"/>
        <v>194.44729247750166</v>
      </c>
      <c r="X1974">
        <v>6448.55</v>
      </c>
      <c r="Y1974">
        <f t="shared" si="399"/>
        <v>155.66093528600985</v>
      </c>
      <c r="Z1974">
        <v>30546.22</v>
      </c>
      <c r="AA1974" s="136">
        <f t="shared" si="400"/>
        <v>308.00012099701542</v>
      </c>
      <c r="AB1974">
        <v>18053.3</v>
      </c>
      <c r="AC1974">
        <f t="shared" si="401"/>
        <v>205.21176711301067</v>
      </c>
    </row>
    <row r="1975" spans="1:29">
      <c r="A1975" s="20">
        <v>44944</v>
      </c>
      <c r="B1975">
        <v>42165.05</v>
      </c>
      <c r="C1975">
        <f t="shared" si="402"/>
        <v>213.71088117303896</v>
      </c>
      <c r="D1975">
        <v>29280.9</v>
      </c>
      <c r="E1975" s="135">
        <f t="shared" si="402"/>
        <v>338.09554600521443</v>
      </c>
      <c r="F1975">
        <v>17237.95</v>
      </c>
      <c r="G1975">
        <f t="shared" si="390"/>
        <v>248.01128556773858</v>
      </c>
      <c r="H1975">
        <v>14074.52</v>
      </c>
      <c r="I1975">
        <f t="shared" si="391"/>
        <v>222.2841322410637</v>
      </c>
      <c r="J1975">
        <v>11599.43</v>
      </c>
      <c r="K1975">
        <f t="shared" si="392"/>
        <v>227.28560623576945</v>
      </c>
      <c r="L1975">
        <v>32047.11</v>
      </c>
      <c r="M1975" s="134">
        <f t="shared" si="393"/>
        <v>376.49241895578251</v>
      </c>
      <c r="N1975">
        <v>15945.75</v>
      </c>
      <c r="O1975">
        <f t="shared" si="394"/>
        <v>242.9280710788272</v>
      </c>
      <c r="P1975">
        <v>27687.439999999999</v>
      </c>
      <c r="Q1975">
        <f t="shared" si="395"/>
        <v>285.8683913279603</v>
      </c>
      <c r="R1975">
        <v>13223.59</v>
      </c>
      <c r="S1975" s="135">
        <f t="shared" si="396"/>
        <v>314.19206607171708</v>
      </c>
      <c r="T1975">
        <v>19239.3</v>
      </c>
      <c r="U1975" s="136">
        <f t="shared" si="397"/>
        <v>301.14247343385341</v>
      </c>
      <c r="V1975">
        <v>14299.05</v>
      </c>
      <c r="W1975">
        <f t="shared" si="398"/>
        <v>195.47600201777448</v>
      </c>
      <c r="X1975">
        <v>6501.56</v>
      </c>
      <c r="Y1975">
        <f t="shared" si="399"/>
        <v>156.94053863552429</v>
      </c>
      <c r="Z1975">
        <v>30423.62</v>
      </c>
      <c r="AA1975" s="136">
        <f t="shared" si="400"/>
        <v>306.763934822941</v>
      </c>
      <c r="AB1975">
        <v>18165.349999999999</v>
      </c>
      <c r="AC1975">
        <f t="shared" si="401"/>
        <v>206.485438879669</v>
      </c>
    </row>
    <row r="1976" spans="1:29">
      <c r="A1976" s="20">
        <v>44945</v>
      </c>
      <c r="B1976">
        <v>42019.1</v>
      </c>
      <c r="C1976">
        <f t="shared" si="402"/>
        <v>212.97114285641877</v>
      </c>
      <c r="D1976">
        <v>29182.55</v>
      </c>
      <c r="E1976" s="135">
        <f t="shared" si="402"/>
        <v>336.95993552365093</v>
      </c>
      <c r="F1976">
        <v>17156.349999999999</v>
      </c>
      <c r="G1976">
        <f t="shared" si="390"/>
        <v>246.83726424256199</v>
      </c>
      <c r="H1976">
        <v>14025.46</v>
      </c>
      <c r="I1976">
        <f t="shared" si="391"/>
        <v>221.50930940321581</v>
      </c>
      <c r="J1976">
        <v>11568.29</v>
      </c>
      <c r="K1976">
        <f t="shared" si="392"/>
        <v>226.6754319618455</v>
      </c>
      <c r="L1976">
        <v>31996.71</v>
      </c>
      <c r="M1976" s="134">
        <f t="shared" si="393"/>
        <v>375.90031508384612</v>
      </c>
      <c r="N1976">
        <v>15973.65</v>
      </c>
      <c r="O1976">
        <f t="shared" si="394"/>
        <v>243.35311807775165</v>
      </c>
      <c r="P1976">
        <v>27630.799999999999</v>
      </c>
      <c r="Q1976">
        <f t="shared" si="395"/>
        <v>285.283592383572</v>
      </c>
      <c r="R1976">
        <v>13193.51</v>
      </c>
      <c r="S1976" s="135">
        <f t="shared" si="396"/>
        <v>313.47736625514403</v>
      </c>
      <c r="T1976">
        <v>19178.599999999999</v>
      </c>
      <c r="U1976" s="136">
        <f t="shared" si="397"/>
        <v>300.19236879712366</v>
      </c>
      <c r="V1976">
        <v>14231.65</v>
      </c>
      <c r="W1976">
        <f t="shared" si="398"/>
        <v>194.55460636309826</v>
      </c>
      <c r="X1976">
        <v>6539.34</v>
      </c>
      <c r="Y1976">
        <f t="shared" si="399"/>
        <v>157.85250646319179</v>
      </c>
      <c r="Z1976">
        <v>30344.02</v>
      </c>
      <c r="AA1976" s="136">
        <f t="shared" si="400"/>
        <v>305.96132128740823</v>
      </c>
      <c r="AB1976">
        <v>18107.849999999999</v>
      </c>
      <c r="AC1976">
        <f t="shared" si="401"/>
        <v>205.83183667901878</v>
      </c>
    </row>
    <row r="1977" spans="1:29">
      <c r="A1977" s="20">
        <v>44946</v>
      </c>
      <c r="B1977">
        <v>41861.449999999997</v>
      </c>
      <c r="C1977">
        <f t="shared" si="402"/>
        <v>212.17210383199142</v>
      </c>
      <c r="D1977">
        <v>29114.1</v>
      </c>
      <c r="E1977" s="135">
        <f t="shared" si="402"/>
        <v>336.16956910308124</v>
      </c>
      <c r="F1977">
        <v>17058.05</v>
      </c>
      <c r="G1977">
        <f t="shared" si="390"/>
        <v>245.42297139617895</v>
      </c>
      <c r="H1977">
        <v>13919.31</v>
      </c>
      <c r="I1977">
        <f t="shared" si="391"/>
        <v>219.83284294912795</v>
      </c>
      <c r="J1977">
        <v>11516.48</v>
      </c>
      <c r="K1977">
        <f t="shared" si="392"/>
        <v>225.6602383481011</v>
      </c>
      <c r="L1977">
        <v>31799.61</v>
      </c>
      <c r="M1977" s="134">
        <f t="shared" si="393"/>
        <v>373.58476601323775</v>
      </c>
      <c r="N1977">
        <v>15834.45</v>
      </c>
      <c r="O1977">
        <f t="shared" si="394"/>
        <v>241.23245348096737</v>
      </c>
      <c r="P1977">
        <v>27531.75</v>
      </c>
      <c r="Q1977">
        <f t="shared" si="395"/>
        <v>284.26091696970076</v>
      </c>
      <c r="R1977">
        <v>13153</v>
      </c>
      <c r="S1977" s="135">
        <f t="shared" si="396"/>
        <v>312.51484997956641</v>
      </c>
      <c r="T1977">
        <v>19123.150000000001</v>
      </c>
      <c r="U1977" s="136">
        <f t="shared" si="397"/>
        <v>299.3244396026152</v>
      </c>
      <c r="V1977">
        <v>14103.2</v>
      </c>
      <c r="W1977">
        <f t="shared" si="398"/>
        <v>192.79862310133029</v>
      </c>
      <c r="X1977">
        <v>6523.81</v>
      </c>
      <c r="Y1977">
        <f t="shared" si="399"/>
        <v>157.47762926987056</v>
      </c>
      <c r="Z1977">
        <v>30319.87</v>
      </c>
      <c r="AA1977" s="136">
        <f t="shared" si="400"/>
        <v>305.71781479390177</v>
      </c>
      <c r="AB1977">
        <v>18027.650000000001</v>
      </c>
      <c r="AC1977">
        <f t="shared" si="401"/>
        <v>204.92020369654674</v>
      </c>
    </row>
    <row r="1978" spans="1:29">
      <c r="A1978" s="20">
        <v>44949</v>
      </c>
      <c r="B1978">
        <v>41926.25</v>
      </c>
      <c r="C1978">
        <f t="shared" si="402"/>
        <v>212.50053852138501</v>
      </c>
      <c r="D1978">
        <v>29035.65</v>
      </c>
      <c r="E1978" s="135">
        <f t="shared" si="402"/>
        <v>335.26373644137664</v>
      </c>
      <c r="F1978">
        <v>17127.5</v>
      </c>
      <c r="G1978">
        <f t="shared" si="390"/>
        <v>246.42218439904062</v>
      </c>
      <c r="H1978">
        <v>14019.03</v>
      </c>
      <c r="I1978">
        <f t="shared" si="391"/>
        <v>221.40775802026923</v>
      </c>
      <c r="J1978">
        <v>11573.15</v>
      </c>
      <c r="K1978">
        <f t="shared" si="392"/>
        <v>226.7706614728047</v>
      </c>
      <c r="L1978">
        <v>31650.55</v>
      </c>
      <c r="M1978" s="134">
        <f t="shared" si="393"/>
        <v>371.83359531580049</v>
      </c>
      <c r="N1978">
        <v>15926.5</v>
      </c>
      <c r="O1978">
        <f t="shared" si="394"/>
        <v>242.6348038842288</v>
      </c>
      <c r="P1978">
        <v>27635.54</v>
      </c>
      <c r="Q1978">
        <f t="shared" si="395"/>
        <v>285.33253212574004</v>
      </c>
      <c r="R1978">
        <v>13198.1</v>
      </c>
      <c r="S1978" s="135">
        <f t="shared" si="396"/>
        <v>313.58642450507983</v>
      </c>
      <c r="T1978">
        <v>19192.25</v>
      </c>
      <c r="U1978" s="136">
        <f t="shared" si="397"/>
        <v>300.40602494689898</v>
      </c>
      <c r="V1978">
        <v>14261.55</v>
      </c>
      <c r="W1978">
        <f t="shared" si="398"/>
        <v>194.9633560674724</v>
      </c>
      <c r="X1978">
        <v>6568.18</v>
      </c>
      <c r="Y1978">
        <f t="shared" si="399"/>
        <v>158.54867248092427</v>
      </c>
      <c r="Z1978">
        <v>30334.560000000001</v>
      </c>
      <c r="AA1978" s="136">
        <f t="shared" si="400"/>
        <v>305.86593530692909</v>
      </c>
      <c r="AB1978">
        <v>18118.55</v>
      </c>
      <c r="AC1978">
        <f t="shared" si="401"/>
        <v>205.9534635233137</v>
      </c>
    </row>
    <row r="1979" spans="1:29">
      <c r="A1979" s="20">
        <v>44950</v>
      </c>
      <c r="B1979">
        <v>41820.65</v>
      </c>
      <c r="C1979">
        <f t="shared" si="402"/>
        <v>211.96531162015111</v>
      </c>
      <c r="D1979">
        <v>29020.75</v>
      </c>
      <c r="E1979" s="135">
        <f t="shared" si="402"/>
        <v>335.09169174208535</v>
      </c>
      <c r="F1979">
        <v>17076.849999999999</v>
      </c>
      <c r="G1979">
        <f t="shared" si="390"/>
        <v>245.69345670148923</v>
      </c>
      <c r="H1979">
        <v>14016.22</v>
      </c>
      <c r="I1979">
        <f t="shared" si="391"/>
        <v>221.36337864451804</v>
      </c>
      <c r="J1979">
        <v>11562.02</v>
      </c>
      <c r="K1979">
        <f t="shared" si="392"/>
        <v>226.55257413597835</v>
      </c>
      <c r="L1979">
        <v>31557.54</v>
      </c>
      <c r="M1979" s="134">
        <f t="shared" si="393"/>
        <v>370.74090521403849</v>
      </c>
      <c r="N1979">
        <v>15926.25</v>
      </c>
      <c r="O1979">
        <f t="shared" si="394"/>
        <v>242.63099521936388</v>
      </c>
      <c r="P1979">
        <v>27520.22</v>
      </c>
      <c r="Q1979">
        <f t="shared" si="395"/>
        <v>284.14187156311891</v>
      </c>
      <c r="R1979">
        <v>13136.93</v>
      </c>
      <c r="S1979" s="135">
        <f t="shared" si="396"/>
        <v>312.13302730495445</v>
      </c>
      <c r="T1979">
        <v>19101.849999999999</v>
      </c>
      <c r="U1979" s="136">
        <f t="shared" si="397"/>
        <v>298.99104209417459</v>
      </c>
      <c r="V1979">
        <v>14277.05</v>
      </c>
      <c r="W1979">
        <f t="shared" si="398"/>
        <v>195.17524972693059</v>
      </c>
      <c r="X1979">
        <v>6510.04</v>
      </c>
      <c r="Y1979">
        <f t="shared" si="399"/>
        <v>157.14523654919873</v>
      </c>
      <c r="Z1979">
        <v>30244.62</v>
      </c>
      <c r="AA1979" s="136">
        <f t="shared" si="400"/>
        <v>304.95906267645398</v>
      </c>
      <c r="AB1979">
        <v>18118.3</v>
      </c>
      <c r="AC1979">
        <f t="shared" si="401"/>
        <v>205.9506217746152</v>
      </c>
    </row>
    <row r="1980" spans="1:29">
      <c r="A1980" s="20">
        <v>44951</v>
      </c>
      <c r="B1980">
        <v>40768.199999999997</v>
      </c>
      <c r="C1980">
        <f t="shared" si="402"/>
        <v>206.63103555761668</v>
      </c>
      <c r="D1980">
        <v>28484.9</v>
      </c>
      <c r="E1980" s="135">
        <f t="shared" si="402"/>
        <v>328.90443321086212</v>
      </c>
      <c r="F1980">
        <v>16895.5</v>
      </c>
      <c r="G1980">
        <f t="shared" si="390"/>
        <v>243.08428063138177</v>
      </c>
      <c r="H1980">
        <v>13877.68</v>
      </c>
      <c r="I1980">
        <f t="shared" si="391"/>
        <v>219.17536486638016</v>
      </c>
      <c r="J1980">
        <v>11415.3</v>
      </c>
      <c r="K1980">
        <f t="shared" si="392"/>
        <v>223.67766182158769</v>
      </c>
      <c r="L1980">
        <v>31218.43</v>
      </c>
      <c r="M1980" s="134">
        <f t="shared" si="393"/>
        <v>366.75700949950777</v>
      </c>
      <c r="N1980">
        <v>15749.35</v>
      </c>
      <c r="O1980">
        <f t="shared" si="394"/>
        <v>239.93598396095055</v>
      </c>
      <c r="P1980">
        <v>27148.02</v>
      </c>
      <c r="Q1980">
        <f t="shared" si="395"/>
        <v>280.2989660705104</v>
      </c>
      <c r="R1980">
        <v>12920.43</v>
      </c>
      <c r="S1980" s="135">
        <f t="shared" si="396"/>
        <v>306.98899438314373</v>
      </c>
      <c r="T1980">
        <v>18780.900000000001</v>
      </c>
      <c r="U1980" s="136">
        <f t="shared" si="397"/>
        <v>293.9673833930475</v>
      </c>
      <c r="V1980">
        <v>14163.9</v>
      </c>
      <c r="W1980">
        <f t="shared" si="398"/>
        <v>193.62842601288588</v>
      </c>
      <c r="X1980">
        <v>6427.48</v>
      </c>
      <c r="Y1980">
        <f t="shared" si="399"/>
        <v>155.15232855946257</v>
      </c>
      <c r="Z1980">
        <v>29751.89</v>
      </c>
      <c r="AA1980" s="136">
        <f t="shared" si="400"/>
        <v>299.99082439299826</v>
      </c>
      <c r="AB1980">
        <v>17891.95</v>
      </c>
      <c r="AC1980">
        <f t="shared" si="401"/>
        <v>203.37770250301224</v>
      </c>
    </row>
    <row r="1981" spans="1:29">
      <c r="A1981" s="20">
        <v>44953</v>
      </c>
      <c r="B1981">
        <v>39250.449999999997</v>
      </c>
      <c r="C1981">
        <f t="shared" si="402"/>
        <v>198.93841596152041</v>
      </c>
      <c r="D1981">
        <v>27228.55</v>
      </c>
      <c r="E1981" s="135">
        <f t="shared" si="402"/>
        <v>314.3978320058564</v>
      </c>
      <c r="F1981">
        <v>16756.75</v>
      </c>
      <c r="G1981">
        <f t="shared" si="390"/>
        <v>241.08801275309438</v>
      </c>
      <c r="H1981">
        <v>13755.11</v>
      </c>
      <c r="I1981">
        <f t="shared" si="391"/>
        <v>217.23957124153279</v>
      </c>
      <c r="J1981">
        <v>11248.94</v>
      </c>
      <c r="K1981">
        <f t="shared" si="392"/>
        <v>220.41791255344413</v>
      </c>
      <c r="L1981">
        <v>30889.26</v>
      </c>
      <c r="M1981" s="134">
        <f t="shared" si="393"/>
        <v>362.88988982638665</v>
      </c>
      <c r="N1981">
        <v>15710.35</v>
      </c>
      <c r="O1981">
        <f t="shared" si="394"/>
        <v>239.34183224202391</v>
      </c>
      <c r="P1981">
        <v>26872.07</v>
      </c>
      <c r="Q1981">
        <f t="shared" si="395"/>
        <v>277.44982643943763</v>
      </c>
      <c r="R1981">
        <v>12491.3</v>
      </c>
      <c r="S1981" s="135">
        <f t="shared" si="396"/>
        <v>296.79287961299764</v>
      </c>
      <c r="T1981">
        <v>18167.25</v>
      </c>
      <c r="U1981" s="136">
        <f t="shared" si="397"/>
        <v>284.3622481322696</v>
      </c>
      <c r="V1981">
        <v>14109.3</v>
      </c>
      <c r="W1981">
        <f t="shared" si="398"/>
        <v>192.88201350924606</v>
      </c>
      <c r="X1981">
        <v>6271.49</v>
      </c>
      <c r="Y1981">
        <f t="shared" si="399"/>
        <v>151.38690078185914</v>
      </c>
      <c r="Z1981">
        <v>28877.93</v>
      </c>
      <c r="AA1981" s="136">
        <f t="shared" si="400"/>
        <v>291.17861176090992</v>
      </c>
      <c r="AB1981">
        <v>17604.349999999999</v>
      </c>
      <c r="AC1981">
        <f t="shared" si="401"/>
        <v>200.10855480028189</v>
      </c>
    </row>
    <row r="1982" spans="1:29">
      <c r="A1982" s="20">
        <v>44956</v>
      </c>
      <c r="B1982">
        <v>38802.949999999997</v>
      </c>
      <c r="C1982">
        <f t="shared" si="402"/>
        <v>196.67029059881042</v>
      </c>
      <c r="D1982">
        <v>26825</v>
      </c>
      <c r="E1982" s="135">
        <f t="shared" si="402"/>
        <v>309.73819184485029</v>
      </c>
      <c r="F1982">
        <v>16724</v>
      </c>
      <c r="G1982">
        <f t="shared" si="390"/>
        <v>240.61682159623737</v>
      </c>
      <c r="H1982">
        <v>13737.37</v>
      </c>
      <c r="I1982">
        <f t="shared" si="391"/>
        <v>216.9593968195307</v>
      </c>
      <c r="J1982">
        <v>11214.48</v>
      </c>
      <c r="K1982">
        <f t="shared" si="392"/>
        <v>219.74268437491426</v>
      </c>
      <c r="L1982">
        <v>30809.13</v>
      </c>
      <c r="M1982" s="134">
        <f t="shared" si="393"/>
        <v>361.94851515856402</v>
      </c>
      <c r="N1982">
        <v>15712.95</v>
      </c>
      <c r="O1982">
        <f t="shared" si="394"/>
        <v>239.38144235661903</v>
      </c>
      <c r="P1982">
        <v>26841.57</v>
      </c>
      <c r="Q1982">
        <f t="shared" si="395"/>
        <v>277.13491881578216</v>
      </c>
      <c r="R1982">
        <v>12525.5</v>
      </c>
      <c r="S1982" s="135">
        <f t="shared" si="396"/>
        <v>297.60547049487258</v>
      </c>
      <c r="T1982">
        <v>18229.05</v>
      </c>
      <c r="U1982" s="136">
        <f t="shared" si="397"/>
        <v>285.32957048070284</v>
      </c>
      <c r="V1982">
        <v>14146.65</v>
      </c>
      <c r="W1982">
        <f t="shared" si="398"/>
        <v>193.39260887574693</v>
      </c>
      <c r="X1982">
        <v>6246.85</v>
      </c>
      <c r="Y1982">
        <f t="shared" si="399"/>
        <v>150.79211816476737</v>
      </c>
      <c r="Z1982">
        <v>28874.84</v>
      </c>
      <c r="AA1982" s="136">
        <f t="shared" si="400"/>
        <v>291.1474550294426</v>
      </c>
      <c r="AB1982">
        <v>17648.95</v>
      </c>
      <c r="AC1982">
        <f t="shared" si="401"/>
        <v>200.61552276809059</v>
      </c>
    </row>
    <row r="1983" spans="1:29">
      <c r="A1983" s="20">
        <v>44957</v>
      </c>
      <c r="B1983">
        <v>39199.300000000003</v>
      </c>
      <c r="C1983">
        <f t="shared" si="402"/>
        <v>198.67916543123528</v>
      </c>
      <c r="D1983">
        <v>27358.05</v>
      </c>
      <c r="E1983" s="135">
        <f t="shared" si="402"/>
        <v>315.89311982855565</v>
      </c>
      <c r="F1983">
        <v>16778</v>
      </c>
      <c r="G1983">
        <f t="shared" si="390"/>
        <v>241.39374747319246</v>
      </c>
      <c r="H1983">
        <v>13793.85</v>
      </c>
      <c r="I1983">
        <f t="shared" si="391"/>
        <v>217.85140647875713</v>
      </c>
      <c r="J1983">
        <v>11286.06</v>
      </c>
      <c r="K1983">
        <f t="shared" si="392"/>
        <v>221.14526223385701</v>
      </c>
      <c r="L1983">
        <v>31359.23</v>
      </c>
      <c r="M1983" s="134">
        <f t="shared" si="393"/>
        <v>368.41114095126653</v>
      </c>
      <c r="N1983">
        <v>15895.2</v>
      </c>
      <c r="O1983">
        <f t="shared" si="394"/>
        <v>242.15795904314152</v>
      </c>
      <c r="P1983">
        <v>27324.51</v>
      </c>
      <c r="Q1983">
        <f t="shared" si="395"/>
        <v>282.12119710326283</v>
      </c>
      <c r="R1983">
        <v>12838.22</v>
      </c>
      <c r="S1983" s="135">
        <f t="shared" si="396"/>
        <v>305.035687470894</v>
      </c>
      <c r="T1983">
        <v>18610.650000000001</v>
      </c>
      <c r="U1983" s="136">
        <f t="shared" si="397"/>
        <v>291.30255119530051</v>
      </c>
      <c r="V1983">
        <v>14110.95</v>
      </c>
      <c r="W1983">
        <f t="shared" si="398"/>
        <v>192.90456993105937</v>
      </c>
      <c r="X1983">
        <v>6353.61</v>
      </c>
      <c r="Y1983">
        <f t="shared" si="399"/>
        <v>153.36918765343293</v>
      </c>
      <c r="Z1983">
        <v>29724.37</v>
      </c>
      <c r="AA1983" s="136">
        <f t="shared" si="400"/>
        <v>299.71333790433164</v>
      </c>
      <c r="AB1983">
        <v>17662.150000000001</v>
      </c>
      <c r="AC1983">
        <f t="shared" si="401"/>
        <v>200.76556709937029</v>
      </c>
    </row>
    <row r="1984" spans="1:29">
      <c r="A1984" s="20">
        <v>44958</v>
      </c>
      <c r="B1984">
        <v>38565.15</v>
      </c>
      <c r="C1984">
        <f t="shared" si="402"/>
        <v>195.46501638372121</v>
      </c>
      <c r="D1984">
        <v>26516.9</v>
      </c>
      <c r="E1984" s="135">
        <f t="shared" si="402"/>
        <v>306.18067695547848</v>
      </c>
      <c r="F1984">
        <v>16688.099999999999</v>
      </c>
      <c r="G1984">
        <f t="shared" si="390"/>
        <v>240.1003097632246</v>
      </c>
      <c r="H1984">
        <v>13781.35</v>
      </c>
      <c r="I1984">
        <f t="shared" si="391"/>
        <v>217.65398932683908</v>
      </c>
      <c r="J1984">
        <v>11188.14</v>
      </c>
      <c r="K1984">
        <f t="shared" si="392"/>
        <v>219.22656393897472</v>
      </c>
      <c r="L1984">
        <v>31164.05</v>
      </c>
      <c r="M1984" s="134">
        <f t="shared" si="393"/>
        <v>366.11814821863669</v>
      </c>
      <c r="N1984">
        <v>15828.55</v>
      </c>
      <c r="O1984">
        <f t="shared" si="394"/>
        <v>241.14256899015535</v>
      </c>
      <c r="P1984">
        <v>27203.58</v>
      </c>
      <c r="Q1984">
        <f t="shared" si="395"/>
        <v>280.87261418756935</v>
      </c>
      <c r="R1984">
        <v>12454.57</v>
      </c>
      <c r="S1984" s="135">
        <f t="shared" si="396"/>
        <v>295.92017601383776</v>
      </c>
      <c r="T1984">
        <v>18049.150000000001</v>
      </c>
      <c r="U1984" s="136">
        <f t="shared" si="397"/>
        <v>282.51369199392059</v>
      </c>
      <c r="V1984">
        <v>14172.35</v>
      </c>
      <c r="W1984">
        <f t="shared" si="398"/>
        <v>193.74394223368728</v>
      </c>
      <c r="X1984">
        <v>6253.8</v>
      </c>
      <c r="Y1984">
        <f t="shared" si="399"/>
        <v>150.95988355392271</v>
      </c>
      <c r="Z1984">
        <v>28722.85</v>
      </c>
      <c r="AA1984" s="136">
        <f t="shared" si="400"/>
        <v>289.61492699846735</v>
      </c>
      <c r="AB1984">
        <v>17616.3</v>
      </c>
      <c r="AC1984">
        <f t="shared" si="401"/>
        <v>200.24439038806921</v>
      </c>
    </row>
    <row r="1985" spans="1:29">
      <c r="A1985" s="20">
        <v>44959</v>
      </c>
      <c r="B1985">
        <v>38473.9</v>
      </c>
      <c r="C1985">
        <f t="shared" si="402"/>
        <v>195.00252154719095</v>
      </c>
      <c r="D1985">
        <v>26266.7</v>
      </c>
      <c r="E1985" s="135">
        <f t="shared" si="402"/>
        <v>303.29171160227884</v>
      </c>
      <c r="F1985">
        <v>16769.5</v>
      </c>
      <c r="G1985">
        <f t="shared" si="390"/>
        <v>241.27145358515324</v>
      </c>
      <c r="H1985">
        <v>13827.65</v>
      </c>
      <c r="I1985">
        <f t="shared" si="391"/>
        <v>218.38522245754345</v>
      </c>
      <c r="J1985">
        <v>11256.81</v>
      </c>
      <c r="K1985">
        <f t="shared" si="392"/>
        <v>220.57212165863942</v>
      </c>
      <c r="L1985">
        <v>31195.58</v>
      </c>
      <c r="M1985" s="134">
        <f t="shared" si="393"/>
        <v>366.48856558137788</v>
      </c>
      <c r="N1985">
        <v>15911.95</v>
      </c>
      <c r="O1985">
        <f t="shared" si="394"/>
        <v>242.4131395890908</v>
      </c>
      <c r="P1985">
        <v>27354.22</v>
      </c>
      <c r="Q1985">
        <f t="shared" si="395"/>
        <v>282.42794810322363</v>
      </c>
      <c r="R1985">
        <v>12366.07</v>
      </c>
      <c r="S1985" s="135">
        <f t="shared" si="396"/>
        <v>293.81741890723157</v>
      </c>
      <c r="T1985">
        <v>17965.75</v>
      </c>
      <c r="U1985" s="136">
        <f t="shared" si="397"/>
        <v>281.2082763974912</v>
      </c>
      <c r="V1985">
        <v>14249.85</v>
      </c>
      <c r="W1985">
        <f t="shared" si="398"/>
        <v>194.80341053097817</v>
      </c>
      <c r="X1985">
        <v>6202.33</v>
      </c>
      <c r="Y1985">
        <f t="shared" si="399"/>
        <v>149.7174541179765</v>
      </c>
      <c r="Z1985">
        <v>28677.93</v>
      </c>
      <c r="AA1985" s="136">
        <f t="shared" si="400"/>
        <v>289.16199483746067</v>
      </c>
      <c r="AB1985">
        <v>17610.400000000001</v>
      </c>
      <c r="AC1985">
        <f t="shared" si="401"/>
        <v>200.17732511878509</v>
      </c>
    </row>
    <row r="1986" spans="1:29">
      <c r="A1986" s="20">
        <v>44960</v>
      </c>
      <c r="B1986">
        <v>38464.15</v>
      </c>
      <c r="C1986">
        <f t="shared" si="402"/>
        <v>194.95310429068496</v>
      </c>
      <c r="D1986">
        <v>26202.5</v>
      </c>
      <c r="E1986" s="135">
        <f t="shared" si="402"/>
        <v>302.55041833419159</v>
      </c>
      <c r="F1986">
        <v>16952.8</v>
      </c>
      <c r="G1986">
        <f t="shared" ref="G1986:G2049" si="403">F1986/F$2*100</f>
        <v>243.90868531192851</v>
      </c>
      <c r="H1986">
        <v>13896.29</v>
      </c>
      <c r="I1986">
        <f t="shared" ref="I1986:I2049" si="404">H1986/H$2*100</f>
        <v>219.46927952215574</v>
      </c>
      <c r="J1986">
        <v>11312.98</v>
      </c>
      <c r="K1986">
        <f t="shared" ref="K1986:K2049" si="405">J1986/J$2*100</f>
        <v>221.67274750855302</v>
      </c>
      <c r="L1986">
        <v>31300.99</v>
      </c>
      <c r="M1986" s="134">
        <f t="shared" ref="M1986:M2049" si="406">L1986/L$2*100</f>
        <v>367.72693203258456</v>
      </c>
      <c r="N1986">
        <v>15850.4</v>
      </c>
      <c r="O1986">
        <f t="shared" ref="O1986:O2049" si="407">N1986/N$2*100</f>
        <v>241.47544629934887</v>
      </c>
      <c r="P1986">
        <v>27266.35</v>
      </c>
      <c r="Q1986">
        <f t="shared" ref="Q1986:Q2049" si="408">P1986/P$2*100</f>
        <v>281.52070440189237</v>
      </c>
      <c r="R1986">
        <v>12574.49</v>
      </c>
      <c r="S1986" s="135">
        <f t="shared" ref="S1986:S2049" si="409">R1986/R$2*100</f>
        <v>298.76947129320752</v>
      </c>
      <c r="T1986">
        <v>18294.900000000001</v>
      </c>
      <c r="U1986" s="136">
        <f t="shared" ref="U1986:U2049" si="410">T1986/T$2*100</f>
        <v>286.36028531313536</v>
      </c>
      <c r="V1986">
        <v>14202.05</v>
      </c>
      <c r="W1986">
        <f t="shared" ref="W1986:W2049" si="411">V1986/V$2*100</f>
        <v>194.1499578263265</v>
      </c>
      <c r="X1986">
        <v>6233.4</v>
      </c>
      <c r="Y1986">
        <f t="shared" ref="Y1986:Y2049" si="412">X1986/X$2*100</f>
        <v>150.46744989366815</v>
      </c>
      <c r="Z1986">
        <v>28771.89</v>
      </c>
      <c r="AA1986" s="136">
        <f t="shared" ref="AA1986:AA2049" si="413">Z1986/Z$2*100</f>
        <v>290.10940146809713</v>
      </c>
      <c r="AB1986">
        <v>17854.05</v>
      </c>
      <c r="AC1986">
        <f t="shared" ref="AC1986:AC2049" si="414">AB1986/AB$2*100</f>
        <v>202.94689340032281</v>
      </c>
    </row>
    <row r="1987" spans="1:29">
      <c r="A1987" s="20">
        <v>44963</v>
      </c>
      <c r="B1987">
        <v>38677.599999999999</v>
      </c>
      <c r="C1987">
        <f t="shared" ref="C1987:E2050" si="415">B1987/B$2*100</f>
        <v>196.03496207542338</v>
      </c>
      <c r="D1987">
        <v>26309.55</v>
      </c>
      <c r="E1987" s="135">
        <f t="shared" si="415"/>
        <v>303.78648444554261</v>
      </c>
      <c r="F1987">
        <v>16974.25</v>
      </c>
      <c r="G1987">
        <f t="shared" si="403"/>
        <v>244.21729753527458</v>
      </c>
      <c r="H1987">
        <v>13936.38</v>
      </c>
      <c r="I1987">
        <f t="shared" si="404"/>
        <v>220.10243581178722</v>
      </c>
      <c r="J1987">
        <v>11370.9</v>
      </c>
      <c r="K1987">
        <f t="shared" si="405"/>
        <v>222.80766382023174</v>
      </c>
      <c r="L1987">
        <v>31438.080000000002</v>
      </c>
      <c r="M1987" s="134">
        <f t="shared" si="406"/>
        <v>369.33747806043692</v>
      </c>
      <c r="N1987">
        <v>15942.45</v>
      </c>
      <c r="O1987">
        <f t="shared" si="407"/>
        <v>242.87779670261034</v>
      </c>
      <c r="P1987">
        <v>27492.91</v>
      </c>
      <c r="Q1987">
        <f t="shared" si="408"/>
        <v>283.85990017944573</v>
      </c>
      <c r="R1987">
        <v>12628.93</v>
      </c>
      <c r="S1987" s="135">
        <f t="shared" si="409"/>
        <v>300.06296391336161</v>
      </c>
      <c r="T1987">
        <v>18318.75</v>
      </c>
      <c r="U1987" s="136">
        <f t="shared" si="410"/>
        <v>286.73359660779772</v>
      </c>
      <c r="V1987">
        <v>14222</v>
      </c>
      <c r="W1987">
        <f t="shared" si="411"/>
        <v>194.42268547188718</v>
      </c>
      <c r="X1987">
        <v>6244.73</v>
      </c>
      <c r="Y1987">
        <f t="shared" si="412"/>
        <v>150.74094368634874</v>
      </c>
      <c r="Z1987">
        <v>28989.47</v>
      </c>
      <c r="AA1987" s="136">
        <f t="shared" si="413"/>
        <v>292.3032790191175</v>
      </c>
      <c r="AB1987">
        <v>17764.599999999999</v>
      </c>
      <c r="AC1987">
        <f t="shared" si="414"/>
        <v>201.93011571600698</v>
      </c>
    </row>
    <row r="1988" spans="1:29">
      <c r="A1988" s="20">
        <v>44964</v>
      </c>
      <c r="B1988">
        <v>38615.5</v>
      </c>
      <c r="C1988">
        <f t="shared" si="415"/>
        <v>195.7202121647546</v>
      </c>
      <c r="D1988">
        <v>26271.15</v>
      </c>
      <c r="E1988" s="135">
        <f t="shared" si="415"/>
        <v>303.34309407958398</v>
      </c>
      <c r="F1988">
        <v>16902.2</v>
      </c>
      <c r="G1988">
        <f t="shared" si="403"/>
        <v>243.18067699018914</v>
      </c>
      <c r="H1988">
        <v>13896.08</v>
      </c>
      <c r="I1988">
        <f t="shared" si="404"/>
        <v>219.46596291400348</v>
      </c>
      <c r="J1988">
        <v>11348.47</v>
      </c>
      <c r="K1988">
        <f t="shared" si="405"/>
        <v>222.36815807315037</v>
      </c>
      <c r="L1988">
        <v>31493.81</v>
      </c>
      <c r="M1988" s="134">
        <f t="shared" si="406"/>
        <v>369.99219926644906</v>
      </c>
      <c r="N1988">
        <v>15919.9</v>
      </c>
      <c r="O1988">
        <f t="shared" si="407"/>
        <v>242.53425513179505</v>
      </c>
      <c r="P1988">
        <v>27518.33</v>
      </c>
      <c r="Q1988">
        <f t="shared" si="408"/>
        <v>284.1223576152924</v>
      </c>
      <c r="R1988">
        <v>12669.36</v>
      </c>
      <c r="S1988" s="135">
        <f t="shared" si="409"/>
        <v>301.02357939155479</v>
      </c>
      <c r="T1988">
        <v>18333.599999999999</v>
      </c>
      <c r="U1988" s="136">
        <f t="shared" si="410"/>
        <v>286.96603571579499</v>
      </c>
      <c r="V1988">
        <v>14144.65</v>
      </c>
      <c r="W1988">
        <f t="shared" si="411"/>
        <v>193.36526775839749</v>
      </c>
      <c r="X1988">
        <v>6217.44</v>
      </c>
      <c r="Y1988">
        <f t="shared" si="412"/>
        <v>150.08219297123367</v>
      </c>
      <c r="Z1988">
        <v>29090.83</v>
      </c>
      <c r="AA1988" s="136">
        <f t="shared" si="413"/>
        <v>293.32530047592161</v>
      </c>
      <c r="AB1988">
        <v>17721.5</v>
      </c>
      <c r="AC1988">
        <f t="shared" si="414"/>
        <v>201.44019824038924</v>
      </c>
    </row>
    <row r="1989" spans="1:29">
      <c r="A1989" s="20">
        <v>44965</v>
      </c>
      <c r="B1989">
        <v>38961</v>
      </c>
      <c r="C1989">
        <f t="shared" si="415"/>
        <v>197.47135699786364</v>
      </c>
      <c r="D1989">
        <v>26531.15</v>
      </c>
      <c r="E1989" s="135">
        <f t="shared" si="415"/>
        <v>306.34521634909601</v>
      </c>
      <c r="F1989">
        <v>16970.05</v>
      </c>
      <c r="G1989">
        <f t="shared" si="403"/>
        <v>244.15686996706697</v>
      </c>
      <c r="H1989">
        <v>13975.29</v>
      </c>
      <c r="I1989">
        <f t="shared" si="404"/>
        <v>220.71695592227763</v>
      </c>
      <c r="J1989">
        <v>11418.88</v>
      </c>
      <c r="K1989">
        <f t="shared" si="405"/>
        <v>223.74781030908443</v>
      </c>
      <c r="L1989">
        <v>31653.22</v>
      </c>
      <c r="M1989" s="134">
        <f t="shared" si="406"/>
        <v>371.86496272330186</v>
      </c>
      <c r="N1989">
        <v>15992.25</v>
      </c>
      <c r="O1989">
        <f t="shared" si="407"/>
        <v>243.63648274370124</v>
      </c>
      <c r="P1989">
        <v>27663.62</v>
      </c>
      <c r="Q1989">
        <f t="shared" si="408"/>
        <v>285.62245363630547</v>
      </c>
      <c r="R1989">
        <v>12807.59</v>
      </c>
      <c r="S1989" s="135">
        <f t="shared" si="409"/>
        <v>304.30791967230249</v>
      </c>
      <c r="T1989">
        <v>18486.5</v>
      </c>
      <c r="U1989" s="136">
        <f t="shared" si="410"/>
        <v>289.35929764258219</v>
      </c>
      <c r="V1989">
        <v>14243.8</v>
      </c>
      <c r="W1989">
        <f t="shared" si="411"/>
        <v>194.72070365099609</v>
      </c>
      <c r="X1989">
        <v>6263.3</v>
      </c>
      <c r="Y1989">
        <f t="shared" si="412"/>
        <v>151.1892031506099</v>
      </c>
      <c r="Z1989">
        <v>29352.28</v>
      </c>
      <c r="AA1989" s="136">
        <f t="shared" si="413"/>
        <v>295.96152294910058</v>
      </c>
      <c r="AB1989">
        <v>17871.7</v>
      </c>
      <c r="AC1989">
        <f t="shared" si="414"/>
        <v>203.14752085843546</v>
      </c>
    </row>
    <row r="1990" spans="1:29">
      <c r="A1990" s="20">
        <v>44966</v>
      </c>
      <c r="B1990">
        <v>38767.25</v>
      </c>
      <c r="C1990">
        <f t="shared" si="415"/>
        <v>196.4893474134501</v>
      </c>
      <c r="D1990">
        <v>26336.05</v>
      </c>
      <c r="E1990" s="135">
        <f t="shared" si="415"/>
        <v>304.09246998455058</v>
      </c>
      <c r="F1990">
        <v>16951.5</v>
      </c>
      <c r="G1990">
        <f t="shared" si="403"/>
        <v>243.88998154081665</v>
      </c>
      <c r="H1990">
        <v>13957.34</v>
      </c>
      <c r="I1990">
        <f t="shared" si="404"/>
        <v>220.43346489212334</v>
      </c>
      <c r="J1990">
        <v>11418.3</v>
      </c>
      <c r="K1990">
        <f t="shared" si="405"/>
        <v>223.73644547032794</v>
      </c>
      <c r="L1990">
        <v>31729.33</v>
      </c>
      <c r="M1990" s="134">
        <f t="shared" si="406"/>
        <v>372.75911005848201</v>
      </c>
      <c r="N1990">
        <v>15909.2</v>
      </c>
      <c r="O1990">
        <f t="shared" si="407"/>
        <v>242.37124427557671</v>
      </c>
      <c r="P1990">
        <v>27633.49</v>
      </c>
      <c r="Q1990">
        <f t="shared" si="408"/>
        <v>285.3113662034944</v>
      </c>
      <c r="R1990">
        <v>12803.95</v>
      </c>
      <c r="S1990" s="135">
        <f t="shared" si="409"/>
        <v>304.2214333913077</v>
      </c>
      <c r="T1990">
        <v>18426.05</v>
      </c>
      <c r="U1990" s="136">
        <f t="shared" si="410"/>
        <v>288.41310612214863</v>
      </c>
      <c r="V1990">
        <v>14243.65</v>
      </c>
      <c r="W1990">
        <f t="shared" si="411"/>
        <v>194.71865306719488</v>
      </c>
      <c r="X1990">
        <v>6272.79</v>
      </c>
      <c r="Y1990">
        <f t="shared" si="412"/>
        <v>151.4182813582479</v>
      </c>
      <c r="Z1990">
        <v>29199.1</v>
      </c>
      <c r="AA1990" s="136">
        <f t="shared" si="413"/>
        <v>294.41699604743081</v>
      </c>
      <c r="AB1990">
        <v>17893.45</v>
      </c>
      <c r="AC1990">
        <f t="shared" si="414"/>
        <v>203.39475299520316</v>
      </c>
    </row>
    <row r="1991" spans="1:29">
      <c r="A1991" s="20">
        <v>44967</v>
      </c>
      <c r="B1991">
        <v>38735.4</v>
      </c>
      <c r="C1991">
        <f t="shared" si="415"/>
        <v>196.32791770886394</v>
      </c>
      <c r="D1991">
        <v>26307.1</v>
      </c>
      <c r="E1991" s="135">
        <f t="shared" si="415"/>
        <v>303.75819521646451</v>
      </c>
      <c r="F1991">
        <v>16961.400000000001</v>
      </c>
      <c r="G1991">
        <f t="shared" si="403"/>
        <v>244.03241795159175</v>
      </c>
      <c r="H1991">
        <v>13930.8</v>
      </c>
      <c r="I1991">
        <f t="shared" si="404"/>
        <v>220.01430879517102</v>
      </c>
      <c r="J1991">
        <v>11403.93</v>
      </c>
      <c r="K1991">
        <f t="shared" si="405"/>
        <v>223.45487179286212</v>
      </c>
      <c r="L1991">
        <v>31902.01</v>
      </c>
      <c r="M1991" s="134">
        <f t="shared" si="406"/>
        <v>374.78777070542594</v>
      </c>
      <c r="N1991">
        <v>15939.95</v>
      </c>
      <c r="O1991">
        <f t="shared" si="407"/>
        <v>242.8397100539612</v>
      </c>
      <c r="P1991">
        <v>27748.04</v>
      </c>
      <c r="Q1991">
        <f t="shared" si="408"/>
        <v>286.49407663922324</v>
      </c>
      <c r="R1991">
        <v>12798.79</v>
      </c>
      <c r="S1991" s="135">
        <f t="shared" si="409"/>
        <v>304.0988319600072</v>
      </c>
      <c r="T1991">
        <v>18404.7</v>
      </c>
      <c r="U1991" s="136">
        <f t="shared" si="410"/>
        <v>288.07892599044885</v>
      </c>
      <c r="V1991">
        <v>14197.8</v>
      </c>
      <c r="W1991">
        <f t="shared" si="411"/>
        <v>194.0918579519589</v>
      </c>
      <c r="X1991">
        <v>6253.39</v>
      </c>
      <c r="Y1991">
        <f t="shared" si="412"/>
        <v>150.94998660290779</v>
      </c>
      <c r="Z1991">
        <v>29221.49</v>
      </c>
      <c r="AA1991" s="136">
        <f t="shared" si="413"/>
        <v>294.64275631201093</v>
      </c>
      <c r="AB1991">
        <v>17856.5</v>
      </c>
      <c r="AC1991">
        <f t="shared" si="414"/>
        <v>202.97474253756792</v>
      </c>
    </row>
    <row r="1992" spans="1:29">
      <c r="A1992" s="20">
        <v>44970</v>
      </c>
      <c r="B1992">
        <v>38177.1</v>
      </c>
      <c r="C1992">
        <f t="shared" si="415"/>
        <v>193.49820957478349</v>
      </c>
      <c r="D1992">
        <v>25952.25</v>
      </c>
      <c r="E1992" s="135">
        <f t="shared" si="415"/>
        <v>299.66087564978625</v>
      </c>
      <c r="F1992">
        <v>16915.099999999999</v>
      </c>
      <c r="G1992">
        <f t="shared" si="403"/>
        <v>243.36627594968397</v>
      </c>
      <c r="H1992">
        <v>13857.02</v>
      </c>
      <c r="I1992">
        <f t="shared" si="404"/>
        <v>218.84907379769007</v>
      </c>
      <c r="J1992">
        <v>11322.73</v>
      </c>
      <c r="K1992">
        <f t="shared" si="405"/>
        <v>221.8637943669589</v>
      </c>
      <c r="L1992">
        <v>31574.09</v>
      </c>
      <c r="M1992" s="134">
        <f t="shared" si="406"/>
        <v>370.9353361481763</v>
      </c>
      <c r="N1992">
        <v>15694.55</v>
      </c>
      <c r="O1992">
        <f t="shared" si="407"/>
        <v>239.10112462256131</v>
      </c>
      <c r="P1992">
        <v>27351.38</v>
      </c>
      <c r="Q1992">
        <f t="shared" si="408"/>
        <v>282.39862555728325</v>
      </c>
      <c r="R1992">
        <v>12659.57</v>
      </c>
      <c r="S1992" s="135">
        <f t="shared" si="409"/>
        <v>300.79096931162621</v>
      </c>
      <c r="T1992">
        <v>18241.55</v>
      </c>
      <c r="U1992" s="136">
        <f t="shared" si="410"/>
        <v>285.52522629551538</v>
      </c>
      <c r="V1992">
        <v>14088.85</v>
      </c>
      <c r="W1992">
        <f t="shared" si="411"/>
        <v>192.60245058434805</v>
      </c>
      <c r="X1992">
        <v>6200.34</v>
      </c>
      <c r="Y1992">
        <f t="shared" si="412"/>
        <v>149.66941769719676</v>
      </c>
      <c r="Z1992">
        <v>28803.34</v>
      </c>
      <c r="AA1992" s="136">
        <f t="shared" si="413"/>
        <v>290.4265144793095</v>
      </c>
      <c r="AB1992">
        <v>17770.900000000001</v>
      </c>
      <c r="AC1992">
        <f t="shared" si="414"/>
        <v>202.00172778320868</v>
      </c>
    </row>
    <row r="1993" spans="1:29">
      <c r="A1993" s="20">
        <v>44971</v>
      </c>
      <c r="B1993">
        <v>38134.85</v>
      </c>
      <c r="C1993">
        <f t="shared" si="415"/>
        <v>193.28406812992429</v>
      </c>
      <c r="D1993">
        <v>25895.1</v>
      </c>
      <c r="E1993" s="135">
        <f t="shared" si="415"/>
        <v>299.00098608169924</v>
      </c>
      <c r="F1993">
        <v>16964.849999999999</v>
      </c>
      <c r="G1993">
        <f t="shared" si="403"/>
        <v>244.08205488261942</v>
      </c>
      <c r="H1993">
        <v>13900.62</v>
      </c>
      <c r="I1993">
        <f t="shared" si="404"/>
        <v>219.53766482358014</v>
      </c>
      <c r="J1993">
        <v>11364.02</v>
      </c>
      <c r="K1993">
        <f t="shared" si="405"/>
        <v>222.67285331912078</v>
      </c>
      <c r="L1993">
        <v>31456.9</v>
      </c>
      <c r="M1993" s="134">
        <f t="shared" si="406"/>
        <v>369.55857716499725</v>
      </c>
      <c r="N1993">
        <v>15635.6</v>
      </c>
      <c r="O1993">
        <f t="shared" si="407"/>
        <v>238.20304144741456</v>
      </c>
      <c r="P1993">
        <v>27264.42</v>
      </c>
      <c r="Q1993">
        <f t="shared" si="408"/>
        <v>281.50077746046105</v>
      </c>
      <c r="R1993">
        <v>12709.49</v>
      </c>
      <c r="S1993" s="135">
        <f t="shared" si="409"/>
        <v>301.97706687955599</v>
      </c>
      <c r="T1993">
        <v>18316.8</v>
      </c>
      <c r="U1993" s="136">
        <f t="shared" si="410"/>
        <v>286.70307430068698</v>
      </c>
      <c r="V1993">
        <v>14142.6</v>
      </c>
      <c r="W1993">
        <f t="shared" si="411"/>
        <v>193.33724311311431</v>
      </c>
      <c r="X1993">
        <v>6220.99</v>
      </c>
      <c r="Y1993">
        <f t="shared" si="412"/>
        <v>150.16788608367995</v>
      </c>
      <c r="Z1993">
        <v>28776.2</v>
      </c>
      <c r="AA1993" s="136">
        <f t="shared" si="413"/>
        <v>290.15285956279746</v>
      </c>
      <c r="AB1993">
        <v>17929.849999999999</v>
      </c>
      <c r="AC1993">
        <f t="shared" si="414"/>
        <v>203.80851160570165</v>
      </c>
    </row>
    <row r="1994" spans="1:29">
      <c r="A1994" s="20">
        <v>44972</v>
      </c>
      <c r="B1994">
        <v>38405.199999999997</v>
      </c>
      <c r="C1994">
        <f t="shared" si="415"/>
        <v>194.65431995519501</v>
      </c>
      <c r="D1994">
        <v>25874.65</v>
      </c>
      <c r="E1994" s="135">
        <f t="shared" si="415"/>
        <v>298.76485761857805</v>
      </c>
      <c r="F1994">
        <v>17059.95</v>
      </c>
      <c r="G1994">
        <f t="shared" si="403"/>
        <v>245.45030767703477</v>
      </c>
      <c r="H1994">
        <v>13996.9</v>
      </c>
      <c r="I1994">
        <f t="shared" si="404"/>
        <v>221.05825069451353</v>
      </c>
      <c r="J1994">
        <v>11447.49</v>
      </c>
      <c r="K1994">
        <f t="shared" si="405"/>
        <v>224.30841037257076</v>
      </c>
      <c r="L1994">
        <v>31595.75</v>
      </c>
      <c r="M1994" s="134">
        <f t="shared" si="406"/>
        <v>371.18979983599661</v>
      </c>
      <c r="N1994">
        <v>15680.3</v>
      </c>
      <c r="O1994">
        <f t="shared" si="407"/>
        <v>238.8840307252612</v>
      </c>
      <c r="P1994">
        <v>27382.41</v>
      </c>
      <c r="Q1994">
        <f t="shared" si="408"/>
        <v>282.71900534620221</v>
      </c>
      <c r="R1994">
        <v>12824.38</v>
      </c>
      <c r="S1994" s="135">
        <f t="shared" si="409"/>
        <v>304.70684952337501</v>
      </c>
      <c r="T1994">
        <v>18458.45</v>
      </c>
      <c r="U1994" s="136">
        <f t="shared" si="410"/>
        <v>288.92024599414287</v>
      </c>
      <c r="V1994">
        <v>14238.75</v>
      </c>
      <c r="W1994">
        <f t="shared" si="411"/>
        <v>194.65166732968876</v>
      </c>
      <c r="X1994">
        <v>6255.1</v>
      </c>
      <c r="Y1994">
        <f t="shared" si="412"/>
        <v>150.99126413031149</v>
      </c>
      <c r="Z1994">
        <v>28909.41</v>
      </c>
      <c r="AA1994" s="136">
        <f t="shared" si="413"/>
        <v>291.49602726466077</v>
      </c>
      <c r="AB1994">
        <v>18015.849999999999</v>
      </c>
      <c r="AC1994">
        <f t="shared" si="414"/>
        <v>204.78607315797848</v>
      </c>
    </row>
    <row r="1995" spans="1:29">
      <c r="A1995" s="20">
        <v>44973</v>
      </c>
      <c r="B1995">
        <v>38680.1</v>
      </c>
      <c r="C1995">
        <f t="shared" si="415"/>
        <v>196.04763316683517</v>
      </c>
      <c r="D1995">
        <v>26213.8</v>
      </c>
      <c r="E1995" s="135">
        <f t="shared" si="415"/>
        <v>302.68089518667421</v>
      </c>
      <c r="F1995">
        <v>17087.05</v>
      </c>
      <c r="G1995">
        <f t="shared" si="403"/>
        <v>245.84020936713631</v>
      </c>
      <c r="H1995">
        <v>14078.78</v>
      </c>
      <c r="I1995">
        <f t="shared" si="404"/>
        <v>222.35141200643739</v>
      </c>
      <c r="J1995">
        <v>11541.66</v>
      </c>
      <c r="K1995">
        <f t="shared" si="405"/>
        <v>226.15362910652772</v>
      </c>
      <c r="L1995">
        <v>31892.84</v>
      </c>
      <c r="M1995" s="134">
        <f t="shared" si="406"/>
        <v>374.68004069539307</v>
      </c>
      <c r="N1995">
        <v>15832.95</v>
      </c>
      <c r="O1995">
        <f t="shared" si="407"/>
        <v>241.2096014917779</v>
      </c>
      <c r="P1995">
        <v>27711.64</v>
      </c>
      <c r="Q1995">
        <f t="shared" si="408"/>
        <v>286.1182524588607</v>
      </c>
      <c r="R1995">
        <v>12967.1</v>
      </c>
      <c r="S1995" s="135">
        <f t="shared" si="409"/>
        <v>308.09787205732806</v>
      </c>
      <c r="T1995">
        <v>18587.25</v>
      </c>
      <c r="U1995" s="136">
        <f t="shared" si="410"/>
        <v>290.93628350997142</v>
      </c>
      <c r="V1995">
        <v>14358.7</v>
      </c>
      <c r="W1995">
        <f t="shared" si="411"/>
        <v>196.29145084272162</v>
      </c>
      <c r="X1995">
        <v>6293.18</v>
      </c>
      <c r="Y1995">
        <f t="shared" si="412"/>
        <v>151.91047362945335</v>
      </c>
      <c r="Z1995">
        <v>29288.06</v>
      </c>
      <c r="AA1995" s="136">
        <f t="shared" si="413"/>
        <v>295.31398725498104</v>
      </c>
      <c r="AB1995">
        <v>18035.849999999999</v>
      </c>
      <c r="AC1995">
        <f t="shared" si="414"/>
        <v>205.01341305385682</v>
      </c>
    </row>
    <row r="1996" spans="1:29">
      <c r="A1996" s="20">
        <v>44974</v>
      </c>
      <c r="B1996">
        <v>38439.4</v>
      </c>
      <c r="C1996">
        <f t="shared" si="415"/>
        <v>194.82766048570826</v>
      </c>
      <c r="D1996">
        <v>26091.5</v>
      </c>
      <c r="E1996" s="135">
        <f t="shared" si="415"/>
        <v>301.26874305759219</v>
      </c>
      <c r="F1996">
        <v>16968.599999999999</v>
      </c>
      <c r="G1996">
        <f t="shared" si="403"/>
        <v>244.13600806851909</v>
      </c>
      <c r="H1996">
        <v>14007.65</v>
      </c>
      <c r="I1996">
        <f t="shared" si="404"/>
        <v>221.22802944516303</v>
      </c>
      <c r="J1996">
        <v>11473.76</v>
      </c>
      <c r="K1996">
        <f t="shared" si="405"/>
        <v>224.82315919003972</v>
      </c>
      <c r="L1996">
        <v>31675.15</v>
      </c>
      <c r="M1996" s="134">
        <f t="shared" si="406"/>
        <v>372.12259839615041</v>
      </c>
      <c r="N1996">
        <v>15780.85</v>
      </c>
      <c r="O1996">
        <f t="shared" si="407"/>
        <v>240.41587573392974</v>
      </c>
      <c r="P1996">
        <v>27575.56</v>
      </c>
      <c r="Q1996">
        <f t="shared" si="408"/>
        <v>284.71324821535143</v>
      </c>
      <c r="R1996">
        <v>12831.02</v>
      </c>
      <c r="S1996" s="135">
        <f t="shared" si="409"/>
        <v>304.86461570628876</v>
      </c>
      <c r="T1996">
        <v>18410.45</v>
      </c>
      <c r="U1996" s="136">
        <f t="shared" si="410"/>
        <v>288.16892766526263</v>
      </c>
      <c r="V1996">
        <v>14281.95</v>
      </c>
      <c r="W1996">
        <f t="shared" si="411"/>
        <v>195.24223546443673</v>
      </c>
      <c r="X1996">
        <v>6283.05</v>
      </c>
      <c r="Y1996">
        <f t="shared" si="412"/>
        <v>151.66594652267008</v>
      </c>
      <c r="Z1996">
        <v>28992.61</v>
      </c>
      <c r="AA1996" s="136">
        <f t="shared" si="413"/>
        <v>292.33493990481566</v>
      </c>
      <c r="AB1996">
        <v>17944.2</v>
      </c>
      <c r="AC1996">
        <f t="shared" si="414"/>
        <v>203.97162798099438</v>
      </c>
    </row>
    <row r="1997" spans="1:29">
      <c r="A1997" s="20">
        <v>44977</v>
      </c>
      <c r="B1997">
        <v>38319.300000000003</v>
      </c>
      <c r="C1997">
        <f t="shared" si="415"/>
        <v>194.21894125428599</v>
      </c>
      <c r="D1997">
        <v>26049.599999999999</v>
      </c>
      <c r="E1997" s="135">
        <f t="shared" si="415"/>
        <v>300.78493950723623</v>
      </c>
      <c r="F1997">
        <v>16885.55</v>
      </c>
      <c r="G1997">
        <f t="shared" si="403"/>
        <v>242.94112484479467</v>
      </c>
      <c r="H1997">
        <v>13924.4</v>
      </c>
      <c r="I1997">
        <f t="shared" si="404"/>
        <v>219.91323121338894</v>
      </c>
      <c r="J1997">
        <v>11414.28</v>
      </c>
      <c r="K1997">
        <f t="shared" si="405"/>
        <v>223.65767538101605</v>
      </c>
      <c r="L1997">
        <v>31645.599999999999</v>
      </c>
      <c r="M1997" s="134">
        <f t="shared" si="406"/>
        <v>371.77544225694959</v>
      </c>
      <c r="N1997">
        <v>15811.15</v>
      </c>
      <c r="O1997">
        <f t="shared" si="407"/>
        <v>240.87748591555734</v>
      </c>
      <c r="P1997">
        <v>27582.48</v>
      </c>
      <c r="Q1997">
        <f t="shared" si="408"/>
        <v>284.78469610898077</v>
      </c>
      <c r="R1997">
        <v>12766.74</v>
      </c>
      <c r="S1997" s="135">
        <f t="shared" si="409"/>
        <v>303.33732500784078</v>
      </c>
      <c r="T1997">
        <v>18309.849999999999</v>
      </c>
      <c r="U1997" s="136">
        <f t="shared" si="410"/>
        <v>286.5942896676512</v>
      </c>
      <c r="V1997">
        <v>14298.15</v>
      </c>
      <c r="W1997">
        <f t="shared" si="411"/>
        <v>195.46369851496721</v>
      </c>
      <c r="X1997">
        <v>6248.83</v>
      </c>
      <c r="Y1997">
        <f t="shared" si="412"/>
        <v>150.83991319649795</v>
      </c>
      <c r="Z1997">
        <v>28852.799999999999</v>
      </c>
      <c r="AA1997" s="136">
        <f t="shared" si="413"/>
        <v>290.92522384447847</v>
      </c>
      <c r="AB1997">
        <v>17844.599999999999</v>
      </c>
      <c r="AC1997">
        <f t="shared" si="414"/>
        <v>202.8394752995203</v>
      </c>
    </row>
    <row r="1998" spans="1:29">
      <c r="A1998" s="20">
        <v>44978</v>
      </c>
      <c r="B1998">
        <v>38248.25</v>
      </c>
      <c r="C1998">
        <f t="shared" si="415"/>
        <v>193.85882883636299</v>
      </c>
      <c r="D1998">
        <v>25953.9</v>
      </c>
      <c r="E1998" s="135">
        <f t="shared" si="415"/>
        <v>299.67992757957353</v>
      </c>
      <c r="F1998">
        <v>16914.849999999999</v>
      </c>
      <c r="G1998">
        <f t="shared" si="403"/>
        <v>243.36267907062398</v>
      </c>
      <c r="H1998">
        <v>13908.43</v>
      </c>
      <c r="I1998">
        <f t="shared" si="404"/>
        <v>219.6610110600985</v>
      </c>
      <c r="J1998">
        <v>11389.12</v>
      </c>
      <c r="K1998">
        <f t="shared" si="405"/>
        <v>223.16467651358099</v>
      </c>
      <c r="L1998">
        <v>31563.599999999999</v>
      </c>
      <c r="M1998" s="134">
        <f t="shared" si="406"/>
        <v>370.81209865578319</v>
      </c>
      <c r="N1998">
        <v>15867.55</v>
      </c>
      <c r="O1998">
        <f t="shared" si="407"/>
        <v>241.73672070908202</v>
      </c>
      <c r="P1998">
        <v>27556.47</v>
      </c>
      <c r="Q1998">
        <f t="shared" si="408"/>
        <v>284.51614701746348</v>
      </c>
      <c r="R1998">
        <v>12687.95</v>
      </c>
      <c r="S1998" s="135">
        <f t="shared" si="409"/>
        <v>301.4652771837786</v>
      </c>
      <c r="T1998">
        <v>18254.849999999999</v>
      </c>
      <c r="U1998" s="136">
        <f t="shared" si="410"/>
        <v>285.73340408247594</v>
      </c>
      <c r="V1998">
        <v>14275.8</v>
      </c>
      <c r="W1998">
        <f t="shared" si="411"/>
        <v>195.15816152858719</v>
      </c>
      <c r="X1998">
        <v>6231.6</v>
      </c>
      <c r="Y1998">
        <f t="shared" si="412"/>
        <v>150.42399986482215</v>
      </c>
      <c r="Z1998">
        <v>28707.54</v>
      </c>
      <c r="AA1998" s="136">
        <f t="shared" si="413"/>
        <v>289.46055497297732</v>
      </c>
      <c r="AB1998">
        <v>17826.7</v>
      </c>
      <c r="AC1998">
        <f t="shared" si="414"/>
        <v>202.63600609270921</v>
      </c>
    </row>
    <row r="1999" spans="1:29">
      <c r="A1999" s="20">
        <v>44979</v>
      </c>
      <c r="B1999">
        <v>37698</v>
      </c>
      <c r="C1999">
        <f t="shared" si="415"/>
        <v>191.06992161662853</v>
      </c>
      <c r="D1999">
        <v>25452.65</v>
      </c>
      <c r="E1999" s="135">
        <f t="shared" si="415"/>
        <v>293.89218224267768</v>
      </c>
      <c r="F1999">
        <v>16745.25</v>
      </c>
      <c r="G1999">
        <f t="shared" si="403"/>
        <v>240.92255631633543</v>
      </c>
      <c r="H1999">
        <v>13799.93</v>
      </c>
      <c r="I1999">
        <f t="shared" si="404"/>
        <v>217.94743018145004</v>
      </c>
      <c r="J1999">
        <v>11297.92</v>
      </c>
      <c r="K1999">
        <f t="shared" si="405"/>
        <v>221.37765359187688</v>
      </c>
      <c r="L1999">
        <v>31145.52</v>
      </c>
      <c r="M1999" s="134">
        <f t="shared" si="406"/>
        <v>365.9004560609585</v>
      </c>
      <c r="N1999">
        <v>15789.6</v>
      </c>
      <c r="O1999">
        <f t="shared" si="407"/>
        <v>240.54917900420173</v>
      </c>
      <c r="P1999">
        <v>27253.46</v>
      </c>
      <c r="Q1999">
        <f t="shared" si="408"/>
        <v>281.38761721274744</v>
      </c>
      <c r="R1999">
        <v>12475.93</v>
      </c>
      <c r="S1999" s="135">
        <f t="shared" si="409"/>
        <v>296.42768891550008</v>
      </c>
      <c r="T1999">
        <v>17958.900000000001</v>
      </c>
      <c r="U1999" s="136">
        <f t="shared" si="410"/>
        <v>281.10105701097393</v>
      </c>
      <c r="V1999">
        <v>14176.7</v>
      </c>
      <c r="W1999">
        <f t="shared" si="411"/>
        <v>193.80340916392231</v>
      </c>
      <c r="X1999">
        <v>6142.78</v>
      </c>
      <c r="Y1999">
        <f t="shared" si="412"/>
        <v>148.27998233032162</v>
      </c>
      <c r="Z1999">
        <v>28150.29</v>
      </c>
      <c r="AA1999" s="136">
        <f t="shared" si="413"/>
        <v>283.84175607001697</v>
      </c>
      <c r="AB1999">
        <v>17554.3</v>
      </c>
      <c r="AC1999">
        <f t="shared" si="414"/>
        <v>199.53963671084637</v>
      </c>
    </row>
    <row r="2000" spans="1:29">
      <c r="A2000" s="20">
        <v>44980</v>
      </c>
      <c r="B2000">
        <v>37536.300000000003</v>
      </c>
      <c r="C2000">
        <f t="shared" si="415"/>
        <v>190.2503554241141</v>
      </c>
      <c r="D2000">
        <v>25413.85</v>
      </c>
      <c r="E2000" s="135">
        <f t="shared" si="415"/>
        <v>293.44417322707358</v>
      </c>
      <c r="F2000">
        <v>16724.7</v>
      </c>
      <c r="G2000">
        <f t="shared" si="403"/>
        <v>240.62689285760533</v>
      </c>
      <c r="H2000">
        <v>13788.43</v>
      </c>
      <c r="I2000">
        <f t="shared" si="404"/>
        <v>217.76580640168547</v>
      </c>
      <c r="J2000">
        <v>11303.53</v>
      </c>
      <c r="K2000">
        <f t="shared" si="405"/>
        <v>221.4875790150212</v>
      </c>
      <c r="L2000">
        <v>31195.73</v>
      </c>
      <c r="M2000" s="134">
        <f t="shared" si="406"/>
        <v>366.49032779528238</v>
      </c>
      <c r="N2000">
        <v>15741.2</v>
      </c>
      <c r="O2000">
        <f t="shared" si="407"/>
        <v>239.81182148635435</v>
      </c>
      <c r="P2000">
        <v>27311.48</v>
      </c>
      <c r="Q2000">
        <f t="shared" si="408"/>
        <v>281.9866644365012</v>
      </c>
      <c r="R2000">
        <v>12512.77</v>
      </c>
      <c r="S2000" s="135">
        <f t="shared" si="409"/>
        <v>297.30300611106355</v>
      </c>
      <c r="T2000">
        <v>17996.5</v>
      </c>
      <c r="U2000" s="136">
        <f t="shared" si="410"/>
        <v>281.68958970193006</v>
      </c>
      <c r="V2000">
        <v>14141.5</v>
      </c>
      <c r="W2000">
        <f t="shared" si="411"/>
        <v>193.32220549857212</v>
      </c>
      <c r="X2000">
        <v>6166.35</v>
      </c>
      <c r="Y2000">
        <f t="shared" si="412"/>
        <v>148.84893631915497</v>
      </c>
      <c r="Z2000">
        <v>28295.45</v>
      </c>
      <c r="AA2000" s="136">
        <f t="shared" si="413"/>
        <v>285.30541663305638</v>
      </c>
      <c r="AB2000">
        <v>17511.25</v>
      </c>
      <c r="AC2000">
        <f t="shared" si="414"/>
        <v>199.05028758496829</v>
      </c>
    </row>
    <row r="2001" spans="1:29">
      <c r="A2001" s="20">
        <v>44981</v>
      </c>
      <c r="B2001">
        <v>37504.199999999997</v>
      </c>
      <c r="C2001">
        <f t="shared" si="415"/>
        <v>190.08765861038671</v>
      </c>
      <c r="D2001">
        <v>25231.05</v>
      </c>
      <c r="E2001" s="135">
        <f t="shared" si="415"/>
        <v>291.33345033912434</v>
      </c>
      <c r="F2001">
        <v>16696.349999999999</v>
      </c>
      <c r="G2001">
        <f t="shared" si="403"/>
        <v>240.21900677220387</v>
      </c>
      <c r="H2001">
        <v>13773.58</v>
      </c>
      <c r="I2001">
        <f t="shared" si="404"/>
        <v>217.53127482520682</v>
      </c>
      <c r="J2001">
        <v>11305.86</v>
      </c>
      <c r="K2001">
        <f t="shared" si="405"/>
        <v>221.53323431554281</v>
      </c>
      <c r="L2001">
        <v>31049.97</v>
      </c>
      <c r="M2001" s="134">
        <f t="shared" si="406"/>
        <v>364.77792580374575</v>
      </c>
      <c r="N2001">
        <v>15763.65</v>
      </c>
      <c r="O2001">
        <f t="shared" si="407"/>
        <v>240.15383959122363</v>
      </c>
      <c r="P2001">
        <v>27283.59</v>
      </c>
      <c r="Q2001">
        <f t="shared" si="408"/>
        <v>281.69870464555856</v>
      </c>
      <c r="R2001">
        <v>12437.57</v>
      </c>
      <c r="S2001" s="135">
        <f t="shared" si="409"/>
        <v>295.51625656963097</v>
      </c>
      <c r="T2001">
        <v>17916</v>
      </c>
      <c r="U2001" s="136">
        <f t="shared" si="410"/>
        <v>280.42956625453724</v>
      </c>
      <c r="V2001">
        <v>14146.55</v>
      </c>
      <c r="W2001">
        <f t="shared" si="411"/>
        <v>193.39124181987947</v>
      </c>
      <c r="X2001">
        <v>6148.25</v>
      </c>
      <c r="Y2001">
        <f t="shared" si="412"/>
        <v>148.41202214020359</v>
      </c>
      <c r="Z2001">
        <v>28134.73</v>
      </c>
      <c r="AA2001" s="136">
        <f t="shared" si="413"/>
        <v>283.68486327337257</v>
      </c>
      <c r="AB2001">
        <v>17465.8</v>
      </c>
      <c r="AC2001">
        <f t="shared" si="414"/>
        <v>198.53365767158479</v>
      </c>
    </row>
    <row r="2002" spans="1:29">
      <c r="A2002" s="20">
        <v>44984</v>
      </c>
      <c r="B2002">
        <v>37153.15</v>
      </c>
      <c r="C2002">
        <f t="shared" si="415"/>
        <v>188.30838395434353</v>
      </c>
      <c r="D2002">
        <v>24982.7</v>
      </c>
      <c r="E2002" s="135">
        <f t="shared" si="415"/>
        <v>288.46584624053463</v>
      </c>
      <c r="F2002">
        <v>16569.349999999999</v>
      </c>
      <c r="G2002">
        <f t="shared" si="403"/>
        <v>238.39179220973543</v>
      </c>
      <c r="H2002">
        <v>13637.65</v>
      </c>
      <c r="I2002">
        <f t="shared" si="404"/>
        <v>215.38448174838948</v>
      </c>
      <c r="J2002">
        <v>11213.45</v>
      </c>
      <c r="K2002">
        <f t="shared" si="405"/>
        <v>219.72250198884677</v>
      </c>
      <c r="L2002">
        <v>30983.3</v>
      </c>
      <c r="M2002" s="134">
        <f t="shared" si="406"/>
        <v>363.99468046362671</v>
      </c>
      <c r="N2002">
        <v>15712.4</v>
      </c>
      <c r="O2002">
        <f t="shared" si="407"/>
        <v>239.3730632939162</v>
      </c>
      <c r="P2002">
        <v>27145.39</v>
      </c>
      <c r="Q2002">
        <f t="shared" si="408"/>
        <v>280.27181174099519</v>
      </c>
      <c r="R2002">
        <v>12388.52</v>
      </c>
      <c r="S2002" s="135">
        <f t="shared" si="409"/>
        <v>294.35083017325769</v>
      </c>
      <c r="T2002">
        <v>17869.599999999999</v>
      </c>
      <c r="U2002" s="136">
        <f t="shared" si="410"/>
        <v>279.70329186995298</v>
      </c>
      <c r="V2002">
        <v>13998.45</v>
      </c>
      <c r="W2002">
        <f t="shared" si="411"/>
        <v>191.36663208015324</v>
      </c>
      <c r="X2002">
        <v>6135.83</v>
      </c>
      <c r="Y2002">
        <f t="shared" si="412"/>
        <v>148.11221694116625</v>
      </c>
      <c r="Z2002">
        <v>28069.45</v>
      </c>
      <c r="AA2002" s="136">
        <f t="shared" si="413"/>
        <v>283.02663950955878</v>
      </c>
      <c r="AB2002">
        <v>17392.7</v>
      </c>
      <c r="AC2002">
        <f t="shared" si="414"/>
        <v>197.7027303521495</v>
      </c>
    </row>
    <row r="2003" spans="1:29">
      <c r="A2003" s="20">
        <v>44985</v>
      </c>
      <c r="B2003">
        <v>37252.550000000003</v>
      </c>
      <c r="C2003">
        <f t="shared" si="415"/>
        <v>188.81218654887621</v>
      </c>
      <c r="D2003">
        <v>25277.200000000001</v>
      </c>
      <c r="E2003" s="135">
        <f t="shared" si="415"/>
        <v>291.86632704196273</v>
      </c>
      <c r="F2003">
        <v>16539.849999999999</v>
      </c>
      <c r="G2003">
        <f t="shared" si="403"/>
        <v>237.96736048065813</v>
      </c>
      <c r="H2003">
        <v>13628.09</v>
      </c>
      <c r="I2003">
        <f t="shared" si="404"/>
        <v>215.23349711060257</v>
      </c>
      <c r="J2003">
        <v>11207.2</v>
      </c>
      <c r="K2003">
        <f t="shared" si="405"/>
        <v>219.60003605397125</v>
      </c>
      <c r="L2003">
        <v>31226.25</v>
      </c>
      <c r="M2003" s="134">
        <f t="shared" si="406"/>
        <v>366.84887958439947</v>
      </c>
      <c r="N2003">
        <v>15723.75</v>
      </c>
      <c r="O2003">
        <f t="shared" si="407"/>
        <v>239.54597667878329</v>
      </c>
      <c r="P2003">
        <v>27332.9</v>
      </c>
      <c r="Q2003">
        <f t="shared" si="408"/>
        <v>282.20782251186847</v>
      </c>
      <c r="R2003">
        <v>12437.79</v>
      </c>
      <c r="S2003" s="135">
        <f t="shared" si="409"/>
        <v>295.52148376243832</v>
      </c>
      <c r="T2003">
        <v>17890.95</v>
      </c>
      <c r="U2003" s="136">
        <f t="shared" si="410"/>
        <v>280.03747200165287</v>
      </c>
      <c r="V2003">
        <v>14025.55</v>
      </c>
      <c r="W2003">
        <f t="shared" si="411"/>
        <v>191.73710422023817</v>
      </c>
      <c r="X2003">
        <v>6091.08</v>
      </c>
      <c r="Y2003">
        <f t="shared" si="412"/>
        <v>147.03200094624509</v>
      </c>
      <c r="Z2003">
        <v>28432.66</v>
      </c>
      <c r="AA2003" s="136">
        <f t="shared" si="413"/>
        <v>286.68891667338869</v>
      </c>
      <c r="AB2003">
        <v>17303.95</v>
      </c>
      <c r="AC2003">
        <f t="shared" si="414"/>
        <v>196.69390956418943</v>
      </c>
    </row>
    <row r="2004" spans="1:29">
      <c r="A2004" s="20">
        <v>44986</v>
      </c>
      <c r="B2004">
        <v>37686.65</v>
      </c>
      <c r="C2004">
        <f t="shared" si="415"/>
        <v>191.01239486161901</v>
      </c>
      <c r="D2004">
        <v>25856.25</v>
      </c>
      <c r="E2004" s="135">
        <f t="shared" si="415"/>
        <v>298.55239973488949</v>
      </c>
      <c r="F2004">
        <v>16630.7</v>
      </c>
      <c r="G2004">
        <f t="shared" si="403"/>
        <v>239.2744663310539</v>
      </c>
      <c r="H2004">
        <v>13745.19</v>
      </c>
      <c r="I2004">
        <f t="shared" si="404"/>
        <v>217.08290098977062</v>
      </c>
      <c r="J2004">
        <v>11309.96</v>
      </c>
      <c r="K2004">
        <f t="shared" si="405"/>
        <v>221.61357196882113</v>
      </c>
      <c r="L2004">
        <v>31806.17</v>
      </c>
      <c r="M2004" s="134">
        <f t="shared" si="406"/>
        <v>373.66183350133099</v>
      </c>
      <c r="N2004">
        <v>15886.25</v>
      </c>
      <c r="O2004">
        <f t="shared" si="407"/>
        <v>242.02160884097759</v>
      </c>
      <c r="P2004">
        <v>27767.919999999998</v>
      </c>
      <c r="Q2004">
        <f t="shared" si="408"/>
        <v>286.69933446080591</v>
      </c>
      <c r="R2004">
        <v>12715.11</v>
      </c>
      <c r="S2004" s="135">
        <f t="shared" si="409"/>
        <v>302.11059789581731</v>
      </c>
      <c r="T2004">
        <v>18238.650000000001</v>
      </c>
      <c r="U2004" s="136">
        <f t="shared" si="410"/>
        <v>285.47983414647888</v>
      </c>
      <c r="V2004">
        <v>14138.8</v>
      </c>
      <c r="W2004">
        <f t="shared" si="411"/>
        <v>193.28529499015036</v>
      </c>
      <c r="X2004">
        <v>6185.15</v>
      </c>
      <c r="Y2004">
        <f t="shared" si="412"/>
        <v>149.30274773154642</v>
      </c>
      <c r="Z2004">
        <v>29114.68</v>
      </c>
      <c r="AA2004" s="136">
        <f t="shared" si="413"/>
        <v>293.56578204404286</v>
      </c>
      <c r="AB2004">
        <v>17450.900000000001</v>
      </c>
      <c r="AC2004">
        <f t="shared" si="414"/>
        <v>198.36428944915545</v>
      </c>
    </row>
    <row r="2005" spans="1:29">
      <c r="A2005" s="20">
        <v>44987</v>
      </c>
      <c r="B2005">
        <v>37665.599999999999</v>
      </c>
      <c r="C2005">
        <f t="shared" si="415"/>
        <v>190.90570427193174</v>
      </c>
      <c r="D2005">
        <v>25872.45</v>
      </c>
      <c r="E2005" s="135">
        <f t="shared" si="415"/>
        <v>298.7394550455283</v>
      </c>
      <c r="F2005">
        <v>16547.150000000001</v>
      </c>
      <c r="G2005">
        <f t="shared" si="403"/>
        <v>238.07238934920952</v>
      </c>
      <c r="H2005">
        <v>13718.71</v>
      </c>
      <c r="I2005">
        <f t="shared" si="404"/>
        <v>216.66469249514745</v>
      </c>
      <c r="J2005">
        <v>11313.5</v>
      </c>
      <c r="K2005">
        <f t="shared" si="405"/>
        <v>221.68293667433466</v>
      </c>
      <c r="L2005">
        <v>31703.3</v>
      </c>
      <c r="M2005" s="134">
        <f t="shared" si="406"/>
        <v>372.45330720557519</v>
      </c>
      <c r="N2005">
        <v>15825.8</v>
      </c>
      <c r="O2005">
        <f t="shared" si="407"/>
        <v>241.10067367664132</v>
      </c>
      <c r="P2005">
        <v>27683.25</v>
      </c>
      <c r="Q2005">
        <f t="shared" si="408"/>
        <v>285.82513024785811</v>
      </c>
      <c r="R2005">
        <v>12711.15</v>
      </c>
      <c r="S2005" s="135">
        <f t="shared" si="409"/>
        <v>302.01650842528437</v>
      </c>
      <c r="T2005">
        <v>18206.900000000001</v>
      </c>
      <c r="U2005" s="136">
        <f t="shared" si="410"/>
        <v>284.98286837685504</v>
      </c>
      <c r="V2005">
        <v>14078.95</v>
      </c>
      <c r="W2005">
        <f t="shared" si="411"/>
        <v>192.46711205346833</v>
      </c>
      <c r="X2005">
        <v>6199</v>
      </c>
      <c r="Y2005">
        <f t="shared" si="412"/>
        <v>149.6370715646114</v>
      </c>
      <c r="Z2005">
        <v>29180.720000000001</v>
      </c>
      <c r="AA2005" s="136">
        <f t="shared" si="413"/>
        <v>294.23166895216582</v>
      </c>
      <c r="AB2005">
        <v>17321.900000000001</v>
      </c>
      <c r="AC2005">
        <f t="shared" si="414"/>
        <v>196.89794712074024</v>
      </c>
    </row>
    <row r="2006" spans="1:29">
      <c r="A2006" s="20">
        <v>44988</v>
      </c>
      <c r="B2006">
        <v>38008.050000000003</v>
      </c>
      <c r="C2006">
        <f t="shared" si="415"/>
        <v>192.64139037351845</v>
      </c>
      <c r="D2006">
        <v>26250.799999999999</v>
      </c>
      <c r="E2006" s="135">
        <f t="shared" si="415"/>
        <v>303.10812027887403</v>
      </c>
      <c r="F2006">
        <v>16754.2</v>
      </c>
      <c r="G2006">
        <f t="shared" si="403"/>
        <v>241.05132458668263</v>
      </c>
      <c r="H2006">
        <v>13792.97</v>
      </c>
      <c r="I2006">
        <f t="shared" si="404"/>
        <v>217.83750831126207</v>
      </c>
      <c r="J2006">
        <v>11391.61</v>
      </c>
      <c r="K2006">
        <f t="shared" si="405"/>
        <v>223.21346694203541</v>
      </c>
      <c r="L2006">
        <v>31902.3</v>
      </c>
      <c r="M2006" s="134">
        <f t="shared" si="406"/>
        <v>374.79117765230814</v>
      </c>
      <c r="N2006">
        <v>15784.35</v>
      </c>
      <c r="O2006">
        <f t="shared" si="407"/>
        <v>240.46919704203856</v>
      </c>
      <c r="P2006">
        <v>27752.959999999999</v>
      </c>
      <c r="Q2006">
        <f t="shared" si="408"/>
        <v>286.54487485261291</v>
      </c>
      <c r="R2006">
        <v>12929.14</v>
      </c>
      <c r="S2006" s="135">
        <f t="shared" si="409"/>
        <v>307.19594369838148</v>
      </c>
      <c r="T2006">
        <v>18570.400000000001</v>
      </c>
      <c r="U2006" s="136">
        <f t="shared" si="410"/>
        <v>290.67253947160407</v>
      </c>
      <c r="V2006">
        <v>14110.15</v>
      </c>
      <c r="W2006">
        <f t="shared" si="411"/>
        <v>192.89363348411959</v>
      </c>
      <c r="X2006">
        <v>6301.13</v>
      </c>
      <c r="Y2006">
        <f t="shared" si="412"/>
        <v>152.10237792352314</v>
      </c>
      <c r="Z2006">
        <v>29532.58</v>
      </c>
      <c r="AA2006" s="136">
        <f t="shared" si="413"/>
        <v>297.77950310559004</v>
      </c>
      <c r="AB2006">
        <v>17594.349999999999</v>
      </c>
      <c r="AC2006">
        <f t="shared" si="414"/>
        <v>199.99488485234275</v>
      </c>
    </row>
    <row r="2007" spans="1:29">
      <c r="A2007" s="20">
        <v>44991</v>
      </c>
      <c r="B2007">
        <v>38310.550000000003</v>
      </c>
      <c r="C2007">
        <f t="shared" si="415"/>
        <v>194.17459243434473</v>
      </c>
      <c r="D2007">
        <v>26530.5</v>
      </c>
      <c r="E2007" s="135">
        <f t="shared" si="415"/>
        <v>306.33771104342225</v>
      </c>
      <c r="F2007">
        <v>16837.099999999999</v>
      </c>
      <c r="G2007">
        <f t="shared" si="403"/>
        <v>242.24404968297105</v>
      </c>
      <c r="H2007">
        <v>13887.9</v>
      </c>
      <c r="I2007">
        <f t="shared" si="404"/>
        <v>219.33677312978836</v>
      </c>
      <c r="J2007">
        <v>11482.83</v>
      </c>
      <c r="K2007">
        <f t="shared" si="405"/>
        <v>225.0008817547311</v>
      </c>
      <c r="L2007">
        <v>32057.439999999999</v>
      </c>
      <c r="M2007" s="134">
        <f t="shared" si="406"/>
        <v>376.61377675334404</v>
      </c>
      <c r="N2007">
        <v>15893.15</v>
      </c>
      <c r="O2007">
        <f t="shared" si="407"/>
        <v>242.12672799124923</v>
      </c>
      <c r="P2007">
        <v>27990.85</v>
      </c>
      <c r="Q2007">
        <f t="shared" si="408"/>
        <v>289.00105106872422</v>
      </c>
      <c r="R2007">
        <v>13016.59</v>
      </c>
      <c r="S2007" s="135">
        <f t="shared" si="409"/>
        <v>309.2737528393161</v>
      </c>
      <c r="T2007">
        <v>18704.7</v>
      </c>
      <c r="U2007" s="136">
        <f t="shared" si="410"/>
        <v>292.77466554595014</v>
      </c>
      <c r="V2007">
        <v>14220.5</v>
      </c>
      <c r="W2007">
        <f t="shared" si="411"/>
        <v>194.40217963387511</v>
      </c>
      <c r="X2007">
        <v>6368.57</v>
      </c>
      <c r="Y2007">
        <f t="shared" si="412"/>
        <v>153.73030567095293</v>
      </c>
      <c r="Z2007">
        <v>29728.720000000001</v>
      </c>
      <c r="AA2007" s="136">
        <f t="shared" si="413"/>
        <v>299.75719932241674</v>
      </c>
      <c r="AB2007">
        <v>17711.45</v>
      </c>
      <c r="AC2007">
        <f t="shared" si="414"/>
        <v>201.32595994271037</v>
      </c>
    </row>
    <row r="2008" spans="1:29">
      <c r="A2008" s="20">
        <v>44993</v>
      </c>
      <c r="B2008">
        <v>38452.800000000003</v>
      </c>
      <c r="C2008">
        <f t="shared" si="415"/>
        <v>194.89557753567544</v>
      </c>
      <c r="D2008">
        <v>26772.1</v>
      </c>
      <c r="E2008" s="135">
        <f t="shared" si="415"/>
        <v>309.12737542924572</v>
      </c>
      <c r="F2008">
        <v>16930.099999999999</v>
      </c>
      <c r="G2008">
        <f t="shared" si="403"/>
        <v>243.5820886932826</v>
      </c>
      <c r="H2008">
        <v>13968.29</v>
      </c>
      <c r="I2008">
        <f t="shared" si="404"/>
        <v>220.60640231720353</v>
      </c>
      <c r="J2008">
        <v>11569.8</v>
      </c>
      <c r="K2008">
        <f t="shared" si="405"/>
        <v>226.70501973171139</v>
      </c>
      <c r="L2008">
        <v>32275.41</v>
      </c>
      <c r="M2008" s="134">
        <f t="shared" si="406"/>
        <v>379.17450851854198</v>
      </c>
      <c r="N2008">
        <v>15893.85</v>
      </c>
      <c r="O2008">
        <f t="shared" si="407"/>
        <v>242.137392252871</v>
      </c>
      <c r="P2008">
        <v>28129.46</v>
      </c>
      <c r="Q2008">
        <f t="shared" si="408"/>
        <v>290.4321771577367</v>
      </c>
      <c r="R2008">
        <v>13177.34</v>
      </c>
      <c r="S2008" s="135">
        <f t="shared" si="409"/>
        <v>313.0931675838014</v>
      </c>
      <c r="T2008">
        <v>18904</v>
      </c>
      <c r="U2008" s="136">
        <f t="shared" si="410"/>
        <v>295.89420185732149</v>
      </c>
      <c r="V2008">
        <v>14208.1</v>
      </c>
      <c r="W2008">
        <f t="shared" si="411"/>
        <v>194.23266470630855</v>
      </c>
      <c r="X2008">
        <v>6408.85</v>
      </c>
      <c r="Y2008">
        <f t="shared" si="412"/>
        <v>154.7026207609066</v>
      </c>
      <c r="Z2008">
        <v>30050.799999999999</v>
      </c>
      <c r="AA2008" s="136">
        <f t="shared" si="413"/>
        <v>303.00475921593932</v>
      </c>
      <c r="AB2008">
        <v>17754.400000000001</v>
      </c>
      <c r="AC2008">
        <f t="shared" si="414"/>
        <v>201.81417236910909</v>
      </c>
    </row>
    <row r="2009" spans="1:29">
      <c r="A2009" s="20">
        <v>44994</v>
      </c>
      <c r="B2009">
        <v>38171.85</v>
      </c>
      <c r="C2009">
        <f t="shared" si="415"/>
        <v>193.47160028281877</v>
      </c>
      <c r="D2009">
        <v>26661.8</v>
      </c>
      <c r="E2009" s="135">
        <f t="shared" si="415"/>
        <v>307.85378278952578</v>
      </c>
      <c r="F2009">
        <v>16796.150000000001</v>
      </c>
      <c r="G2009">
        <f t="shared" si="403"/>
        <v>241.65488089294681</v>
      </c>
      <c r="H2009">
        <v>13875.3</v>
      </c>
      <c r="I2009">
        <f t="shared" si="404"/>
        <v>219.13777664065495</v>
      </c>
      <c r="J2009">
        <v>11513.28</v>
      </c>
      <c r="K2009">
        <f t="shared" si="405"/>
        <v>225.59753578944481</v>
      </c>
      <c r="L2009">
        <v>32069.68</v>
      </c>
      <c r="M2009" s="134">
        <f t="shared" si="406"/>
        <v>376.75757340795724</v>
      </c>
      <c r="N2009">
        <v>15799.45</v>
      </c>
      <c r="O2009">
        <f t="shared" si="407"/>
        <v>240.69924039987939</v>
      </c>
      <c r="P2009">
        <v>27989.48</v>
      </c>
      <c r="Q2009">
        <f t="shared" si="408"/>
        <v>288.98690603776004</v>
      </c>
      <c r="R2009">
        <v>13054.2</v>
      </c>
      <c r="S2009" s="135">
        <f t="shared" si="409"/>
        <v>310.16736520970551</v>
      </c>
      <c r="T2009">
        <v>18730.2</v>
      </c>
      <c r="U2009" s="136">
        <f t="shared" si="410"/>
        <v>293.17380340816777</v>
      </c>
      <c r="V2009">
        <v>14101.6</v>
      </c>
      <c r="W2009">
        <f t="shared" si="411"/>
        <v>192.77675020745073</v>
      </c>
      <c r="X2009">
        <v>6395.2</v>
      </c>
      <c r="Y2009">
        <f t="shared" si="412"/>
        <v>154.37312470882446</v>
      </c>
      <c r="Z2009">
        <v>29786.51</v>
      </c>
      <c r="AA2009" s="136">
        <f t="shared" si="413"/>
        <v>300.33990078244733</v>
      </c>
      <c r="AB2009">
        <v>17589.599999999999</v>
      </c>
      <c r="AC2009">
        <f t="shared" si="414"/>
        <v>199.94089162707164</v>
      </c>
    </row>
    <row r="2010" spans="1:29">
      <c r="A2010" s="20">
        <v>44995</v>
      </c>
      <c r="B2010">
        <v>38083.199999999997</v>
      </c>
      <c r="C2010">
        <f t="shared" si="415"/>
        <v>193.02228338135674</v>
      </c>
      <c r="D2010">
        <v>26526.95</v>
      </c>
      <c r="E2010" s="135">
        <f t="shared" si="415"/>
        <v>306.29672052781928</v>
      </c>
      <c r="F2010">
        <v>16760.5</v>
      </c>
      <c r="G2010">
        <f t="shared" si="403"/>
        <v>241.14196593899405</v>
      </c>
      <c r="H2010">
        <v>13861.16</v>
      </c>
      <c r="I2010">
        <f t="shared" si="404"/>
        <v>218.91445835840528</v>
      </c>
      <c r="J2010">
        <v>11492.15</v>
      </c>
      <c r="K2010">
        <f t="shared" si="405"/>
        <v>225.18350295681753</v>
      </c>
      <c r="L2010">
        <v>31837.119999999999</v>
      </c>
      <c r="M2010" s="134">
        <f t="shared" si="406"/>
        <v>374.02543697030785</v>
      </c>
      <c r="N2010">
        <v>15732.45</v>
      </c>
      <c r="O2010">
        <f t="shared" si="407"/>
        <v>239.67851821608232</v>
      </c>
      <c r="P2010">
        <v>27775.38</v>
      </c>
      <c r="Q2010">
        <f t="shared" si="408"/>
        <v>286.77635776810001</v>
      </c>
      <c r="R2010">
        <v>12926.42</v>
      </c>
      <c r="S2010" s="135">
        <f t="shared" si="409"/>
        <v>307.13131658730839</v>
      </c>
      <c r="T2010">
        <v>18560.2</v>
      </c>
      <c r="U2010" s="136">
        <f t="shared" si="410"/>
        <v>290.51288432671703</v>
      </c>
      <c r="V2010">
        <v>14083.1</v>
      </c>
      <c r="W2010">
        <f t="shared" si="411"/>
        <v>192.52384487196838</v>
      </c>
      <c r="X2010">
        <v>6365.19</v>
      </c>
      <c r="Y2010">
        <f t="shared" si="412"/>
        <v>153.64871617234212</v>
      </c>
      <c r="Z2010">
        <v>29451.46</v>
      </c>
      <c r="AA2010" s="136">
        <f t="shared" si="413"/>
        <v>296.96156328143906</v>
      </c>
      <c r="AB2010">
        <v>17412.900000000001</v>
      </c>
      <c r="AC2010">
        <f t="shared" si="414"/>
        <v>197.93234364698665</v>
      </c>
    </row>
    <row r="2011" spans="1:29">
      <c r="A2011" s="20">
        <v>44998</v>
      </c>
      <c r="B2011">
        <v>37594.949999999997</v>
      </c>
      <c r="C2011">
        <f t="shared" si="415"/>
        <v>190.5476192286346</v>
      </c>
      <c r="D2011">
        <v>26105.85</v>
      </c>
      <c r="E2011" s="135">
        <f t="shared" si="415"/>
        <v>301.43443711362107</v>
      </c>
      <c r="F2011">
        <v>16552</v>
      </c>
      <c r="G2011">
        <f t="shared" si="403"/>
        <v>238.142168802973</v>
      </c>
      <c r="H2011">
        <v>13653.92</v>
      </c>
      <c r="I2011">
        <f t="shared" si="404"/>
        <v>215.64143991332597</v>
      </c>
      <c r="J2011">
        <v>11349.15</v>
      </c>
      <c r="K2011">
        <f t="shared" si="405"/>
        <v>222.38148236686484</v>
      </c>
      <c r="L2011">
        <v>31296.240000000002</v>
      </c>
      <c r="M2011" s="134">
        <f t="shared" si="406"/>
        <v>367.67112859227302</v>
      </c>
      <c r="N2011">
        <v>15500.8</v>
      </c>
      <c r="O2011">
        <f t="shared" si="407"/>
        <v>236.14940935225275</v>
      </c>
      <c r="P2011">
        <v>27268.9</v>
      </c>
      <c r="Q2011">
        <f t="shared" si="408"/>
        <v>281.54703274419802</v>
      </c>
      <c r="R2011">
        <v>12664.59</v>
      </c>
      <c r="S2011" s="135">
        <f t="shared" si="409"/>
        <v>300.91024434750375</v>
      </c>
      <c r="T2011">
        <v>18214.900000000001</v>
      </c>
      <c r="U2011" s="136">
        <f t="shared" si="410"/>
        <v>285.10808809833503</v>
      </c>
      <c r="V2011">
        <v>13950.75</v>
      </c>
      <c r="W2011">
        <f t="shared" si="411"/>
        <v>190.71454643136903</v>
      </c>
      <c r="X2011">
        <v>6279.76</v>
      </c>
      <c r="Y2011">
        <f t="shared" si="412"/>
        <v>151.58652952550156</v>
      </c>
      <c r="Z2011">
        <v>28832.12</v>
      </c>
      <c r="AA2011" s="136">
        <f t="shared" si="413"/>
        <v>290.71670565459385</v>
      </c>
      <c r="AB2011">
        <v>17154.3</v>
      </c>
      <c r="AC2011">
        <f t="shared" si="414"/>
        <v>194.99283879327984</v>
      </c>
    </row>
    <row r="2012" spans="1:29">
      <c r="A2012" s="20">
        <v>44999</v>
      </c>
      <c r="B2012">
        <v>37375.550000000003</v>
      </c>
      <c r="C2012">
        <f t="shared" si="415"/>
        <v>189.43560424633617</v>
      </c>
      <c r="D2012">
        <v>25746.25</v>
      </c>
      <c r="E2012" s="135">
        <f t="shared" si="415"/>
        <v>297.28227108240361</v>
      </c>
      <c r="F2012">
        <v>16477.849999999999</v>
      </c>
      <c r="G2012">
        <f t="shared" si="403"/>
        <v>237.07533447378376</v>
      </c>
      <c r="H2012">
        <v>13591.25</v>
      </c>
      <c r="I2012">
        <f t="shared" si="404"/>
        <v>214.65166928046972</v>
      </c>
      <c r="J2012">
        <v>11282.86</v>
      </c>
      <c r="K2012">
        <f t="shared" si="405"/>
        <v>221.08255967520077</v>
      </c>
      <c r="L2012">
        <v>31133.16</v>
      </c>
      <c r="M2012" s="134">
        <f t="shared" si="406"/>
        <v>365.75524963522173</v>
      </c>
      <c r="N2012">
        <v>15374.7</v>
      </c>
      <c r="O2012">
        <f t="shared" si="407"/>
        <v>234.22831879439002</v>
      </c>
      <c r="P2012">
        <v>27140.02</v>
      </c>
      <c r="Q2012">
        <f t="shared" si="408"/>
        <v>280.2163673495516</v>
      </c>
      <c r="R2012">
        <v>12594.41</v>
      </c>
      <c r="S2012" s="135">
        <f t="shared" si="409"/>
        <v>299.2427698419487</v>
      </c>
      <c r="T2012">
        <v>18106.3</v>
      </c>
      <c r="U2012" s="136">
        <f t="shared" si="410"/>
        <v>283.40823037924355</v>
      </c>
      <c r="V2012">
        <v>13855.35</v>
      </c>
      <c r="W2012">
        <f t="shared" si="411"/>
        <v>189.41037513380061</v>
      </c>
      <c r="X2012">
        <v>6253.11</v>
      </c>
      <c r="Y2012">
        <f t="shared" si="412"/>
        <v>150.94322770953175</v>
      </c>
      <c r="Z2012">
        <v>28591</v>
      </c>
      <c r="AA2012" s="136">
        <f t="shared" si="413"/>
        <v>288.28547229168345</v>
      </c>
      <c r="AB2012">
        <v>17043.3</v>
      </c>
      <c r="AC2012">
        <f t="shared" si="414"/>
        <v>193.73110237115512</v>
      </c>
    </row>
    <row r="2013" spans="1:29">
      <c r="A2013" s="20">
        <v>45000</v>
      </c>
      <c r="B2013">
        <v>37354</v>
      </c>
      <c r="C2013">
        <f t="shared" si="415"/>
        <v>189.32637943836653</v>
      </c>
      <c r="D2013">
        <v>25821.3</v>
      </c>
      <c r="E2013" s="135">
        <f t="shared" si="415"/>
        <v>298.14884522212236</v>
      </c>
      <c r="F2013">
        <v>16454.900000000001</v>
      </c>
      <c r="G2013">
        <f t="shared" si="403"/>
        <v>236.74514097607789</v>
      </c>
      <c r="H2013">
        <v>13596.22</v>
      </c>
      <c r="I2013">
        <f t="shared" si="404"/>
        <v>214.73016234007235</v>
      </c>
      <c r="J2013">
        <v>11292.14</v>
      </c>
      <c r="K2013">
        <f t="shared" si="405"/>
        <v>221.26439709530396</v>
      </c>
      <c r="L2013">
        <v>31104.86</v>
      </c>
      <c r="M2013" s="134">
        <f t="shared" si="406"/>
        <v>365.42277861189234</v>
      </c>
      <c r="N2013">
        <v>15415.55</v>
      </c>
      <c r="O2013">
        <f t="shared" si="407"/>
        <v>234.85065463331699</v>
      </c>
      <c r="P2013">
        <v>27273.73</v>
      </c>
      <c r="Q2013">
        <f t="shared" si="408"/>
        <v>281.59690172197685</v>
      </c>
      <c r="R2013">
        <v>12585.6</v>
      </c>
      <c r="S2013" s="135">
        <f t="shared" si="409"/>
        <v>299.03344452998033</v>
      </c>
      <c r="T2013">
        <v>18066.3</v>
      </c>
      <c r="U2013" s="136">
        <f t="shared" si="410"/>
        <v>282.78213177184341</v>
      </c>
      <c r="V2013">
        <v>13865.8</v>
      </c>
      <c r="W2013">
        <f t="shared" si="411"/>
        <v>189.55323247195142</v>
      </c>
      <c r="X2013">
        <v>6267.96</v>
      </c>
      <c r="Y2013">
        <f t="shared" si="412"/>
        <v>151.30169044751119</v>
      </c>
      <c r="Z2013">
        <v>28622.639999999999</v>
      </c>
      <c r="AA2013" s="136">
        <f t="shared" si="413"/>
        <v>288.60450108897311</v>
      </c>
      <c r="AB2013">
        <v>16972.150000000001</v>
      </c>
      <c r="AC2013">
        <f t="shared" si="414"/>
        <v>192.922340691568</v>
      </c>
    </row>
    <row r="2014" spans="1:29">
      <c r="A2014" s="20">
        <v>45001</v>
      </c>
      <c r="B2014">
        <v>37579.15</v>
      </c>
      <c r="C2014">
        <f t="shared" si="415"/>
        <v>190.46753793091213</v>
      </c>
      <c r="D2014">
        <v>25657.75</v>
      </c>
      <c r="E2014" s="135">
        <f t="shared" si="415"/>
        <v>296.26039484835815</v>
      </c>
      <c r="F2014">
        <v>16567.599999999999</v>
      </c>
      <c r="G2014">
        <f t="shared" si="403"/>
        <v>238.3666140563156</v>
      </c>
      <c r="H2014">
        <v>13663.48</v>
      </c>
      <c r="I2014">
        <f t="shared" si="404"/>
        <v>215.79242455111287</v>
      </c>
      <c r="J2014">
        <v>11347.83</v>
      </c>
      <c r="K2014">
        <f t="shared" si="405"/>
        <v>222.35561756141911</v>
      </c>
      <c r="L2014">
        <v>30984.99</v>
      </c>
      <c r="M2014" s="134">
        <f t="shared" si="406"/>
        <v>364.01453474028489</v>
      </c>
      <c r="N2014">
        <v>15356.05</v>
      </c>
      <c r="O2014">
        <f t="shared" si="407"/>
        <v>233.94419239546741</v>
      </c>
      <c r="P2014">
        <v>27090.18</v>
      </c>
      <c r="Q2014">
        <f t="shared" si="408"/>
        <v>279.70177731797827</v>
      </c>
      <c r="R2014">
        <v>12613.06</v>
      </c>
      <c r="S2014" s="135">
        <f t="shared" si="409"/>
        <v>299.6858932322109</v>
      </c>
      <c r="T2014">
        <v>18138.849999999999</v>
      </c>
      <c r="U2014" s="136">
        <f t="shared" si="410"/>
        <v>283.91771812101541</v>
      </c>
      <c r="V2014">
        <v>13952.1</v>
      </c>
      <c r="W2014">
        <f t="shared" si="411"/>
        <v>190.73300168557989</v>
      </c>
      <c r="X2014">
        <v>6289.5</v>
      </c>
      <c r="Y2014">
        <f t="shared" si="412"/>
        <v>151.82164245936821</v>
      </c>
      <c r="Z2014">
        <v>28495.46</v>
      </c>
      <c r="AA2014" s="136">
        <f t="shared" si="413"/>
        <v>287.32213438735175</v>
      </c>
      <c r="AB2014">
        <v>16985.599999999999</v>
      </c>
      <c r="AC2014">
        <f t="shared" si="414"/>
        <v>193.07522677154614</v>
      </c>
    </row>
    <row r="2015" spans="1:29">
      <c r="A2015" s="20">
        <v>45002</v>
      </c>
      <c r="B2015">
        <v>37787.35</v>
      </c>
      <c r="C2015">
        <f t="shared" si="415"/>
        <v>191.5227864236858</v>
      </c>
      <c r="D2015">
        <v>25863</v>
      </c>
      <c r="E2015" s="135">
        <f t="shared" si="415"/>
        <v>298.63033944765567</v>
      </c>
      <c r="F2015">
        <v>16608.099999999999</v>
      </c>
      <c r="G2015">
        <f t="shared" si="403"/>
        <v>238.9493084640319</v>
      </c>
      <c r="H2015">
        <v>13675.94</v>
      </c>
      <c r="I2015">
        <f t="shared" si="404"/>
        <v>215.98920996814476</v>
      </c>
      <c r="J2015">
        <v>11373.67</v>
      </c>
      <c r="K2015">
        <f t="shared" si="405"/>
        <v>222.86194072256862</v>
      </c>
      <c r="L2015">
        <v>31155.21</v>
      </c>
      <c r="M2015" s="134">
        <f t="shared" si="406"/>
        <v>366.01429507919386</v>
      </c>
      <c r="N2015">
        <v>15398.15</v>
      </c>
      <c r="O2015">
        <f t="shared" si="407"/>
        <v>234.58557155871898</v>
      </c>
      <c r="P2015">
        <v>27246.34</v>
      </c>
      <c r="Q2015">
        <f t="shared" si="408"/>
        <v>281.31410435109416</v>
      </c>
      <c r="R2015">
        <v>12667.89</v>
      </c>
      <c r="S2015" s="135">
        <f t="shared" si="409"/>
        <v>300.98865223961451</v>
      </c>
      <c r="T2015">
        <v>18210.95</v>
      </c>
      <c r="U2015" s="136">
        <f t="shared" si="410"/>
        <v>285.04626086085426</v>
      </c>
      <c r="V2015">
        <v>14006.3</v>
      </c>
      <c r="W2015">
        <f t="shared" si="411"/>
        <v>191.47394596574978</v>
      </c>
      <c r="X2015">
        <v>6320.58</v>
      </c>
      <c r="Y2015">
        <f t="shared" si="412"/>
        <v>152.57187962410899</v>
      </c>
      <c r="Z2015">
        <v>28727.7</v>
      </c>
      <c r="AA2015" s="136">
        <f t="shared" si="413"/>
        <v>289.66382995886102</v>
      </c>
      <c r="AB2015">
        <v>17100.05</v>
      </c>
      <c r="AC2015">
        <f t="shared" si="414"/>
        <v>194.37617932570987</v>
      </c>
    </row>
    <row r="2016" spans="1:29">
      <c r="A2016" s="20">
        <v>45005</v>
      </c>
      <c r="B2016">
        <v>37512.449999999997</v>
      </c>
      <c r="C2016">
        <f t="shared" si="415"/>
        <v>190.12947321204564</v>
      </c>
      <c r="D2016">
        <v>25421.75</v>
      </c>
      <c r="E2016" s="135">
        <f t="shared" si="415"/>
        <v>293.53539155757028</v>
      </c>
      <c r="F2016">
        <v>16561.3</v>
      </c>
      <c r="G2016">
        <f t="shared" si="403"/>
        <v>238.27597270400415</v>
      </c>
      <c r="H2016">
        <v>13606.2</v>
      </c>
      <c r="I2016">
        <f t="shared" si="404"/>
        <v>214.88778019416372</v>
      </c>
      <c r="J2016">
        <v>11274.24</v>
      </c>
      <c r="K2016">
        <f t="shared" si="405"/>
        <v>220.91365465782036</v>
      </c>
      <c r="L2016">
        <v>30900.26</v>
      </c>
      <c r="M2016" s="134">
        <f t="shared" si="406"/>
        <v>363.01911884605528</v>
      </c>
      <c r="N2016">
        <v>15297.9</v>
      </c>
      <c r="O2016">
        <f t="shared" si="407"/>
        <v>233.05829694788835</v>
      </c>
      <c r="P2016">
        <v>26967.34</v>
      </c>
      <c r="Q2016">
        <f t="shared" si="408"/>
        <v>278.43347395765579</v>
      </c>
      <c r="R2016">
        <v>12499.92</v>
      </c>
      <c r="S2016" s="135">
        <f t="shared" si="409"/>
        <v>296.9976905311778</v>
      </c>
      <c r="T2016">
        <v>18026.099999999999</v>
      </c>
      <c r="U2016" s="136">
        <f t="shared" si="410"/>
        <v>282.1529026714062</v>
      </c>
      <c r="V2016">
        <v>13977.55</v>
      </c>
      <c r="W2016">
        <f t="shared" si="411"/>
        <v>191.08091740385154</v>
      </c>
      <c r="X2016">
        <v>6262.39</v>
      </c>
      <c r="Y2016">
        <f t="shared" si="412"/>
        <v>151.16723674713774</v>
      </c>
      <c r="Z2016">
        <v>28341.22</v>
      </c>
      <c r="AA2016" s="136">
        <f t="shared" si="413"/>
        <v>285.76691941598773</v>
      </c>
      <c r="AB2016">
        <v>16988.400000000001</v>
      </c>
      <c r="AC2016">
        <f t="shared" si="414"/>
        <v>193.10705435696914</v>
      </c>
    </row>
    <row r="2017" spans="1:29">
      <c r="A2017" s="20">
        <v>45006</v>
      </c>
      <c r="B2017">
        <v>37728.699999999997</v>
      </c>
      <c r="C2017">
        <f t="shared" si="415"/>
        <v>191.22552261916525</v>
      </c>
      <c r="D2017">
        <v>25725.45</v>
      </c>
      <c r="E2017" s="135">
        <f t="shared" si="415"/>
        <v>297.04210130084266</v>
      </c>
      <c r="F2017">
        <v>16591.05</v>
      </c>
      <c r="G2017">
        <f t="shared" si="403"/>
        <v>238.70400131214146</v>
      </c>
      <c r="H2017">
        <v>13612.97</v>
      </c>
      <c r="I2017">
        <f t="shared" si="404"/>
        <v>214.99470132364249</v>
      </c>
      <c r="J2017">
        <v>11264.45</v>
      </c>
      <c r="K2017">
        <f t="shared" si="405"/>
        <v>220.72182401743135</v>
      </c>
      <c r="L2017">
        <v>31094.95</v>
      </c>
      <c r="M2017" s="134">
        <f t="shared" si="406"/>
        <v>365.30635501326356</v>
      </c>
      <c r="N2017">
        <v>15303.9</v>
      </c>
      <c r="O2017">
        <f t="shared" si="407"/>
        <v>233.14970490464626</v>
      </c>
      <c r="P2017">
        <v>27080.74</v>
      </c>
      <c r="Q2017">
        <f t="shared" si="408"/>
        <v>279.60431082724688</v>
      </c>
      <c r="R2017">
        <v>12584.22</v>
      </c>
      <c r="S2017" s="135">
        <f t="shared" si="409"/>
        <v>299.00065577509764</v>
      </c>
      <c r="T2017">
        <v>18130</v>
      </c>
      <c r="U2017" s="136">
        <f t="shared" si="410"/>
        <v>283.77919380412817</v>
      </c>
      <c r="V2017">
        <v>13941.05</v>
      </c>
      <c r="W2017">
        <f t="shared" si="411"/>
        <v>190.5819420122242</v>
      </c>
      <c r="X2017">
        <v>6285.2</v>
      </c>
      <c r="Y2017">
        <f t="shared" si="412"/>
        <v>151.7178451682361</v>
      </c>
      <c r="Z2017">
        <v>28551.45</v>
      </c>
      <c r="AA2017" s="136">
        <f t="shared" si="413"/>
        <v>287.8866862950714</v>
      </c>
      <c r="AB2017">
        <v>17107.5</v>
      </c>
      <c r="AC2017">
        <f t="shared" si="414"/>
        <v>194.46086343692454</v>
      </c>
    </row>
    <row r="2018" spans="1:29">
      <c r="A2018" s="20">
        <v>45007</v>
      </c>
      <c r="B2018">
        <v>37973</v>
      </c>
      <c r="C2018">
        <f t="shared" si="415"/>
        <v>192.46374167192516</v>
      </c>
      <c r="D2018">
        <v>25946.75</v>
      </c>
      <c r="E2018" s="135">
        <f t="shared" si="415"/>
        <v>299.59736921716194</v>
      </c>
      <c r="F2018">
        <v>16649.7</v>
      </c>
      <c r="G2018">
        <f t="shared" si="403"/>
        <v>239.54782913961213</v>
      </c>
      <c r="H2018">
        <v>13629.7</v>
      </c>
      <c r="I2018">
        <f t="shared" si="404"/>
        <v>215.25892443976963</v>
      </c>
      <c r="J2018">
        <v>11277.51</v>
      </c>
      <c r="K2018">
        <f t="shared" si="405"/>
        <v>220.97772883494727</v>
      </c>
      <c r="L2018">
        <v>31125.17</v>
      </c>
      <c r="M2018" s="134">
        <f t="shared" si="406"/>
        <v>365.66138237457142</v>
      </c>
      <c r="N2018">
        <v>15349.9</v>
      </c>
      <c r="O2018">
        <f t="shared" si="407"/>
        <v>233.85049923979051</v>
      </c>
      <c r="P2018">
        <v>27134.5</v>
      </c>
      <c r="Q2018">
        <f t="shared" si="408"/>
        <v>280.15937423209004</v>
      </c>
      <c r="R2018">
        <v>12567.91</v>
      </c>
      <c r="S2018" s="135">
        <f t="shared" si="409"/>
        <v>298.61313070833211</v>
      </c>
      <c r="T2018">
        <v>18135.400000000001</v>
      </c>
      <c r="U2018" s="136">
        <f t="shared" si="410"/>
        <v>283.86371711612719</v>
      </c>
      <c r="V2018">
        <v>13964.95</v>
      </c>
      <c r="W2018">
        <f t="shared" si="411"/>
        <v>190.90866836455007</v>
      </c>
      <c r="X2018">
        <v>6279.7</v>
      </c>
      <c r="Y2018">
        <f t="shared" si="412"/>
        <v>151.58508119120668</v>
      </c>
      <c r="Z2018">
        <v>28596.98</v>
      </c>
      <c r="AA2018" s="136">
        <f t="shared" si="413"/>
        <v>288.34576913769456</v>
      </c>
      <c r="AB2018">
        <v>17151.900000000001</v>
      </c>
      <c r="AC2018">
        <f t="shared" si="414"/>
        <v>194.96555800577445</v>
      </c>
    </row>
    <row r="2019" spans="1:29">
      <c r="A2019" s="20">
        <v>45008</v>
      </c>
      <c r="B2019">
        <v>37818.550000000003</v>
      </c>
      <c r="C2019">
        <f t="shared" si="415"/>
        <v>191.68092164450493</v>
      </c>
      <c r="D2019">
        <v>25832.45</v>
      </c>
      <c r="E2019" s="135">
        <f t="shared" si="415"/>
        <v>298.27759008098803</v>
      </c>
      <c r="F2019">
        <v>16621.55</v>
      </c>
      <c r="G2019">
        <f t="shared" si="403"/>
        <v>239.14282055745869</v>
      </c>
      <c r="H2019">
        <v>13550.89</v>
      </c>
      <c r="I2019">
        <f t="shared" si="404"/>
        <v>214.01424878035681</v>
      </c>
      <c r="J2019">
        <v>11219.04</v>
      </c>
      <c r="K2019">
        <f t="shared" si="405"/>
        <v>219.83203552099951</v>
      </c>
      <c r="L2019">
        <v>31016.240000000002</v>
      </c>
      <c r="M2019" s="134">
        <f t="shared" si="406"/>
        <v>364.38166263707086</v>
      </c>
      <c r="N2019">
        <v>15306.1</v>
      </c>
      <c r="O2019">
        <f t="shared" si="407"/>
        <v>233.18322115545755</v>
      </c>
      <c r="P2019">
        <v>27096.95</v>
      </c>
      <c r="Q2019">
        <f t="shared" si="408"/>
        <v>279.77167648558969</v>
      </c>
      <c r="R2019">
        <v>12482.91</v>
      </c>
      <c r="S2019" s="135">
        <f t="shared" si="409"/>
        <v>296.59353348729792</v>
      </c>
      <c r="T2019">
        <v>18037.75</v>
      </c>
      <c r="U2019" s="136">
        <f t="shared" si="410"/>
        <v>282.33525389081154</v>
      </c>
      <c r="V2019">
        <v>13917.05</v>
      </c>
      <c r="W2019">
        <f t="shared" si="411"/>
        <v>190.25384860403091</v>
      </c>
      <c r="X2019">
        <v>6238.4</v>
      </c>
      <c r="Y2019">
        <f t="shared" si="412"/>
        <v>150.58814441824035</v>
      </c>
      <c r="Z2019">
        <v>28330.75</v>
      </c>
      <c r="AA2019" s="136">
        <f t="shared" si="413"/>
        <v>285.66134952004518</v>
      </c>
      <c r="AB2019">
        <v>17076.900000000001</v>
      </c>
      <c r="AC2019">
        <f t="shared" si="414"/>
        <v>194.11303339623075</v>
      </c>
    </row>
    <row r="2020" spans="1:29">
      <c r="A2020" s="20">
        <v>45009</v>
      </c>
      <c r="B2020">
        <v>37528.550000000003</v>
      </c>
      <c r="C2020">
        <f t="shared" si="415"/>
        <v>190.21107504073757</v>
      </c>
      <c r="D2020">
        <v>25550.2</v>
      </c>
      <c r="E2020" s="135">
        <f t="shared" si="415"/>
        <v>295.01855542495036</v>
      </c>
      <c r="F2020">
        <v>16511.8</v>
      </c>
      <c r="G2020">
        <f t="shared" si="403"/>
        <v>237.56379065012868</v>
      </c>
      <c r="H2020">
        <v>13457.51</v>
      </c>
      <c r="I2020">
        <f t="shared" si="404"/>
        <v>212.53946368866838</v>
      </c>
      <c r="J2020">
        <v>11150.25</v>
      </c>
      <c r="K2020">
        <f t="shared" si="405"/>
        <v>218.48412645538517</v>
      </c>
      <c r="L2020">
        <v>30646</v>
      </c>
      <c r="M2020" s="134">
        <f t="shared" si="406"/>
        <v>360.0320487968778</v>
      </c>
      <c r="N2020">
        <v>15169.05</v>
      </c>
      <c r="O2020">
        <f t="shared" si="407"/>
        <v>231.09531107651148</v>
      </c>
      <c r="P2020">
        <v>26834.04</v>
      </c>
      <c r="Q2020">
        <f t="shared" si="408"/>
        <v>277.05717276967971</v>
      </c>
      <c r="R2020">
        <v>12328.18</v>
      </c>
      <c r="S2020" s="135">
        <f t="shared" si="409"/>
        <v>292.91715374599642</v>
      </c>
      <c r="T2020">
        <v>17860.650000000001</v>
      </c>
      <c r="U2020" s="136">
        <f t="shared" si="410"/>
        <v>279.56320230654728</v>
      </c>
      <c r="V2020">
        <v>13816.15</v>
      </c>
      <c r="W2020">
        <f t="shared" si="411"/>
        <v>188.87448923375152</v>
      </c>
      <c r="X2020">
        <v>6133.45</v>
      </c>
      <c r="Y2020">
        <f t="shared" si="412"/>
        <v>148.05476634746989</v>
      </c>
      <c r="Z2020">
        <v>28085.15</v>
      </c>
      <c r="AA2020" s="136">
        <f t="shared" si="413"/>
        <v>283.18494393804951</v>
      </c>
      <c r="AB2020">
        <v>16945.05</v>
      </c>
      <c r="AC2020">
        <f t="shared" si="414"/>
        <v>192.61429513265281</v>
      </c>
    </row>
    <row r="2021" spans="1:29">
      <c r="A2021" s="20">
        <v>45012</v>
      </c>
      <c r="B2021">
        <v>37334</v>
      </c>
      <c r="C2021">
        <f t="shared" si="415"/>
        <v>189.22501070707222</v>
      </c>
      <c r="D2021">
        <v>25280.15</v>
      </c>
      <c r="E2021" s="135">
        <f t="shared" si="415"/>
        <v>291.90038958309754</v>
      </c>
      <c r="F2021">
        <v>16509.95</v>
      </c>
      <c r="G2021">
        <f t="shared" si="403"/>
        <v>237.53717374508489</v>
      </c>
      <c r="H2021">
        <v>13487.18</v>
      </c>
      <c r="I2021">
        <f t="shared" si="404"/>
        <v>213.00805304046105</v>
      </c>
      <c r="J2021">
        <v>11169.52</v>
      </c>
      <c r="K2021">
        <f t="shared" si="405"/>
        <v>218.86171342579348</v>
      </c>
      <c r="L2021">
        <v>30467.35</v>
      </c>
      <c r="M2021" s="134">
        <f t="shared" si="406"/>
        <v>357.93325203653183</v>
      </c>
      <c r="N2021">
        <v>15053.75</v>
      </c>
      <c r="O2021">
        <f t="shared" si="407"/>
        <v>229.33875484081307</v>
      </c>
      <c r="P2021">
        <v>26594.15</v>
      </c>
      <c r="Q2021">
        <f t="shared" si="408"/>
        <v>274.58034687332866</v>
      </c>
      <c r="R2021">
        <v>12316.31</v>
      </c>
      <c r="S2021" s="135">
        <f t="shared" si="409"/>
        <v>292.63512293407081</v>
      </c>
      <c r="T2021">
        <v>17836.55</v>
      </c>
      <c r="U2021" s="136">
        <f t="shared" si="410"/>
        <v>279.18597789558868</v>
      </c>
      <c r="V2021">
        <v>13811.55</v>
      </c>
      <c r="W2021">
        <f t="shared" si="411"/>
        <v>188.81160466384779</v>
      </c>
      <c r="X2021">
        <v>6139.13</v>
      </c>
      <c r="Y2021">
        <f t="shared" si="412"/>
        <v>148.19187532738391</v>
      </c>
      <c r="Z2021">
        <v>27914.11</v>
      </c>
      <c r="AA2021" s="136">
        <f t="shared" si="413"/>
        <v>281.46033314511578</v>
      </c>
      <c r="AB2021">
        <v>16985.7</v>
      </c>
      <c r="AC2021">
        <f t="shared" si="414"/>
        <v>193.07636347102556</v>
      </c>
    </row>
    <row r="2022" spans="1:29">
      <c r="A2022" s="20">
        <v>45013</v>
      </c>
      <c r="B2022">
        <v>36982.300000000003</v>
      </c>
      <c r="C2022">
        <f t="shared" si="415"/>
        <v>187.44244156726197</v>
      </c>
      <c r="D2022">
        <v>25170.55</v>
      </c>
      <c r="E2022" s="135">
        <f t="shared" si="415"/>
        <v>290.63487958025706</v>
      </c>
      <c r="F2022">
        <v>16464.900000000001</v>
      </c>
      <c r="G2022">
        <f t="shared" si="403"/>
        <v>236.88901613847699</v>
      </c>
      <c r="H2022">
        <v>13423.63</v>
      </c>
      <c r="I2022">
        <f t="shared" si="404"/>
        <v>212.00438424010977</v>
      </c>
      <c r="J2022">
        <v>11112.18</v>
      </c>
      <c r="K2022">
        <f t="shared" si="405"/>
        <v>217.7381619528712</v>
      </c>
      <c r="L2022">
        <v>30444.61</v>
      </c>
      <c r="M2022" s="134">
        <f t="shared" si="406"/>
        <v>357.66610040859865</v>
      </c>
      <c r="N2022">
        <v>15023.7</v>
      </c>
      <c r="O2022">
        <f t="shared" si="407"/>
        <v>228.88095332405038</v>
      </c>
      <c r="P2022">
        <v>26612.89</v>
      </c>
      <c r="Q2022">
        <f t="shared" si="408"/>
        <v>274.77383437717469</v>
      </c>
      <c r="R2022">
        <v>12273.12</v>
      </c>
      <c r="S2022" s="135">
        <f t="shared" si="409"/>
        <v>291.60892994611237</v>
      </c>
      <c r="T2022">
        <v>17738.55</v>
      </c>
      <c r="U2022" s="136">
        <f t="shared" si="410"/>
        <v>277.65203630745822</v>
      </c>
      <c r="V2022">
        <v>13719.65</v>
      </c>
      <c r="W2022">
        <f t="shared" si="411"/>
        <v>187.55528032164091</v>
      </c>
      <c r="X2022">
        <v>6117.89</v>
      </c>
      <c r="Y2022">
        <f t="shared" si="412"/>
        <v>147.67916498700123</v>
      </c>
      <c r="Z2022">
        <v>27841</v>
      </c>
      <c r="AA2022" s="136">
        <f t="shared" si="413"/>
        <v>280.72315882874886</v>
      </c>
      <c r="AB2022">
        <v>16951.7</v>
      </c>
      <c r="AC2022">
        <f t="shared" si="414"/>
        <v>192.6898856480324</v>
      </c>
    </row>
    <row r="2023" spans="1:29">
      <c r="A2023" s="20">
        <v>45014</v>
      </c>
      <c r="B2023">
        <v>37279</v>
      </c>
      <c r="C2023">
        <f t="shared" si="415"/>
        <v>188.94624669601291</v>
      </c>
      <c r="D2023">
        <v>25805.200000000001</v>
      </c>
      <c r="E2023" s="135">
        <f t="shared" si="415"/>
        <v>297.9629445738949</v>
      </c>
      <c r="F2023">
        <v>16594.5</v>
      </c>
      <c r="G2023">
        <f t="shared" si="403"/>
        <v>238.75363824316915</v>
      </c>
      <c r="H2023">
        <v>13565.61</v>
      </c>
      <c r="I2023">
        <f t="shared" si="404"/>
        <v>214.24672721845548</v>
      </c>
      <c r="J2023">
        <v>11233.44</v>
      </c>
      <c r="K2023">
        <f t="shared" si="405"/>
        <v>220.11419703495275</v>
      </c>
      <c r="L2023">
        <v>31140.799999999999</v>
      </c>
      <c r="M2023" s="134">
        <f t="shared" si="406"/>
        <v>365.84500506342795</v>
      </c>
      <c r="N2023">
        <v>15148.8</v>
      </c>
      <c r="O2023">
        <f t="shared" si="407"/>
        <v>230.78680922245348</v>
      </c>
      <c r="P2023">
        <v>27053.06</v>
      </c>
      <c r="Q2023">
        <f t="shared" si="408"/>
        <v>279.3185192527294</v>
      </c>
      <c r="R2023">
        <v>12528.89</v>
      </c>
      <c r="S2023" s="135">
        <f t="shared" si="409"/>
        <v>297.68601678404087</v>
      </c>
      <c r="T2023">
        <v>18044.45</v>
      </c>
      <c r="U2023" s="136">
        <f t="shared" si="410"/>
        <v>282.44012540755102</v>
      </c>
      <c r="V2023">
        <v>13841.05</v>
      </c>
      <c r="W2023">
        <f t="shared" si="411"/>
        <v>189.21488614475209</v>
      </c>
      <c r="X2023">
        <v>6200.12</v>
      </c>
      <c r="Y2023">
        <f t="shared" si="412"/>
        <v>149.66410713811558</v>
      </c>
      <c r="Z2023">
        <v>28550.94</v>
      </c>
      <c r="AA2023" s="136">
        <f t="shared" si="413"/>
        <v>287.8815439219166</v>
      </c>
      <c r="AB2023">
        <v>17080.7</v>
      </c>
      <c r="AC2023">
        <f t="shared" si="414"/>
        <v>194.15622797644761</v>
      </c>
    </row>
    <row r="2024" spans="1:29">
      <c r="A2024" s="20">
        <v>45016</v>
      </c>
      <c r="B2024">
        <v>37797.75</v>
      </c>
      <c r="C2024">
        <f t="shared" si="415"/>
        <v>191.57549816395886</v>
      </c>
      <c r="D2024">
        <v>25993.55</v>
      </c>
      <c r="E2024" s="135">
        <f t="shared" si="415"/>
        <v>300.13775122567409</v>
      </c>
      <c r="F2024">
        <v>16779</v>
      </c>
      <c r="G2024">
        <f t="shared" si="403"/>
        <v>241.40813498943237</v>
      </c>
      <c r="H2024">
        <v>13768.12</v>
      </c>
      <c r="I2024">
        <f t="shared" si="404"/>
        <v>217.44504301324906</v>
      </c>
      <c r="J2024">
        <v>11392.81</v>
      </c>
      <c r="K2024">
        <f t="shared" si="405"/>
        <v>223.2369804015315</v>
      </c>
      <c r="L2024">
        <v>31284.799999999999</v>
      </c>
      <c r="M2024" s="134">
        <f t="shared" si="406"/>
        <v>367.53673041181759</v>
      </c>
      <c r="N2024">
        <v>15269</v>
      </c>
      <c r="O2024">
        <f t="shared" si="407"/>
        <v>232.61801528950423</v>
      </c>
      <c r="P2024">
        <v>27310.37</v>
      </c>
      <c r="Q2024">
        <f t="shared" si="408"/>
        <v>281.9752038639682</v>
      </c>
      <c r="R2024">
        <v>12671.72</v>
      </c>
      <c r="S2024" s="135">
        <f t="shared" si="409"/>
        <v>301.07965291439757</v>
      </c>
      <c r="T2024">
        <v>18257.05</v>
      </c>
      <c r="U2024" s="136">
        <f t="shared" si="410"/>
        <v>285.76783950588293</v>
      </c>
      <c r="V2024">
        <v>14014.15</v>
      </c>
      <c r="W2024">
        <f t="shared" si="411"/>
        <v>191.58125985134635</v>
      </c>
      <c r="X2024">
        <v>6250.28</v>
      </c>
      <c r="Y2024">
        <f t="shared" si="412"/>
        <v>150.87491460862387</v>
      </c>
      <c r="Z2024">
        <v>28905.78</v>
      </c>
      <c r="AA2024" s="136">
        <f t="shared" si="413"/>
        <v>291.45942566750017</v>
      </c>
      <c r="AB2024">
        <v>17359.75</v>
      </c>
      <c r="AC2024">
        <f t="shared" si="414"/>
        <v>197.32818787368996</v>
      </c>
    </row>
    <row r="2025" spans="1:29">
      <c r="A2025" s="20">
        <v>45019</v>
      </c>
      <c r="B2025">
        <v>37891.35</v>
      </c>
      <c r="C2025">
        <f t="shared" si="415"/>
        <v>192.04990382641617</v>
      </c>
      <c r="D2025">
        <v>25987.65</v>
      </c>
      <c r="E2025" s="135">
        <f t="shared" si="415"/>
        <v>300.06962614340443</v>
      </c>
      <c r="F2025">
        <v>16834.900000000001</v>
      </c>
      <c r="G2025">
        <f t="shared" si="403"/>
        <v>242.21239714724328</v>
      </c>
      <c r="H2025">
        <v>13816.37</v>
      </c>
      <c r="I2025">
        <f t="shared" si="404"/>
        <v>218.20707321965264</v>
      </c>
      <c r="J2025">
        <v>11443.82</v>
      </c>
      <c r="K2025">
        <f t="shared" si="405"/>
        <v>224.2364983756118</v>
      </c>
      <c r="L2025">
        <v>31373.919999999998</v>
      </c>
      <c r="M2025" s="134">
        <f t="shared" si="406"/>
        <v>368.58372043298766</v>
      </c>
      <c r="N2025">
        <v>15321</v>
      </c>
      <c r="O2025">
        <f t="shared" si="407"/>
        <v>233.41021758140644</v>
      </c>
      <c r="P2025">
        <v>27281.66</v>
      </c>
      <c r="Q2025">
        <f t="shared" si="408"/>
        <v>281.6787777041273</v>
      </c>
      <c r="R2025">
        <v>12733.25</v>
      </c>
      <c r="S2025" s="135">
        <f t="shared" si="409"/>
        <v>302.54160370275326</v>
      </c>
      <c r="T2025">
        <v>18319.900000000001</v>
      </c>
      <c r="U2025" s="136">
        <f t="shared" si="410"/>
        <v>286.7515969427605</v>
      </c>
      <c r="V2025">
        <v>14075.75</v>
      </c>
      <c r="W2025">
        <f t="shared" si="411"/>
        <v>192.42336626570921</v>
      </c>
      <c r="X2025">
        <v>6274.64</v>
      </c>
      <c r="Y2025">
        <f t="shared" si="412"/>
        <v>151.46293833233963</v>
      </c>
      <c r="Z2025">
        <v>28947.02</v>
      </c>
      <c r="AA2025" s="136">
        <f t="shared" si="413"/>
        <v>291.87525207711542</v>
      </c>
      <c r="AB2025">
        <v>17398.05</v>
      </c>
      <c r="AC2025">
        <f t="shared" si="414"/>
        <v>197.76354377429695</v>
      </c>
    </row>
    <row r="2026" spans="1:29">
      <c r="A2026" s="20">
        <v>45021</v>
      </c>
      <c r="B2026">
        <v>38094.300000000003</v>
      </c>
      <c r="C2026">
        <f t="shared" si="415"/>
        <v>193.07854302722512</v>
      </c>
      <c r="D2026">
        <v>25979.95</v>
      </c>
      <c r="E2026" s="135">
        <f t="shared" si="415"/>
        <v>299.98071713773038</v>
      </c>
      <c r="F2026">
        <v>16929.25</v>
      </c>
      <c r="G2026">
        <f t="shared" si="403"/>
        <v>243.56985930447871</v>
      </c>
      <c r="H2026">
        <v>13888.07</v>
      </c>
      <c r="I2026">
        <f t="shared" si="404"/>
        <v>219.3394580030544</v>
      </c>
      <c r="J2026">
        <v>11518.69</v>
      </c>
      <c r="K2026">
        <f t="shared" si="405"/>
        <v>225.7035423026731</v>
      </c>
      <c r="L2026">
        <v>31261.45</v>
      </c>
      <c r="M2026" s="134">
        <f t="shared" si="406"/>
        <v>367.26241244733916</v>
      </c>
      <c r="N2026">
        <v>15456.85</v>
      </c>
      <c r="O2026">
        <f t="shared" si="407"/>
        <v>235.47984606900084</v>
      </c>
      <c r="P2026">
        <v>27501.35</v>
      </c>
      <c r="Q2026">
        <f t="shared" si="408"/>
        <v>283.94704183005729</v>
      </c>
      <c r="R2026">
        <v>12694.23</v>
      </c>
      <c r="S2026" s="135">
        <f t="shared" si="409"/>
        <v>301.61448977846203</v>
      </c>
      <c r="T2026">
        <v>18285.5</v>
      </c>
      <c r="U2026" s="136">
        <f t="shared" si="410"/>
        <v>286.21315214039635</v>
      </c>
      <c r="V2026">
        <v>14231.3</v>
      </c>
      <c r="W2026">
        <f t="shared" si="411"/>
        <v>194.5498216675621</v>
      </c>
      <c r="X2026">
        <v>6278.51</v>
      </c>
      <c r="Y2026">
        <f t="shared" si="412"/>
        <v>151.55635589435852</v>
      </c>
      <c r="Z2026">
        <v>28953.58</v>
      </c>
      <c r="AA2026" s="136">
        <f t="shared" si="413"/>
        <v>291.94139711220458</v>
      </c>
      <c r="AB2026">
        <v>17557.05</v>
      </c>
      <c r="AC2026">
        <f t="shared" si="414"/>
        <v>199.57089594652965</v>
      </c>
    </row>
    <row r="2027" spans="1:29">
      <c r="A2027" s="20">
        <v>45022</v>
      </c>
      <c r="B2027">
        <v>38187.050000000003</v>
      </c>
      <c r="C2027">
        <f t="shared" si="415"/>
        <v>193.54864051860244</v>
      </c>
      <c r="D2027">
        <v>26108.85</v>
      </c>
      <c r="E2027" s="135">
        <f t="shared" si="415"/>
        <v>301.46907698596152</v>
      </c>
      <c r="F2027">
        <v>16907.75</v>
      </c>
      <c r="G2027">
        <f t="shared" si="403"/>
        <v>243.26052770532064</v>
      </c>
      <c r="H2027">
        <v>13858.82</v>
      </c>
      <c r="I2027">
        <f t="shared" si="404"/>
        <v>218.87750186756625</v>
      </c>
      <c r="J2027">
        <v>11501.55</v>
      </c>
      <c r="K2027">
        <f t="shared" si="405"/>
        <v>225.36769172287038</v>
      </c>
      <c r="L2027">
        <v>31324.05</v>
      </c>
      <c r="M2027" s="134">
        <f t="shared" si="406"/>
        <v>367.99784305018079</v>
      </c>
      <c r="N2027">
        <v>15592.35</v>
      </c>
      <c r="O2027">
        <f t="shared" si="407"/>
        <v>237.5441424257844</v>
      </c>
      <c r="P2027">
        <v>27579.59</v>
      </c>
      <c r="Q2027">
        <f t="shared" si="408"/>
        <v>284.75485732103442</v>
      </c>
      <c r="R2027">
        <v>12774.64</v>
      </c>
      <c r="S2027" s="135">
        <f t="shared" si="409"/>
        <v>303.52502874956042</v>
      </c>
      <c r="T2027">
        <v>18371.05</v>
      </c>
      <c r="U2027" s="136">
        <f t="shared" si="410"/>
        <v>287.55222053697344</v>
      </c>
      <c r="V2027">
        <v>14216.6</v>
      </c>
      <c r="W2027">
        <f t="shared" si="411"/>
        <v>194.3488644550437</v>
      </c>
      <c r="X2027">
        <v>6302.24</v>
      </c>
      <c r="Y2027">
        <f t="shared" si="412"/>
        <v>152.12917210797815</v>
      </c>
      <c r="Z2027">
        <v>29002.23</v>
      </c>
      <c r="AA2027" s="136">
        <f t="shared" si="413"/>
        <v>292.43193917883355</v>
      </c>
      <c r="AB2027">
        <v>17599.150000000001</v>
      </c>
      <c r="AC2027">
        <f t="shared" si="414"/>
        <v>200.04944642735359</v>
      </c>
    </row>
    <row r="2028" spans="1:29">
      <c r="A2028" s="20">
        <v>45026</v>
      </c>
      <c r="B2028">
        <v>38296.75</v>
      </c>
      <c r="C2028">
        <f t="shared" si="415"/>
        <v>194.10464800975166</v>
      </c>
      <c r="D2028">
        <v>26146.75</v>
      </c>
      <c r="E2028" s="135">
        <f t="shared" si="415"/>
        <v>301.90669403986357</v>
      </c>
      <c r="F2028">
        <v>16965.55</v>
      </c>
      <c r="G2028">
        <f t="shared" si="403"/>
        <v>244.09212614398737</v>
      </c>
      <c r="H2028">
        <v>13890.86</v>
      </c>
      <c r="I2028">
        <f t="shared" si="404"/>
        <v>219.38352151136255</v>
      </c>
      <c r="J2028">
        <v>11570.8</v>
      </c>
      <c r="K2028">
        <f t="shared" si="405"/>
        <v>226.72461428129148</v>
      </c>
      <c r="L2028">
        <v>31360.95</v>
      </c>
      <c r="M2028" s="134">
        <f t="shared" si="406"/>
        <v>368.43134767070563</v>
      </c>
      <c r="N2028">
        <v>15616.55</v>
      </c>
      <c r="O2028">
        <f t="shared" si="407"/>
        <v>237.91282118470804</v>
      </c>
      <c r="P2028">
        <v>27703.66</v>
      </c>
      <c r="Q2028">
        <f t="shared" si="408"/>
        <v>286.03586023470433</v>
      </c>
      <c r="R2028">
        <v>12854.87</v>
      </c>
      <c r="S2028" s="135">
        <f t="shared" si="409"/>
        <v>305.43129092654368</v>
      </c>
      <c r="T2028">
        <v>18433.7</v>
      </c>
      <c r="U2028" s="136">
        <f t="shared" si="410"/>
        <v>288.53284748081398</v>
      </c>
      <c r="V2028">
        <v>14244</v>
      </c>
      <c r="W2028">
        <f t="shared" si="411"/>
        <v>194.72343776273107</v>
      </c>
      <c r="X2028">
        <v>6373.84</v>
      </c>
      <c r="Y2028">
        <f t="shared" si="412"/>
        <v>153.85751769985205</v>
      </c>
      <c r="Z2028">
        <v>29072.93</v>
      </c>
      <c r="AA2028" s="136">
        <f t="shared" si="413"/>
        <v>293.14481326127287</v>
      </c>
      <c r="AB2028">
        <v>17624.05</v>
      </c>
      <c r="AC2028">
        <f t="shared" si="414"/>
        <v>200.33248459772204</v>
      </c>
    </row>
    <row r="2029" spans="1:29">
      <c r="A2029" s="20">
        <v>45027</v>
      </c>
      <c r="B2029">
        <v>38379.65</v>
      </c>
      <c r="C2029">
        <f t="shared" si="415"/>
        <v>194.52482140096654</v>
      </c>
      <c r="D2029">
        <v>26326.1</v>
      </c>
      <c r="E2029" s="135">
        <f t="shared" si="415"/>
        <v>303.97758107462118</v>
      </c>
      <c r="F2029">
        <v>17030</v>
      </c>
      <c r="G2029">
        <f t="shared" si="403"/>
        <v>245.0194015656495</v>
      </c>
      <c r="H2029">
        <v>13929.95</v>
      </c>
      <c r="I2029">
        <f t="shared" si="404"/>
        <v>220.00088442884058</v>
      </c>
      <c r="J2029">
        <v>11600.82</v>
      </c>
      <c r="K2029">
        <f t="shared" si="405"/>
        <v>227.31284265968577</v>
      </c>
      <c r="L2029">
        <v>31555.32</v>
      </c>
      <c r="M2029" s="134">
        <f t="shared" si="406"/>
        <v>370.71482444825079</v>
      </c>
      <c r="N2029">
        <v>15720</v>
      </c>
      <c r="O2029">
        <f t="shared" si="407"/>
        <v>239.48884670580961</v>
      </c>
      <c r="P2029">
        <v>27870.97</v>
      </c>
      <c r="Q2029">
        <f t="shared" si="408"/>
        <v>287.76330923515656</v>
      </c>
      <c r="R2029">
        <v>12924.15</v>
      </c>
      <c r="S2029" s="135">
        <f t="shared" si="409"/>
        <v>307.07738146152309</v>
      </c>
      <c r="T2029">
        <v>18570</v>
      </c>
      <c r="U2029" s="136">
        <f t="shared" si="410"/>
        <v>290.66627848553009</v>
      </c>
      <c r="V2029">
        <v>14239.15</v>
      </c>
      <c r="W2029">
        <f t="shared" si="411"/>
        <v>194.65713555315864</v>
      </c>
      <c r="X2029">
        <v>6433.83</v>
      </c>
      <c r="Y2029">
        <f t="shared" si="412"/>
        <v>155.30561060566927</v>
      </c>
      <c r="Z2029">
        <v>29251.19</v>
      </c>
      <c r="AA2029" s="136">
        <f t="shared" si="413"/>
        <v>294.9422239251432</v>
      </c>
      <c r="AB2029">
        <v>17722.3</v>
      </c>
      <c r="AC2029">
        <f t="shared" si="414"/>
        <v>201.44929183622432</v>
      </c>
    </row>
    <row r="2030" spans="1:29">
      <c r="A2030" s="20">
        <v>45028</v>
      </c>
      <c r="B2030">
        <v>38560.9</v>
      </c>
      <c r="C2030">
        <f t="shared" si="415"/>
        <v>195.44347552832116</v>
      </c>
      <c r="D2030">
        <v>26383.200000000001</v>
      </c>
      <c r="E2030" s="135">
        <f t="shared" si="415"/>
        <v>304.63689331150249</v>
      </c>
      <c r="F2030">
        <v>17052.849999999999</v>
      </c>
      <c r="G2030">
        <f t="shared" si="403"/>
        <v>245.3481563117314</v>
      </c>
      <c r="H2030">
        <v>13993.07</v>
      </c>
      <c r="I2030">
        <f t="shared" si="404"/>
        <v>220.99776207916585</v>
      </c>
      <c r="J2030">
        <v>11619.94</v>
      </c>
      <c r="K2030">
        <f t="shared" si="405"/>
        <v>227.68749044765707</v>
      </c>
      <c r="L2030">
        <v>31687.68</v>
      </c>
      <c r="M2030" s="134">
        <f t="shared" si="406"/>
        <v>372.26980199764569</v>
      </c>
      <c r="N2030">
        <v>15812.65</v>
      </c>
      <c r="O2030">
        <f t="shared" si="407"/>
        <v>240.90033790474683</v>
      </c>
      <c r="P2030">
        <v>28009.09</v>
      </c>
      <c r="Q2030">
        <f t="shared" si="408"/>
        <v>289.18937615251031</v>
      </c>
      <c r="R2030">
        <v>12912.87</v>
      </c>
      <c r="S2030" s="135">
        <f t="shared" si="409"/>
        <v>306.80936903030818</v>
      </c>
      <c r="T2030">
        <v>18610.25</v>
      </c>
      <c r="U2030" s="136">
        <f t="shared" si="410"/>
        <v>291.29629020922647</v>
      </c>
      <c r="V2030">
        <v>14382.4</v>
      </c>
      <c r="W2030">
        <f t="shared" si="411"/>
        <v>196.6154430833125</v>
      </c>
      <c r="X2030">
        <v>6428.28</v>
      </c>
      <c r="Y2030">
        <f t="shared" si="412"/>
        <v>155.17163968339415</v>
      </c>
      <c r="Z2030">
        <v>29361.89</v>
      </c>
      <c r="AA2030" s="136">
        <f t="shared" si="413"/>
        <v>296.05842139227229</v>
      </c>
      <c r="AB2030">
        <v>17812.400000000001</v>
      </c>
      <c r="AC2030">
        <f t="shared" si="414"/>
        <v>202.47345806715623</v>
      </c>
    </row>
    <row r="2031" spans="1:29">
      <c r="A2031" s="20">
        <v>45029</v>
      </c>
      <c r="B2031">
        <v>38496.75</v>
      </c>
      <c r="C2031">
        <f t="shared" si="415"/>
        <v>195.11833532269466</v>
      </c>
      <c r="D2031">
        <v>26480.2</v>
      </c>
      <c r="E2031" s="135">
        <f t="shared" si="415"/>
        <v>305.75691585051277</v>
      </c>
      <c r="F2031">
        <v>17018.7</v>
      </c>
      <c r="G2031">
        <f t="shared" si="403"/>
        <v>244.85682263213855</v>
      </c>
      <c r="H2031">
        <v>13960.5</v>
      </c>
      <c r="I2031">
        <f t="shared" si="404"/>
        <v>220.48337194812825</v>
      </c>
      <c r="J2031">
        <v>11564.18</v>
      </c>
      <c r="K2031">
        <f t="shared" si="405"/>
        <v>226.59489836307131</v>
      </c>
      <c r="L2031">
        <v>31742.97</v>
      </c>
      <c r="M2031" s="134">
        <f t="shared" si="406"/>
        <v>372.91935404287113</v>
      </c>
      <c r="N2031">
        <v>15845.45</v>
      </c>
      <c r="O2031">
        <f t="shared" si="407"/>
        <v>241.40003473502358</v>
      </c>
      <c r="P2031">
        <v>28063.360000000001</v>
      </c>
      <c r="Q2031">
        <f t="shared" si="408"/>
        <v>289.74970522581464</v>
      </c>
      <c r="R2031">
        <v>12952.25</v>
      </c>
      <c r="S2031" s="135">
        <f t="shared" si="409"/>
        <v>307.74503654282972</v>
      </c>
      <c r="T2031">
        <v>18658.05</v>
      </c>
      <c r="U2031" s="136">
        <f t="shared" si="410"/>
        <v>292.0444780450697</v>
      </c>
      <c r="V2031">
        <v>14291.95</v>
      </c>
      <c r="W2031">
        <f t="shared" si="411"/>
        <v>195.37894105118397</v>
      </c>
      <c r="X2031">
        <v>6397.77</v>
      </c>
      <c r="Y2031">
        <f t="shared" si="412"/>
        <v>154.43516169445459</v>
      </c>
      <c r="Z2031">
        <v>29392.39</v>
      </c>
      <c r="AA2031" s="136">
        <f t="shared" si="413"/>
        <v>296.36595547309832</v>
      </c>
      <c r="AB2031">
        <v>17828</v>
      </c>
      <c r="AC2031">
        <f t="shared" si="414"/>
        <v>202.65078318594129</v>
      </c>
    </row>
    <row r="2032" spans="1:29">
      <c r="A2032" s="20">
        <v>45033</v>
      </c>
      <c r="B2032">
        <v>38663.5</v>
      </c>
      <c r="C2032">
        <f t="shared" si="415"/>
        <v>195.96349711986093</v>
      </c>
      <c r="D2032">
        <v>26827.4</v>
      </c>
      <c r="E2032" s="135">
        <f t="shared" si="415"/>
        <v>309.76590374272274</v>
      </c>
      <c r="F2032">
        <v>17056.3</v>
      </c>
      <c r="G2032">
        <f t="shared" si="403"/>
        <v>245.39779324275912</v>
      </c>
      <c r="H2032">
        <v>14003.75</v>
      </c>
      <c r="I2032">
        <f t="shared" si="404"/>
        <v>221.16643529376461</v>
      </c>
      <c r="J2032">
        <v>11574.2</v>
      </c>
      <c r="K2032">
        <f t="shared" si="405"/>
        <v>226.79123574986383</v>
      </c>
      <c r="L2032">
        <v>32090.13</v>
      </c>
      <c r="M2032" s="134">
        <f t="shared" si="406"/>
        <v>376.99782190361395</v>
      </c>
      <c r="N2032">
        <v>15833.65</v>
      </c>
      <c r="O2032">
        <f t="shared" si="407"/>
        <v>241.22026575339964</v>
      </c>
      <c r="P2032">
        <v>28133.56</v>
      </c>
      <c r="Q2032">
        <f t="shared" si="408"/>
        <v>290.47450900222816</v>
      </c>
      <c r="R2032">
        <v>13065.86</v>
      </c>
      <c r="S2032" s="135">
        <f t="shared" si="409"/>
        <v>310.44440642849673</v>
      </c>
      <c r="T2032">
        <v>18767.5</v>
      </c>
      <c r="U2032" s="136">
        <f t="shared" si="410"/>
        <v>293.75764035956837</v>
      </c>
      <c r="V2032">
        <v>14215.1</v>
      </c>
      <c r="W2032">
        <f t="shared" si="411"/>
        <v>194.32835861703163</v>
      </c>
      <c r="X2032">
        <v>6459.24</v>
      </c>
      <c r="Y2032">
        <f t="shared" si="412"/>
        <v>155.91898017954517</v>
      </c>
      <c r="Z2032">
        <v>29767.55</v>
      </c>
      <c r="AA2032" s="136">
        <f t="shared" si="413"/>
        <v>300.14872549810434</v>
      </c>
      <c r="AB2032">
        <v>17706.849999999999</v>
      </c>
      <c r="AC2032">
        <f t="shared" si="414"/>
        <v>201.27367176665834</v>
      </c>
    </row>
    <row r="2033" spans="1:29">
      <c r="A2033" s="20">
        <v>45034</v>
      </c>
      <c r="B2033">
        <v>38806.15</v>
      </c>
      <c r="C2033">
        <f t="shared" si="415"/>
        <v>196.68650959581754</v>
      </c>
      <c r="D2033">
        <v>26937.4</v>
      </c>
      <c r="E2033" s="135">
        <f t="shared" si="415"/>
        <v>311.03603239520862</v>
      </c>
      <c r="F2033">
        <v>17040.2</v>
      </c>
      <c r="G2033">
        <f t="shared" si="403"/>
        <v>245.16615423129656</v>
      </c>
      <c r="H2033">
        <v>14036.73</v>
      </c>
      <c r="I2033">
        <f t="shared" si="404"/>
        <v>221.68730070738513</v>
      </c>
      <c r="J2033">
        <v>11580.14</v>
      </c>
      <c r="K2033">
        <f t="shared" si="405"/>
        <v>226.90762737436953</v>
      </c>
      <c r="L2033">
        <v>32146.61</v>
      </c>
      <c r="M2033" s="134">
        <f t="shared" si="406"/>
        <v>377.66135417914899</v>
      </c>
      <c r="N2033">
        <v>15911.2</v>
      </c>
      <c r="O2033">
        <f t="shared" si="407"/>
        <v>242.40171359449607</v>
      </c>
      <c r="P2033">
        <v>28139.14</v>
      </c>
      <c r="Q2033">
        <f t="shared" si="408"/>
        <v>290.53212161009691</v>
      </c>
      <c r="R2033">
        <v>13077.68</v>
      </c>
      <c r="S2033" s="135">
        <f t="shared" si="409"/>
        <v>310.72524924205703</v>
      </c>
      <c r="T2033">
        <v>18788.8</v>
      </c>
      <c r="U2033" s="136">
        <f t="shared" si="410"/>
        <v>294.09103786800898</v>
      </c>
      <c r="V2033">
        <v>14265.9</v>
      </c>
      <c r="W2033">
        <f t="shared" si="411"/>
        <v>195.02282299770746</v>
      </c>
      <c r="X2033">
        <v>6460.28</v>
      </c>
      <c r="Y2033">
        <f t="shared" si="412"/>
        <v>155.9440846406562</v>
      </c>
      <c r="Z2033">
        <v>29823.439999999999</v>
      </c>
      <c r="AA2033" s="136">
        <f t="shared" si="413"/>
        <v>300.71226909736225</v>
      </c>
      <c r="AB2033">
        <v>17660.150000000001</v>
      </c>
      <c r="AC2033">
        <f t="shared" si="414"/>
        <v>200.74283310978248</v>
      </c>
    </row>
    <row r="2034" spans="1:29">
      <c r="A2034" s="20">
        <v>45035</v>
      </c>
      <c r="B2034">
        <v>38459.949999999997</v>
      </c>
      <c r="C2034">
        <f t="shared" si="415"/>
        <v>194.93181685711315</v>
      </c>
      <c r="D2034">
        <v>26888.75</v>
      </c>
      <c r="E2034" s="135">
        <f t="shared" si="415"/>
        <v>310.47428913208643</v>
      </c>
      <c r="F2034">
        <v>16945.400000000001</v>
      </c>
      <c r="G2034">
        <f t="shared" si="403"/>
        <v>243.80221769175324</v>
      </c>
      <c r="H2034">
        <v>13962.65</v>
      </c>
      <c r="I2034">
        <f t="shared" si="404"/>
        <v>220.5173276982581</v>
      </c>
      <c r="J2034">
        <v>11511.7</v>
      </c>
      <c r="K2034">
        <f t="shared" si="405"/>
        <v>225.56657640110828</v>
      </c>
      <c r="L2034">
        <v>32148.080000000002</v>
      </c>
      <c r="M2034" s="134">
        <f t="shared" si="406"/>
        <v>377.67862387541385</v>
      </c>
      <c r="N2034">
        <v>15830.45</v>
      </c>
      <c r="O2034">
        <f t="shared" si="407"/>
        <v>241.17151484312873</v>
      </c>
      <c r="P2034">
        <v>28078.53</v>
      </c>
      <c r="Q2034">
        <f t="shared" si="408"/>
        <v>289.90633305043275</v>
      </c>
      <c r="R2034">
        <v>13070.86</v>
      </c>
      <c r="S2034" s="135">
        <f t="shared" si="409"/>
        <v>310.56320626502816</v>
      </c>
      <c r="T2034">
        <v>18754.650000000001</v>
      </c>
      <c r="U2034" s="136">
        <f t="shared" si="410"/>
        <v>293.55650618194113</v>
      </c>
      <c r="V2034">
        <v>14168.4</v>
      </c>
      <c r="W2034">
        <f t="shared" si="411"/>
        <v>193.68994352692212</v>
      </c>
      <c r="X2034">
        <v>6469.32</v>
      </c>
      <c r="Y2034">
        <f t="shared" si="412"/>
        <v>156.16230034108273</v>
      </c>
      <c r="Z2034">
        <v>29811.32</v>
      </c>
      <c r="AA2034" s="136">
        <f t="shared" si="413"/>
        <v>300.59006211180122</v>
      </c>
      <c r="AB2034">
        <v>17618.75</v>
      </c>
      <c r="AC2034">
        <f t="shared" si="414"/>
        <v>200.27223952531429</v>
      </c>
    </row>
    <row r="2035" spans="1:29">
      <c r="A2035" s="20">
        <v>45036</v>
      </c>
      <c r="B2035">
        <v>38475.65</v>
      </c>
      <c r="C2035">
        <f t="shared" si="415"/>
        <v>195.01139131117918</v>
      </c>
      <c r="D2035">
        <v>26743.3</v>
      </c>
      <c r="E2035" s="135">
        <f t="shared" si="415"/>
        <v>308.79483265477671</v>
      </c>
      <c r="F2035">
        <v>17003.05</v>
      </c>
      <c r="G2035">
        <f t="shared" si="403"/>
        <v>244.63165800298395</v>
      </c>
      <c r="H2035">
        <v>13980.75</v>
      </c>
      <c r="I2035">
        <f t="shared" si="404"/>
        <v>220.80318773423545</v>
      </c>
      <c r="J2035">
        <v>11527.06</v>
      </c>
      <c r="K2035">
        <f t="shared" si="405"/>
        <v>225.86754868265842</v>
      </c>
      <c r="L2035">
        <v>32075.49</v>
      </c>
      <c r="M2035" s="134">
        <f t="shared" si="406"/>
        <v>376.82582982652769</v>
      </c>
      <c r="N2035">
        <v>15788.95</v>
      </c>
      <c r="O2035">
        <f t="shared" si="407"/>
        <v>240.53927647555295</v>
      </c>
      <c r="P2035">
        <v>27979.25</v>
      </c>
      <c r="Q2035">
        <f t="shared" si="408"/>
        <v>288.88128292333397</v>
      </c>
      <c r="R2035">
        <v>13094.94</v>
      </c>
      <c r="S2035" s="135">
        <f t="shared" si="409"/>
        <v>311.13534627776352</v>
      </c>
      <c r="T2035">
        <v>18800.05</v>
      </c>
      <c r="U2035" s="136">
        <f t="shared" si="410"/>
        <v>294.26712810134029</v>
      </c>
      <c r="V2035">
        <v>14152.45</v>
      </c>
      <c r="W2035">
        <f t="shared" si="411"/>
        <v>193.47189811606032</v>
      </c>
      <c r="X2035">
        <v>6468.94</v>
      </c>
      <c r="Y2035">
        <f t="shared" si="412"/>
        <v>156.15312755721524</v>
      </c>
      <c r="Z2035">
        <v>29772.59</v>
      </c>
      <c r="AA2035" s="136">
        <f t="shared" si="413"/>
        <v>300.19954424457529</v>
      </c>
      <c r="AB2035">
        <v>17624.45</v>
      </c>
      <c r="AC2035">
        <f t="shared" si="414"/>
        <v>200.33703139563963</v>
      </c>
    </row>
    <row r="2036" spans="1:29">
      <c r="A2036" s="20">
        <v>45037</v>
      </c>
      <c r="B2036">
        <v>38426.050000000003</v>
      </c>
      <c r="C2036">
        <f t="shared" si="415"/>
        <v>194.75999685756932</v>
      </c>
      <c r="D2036">
        <v>26603.8</v>
      </c>
      <c r="E2036" s="135">
        <f t="shared" si="415"/>
        <v>307.18407859094231</v>
      </c>
      <c r="F2036">
        <v>17028.3</v>
      </c>
      <c r="G2036">
        <f t="shared" si="403"/>
        <v>244.99494278804167</v>
      </c>
      <c r="H2036">
        <v>14045.35</v>
      </c>
      <c r="I2036">
        <f t="shared" si="404"/>
        <v>221.82343957534778</v>
      </c>
      <c r="J2036">
        <v>11561.95</v>
      </c>
      <c r="K2036">
        <f t="shared" si="405"/>
        <v>226.55120251750773</v>
      </c>
      <c r="L2036">
        <v>31859.84</v>
      </c>
      <c r="M2036" s="134">
        <f t="shared" si="406"/>
        <v>374.29235363638713</v>
      </c>
      <c r="N2036">
        <v>15791.85</v>
      </c>
      <c r="O2036">
        <f t="shared" si="407"/>
        <v>240.58345698798598</v>
      </c>
      <c r="P2036">
        <v>27917.17</v>
      </c>
      <c r="Q2036">
        <f t="shared" si="408"/>
        <v>288.24031684869362</v>
      </c>
      <c r="R2036">
        <v>13018.15</v>
      </c>
      <c r="S2036" s="135">
        <f t="shared" si="409"/>
        <v>309.31081838831392</v>
      </c>
      <c r="T2036">
        <v>18712.150000000001</v>
      </c>
      <c r="U2036" s="136">
        <f t="shared" si="410"/>
        <v>292.89127641157842</v>
      </c>
      <c r="V2036">
        <v>14233.95</v>
      </c>
      <c r="W2036">
        <f t="shared" si="411"/>
        <v>194.58604864805011</v>
      </c>
      <c r="X2036">
        <v>6444.12</v>
      </c>
      <c r="Y2036">
        <f t="shared" si="412"/>
        <v>155.55399993723887</v>
      </c>
      <c r="Z2036">
        <v>29655.65</v>
      </c>
      <c r="AA2036" s="136">
        <f t="shared" si="413"/>
        <v>299.02042832943454</v>
      </c>
      <c r="AB2036">
        <v>17624.05</v>
      </c>
      <c r="AC2036">
        <f t="shared" si="414"/>
        <v>200.33248459772204</v>
      </c>
    </row>
    <row r="2037" spans="1:29">
      <c r="A2037" s="20">
        <v>45040</v>
      </c>
      <c r="B2037">
        <v>38572</v>
      </c>
      <c r="C2037">
        <f t="shared" si="415"/>
        <v>195.49973517418948</v>
      </c>
      <c r="D2037">
        <v>26853.95</v>
      </c>
      <c r="E2037" s="135">
        <f t="shared" si="415"/>
        <v>310.07246661293635</v>
      </c>
      <c r="F2037">
        <v>17120.900000000001</v>
      </c>
      <c r="G2037">
        <f t="shared" si="403"/>
        <v>246.32722679185724</v>
      </c>
      <c r="H2037">
        <v>14103.69</v>
      </c>
      <c r="I2037">
        <f t="shared" si="404"/>
        <v>222.7448249067796</v>
      </c>
      <c r="J2037">
        <v>11638.91</v>
      </c>
      <c r="K2037">
        <f t="shared" si="405"/>
        <v>228.05919905319138</v>
      </c>
      <c r="L2037">
        <v>32105.06</v>
      </c>
      <c r="M2037" s="134">
        <f t="shared" si="406"/>
        <v>377.17322092758241</v>
      </c>
      <c r="N2037">
        <v>15792.35</v>
      </c>
      <c r="O2037">
        <f t="shared" si="407"/>
        <v>240.59107431771579</v>
      </c>
      <c r="P2037">
        <v>28110.880000000001</v>
      </c>
      <c r="Q2037">
        <f t="shared" si="408"/>
        <v>290.24034162830992</v>
      </c>
      <c r="R2037">
        <v>13139.3</v>
      </c>
      <c r="S2037" s="135">
        <f t="shared" si="409"/>
        <v>312.18933842747026</v>
      </c>
      <c r="T2037">
        <v>18847.650000000001</v>
      </c>
      <c r="U2037" s="136">
        <f t="shared" si="410"/>
        <v>295.01218544414655</v>
      </c>
      <c r="V2037">
        <v>14287.35</v>
      </c>
      <c r="W2037">
        <f t="shared" si="411"/>
        <v>195.31605648128024</v>
      </c>
      <c r="X2037">
        <v>6510.06</v>
      </c>
      <c r="Y2037">
        <f t="shared" si="412"/>
        <v>157.14571932729703</v>
      </c>
      <c r="Z2037">
        <v>30015.17</v>
      </c>
      <c r="AA2037" s="136">
        <f t="shared" si="413"/>
        <v>302.64549891102683</v>
      </c>
      <c r="AB2037">
        <v>17743.400000000001</v>
      </c>
      <c r="AC2037">
        <f t="shared" si="414"/>
        <v>201.689135426376</v>
      </c>
    </row>
    <row r="2038" spans="1:29">
      <c r="A2038" s="20">
        <v>45041</v>
      </c>
      <c r="B2038">
        <v>38738.6</v>
      </c>
      <c r="C2038">
        <f t="shared" si="415"/>
        <v>196.34413670587099</v>
      </c>
      <c r="D2038">
        <v>26919.75</v>
      </c>
      <c r="E2038" s="135">
        <f t="shared" si="415"/>
        <v>310.83223447960518</v>
      </c>
      <c r="F2038">
        <v>17208.849999999999</v>
      </c>
      <c r="G2038">
        <f t="shared" si="403"/>
        <v>247.5926088451572</v>
      </c>
      <c r="H2038">
        <v>14146.22</v>
      </c>
      <c r="I2038">
        <f t="shared" si="404"/>
        <v>223.41651702446546</v>
      </c>
      <c r="J2038">
        <v>11662.08</v>
      </c>
      <c r="K2038">
        <f t="shared" si="405"/>
        <v>228.51320476696202</v>
      </c>
      <c r="L2038">
        <v>32149.63</v>
      </c>
      <c r="M2038" s="134">
        <f t="shared" si="406"/>
        <v>377.69683341909439</v>
      </c>
      <c r="N2038">
        <v>15708.75</v>
      </c>
      <c r="O2038">
        <f t="shared" si="407"/>
        <v>239.31745678688844</v>
      </c>
      <c r="P2038">
        <v>28153.22</v>
      </c>
      <c r="Q2038">
        <f t="shared" si="408"/>
        <v>290.6774953589844</v>
      </c>
      <c r="R2038">
        <v>13215.98</v>
      </c>
      <c r="S2038" s="135">
        <f t="shared" si="409"/>
        <v>314.01125272051627</v>
      </c>
      <c r="T2038">
        <v>18956.55</v>
      </c>
      <c r="U2038" s="136">
        <f t="shared" si="410"/>
        <v>296.71673890279345</v>
      </c>
      <c r="V2038">
        <v>14320.15</v>
      </c>
      <c r="W2038">
        <f t="shared" si="411"/>
        <v>195.76445080581109</v>
      </c>
      <c r="X2038">
        <v>6545.06</v>
      </c>
      <c r="Y2038">
        <f t="shared" si="412"/>
        <v>157.99058099930241</v>
      </c>
      <c r="Z2038">
        <v>30158.38</v>
      </c>
      <c r="AA2038" s="136">
        <f t="shared" si="413"/>
        <v>304.08949745906267</v>
      </c>
      <c r="AB2038">
        <v>17769.25</v>
      </c>
      <c r="AC2038">
        <f t="shared" si="414"/>
        <v>201.98297224179873</v>
      </c>
    </row>
    <row r="2039" spans="1:29">
      <c r="A2039" s="20">
        <v>45042</v>
      </c>
      <c r="B2039">
        <v>38888.400000000001</v>
      </c>
      <c r="C2039">
        <f t="shared" si="415"/>
        <v>197.10338850326534</v>
      </c>
      <c r="D2039">
        <v>27143.7</v>
      </c>
      <c r="E2039" s="135">
        <f t="shared" si="415"/>
        <v>313.41810094982526</v>
      </c>
      <c r="F2039">
        <v>17322.95</v>
      </c>
      <c r="G2039">
        <f t="shared" si="403"/>
        <v>249.23422444813085</v>
      </c>
      <c r="H2039">
        <v>14218.56</v>
      </c>
      <c r="I2039">
        <f t="shared" si="404"/>
        <v>224.55900956604552</v>
      </c>
      <c r="J2039">
        <v>11723.35</v>
      </c>
      <c r="K2039">
        <f t="shared" si="405"/>
        <v>229.71376281973406</v>
      </c>
      <c r="L2039">
        <v>32309.56</v>
      </c>
      <c r="M2039" s="134">
        <f t="shared" si="406"/>
        <v>379.57570588414973</v>
      </c>
      <c r="N2039">
        <v>15724.9</v>
      </c>
      <c r="O2039">
        <f t="shared" si="407"/>
        <v>239.56349653716194</v>
      </c>
      <c r="P2039">
        <v>28324.68</v>
      </c>
      <c r="Q2039">
        <f t="shared" si="408"/>
        <v>292.447792445934</v>
      </c>
      <c r="R2039">
        <v>13305.03</v>
      </c>
      <c r="S2039" s="135">
        <f t="shared" si="409"/>
        <v>316.12707780914093</v>
      </c>
      <c r="T2039">
        <v>19036.599999999999</v>
      </c>
      <c r="U2039" s="136">
        <f t="shared" si="410"/>
        <v>297.96971874085301</v>
      </c>
      <c r="V2039">
        <v>14373.7</v>
      </c>
      <c r="W2039">
        <f t="shared" si="411"/>
        <v>196.49650922284243</v>
      </c>
      <c r="X2039">
        <v>6558.19</v>
      </c>
      <c r="Y2039">
        <f t="shared" si="412"/>
        <v>158.307524820829</v>
      </c>
      <c r="Z2039">
        <v>30345.95</v>
      </c>
      <c r="AA2039" s="136">
        <f t="shared" si="413"/>
        <v>305.98078164071956</v>
      </c>
      <c r="AB2039">
        <v>17813.599999999999</v>
      </c>
      <c r="AC2039">
        <f t="shared" si="414"/>
        <v>202.4870984609089</v>
      </c>
    </row>
    <row r="2040" spans="1:29">
      <c r="A2040" s="20">
        <v>45043</v>
      </c>
      <c r="B2040">
        <v>38992</v>
      </c>
      <c r="C2040">
        <f t="shared" si="415"/>
        <v>197.62847853136981</v>
      </c>
      <c r="D2040">
        <v>27311.1</v>
      </c>
      <c r="E2040" s="135">
        <f t="shared" si="415"/>
        <v>315.3510058264265</v>
      </c>
      <c r="F2040">
        <v>17392.05</v>
      </c>
      <c r="G2040">
        <f t="shared" si="403"/>
        <v>250.22840182030853</v>
      </c>
      <c r="H2040">
        <v>14246.92</v>
      </c>
      <c r="I2040">
        <f t="shared" si="404"/>
        <v>225.0069096003171</v>
      </c>
      <c r="J2040">
        <v>11747.61</v>
      </c>
      <c r="K2040">
        <f t="shared" si="405"/>
        <v>230.18912659254704</v>
      </c>
      <c r="L2040">
        <v>32453.23</v>
      </c>
      <c r="M2040" s="134">
        <f t="shared" si="406"/>
        <v>381.26355436194933</v>
      </c>
      <c r="N2040">
        <v>15831.2</v>
      </c>
      <c r="O2040">
        <f t="shared" si="407"/>
        <v>241.18294083772346</v>
      </c>
      <c r="P2040">
        <v>28505.21</v>
      </c>
      <c r="Q2040">
        <f t="shared" si="408"/>
        <v>294.31173583277064</v>
      </c>
      <c r="R2040">
        <v>13362.28</v>
      </c>
      <c r="S2040" s="135">
        <f t="shared" si="409"/>
        <v>317.48733593742571</v>
      </c>
      <c r="T2040">
        <v>19105.95</v>
      </c>
      <c r="U2040" s="136">
        <f t="shared" si="410"/>
        <v>299.05521720143315</v>
      </c>
      <c r="V2040">
        <v>14448.3</v>
      </c>
      <c r="W2040">
        <f t="shared" si="411"/>
        <v>197.51633289997662</v>
      </c>
      <c r="X2040">
        <v>6589.38</v>
      </c>
      <c r="Y2040">
        <f t="shared" si="412"/>
        <v>159.06041726511037</v>
      </c>
      <c r="Z2040">
        <v>30506.720000000001</v>
      </c>
      <c r="AA2040" s="136">
        <f t="shared" si="413"/>
        <v>307.60183915463421</v>
      </c>
      <c r="AB2040">
        <v>17915.05</v>
      </c>
      <c r="AC2040">
        <f t="shared" si="414"/>
        <v>203.6402800827517</v>
      </c>
    </row>
    <row r="2041" spans="1:29">
      <c r="A2041" s="20">
        <v>45044</v>
      </c>
      <c r="B2041">
        <v>39514.199999999997</v>
      </c>
      <c r="C2041">
        <f t="shared" si="415"/>
        <v>200.27521610546398</v>
      </c>
      <c r="D2041">
        <v>27659.4</v>
      </c>
      <c r="E2041" s="135">
        <f t="shared" si="415"/>
        <v>319.37269500516135</v>
      </c>
      <c r="F2041">
        <v>17571.349999999999</v>
      </c>
      <c r="G2041">
        <f t="shared" si="403"/>
        <v>252.8080834821242</v>
      </c>
      <c r="H2041">
        <v>14408.79</v>
      </c>
      <c r="I2041">
        <f t="shared" si="404"/>
        <v>227.5633827507948</v>
      </c>
      <c r="J2041">
        <v>11914.43</v>
      </c>
      <c r="K2041">
        <f t="shared" si="405"/>
        <v>233.45788935349745</v>
      </c>
      <c r="L2041">
        <v>32738.63</v>
      </c>
      <c r="M2041" s="134">
        <f t="shared" si="406"/>
        <v>384.61646001771612</v>
      </c>
      <c r="N2041">
        <v>15983.95</v>
      </c>
      <c r="O2041">
        <f t="shared" si="407"/>
        <v>243.51003507018612</v>
      </c>
      <c r="P2041">
        <v>28754.720000000001</v>
      </c>
      <c r="Q2041">
        <f t="shared" si="408"/>
        <v>296.88788669107464</v>
      </c>
      <c r="R2041">
        <v>13535.43</v>
      </c>
      <c r="S2041" s="135">
        <f t="shared" si="409"/>
        <v>321.60137427650898</v>
      </c>
      <c r="T2041">
        <v>19315.75</v>
      </c>
      <c r="U2041" s="136">
        <f t="shared" si="410"/>
        <v>302.33910439724701</v>
      </c>
      <c r="V2041">
        <v>14596.3</v>
      </c>
      <c r="W2041">
        <f t="shared" si="411"/>
        <v>199.53957558383536</v>
      </c>
      <c r="X2041">
        <v>6652.59</v>
      </c>
      <c r="Y2041">
        <f t="shared" si="412"/>
        <v>160.5862374447521</v>
      </c>
      <c r="Z2041">
        <v>30906.18</v>
      </c>
      <c r="AA2041" s="136">
        <f t="shared" si="413"/>
        <v>311.62962813583931</v>
      </c>
      <c r="AB2041">
        <v>18065</v>
      </c>
      <c r="AC2041">
        <f t="shared" si="414"/>
        <v>205.34476095209948</v>
      </c>
    </row>
    <row r="2042" spans="1:29">
      <c r="A2042" s="20">
        <v>45048</v>
      </c>
      <c r="B2042">
        <v>39774.5</v>
      </c>
      <c r="C2042">
        <f t="shared" si="415"/>
        <v>201.59453014325933</v>
      </c>
      <c r="D2042">
        <v>27841.5</v>
      </c>
      <c r="E2042" s="135">
        <f t="shared" si="415"/>
        <v>321.47533525623106</v>
      </c>
      <c r="F2042">
        <v>17637.5</v>
      </c>
      <c r="G2042">
        <f t="shared" si="403"/>
        <v>253.75981768139422</v>
      </c>
      <c r="H2042">
        <v>14457.18</v>
      </c>
      <c r="I2042">
        <f t="shared" si="404"/>
        <v>228.32762402929987</v>
      </c>
      <c r="J2042">
        <v>11979.61</v>
      </c>
      <c r="K2042">
        <f t="shared" si="405"/>
        <v>234.73506209512763</v>
      </c>
      <c r="L2042">
        <v>33056.97</v>
      </c>
      <c r="M2042" s="134">
        <f t="shared" si="406"/>
        <v>388.35634784692706</v>
      </c>
      <c r="N2042">
        <v>16023.6</v>
      </c>
      <c r="O2042">
        <f t="shared" si="407"/>
        <v>244.11408931776148</v>
      </c>
      <c r="P2042">
        <v>28886.1</v>
      </c>
      <c r="Q2042">
        <f t="shared" si="408"/>
        <v>298.24436418602056</v>
      </c>
      <c r="R2042">
        <v>13701.29</v>
      </c>
      <c r="S2042" s="135">
        <f t="shared" si="409"/>
        <v>325.54220245392946</v>
      </c>
      <c r="T2042">
        <v>19462.05</v>
      </c>
      <c r="U2042" s="136">
        <f t="shared" si="410"/>
        <v>304.62906005381313</v>
      </c>
      <c r="V2042">
        <v>14644.25</v>
      </c>
      <c r="W2042">
        <f t="shared" si="411"/>
        <v>200.19507887228829</v>
      </c>
      <c r="X2042">
        <v>6734.11</v>
      </c>
      <c r="Y2042">
        <f t="shared" si="412"/>
        <v>162.5540409733772</v>
      </c>
      <c r="Z2042">
        <v>31192.720000000001</v>
      </c>
      <c r="AA2042" s="136">
        <f t="shared" si="413"/>
        <v>314.51883520206502</v>
      </c>
      <c r="AB2042">
        <v>18147.650000000001</v>
      </c>
      <c r="AC2042">
        <f t="shared" si="414"/>
        <v>206.28424307181672</v>
      </c>
    </row>
    <row r="2043" spans="1:29">
      <c r="A2043" s="20">
        <v>45049</v>
      </c>
      <c r="B2043">
        <v>39845.15</v>
      </c>
      <c r="C2043">
        <f t="shared" si="415"/>
        <v>201.9526151865565</v>
      </c>
      <c r="D2043">
        <v>28008.9</v>
      </c>
      <c r="E2043" s="135">
        <f t="shared" si="415"/>
        <v>323.40824013283236</v>
      </c>
      <c r="F2043">
        <v>17608.75</v>
      </c>
      <c r="G2043">
        <f t="shared" si="403"/>
        <v>253.34617658949682</v>
      </c>
      <c r="H2043">
        <v>14514.18</v>
      </c>
      <c r="I2043">
        <f t="shared" si="404"/>
        <v>229.22784624204607</v>
      </c>
      <c r="J2043">
        <v>11989.47</v>
      </c>
      <c r="K2043">
        <f t="shared" si="405"/>
        <v>234.92826435398726</v>
      </c>
      <c r="L2043">
        <v>33250.22</v>
      </c>
      <c r="M2043" s="134">
        <f t="shared" si="406"/>
        <v>390.6266667606514</v>
      </c>
      <c r="N2043">
        <v>16038.7</v>
      </c>
      <c r="O2043">
        <f t="shared" si="407"/>
        <v>244.34413267560231</v>
      </c>
      <c r="P2043">
        <v>28960.65</v>
      </c>
      <c r="Q2043">
        <f t="shared" si="408"/>
        <v>299.01408101695546</v>
      </c>
      <c r="R2043">
        <v>13796.69</v>
      </c>
      <c r="S2043" s="135">
        <f t="shared" si="409"/>
        <v>327.80890333494898</v>
      </c>
      <c r="T2043">
        <v>19445.3</v>
      </c>
      <c r="U2043" s="136">
        <f t="shared" si="410"/>
        <v>304.36688126196435</v>
      </c>
      <c r="V2043">
        <v>14654.25</v>
      </c>
      <c r="W2043">
        <f t="shared" si="411"/>
        <v>200.3317844590355</v>
      </c>
      <c r="X2043">
        <v>6712.21</v>
      </c>
      <c r="Y2043">
        <f t="shared" si="412"/>
        <v>162.025398955751</v>
      </c>
      <c r="Z2043">
        <v>31375.61</v>
      </c>
      <c r="AA2043" s="136">
        <f t="shared" si="413"/>
        <v>316.36293054771312</v>
      </c>
      <c r="AB2043">
        <v>18089.849999999999</v>
      </c>
      <c r="AC2043">
        <f t="shared" si="414"/>
        <v>205.6272307727283</v>
      </c>
    </row>
    <row r="2044" spans="1:29">
      <c r="A2044" s="20">
        <v>45050</v>
      </c>
      <c r="B2044">
        <v>40096.15</v>
      </c>
      <c r="C2044">
        <f t="shared" si="415"/>
        <v>203.22479276429996</v>
      </c>
      <c r="D2044">
        <v>28300.799999999999</v>
      </c>
      <c r="E2044" s="135">
        <f t="shared" si="415"/>
        <v>326.77869971156525</v>
      </c>
      <c r="F2044">
        <v>17685.849999999999</v>
      </c>
      <c r="G2044">
        <f t="shared" si="403"/>
        <v>254.45545409159377</v>
      </c>
      <c r="H2044">
        <v>14554.74</v>
      </c>
      <c r="I2044">
        <f t="shared" si="404"/>
        <v>229.86842541658964</v>
      </c>
      <c r="J2044">
        <v>12005.57</v>
      </c>
      <c r="K2044">
        <f t="shared" si="405"/>
        <v>235.24373660222673</v>
      </c>
      <c r="L2044">
        <v>33531.61</v>
      </c>
      <c r="M2044" s="134">
        <f t="shared" si="406"/>
        <v>393.93246256470263</v>
      </c>
      <c r="N2044">
        <v>16110.6</v>
      </c>
      <c r="O2044">
        <f t="shared" si="407"/>
        <v>245.43950469075168</v>
      </c>
      <c r="P2044">
        <v>29145.27</v>
      </c>
      <c r="Q2044">
        <f t="shared" si="408"/>
        <v>300.92025299988234</v>
      </c>
      <c r="R2044">
        <v>13938.56</v>
      </c>
      <c r="S2044" s="135">
        <f t="shared" si="409"/>
        <v>331.17972989669164</v>
      </c>
      <c r="T2044">
        <v>19572.2</v>
      </c>
      <c r="U2044" s="136">
        <f t="shared" si="410"/>
        <v>306.35317909394138</v>
      </c>
      <c r="V2044">
        <v>14719</v>
      </c>
      <c r="W2044">
        <f t="shared" si="411"/>
        <v>201.21695313322368</v>
      </c>
      <c r="X2044">
        <v>6754.9</v>
      </c>
      <c r="Y2044">
        <f t="shared" si="412"/>
        <v>163.05588880654841</v>
      </c>
      <c r="Z2044">
        <v>31563.42</v>
      </c>
      <c r="AA2044" s="136">
        <f t="shared" si="413"/>
        <v>318.25663466967808</v>
      </c>
      <c r="AB2044">
        <v>18255.8</v>
      </c>
      <c r="AC2044">
        <f t="shared" si="414"/>
        <v>207.51358355877875</v>
      </c>
    </row>
    <row r="2045" spans="1:29">
      <c r="A2045" s="20">
        <v>45051</v>
      </c>
      <c r="B2045">
        <v>40091.25</v>
      </c>
      <c r="C2045">
        <f t="shared" si="415"/>
        <v>203.19995742513285</v>
      </c>
      <c r="D2045">
        <v>28180.7</v>
      </c>
      <c r="E2045" s="135">
        <f t="shared" si="415"/>
        <v>325.39195015553298</v>
      </c>
      <c r="F2045">
        <v>17684</v>
      </c>
      <c r="G2045">
        <f t="shared" si="403"/>
        <v>254.42883718654997</v>
      </c>
      <c r="H2045">
        <v>14549.25</v>
      </c>
      <c r="I2045">
        <f t="shared" si="404"/>
        <v>229.78171980346724</v>
      </c>
      <c r="J2045">
        <v>11964.41</v>
      </c>
      <c r="K2045">
        <f t="shared" si="405"/>
        <v>234.43722494151027</v>
      </c>
      <c r="L2045">
        <v>33393.31</v>
      </c>
      <c r="M2045" s="134">
        <f t="shared" si="406"/>
        <v>392.30770134468662</v>
      </c>
      <c r="N2045">
        <v>16057.1</v>
      </c>
      <c r="O2045">
        <f t="shared" si="407"/>
        <v>244.62445040966</v>
      </c>
      <c r="P2045">
        <v>29086.11</v>
      </c>
      <c r="Q2045">
        <f t="shared" si="408"/>
        <v>300.30943545839193</v>
      </c>
      <c r="R2045">
        <v>13883.72</v>
      </c>
      <c r="S2045" s="135">
        <f t="shared" si="409"/>
        <v>329.87673328961495</v>
      </c>
      <c r="T2045">
        <v>19502.599999999999</v>
      </c>
      <c r="U2045" s="136">
        <f t="shared" si="410"/>
        <v>305.26376751706505</v>
      </c>
      <c r="V2045">
        <v>14716.55</v>
      </c>
      <c r="W2045">
        <f t="shared" si="411"/>
        <v>201.1834602644706</v>
      </c>
      <c r="X2045">
        <v>6677.44</v>
      </c>
      <c r="Y2045">
        <f t="shared" si="412"/>
        <v>161.18608923187591</v>
      </c>
      <c r="Z2045">
        <v>31362.71</v>
      </c>
      <c r="AA2045" s="136">
        <f t="shared" si="413"/>
        <v>316.23285875615068</v>
      </c>
      <c r="AB2045">
        <v>18069</v>
      </c>
      <c r="AC2045">
        <f t="shared" si="414"/>
        <v>205.39022893127515</v>
      </c>
    </row>
    <row r="2046" spans="1:29">
      <c r="A2046" s="20">
        <v>45054</v>
      </c>
      <c r="B2046">
        <v>40365.1</v>
      </c>
      <c r="C2046">
        <f t="shared" si="415"/>
        <v>204.58794877838008</v>
      </c>
      <c r="D2046">
        <v>28259.8</v>
      </c>
      <c r="E2046" s="135">
        <f t="shared" si="415"/>
        <v>326.30528812291146</v>
      </c>
      <c r="F2046">
        <v>17855.95</v>
      </c>
      <c r="G2046">
        <f t="shared" si="403"/>
        <v>256.90277060400228</v>
      </c>
      <c r="H2046">
        <v>14640.79</v>
      </c>
      <c r="I2046">
        <f t="shared" si="404"/>
        <v>231.22744509039336</v>
      </c>
      <c r="J2046">
        <v>12055.79</v>
      </c>
      <c r="K2046">
        <f t="shared" si="405"/>
        <v>236.22777488213882</v>
      </c>
      <c r="L2046">
        <v>33495.99</v>
      </c>
      <c r="M2046" s="134">
        <f t="shared" si="406"/>
        <v>393.51399550283008</v>
      </c>
      <c r="N2046">
        <v>16137.65</v>
      </c>
      <c r="O2046">
        <f t="shared" si="407"/>
        <v>245.85160222913541</v>
      </c>
      <c r="P2046">
        <v>29286.36</v>
      </c>
      <c r="Q2046">
        <f t="shared" si="408"/>
        <v>302.37698469239206</v>
      </c>
      <c r="R2046">
        <v>14014.54</v>
      </c>
      <c r="S2046" s="135">
        <f t="shared" si="409"/>
        <v>332.98501221262319</v>
      </c>
      <c r="T2046">
        <v>19646.75</v>
      </c>
      <c r="U2046" s="136">
        <f t="shared" si="410"/>
        <v>307.52007037348346</v>
      </c>
      <c r="V2046">
        <v>14808.65</v>
      </c>
      <c r="W2046">
        <f t="shared" si="411"/>
        <v>202.44251871841246</v>
      </c>
      <c r="X2046">
        <v>6742.29</v>
      </c>
      <c r="Y2046">
        <f t="shared" si="412"/>
        <v>162.75149721557733</v>
      </c>
      <c r="Z2046">
        <v>31415.5</v>
      </c>
      <c r="AA2046" s="136">
        <f t="shared" si="413"/>
        <v>316.76514479309509</v>
      </c>
      <c r="AB2046">
        <v>18264.400000000001</v>
      </c>
      <c r="AC2046">
        <f t="shared" si="414"/>
        <v>207.61133971400642</v>
      </c>
    </row>
    <row r="2047" spans="1:29">
      <c r="A2047" s="20">
        <v>45055</v>
      </c>
      <c r="B2047">
        <v>40323.300000000003</v>
      </c>
      <c r="C2047">
        <f t="shared" si="415"/>
        <v>204.37608812997499</v>
      </c>
      <c r="D2047">
        <v>28117.7</v>
      </c>
      <c r="E2047" s="135">
        <f t="shared" si="415"/>
        <v>324.66451283638202</v>
      </c>
      <c r="F2047">
        <v>17844</v>
      </c>
      <c r="G2047">
        <f t="shared" si="403"/>
        <v>256.73083978493543</v>
      </c>
      <c r="H2047">
        <v>14648.33</v>
      </c>
      <c r="I2047">
        <f t="shared" si="404"/>
        <v>231.34652711643028</v>
      </c>
      <c r="J2047">
        <v>12056.23</v>
      </c>
      <c r="K2047">
        <f t="shared" si="405"/>
        <v>236.236396483954</v>
      </c>
      <c r="L2047">
        <v>33459.910000000003</v>
      </c>
      <c r="M2047" s="134">
        <f t="shared" si="406"/>
        <v>393.09012431831695</v>
      </c>
      <c r="N2047">
        <v>16184.15</v>
      </c>
      <c r="O2047">
        <f t="shared" si="407"/>
        <v>246.56001389400944</v>
      </c>
      <c r="P2047">
        <v>29379.63</v>
      </c>
      <c r="Q2047">
        <f t="shared" si="408"/>
        <v>303.33998253037055</v>
      </c>
      <c r="R2047">
        <v>13919.21</v>
      </c>
      <c r="S2047" s="135">
        <f t="shared" si="409"/>
        <v>330.71997452931498</v>
      </c>
      <c r="T2047">
        <v>19567.45</v>
      </c>
      <c r="U2047" s="136">
        <f t="shared" si="410"/>
        <v>306.27882988431259</v>
      </c>
      <c r="V2047">
        <v>14852.5</v>
      </c>
      <c r="W2047">
        <f t="shared" si="411"/>
        <v>203.041972716299</v>
      </c>
      <c r="X2047">
        <v>6710.83</v>
      </c>
      <c r="Y2047">
        <f t="shared" si="412"/>
        <v>161.99208726696907</v>
      </c>
      <c r="Z2047">
        <v>31312.41</v>
      </c>
      <c r="AA2047" s="136">
        <f t="shared" si="413"/>
        <v>315.72567959990317</v>
      </c>
      <c r="AB2047">
        <v>18265.95</v>
      </c>
      <c r="AC2047">
        <f t="shared" si="414"/>
        <v>207.628958555937</v>
      </c>
    </row>
    <row r="2048" spans="1:29">
      <c r="A2048" s="20">
        <v>45056</v>
      </c>
      <c r="B2048">
        <v>40551.5</v>
      </c>
      <c r="C2048">
        <f t="shared" si="415"/>
        <v>205.53270535404295</v>
      </c>
      <c r="D2048">
        <v>28093</v>
      </c>
      <c r="E2048" s="135">
        <f t="shared" si="415"/>
        <v>324.37931122077839</v>
      </c>
      <c r="F2048">
        <v>17900.45</v>
      </c>
      <c r="G2048">
        <f t="shared" si="403"/>
        <v>257.54301507667827</v>
      </c>
      <c r="H2048">
        <v>14688.94</v>
      </c>
      <c r="I2048">
        <f t="shared" si="404"/>
        <v>231.98789595958158</v>
      </c>
      <c r="J2048">
        <v>12090.77</v>
      </c>
      <c r="K2048">
        <f t="shared" si="405"/>
        <v>236.91319222645029</v>
      </c>
      <c r="L2048">
        <v>33505.300000000003</v>
      </c>
      <c r="M2048" s="134">
        <f t="shared" si="406"/>
        <v>393.62337024584065</v>
      </c>
      <c r="N2048">
        <v>16249.2</v>
      </c>
      <c r="O2048">
        <f t="shared" si="407"/>
        <v>247.55102849186014</v>
      </c>
      <c r="P2048">
        <v>29493.95</v>
      </c>
      <c r="Q2048">
        <f t="shared" si="408"/>
        <v>304.52031825287185</v>
      </c>
      <c r="R2048">
        <v>13916.76</v>
      </c>
      <c r="S2048" s="135">
        <f t="shared" si="409"/>
        <v>330.66176260941467</v>
      </c>
      <c r="T2048">
        <v>19623.2</v>
      </c>
      <c r="U2048" s="136">
        <f t="shared" si="410"/>
        <v>307.15145481837658</v>
      </c>
      <c r="V2048">
        <v>14895.7</v>
      </c>
      <c r="W2048">
        <f t="shared" si="411"/>
        <v>203.63254085104697</v>
      </c>
      <c r="X2048">
        <v>6731.23</v>
      </c>
      <c r="Y2048">
        <f t="shared" si="412"/>
        <v>162.48452092722363</v>
      </c>
      <c r="Z2048">
        <v>31394</v>
      </c>
      <c r="AA2048" s="136">
        <f t="shared" si="413"/>
        <v>316.54835847382429</v>
      </c>
      <c r="AB2048">
        <v>18315.099999999999</v>
      </c>
      <c r="AC2048">
        <f t="shared" si="414"/>
        <v>208.18764635005795</v>
      </c>
    </row>
    <row r="2049" spans="1:29">
      <c r="A2049" s="20">
        <v>45057</v>
      </c>
      <c r="B2049">
        <v>40867</v>
      </c>
      <c r="C2049">
        <f t="shared" si="415"/>
        <v>207.13179709021054</v>
      </c>
      <c r="D2049">
        <v>28157.85</v>
      </c>
      <c r="E2049" s="135">
        <f t="shared" si="415"/>
        <v>325.12810979453934</v>
      </c>
      <c r="F2049">
        <v>17933</v>
      </c>
      <c r="G2049">
        <f t="shared" si="403"/>
        <v>258.01132873028729</v>
      </c>
      <c r="H2049">
        <v>14765.47</v>
      </c>
      <c r="I2049">
        <f t="shared" si="404"/>
        <v>233.19656273048449</v>
      </c>
      <c r="J2049">
        <v>12146.58</v>
      </c>
      <c r="K2049">
        <f t="shared" si="405"/>
        <v>238.00676403851506</v>
      </c>
      <c r="L2049">
        <v>33597.68</v>
      </c>
      <c r="M2049" s="134">
        <f t="shared" si="406"/>
        <v>394.70865904920333</v>
      </c>
      <c r="N2049">
        <v>16361.55</v>
      </c>
      <c r="O2049">
        <f t="shared" si="407"/>
        <v>249.26264248215259</v>
      </c>
      <c r="P2049">
        <v>29594.13</v>
      </c>
      <c r="Q2049">
        <f t="shared" si="408"/>
        <v>305.55466073607852</v>
      </c>
      <c r="R2049">
        <v>13936.66</v>
      </c>
      <c r="S2049" s="135">
        <f t="shared" si="409"/>
        <v>331.13458595880968</v>
      </c>
      <c r="T2049">
        <v>19696.05</v>
      </c>
      <c r="U2049" s="136">
        <f t="shared" si="410"/>
        <v>308.29173690710417</v>
      </c>
      <c r="V2049">
        <v>14965.55</v>
      </c>
      <c r="W2049">
        <f t="shared" si="411"/>
        <v>204.58742937447622</v>
      </c>
      <c r="X2049">
        <v>6725.29</v>
      </c>
      <c r="Y2049">
        <f t="shared" si="412"/>
        <v>162.34113583203188</v>
      </c>
      <c r="Z2049">
        <v>31525.02</v>
      </c>
      <c r="AA2049" s="136">
        <f t="shared" si="413"/>
        <v>317.8694442203759</v>
      </c>
      <c r="AB2049">
        <v>18297</v>
      </c>
      <c r="AC2049">
        <f t="shared" si="414"/>
        <v>207.98190374428808</v>
      </c>
    </row>
    <row r="2050" spans="1:29">
      <c r="A2050" s="20">
        <v>45058</v>
      </c>
      <c r="B2050">
        <v>40801.1</v>
      </c>
      <c r="C2050">
        <f t="shared" si="415"/>
        <v>206.79778712059584</v>
      </c>
      <c r="D2050">
        <v>28132.1</v>
      </c>
      <c r="E2050" s="135">
        <f t="shared" si="415"/>
        <v>324.83078422361649</v>
      </c>
      <c r="F2050">
        <v>17926.25</v>
      </c>
      <c r="G2050">
        <f t="shared" ref="G2050:G2113" si="416">F2050/F$2*100</f>
        <v>257.91421299566792</v>
      </c>
      <c r="H2050">
        <v>14777.88</v>
      </c>
      <c r="I2050">
        <f t="shared" ref="I2050:I2113" si="417">H2050/H$2*100</f>
        <v>233.39255847890871</v>
      </c>
      <c r="J2050">
        <v>12105.64</v>
      </c>
      <c r="K2050">
        <f t="shared" ref="K2050:K2113" si="418">J2050/J$2*100</f>
        <v>237.20456317870622</v>
      </c>
      <c r="L2050">
        <v>33613.43</v>
      </c>
      <c r="M2050" s="134">
        <f t="shared" ref="M2050:M2113" si="419">L2050/L$2*100</f>
        <v>394.89369150918344</v>
      </c>
      <c r="N2050">
        <v>16368.3</v>
      </c>
      <c r="O2050">
        <f t="shared" ref="O2050:O2113" si="420">N2050/N$2*100</f>
        <v>249.36547643350528</v>
      </c>
      <c r="P2050">
        <v>29507.040000000001</v>
      </c>
      <c r="Q2050">
        <f t="shared" ref="Q2050:Q2113" si="421">P2050/P$2*100</f>
        <v>304.65547041004072</v>
      </c>
      <c r="R2050">
        <v>13957.88</v>
      </c>
      <c r="S2050" s="135">
        <f t="shared" ref="S2050:S2113" si="422">R2050/R$2*100</f>
        <v>331.63877246504904</v>
      </c>
      <c r="T2050">
        <v>19737.5</v>
      </c>
      <c r="U2050" s="136">
        <f t="shared" ref="U2050:U2113" si="423">T2050/T$2*100</f>
        <v>308.94053158902256</v>
      </c>
      <c r="V2050">
        <v>14973.25</v>
      </c>
      <c r="W2050">
        <f t="shared" ref="W2050:W2113" si="424">V2050/V$2*100</f>
        <v>204.69269267627161</v>
      </c>
      <c r="X2050">
        <v>6657.34</v>
      </c>
      <c r="Y2050">
        <f t="shared" ref="Y2050:Y2113" si="425">X2050/X$2*100</f>
        <v>160.70089724309568</v>
      </c>
      <c r="Z2050">
        <v>31384.15</v>
      </c>
      <c r="AA2050" s="136">
        <f t="shared" ref="AA2050:AA2113" si="426">Z2050/Z$2*100</f>
        <v>316.44904009034445</v>
      </c>
      <c r="AB2050">
        <v>18314.8</v>
      </c>
      <c r="AC2050">
        <f t="shared" ref="AC2050:AC2113" si="427">AB2050/AB$2*100</f>
        <v>208.18423625161978</v>
      </c>
    </row>
    <row r="2051" spans="1:29">
      <c r="A2051" s="20">
        <v>45061</v>
      </c>
      <c r="B2051">
        <v>40995.050000000003</v>
      </c>
      <c r="C2051">
        <f t="shared" ref="C2051:E2114" si="428">B2051/B$2*100</f>
        <v>207.78081039232234</v>
      </c>
      <c r="D2051">
        <v>28206.5</v>
      </c>
      <c r="E2051" s="135">
        <f t="shared" si="428"/>
        <v>325.68985305766154</v>
      </c>
      <c r="F2051">
        <v>17997.849999999999</v>
      </c>
      <c r="G2051">
        <f t="shared" si="416"/>
        <v>258.94435915844537</v>
      </c>
      <c r="H2051">
        <v>14870.18</v>
      </c>
      <c r="I2051">
        <f t="shared" si="417"/>
        <v>234.85028672867142</v>
      </c>
      <c r="J2051">
        <v>12207.35</v>
      </c>
      <c r="K2051">
        <f t="shared" si="418"/>
        <v>239.19752481649704</v>
      </c>
      <c r="L2051">
        <v>33688.699999999997</v>
      </c>
      <c r="M2051" s="134">
        <f t="shared" si="419"/>
        <v>395.77797044649799</v>
      </c>
      <c r="N2051">
        <v>16335.15</v>
      </c>
      <c r="O2051">
        <f t="shared" si="420"/>
        <v>248.86044747241763</v>
      </c>
      <c r="P2051">
        <v>29537.18</v>
      </c>
      <c r="Q2051">
        <f t="shared" si="421"/>
        <v>304.966661091253</v>
      </c>
      <c r="R2051">
        <v>14044.79</v>
      </c>
      <c r="S2051" s="135">
        <f t="shared" si="422"/>
        <v>333.70375122363833</v>
      </c>
      <c r="T2051">
        <v>19838.95</v>
      </c>
      <c r="U2051" s="136">
        <f t="shared" si="423"/>
        <v>310.52847418204129</v>
      </c>
      <c r="V2051">
        <v>15050.6</v>
      </c>
      <c r="W2051">
        <f t="shared" si="424"/>
        <v>205.75011038976129</v>
      </c>
      <c r="X2051">
        <v>6723.44</v>
      </c>
      <c r="Y2051">
        <f t="shared" si="425"/>
        <v>162.29647885794014</v>
      </c>
      <c r="Z2051">
        <v>31517.439999999999</v>
      </c>
      <c r="AA2051" s="136">
        <f t="shared" si="426"/>
        <v>317.79301443897714</v>
      </c>
      <c r="AB2051">
        <v>18398.849999999999</v>
      </c>
      <c r="AC2051">
        <f t="shared" si="427"/>
        <v>209.13963216404846</v>
      </c>
    </row>
    <row r="2052" spans="1:29">
      <c r="A2052" s="20">
        <v>45062</v>
      </c>
      <c r="B2052">
        <v>41052.050000000003</v>
      </c>
      <c r="C2052">
        <f t="shared" si="428"/>
        <v>208.06971127651107</v>
      </c>
      <c r="D2052">
        <v>28336.3</v>
      </c>
      <c r="E2052" s="135">
        <f t="shared" si="428"/>
        <v>327.18860486759479</v>
      </c>
      <c r="F2052">
        <v>17930.400000000001</v>
      </c>
      <c r="G2052">
        <f t="shared" si="416"/>
        <v>257.97392118806357</v>
      </c>
      <c r="H2052">
        <v>14844.71</v>
      </c>
      <c r="I2052">
        <f t="shared" si="417"/>
        <v>234.44802953992325</v>
      </c>
      <c r="J2052">
        <v>12178.46</v>
      </c>
      <c r="K2052">
        <f t="shared" si="418"/>
        <v>238.63143827912828</v>
      </c>
      <c r="L2052">
        <v>33828.269999999997</v>
      </c>
      <c r="M2052" s="134">
        <f t="shared" si="419"/>
        <v>397.41765174423927</v>
      </c>
      <c r="N2052">
        <v>16447.099999999999</v>
      </c>
      <c r="O2052">
        <f t="shared" si="420"/>
        <v>250.56596759892625</v>
      </c>
      <c r="P2052">
        <v>29687.439999999999</v>
      </c>
      <c r="Q2052">
        <f t="shared" si="421"/>
        <v>306.51807156766176</v>
      </c>
      <c r="R2052">
        <v>14100.77</v>
      </c>
      <c r="S2052" s="135">
        <f t="shared" si="422"/>
        <v>335.03383419344414</v>
      </c>
      <c r="T2052">
        <v>19855.650000000001</v>
      </c>
      <c r="U2052" s="136">
        <f t="shared" si="423"/>
        <v>310.78987035063091</v>
      </c>
      <c r="V2052">
        <v>15041.2</v>
      </c>
      <c r="W2052">
        <f t="shared" si="424"/>
        <v>205.62160713821896</v>
      </c>
      <c r="X2052">
        <v>6744.53</v>
      </c>
      <c r="Y2052">
        <f t="shared" si="425"/>
        <v>162.80556836258566</v>
      </c>
      <c r="Z2052">
        <v>31781.9</v>
      </c>
      <c r="AA2052" s="136">
        <f t="shared" si="426"/>
        <v>320.45958699685406</v>
      </c>
      <c r="AB2052">
        <v>18286.5</v>
      </c>
      <c r="AC2052">
        <f t="shared" si="427"/>
        <v>207.86255029895196</v>
      </c>
    </row>
    <row r="2053" spans="1:29">
      <c r="A2053" s="20">
        <v>45063</v>
      </c>
      <c r="B2053">
        <v>40821.4</v>
      </c>
      <c r="C2053">
        <f t="shared" si="428"/>
        <v>206.90067638285959</v>
      </c>
      <c r="D2053">
        <v>28454.75</v>
      </c>
      <c r="E2053" s="135">
        <f t="shared" si="428"/>
        <v>328.55630249383984</v>
      </c>
      <c r="F2053">
        <v>17862.05</v>
      </c>
      <c r="G2053">
        <f t="shared" si="416"/>
        <v>256.99053445306572</v>
      </c>
      <c r="H2053">
        <v>14800.72</v>
      </c>
      <c r="I2053">
        <f t="shared" si="417"/>
        <v>233.75327909889333</v>
      </c>
      <c r="J2053">
        <v>12148.85</v>
      </c>
      <c r="K2053">
        <f t="shared" si="418"/>
        <v>238.05124366606188</v>
      </c>
      <c r="L2053">
        <v>33842.949999999997</v>
      </c>
      <c r="M2053" s="134">
        <f t="shared" si="419"/>
        <v>397.59011374503348</v>
      </c>
      <c r="N2053">
        <v>16486.150000000001</v>
      </c>
      <c r="O2053">
        <f t="shared" si="420"/>
        <v>251.16088105082591</v>
      </c>
      <c r="P2053">
        <v>29769.05</v>
      </c>
      <c r="Q2053">
        <f t="shared" si="421"/>
        <v>307.36068176984281</v>
      </c>
      <c r="R2053">
        <v>14113.98</v>
      </c>
      <c r="S2053" s="135">
        <f t="shared" si="422"/>
        <v>335.34770336156015</v>
      </c>
      <c r="T2053">
        <v>19867.650000000001</v>
      </c>
      <c r="U2053" s="136">
        <f t="shared" si="423"/>
        <v>310.97769993285095</v>
      </c>
      <c r="V2053">
        <v>14984.05</v>
      </c>
      <c r="W2053">
        <f t="shared" si="424"/>
        <v>204.8403347099586</v>
      </c>
      <c r="X2053">
        <v>6702.78</v>
      </c>
      <c r="Y2053">
        <f t="shared" si="425"/>
        <v>161.79776908240783</v>
      </c>
      <c r="Z2053">
        <v>31895.919999999998</v>
      </c>
      <c r="AA2053" s="136">
        <f t="shared" si="426"/>
        <v>321.60926030491248</v>
      </c>
      <c r="AB2053">
        <v>18181.75</v>
      </c>
      <c r="AC2053">
        <f t="shared" si="427"/>
        <v>206.67185759428924</v>
      </c>
    </row>
    <row r="2054" spans="1:29">
      <c r="A2054" s="20">
        <v>45064</v>
      </c>
      <c r="B2054">
        <v>40415.35</v>
      </c>
      <c r="C2054">
        <f t="shared" si="428"/>
        <v>204.84263771575701</v>
      </c>
      <c r="D2054">
        <v>28257</v>
      </c>
      <c r="E2054" s="135">
        <f t="shared" si="428"/>
        <v>326.2729575753936</v>
      </c>
      <c r="F2054">
        <v>17734.3</v>
      </c>
      <c r="G2054">
        <f t="shared" si="416"/>
        <v>255.15252925341736</v>
      </c>
      <c r="H2054">
        <v>14707.42</v>
      </c>
      <c r="I2054">
        <f t="shared" si="417"/>
        <v>232.27975747697718</v>
      </c>
      <c r="J2054">
        <v>12058.76</v>
      </c>
      <c r="K2054">
        <f t="shared" si="418"/>
        <v>236.28597069439166</v>
      </c>
      <c r="L2054">
        <v>33626.07</v>
      </c>
      <c r="M2054" s="134">
        <f t="shared" si="419"/>
        <v>395.04218740087549</v>
      </c>
      <c r="N2054">
        <v>16364.15</v>
      </c>
      <c r="O2054">
        <f t="shared" si="420"/>
        <v>249.30225259674771</v>
      </c>
      <c r="P2054">
        <v>29563.29</v>
      </c>
      <c r="Q2054">
        <f t="shared" si="421"/>
        <v>305.23624266678235</v>
      </c>
      <c r="R2054">
        <v>13983.58</v>
      </c>
      <c r="S2054" s="135">
        <f t="shared" si="422"/>
        <v>332.24940362482062</v>
      </c>
      <c r="T2054">
        <v>19688.25</v>
      </c>
      <c r="U2054" s="136">
        <f t="shared" si="423"/>
        <v>308.16964767866114</v>
      </c>
      <c r="V2054">
        <v>14877.9</v>
      </c>
      <c r="W2054">
        <f t="shared" si="424"/>
        <v>203.38920490663691</v>
      </c>
      <c r="X2054">
        <v>6621.63</v>
      </c>
      <c r="Y2054">
        <f t="shared" si="425"/>
        <v>159.83889694860105</v>
      </c>
      <c r="Z2054">
        <v>31634.38</v>
      </c>
      <c r="AA2054" s="136">
        <f t="shared" si="426"/>
        <v>318.97213035411795</v>
      </c>
      <c r="AB2054">
        <v>18129.95</v>
      </c>
      <c r="AC2054">
        <f t="shared" si="427"/>
        <v>206.08304726396435</v>
      </c>
    </row>
    <row r="2055" spans="1:29">
      <c r="A2055" s="20">
        <v>45065</v>
      </c>
      <c r="B2055">
        <v>40546.15</v>
      </c>
      <c r="C2055">
        <f t="shared" si="428"/>
        <v>205.50558921842173</v>
      </c>
      <c r="D2055">
        <v>28206.6</v>
      </c>
      <c r="E2055" s="135">
        <f t="shared" si="428"/>
        <v>325.69100772007283</v>
      </c>
      <c r="F2055">
        <v>17700.150000000001</v>
      </c>
      <c r="G2055">
        <f t="shared" si="416"/>
        <v>254.6611955738245</v>
      </c>
      <c r="H2055">
        <v>14676.39</v>
      </c>
      <c r="I2055">
        <f t="shared" si="417"/>
        <v>231.78968913905589</v>
      </c>
      <c r="J2055">
        <v>12046.01</v>
      </c>
      <c r="K2055">
        <f t="shared" si="418"/>
        <v>236.03614018724551</v>
      </c>
      <c r="L2055">
        <v>33653.33</v>
      </c>
      <c r="M2055" s="134">
        <f t="shared" si="419"/>
        <v>395.3624404077998</v>
      </c>
      <c r="N2055">
        <v>16344.15</v>
      </c>
      <c r="O2055">
        <f t="shared" si="420"/>
        <v>248.9975594075546</v>
      </c>
      <c r="P2055">
        <v>29554.77</v>
      </c>
      <c r="Q2055">
        <f t="shared" si="421"/>
        <v>305.14827502896122</v>
      </c>
      <c r="R2055">
        <v>13972.69</v>
      </c>
      <c r="S2055" s="135">
        <f t="shared" si="422"/>
        <v>331.99065758085516</v>
      </c>
      <c r="T2055">
        <v>19733.3</v>
      </c>
      <c r="U2055" s="136">
        <f t="shared" si="423"/>
        <v>308.87479123524554</v>
      </c>
      <c r="V2055">
        <v>14867.75</v>
      </c>
      <c r="W2055">
        <f t="shared" si="424"/>
        <v>203.25044873608849</v>
      </c>
      <c r="X2055">
        <v>6622.31</v>
      </c>
      <c r="Y2055">
        <f t="shared" si="425"/>
        <v>159.85531140394286</v>
      </c>
      <c r="Z2055">
        <v>31655.27</v>
      </c>
      <c r="AA2055" s="136">
        <f t="shared" si="426"/>
        <v>319.18276599177216</v>
      </c>
      <c r="AB2055">
        <v>18203.400000000001</v>
      </c>
      <c r="AC2055">
        <f t="shared" si="427"/>
        <v>206.91795303157755</v>
      </c>
    </row>
    <row r="2056" spans="1:29">
      <c r="A2056" s="20">
        <v>45068</v>
      </c>
      <c r="B2056">
        <v>40923.449999999997</v>
      </c>
      <c r="C2056">
        <f t="shared" si="428"/>
        <v>207.41791033428871</v>
      </c>
      <c r="D2056">
        <v>28340.5</v>
      </c>
      <c r="E2056" s="135">
        <f t="shared" si="428"/>
        <v>327.23710068887158</v>
      </c>
      <c r="F2056">
        <v>17731.5</v>
      </c>
      <c r="G2056">
        <f t="shared" si="416"/>
        <v>255.11224420794565</v>
      </c>
      <c r="H2056">
        <v>14762.81</v>
      </c>
      <c r="I2056">
        <f t="shared" si="417"/>
        <v>233.15455236055635</v>
      </c>
      <c r="J2056">
        <v>12150.7</v>
      </c>
      <c r="K2056">
        <f t="shared" si="418"/>
        <v>238.08749358278502</v>
      </c>
      <c r="L2056">
        <v>33821.22</v>
      </c>
      <c r="M2056" s="134">
        <f t="shared" si="419"/>
        <v>397.33482769072441</v>
      </c>
      <c r="N2056">
        <v>16460.25</v>
      </c>
      <c r="O2056">
        <f t="shared" si="420"/>
        <v>250.76630337082076</v>
      </c>
      <c r="P2056">
        <v>29774.33</v>
      </c>
      <c r="Q2056">
        <f t="shared" si="421"/>
        <v>307.41519692567567</v>
      </c>
      <c r="R2056">
        <v>13978.04</v>
      </c>
      <c r="S2056" s="135">
        <f t="shared" si="422"/>
        <v>332.11777340594381</v>
      </c>
      <c r="T2056">
        <v>19879.45</v>
      </c>
      <c r="U2056" s="136">
        <f t="shared" si="423"/>
        <v>311.16239902203398</v>
      </c>
      <c r="V2056">
        <v>15032</v>
      </c>
      <c r="W2056">
        <f t="shared" si="424"/>
        <v>205.4958379984115</v>
      </c>
      <c r="X2056">
        <v>6649.83</v>
      </c>
      <c r="Y2056">
        <f t="shared" si="425"/>
        <v>160.51961406718823</v>
      </c>
      <c r="Z2056">
        <v>31994.78</v>
      </c>
      <c r="AA2056" s="136">
        <f t="shared" si="426"/>
        <v>322.60607405017339</v>
      </c>
      <c r="AB2056">
        <v>18314.400000000001</v>
      </c>
      <c r="AC2056">
        <f t="shared" si="427"/>
        <v>208.17968945370225</v>
      </c>
    </row>
    <row r="2057" spans="1:29">
      <c r="A2057" s="20">
        <v>45069</v>
      </c>
      <c r="B2057">
        <v>41010.35</v>
      </c>
      <c r="C2057">
        <f t="shared" si="428"/>
        <v>207.85835747176247</v>
      </c>
      <c r="D2057">
        <v>28343.7</v>
      </c>
      <c r="E2057" s="135">
        <f t="shared" si="428"/>
        <v>327.27404988603479</v>
      </c>
      <c r="F2057">
        <v>17736.349999999999</v>
      </c>
      <c r="G2057">
        <f t="shared" si="416"/>
        <v>255.1820236617092</v>
      </c>
      <c r="H2057">
        <v>14753.31</v>
      </c>
      <c r="I2057">
        <f t="shared" si="417"/>
        <v>233.00451532509862</v>
      </c>
      <c r="J2057">
        <v>12139.2</v>
      </c>
      <c r="K2057">
        <f t="shared" si="418"/>
        <v>237.86215626261401</v>
      </c>
      <c r="L2057">
        <v>33858.47</v>
      </c>
      <c r="M2057" s="134">
        <f t="shared" si="419"/>
        <v>397.77244414369324</v>
      </c>
      <c r="N2057">
        <v>16526.3</v>
      </c>
      <c r="O2057">
        <f t="shared" si="420"/>
        <v>251.77255262813111</v>
      </c>
      <c r="P2057">
        <v>29771.63</v>
      </c>
      <c r="Q2057">
        <f t="shared" si="421"/>
        <v>307.38731985735205</v>
      </c>
      <c r="R2057">
        <v>14004.99</v>
      </c>
      <c r="S2057" s="135">
        <f t="shared" si="422"/>
        <v>332.75810452484814</v>
      </c>
      <c r="T2057">
        <v>19995</v>
      </c>
      <c r="U2057" s="136">
        <f t="shared" si="423"/>
        <v>312.97104137416119</v>
      </c>
      <c r="V2057">
        <v>15023.85</v>
      </c>
      <c r="W2057">
        <f t="shared" si="424"/>
        <v>205.38442294521252</v>
      </c>
      <c r="X2057">
        <v>6691.62</v>
      </c>
      <c r="Y2057">
        <f t="shared" si="425"/>
        <v>161.52837890356267</v>
      </c>
      <c r="Z2057">
        <v>32036.19</v>
      </c>
      <c r="AA2057" s="136">
        <f t="shared" si="426"/>
        <v>323.02361458417357</v>
      </c>
      <c r="AB2057">
        <v>18348</v>
      </c>
      <c r="AC2057">
        <f t="shared" si="427"/>
        <v>208.56162047877783</v>
      </c>
    </row>
    <row r="2058" spans="1:29">
      <c r="A2058" s="20">
        <v>45070</v>
      </c>
      <c r="B2058">
        <v>40984.050000000003</v>
      </c>
      <c r="C2058">
        <f t="shared" si="428"/>
        <v>207.72505759011048</v>
      </c>
      <c r="D2058">
        <v>28392.7</v>
      </c>
      <c r="E2058" s="135">
        <f t="shared" si="428"/>
        <v>327.83983446759669</v>
      </c>
      <c r="F2058">
        <v>17756.8</v>
      </c>
      <c r="G2058">
        <f t="shared" si="416"/>
        <v>255.47624836881533</v>
      </c>
      <c r="H2058">
        <v>14754.79</v>
      </c>
      <c r="I2058">
        <f t="shared" si="417"/>
        <v>233.02788951588576</v>
      </c>
      <c r="J2058">
        <v>12136.29</v>
      </c>
      <c r="K2058">
        <f t="shared" si="418"/>
        <v>237.80513612333593</v>
      </c>
      <c r="L2058">
        <v>33828.14</v>
      </c>
      <c r="M2058" s="134">
        <f t="shared" si="419"/>
        <v>397.41612449218866</v>
      </c>
      <c r="N2058">
        <v>16539.849999999999</v>
      </c>
      <c r="O2058">
        <f t="shared" si="420"/>
        <v>251.97898226380943</v>
      </c>
      <c r="P2058">
        <v>29857.91</v>
      </c>
      <c r="Q2058">
        <f t="shared" si="421"/>
        <v>308.27814706289274</v>
      </c>
      <c r="R2058">
        <v>13973.98</v>
      </c>
      <c r="S2058" s="135">
        <f t="shared" si="422"/>
        <v>332.02130793868025</v>
      </c>
      <c r="T2058">
        <v>19932.599999999999</v>
      </c>
      <c r="U2058" s="136">
        <f t="shared" si="423"/>
        <v>311.99432754661689</v>
      </c>
      <c r="V2058">
        <v>15037.1</v>
      </c>
      <c r="W2058">
        <f t="shared" si="424"/>
        <v>205.56555784765257</v>
      </c>
      <c r="X2058">
        <v>6692.26</v>
      </c>
      <c r="Y2058">
        <f t="shared" si="425"/>
        <v>161.54382780270794</v>
      </c>
      <c r="Z2058">
        <v>32028.81</v>
      </c>
      <c r="AA2058" s="136">
        <f t="shared" si="426"/>
        <v>322.94920141969834</v>
      </c>
      <c r="AB2058">
        <v>18285.400000000001</v>
      </c>
      <c r="AC2058">
        <f t="shared" si="427"/>
        <v>207.85004660467871</v>
      </c>
    </row>
    <row r="2059" spans="1:29">
      <c r="A2059" s="20">
        <v>45071</v>
      </c>
      <c r="B2059">
        <v>41213.300000000003</v>
      </c>
      <c r="C2059">
        <f t="shared" si="428"/>
        <v>208.8869966725714</v>
      </c>
      <c r="D2059">
        <v>28560.05</v>
      </c>
      <c r="E2059" s="135">
        <f t="shared" si="428"/>
        <v>329.77216201299223</v>
      </c>
      <c r="F2059">
        <v>17864.400000000001</v>
      </c>
      <c r="G2059">
        <f t="shared" si="416"/>
        <v>257.02434511622954</v>
      </c>
      <c r="H2059">
        <v>14852.47</v>
      </c>
      <c r="I2059">
        <f t="shared" si="417"/>
        <v>234.57058610783395</v>
      </c>
      <c r="J2059">
        <v>12212.71</v>
      </c>
      <c r="K2059">
        <f t="shared" si="418"/>
        <v>239.30255160224633</v>
      </c>
      <c r="L2059">
        <v>33959.769999999997</v>
      </c>
      <c r="M2059" s="134">
        <f t="shared" si="419"/>
        <v>398.96252593391461</v>
      </c>
      <c r="N2059">
        <v>16613.05</v>
      </c>
      <c r="O2059">
        <f t="shared" si="420"/>
        <v>253.09415933625635</v>
      </c>
      <c r="P2059">
        <v>30005.86</v>
      </c>
      <c r="Q2059">
        <f t="shared" si="421"/>
        <v>309.80570715862473</v>
      </c>
      <c r="R2059">
        <v>14100.17</v>
      </c>
      <c r="S2059" s="135">
        <f t="shared" si="422"/>
        <v>335.01957821306036</v>
      </c>
      <c r="T2059">
        <v>20059.5</v>
      </c>
      <c r="U2059" s="136">
        <f t="shared" si="423"/>
        <v>313.98062537859397</v>
      </c>
      <c r="V2059">
        <v>15102.85</v>
      </c>
      <c r="W2059">
        <f t="shared" si="424"/>
        <v>206.46439708051551</v>
      </c>
      <c r="X2059">
        <v>6701.59</v>
      </c>
      <c r="Y2059">
        <f t="shared" si="425"/>
        <v>161.76904378555966</v>
      </c>
      <c r="Z2059">
        <v>32183.85</v>
      </c>
      <c r="AA2059" s="136">
        <f t="shared" si="426"/>
        <v>324.51248285875613</v>
      </c>
      <c r="AB2059">
        <v>18321.150000000001</v>
      </c>
      <c r="AC2059">
        <f t="shared" si="427"/>
        <v>208.2564166685612</v>
      </c>
    </row>
    <row r="2060" spans="1:29">
      <c r="A2060" s="20">
        <v>45072</v>
      </c>
      <c r="B2060">
        <v>41684.699999999997</v>
      </c>
      <c r="C2060">
        <f t="shared" si="428"/>
        <v>211.27625766917805</v>
      </c>
      <c r="D2060">
        <v>28844.55</v>
      </c>
      <c r="E2060" s="135">
        <f t="shared" si="428"/>
        <v>333.05717657328523</v>
      </c>
      <c r="F2060">
        <v>18018</v>
      </c>
      <c r="G2060">
        <f t="shared" si="416"/>
        <v>259.23426761067952</v>
      </c>
      <c r="H2060">
        <v>14965.1</v>
      </c>
      <c r="I2060">
        <f t="shared" si="417"/>
        <v>236.34939361347617</v>
      </c>
      <c r="J2060">
        <v>12337.11</v>
      </c>
      <c r="K2060">
        <f t="shared" si="418"/>
        <v>241.74011357000938</v>
      </c>
      <c r="L2060">
        <v>34388.410000000003</v>
      </c>
      <c r="M2060" s="134">
        <f t="shared" si="419"/>
        <v>403.99822838762123</v>
      </c>
      <c r="N2060">
        <v>16671.55</v>
      </c>
      <c r="O2060">
        <f t="shared" si="420"/>
        <v>253.98538691464631</v>
      </c>
      <c r="P2060">
        <v>30233.48</v>
      </c>
      <c r="Q2060">
        <f t="shared" si="421"/>
        <v>312.15584726670511</v>
      </c>
      <c r="R2060">
        <v>14227.94</v>
      </c>
      <c r="S2060" s="135">
        <f t="shared" si="422"/>
        <v>338.05538923578439</v>
      </c>
      <c r="T2060">
        <v>20262.650000000001</v>
      </c>
      <c r="U2060" s="136">
        <f t="shared" si="423"/>
        <v>317.16042368092764</v>
      </c>
      <c r="V2060">
        <v>15211.9</v>
      </c>
      <c r="W2060">
        <f t="shared" si="424"/>
        <v>207.95517150399388</v>
      </c>
      <c r="X2060">
        <v>6743.05</v>
      </c>
      <c r="Y2060">
        <f t="shared" si="425"/>
        <v>162.7698427833123</v>
      </c>
      <c r="Z2060">
        <v>32552.36</v>
      </c>
      <c r="AA2060" s="136">
        <f t="shared" si="426"/>
        <v>328.22820037105748</v>
      </c>
      <c r="AB2060">
        <v>18499.349999999999</v>
      </c>
      <c r="AC2060">
        <f t="shared" si="427"/>
        <v>210.28201514083707</v>
      </c>
    </row>
    <row r="2061" spans="1:29">
      <c r="A2061" s="20">
        <v>45075</v>
      </c>
      <c r="B2061">
        <v>41925.300000000003</v>
      </c>
      <c r="C2061">
        <f t="shared" si="428"/>
        <v>212.49572350664852</v>
      </c>
      <c r="D2061">
        <v>29033.9</v>
      </c>
      <c r="E2061" s="135">
        <f t="shared" si="428"/>
        <v>335.24352984917795</v>
      </c>
      <c r="F2061">
        <v>18118.650000000001</v>
      </c>
      <c r="G2061">
        <f t="shared" si="416"/>
        <v>260.68237112022643</v>
      </c>
      <c r="H2061">
        <v>15021.64</v>
      </c>
      <c r="I2061">
        <f t="shared" si="417"/>
        <v>237.24235087503175</v>
      </c>
      <c r="J2061">
        <v>12380</v>
      </c>
      <c r="K2061">
        <f t="shared" si="418"/>
        <v>242.5805238014994</v>
      </c>
      <c r="L2061">
        <v>34518.129999999997</v>
      </c>
      <c r="M2061" s="134">
        <f t="shared" si="419"/>
        <v>405.52219097229562</v>
      </c>
      <c r="N2061">
        <v>16724.7</v>
      </c>
      <c r="O2061">
        <f t="shared" si="420"/>
        <v>254.79510906492712</v>
      </c>
      <c r="P2061">
        <v>30308.32</v>
      </c>
      <c r="Q2061">
        <f t="shared" si="421"/>
        <v>312.92855830127473</v>
      </c>
      <c r="R2061">
        <v>14339.07</v>
      </c>
      <c r="S2061" s="135">
        <f t="shared" si="422"/>
        <v>340.69583440253183</v>
      </c>
      <c r="T2061">
        <v>20397.45</v>
      </c>
      <c r="U2061" s="136">
        <f t="shared" si="423"/>
        <v>319.2703759878662</v>
      </c>
      <c r="V2061">
        <v>15242.9</v>
      </c>
      <c r="W2061">
        <f t="shared" si="424"/>
        <v>208.37895882291022</v>
      </c>
      <c r="X2061">
        <v>6783.7</v>
      </c>
      <c r="Y2061">
        <f t="shared" si="425"/>
        <v>163.75108926808429</v>
      </c>
      <c r="Z2061">
        <v>32773.870000000003</v>
      </c>
      <c r="AA2061" s="136">
        <f t="shared" si="426"/>
        <v>330.46170444462371</v>
      </c>
      <c r="AB2061">
        <v>18598.650000000001</v>
      </c>
      <c r="AC2061">
        <f t="shared" si="427"/>
        <v>211.41075772387299</v>
      </c>
    </row>
    <row r="2062" spans="1:29">
      <c r="A2062" s="20">
        <v>45076</v>
      </c>
      <c r="B2062">
        <v>41946</v>
      </c>
      <c r="C2062">
        <f t="shared" si="428"/>
        <v>212.60064014353813</v>
      </c>
      <c r="D2062">
        <v>29106.85</v>
      </c>
      <c r="E2062" s="135">
        <f t="shared" si="428"/>
        <v>336.08585607825836</v>
      </c>
      <c r="F2062">
        <v>18166.45</v>
      </c>
      <c r="G2062">
        <f t="shared" si="416"/>
        <v>261.37009439649404</v>
      </c>
      <c r="H2062">
        <v>15081.69</v>
      </c>
      <c r="I2062">
        <f t="shared" si="417"/>
        <v>238.19074287284599</v>
      </c>
      <c r="J2062">
        <v>12448.84</v>
      </c>
      <c r="K2062">
        <f t="shared" si="418"/>
        <v>243.92941259459269</v>
      </c>
      <c r="L2062">
        <v>34624.1</v>
      </c>
      <c r="M2062" s="134">
        <f t="shared" si="419"/>
        <v>406.76713635541262</v>
      </c>
      <c r="N2062">
        <v>16765.400000000001</v>
      </c>
      <c r="O2062">
        <f t="shared" si="420"/>
        <v>255.41515970493515</v>
      </c>
      <c r="P2062">
        <v>30330.31</v>
      </c>
      <c r="Q2062">
        <f t="shared" si="421"/>
        <v>313.1556015355103</v>
      </c>
      <c r="R2062">
        <v>14423.35</v>
      </c>
      <c r="S2062" s="135">
        <f t="shared" si="422"/>
        <v>342.69832444710556</v>
      </c>
      <c r="T2062">
        <v>20460.849999999999</v>
      </c>
      <c r="U2062" s="136">
        <f t="shared" si="423"/>
        <v>320.26274228059543</v>
      </c>
      <c r="V2062">
        <v>15261.5</v>
      </c>
      <c r="W2062">
        <f t="shared" si="424"/>
        <v>208.63323121426004</v>
      </c>
      <c r="X2062">
        <v>6798.96</v>
      </c>
      <c r="Y2062">
        <f t="shared" si="425"/>
        <v>164.11944895707865</v>
      </c>
      <c r="Z2062">
        <v>32770.800000000003</v>
      </c>
      <c r="AA2062" s="136">
        <f t="shared" si="426"/>
        <v>330.43074937484874</v>
      </c>
      <c r="AB2062">
        <v>18633.849999999999</v>
      </c>
      <c r="AC2062">
        <f t="shared" si="427"/>
        <v>211.81087594061881</v>
      </c>
    </row>
    <row r="2063" spans="1:29">
      <c r="A2063" s="20">
        <v>45077</v>
      </c>
      <c r="B2063">
        <v>42049.3</v>
      </c>
      <c r="C2063">
        <f t="shared" si="428"/>
        <v>213.12420964067317</v>
      </c>
      <c r="D2063">
        <v>29305.7</v>
      </c>
      <c r="E2063" s="135">
        <f t="shared" si="428"/>
        <v>338.38190228322941</v>
      </c>
      <c r="F2063">
        <v>18180.95</v>
      </c>
      <c r="G2063">
        <f t="shared" si="416"/>
        <v>261.57871338197276</v>
      </c>
      <c r="H2063">
        <v>15090.72</v>
      </c>
      <c r="I2063">
        <f t="shared" si="417"/>
        <v>238.33335702339156</v>
      </c>
      <c r="J2063">
        <v>12461.1</v>
      </c>
      <c r="K2063">
        <f t="shared" si="418"/>
        <v>244.16964177244461</v>
      </c>
      <c r="L2063">
        <v>34866.660000000003</v>
      </c>
      <c r="M2063" s="134">
        <f t="shared" si="419"/>
        <v>409.61675372003361</v>
      </c>
      <c r="N2063">
        <v>16794.099999999999</v>
      </c>
      <c r="O2063">
        <f t="shared" si="420"/>
        <v>255.85239443142726</v>
      </c>
      <c r="P2063">
        <v>30541.33</v>
      </c>
      <c r="Q2063">
        <f t="shared" si="421"/>
        <v>315.33434929760114</v>
      </c>
      <c r="R2063">
        <v>14451.1</v>
      </c>
      <c r="S2063" s="135">
        <f t="shared" si="422"/>
        <v>343.35766353985497</v>
      </c>
      <c r="T2063">
        <v>20459.900000000001</v>
      </c>
      <c r="U2063" s="136">
        <f t="shared" si="423"/>
        <v>320.24787243866973</v>
      </c>
      <c r="V2063">
        <v>15285.35</v>
      </c>
      <c r="W2063">
        <f t="shared" si="424"/>
        <v>208.95927403865215</v>
      </c>
      <c r="X2063">
        <v>6760.69</v>
      </c>
      <c r="Y2063">
        <f t="shared" si="425"/>
        <v>163.19565306600302</v>
      </c>
      <c r="Z2063">
        <v>32934.99</v>
      </c>
      <c r="AA2063" s="136">
        <f t="shared" si="426"/>
        <v>332.08629103815434</v>
      </c>
      <c r="AB2063">
        <v>18534.400000000001</v>
      </c>
      <c r="AC2063">
        <f t="shared" si="427"/>
        <v>210.68042830836387</v>
      </c>
    </row>
    <row r="2064" spans="1:29">
      <c r="A2064" s="20">
        <v>45078</v>
      </c>
      <c r="B2064">
        <v>42154.7</v>
      </c>
      <c r="C2064">
        <f t="shared" si="428"/>
        <v>213.65842285459414</v>
      </c>
      <c r="D2064">
        <v>29360.15</v>
      </c>
      <c r="E2064" s="135">
        <f t="shared" si="428"/>
        <v>339.01061596620991</v>
      </c>
      <c r="F2064">
        <v>18211.7</v>
      </c>
      <c r="G2064">
        <f t="shared" si="416"/>
        <v>262.02112950634995</v>
      </c>
      <c r="H2064">
        <v>15145.32</v>
      </c>
      <c r="I2064">
        <f t="shared" si="417"/>
        <v>239.19567514296949</v>
      </c>
      <c r="J2064">
        <v>12485.86</v>
      </c>
      <c r="K2064">
        <f t="shared" si="418"/>
        <v>244.65480282004756</v>
      </c>
      <c r="L2064">
        <v>34835.440000000002</v>
      </c>
      <c r="M2064" s="134">
        <f t="shared" si="419"/>
        <v>409.24997826602851</v>
      </c>
      <c r="N2064">
        <v>16825.05</v>
      </c>
      <c r="O2064">
        <f t="shared" si="420"/>
        <v>256.32390714170367</v>
      </c>
      <c r="P2064">
        <v>30637.39</v>
      </c>
      <c r="Q2064">
        <f t="shared" si="421"/>
        <v>316.32615343951397</v>
      </c>
      <c r="R2064">
        <v>14413.16</v>
      </c>
      <c r="S2064" s="135">
        <f t="shared" si="422"/>
        <v>342.4562103802545</v>
      </c>
      <c r="T2064">
        <v>20401.75</v>
      </c>
      <c r="U2064" s="136">
        <f t="shared" si="423"/>
        <v>319.33768158816173</v>
      </c>
      <c r="V2064">
        <v>15331.75</v>
      </c>
      <c r="W2064">
        <f t="shared" si="424"/>
        <v>209.59358796115924</v>
      </c>
      <c r="X2064">
        <v>6750.71</v>
      </c>
      <c r="Y2064">
        <f t="shared" si="425"/>
        <v>162.95474679495692</v>
      </c>
      <c r="Z2064">
        <v>32948.29</v>
      </c>
      <c r="AA2064" s="136">
        <f t="shared" si="426"/>
        <v>332.22039606356378</v>
      </c>
      <c r="AB2064">
        <v>18487.75</v>
      </c>
      <c r="AC2064">
        <f t="shared" si="427"/>
        <v>210.15015800122762</v>
      </c>
    </row>
    <row r="2065" spans="1:29">
      <c r="A2065" s="20">
        <v>45079</v>
      </c>
      <c r="B2065">
        <v>42331.4</v>
      </c>
      <c r="C2065">
        <f t="shared" si="428"/>
        <v>214.55401559557933</v>
      </c>
      <c r="D2065">
        <v>29600.7</v>
      </c>
      <c r="E2065" s="135">
        <f t="shared" si="428"/>
        <v>341.78815639671427</v>
      </c>
      <c r="F2065">
        <v>18296.25</v>
      </c>
      <c r="G2065">
        <f t="shared" si="416"/>
        <v>263.23759400443419</v>
      </c>
      <c r="H2065">
        <v>15189.48</v>
      </c>
      <c r="I2065">
        <f t="shared" si="417"/>
        <v>239.89311045726546</v>
      </c>
      <c r="J2065">
        <v>12561.96</v>
      </c>
      <c r="K2065">
        <f t="shared" si="418"/>
        <v>246.14594804309232</v>
      </c>
      <c r="L2065">
        <v>35009.519999999997</v>
      </c>
      <c r="M2065" s="134">
        <f t="shared" si="419"/>
        <v>411.29508624274848</v>
      </c>
      <c r="N2065">
        <v>16893.45</v>
      </c>
      <c r="O2065">
        <f t="shared" si="420"/>
        <v>257.36595784874424</v>
      </c>
      <c r="P2065">
        <v>30822.97</v>
      </c>
      <c r="Q2065">
        <f t="shared" si="421"/>
        <v>318.24223726895593</v>
      </c>
      <c r="R2065">
        <v>14573.45</v>
      </c>
      <c r="S2065" s="135">
        <f t="shared" si="422"/>
        <v>346.26469553977893</v>
      </c>
      <c r="T2065">
        <v>20568.349999999999</v>
      </c>
      <c r="U2065" s="136">
        <f t="shared" si="423"/>
        <v>321.94538228798342</v>
      </c>
      <c r="V2065">
        <v>15339.95</v>
      </c>
      <c r="W2065">
        <f t="shared" si="424"/>
        <v>209.70568654229194</v>
      </c>
      <c r="X2065">
        <v>6811.71</v>
      </c>
      <c r="Y2065">
        <f t="shared" si="425"/>
        <v>164.42721999473773</v>
      </c>
      <c r="Z2065">
        <v>33142.21</v>
      </c>
      <c r="AA2065" s="136">
        <f t="shared" si="426"/>
        <v>334.17570783254013</v>
      </c>
      <c r="AB2065">
        <v>18534.099999999999</v>
      </c>
      <c r="AC2065">
        <f t="shared" si="427"/>
        <v>210.67701820992565</v>
      </c>
    </row>
    <row r="2066" spans="1:29">
      <c r="A2066" s="20">
        <v>45082</v>
      </c>
      <c r="B2066">
        <v>42401.35</v>
      </c>
      <c r="C2066">
        <f t="shared" si="428"/>
        <v>214.90855273328111</v>
      </c>
      <c r="D2066">
        <v>29716.15</v>
      </c>
      <c r="E2066" s="135">
        <f t="shared" si="428"/>
        <v>343.12121415061875</v>
      </c>
      <c r="F2066">
        <v>18358.45</v>
      </c>
      <c r="G2066">
        <f t="shared" si="416"/>
        <v>264.13249751455658</v>
      </c>
      <c r="H2066">
        <v>15228.91</v>
      </c>
      <c r="I2066">
        <f t="shared" si="417"/>
        <v>240.51584312127571</v>
      </c>
      <c r="J2066">
        <v>12597.8</v>
      </c>
      <c r="K2066">
        <f t="shared" si="418"/>
        <v>246.84821670004271</v>
      </c>
      <c r="L2066">
        <v>35078.660000000003</v>
      </c>
      <c r="M2066" s="134">
        <f t="shared" si="419"/>
        <v>412.10734937182946</v>
      </c>
      <c r="N2066">
        <v>17010.55</v>
      </c>
      <c r="O2066">
        <f t="shared" si="420"/>
        <v>259.14993647147003</v>
      </c>
      <c r="P2066">
        <v>30916.85</v>
      </c>
      <c r="Q2066">
        <f t="shared" si="421"/>
        <v>319.21153325940747</v>
      </c>
      <c r="R2066">
        <v>14655.25</v>
      </c>
      <c r="S2066" s="135">
        <f t="shared" si="422"/>
        <v>348.20826086543303</v>
      </c>
      <c r="T2066">
        <v>20671.45</v>
      </c>
      <c r="U2066" s="136">
        <f t="shared" si="423"/>
        <v>323.55915144855737</v>
      </c>
      <c r="V2066">
        <v>15301.85</v>
      </c>
      <c r="W2066">
        <f t="shared" si="424"/>
        <v>209.18483825678504</v>
      </c>
      <c r="X2066">
        <v>6811.09</v>
      </c>
      <c r="Y2066">
        <f t="shared" si="425"/>
        <v>164.41225387369079</v>
      </c>
      <c r="Z2066">
        <v>33461.660000000003</v>
      </c>
      <c r="AA2066" s="136">
        <f t="shared" si="426"/>
        <v>337.39674921351946</v>
      </c>
      <c r="AB2066">
        <v>18593.849999999999</v>
      </c>
      <c r="AC2066">
        <f t="shared" si="427"/>
        <v>211.35619614886215</v>
      </c>
    </row>
    <row r="2067" spans="1:29">
      <c r="A2067" s="20">
        <v>45083</v>
      </c>
      <c r="B2067">
        <v>42597.1</v>
      </c>
      <c r="C2067">
        <f t="shared" si="428"/>
        <v>215.9006991908241</v>
      </c>
      <c r="D2067">
        <v>29852.75</v>
      </c>
      <c r="E2067" s="135">
        <f t="shared" si="428"/>
        <v>344.69848300452395</v>
      </c>
      <c r="F2067">
        <v>18398.05</v>
      </c>
      <c r="G2067">
        <f t="shared" si="416"/>
        <v>264.70224315765694</v>
      </c>
      <c r="H2067">
        <v>15260.12</v>
      </c>
      <c r="I2067">
        <f t="shared" si="417"/>
        <v>241.00875426618464</v>
      </c>
      <c r="J2067">
        <v>12634.85</v>
      </c>
      <c r="K2067">
        <f t="shared" si="418"/>
        <v>247.57419476198504</v>
      </c>
      <c r="L2067">
        <v>35152.870000000003</v>
      </c>
      <c r="M2067" s="134">
        <f t="shared" si="419"/>
        <v>412.97917533088508</v>
      </c>
      <c r="N2067">
        <v>16933.650000000001</v>
      </c>
      <c r="O2067">
        <f t="shared" si="420"/>
        <v>257.97839115902246</v>
      </c>
      <c r="P2067">
        <v>30975.46</v>
      </c>
      <c r="Q2067">
        <f t="shared" si="421"/>
        <v>319.81667213883196</v>
      </c>
      <c r="R2067">
        <v>14747.46</v>
      </c>
      <c r="S2067" s="135">
        <f t="shared" si="422"/>
        <v>350.39916745074555</v>
      </c>
      <c r="T2067">
        <v>20822.25</v>
      </c>
      <c r="U2067" s="136">
        <f t="shared" si="423"/>
        <v>325.91954319845604</v>
      </c>
      <c r="V2067">
        <v>15232.1</v>
      </c>
      <c r="W2067">
        <f t="shared" si="424"/>
        <v>208.23131678922323</v>
      </c>
      <c r="X2067">
        <v>6818.1</v>
      </c>
      <c r="Y2067">
        <f t="shared" si="425"/>
        <v>164.581467597141</v>
      </c>
      <c r="Z2067">
        <v>33685.47</v>
      </c>
      <c r="AA2067" s="136">
        <f t="shared" si="426"/>
        <v>339.65344438170524</v>
      </c>
      <c r="AB2067">
        <v>18599</v>
      </c>
      <c r="AC2067">
        <f t="shared" si="427"/>
        <v>211.41473617205082</v>
      </c>
    </row>
    <row r="2068" spans="1:29">
      <c r="A2068" s="20">
        <v>45084</v>
      </c>
      <c r="B2068">
        <v>42998.5</v>
      </c>
      <c r="C2068">
        <f t="shared" si="428"/>
        <v>217.93516962790073</v>
      </c>
      <c r="D2068">
        <v>30060.1</v>
      </c>
      <c r="E2068" s="135">
        <f t="shared" si="428"/>
        <v>347.09267551445981</v>
      </c>
      <c r="F2068">
        <v>18595.75</v>
      </c>
      <c r="G2068">
        <f t="shared" si="416"/>
        <v>267.54665511828699</v>
      </c>
      <c r="H2068">
        <v>15411.96</v>
      </c>
      <c r="I2068">
        <f t="shared" si="417"/>
        <v>243.40681989396327</v>
      </c>
      <c r="J2068">
        <v>12755.26</v>
      </c>
      <c r="K2068">
        <f t="shared" si="418"/>
        <v>249.9335744769235</v>
      </c>
      <c r="L2068">
        <v>35481.5</v>
      </c>
      <c r="M2068" s="134">
        <f t="shared" si="419"/>
        <v>416.8399510339496</v>
      </c>
      <c r="N2068">
        <v>17103.900000000001</v>
      </c>
      <c r="O2068">
        <f t="shared" si="420"/>
        <v>260.57209193202908</v>
      </c>
      <c r="P2068">
        <v>31221.75</v>
      </c>
      <c r="Q2068">
        <f t="shared" si="421"/>
        <v>322.35957701195002</v>
      </c>
      <c r="R2068">
        <v>14864.31</v>
      </c>
      <c r="S2068" s="135">
        <f t="shared" si="422"/>
        <v>353.17551963048498</v>
      </c>
      <c r="T2068">
        <v>20961.75</v>
      </c>
      <c r="U2068" s="136">
        <f t="shared" si="423"/>
        <v>328.10306209176412</v>
      </c>
      <c r="V2068">
        <v>15392.65</v>
      </c>
      <c r="W2068">
        <f t="shared" si="424"/>
        <v>210.42612498444973</v>
      </c>
      <c r="X2068">
        <v>6917.88</v>
      </c>
      <c r="Y2068">
        <f t="shared" si="425"/>
        <v>166.99004752950378</v>
      </c>
      <c r="Z2068">
        <v>33946.11</v>
      </c>
      <c r="AA2068" s="136">
        <f t="shared" si="426"/>
        <v>342.28149955634427</v>
      </c>
      <c r="AB2068">
        <v>18726.400000000001</v>
      </c>
      <c r="AC2068">
        <f t="shared" si="427"/>
        <v>212.86289130879581</v>
      </c>
    </row>
    <row r="2069" spans="1:29">
      <c r="A2069" s="20">
        <v>45085</v>
      </c>
      <c r="B2069">
        <v>42713.45</v>
      </c>
      <c r="C2069">
        <f t="shared" si="428"/>
        <v>216.49041178512869</v>
      </c>
      <c r="D2069">
        <v>29905.3</v>
      </c>
      <c r="E2069" s="135">
        <f t="shared" si="428"/>
        <v>345.30525810168876</v>
      </c>
      <c r="F2069">
        <v>18512.2</v>
      </c>
      <c r="G2069">
        <f t="shared" si="416"/>
        <v>266.34457813644258</v>
      </c>
      <c r="H2069">
        <v>15343.42</v>
      </c>
      <c r="I2069">
        <f t="shared" si="417"/>
        <v>242.32434216656634</v>
      </c>
      <c r="J2069">
        <v>12698.35</v>
      </c>
      <c r="K2069">
        <f t="shared" si="418"/>
        <v>248.81844866032066</v>
      </c>
      <c r="L2069">
        <v>35183</v>
      </c>
      <c r="M2069" s="134">
        <f t="shared" si="419"/>
        <v>413.33314536385018</v>
      </c>
      <c r="N2069">
        <v>16956.400000000001</v>
      </c>
      <c r="O2069">
        <f t="shared" si="420"/>
        <v>258.32497966172963</v>
      </c>
      <c r="P2069">
        <v>30923.279999999999</v>
      </c>
      <c r="Q2069">
        <f t="shared" si="421"/>
        <v>319.27792198137814</v>
      </c>
      <c r="R2069">
        <v>14745.16</v>
      </c>
      <c r="S2069" s="135">
        <f t="shared" si="422"/>
        <v>350.34451952594111</v>
      </c>
      <c r="T2069">
        <v>20797.150000000001</v>
      </c>
      <c r="U2069" s="136">
        <f t="shared" si="423"/>
        <v>325.52666632231239</v>
      </c>
      <c r="V2069">
        <v>15248.75</v>
      </c>
      <c r="W2069">
        <f t="shared" si="424"/>
        <v>208.45893159115735</v>
      </c>
      <c r="X2069">
        <v>6879.39</v>
      </c>
      <c r="Y2069">
        <f t="shared" si="425"/>
        <v>166.060941079347</v>
      </c>
      <c r="Z2069">
        <v>33622.83</v>
      </c>
      <c r="AA2069" s="136">
        <f t="shared" si="426"/>
        <v>339.02183996128093</v>
      </c>
      <c r="AB2069">
        <v>18634.55</v>
      </c>
      <c r="AC2069">
        <f t="shared" si="427"/>
        <v>211.81883283697456</v>
      </c>
    </row>
    <row r="2070" spans="1:29">
      <c r="A2070" s="20">
        <v>45086</v>
      </c>
      <c r="B2070">
        <v>42672.65</v>
      </c>
      <c r="C2070">
        <f t="shared" si="428"/>
        <v>216.28361957328832</v>
      </c>
      <c r="D2070">
        <v>29987.65</v>
      </c>
      <c r="E2070" s="135">
        <f t="shared" si="428"/>
        <v>346.25612259743616</v>
      </c>
      <c r="F2070">
        <v>18432.55</v>
      </c>
      <c r="G2070">
        <f t="shared" si="416"/>
        <v>265.1986124679338</v>
      </c>
      <c r="H2070">
        <v>15297.69</v>
      </c>
      <c r="I2070">
        <f t="shared" si="417"/>
        <v>241.60211125798946</v>
      </c>
      <c r="J2070">
        <v>12702.99</v>
      </c>
      <c r="K2070">
        <f t="shared" si="418"/>
        <v>248.90936737037225</v>
      </c>
      <c r="L2070">
        <v>35235.1</v>
      </c>
      <c r="M2070" s="134">
        <f t="shared" si="419"/>
        <v>413.94522099337172</v>
      </c>
      <c r="N2070">
        <v>16806.05</v>
      </c>
      <c r="O2070">
        <f t="shared" si="420"/>
        <v>256.03444861197022</v>
      </c>
      <c r="P2070">
        <v>30912.17</v>
      </c>
      <c r="Q2070">
        <f t="shared" si="421"/>
        <v>319.16321300764656</v>
      </c>
      <c r="R2070">
        <v>14816.21</v>
      </c>
      <c r="S2070" s="135">
        <f t="shared" si="422"/>
        <v>352.0326652030526</v>
      </c>
      <c r="T2070">
        <v>20827.8</v>
      </c>
      <c r="U2070" s="136">
        <f t="shared" si="423"/>
        <v>326.00641438023274</v>
      </c>
      <c r="V2070">
        <v>15070.25</v>
      </c>
      <c r="W2070">
        <f t="shared" si="424"/>
        <v>206.01873686771958</v>
      </c>
      <c r="X2070">
        <v>6857.74</v>
      </c>
      <c r="Y2070">
        <f t="shared" si="425"/>
        <v>165.53833378794937</v>
      </c>
      <c r="Z2070">
        <v>33780.39</v>
      </c>
      <c r="AA2070" s="136">
        <f t="shared" si="426"/>
        <v>340.61053077357423</v>
      </c>
      <c r="AB2070">
        <v>18563.400000000001</v>
      </c>
      <c r="AC2070">
        <f t="shared" si="427"/>
        <v>211.01007115738742</v>
      </c>
    </row>
    <row r="2071" spans="1:29">
      <c r="A2071" s="20">
        <v>45089</v>
      </c>
      <c r="B2071">
        <v>42870.55</v>
      </c>
      <c r="C2071">
        <f t="shared" si="428"/>
        <v>217.28666316944546</v>
      </c>
      <c r="D2071">
        <v>30138.05</v>
      </c>
      <c r="E2071" s="135">
        <f t="shared" si="428"/>
        <v>347.99273486410772</v>
      </c>
      <c r="F2071">
        <v>18489.5</v>
      </c>
      <c r="G2071">
        <f t="shared" si="416"/>
        <v>266.01798151779661</v>
      </c>
      <c r="H2071">
        <v>15359.26</v>
      </c>
      <c r="I2071">
        <f t="shared" si="417"/>
        <v>242.57450918147688</v>
      </c>
      <c r="J2071">
        <v>12768.55</v>
      </c>
      <c r="K2071">
        <f t="shared" si="418"/>
        <v>250.19398604084287</v>
      </c>
      <c r="L2071">
        <v>35364.199999999997</v>
      </c>
      <c r="M2071" s="134">
        <f t="shared" si="419"/>
        <v>415.46189976057377</v>
      </c>
      <c r="N2071">
        <v>16879.400000000001</v>
      </c>
      <c r="O2071">
        <f t="shared" si="420"/>
        <v>257.15191088333603</v>
      </c>
      <c r="P2071">
        <v>31051.58</v>
      </c>
      <c r="Q2071">
        <f t="shared" si="421"/>
        <v>320.60259896875499</v>
      </c>
      <c r="R2071">
        <v>14889.58</v>
      </c>
      <c r="S2071" s="135">
        <f t="shared" si="422"/>
        <v>353.77593400431476</v>
      </c>
      <c r="T2071">
        <v>20896.599999999999</v>
      </c>
      <c r="U2071" s="136">
        <f t="shared" si="423"/>
        <v>327.08330398496111</v>
      </c>
      <c r="V2071">
        <v>15195.5</v>
      </c>
      <c r="W2071">
        <f t="shared" si="424"/>
        <v>207.73097434172843</v>
      </c>
      <c r="X2071">
        <v>6941.56</v>
      </c>
      <c r="Y2071">
        <f t="shared" si="425"/>
        <v>167.56165679787773</v>
      </c>
      <c r="Z2071">
        <v>33882.019999999997</v>
      </c>
      <c r="AA2071" s="136">
        <f t="shared" si="426"/>
        <v>341.63527466322489</v>
      </c>
      <c r="AB2071">
        <v>18601.5</v>
      </c>
      <c r="AC2071">
        <f t="shared" si="427"/>
        <v>211.44315365903563</v>
      </c>
    </row>
    <row r="2072" spans="1:29">
      <c r="A2072" s="20">
        <v>45090</v>
      </c>
      <c r="B2072">
        <v>43278.65</v>
      </c>
      <c r="C2072">
        <f t="shared" si="428"/>
        <v>219.35509213150564</v>
      </c>
      <c r="D2072">
        <v>30366.7</v>
      </c>
      <c r="E2072" s="135">
        <f t="shared" si="428"/>
        <v>350.63287046766135</v>
      </c>
      <c r="F2072">
        <v>18638.75</v>
      </c>
      <c r="G2072">
        <f t="shared" si="416"/>
        <v>268.16531831660302</v>
      </c>
      <c r="H2072">
        <v>15497.52</v>
      </c>
      <c r="I2072">
        <f t="shared" si="417"/>
        <v>244.75810081541178</v>
      </c>
      <c r="J2072">
        <v>12876.56</v>
      </c>
      <c r="K2072">
        <f t="shared" si="418"/>
        <v>252.31039334098827</v>
      </c>
      <c r="L2072">
        <v>35756.519999999997</v>
      </c>
      <c r="M2072" s="134">
        <f t="shared" si="419"/>
        <v>420.07091148751999</v>
      </c>
      <c r="N2072">
        <v>17048.150000000001</v>
      </c>
      <c r="O2072">
        <f t="shared" si="420"/>
        <v>259.72275966715318</v>
      </c>
      <c r="P2072">
        <v>31331.32</v>
      </c>
      <c r="Q2072">
        <f t="shared" si="421"/>
        <v>323.49086974388206</v>
      </c>
      <c r="R2072">
        <v>15055.43</v>
      </c>
      <c r="S2072" s="135">
        <f t="shared" si="422"/>
        <v>357.71652458206216</v>
      </c>
      <c r="T2072">
        <v>21057.65</v>
      </c>
      <c r="U2072" s="136">
        <f t="shared" si="423"/>
        <v>329.60413350300604</v>
      </c>
      <c r="V2072">
        <v>15339.3</v>
      </c>
      <c r="W2072">
        <f t="shared" si="424"/>
        <v>209.69680067915334</v>
      </c>
      <c r="X2072">
        <v>6975.11</v>
      </c>
      <c r="Y2072">
        <f t="shared" si="425"/>
        <v>168.37151705775716</v>
      </c>
      <c r="Z2072">
        <v>34031.99</v>
      </c>
      <c r="AA2072" s="136">
        <f t="shared" si="426"/>
        <v>343.14743486327336</v>
      </c>
      <c r="AB2072">
        <v>18716.150000000001</v>
      </c>
      <c r="AC2072">
        <f t="shared" si="427"/>
        <v>212.74637961215817</v>
      </c>
    </row>
    <row r="2073" spans="1:29">
      <c r="A2073" s="20">
        <v>45091</v>
      </c>
      <c r="B2073">
        <v>43379.25</v>
      </c>
      <c r="C2073">
        <f t="shared" si="428"/>
        <v>219.86497684991599</v>
      </c>
      <c r="D2073">
        <v>30385.95</v>
      </c>
      <c r="E2073" s="135">
        <f t="shared" si="428"/>
        <v>350.85514298184637</v>
      </c>
      <c r="F2073">
        <v>18701.75</v>
      </c>
      <c r="G2073">
        <f t="shared" si="416"/>
        <v>269.0717318397173</v>
      </c>
      <c r="H2073">
        <v>15533.5</v>
      </c>
      <c r="I2073">
        <f t="shared" si="417"/>
        <v>245.32634634549262</v>
      </c>
      <c r="J2073">
        <v>12916.36</v>
      </c>
      <c r="K2073">
        <f t="shared" si="418"/>
        <v>253.09025641427581</v>
      </c>
      <c r="L2073">
        <v>35883.589999999997</v>
      </c>
      <c r="M2073" s="134">
        <f t="shared" si="419"/>
        <v>421.56374162654686</v>
      </c>
      <c r="N2073">
        <v>17126.45</v>
      </c>
      <c r="O2073">
        <f t="shared" si="420"/>
        <v>260.91563350284434</v>
      </c>
      <c r="P2073">
        <v>31443.77</v>
      </c>
      <c r="Q2073">
        <f t="shared" si="421"/>
        <v>324.65189801535928</v>
      </c>
      <c r="R2073">
        <v>15092.64</v>
      </c>
      <c r="S2073" s="135">
        <f t="shared" si="422"/>
        <v>358.60063296552897</v>
      </c>
      <c r="T2073">
        <v>21096.7</v>
      </c>
      <c r="U2073" s="136">
        <f t="shared" si="423"/>
        <v>330.21536226848048</v>
      </c>
      <c r="V2073">
        <v>15355.75</v>
      </c>
      <c r="W2073">
        <f t="shared" si="424"/>
        <v>209.92168136935251</v>
      </c>
      <c r="X2073">
        <v>7010.3</v>
      </c>
      <c r="Y2073">
        <f t="shared" si="425"/>
        <v>169.22096512169631</v>
      </c>
      <c r="Z2073">
        <v>34095.29</v>
      </c>
      <c r="AA2073" s="136">
        <f t="shared" si="426"/>
        <v>343.78569411954504</v>
      </c>
      <c r="AB2073">
        <v>18755.900000000001</v>
      </c>
      <c r="AC2073">
        <f t="shared" si="427"/>
        <v>213.19821765521633</v>
      </c>
    </row>
    <row r="2074" spans="1:29">
      <c r="A2074" s="20">
        <v>45092</v>
      </c>
      <c r="B2074">
        <v>43393.85</v>
      </c>
      <c r="C2074">
        <f t="shared" si="428"/>
        <v>219.9389760237608</v>
      </c>
      <c r="D2074">
        <v>30463.55</v>
      </c>
      <c r="E2074" s="135">
        <f t="shared" si="428"/>
        <v>351.75116101305457</v>
      </c>
      <c r="F2074">
        <v>18716.95</v>
      </c>
      <c r="G2074">
        <f t="shared" si="416"/>
        <v>269.29042208656398</v>
      </c>
      <c r="H2074">
        <v>15542.42</v>
      </c>
      <c r="I2074">
        <f t="shared" si="417"/>
        <v>245.46722322510135</v>
      </c>
      <c r="J2074">
        <v>12907.76</v>
      </c>
      <c r="K2074">
        <f t="shared" si="418"/>
        <v>252.92174328788707</v>
      </c>
      <c r="L2074">
        <v>35838.17</v>
      </c>
      <c r="M2074" s="134">
        <f t="shared" si="419"/>
        <v>421.03014325624235</v>
      </c>
      <c r="N2074">
        <v>17148.2</v>
      </c>
      <c r="O2074">
        <f t="shared" si="420"/>
        <v>261.24698734609188</v>
      </c>
      <c r="P2074">
        <v>31530.79</v>
      </c>
      <c r="Q2074">
        <f t="shared" si="421"/>
        <v>325.55036560258873</v>
      </c>
      <c r="R2074">
        <v>15051.61</v>
      </c>
      <c r="S2074" s="135">
        <f t="shared" si="422"/>
        <v>357.62576150695213</v>
      </c>
      <c r="T2074">
        <v>21006.35</v>
      </c>
      <c r="U2074" s="136">
        <f t="shared" si="423"/>
        <v>328.80116203901531</v>
      </c>
      <c r="V2074">
        <v>15387.45</v>
      </c>
      <c r="W2074">
        <f t="shared" si="424"/>
        <v>210.35503807934123</v>
      </c>
      <c r="X2074">
        <v>6979.61</v>
      </c>
      <c r="Y2074">
        <f t="shared" si="425"/>
        <v>168.48014212987215</v>
      </c>
      <c r="Z2074">
        <v>34217.85</v>
      </c>
      <c r="AA2074" s="136">
        <f t="shared" si="426"/>
        <v>345.02147697023469</v>
      </c>
      <c r="AB2074">
        <v>18688.099999999999</v>
      </c>
      <c r="AC2074">
        <f t="shared" si="427"/>
        <v>212.42753540818876</v>
      </c>
    </row>
    <row r="2075" spans="1:29">
      <c r="A2075" s="20">
        <v>45093</v>
      </c>
      <c r="B2075">
        <v>43836.75</v>
      </c>
      <c r="C2075">
        <f t="shared" si="428"/>
        <v>222.1837865782731</v>
      </c>
      <c r="D2075">
        <v>30951.25</v>
      </c>
      <c r="E2075" s="135">
        <f t="shared" si="428"/>
        <v>357.38244959321241</v>
      </c>
      <c r="F2075">
        <v>18826.45</v>
      </c>
      <c r="G2075">
        <f t="shared" si="416"/>
        <v>270.86585511483395</v>
      </c>
      <c r="H2075">
        <v>15621.34</v>
      </c>
      <c r="I2075">
        <f t="shared" si="417"/>
        <v>246.71363615545098</v>
      </c>
      <c r="J2075">
        <v>12974.63</v>
      </c>
      <c r="K2075">
        <f t="shared" si="418"/>
        <v>254.23203081830758</v>
      </c>
      <c r="L2075">
        <v>36260.550000000003</v>
      </c>
      <c r="M2075" s="134">
        <f t="shared" si="419"/>
        <v>425.99230264966479</v>
      </c>
      <c r="N2075">
        <v>17228.849999999999</v>
      </c>
      <c r="O2075">
        <f t="shared" si="420"/>
        <v>262.47566263151316</v>
      </c>
      <c r="P2075">
        <v>31737.13</v>
      </c>
      <c r="Q2075">
        <f t="shared" si="421"/>
        <v>327.68079311291871</v>
      </c>
      <c r="R2075">
        <v>15292.51</v>
      </c>
      <c r="S2075" s="135">
        <f t="shared" si="422"/>
        <v>363.34953763103618</v>
      </c>
      <c r="T2075">
        <v>21281.4</v>
      </c>
      <c r="U2075" s="136">
        <f t="shared" si="423"/>
        <v>333.10637258815075</v>
      </c>
      <c r="V2075">
        <v>15432.8</v>
      </c>
      <c r="W2075">
        <f t="shared" si="424"/>
        <v>210.97499791523981</v>
      </c>
      <c r="X2075">
        <v>7005.93</v>
      </c>
      <c r="Y2075">
        <f t="shared" si="425"/>
        <v>169.11547810722021</v>
      </c>
      <c r="Z2075">
        <v>34843.120000000003</v>
      </c>
      <c r="AA2075" s="136">
        <f t="shared" si="426"/>
        <v>351.32612728886022</v>
      </c>
      <c r="AB2075">
        <v>18826</v>
      </c>
      <c r="AC2075">
        <f t="shared" si="427"/>
        <v>213.99504399026986</v>
      </c>
    </row>
    <row r="2076" spans="1:29">
      <c r="A2076" s="20">
        <v>45096</v>
      </c>
      <c r="B2076">
        <v>43764.7</v>
      </c>
      <c r="C2076">
        <f t="shared" si="428"/>
        <v>221.81860572378537</v>
      </c>
      <c r="D2076">
        <v>30922.05</v>
      </c>
      <c r="E2076" s="135">
        <f t="shared" si="428"/>
        <v>357.045288169098</v>
      </c>
      <c r="F2076">
        <v>18754.55</v>
      </c>
      <c r="G2076">
        <f t="shared" si="416"/>
        <v>269.83139269718447</v>
      </c>
      <c r="H2076">
        <v>15574.51</v>
      </c>
      <c r="I2076">
        <f t="shared" si="417"/>
        <v>245.97403253750531</v>
      </c>
      <c r="J2076">
        <v>12948.71</v>
      </c>
      <c r="K2076">
        <f t="shared" si="418"/>
        <v>253.72414009319164</v>
      </c>
      <c r="L2076">
        <v>36177.83</v>
      </c>
      <c r="M2076" s="134">
        <f t="shared" si="419"/>
        <v>425.02050042175654</v>
      </c>
      <c r="N2076">
        <v>17250.849999999999</v>
      </c>
      <c r="O2076">
        <f t="shared" si="420"/>
        <v>262.81082513962565</v>
      </c>
      <c r="P2076">
        <v>31671.3</v>
      </c>
      <c r="Q2076">
        <f t="shared" si="421"/>
        <v>327.00110888782888</v>
      </c>
      <c r="R2076">
        <v>15331.45</v>
      </c>
      <c r="S2076" s="135">
        <f t="shared" si="422"/>
        <v>364.27475075794297</v>
      </c>
      <c r="T2076">
        <v>21220.95</v>
      </c>
      <c r="U2076" s="136">
        <f t="shared" si="423"/>
        <v>332.16018106771725</v>
      </c>
      <c r="V2076">
        <v>15409.9</v>
      </c>
      <c r="W2076">
        <f t="shared" si="424"/>
        <v>210.66194212158868</v>
      </c>
      <c r="X2076">
        <v>7012.62</v>
      </c>
      <c r="Y2076">
        <f t="shared" si="425"/>
        <v>169.27696738109782</v>
      </c>
      <c r="Z2076">
        <v>34775.449999999997</v>
      </c>
      <c r="AA2076" s="136">
        <f t="shared" si="426"/>
        <v>350.64380495281114</v>
      </c>
      <c r="AB2076">
        <v>18755.45</v>
      </c>
      <c r="AC2076">
        <f t="shared" si="427"/>
        <v>213.19310250755908</v>
      </c>
    </row>
    <row r="2077" spans="1:29">
      <c r="A2077" s="20">
        <v>45097</v>
      </c>
      <c r="B2077">
        <v>43926.3</v>
      </c>
      <c r="C2077">
        <f t="shared" si="428"/>
        <v>222.63766507264339</v>
      </c>
      <c r="D2077">
        <v>30988.1</v>
      </c>
      <c r="E2077" s="135">
        <f t="shared" si="428"/>
        <v>357.80794269179512</v>
      </c>
      <c r="F2077">
        <v>18839.25</v>
      </c>
      <c r="G2077">
        <f t="shared" si="416"/>
        <v>271.05001532270478</v>
      </c>
      <c r="H2077">
        <v>15642.01</v>
      </c>
      <c r="I2077">
        <f t="shared" si="417"/>
        <v>247.04008515786265</v>
      </c>
      <c r="J2077">
        <v>13028.02</v>
      </c>
      <c r="K2077">
        <f t="shared" si="418"/>
        <v>255.27818382038853</v>
      </c>
      <c r="L2077">
        <v>36331.49</v>
      </c>
      <c r="M2077" s="134">
        <f t="shared" si="419"/>
        <v>426.82571234560066</v>
      </c>
      <c r="N2077">
        <v>17372.25</v>
      </c>
      <c r="O2077">
        <f t="shared" si="420"/>
        <v>264.66031279802803</v>
      </c>
      <c r="P2077">
        <v>31859.94</v>
      </c>
      <c r="Q2077">
        <f t="shared" si="421"/>
        <v>328.94878672803753</v>
      </c>
      <c r="R2077">
        <v>15426.42</v>
      </c>
      <c r="S2077" s="135">
        <f t="shared" si="422"/>
        <v>366.53123485302086</v>
      </c>
      <c r="T2077">
        <v>21282.35</v>
      </c>
      <c r="U2077" s="136">
        <f t="shared" si="423"/>
        <v>333.12124243007645</v>
      </c>
      <c r="V2077">
        <v>15493.65</v>
      </c>
      <c r="W2077">
        <f t="shared" si="424"/>
        <v>211.80685141059658</v>
      </c>
      <c r="X2077">
        <v>7072.2</v>
      </c>
      <c r="Y2077">
        <f t="shared" si="425"/>
        <v>170.71516333590012</v>
      </c>
      <c r="Z2077">
        <v>34901.5</v>
      </c>
      <c r="AA2077" s="136">
        <f t="shared" si="426"/>
        <v>351.91477776881499</v>
      </c>
      <c r="AB2077">
        <v>18816.7</v>
      </c>
      <c r="AC2077">
        <f t="shared" si="427"/>
        <v>213.88933093868644</v>
      </c>
    </row>
    <row r="2078" spans="1:29">
      <c r="A2078" s="20">
        <v>45098</v>
      </c>
      <c r="B2078">
        <v>43905.65</v>
      </c>
      <c r="C2078">
        <f t="shared" si="428"/>
        <v>222.53300185758201</v>
      </c>
      <c r="D2078">
        <v>31065.5</v>
      </c>
      <c r="E2078" s="135">
        <f t="shared" si="428"/>
        <v>358.70165139818067</v>
      </c>
      <c r="F2078">
        <v>18823</v>
      </c>
      <c r="G2078">
        <f t="shared" si="416"/>
        <v>270.81621818380626</v>
      </c>
      <c r="H2078">
        <v>15613.69</v>
      </c>
      <c r="I2078">
        <f t="shared" si="417"/>
        <v>246.59281685847719</v>
      </c>
      <c r="J2078">
        <v>13033.33</v>
      </c>
      <c r="K2078">
        <f t="shared" si="418"/>
        <v>255.38223087865876</v>
      </c>
      <c r="L2078">
        <v>36413.99</v>
      </c>
      <c r="M2078" s="134">
        <f t="shared" si="419"/>
        <v>427.7949299931156</v>
      </c>
      <c r="N2078">
        <v>17405.2</v>
      </c>
      <c r="O2078">
        <f t="shared" si="420"/>
        <v>265.16229482722377</v>
      </c>
      <c r="P2078">
        <v>31964.76</v>
      </c>
      <c r="Q2078">
        <f t="shared" si="421"/>
        <v>330.03103646940025</v>
      </c>
      <c r="R2078">
        <v>15407.39</v>
      </c>
      <c r="S2078" s="135">
        <f t="shared" si="422"/>
        <v>366.07908267518224</v>
      </c>
      <c r="T2078">
        <v>21214.65</v>
      </c>
      <c r="U2078" s="136">
        <f t="shared" si="423"/>
        <v>332.06157053705169</v>
      </c>
      <c r="V2078">
        <v>15483.1</v>
      </c>
      <c r="W2078">
        <f t="shared" si="424"/>
        <v>211.66262701657831</v>
      </c>
      <c r="X2078">
        <v>7134.23</v>
      </c>
      <c r="Y2078">
        <f t="shared" si="425"/>
        <v>172.21249960774281</v>
      </c>
      <c r="Z2078">
        <v>34885.06</v>
      </c>
      <c r="AA2078" s="136">
        <f t="shared" si="426"/>
        <v>351.7490118577075</v>
      </c>
      <c r="AB2078">
        <v>18856.849999999999</v>
      </c>
      <c r="AC2078">
        <f t="shared" si="427"/>
        <v>214.34571577966216</v>
      </c>
    </row>
    <row r="2079" spans="1:29">
      <c r="A2079" s="20">
        <v>45099</v>
      </c>
      <c r="B2079">
        <v>43387.15</v>
      </c>
      <c r="C2079">
        <f t="shared" si="428"/>
        <v>219.90501749877726</v>
      </c>
      <c r="D2079">
        <v>30659.1</v>
      </c>
      <c r="E2079" s="135">
        <f t="shared" si="428"/>
        <v>354.009103358451</v>
      </c>
      <c r="F2079">
        <v>18663.95</v>
      </c>
      <c r="G2079">
        <f t="shared" si="416"/>
        <v>268.52788372584877</v>
      </c>
      <c r="H2079">
        <v>15469.03</v>
      </c>
      <c r="I2079">
        <f t="shared" si="417"/>
        <v>244.30814764276025</v>
      </c>
      <c r="J2079">
        <v>12898.9</v>
      </c>
      <c r="K2079">
        <f t="shared" si="418"/>
        <v>252.74813557860742</v>
      </c>
      <c r="L2079">
        <v>36054.589999999997</v>
      </c>
      <c r="M2079" s="134">
        <f t="shared" si="419"/>
        <v>423.57266547775964</v>
      </c>
      <c r="N2079">
        <v>17351.900000000001</v>
      </c>
      <c r="O2079">
        <f t="shared" si="420"/>
        <v>264.35028747802403</v>
      </c>
      <c r="P2079">
        <v>31704.18</v>
      </c>
      <c r="Q2079">
        <f t="shared" si="421"/>
        <v>327.34058963096959</v>
      </c>
      <c r="R2079">
        <v>15160.63</v>
      </c>
      <c r="S2079" s="135">
        <f t="shared" si="422"/>
        <v>360.21607314268334</v>
      </c>
      <c r="T2079">
        <v>21021.200000000001</v>
      </c>
      <c r="U2079" s="136">
        <f t="shared" si="423"/>
        <v>329.03360114701263</v>
      </c>
      <c r="V2079">
        <v>15371.85</v>
      </c>
      <c r="W2079">
        <f t="shared" si="424"/>
        <v>210.14177736401555</v>
      </c>
      <c r="X2079">
        <v>7060.96</v>
      </c>
      <c r="Y2079">
        <f t="shared" si="425"/>
        <v>170.44384204466181</v>
      </c>
      <c r="Z2079">
        <v>34475.230000000003</v>
      </c>
      <c r="AA2079" s="136">
        <f t="shared" si="426"/>
        <v>347.61666128902158</v>
      </c>
      <c r="AB2079">
        <v>18771.25</v>
      </c>
      <c r="AC2079">
        <f t="shared" si="427"/>
        <v>213.37270102530294</v>
      </c>
    </row>
    <row r="2080" spans="1:29">
      <c r="A2080" s="20">
        <v>45100</v>
      </c>
      <c r="B2080">
        <v>42833.15</v>
      </c>
      <c r="C2080">
        <f t="shared" si="428"/>
        <v>217.09710364192509</v>
      </c>
      <c r="D2080">
        <v>30284.3</v>
      </c>
      <c r="E2080" s="135">
        <f t="shared" si="428"/>
        <v>349.68142864070825</v>
      </c>
      <c r="F2080">
        <v>18596.25</v>
      </c>
      <c r="G2080">
        <f t="shared" si="416"/>
        <v>267.5538488764069</v>
      </c>
      <c r="H2080">
        <v>15367.76</v>
      </c>
      <c r="I2080">
        <f t="shared" si="417"/>
        <v>242.70875284478115</v>
      </c>
      <c r="J2080">
        <v>12792.3</v>
      </c>
      <c r="K2080">
        <f t="shared" si="418"/>
        <v>250.65935659336995</v>
      </c>
      <c r="L2080">
        <v>35643.089999999997</v>
      </c>
      <c r="M2080" s="134">
        <f t="shared" si="419"/>
        <v>418.73832533288214</v>
      </c>
      <c r="N2080">
        <v>17143.95</v>
      </c>
      <c r="O2080">
        <f t="shared" si="420"/>
        <v>261.18224004338833</v>
      </c>
      <c r="P2080">
        <v>31268.39</v>
      </c>
      <c r="Q2080">
        <f t="shared" si="421"/>
        <v>322.84112755513985</v>
      </c>
      <c r="R2080">
        <v>15016.3</v>
      </c>
      <c r="S2080" s="135">
        <f t="shared" si="422"/>
        <v>356.78679706136722</v>
      </c>
      <c r="T2080">
        <v>20831.150000000001</v>
      </c>
      <c r="U2080" s="136">
        <f t="shared" si="423"/>
        <v>326.05885013860257</v>
      </c>
      <c r="V2080">
        <v>15286.2</v>
      </c>
      <c r="W2080">
        <f t="shared" si="424"/>
        <v>208.97089401352565</v>
      </c>
      <c r="X2080">
        <v>6955.58</v>
      </c>
      <c r="Y2080">
        <f t="shared" si="425"/>
        <v>167.90008424477816</v>
      </c>
      <c r="Z2080">
        <v>33934.17</v>
      </c>
      <c r="AA2080" s="136">
        <f t="shared" si="426"/>
        <v>342.16110752601435</v>
      </c>
      <c r="AB2080">
        <v>18665.5</v>
      </c>
      <c r="AC2080">
        <f t="shared" si="427"/>
        <v>212.17064132584628</v>
      </c>
    </row>
    <row r="2081" spans="1:29">
      <c r="A2081" s="20">
        <v>45103</v>
      </c>
      <c r="B2081">
        <v>43006.6</v>
      </c>
      <c r="C2081">
        <f t="shared" si="428"/>
        <v>217.97622396407493</v>
      </c>
      <c r="D2081">
        <v>30434.6</v>
      </c>
      <c r="E2081" s="135">
        <f t="shared" si="428"/>
        <v>351.41688624496851</v>
      </c>
      <c r="F2081">
        <v>18679.75</v>
      </c>
      <c r="G2081">
        <f t="shared" si="416"/>
        <v>268.75520648243929</v>
      </c>
      <c r="H2081">
        <v>15457.55</v>
      </c>
      <c r="I2081">
        <f t="shared" si="417"/>
        <v>244.12683973043872</v>
      </c>
      <c r="J2081">
        <v>12871.79</v>
      </c>
      <c r="K2081">
        <f t="shared" si="418"/>
        <v>252.21692733949129</v>
      </c>
      <c r="L2081">
        <v>35887.18</v>
      </c>
      <c r="M2081" s="134">
        <f t="shared" si="419"/>
        <v>421.60591727932967</v>
      </c>
      <c r="N2081">
        <v>17324.400000000001</v>
      </c>
      <c r="O2081">
        <f t="shared" si="420"/>
        <v>263.93133434288347</v>
      </c>
      <c r="P2081">
        <v>31552.16</v>
      </c>
      <c r="Q2081">
        <f t="shared" si="421"/>
        <v>325.77100743594991</v>
      </c>
      <c r="R2081">
        <v>15069.7</v>
      </c>
      <c r="S2081" s="135">
        <f t="shared" si="422"/>
        <v>358.05557931552283</v>
      </c>
      <c r="T2081">
        <v>20913.650000000001</v>
      </c>
      <c r="U2081" s="136">
        <f t="shared" si="423"/>
        <v>327.35017851636547</v>
      </c>
      <c r="V2081">
        <v>15364.6</v>
      </c>
      <c r="W2081">
        <f t="shared" si="424"/>
        <v>210.04266581362381</v>
      </c>
      <c r="X2081">
        <v>6975.1</v>
      </c>
      <c r="Y2081">
        <f t="shared" si="425"/>
        <v>168.37127566870805</v>
      </c>
      <c r="Z2081">
        <v>34209.56</v>
      </c>
      <c r="AA2081" s="136">
        <f t="shared" si="426"/>
        <v>344.93788819875772</v>
      </c>
      <c r="AB2081">
        <v>18691.2</v>
      </c>
      <c r="AC2081">
        <f t="shared" si="427"/>
        <v>212.46277309204996</v>
      </c>
    </row>
    <row r="2082" spans="1:29">
      <c r="A2082" s="20">
        <v>45104</v>
      </c>
      <c r="B2082">
        <v>43192.6</v>
      </c>
      <c r="C2082">
        <f t="shared" si="428"/>
        <v>218.9189531651119</v>
      </c>
      <c r="D2082">
        <v>30630.6</v>
      </c>
      <c r="E2082" s="135">
        <f t="shared" si="428"/>
        <v>353.68002457121605</v>
      </c>
      <c r="F2082">
        <v>18746.2</v>
      </c>
      <c r="G2082">
        <f t="shared" si="416"/>
        <v>269.71125693658126</v>
      </c>
      <c r="H2082">
        <v>15451.55</v>
      </c>
      <c r="I2082">
        <f t="shared" si="417"/>
        <v>244.03207949751805</v>
      </c>
      <c r="J2082">
        <v>12896.21</v>
      </c>
      <c r="K2082">
        <f t="shared" si="418"/>
        <v>252.695426240237</v>
      </c>
      <c r="L2082">
        <v>36033.53</v>
      </c>
      <c r="M2082" s="134">
        <f t="shared" si="419"/>
        <v>423.32525064555762</v>
      </c>
      <c r="N2082">
        <v>17328.25</v>
      </c>
      <c r="O2082">
        <f t="shared" si="420"/>
        <v>263.98998778180317</v>
      </c>
      <c r="P2082">
        <v>31619.63</v>
      </c>
      <c r="Q2082">
        <f t="shared" si="421"/>
        <v>326.46762439883622</v>
      </c>
      <c r="R2082">
        <v>15156.79</v>
      </c>
      <c r="S2082" s="135">
        <f t="shared" si="422"/>
        <v>360.12483486822725</v>
      </c>
      <c r="T2082">
        <v>20994.95</v>
      </c>
      <c r="U2082" s="136">
        <f t="shared" si="423"/>
        <v>328.62272393590627</v>
      </c>
      <c r="V2082">
        <v>15410.5</v>
      </c>
      <c r="W2082">
        <f t="shared" si="424"/>
        <v>210.67014445679351</v>
      </c>
      <c r="X2082">
        <v>7018.43</v>
      </c>
      <c r="Y2082">
        <f t="shared" si="425"/>
        <v>169.4172144186507</v>
      </c>
      <c r="Z2082">
        <v>34203.050000000003</v>
      </c>
      <c r="AA2082" s="136">
        <f t="shared" si="426"/>
        <v>344.87224731789951</v>
      </c>
      <c r="AB2082">
        <v>18817.400000000001</v>
      </c>
      <c r="AC2082">
        <f t="shared" si="427"/>
        <v>213.89728783504219</v>
      </c>
    </row>
    <row r="2083" spans="1:29">
      <c r="A2083" s="20">
        <v>45105</v>
      </c>
      <c r="B2083">
        <v>43465.45</v>
      </c>
      <c r="C2083">
        <f t="shared" si="428"/>
        <v>220.30187608179438</v>
      </c>
      <c r="D2083">
        <v>30947.200000000001</v>
      </c>
      <c r="E2083" s="135">
        <f t="shared" si="428"/>
        <v>357.33568576555268</v>
      </c>
      <c r="F2083">
        <v>18892.3</v>
      </c>
      <c r="G2083">
        <f t="shared" si="416"/>
        <v>271.8132730592319</v>
      </c>
      <c r="H2083">
        <v>15568.09</v>
      </c>
      <c r="I2083">
        <f t="shared" si="417"/>
        <v>245.87263908828021</v>
      </c>
      <c r="J2083">
        <v>13016.42</v>
      </c>
      <c r="K2083">
        <f t="shared" si="418"/>
        <v>255.05088704525951</v>
      </c>
      <c r="L2083">
        <v>36218.03</v>
      </c>
      <c r="M2083" s="134">
        <f t="shared" si="419"/>
        <v>425.49277374818189</v>
      </c>
      <c r="N2083">
        <v>17310.7</v>
      </c>
      <c r="O2083">
        <f t="shared" si="420"/>
        <v>263.72261950828613</v>
      </c>
      <c r="P2083">
        <v>31794.35</v>
      </c>
      <c r="Q2083">
        <f t="shared" si="421"/>
        <v>328.27158046457652</v>
      </c>
      <c r="R2083">
        <v>15366.78</v>
      </c>
      <c r="S2083" s="135">
        <f t="shared" si="422"/>
        <v>365.11419040287399</v>
      </c>
      <c r="T2083">
        <v>21199.4</v>
      </c>
      <c r="U2083" s="136">
        <f t="shared" si="423"/>
        <v>331.82287044298045</v>
      </c>
      <c r="V2083">
        <v>15443</v>
      </c>
      <c r="W2083">
        <f t="shared" si="424"/>
        <v>211.11443761372195</v>
      </c>
      <c r="X2083">
        <v>7082.74</v>
      </c>
      <c r="Y2083">
        <f t="shared" si="425"/>
        <v>170.9695873936983</v>
      </c>
      <c r="Z2083">
        <v>34507.58</v>
      </c>
      <c r="AA2083" s="136">
        <f t="shared" si="426"/>
        <v>347.94284907638945</v>
      </c>
      <c r="AB2083">
        <v>18972.099999999999</v>
      </c>
      <c r="AC2083">
        <f t="shared" si="427"/>
        <v>215.65576192966103</v>
      </c>
    </row>
    <row r="2084" spans="1:29">
      <c r="A2084" s="20">
        <v>45107</v>
      </c>
      <c r="B2084">
        <v>43750.3</v>
      </c>
      <c r="C2084">
        <f t="shared" si="428"/>
        <v>221.74562023725349</v>
      </c>
      <c r="D2084">
        <v>31290.15</v>
      </c>
      <c r="E2084" s="135">
        <f t="shared" si="428"/>
        <v>361.29560050528028</v>
      </c>
      <c r="F2084">
        <v>19040.95</v>
      </c>
      <c r="G2084">
        <f t="shared" si="416"/>
        <v>273.95197734829446</v>
      </c>
      <c r="H2084">
        <v>15708.7</v>
      </c>
      <c r="I2084">
        <f t="shared" si="417"/>
        <v>248.09334514677568</v>
      </c>
      <c r="J2084">
        <v>13207.13</v>
      </c>
      <c r="K2084">
        <f t="shared" si="418"/>
        <v>258.7877635956782</v>
      </c>
      <c r="L2084">
        <v>36327.129999999997</v>
      </c>
      <c r="M2084" s="134">
        <f t="shared" si="419"/>
        <v>426.77449066144106</v>
      </c>
      <c r="N2084">
        <v>17420.2</v>
      </c>
      <c r="O2084">
        <f t="shared" si="420"/>
        <v>265.39081471911862</v>
      </c>
      <c r="P2084">
        <v>31906.240000000002</v>
      </c>
      <c r="Q2084">
        <f t="shared" si="421"/>
        <v>329.42682682558666</v>
      </c>
      <c r="R2084">
        <v>15489.39</v>
      </c>
      <c r="S2084" s="135">
        <f t="shared" si="422"/>
        <v>368.02739999429758</v>
      </c>
      <c r="T2084">
        <v>21312.9</v>
      </c>
      <c r="U2084" s="136">
        <f t="shared" si="423"/>
        <v>333.5994252414784</v>
      </c>
      <c r="V2084">
        <v>15648.8</v>
      </c>
      <c r="W2084">
        <f t="shared" si="424"/>
        <v>213.92783858897963</v>
      </c>
      <c r="X2084">
        <v>7128.32</v>
      </c>
      <c r="Y2084">
        <f t="shared" si="425"/>
        <v>172.06983867969848</v>
      </c>
      <c r="Z2084">
        <v>34728.44</v>
      </c>
      <c r="AA2084" s="136">
        <f t="shared" si="426"/>
        <v>350.16979914495442</v>
      </c>
      <c r="AB2084">
        <v>19189.05</v>
      </c>
      <c r="AC2084">
        <f t="shared" si="427"/>
        <v>218.1218314502012</v>
      </c>
    </row>
    <row r="2085" spans="1:29">
      <c r="A2085" s="20">
        <v>45110</v>
      </c>
      <c r="B2085">
        <v>43924.85</v>
      </c>
      <c r="C2085">
        <f t="shared" si="428"/>
        <v>222.63031583962453</v>
      </c>
      <c r="D2085">
        <v>31640.2</v>
      </c>
      <c r="E2085" s="135">
        <f t="shared" si="428"/>
        <v>365.3374962762137</v>
      </c>
      <c r="F2085">
        <v>19074.95</v>
      </c>
      <c r="G2085">
        <f t="shared" si="416"/>
        <v>274.44115290045136</v>
      </c>
      <c r="H2085">
        <v>15665.34</v>
      </c>
      <c r="I2085">
        <f t="shared" si="417"/>
        <v>247.40854453020242</v>
      </c>
      <c r="J2085">
        <v>13185.84</v>
      </c>
      <c r="K2085">
        <f t="shared" si="418"/>
        <v>258.37059563511815</v>
      </c>
      <c r="L2085">
        <v>36371.910000000003</v>
      </c>
      <c r="M2085" s="134">
        <f t="shared" si="419"/>
        <v>427.30057025241956</v>
      </c>
      <c r="N2085">
        <v>17390.3</v>
      </c>
      <c r="O2085">
        <f t="shared" si="420"/>
        <v>264.93529840127485</v>
      </c>
      <c r="P2085">
        <v>31852.74</v>
      </c>
      <c r="Q2085">
        <f t="shared" si="421"/>
        <v>328.87444787917462</v>
      </c>
      <c r="R2085">
        <v>15617.54</v>
      </c>
      <c r="S2085" s="135">
        <f t="shared" si="422"/>
        <v>371.07223980459804</v>
      </c>
      <c r="T2085">
        <v>21335.4</v>
      </c>
      <c r="U2085" s="136">
        <f t="shared" si="423"/>
        <v>333.95160570814102</v>
      </c>
      <c r="V2085">
        <v>15642.45</v>
      </c>
      <c r="W2085">
        <f t="shared" si="424"/>
        <v>213.84103054139513</v>
      </c>
      <c r="X2085">
        <v>7249.55</v>
      </c>
      <c r="Y2085">
        <f t="shared" si="425"/>
        <v>174.99619812247599</v>
      </c>
      <c r="Z2085">
        <v>34876.33</v>
      </c>
      <c r="AA2085" s="136">
        <f t="shared" si="426"/>
        <v>351.66098652899899</v>
      </c>
      <c r="AB2085">
        <v>19322.55</v>
      </c>
      <c r="AC2085">
        <f t="shared" si="427"/>
        <v>219.63932525518905</v>
      </c>
    </row>
    <row r="2086" spans="1:29">
      <c r="A2086" s="20">
        <v>45111</v>
      </c>
      <c r="B2086">
        <v>43758.2</v>
      </c>
      <c r="C2086">
        <f t="shared" si="428"/>
        <v>221.78566088611475</v>
      </c>
      <c r="D2086">
        <v>31625.55</v>
      </c>
      <c r="E2086" s="135">
        <f t="shared" si="428"/>
        <v>365.16833823295076</v>
      </c>
      <c r="F2086">
        <v>19062.150000000001</v>
      </c>
      <c r="G2086">
        <f t="shared" si="416"/>
        <v>274.25699269258052</v>
      </c>
      <c r="H2086">
        <v>15644.56</v>
      </c>
      <c r="I2086">
        <f t="shared" si="417"/>
        <v>247.08035825685388</v>
      </c>
      <c r="J2086">
        <v>13216.14</v>
      </c>
      <c r="K2086">
        <f t="shared" si="418"/>
        <v>258.96431048739481</v>
      </c>
      <c r="L2086">
        <v>36188.120000000003</v>
      </c>
      <c r="M2086" s="134">
        <f t="shared" si="419"/>
        <v>425.14138829561023</v>
      </c>
      <c r="N2086">
        <v>17403.8</v>
      </c>
      <c r="O2086">
        <f t="shared" si="420"/>
        <v>265.14096630398024</v>
      </c>
      <c r="P2086">
        <v>31765.9</v>
      </c>
      <c r="Q2086">
        <f t="shared" si="421"/>
        <v>327.9778387631668</v>
      </c>
      <c r="R2086">
        <v>15552.54</v>
      </c>
      <c r="S2086" s="135">
        <f t="shared" si="422"/>
        <v>369.52784192968949</v>
      </c>
      <c r="T2086">
        <v>21208.6</v>
      </c>
      <c r="U2086" s="136">
        <f t="shared" si="423"/>
        <v>331.96687312268239</v>
      </c>
      <c r="V2086">
        <v>15691.05</v>
      </c>
      <c r="W2086">
        <f t="shared" si="424"/>
        <v>214.50541969298658</v>
      </c>
      <c r="X2086">
        <v>7262.89</v>
      </c>
      <c r="Y2086">
        <f t="shared" si="425"/>
        <v>175.31821111403463</v>
      </c>
      <c r="Z2086">
        <v>34710.46</v>
      </c>
      <c r="AA2086" s="136">
        <f t="shared" si="426"/>
        <v>349.98850528353631</v>
      </c>
      <c r="AB2086">
        <v>19389</v>
      </c>
      <c r="AC2086">
        <f t="shared" si="427"/>
        <v>220.39466205924478</v>
      </c>
    </row>
    <row r="2087" spans="1:29">
      <c r="A2087" s="20">
        <v>45112</v>
      </c>
      <c r="B2087">
        <v>44108</v>
      </c>
      <c r="C2087">
        <f t="shared" si="428"/>
        <v>223.5585999964521</v>
      </c>
      <c r="D2087">
        <v>32009.200000000001</v>
      </c>
      <c r="E2087" s="135">
        <f t="shared" si="428"/>
        <v>369.59820057409814</v>
      </c>
      <c r="F2087">
        <v>19295.75</v>
      </c>
      <c r="G2087">
        <f t="shared" si="416"/>
        <v>277.61791648622324</v>
      </c>
      <c r="H2087">
        <v>15850.67</v>
      </c>
      <c r="I2087">
        <f t="shared" si="417"/>
        <v>250.33553019139987</v>
      </c>
      <c r="J2087">
        <v>13377.27</v>
      </c>
      <c r="K2087">
        <f t="shared" si="418"/>
        <v>262.12158026123456</v>
      </c>
      <c r="L2087">
        <v>36427.269999999997</v>
      </c>
      <c r="M2087" s="134">
        <f t="shared" si="419"/>
        <v>427.95094466413371</v>
      </c>
      <c r="N2087">
        <v>17431.849999999999</v>
      </c>
      <c r="O2087">
        <f t="shared" si="420"/>
        <v>265.56829850182362</v>
      </c>
      <c r="P2087">
        <v>31920.03</v>
      </c>
      <c r="Q2087">
        <f t="shared" si="421"/>
        <v>329.56920637083937</v>
      </c>
      <c r="R2087">
        <v>15685.87</v>
      </c>
      <c r="S2087" s="135">
        <f t="shared" si="422"/>
        <v>372.69575837063644</v>
      </c>
      <c r="T2087">
        <v>21429.95</v>
      </c>
      <c r="U2087" s="136">
        <f t="shared" si="423"/>
        <v>335.43154629138314</v>
      </c>
      <c r="V2087">
        <v>15941.75</v>
      </c>
      <c r="W2087">
        <f t="shared" si="424"/>
        <v>217.93262875273928</v>
      </c>
      <c r="X2087">
        <v>7334.64</v>
      </c>
      <c r="Y2087">
        <f t="shared" si="425"/>
        <v>177.05017754164567</v>
      </c>
      <c r="Z2087">
        <v>34944.120000000003</v>
      </c>
      <c r="AA2087" s="136">
        <f t="shared" si="426"/>
        <v>352.34451883520205</v>
      </c>
      <c r="AB2087">
        <v>19398.5</v>
      </c>
      <c r="AC2087">
        <f t="shared" si="427"/>
        <v>220.50264850978701</v>
      </c>
    </row>
    <row r="2088" spans="1:29">
      <c r="A2088" s="20">
        <v>45113</v>
      </c>
      <c r="B2088">
        <v>44372.1</v>
      </c>
      <c r="C2088">
        <f t="shared" si="428"/>
        <v>224.89717409319331</v>
      </c>
      <c r="D2088">
        <v>32245.85</v>
      </c>
      <c r="E2088" s="135">
        <f t="shared" si="428"/>
        <v>372.33070917055977</v>
      </c>
      <c r="F2088">
        <v>19415.150000000001</v>
      </c>
      <c r="G2088">
        <f t="shared" si="416"/>
        <v>279.33578592526834</v>
      </c>
      <c r="H2088">
        <v>15921.71</v>
      </c>
      <c r="I2088">
        <f t="shared" si="417"/>
        <v>251.45749134918037</v>
      </c>
      <c r="J2088">
        <v>13428.79</v>
      </c>
      <c r="K2088">
        <f t="shared" si="418"/>
        <v>263.13109145560077</v>
      </c>
      <c r="L2088">
        <v>36694.949999999997</v>
      </c>
      <c r="M2088" s="134">
        <f t="shared" si="419"/>
        <v>431.09567411730694</v>
      </c>
      <c r="N2088">
        <v>17544.8</v>
      </c>
      <c r="O2088">
        <f t="shared" si="420"/>
        <v>267.28905328779183</v>
      </c>
      <c r="P2088">
        <v>32176.65</v>
      </c>
      <c r="Q2088">
        <f t="shared" si="421"/>
        <v>332.2187668423955</v>
      </c>
      <c r="R2088">
        <v>15737.33</v>
      </c>
      <c r="S2088" s="135">
        <f t="shared" si="422"/>
        <v>373.91844628821787</v>
      </c>
      <c r="T2088">
        <v>21525.1</v>
      </c>
      <c r="U2088" s="136">
        <f t="shared" si="423"/>
        <v>336.92087835373627</v>
      </c>
      <c r="V2088">
        <v>15983.4</v>
      </c>
      <c r="W2088">
        <f t="shared" si="424"/>
        <v>218.50200752154137</v>
      </c>
      <c r="X2088">
        <v>7408.92</v>
      </c>
      <c r="Y2088">
        <f t="shared" si="425"/>
        <v>178.84321539869023</v>
      </c>
      <c r="Z2088">
        <v>35089.72</v>
      </c>
      <c r="AA2088" s="136">
        <f t="shared" si="426"/>
        <v>353.81261595547306</v>
      </c>
      <c r="AB2088">
        <v>19497.3</v>
      </c>
      <c r="AC2088">
        <f t="shared" si="427"/>
        <v>221.62570759542589</v>
      </c>
    </row>
    <row r="2089" spans="1:29">
      <c r="A2089" s="20">
        <v>45114</v>
      </c>
      <c r="B2089">
        <v>44002.5</v>
      </c>
      <c r="C2089">
        <f t="shared" si="428"/>
        <v>223.02387993887461</v>
      </c>
      <c r="D2089">
        <v>32124.1</v>
      </c>
      <c r="E2089" s="135">
        <f t="shared" si="428"/>
        <v>370.92490768474016</v>
      </c>
      <c r="F2089">
        <v>19232.8</v>
      </c>
      <c r="G2089">
        <f t="shared" si="416"/>
        <v>276.71222233892092</v>
      </c>
      <c r="H2089">
        <v>15763.79</v>
      </c>
      <c r="I2089">
        <f t="shared" si="417"/>
        <v>248.96340201870882</v>
      </c>
      <c r="J2089">
        <v>13296.03</v>
      </c>
      <c r="K2089">
        <f t="shared" si="418"/>
        <v>260.52971905334812</v>
      </c>
      <c r="L2089">
        <v>36417.01</v>
      </c>
      <c r="M2089" s="134">
        <f t="shared" si="419"/>
        <v>427.830409233061</v>
      </c>
      <c r="N2089">
        <v>17386.900000000001</v>
      </c>
      <c r="O2089">
        <f t="shared" si="420"/>
        <v>264.88350055911206</v>
      </c>
      <c r="P2089">
        <v>31917.87</v>
      </c>
      <c r="Q2089">
        <f t="shared" si="421"/>
        <v>329.54690471618051</v>
      </c>
      <c r="R2089">
        <v>15682.47</v>
      </c>
      <c r="S2089" s="135">
        <f t="shared" si="422"/>
        <v>372.61497448179506</v>
      </c>
      <c r="T2089">
        <v>21372.05</v>
      </c>
      <c r="U2089" s="136">
        <f t="shared" si="423"/>
        <v>334.52526855717139</v>
      </c>
      <c r="V2089">
        <v>15785.45</v>
      </c>
      <c r="W2089">
        <f t="shared" si="424"/>
        <v>215.79592043188032</v>
      </c>
      <c r="X2089">
        <v>7368.96</v>
      </c>
      <c r="Y2089">
        <f t="shared" si="425"/>
        <v>177.87862475830923</v>
      </c>
      <c r="Z2089">
        <v>35021.480000000003</v>
      </c>
      <c r="AA2089" s="136">
        <f t="shared" si="426"/>
        <v>353.12454626119222</v>
      </c>
      <c r="AB2089">
        <v>19331.8</v>
      </c>
      <c r="AC2089">
        <f t="shared" si="427"/>
        <v>219.74446995703275</v>
      </c>
    </row>
    <row r="2090" spans="1:29">
      <c r="A2090" s="20">
        <v>45117</v>
      </c>
      <c r="B2090">
        <v>43759.95</v>
      </c>
      <c r="C2090">
        <f t="shared" si="428"/>
        <v>221.79453065010298</v>
      </c>
      <c r="D2090">
        <v>31854.7</v>
      </c>
      <c r="E2090" s="135">
        <f t="shared" si="428"/>
        <v>367.81424714856115</v>
      </c>
      <c r="F2090">
        <v>19160.849999999999</v>
      </c>
      <c r="G2090">
        <f t="shared" si="416"/>
        <v>275.67704054545948</v>
      </c>
      <c r="H2090">
        <v>15704.24</v>
      </c>
      <c r="I2090">
        <f t="shared" si="417"/>
        <v>248.02290670697133</v>
      </c>
      <c r="J2090">
        <v>13251.7</v>
      </c>
      <c r="K2090">
        <f t="shared" si="418"/>
        <v>259.66109267046278</v>
      </c>
      <c r="L2090">
        <v>36352.6</v>
      </c>
      <c r="M2090" s="134">
        <f t="shared" si="419"/>
        <v>427.0737145824375</v>
      </c>
      <c r="N2090">
        <v>17272.25</v>
      </c>
      <c r="O2090">
        <f t="shared" si="420"/>
        <v>263.13684685206232</v>
      </c>
      <c r="P2090">
        <v>31750.95</v>
      </c>
      <c r="Q2090">
        <f t="shared" si="421"/>
        <v>327.82348240337501</v>
      </c>
      <c r="R2090">
        <v>15630.09</v>
      </c>
      <c r="S2090" s="135">
        <f t="shared" si="422"/>
        <v>371.37042739429188</v>
      </c>
      <c r="T2090">
        <v>21287.05</v>
      </c>
      <c r="U2090" s="136">
        <f t="shared" si="423"/>
        <v>333.19480901644602</v>
      </c>
      <c r="V2090">
        <v>15692.4</v>
      </c>
      <c r="W2090">
        <f t="shared" si="424"/>
        <v>214.52387494719747</v>
      </c>
      <c r="X2090">
        <v>7358.15</v>
      </c>
      <c r="Y2090">
        <f t="shared" si="425"/>
        <v>177.61768319618415</v>
      </c>
      <c r="Z2090">
        <v>34794.129999999997</v>
      </c>
      <c r="AA2090" s="136">
        <f t="shared" si="426"/>
        <v>350.83215697346128</v>
      </c>
      <c r="AB2090">
        <v>19355.900000000001</v>
      </c>
      <c r="AC2090">
        <f t="shared" si="427"/>
        <v>220.01841453156618</v>
      </c>
    </row>
    <row r="2091" spans="1:29">
      <c r="A2091" s="20">
        <v>45118</v>
      </c>
      <c r="B2091">
        <v>44090.8</v>
      </c>
      <c r="C2091">
        <f t="shared" si="428"/>
        <v>223.47142288753901</v>
      </c>
      <c r="D2091">
        <v>32352.400000000001</v>
      </c>
      <c r="E2091" s="135">
        <f t="shared" si="428"/>
        <v>373.56100196985403</v>
      </c>
      <c r="F2091">
        <v>19349.95</v>
      </c>
      <c r="G2091">
        <f t="shared" si="416"/>
        <v>278.39771986642631</v>
      </c>
      <c r="H2091">
        <v>15869.16</v>
      </c>
      <c r="I2091">
        <f t="shared" si="417"/>
        <v>250.62754964251698</v>
      </c>
      <c r="J2091">
        <v>13385.34</v>
      </c>
      <c r="K2091">
        <f t="shared" si="418"/>
        <v>262.27970827634584</v>
      </c>
      <c r="L2091">
        <v>36777.47</v>
      </c>
      <c r="M2091" s="134">
        <f t="shared" si="419"/>
        <v>432.06512672667589</v>
      </c>
      <c r="N2091">
        <v>17363.599999999999</v>
      </c>
      <c r="O2091">
        <f t="shared" si="420"/>
        <v>264.52853299370196</v>
      </c>
      <c r="P2091">
        <v>32092.73</v>
      </c>
      <c r="Q2091">
        <f t="shared" si="421"/>
        <v>331.35230625953761</v>
      </c>
      <c r="R2091">
        <v>15840.7</v>
      </c>
      <c r="S2091" s="135">
        <f t="shared" si="422"/>
        <v>376.37451410866862</v>
      </c>
      <c r="T2091">
        <v>21561</v>
      </c>
      <c r="U2091" s="136">
        <f t="shared" si="423"/>
        <v>337.48280185387796</v>
      </c>
      <c r="V2091">
        <v>15806.4</v>
      </c>
      <c r="W2091">
        <f t="shared" si="424"/>
        <v>216.0823186361157</v>
      </c>
      <c r="X2091">
        <v>7384.83</v>
      </c>
      <c r="Y2091">
        <f t="shared" si="425"/>
        <v>178.26170917930139</v>
      </c>
      <c r="Z2091">
        <v>35334.370000000003</v>
      </c>
      <c r="AA2091" s="136">
        <f t="shared" si="426"/>
        <v>356.27944260708239</v>
      </c>
      <c r="AB2091">
        <v>19439.400000000001</v>
      </c>
      <c r="AC2091">
        <f t="shared" si="427"/>
        <v>220.9675585968582</v>
      </c>
    </row>
    <row r="2092" spans="1:29">
      <c r="A2092" s="20">
        <v>45119</v>
      </c>
      <c r="B2092">
        <v>44202.85</v>
      </c>
      <c r="C2092">
        <f t="shared" si="428"/>
        <v>224.03934120461528</v>
      </c>
      <c r="D2092">
        <v>32584.15</v>
      </c>
      <c r="E2092" s="135">
        <f t="shared" si="428"/>
        <v>376.23693210815952</v>
      </c>
      <c r="F2092">
        <v>19350.25</v>
      </c>
      <c r="G2092">
        <f t="shared" si="416"/>
        <v>278.40203612129824</v>
      </c>
      <c r="H2092">
        <v>15854.85</v>
      </c>
      <c r="I2092">
        <f t="shared" si="417"/>
        <v>250.40154648700127</v>
      </c>
      <c r="J2092">
        <v>13371.73</v>
      </c>
      <c r="K2092">
        <f t="shared" si="418"/>
        <v>262.01302645656079</v>
      </c>
      <c r="L2092">
        <v>36958.06</v>
      </c>
      <c r="M2092" s="134">
        <f t="shared" si="419"/>
        <v>434.18671478685428</v>
      </c>
      <c r="N2092">
        <v>17447.95</v>
      </c>
      <c r="O2092">
        <f t="shared" si="420"/>
        <v>265.81357651912413</v>
      </c>
      <c r="P2092">
        <v>32296.799999999999</v>
      </c>
      <c r="Q2092">
        <f t="shared" si="421"/>
        <v>333.45929638279557</v>
      </c>
      <c r="R2092">
        <v>15886.2</v>
      </c>
      <c r="S2092" s="135">
        <f t="shared" si="422"/>
        <v>377.45559262110453</v>
      </c>
      <c r="T2092">
        <v>21619.1</v>
      </c>
      <c r="U2092" s="136">
        <f t="shared" si="423"/>
        <v>338.39221008112668</v>
      </c>
      <c r="V2092">
        <v>15770.7</v>
      </c>
      <c r="W2092">
        <f t="shared" si="424"/>
        <v>215.59427969142817</v>
      </c>
      <c r="X2092">
        <v>7395.19</v>
      </c>
      <c r="Y2092">
        <f t="shared" si="425"/>
        <v>178.51178823421498</v>
      </c>
      <c r="Z2092">
        <v>35578.14</v>
      </c>
      <c r="AA2092" s="136">
        <f t="shared" si="426"/>
        <v>358.73739614422846</v>
      </c>
      <c r="AB2092">
        <v>19384.3</v>
      </c>
      <c r="AC2092">
        <f t="shared" si="427"/>
        <v>220.34123718371336</v>
      </c>
    </row>
    <row r="2093" spans="1:29">
      <c r="A2093" s="20">
        <v>45120</v>
      </c>
      <c r="B2093">
        <v>43917.1</v>
      </c>
      <c r="C2093">
        <f t="shared" si="428"/>
        <v>222.59103545624797</v>
      </c>
      <c r="D2093">
        <v>32220.25</v>
      </c>
      <c r="E2093" s="135">
        <f t="shared" si="428"/>
        <v>372.03511559325398</v>
      </c>
      <c r="F2093">
        <v>19247</v>
      </c>
      <c r="G2093">
        <f t="shared" si="416"/>
        <v>276.91652506952767</v>
      </c>
      <c r="H2093">
        <v>15777.21</v>
      </c>
      <c r="I2093">
        <f t="shared" si="417"/>
        <v>249.17534907300796</v>
      </c>
      <c r="J2093">
        <v>13338.03</v>
      </c>
      <c r="K2093">
        <f t="shared" si="418"/>
        <v>261.35269013571184</v>
      </c>
      <c r="L2093">
        <v>36724.57</v>
      </c>
      <c r="M2093" s="134">
        <f t="shared" si="419"/>
        <v>431.44365262299658</v>
      </c>
      <c r="N2093">
        <v>17434.5</v>
      </c>
      <c r="O2093">
        <f t="shared" si="420"/>
        <v>265.60867034939173</v>
      </c>
      <c r="P2093">
        <v>32129.62</v>
      </c>
      <c r="Q2093">
        <f t="shared" si="421"/>
        <v>331.73318961155888</v>
      </c>
      <c r="R2093">
        <v>15655.79</v>
      </c>
      <c r="S2093" s="135">
        <f t="shared" si="422"/>
        <v>371.98105855406345</v>
      </c>
      <c r="T2093">
        <v>21393.200000000001</v>
      </c>
      <c r="U2093" s="136">
        <f t="shared" si="423"/>
        <v>334.85631819583426</v>
      </c>
      <c r="V2093">
        <v>15765.75</v>
      </c>
      <c r="W2093">
        <f t="shared" si="424"/>
        <v>215.52661042598825</v>
      </c>
      <c r="X2093">
        <v>7311.61</v>
      </c>
      <c r="Y2093">
        <f t="shared" si="425"/>
        <v>176.4942585614661</v>
      </c>
      <c r="Z2093">
        <v>35281.81</v>
      </c>
      <c r="AA2093" s="136">
        <f t="shared" si="426"/>
        <v>355.74947567959987</v>
      </c>
      <c r="AB2093">
        <v>19413.75</v>
      </c>
      <c r="AC2093">
        <f t="shared" si="427"/>
        <v>220.67599518039424</v>
      </c>
    </row>
    <row r="2094" spans="1:29">
      <c r="A2094" s="20">
        <v>45121</v>
      </c>
      <c r="B2094">
        <v>44243.05</v>
      </c>
      <c r="C2094">
        <f t="shared" si="428"/>
        <v>224.24309235451685</v>
      </c>
      <c r="D2094">
        <v>32567.45</v>
      </c>
      <c r="E2094" s="135">
        <f t="shared" si="428"/>
        <v>376.04410348546395</v>
      </c>
      <c r="F2094">
        <v>19300.7</v>
      </c>
      <c r="G2094">
        <f t="shared" si="416"/>
        <v>277.68913469161078</v>
      </c>
      <c r="H2094">
        <v>15951.79</v>
      </c>
      <c r="I2094">
        <f t="shared" si="417"/>
        <v>251.93255598355594</v>
      </c>
      <c r="J2094">
        <v>13519.74</v>
      </c>
      <c r="K2094">
        <f t="shared" si="418"/>
        <v>264.91321573990979</v>
      </c>
      <c r="L2094">
        <v>36939.550000000003</v>
      </c>
      <c r="M2094" s="134">
        <f t="shared" si="419"/>
        <v>433.9692575910301</v>
      </c>
      <c r="N2094">
        <v>17647.3</v>
      </c>
      <c r="O2094">
        <f t="shared" si="420"/>
        <v>268.85060588240674</v>
      </c>
      <c r="P2094">
        <v>32549.25</v>
      </c>
      <c r="Q2094">
        <f t="shared" si="421"/>
        <v>336.06580227105189</v>
      </c>
      <c r="R2094">
        <v>15738.44</v>
      </c>
      <c r="S2094" s="135">
        <f t="shared" si="422"/>
        <v>373.94481985192789</v>
      </c>
      <c r="T2094">
        <v>21479.15</v>
      </c>
      <c r="U2094" s="136">
        <f t="shared" si="423"/>
        <v>336.20164757848539</v>
      </c>
      <c r="V2094">
        <v>16066.95</v>
      </c>
      <c r="W2094">
        <f t="shared" si="424"/>
        <v>219.64418269881438</v>
      </c>
      <c r="X2094">
        <v>7371.74</v>
      </c>
      <c r="Y2094">
        <f t="shared" si="425"/>
        <v>177.94573091397137</v>
      </c>
      <c r="Z2094">
        <v>35576.94</v>
      </c>
      <c r="AA2094" s="136">
        <f t="shared" si="426"/>
        <v>358.72529644268775</v>
      </c>
      <c r="AB2094">
        <v>19564.5</v>
      </c>
      <c r="AC2094">
        <f t="shared" si="427"/>
        <v>222.3895696455771</v>
      </c>
    </row>
    <row r="2095" spans="1:29">
      <c r="A2095" s="20">
        <v>45124</v>
      </c>
      <c r="B2095">
        <v>44370.15</v>
      </c>
      <c r="C2095">
        <f t="shared" si="428"/>
        <v>224.88729064189218</v>
      </c>
      <c r="D2095">
        <v>32671.1</v>
      </c>
      <c r="E2095" s="135">
        <f t="shared" si="428"/>
        <v>377.240911074829</v>
      </c>
      <c r="F2095">
        <v>19349.849999999999</v>
      </c>
      <c r="G2095">
        <f t="shared" si="416"/>
        <v>278.39628111480226</v>
      </c>
      <c r="H2095">
        <v>15936.64</v>
      </c>
      <c r="I2095">
        <f t="shared" si="417"/>
        <v>251.69328639543127</v>
      </c>
      <c r="J2095">
        <v>13526.91</v>
      </c>
      <c r="K2095">
        <f t="shared" si="418"/>
        <v>265.05370866039902</v>
      </c>
      <c r="L2095">
        <v>37032.11</v>
      </c>
      <c r="M2095" s="134">
        <f t="shared" si="419"/>
        <v>435.05666105107838</v>
      </c>
      <c r="N2095">
        <v>17746</v>
      </c>
      <c r="O2095">
        <f t="shared" si="420"/>
        <v>270.35426677107489</v>
      </c>
      <c r="P2095">
        <v>32620.57</v>
      </c>
      <c r="Q2095">
        <f t="shared" si="421"/>
        <v>336.80216986839963</v>
      </c>
      <c r="R2095">
        <v>15782.76</v>
      </c>
      <c r="S2095" s="135">
        <f t="shared" si="422"/>
        <v>374.99786160294246</v>
      </c>
      <c r="T2095">
        <v>21500.799999999999</v>
      </c>
      <c r="U2095" s="136">
        <f t="shared" si="423"/>
        <v>336.5405234497407</v>
      </c>
      <c r="V2095">
        <v>16066.75</v>
      </c>
      <c r="W2095">
        <f t="shared" si="424"/>
        <v>219.64144858707942</v>
      </c>
      <c r="X2095">
        <v>7399.02</v>
      </c>
      <c r="Y2095">
        <f t="shared" si="425"/>
        <v>178.60424024003729</v>
      </c>
      <c r="Z2095">
        <v>35655.03</v>
      </c>
      <c r="AA2095" s="136">
        <f t="shared" si="426"/>
        <v>359.51268452044849</v>
      </c>
      <c r="AB2095">
        <v>19711.45</v>
      </c>
      <c r="AC2095">
        <f t="shared" si="427"/>
        <v>224.05994953054312</v>
      </c>
    </row>
    <row r="2096" spans="1:29">
      <c r="A2096" s="20">
        <v>45125</v>
      </c>
      <c r="B2096">
        <v>44180.6</v>
      </c>
      <c r="C2096">
        <f t="shared" si="428"/>
        <v>223.9265684910504</v>
      </c>
      <c r="D2096">
        <v>32642.1</v>
      </c>
      <c r="E2096" s="135">
        <f t="shared" si="428"/>
        <v>376.90605897553723</v>
      </c>
      <c r="F2096">
        <v>19305.2</v>
      </c>
      <c r="G2096">
        <f t="shared" si="416"/>
        <v>277.75387851469037</v>
      </c>
      <c r="H2096">
        <v>15945.84</v>
      </c>
      <c r="I2096">
        <f t="shared" si="417"/>
        <v>251.83858541924295</v>
      </c>
      <c r="J2096">
        <v>13545.19</v>
      </c>
      <c r="K2096">
        <f t="shared" si="418"/>
        <v>265.41189702672307</v>
      </c>
      <c r="L2096">
        <v>37151.01</v>
      </c>
      <c r="M2096" s="134">
        <f t="shared" si="419"/>
        <v>436.45350927276957</v>
      </c>
      <c r="N2096">
        <v>17759</v>
      </c>
      <c r="O2096">
        <f t="shared" si="420"/>
        <v>270.55231734405038</v>
      </c>
      <c r="P2096">
        <v>32658.23</v>
      </c>
      <c r="Q2096">
        <f t="shared" si="421"/>
        <v>337.1910033473132</v>
      </c>
      <c r="R2096">
        <v>15762.31</v>
      </c>
      <c r="S2096" s="135">
        <f t="shared" si="422"/>
        <v>374.51197027152887</v>
      </c>
      <c r="T2096">
        <v>21476.1</v>
      </c>
      <c r="U2096" s="136">
        <f t="shared" si="423"/>
        <v>336.1539075596711</v>
      </c>
      <c r="V2096">
        <v>16098.05</v>
      </c>
      <c r="W2096">
        <f t="shared" si="424"/>
        <v>220.06933707359818</v>
      </c>
      <c r="X2096">
        <v>7355.12</v>
      </c>
      <c r="Y2096">
        <f t="shared" si="425"/>
        <v>177.54454231429338</v>
      </c>
      <c r="Z2096">
        <v>35635.339999999997</v>
      </c>
      <c r="AA2096" s="136">
        <f t="shared" si="426"/>
        <v>359.31414858433487</v>
      </c>
      <c r="AB2096">
        <v>19749.25</v>
      </c>
      <c r="AC2096">
        <f t="shared" si="427"/>
        <v>224.48962193375314</v>
      </c>
    </row>
    <row r="2097" spans="1:29">
      <c r="A2097" s="20">
        <v>45126</v>
      </c>
      <c r="B2097">
        <v>44414.400000000001</v>
      </c>
      <c r="C2097">
        <f t="shared" si="428"/>
        <v>225.11156895988077</v>
      </c>
      <c r="D2097">
        <v>33071.1</v>
      </c>
      <c r="E2097" s="135">
        <f t="shared" si="428"/>
        <v>381.85956072023214</v>
      </c>
      <c r="F2097">
        <v>19396.05</v>
      </c>
      <c r="G2097">
        <f t="shared" si="416"/>
        <v>279.06098436508609</v>
      </c>
      <c r="H2097">
        <v>15978.26</v>
      </c>
      <c r="I2097">
        <f t="shared" si="417"/>
        <v>252.35060654445755</v>
      </c>
      <c r="J2097">
        <v>13582.25</v>
      </c>
      <c r="K2097">
        <f t="shared" si="418"/>
        <v>266.1380710341611</v>
      </c>
      <c r="L2097">
        <v>37495.19</v>
      </c>
      <c r="M2097" s="134">
        <f t="shared" si="419"/>
        <v>440.49696781727488</v>
      </c>
      <c r="N2097">
        <v>17869.2</v>
      </c>
      <c r="O2097">
        <f t="shared" si="420"/>
        <v>272.23117681650467</v>
      </c>
      <c r="P2097">
        <v>32980.79</v>
      </c>
      <c r="Q2097">
        <f t="shared" si="421"/>
        <v>340.52138377637226</v>
      </c>
      <c r="R2097">
        <v>15950.77</v>
      </c>
      <c r="S2097" s="135">
        <f t="shared" si="422"/>
        <v>378.98977371007135</v>
      </c>
      <c r="T2097">
        <v>21677.65</v>
      </c>
      <c r="U2097" s="136">
        <f t="shared" si="423"/>
        <v>339.30866191770872</v>
      </c>
      <c r="V2097">
        <v>16121.45</v>
      </c>
      <c r="W2097">
        <f t="shared" si="424"/>
        <v>220.38922814658667</v>
      </c>
      <c r="X2097">
        <v>7420.11</v>
      </c>
      <c r="Y2097">
        <f t="shared" si="425"/>
        <v>179.1133297446828</v>
      </c>
      <c r="Z2097">
        <v>35991.449999999997</v>
      </c>
      <c r="AA2097" s="136">
        <f t="shared" si="426"/>
        <v>362.9048358473824</v>
      </c>
      <c r="AB2097">
        <v>19833.150000000001</v>
      </c>
      <c r="AC2097">
        <f t="shared" si="427"/>
        <v>225.44331279696274</v>
      </c>
    </row>
    <row r="2098" spans="1:29">
      <c r="A2098" s="20">
        <v>45127</v>
      </c>
      <c r="B2098">
        <v>44350.8</v>
      </c>
      <c r="C2098">
        <f t="shared" si="428"/>
        <v>224.7892163943649</v>
      </c>
      <c r="D2098">
        <v>33092.1</v>
      </c>
      <c r="E2098" s="135">
        <f t="shared" si="428"/>
        <v>382.10203982661585</v>
      </c>
      <c r="F2098">
        <v>19534.150000000001</v>
      </c>
      <c r="G2098">
        <f t="shared" si="416"/>
        <v>281.04790035781753</v>
      </c>
      <c r="H2098">
        <v>16029.19</v>
      </c>
      <c r="I2098">
        <f t="shared" si="417"/>
        <v>253.15496298823237</v>
      </c>
      <c r="J2098">
        <v>13636.57</v>
      </c>
      <c r="K2098">
        <f t="shared" si="418"/>
        <v>267.20244696735153</v>
      </c>
      <c r="L2098">
        <v>37584.120000000003</v>
      </c>
      <c r="M2098" s="134">
        <f t="shared" si="419"/>
        <v>441.54172570083244</v>
      </c>
      <c r="N2098">
        <v>17923.3</v>
      </c>
      <c r="O2098">
        <f t="shared" si="420"/>
        <v>273.05537189327208</v>
      </c>
      <c r="P2098">
        <v>33024.629999999997</v>
      </c>
      <c r="Q2098">
        <f t="shared" si="421"/>
        <v>340.97402476722647</v>
      </c>
      <c r="R2098">
        <v>15930.9</v>
      </c>
      <c r="S2098" s="135">
        <f t="shared" si="422"/>
        <v>378.51766315969547</v>
      </c>
      <c r="T2098">
        <v>21714.7</v>
      </c>
      <c r="U2098" s="136">
        <f t="shared" si="423"/>
        <v>339.88858575281313</v>
      </c>
      <c r="V2098">
        <v>16172.15</v>
      </c>
      <c r="W2098">
        <f t="shared" si="424"/>
        <v>221.08232547139502</v>
      </c>
      <c r="X2098">
        <v>7445.19</v>
      </c>
      <c r="Y2098">
        <f t="shared" si="425"/>
        <v>179.71873347993696</v>
      </c>
      <c r="Z2098">
        <v>35877.49</v>
      </c>
      <c r="AA2098" s="136">
        <f t="shared" si="426"/>
        <v>361.75576752440099</v>
      </c>
      <c r="AB2098">
        <v>19979.150000000001</v>
      </c>
      <c r="AC2098">
        <f t="shared" si="427"/>
        <v>227.10289403687455</v>
      </c>
    </row>
    <row r="2099" spans="1:29">
      <c r="A2099" s="20">
        <v>45128</v>
      </c>
      <c r="B2099">
        <v>44184.75</v>
      </c>
      <c r="C2099">
        <f t="shared" si="428"/>
        <v>223.94760250279396</v>
      </c>
      <c r="D2099">
        <v>33010.400000000001</v>
      </c>
      <c r="E2099" s="135">
        <f t="shared" si="428"/>
        <v>381.15868063654227</v>
      </c>
      <c r="F2099">
        <v>19468.55</v>
      </c>
      <c r="G2099">
        <f t="shared" si="416"/>
        <v>280.10407929247947</v>
      </c>
      <c r="H2099">
        <v>15915.21</v>
      </c>
      <c r="I2099">
        <f t="shared" si="417"/>
        <v>251.35483443018299</v>
      </c>
      <c r="J2099">
        <v>13485.01</v>
      </c>
      <c r="K2099">
        <f t="shared" si="418"/>
        <v>264.23269703299331</v>
      </c>
      <c r="L2099">
        <v>37406.5</v>
      </c>
      <c r="M2099" s="134">
        <f t="shared" si="419"/>
        <v>439.45502947596458</v>
      </c>
      <c r="N2099">
        <v>17866.650000000001</v>
      </c>
      <c r="O2099">
        <f t="shared" si="420"/>
        <v>272.19232843488254</v>
      </c>
      <c r="P2099">
        <v>32846.57</v>
      </c>
      <c r="Q2099">
        <f t="shared" si="421"/>
        <v>339.13558373548585</v>
      </c>
      <c r="R2099">
        <v>15820.19</v>
      </c>
      <c r="S2099" s="135">
        <f t="shared" si="422"/>
        <v>375.88719717921668</v>
      </c>
      <c r="T2099">
        <v>21589.200000000001</v>
      </c>
      <c r="U2099" s="136">
        <f t="shared" si="423"/>
        <v>337.92420137209507</v>
      </c>
      <c r="V2099">
        <v>15954.2</v>
      </c>
      <c r="W2099">
        <f t="shared" si="424"/>
        <v>218.10282720823952</v>
      </c>
      <c r="X2099">
        <v>7454.78</v>
      </c>
      <c r="Y2099">
        <f t="shared" si="425"/>
        <v>179.95022557806644</v>
      </c>
      <c r="Z2099">
        <v>35625.43</v>
      </c>
      <c r="AA2099" s="136">
        <f t="shared" si="426"/>
        <v>359.21422521577801</v>
      </c>
      <c r="AB2099">
        <v>19745</v>
      </c>
      <c r="AC2099">
        <f t="shared" si="427"/>
        <v>224.44131220587903</v>
      </c>
    </row>
    <row r="2100" spans="1:29">
      <c r="A2100" s="20">
        <v>45131</v>
      </c>
      <c r="B2100">
        <v>44176.800000000003</v>
      </c>
      <c r="C2100">
        <f t="shared" si="428"/>
        <v>223.90730843210451</v>
      </c>
      <c r="D2100">
        <v>33136.449999999997</v>
      </c>
      <c r="E2100" s="135">
        <f t="shared" si="428"/>
        <v>382.61413260604991</v>
      </c>
      <c r="F2100">
        <v>19519.349999999999</v>
      </c>
      <c r="G2100">
        <f t="shared" si="416"/>
        <v>280.83496511746688</v>
      </c>
      <c r="H2100">
        <v>15954.52</v>
      </c>
      <c r="I2100">
        <f t="shared" si="417"/>
        <v>251.97567188953482</v>
      </c>
      <c r="J2100">
        <v>13539.26</v>
      </c>
      <c r="K2100">
        <f t="shared" si="418"/>
        <v>265.29570134771313</v>
      </c>
      <c r="L2100">
        <v>37614.089999999997</v>
      </c>
      <c r="M2100" s="134">
        <f t="shared" si="419"/>
        <v>441.89381603896607</v>
      </c>
      <c r="N2100">
        <v>17817.8</v>
      </c>
      <c r="O2100">
        <f t="shared" si="420"/>
        <v>271.44811532027825</v>
      </c>
      <c r="P2100">
        <v>33033.74</v>
      </c>
      <c r="Q2100">
        <f t="shared" si="421"/>
        <v>341.06808406071832</v>
      </c>
      <c r="R2100">
        <v>15936.51</v>
      </c>
      <c r="S2100" s="135">
        <f t="shared" si="422"/>
        <v>378.6509565762837</v>
      </c>
      <c r="T2100">
        <v>21689.599999999999</v>
      </c>
      <c r="U2100" s="136">
        <f t="shared" si="423"/>
        <v>339.49570887666948</v>
      </c>
      <c r="V2100">
        <v>15916.3</v>
      </c>
      <c r="W2100">
        <f t="shared" si="424"/>
        <v>217.58471303446757</v>
      </c>
      <c r="X2100">
        <v>7495.39</v>
      </c>
      <c r="Y2100">
        <f t="shared" si="425"/>
        <v>180.93050650664185</v>
      </c>
      <c r="Z2100">
        <v>36038.239999999998</v>
      </c>
      <c r="AA2100" s="136">
        <f t="shared" si="426"/>
        <v>363.37662337662334</v>
      </c>
      <c r="AB2100">
        <v>19672.349999999999</v>
      </c>
      <c r="AC2100">
        <f t="shared" si="427"/>
        <v>223.61550003410096</v>
      </c>
    </row>
    <row r="2101" spans="1:29">
      <c r="A2101" s="20">
        <v>45132</v>
      </c>
      <c r="B2101">
        <v>44407.55</v>
      </c>
      <c r="C2101">
        <f t="shared" si="428"/>
        <v>225.07685016941247</v>
      </c>
      <c r="D2101">
        <v>33070.050000000003</v>
      </c>
      <c r="E2101" s="135">
        <f t="shared" si="428"/>
        <v>381.84743676491303</v>
      </c>
      <c r="F2101">
        <v>19528.5</v>
      </c>
      <c r="G2101">
        <f t="shared" si="416"/>
        <v>280.96661089106203</v>
      </c>
      <c r="H2101">
        <v>15933.2</v>
      </c>
      <c r="I2101">
        <f t="shared" si="417"/>
        <v>251.63895719522347</v>
      </c>
      <c r="J2101">
        <v>13517.22</v>
      </c>
      <c r="K2101">
        <f t="shared" si="418"/>
        <v>264.86383747496791</v>
      </c>
      <c r="L2101">
        <v>37748.71</v>
      </c>
      <c r="M2101" s="134">
        <f t="shared" si="419"/>
        <v>443.47534427785649</v>
      </c>
      <c r="N2101">
        <v>17830.400000000001</v>
      </c>
      <c r="O2101">
        <f t="shared" si="420"/>
        <v>271.64007202946993</v>
      </c>
      <c r="P2101">
        <v>33037.589999999997</v>
      </c>
      <c r="Q2101">
        <f t="shared" si="421"/>
        <v>341.10783469517975</v>
      </c>
      <c r="R2101">
        <v>15909.25</v>
      </c>
      <c r="S2101" s="135">
        <f t="shared" si="422"/>
        <v>378.00325986751437</v>
      </c>
      <c r="T2101">
        <v>21661.15</v>
      </c>
      <c r="U2101" s="136">
        <f t="shared" si="423"/>
        <v>339.05039624215613</v>
      </c>
      <c r="V2101">
        <v>15850.95</v>
      </c>
      <c r="W2101">
        <f t="shared" si="424"/>
        <v>216.69134202507453</v>
      </c>
      <c r="X2101">
        <v>7551.66</v>
      </c>
      <c r="Y2101">
        <f t="shared" si="425"/>
        <v>182.28880268617735</v>
      </c>
      <c r="Z2101">
        <v>35926.36</v>
      </c>
      <c r="AA2101" s="136">
        <f t="shared" si="426"/>
        <v>362.24852786964584</v>
      </c>
      <c r="AB2101">
        <v>19680.599999999999</v>
      </c>
      <c r="AC2101">
        <f t="shared" si="427"/>
        <v>223.70927774115077</v>
      </c>
    </row>
    <row r="2102" spans="1:29">
      <c r="A2102" s="20">
        <v>45133</v>
      </c>
      <c r="B2102">
        <v>44568.25</v>
      </c>
      <c r="C2102">
        <f t="shared" si="428"/>
        <v>225.8913479253622</v>
      </c>
      <c r="D2102">
        <v>33371.300000000003</v>
      </c>
      <c r="E2102" s="135">
        <f t="shared" si="428"/>
        <v>385.32585727910731</v>
      </c>
      <c r="F2102">
        <v>19664.849999999999</v>
      </c>
      <c r="G2102">
        <f t="shared" si="416"/>
        <v>282.92834873037356</v>
      </c>
      <c r="H2102">
        <v>15987.71</v>
      </c>
      <c r="I2102">
        <f t="shared" si="417"/>
        <v>252.49985391130755</v>
      </c>
      <c r="J2102">
        <v>13555.34</v>
      </c>
      <c r="K2102">
        <f t="shared" si="418"/>
        <v>265.61078170496091</v>
      </c>
      <c r="L2102">
        <v>37864.79</v>
      </c>
      <c r="M2102" s="134">
        <f t="shared" si="419"/>
        <v>444.8390628781417</v>
      </c>
      <c r="N2102">
        <v>17842.95</v>
      </c>
      <c r="O2102">
        <f t="shared" si="420"/>
        <v>271.83126700568863</v>
      </c>
      <c r="P2102">
        <v>33060.6</v>
      </c>
      <c r="Q2102">
        <f t="shared" si="421"/>
        <v>341.34540926633753</v>
      </c>
      <c r="R2102">
        <v>16090.24</v>
      </c>
      <c r="S2102" s="135">
        <f t="shared" si="422"/>
        <v>382.30357635027889</v>
      </c>
      <c r="T2102">
        <v>21797.15</v>
      </c>
      <c r="U2102" s="136">
        <f t="shared" si="423"/>
        <v>341.17913150731675</v>
      </c>
      <c r="V2102">
        <v>15871.25</v>
      </c>
      <c r="W2102">
        <f t="shared" si="424"/>
        <v>216.96885436617137</v>
      </c>
      <c r="X2102">
        <v>7607.8</v>
      </c>
      <c r="Y2102">
        <f t="shared" si="425"/>
        <v>183.64396080807401</v>
      </c>
      <c r="Z2102">
        <v>36075.26</v>
      </c>
      <c r="AA2102" s="136">
        <f t="shared" si="426"/>
        <v>363.74989916915388</v>
      </c>
      <c r="AB2102">
        <v>19778.3</v>
      </c>
      <c r="AC2102">
        <f t="shared" si="427"/>
        <v>224.81983313251641</v>
      </c>
    </row>
    <row r="2103" spans="1:29">
      <c r="A2103" s="20">
        <v>45134</v>
      </c>
      <c r="B2103">
        <v>44696.45</v>
      </c>
      <c r="C2103">
        <f t="shared" si="428"/>
        <v>226.54112149295864</v>
      </c>
      <c r="D2103">
        <v>33330.65</v>
      </c>
      <c r="E2103" s="135">
        <f t="shared" si="428"/>
        <v>384.85648700889317</v>
      </c>
      <c r="F2103">
        <v>19647.55</v>
      </c>
      <c r="G2103">
        <f t="shared" si="416"/>
        <v>282.67944469942319</v>
      </c>
      <c r="H2103">
        <v>16091.81</v>
      </c>
      <c r="I2103">
        <f t="shared" si="417"/>
        <v>254.14394395248087</v>
      </c>
      <c r="J2103">
        <v>13664.85</v>
      </c>
      <c r="K2103">
        <f t="shared" si="418"/>
        <v>267.75658082947649</v>
      </c>
      <c r="L2103">
        <v>38045.769999999997</v>
      </c>
      <c r="M2103" s="134">
        <f t="shared" si="419"/>
        <v>446.96523269447204</v>
      </c>
      <c r="N2103">
        <v>17850.599999999999</v>
      </c>
      <c r="O2103">
        <f t="shared" si="420"/>
        <v>271.94781215055502</v>
      </c>
      <c r="P2103">
        <v>33243.949999999997</v>
      </c>
      <c r="Q2103">
        <f t="shared" si="421"/>
        <v>343.23846870231216</v>
      </c>
      <c r="R2103">
        <v>16114.43</v>
      </c>
      <c r="S2103" s="135">
        <f t="shared" si="422"/>
        <v>382.87832995941795</v>
      </c>
      <c r="T2103">
        <v>21865.1</v>
      </c>
      <c r="U2103" s="136">
        <f t="shared" si="423"/>
        <v>342.24271651663776</v>
      </c>
      <c r="V2103">
        <v>15880.95</v>
      </c>
      <c r="W2103">
        <f t="shared" si="424"/>
        <v>217.10145878531623</v>
      </c>
      <c r="X2103">
        <v>7630.44</v>
      </c>
      <c r="Y2103">
        <f t="shared" si="425"/>
        <v>184.1904656153369</v>
      </c>
      <c r="Z2103">
        <v>36088.28</v>
      </c>
      <c r="AA2103" s="136">
        <f t="shared" si="426"/>
        <v>363.88118093087036</v>
      </c>
      <c r="AB2103">
        <v>19659.900000000001</v>
      </c>
      <c r="AC2103">
        <f t="shared" si="427"/>
        <v>223.47398094891676</v>
      </c>
    </row>
    <row r="2104" spans="1:29">
      <c r="A2104" s="20">
        <v>45135</v>
      </c>
      <c r="B2104">
        <v>45166.400000000001</v>
      </c>
      <c r="C2104">
        <f t="shared" si="428"/>
        <v>228.92303325654652</v>
      </c>
      <c r="D2104">
        <v>33727.1</v>
      </c>
      <c r="E2104" s="135">
        <f t="shared" si="428"/>
        <v>389.43414613869339</v>
      </c>
      <c r="F2104">
        <v>19762.95</v>
      </c>
      <c r="G2104">
        <f t="shared" si="416"/>
        <v>284.33976407350872</v>
      </c>
      <c r="H2104">
        <v>16223.58</v>
      </c>
      <c r="I2104">
        <f t="shared" si="417"/>
        <v>256.22503660113995</v>
      </c>
      <c r="J2104">
        <v>13768.79</v>
      </c>
      <c r="K2104">
        <f t="shared" si="418"/>
        <v>269.79323831283091</v>
      </c>
      <c r="L2104">
        <v>38294.44</v>
      </c>
      <c r="M2104" s="134">
        <f t="shared" si="419"/>
        <v>449.88663090547254</v>
      </c>
      <c r="N2104">
        <v>17908.3</v>
      </c>
      <c r="O2104">
        <f t="shared" si="420"/>
        <v>272.82685200137723</v>
      </c>
      <c r="P2104">
        <v>33494.47</v>
      </c>
      <c r="Q2104">
        <f t="shared" si="421"/>
        <v>345.82504764913716</v>
      </c>
      <c r="R2104">
        <v>16261.41</v>
      </c>
      <c r="S2104" s="135">
        <f t="shared" si="422"/>
        <v>386.37056995409569</v>
      </c>
      <c r="T2104">
        <v>22084.3</v>
      </c>
      <c r="U2104" s="136">
        <f t="shared" si="423"/>
        <v>345.67373688519069</v>
      </c>
      <c r="V2104">
        <v>15941.85</v>
      </c>
      <c r="W2104">
        <f t="shared" si="424"/>
        <v>217.93399580860671</v>
      </c>
      <c r="X2104">
        <v>7671.44</v>
      </c>
      <c r="Y2104">
        <f t="shared" si="425"/>
        <v>185.18016071682894</v>
      </c>
      <c r="Z2104">
        <v>36408.11</v>
      </c>
      <c r="AA2104" s="136">
        <f t="shared" si="426"/>
        <v>367.10605388400415</v>
      </c>
      <c r="AB2104">
        <v>19646.05</v>
      </c>
      <c r="AC2104">
        <f t="shared" si="427"/>
        <v>223.316548071021</v>
      </c>
    </row>
    <row r="2105" spans="1:29">
      <c r="A2105" s="20">
        <v>45138</v>
      </c>
      <c r="B2105">
        <v>45287</v>
      </c>
      <c r="C2105">
        <f t="shared" si="428"/>
        <v>229.53428670625112</v>
      </c>
      <c r="D2105">
        <v>33995.699999999997</v>
      </c>
      <c r="E2105" s="135">
        <f t="shared" si="428"/>
        <v>392.53556937558159</v>
      </c>
      <c r="F2105">
        <v>19822.400000000001</v>
      </c>
      <c r="G2105">
        <f t="shared" si="416"/>
        <v>285.19510191397131</v>
      </c>
      <c r="H2105">
        <v>16252.54</v>
      </c>
      <c r="I2105">
        <f t="shared" si="417"/>
        <v>256.68241265870364</v>
      </c>
      <c r="J2105">
        <v>13822.95</v>
      </c>
      <c r="K2105">
        <f t="shared" si="418"/>
        <v>270.85447911808853</v>
      </c>
      <c r="L2105">
        <v>38726.36</v>
      </c>
      <c r="M2105" s="134">
        <f t="shared" si="419"/>
        <v>454.96086710322572</v>
      </c>
      <c r="N2105">
        <v>18155.849999999999</v>
      </c>
      <c r="O2105">
        <f t="shared" si="420"/>
        <v>276.59819195061527</v>
      </c>
      <c r="P2105">
        <v>33836.06</v>
      </c>
      <c r="Q2105">
        <f t="shared" si="421"/>
        <v>349.35190978567698</v>
      </c>
      <c r="R2105">
        <v>16432.439999999999</v>
      </c>
      <c r="S2105" s="135">
        <f t="shared" si="422"/>
        <v>390.43423716248958</v>
      </c>
      <c r="T2105">
        <v>22275.85</v>
      </c>
      <c r="U2105" s="136">
        <f t="shared" si="423"/>
        <v>348.67196659137829</v>
      </c>
      <c r="V2105">
        <v>15980.5</v>
      </c>
      <c r="W2105">
        <f t="shared" si="424"/>
        <v>218.46236290138469</v>
      </c>
      <c r="X2105">
        <v>7776.77</v>
      </c>
      <c r="Y2105">
        <f t="shared" si="425"/>
        <v>187.72271157146687</v>
      </c>
      <c r="Z2105">
        <v>36747.480000000003</v>
      </c>
      <c r="AA2105" s="136">
        <f t="shared" si="426"/>
        <v>370.52795031055899</v>
      </c>
      <c r="AB2105">
        <v>19753.8</v>
      </c>
      <c r="AC2105">
        <f t="shared" si="427"/>
        <v>224.54134176006545</v>
      </c>
    </row>
    <row r="2106" spans="1:29">
      <c r="A2106" s="20">
        <v>45139</v>
      </c>
      <c r="B2106">
        <v>45263.25</v>
      </c>
      <c r="C2106">
        <f t="shared" si="428"/>
        <v>229.41391133783915</v>
      </c>
      <c r="D2106">
        <v>33841.550000000003</v>
      </c>
      <c r="E2106" s="135">
        <f t="shared" si="428"/>
        <v>390.75565726848441</v>
      </c>
      <c r="F2106">
        <v>19767.349999999999</v>
      </c>
      <c r="G2106">
        <f t="shared" si="416"/>
        <v>284.40306914496426</v>
      </c>
      <c r="H2106">
        <v>16236.12</v>
      </c>
      <c r="I2106">
        <f t="shared" si="417"/>
        <v>256.42308548794415</v>
      </c>
      <c r="J2106">
        <v>13818.67</v>
      </c>
      <c r="K2106">
        <f t="shared" si="418"/>
        <v>270.77061444588571</v>
      </c>
      <c r="L2106">
        <v>38580.76</v>
      </c>
      <c r="M2106" s="134">
        <f t="shared" si="419"/>
        <v>453.25034480652062</v>
      </c>
      <c r="N2106">
        <v>18238.849999999999</v>
      </c>
      <c r="O2106">
        <f t="shared" si="420"/>
        <v>277.86266868576683</v>
      </c>
      <c r="P2106">
        <v>33784.519999999997</v>
      </c>
      <c r="Q2106">
        <f t="shared" si="421"/>
        <v>348.81976752589986</v>
      </c>
      <c r="R2106">
        <v>16335.43</v>
      </c>
      <c r="S2106" s="135">
        <f t="shared" si="422"/>
        <v>388.12928273410694</v>
      </c>
      <c r="T2106">
        <v>22124.1</v>
      </c>
      <c r="U2106" s="136">
        <f t="shared" si="423"/>
        <v>346.29670499955387</v>
      </c>
      <c r="V2106">
        <v>16057.05</v>
      </c>
      <c r="W2106">
        <f t="shared" si="424"/>
        <v>219.50884416793463</v>
      </c>
      <c r="X2106">
        <v>7760.9</v>
      </c>
      <c r="Y2106">
        <f t="shared" si="425"/>
        <v>187.33962715047468</v>
      </c>
      <c r="Z2106">
        <v>36487.089999999997</v>
      </c>
      <c r="AA2106" s="136">
        <f t="shared" si="426"/>
        <v>367.90241590707421</v>
      </c>
      <c r="AB2106">
        <v>19733.55</v>
      </c>
      <c r="AC2106">
        <f t="shared" si="427"/>
        <v>224.31116011548866</v>
      </c>
    </row>
    <row r="2107" spans="1:29">
      <c r="A2107" s="20">
        <v>45140</v>
      </c>
      <c r="B2107">
        <v>44645.8</v>
      </c>
      <c r="C2107">
        <f t="shared" si="428"/>
        <v>226.28440518095587</v>
      </c>
      <c r="D2107">
        <v>33402.800000000003</v>
      </c>
      <c r="E2107" s="135">
        <f t="shared" si="428"/>
        <v>385.68957593868276</v>
      </c>
      <c r="F2107">
        <v>19602.45</v>
      </c>
      <c r="G2107">
        <f t="shared" si="416"/>
        <v>282.03056771700335</v>
      </c>
      <c r="H2107">
        <v>16079.77</v>
      </c>
      <c r="I2107">
        <f t="shared" si="417"/>
        <v>253.95379175175344</v>
      </c>
      <c r="J2107">
        <v>13671.37</v>
      </c>
      <c r="K2107">
        <f t="shared" si="418"/>
        <v>267.88433729273868</v>
      </c>
      <c r="L2107">
        <v>38222.94</v>
      </c>
      <c r="M2107" s="134">
        <f t="shared" si="419"/>
        <v>449.04664227762623</v>
      </c>
      <c r="N2107">
        <v>18051.400000000001</v>
      </c>
      <c r="O2107">
        <f t="shared" si="420"/>
        <v>275.00693177005417</v>
      </c>
      <c r="P2107">
        <v>33488.39</v>
      </c>
      <c r="Q2107">
        <f t="shared" si="421"/>
        <v>345.76227262120847</v>
      </c>
      <c r="R2107">
        <v>16042.23</v>
      </c>
      <c r="S2107" s="135">
        <f t="shared" si="422"/>
        <v>381.16286031990415</v>
      </c>
      <c r="T2107">
        <v>21812.85</v>
      </c>
      <c r="U2107" s="136">
        <f t="shared" si="423"/>
        <v>341.42487521072127</v>
      </c>
      <c r="V2107">
        <v>15972.45</v>
      </c>
      <c r="W2107">
        <f t="shared" si="424"/>
        <v>218.3523149040532</v>
      </c>
      <c r="X2107">
        <v>7593.84</v>
      </c>
      <c r="Y2107">
        <f t="shared" si="425"/>
        <v>183.30698169546841</v>
      </c>
      <c r="Z2107">
        <v>36063.68</v>
      </c>
      <c r="AA2107" s="136">
        <f t="shared" si="426"/>
        <v>363.63313704928612</v>
      </c>
      <c r="AB2107">
        <v>19526.55</v>
      </c>
      <c r="AC2107">
        <f t="shared" si="427"/>
        <v>221.95819219314799</v>
      </c>
    </row>
    <row r="2108" spans="1:29">
      <c r="A2108" s="20">
        <v>45141</v>
      </c>
      <c r="B2108">
        <v>44414.55</v>
      </c>
      <c r="C2108">
        <f t="shared" si="428"/>
        <v>225.11232922536553</v>
      </c>
      <c r="D2108">
        <v>33343.35</v>
      </c>
      <c r="E2108" s="135">
        <f t="shared" si="428"/>
        <v>385.00312913513471</v>
      </c>
      <c r="F2108">
        <v>19500.400000000001</v>
      </c>
      <c r="G2108">
        <f t="shared" si="416"/>
        <v>280.56232168472064</v>
      </c>
      <c r="H2108">
        <v>16040.06</v>
      </c>
      <c r="I2108">
        <f t="shared" si="417"/>
        <v>253.32663694354025</v>
      </c>
      <c r="J2108">
        <v>13621.23</v>
      </c>
      <c r="K2108">
        <f t="shared" si="418"/>
        <v>266.901866576793</v>
      </c>
      <c r="L2108">
        <v>38178.160000000003</v>
      </c>
      <c r="M2108" s="134">
        <f t="shared" si="419"/>
        <v>448.52056268664785</v>
      </c>
      <c r="N2108">
        <v>18011.7</v>
      </c>
      <c r="O2108">
        <f t="shared" si="420"/>
        <v>274.40211578950579</v>
      </c>
      <c r="P2108">
        <v>33480.01</v>
      </c>
      <c r="Q2108">
        <f t="shared" si="421"/>
        <v>345.67575046100416</v>
      </c>
      <c r="R2108">
        <v>16012.28</v>
      </c>
      <c r="S2108" s="135">
        <f t="shared" si="422"/>
        <v>380.45124929908093</v>
      </c>
      <c r="T2108">
        <v>21737.200000000001</v>
      </c>
      <c r="U2108" s="136">
        <f t="shared" si="423"/>
        <v>340.24076621947574</v>
      </c>
      <c r="V2108">
        <v>15892.45</v>
      </c>
      <c r="W2108">
        <f t="shared" si="424"/>
        <v>217.25867021007548</v>
      </c>
      <c r="X2108">
        <v>7545.44</v>
      </c>
      <c r="Y2108">
        <f t="shared" si="425"/>
        <v>182.13865869760951</v>
      </c>
      <c r="Z2108">
        <v>35984.239999999998</v>
      </c>
      <c r="AA2108" s="136">
        <f t="shared" si="426"/>
        <v>362.83213680729204</v>
      </c>
      <c r="AB2108">
        <v>19381.650000000001</v>
      </c>
      <c r="AC2108">
        <f t="shared" si="427"/>
        <v>220.3111146475095</v>
      </c>
    </row>
    <row r="2109" spans="1:29">
      <c r="A2109" s="20">
        <v>45142</v>
      </c>
      <c r="B2109">
        <v>44765</v>
      </c>
      <c r="C2109">
        <f t="shared" si="428"/>
        <v>226.88856281946988</v>
      </c>
      <c r="D2109">
        <v>33494.25</v>
      </c>
      <c r="E2109" s="135">
        <f t="shared" si="428"/>
        <v>386.74551471386309</v>
      </c>
      <c r="F2109">
        <v>19485.25</v>
      </c>
      <c r="G2109">
        <f t="shared" si="416"/>
        <v>280.34435081368599</v>
      </c>
      <c r="H2109">
        <v>16098.6</v>
      </c>
      <c r="I2109">
        <f t="shared" si="417"/>
        <v>254.25118094940277</v>
      </c>
      <c r="J2109">
        <v>13685.28</v>
      </c>
      <c r="K2109">
        <f t="shared" si="418"/>
        <v>268.15689747739771</v>
      </c>
      <c r="L2109">
        <v>38264.51</v>
      </c>
      <c r="M2109" s="134">
        <f t="shared" si="419"/>
        <v>449.53501049104682</v>
      </c>
      <c r="N2109">
        <v>18130.95</v>
      </c>
      <c r="O2109">
        <f t="shared" si="420"/>
        <v>276.2188489300699</v>
      </c>
      <c r="P2109">
        <v>33663.480000000003</v>
      </c>
      <c r="Q2109">
        <f t="shared" si="421"/>
        <v>347.57004887779317</v>
      </c>
      <c r="R2109">
        <v>16022.4</v>
      </c>
      <c r="S2109" s="135">
        <f t="shared" si="422"/>
        <v>380.69170016822056</v>
      </c>
      <c r="T2109">
        <v>21791</v>
      </c>
      <c r="U2109" s="136">
        <f t="shared" si="423"/>
        <v>341.08286884642894</v>
      </c>
      <c r="V2109">
        <v>15985.8</v>
      </c>
      <c r="W2109">
        <f t="shared" si="424"/>
        <v>218.53481686236069</v>
      </c>
      <c r="X2109">
        <v>7530.92</v>
      </c>
      <c r="Y2109">
        <f t="shared" si="425"/>
        <v>181.78816179825188</v>
      </c>
      <c r="Z2109">
        <v>36134.31</v>
      </c>
      <c r="AA2109" s="136">
        <f t="shared" si="426"/>
        <v>364.34530531580214</v>
      </c>
      <c r="AB2109">
        <v>19517</v>
      </c>
      <c r="AC2109">
        <f t="shared" si="427"/>
        <v>221.8496373928661</v>
      </c>
    </row>
    <row r="2110" spans="1:29">
      <c r="A2110" s="20">
        <v>45145</v>
      </c>
      <c r="B2110">
        <v>44838.45</v>
      </c>
      <c r="C2110">
        <f t="shared" si="428"/>
        <v>227.26083948514818</v>
      </c>
      <c r="D2110">
        <v>33592.85</v>
      </c>
      <c r="E2110" s="135">
        <f t="shared" si="428"/>
        <v>387.88401185145489</v>
      </c>
      <c r="F2110">
        <v>19557.3</v>
      </c>
      <c r="G2110">
        <f t="shared" si="416"/>
        <v>281.38097135877138</v>
      </c>
      <c r="H2110">
        <v>16130.46</v>
      </c>
      <c r="I2110">
        <f t="shared" si="417"/>
        <v>254.75435778621141</v>
      </c>
      <c r="J2110">
        <v>13753.49</v>
      </c>
      <c r="K2110">
        <f t="shared" si="418"/>
        <v>269.49344170425553</v>
      </c>
      <c r="L2110">
        <v>38569.4</v>
      </c>
      <c r="M2110" s="134">
        <f t="shared" si="419"/>
        <v>453.11688647348103</v>
      </c>
      <c r="N2110">
        <v>18180.400000000001</v>
      </c>
      <c r="O2110">
        <f t="shared" si="420"/>
        <v>276.97220284034995</v>
      </c>
      <c r="P2110">
        <v>33801.56</v>
      </c>
      <c r="Q2110">
        <f t="shared" si="421"/>
        <v>348.99570280154211</v>
      </c>
      <c r="R2110">
        <v>16052.75</v>
      </c>
      <c r="S2110" s="135">
        <f t="shared" si="422"/>
        <v>381.41281517596627</v>
      </c>
      <c r="T2110">
        <v>21873.200000000001</v>
      </c>
      <c r="U2110" s="136">
        <f t="shared" si="423"/>
        <v>342.36950148463632</v>
      </c>
      <c r="V2110">
        <v>16065.75</v>
      </c>
      <c r="W2110">
        <f t="shared" si="424"/>
        <v>219.62777802840469</v>
      </c>
      <c r="X2110">
        <v>7576.32</v>
      </c>
      <c r="Y2110">
        <f t="shared" si="425"/>
        <v>182.88406808136745</v>
      </c>
      <c r="Z2110">
        <v>36318.04</v>
      </c>
      <c r="AA2110" s="136">
        <f t="shared" si="426"/>
        <v>366.19787045252883</v>
      </c>
      <c r="AB2110">
        <v>19597.3</v>
      </c>
      <c r="AC2110">
        <f t="shared" si="427"/>
        <v>222.76240707481759</v>
      </c>
    </row>
    <row r="2111" spans="1:29">
      <c r="A2111" s="20">
        <v>45146</v>
      </c>
      <c r="B2111">
        <v>44838.8</v>
      </c>
      <c r="C2111">
        <f t="shared" si="428"/>
        <v>227.26261343794584</v>
      </c>
      <c r="D2111">
        <v>33807.449999999997</v>
      </c>
      <c r="E2111" s="135">
        <f t="shared" si="428"/>
        <v>390.36191738621369</v>
      </c>
      <c r="F2111">
        <v>19485.349999999999</v>
      </c>
      <c r="G2111">
        <f t="shared" si="416"/>
        <v>280.34578956530993</v>
      </c>
      <c r="H2111">
        <v>16113.01</v>
      </c>
      <c r="I2111">
        <f t="shared" si="417"/>
        <v>254.47876344213384</v>
      </c>
      <c r="J2111">
        <v>13786.05</v>
      </c>
      <c r="K2111">
        <f t="shared" si="418"/>
        <v>270.1314402385832</v>
      </c>
      <c r="L2111">
        <v>38583.410000000003</v>
      </c>
      <c r="M2111" s="134">
        <f t="shared" si="419"/>
        <v>453.28147725216814</v>
      </c>
      <c r="N2111">
        <v>18241.150000000001</v>
      </c>
      <c r="O2111">
        <f t="shared" si="420"/>
        <v>277.89770840252413</v>
      </c>
      <c r="P2111">
        <v>33828.769999999997</v>
      </c>
      <c r="Q2111">
        <f t="shared" si="421"/>
        <v>349.27664170120323</v>
      </c>
      <c r="R2111">
        <v>16107.59</v>
      </c>
      <c r="S2111" s="135">
        <f t="shared" si="422"/>
        <v>382.71581178304297</v>
      </c>
      <c r="T2111">
        <v>21856.5</v>
      </c>
      <c r="U2111" s="136">
        <f t="shared" si="423"/>
        <v>342.1081053160467</v>
      </c>
      <c r="V2111">
        <v>16054.85</v>
      </c>
      <c r="W2111">
        <f t="shared" si="424"/>
        <v>219.47876893885027</v>
      </c>
      <c r="X2111">
        <v>7596.5</v>
      </c>
      <c r="Y2111">
        <f t="shared" si="425"/>
        <v>183.37119118254083</v>
      </c>
      <c r="Z2111">
        <v>36289.17</v>
      </c>
      <c r="AA2111" s="136">
        <f t="shared" si="426"/>
        <v>365.90677179962887</v>
      </c>
      <c r="AB2111">
        <v>19570.849999999999</v>
      </c>
      <c r="AC2111">
        <f t="shared" si="427"/>
        <v>222.46175006251846</v>
      </c>
    </row>
    <row r="2112" spans="1:29">
      <c r="A2112" s="20">
        <v>45147</v>
      </c>
      <c r="B2112">
        <v>44948.15</v>
      </c>
      <c r="C2112">
        <f t="shared" si="428"/>
        <v>227.81684697629748</v>
      </c>
      <c r="D2112">
        <v>33841.35</v>
      </c>
      <c r="E2112" s="135">
        <f t="shared" si="428"/>
        <v>390.75334794366165</v>
      </c>
      <c r="F2112">
        <v>19564.7</v>
      </c>
      <c r="G2112">
        <f t="shared" si="416"/>
        <v>281.48743897894673</v>
      </c>
      <c r="H2112">
        <v>16203.93</v>
      </c>
      <c r="I2112">
        <f t="shared" si="417"/>
        <v>255.9146968383248</v>
      </c>
      <c r="J2112">
        <v>13871.55</v>
      </c>
      <c r="K2112">
        <f t="shared" si="418"/>
        <v>271.80677422768082</v>
      </c>
      <c r="L2112">
        <v>38609.82</v>
      </c>
      <c r="M2112" s="134">
        <f t="shared" si="419"/>
        <v>453.59174438029982</v>
      </c>
      <c r="N2112">
        <v>18306.3</v>
      </c>
      <c r="O2112">
        <f t="shared" si="420"/>
        <v>278.89024646632072</v>
      </c>
      <c r="P2112">
        <v>33840.199999999997</v>
      </c>
      <c r="Q2112">
        <f t="shared" si="421"/>
        <v>349.39465462377319</v>
      </c>
      <c r="R2112">
        <v>16181.69</v>
      </c>
      <c r="S2112" s="135">
        <f t="shared" si="422"/>
        <v>384.47642536043867</v>
      </c>
      <c r="T2112">
        <v>21973.55</v>
      </c>
      <c r="U2112" s="136">
        <f t="shared" si="423"/>
        <v>343.94022636595145</v>
      </c>
      <c r="V2112">
        <v>16078.75</v>
      </c>
      <c r="W2112">
        <f t="shared" si="424"/>
        <v>219.80549529117604</v>
      </c>
      <c r="X2112">
        <v>7660.56</v>
      </c>
      <c r="Y2112">
        <f t="shared" si="425"/>
        <v>184.91752943135984</v>
      </c>
      <c r="Z2112">
        <v>36295.9</v>
      </c>
      <c r="AA2112" s="136">
        <f t="shared" si="426"/>
        <v>365.97463095910302</v>
      </c>
      <c r="AB2112">
        <v>19632.55</v>
      </c>
      <c r="AC2112">
        <f t="shared" si="427"/>
        <v>223.16309364130311</v>
      </c>
    </row>
    <row r="2113" spans="1:29">
      <c r="A2113" s="20">
        <v>45148</v>
      </c>
      <c r="B2113">
        <v>44676.15</v>
      </c>
      <c r="C2113">
        <f t="shared" si="428"/>
        <v>226.43823223069495</v>
      </c>
      <c r="D2113">
        <v>33721.5</v>
      </c>
      <c r="E2113" s="135">
        <f t="shared" si="428"/>
        <v>389.36948504365773</v>
      </c>
      <c r="F2113">
        <v>19433.95</v>
      </c>
      <c r="G2113">
        <f t="shared" si="416"/>
        <v>279.60627123057861</v>
      </c>
      <c r="H2113">
        <v>16064.84</v>
      </c>
      <c r="I2113">
        <f t="shared" si="417"/>
        <v>253.71799670550254</v>
      </c>
      <c r="J2113">
        <v>13766.01</v>
      </c>
      <c r="K2113">
        <f t="shared" si="418"/>
        <v>269.73876546499827</v>
      </c>
      <c r="L2113">
        <v>38573.449999999997</v>
      </c>
      <c r="M2113" s="134">
        <f t="shared" si="419"/>
        <v>453.16446624890443</v>
      </c>
      <c r="N2113">
        <v>18307.400000000001</v>
      </c>
      <c r="O2113">
        <f t="shared" si="420"/>
        <v>278.90700459172638</v>
      </c>
      <c r="P2113">
        <v>33730.86</v>
      </c>
      <c r="Q2113">
        <f t="shared" si="421"/>
        <v>348.2657366050687</v>
      </c>
      <c r="R2113">
        <v>16084.09</v>
      </c>
      <c r="S2113" s="135">
        <f t="shared" si="422"/>
        <v>382.15745255134527</v>
      </c>
      <c r="T2113">
        <v>21865.85</v>
      </c>
      <c r="U2113" s="136">
        <f t="shared" si="423"/>
        <v>342.2544558655265</v>
      </c>
      <c r="V2113">
        <v>15996.15</v>
      </c>
      <c r="W2113">
        <f t="shared" si="424"/>
        <v>218.67630714464408</v>
      </c>
      <c r="X2113">
        <v>7639.29</v>
      </c>
      <c r="Y2113">
        <f t="shared" si="425"/>
        <v>184.40409492382969</v>
      </c>
      <c r="Z2113">
        <v>36101.599999999999</v>
      </c>
      <c r="AA2113" s="136">
        <f t="shared" si="426"/>
        <v>364.01548761797204</v>
      </c>
      <c r="AB2113">
        <v>19543.099999999999</v>
      </c>
      <c r="AC2113">
        <f t="shared" si="427"/>
        <v>222.14631595698728</v>
      </c>
    </row>
    <row r="2114" spans="1:29">
      <c r="A2114" s="20">
        <v>45149</v>
      </c>
      <c r="B2114">
        <v>44566.7</v>
      </c>
      <c r="C2114">
        <f t="shared" si="428"/>
        <v>225.88349184868684</v>
      </c>
      <c r="D2114">
        <v>33726.75</v>
      </c>
      <c r="E2114" s="135">
        <f t="shared" si="428"/>
        <v>389.43010482025369</v>
      </c>
      <c r="F2114">
        <v>19270.95</v>
      </c>
      <c r="G2114">
        <f t="shared" ref="G2114:G2177" si="429">F2114/F$2*100</f>
        <v>277.26110608347352</v>
      </c>
      <c r="H2114">
        <v>15971.62</v>
      </c>
      <c r="I2114">
        <f t="shared" ref="I2114:I2177" si="430">H2114/H$2*100</f>
        <v>252.24573855335871</v>
      </c>
      <c r="J2114">
        <v>13693.96</v>
      </c>
      <c r="K2114">
        <f t="shared" ref="K2114:K2177" si="431">J2114/J$2*100</f>
        <v>268.32697816775288</v>
      </c>
      <c r="L2114">
        <v>38585.81</v>
      </c>
      <c r="M2114" s="134">
        <f t="shared" ref="M2114:M2177" si="432">L2114/L$2*100</f>
        <v>453.30967267464121</v>
      </c>
      <c r="N2114">
        <v>18312.599999999999</v>
      </c>
      <c r="O2114">
        <f t="shared" ref="O2114:O2177" si="433">N2114/N$2*100</f>
        <v>278.98622482091662</v>
      </c>
      <c r="P2114">
        <v>33709.550000000003</v>
      </c>
      <c r="Q2114">
        <f t="shared" ref="Q2114:Q2177" si="434">P2114/P$2*100</f>
        <v>348.0457142621147</v>
      </c>
      <c r="R2114">
        <v>16074.88</v>
      </c>
      <c r="S2114" s="135">
        <f t="shared" ref="S2114:S2177" si="435">R2114/R$2*100</f>
        <v>381.93862325245436</v>
      </c>
      <c r="T2114">
        <v>21802.65</v>
      </c>
      <c r="U2114" s="136">
        <f t="shared" ref="U2114:U2177" si="436">T2114/T$2*100</f>
        <v>341.26522006583428</v>
      </c>
      <c r="V2114">
        <v>15939.8</v>
      </c>
      <c r="W2114">
        <f t="shared" ref="W2114:W2177" si="437">V2114/V$2*100</f>
        <v>217.9059711633235</v>
      </c>
      <c r="X2114">
        <v>7610.72</v>
      </c>
      <c r="Y2114">
        <f t="shared" ref="Y2114:Y2177" si="438">X2114/X$2*100</f>
        <v>183.71444641042416</v>
      </c>
      <c r="Z2114">
        <v>36129.17</v>
      </c>
      <c r="AA2114" s="136">
        <f t="shared" ref="AA2114:AA2177" si="439">Z2114/Z$2*100</f>
        <v>364.29347826086956</v>
      </c>
      <c r="AB2114">
        <v>19428.3</v>
      </c>
      <c r="AC2114">
        <f t="shared" ref="AC2114:AC2177" si="440">AB2114/AB$2*100</f>
        <v>220.84138495464569</v>
      </c>
    </row>
    <row r="2115" spans="1:29">
      <c r="A2115" s="20">
        <v>45152</v>
      </c>
      <c r="B2115">
        <v>44008.75</v>
      </c>
      <c r="C2115">
        <f t="shared" ref="C2115:E2178" si="441">B2115/B$2*100</f>
        <v>223.05555766740412</v>
      </c>
      <c r="D2115">
        <v>33534.449999999997</v>
      </c>
      <c r="E2115" s="135">
        <f t="shared" si="441"/>
        <v>387.20968900322606</v>
      </c>
      <c r="F2115">
        <v>19250.55</v>
      </c>
      <c r="G2115">
        <f t="shared" si="429"/>
        <v>276.96760075217935</v>
      </c>
      <c r="H2115">
        <v>15955.46</v>
      </c>
      <c r="I2115">
        <f t="shared" si="430"/>
        <v>251.99051765935906</v>
      </c>
      <c r="J2115">
        <v>13679.2</v>
      </c>
      <c r="K2115">
        <f t="shared" si="431"/>
        <v>268.03776261595078</v>
      </c>
      <c r="L2115">
        <v>38545.35</v>
      </c>
      <c r="M2115" s="134">
        <f t="shared" si="432"/>
        <v>452.83434484411453</v>
      </c>
      <c r="N2115">
        <v>18276.3</v>
      </c>
      <c r="O2115">
        <f t="shared" si="433"/>
        <v>278.43320668253102</v>
      </c>
      <c r="P2115">
        <v>33587.35</v>
      </c>
      <c r="Q2115">
        <f t="shared" si="434"/>
        <v>346.78401879946887</v>
      </c>
      <c r="R2115">
        <v>15989.72</v>
      </c>
      <c r="S2115" s="135">
        <f t="shared" si="435"/>
        <v>379.91522443665116</v>
      </c>
      <c r="T2115">
        <v>21761.25</v>
      </c>
      <c r="U2115" s="136">
        <f t="shared" si="436"/>
        <v>340.61720800717507</v>
      </c>
      <c r="V2115">
        <v>15938.25</v>
      </c>
      <c r="W2115">
        <f t="shared" si="437"/>
        <v>217.88478179737774</v>
      </c>
      <c r="X2115">
        <v>7544.24</v>
      </c>
      <c r="Y2115">
        <f t="shared" si="438"/>
        <v>182.10969201171221</v>
      </c>
      <c r="Z2115">
        <v>36014.75</v>
      </c>
      <c r="AA2115" s="136">
        <f t="shared" si="439"/>
        <v>363.13977171896425</v>
      </c>
      <c r="AB2115">
        <v>19434.55</v>
      </c>
      <c r="AC2115">
        <f t="shared" si="440"/>
        <v>220.91242867210767</v>
      </c>
    </row>
    <row r="2116" spans="1:29">
      <c r="A2116" s="20">
        <v>45154</v>
      </c>
      <c r="B2116">
        <v>44009.75</v>
      </c>
      <c r="C2116">
        <f t="shared" si="441"/>
        <v>223.06062610396884</v>
      </c>
      <c r="D2116">
        <v>33583.85</v>
      </c>
      <c r="E2116" s="135">
        <f t="shared" si="441"/>
        <v>387.78009223443337</v>
      </c>
      <c r="F2116">
        <v>19343.900000000001</v>
      </c>
      <c r="G2116">
        <f t="shared" si="429"/>
        <v>278.31067539317485</v>
      </c>
      <c r="H2116">
        <v>15997.73</v>
      </c>
      <c r="I2116">
        <f t="shared" si="430"/>
        <v>252.65810350028505</v>
      </c>
      <c r="J2116">
        <v>13730.22</v>
      </c>
      <c r="K2116">
        <f t="shared" si="431"/>
        <v>269.03747653552688</v>
      </c>
      <c r="L2116">
        <v>38643.47</v>
      </c>
      <c r="M2116" s="134">
        <f t="shared" si="432"/>
        <v>453.98706769955896</v>
      </c>
      <c r="N2116">
        <v>18256</v>
      </c>
      <c r="O2116">
        <f t="shared" si="433"/>
        <v>278.12394309550001</v>
      </c>
      <c r="P2116">
        <v>33652.43</v>
      </c>
      <c r="Q2116">
        <f t="shared" si="434"/>
        <v>347.45595939446883</v>
      </c>
      <c r="R2116">
        <v>15941.21</v>
      </c>
      <c r="S2116" s="135">
        <f t="shared" si="435"/>
        <v>378.76262842262327</v>
      </c>
      <c r="T2116">
        <v>21742.3</v>
      </c>
      <c r="U2116" s="136">
        <f t="shared" si="436"/>
        <v>340.32059379191924</v>
      </c>
      <c r="V2116">
        <v>15989.55</v>
      </c>
      <c r="W2116">
        <f t="shared" si="437"/>
        <v>218.58608145739092</v>
      </c>
      <c r="X2116">
        <v>7547.53</v>
      </c>
      <c r="Y2116">
        <f t="shared" si="438"/>
        <v>182.18910900888073</v>
      </c>
      <c r="Z2116">
        <v>36065.760000000002</v>
      </c>
      <c r="AA2116" s="136">
        <f t="shared" si="439"/>
        <v>363.65410986528997</v>
      </c>
      <c r="AB2116">
        <v>19465</v>
      </c>
      <c r="AC2116">
        <f t="shared" si="440"/>
        <v>221.25855366358246</v>
      </c>
    </row>
    <row r="2117" spans="1:29">
      <c r="A2117" s="20">
        <v>45155</v>
      </c>
      <c r="B2117">
        <v>43892.85</v>
      </c>
      <c r="C2117">
        <f t="shared" si="441"/>
        <v>222.46812586955366</v>
      </c>
      <c r="D2117">
        <v>33627.550000000003</v>
      </c>
      <c r="E2117" s="135">
        <f t="shared" si="441"/>
        <v>388.28467970819372</v>
      </c>
      <c r="F2117">
        <v>19288.55</v>
      </c>
      <c r="G2117">
        <f t="shared" si="429"/>
        <v>277.51432636929587</v>
      </c>
      <c r="H2117">
        <v>15955.68</v>
      </c>
      <c r="I2117">
        <f t="shared" si="430"/>
        <v>251.99399220123283</v>
      </c>
      <c r="J2117">
        <v>13714.67</v>
      </c>
      <c r="K2117">
        <f t="shared" si="431"/>
        <v>268.7327812895565</v>
      </c>
      <c r="L2117">
        <v>38890.410000000003</v>
      </c>
      <c r="M2117" s="134">
        <f t="shared" si="432"/>
        <v>456.88814171019334</v>
      </c>
      <c r="N2117">
        <v>18251.599999999999</v>
      </c>
      <c r="O2117">
        <f t="shared" si="433"/>
        <v>278.05691059387749</v>
      </c>
      <c r="P2117">
        <v>33817.769999999997</v>
      </c>
      <c r="Q2117">
        <f t="shared" si="434"/>
        <v>349.16306845988487</v>
      </c>
      <c r="R2117">
        <v>15997.02</v>
      </c>
      <c r="S2117" s="135">
        <f t="shared" si="435"/>
        <v>380.08867219798702</v>
      </c>
      <c r="T2117">
        <v>21770.95</v>
      </c>
      <c r="U2117" s="136">
        <f t="shared" si="436"/>
        <v>340.76903691946961</v>
      </c>
      <c r="V2117">
        <v>15929.9</v>
      </c>
      <c r="W2117">
        <f t="shared" si="437"/>
        <v>217.77063263244378</v>
      </c>
      <c r="X2117">
        <v>7573.41</v>
      </c>
      <c r="Y2117">
        <f t="shared" si="438"/>
        <v>182.81382386806641</v>
      </c>
      <c r="Z2117">
        <v>36262.01</v>
      </c>
      <c r="AA2117" s="136">
        <f t="shared" si="439"/>
        <v>365.63291522142458</v>
      </c>
      <c r="AB2117">
        <v>19365.25</v>
      </c>
      <c r="AC2117">
        <f t="shared" si="440"/>
        <v>220.12469593288927</v>
      </c>
    </row>
    <row r="2118" spans="1:29">
      <c r="A2118" s="20">
        <v>45156</v>
      </c>
      <c r="B2118">
        <v>43681</v>
      </c>
      <c r="C2118">
        <f t="shared" si="441"/>
        <v>221.39437758331874</v>
      </c>
      <c r="D2118">
        <v>33638.35</v>
      </c>
      <c r="E2118" s="135">
        <f t="shared" si="441"/>
        <v>388.40938324861958</v>
      </c>
      <c r="F2118">
        <v>19259.900000000001</v>
      </c>
      <c r="G2118">
        <f t="shared" si="429"/>
        <v>277.10212402902255</v>
      </c>
      <c r="H2118">
        <v>15862.59</v>
      </c>
      <c r="I2118">
        <f t="shared" si="430"/>
        <v>250.52378718746891</v>
      </c>
      <c r="J2118">
        <v>13608.69</v>
      </c>
      <c r="K2118">
        <f t="shared" si="431"/>
        <v>266.65615092505868</v>
      </c>
      <c r="L2118">
        <v>38866.230000000003</v>
      </c>
      <c r="M2118" s="134">
        <f t="shared" si="432"/>
        <v>456.60407282877628</v>
      </c>
      <c r="N2118">
        <v>18196.150000000001</v>
      </c>
      <c r="O2118">
        <f t="shared" si="433"/>
        <v>277.21214872683959</v>
      </c>
      <c r="P2118">
        <v>33787.57</v>
      </c>
      <c r="Q2118">
        <f t="shared" si="434"/>
        <v>348.8512582882654</v>
      </c>
      <c r="R2118">
        <v>15930.39</v>
      </c>
      <c r="S2118" s="135">
        <f t="shared" si="435"/>
        <v>378.50554557636923</v>
      </c>
      <c r="T2118">
        <v>21704.05</v>
      </c>
      <c r="U2118" s="136">
        <f t="shared" si="436"/>
        <v>339.72188699859282</v>
      </c>
      <c r="V2118">
        <v>15807.15</v>
      </c>
      <c r="W2118">
        <f t="shared" si="437"/>
        <v>216.09257155512176</v>
      </c>
      <c r="X2118">
        <v>7515.62</v>
      </c>
      <c r="Y2118">
        <f t="shared" si="438"/>
        <v>181.41883655306094</v>
      </c>
      <c r="Z2118">
        <v>36210.699999999997</v>
      </c>
      <c r="AA2118" s="136">
        <f t="shared" si="439"/>
        <v>365.11555214971361</v>
      </c>
      <c r="AB2118">
        <v>19310.150000000001</v>
      </c>
      <c r="AC2118">
        <f t="shared" si="440"/>
        <v>219.49837451974449</v>
      </c>
    </row>
    <row r="2119" spans="1:29">
      <c r="A2119" s="20">
        <v>45159</v>
      </c>
      <c r="B2119">
        <v>44033.9</v>
      </c>
      <c r="C2119">
        <f t="shared" si="441"/>
        <v>223.18302884700668</v>
      </c>
      <c r="D2119">
        <v>33778.5</v>
      </c>
      <c r="E2119" s="135">
        <f t="shared" si="441"/>
        <v>390.02764261812769</v>
      </c>
      <c r="F2119">
        <v>19361.349999999999</v>
      </c>
      <c r="G2119">
        <f t="shared" si="429"/>
        <v>278.56173755156124</v>
      </c>
      <c r="H2119">
        <v>15937.92</v>
      </c>
      <c r="I2119">
        <f t="shared" si="430"/>
        <v>251.71350191178766</v>
      </c>
      <c r="J2119">
        <v>13689.92</v>
      </c>
      <c r="K2119">
        <f t="shared" si="431"/>
        <v>268.2478161874493</v>
      </c>
      <c r="L2119">
        <v>39198.120000000003</v>
      </c>
      <c r="M2119" s="134">
        <f t="shared" si="432"/>
        <v>460.50314731403364</v>
      </c>
      <c r="N2119">
        <v>18316.3</v>
      </c>
      <c r="O2119">
        <f t="shared" si="433"/>
        <v>279.04259306091734</v>
      </c>
      <c r="P2119">
        <v>34014.120000000003</v>
      </c>
      <c r="Q2119">
        <f t="shared" si="434"/>
        <v>351.19035081741765</v>
      </c>
      <c r="R2119">
        <v>16081.65</v>
      </c>
      <c r="S2119" s="135">
        <f t="shared" si="435"/>
        <v>382.09947823111793</v>
      </c>
      <c r="T2119">
        <v>21880.799999999999</v>
      </c>
      <c r="U2119" s="136">
        <f t="shared" si="436"/>
        <v>342.48846022004233</v>
      </c>
      <c r="V2119">
        <v>15901.15</v>
      </c>
      <c r="W2119">
        <f t="shared" si="437"/>
        <v>217.37760407054557</v>
      </c>
      <c r="X2119">
        <v>7580.33</v>
      </c>
      <c r="Y2119">
        <f t="shared" si="438"/>
        <v>182.98086509007433</v>
      </c>
      <c r="Z2119">
        <v>36539.86</v>
      </c>
      <c r="AA2119" s="136">
        <f t="shared" si="439"/>
        <v>368.43450028232638</v>
      </c>
      <c r="AB2119">
        <v>19393.599999999999</v>
      </c>
      <c r="AC2119">
        <f t="shared" si="440"/>
        <v>220.44695023529675</v>
      </c>
    </row>
    <row r="2120" spans="1:29">
      <c r="A2120" s="20">
        <v>45160</v>
      </c>
      <c r="B2120">
        <v>44324.5</v>
      </c>
      <c r="C2120">
        <f t="shared" si="441"/>
        <v>224.65591651271288</v>
      </c>
      <c r="D2120">
        <v>34092.15</v>
      </c>
      <c r="E2120" s="135">
        <f t="shared" si="441"/>
        <v>393.64924127132952</v>
      </c>
      <c r="F2120">
        <v>19398.45</v>
      </c>
      <c r="G2120">
        <f t="shared" si="429"/>
        <v>279.09551440406187</v>
      </c>
      <c r="H2120">
        <v>15970.35</v>
      </c>
      <c r="I2120">
        <f t="shared" si="430"/>
        <v>252.22568097072383</v>
      </c>
      <c r="J2120">
        <v>13718.43</v>
      </c>
      <c r="K2120">
        <f t="shared" si="431"/>
        <v>268.80645679597762</v>
      </c>
      <c r="L2120">
        <v>39648.81</v>
      </c>
      <c r="M2120" s="134">
        <f t="shared" si="432"/>
        <v>465.79789521171227</v>
      </c>
      <c r="N2120">
        <v>18423.55</v>
      </c>
      <c r="O2120">
        <f t="shared" si="433"/>
        <v>280.67651028796553</v>
      </c>
      <c r="P2120">
        <v>34240.019999999997</v>
      </c>
      <c r="Q2120">
        <f t="shared" si="434"/>
        <v>353.52273220049187</v>
      </c>
      <c r="R2120">
        <v>16310.11</v>
      </c>
      <c r="S2120" s="135">
        <f t="shared" si="435"/>
        <v>387.52768036191185</v>
      </c>
      <c r="T2120">
        <v>22098.799999999999</v>
      </c>
      <c r="U2120" s="136">
        <f t="shared" si="436"/>
        <v>345.90069763037326</v>
      </c>
      <c r="V2120">
        <v>15902.15</v>
      </c>
      <c r="W2120">
        <f t="shared" si="437"/>
        <v>217.39127462922028</v>
      </c>
      <c r="X2120">
        <v>7593.22</v>
      </c>
      <c r="Y2120">
        <f t="shared" si="438"/>
        <v>183.29201557442147</v>
      </c>
      <c r="Z2120">
        <v>36841.51</v>
      </c>
      <c r="AA2120" s="136">
        <f t="shared" si="439"/>
        <v>371.47606275711865</v>
      </c>
      <c r="AB2120">
        <v>19396.45</v>
      </c>
      <c r="AC2120">
        <f t="shared" si="440"/>
        <v>220.47934617045945</v>
      </c>
    </row>
    <row r="2121" spans="1:29">
      <c r="A2121" s="20">
        <v>45161</v>
      </c>
      <c r="B2121">
        <v>44346</v>
      </c>
      <c r="C2121">
        <f t="shared" si="441"/>
        <v>224.76488789885428</v>
      </c>
      <c r="D2121">
        <v>34383.1</v>
      </c>
      <c r="E2121" s="135">
        <f t="shared" si="441"/>
        <v>397.00873155715459</v>
      </c>
      <c r="F2121">
        <v>19397.650000000001</v>
      </c>
      <c r="G2121">
        <f t="shared" si="429"/>
        <v>279.08400439106998</v>
      </c>
      <c r="H2121">
        <v>15967.34</v>
      </c>
      <c r="I2121">
        <f t="shared" si="430"/>
        <v>252.17814292054194</v>
      </c>
      <c r="J2121">
        <v>13738.36</v>
      </c>
      <c r="K2121">
        <f t="shared" si="431"/>
        <v>269.19697616910884</v>
      </c>
      <c r="L2121">
        <v>39862.69</v>
      </c>
      <c r="M2121" s="134">
        <f t="shared" si="432"/>
        <v>468.31057727777898</v>
      </c>
      <c r="N2121">
        <v>18479.3</v>
      </c>
      <c r="O2121">
        <f t="shared" si="433"/>
        <v>281.52584255284143</v>
      </c>
      <c r="P2121">
        <v>34385.15</v>
      </c>
      <c r="Q2121">
        <f t="shared" si="434"/>
        <v>355.02117624708586</v>
      </c>
      <c r="R2121">
        <v>16462.84</v>
      </c>
      <c r="S2121" s="135">
        <f t="shared" si="435"/>
        <v>391.15654016860071</v>
      </c>
      <c r="T2121">
        <v>22267.75</v>
      </c>
      <c r="U2121" s="136">
        <f t="shared" si="436"/>
        <v>348.54518162337973</v>
      </c>
      <c r="V2121">
        <v>15923.65</v>
      </c>
      <c r="W2121">
        <f t="shared" si="437"/>
        <v>217.6851916407268</v>
      </c>
      <c r="X2121">
        <v>7634.21</v>
      </c>
      <c r="Y2121">
        <f t="shared" si="438"/>
        <v>184.28146928686436</v>
      </c>
      <c r="Z2121">
        <v>37099.01</v>
      </c>
      <c r="AA2121" s="136">
        <f t="shared" si="439"/>
        <v>374.07245704605953</v>
      </c>
      <c r="AB2121">
        <v>19444</v>
      </c>
      <c r="AC2121">
        <f t="shared" si="440"/>
        <v>221.01984677291017</v>
      </c>
    </row>
    <row r="2122" spans="1:29">
      <c r="A2122" s="20">
        <v>45162</v>
      </c>
      <c r="B2122">
        <v>44504.6</v>
      </c>
      <c r="C2122">
        <f t="shared" si="441"/>
        <v>225.56874193801809</v>
      </c>
      <c r="D2122">
        <v>34246.75</v>
      </c>
      <c r="E2122" s="135">
        <f t="shared" si="441"/>
        <v>395.4343493592778</v>
      </c>
      <c r="F2122">
        <v>19410.900000000001</v>
      </c>
      <c r="G2122">
        <f t="shared" si="429"/>
        <v>279.27463898124876</v>
      </c>
      <c r="H2122">
        <v>15983.21</v>
      </c>
      <c r="I2122">
        <f t="shared" si="430"/>
        <v>252.42878373661708</v>
      </c>
      <c r="J2122">
        <v>13727.63</v>
      </c>
      <c r="K2122">
        <f t="shared" si="431"/>
        <v>268.98672665211444</v>
      </c>
      <c r="L2122">
        <v>39758</v>
      </c>
      <c r="M2122" s="134">
        <f t="shared" si="432"/>
        <v>467.08066945331421</v>
      </c>
      <c r="N2122">
        <v>18609.5</v>
      </c>
      <c r="O2122">
        <f t="shared" si="433"/>
        <v>283.50939521448879</v>
      </c>
      <c r="P2122">
        <v>34496.51</v>
      </c>
      <c r="Q2122">
        <f t="shared" si="434"/>
        <v>356.17095044283246</v>
      </c>
      <c r="R2122">
        <v>16437.23</v>
      </c>
      <c r="S2122" s="135">
        <f t="shared" si="435"/>
        <v>390.54804740588673</v>
      </c>
      <c r="T2122">
        <v>22274.95</v>
      </c>
      <c r="U2122" s="136">
        <f t="shared" si="436"/>
        <v>348.65787937271182</v>
      </c>
      <c r="V2122">
        <v>15957</v>
      </c>
      <c r="W2122">
        <f t="shared" si="437"/>
        <v>218.14110477252876</v>
      </c>
      <c r="X2122">
        <v>7617.21</v>
      </c>
      <c r="Y2122">
        <f t="shared" si="438"/>
        <v>183.87110790331889</v>
      </c>
      <c r="Z2122">
        <v>37060.660000000003</v>
      </c>
      <c r="AA2122" s="136">
        <f t="shared" si="439"/>
        <v>373.68577075098813</v>
      </c>
      <c r="AB2122">
        <v>19386.7</v>
      </c>
      <c r="AC2122">
        <f t="shared" si="440"/>
        <v>220.36851797121878</v>
      </c>
    </row>
    <row r="2123" spans="1:29">
      <c r="A2123" s="20">
        <v>45163</v>
      </c>
      <c r="B2123">
        <v>44087.55</v>
      </c>
      <c r="C2123">
        <f t="shared" si="441"/>
        <v>223.45495046870369</v>
      </c>
      <c r="D2123">
        <v>33905.5</v>
      </c>
      <c r="E2123" s="135">
        <f t="shared" si="441"/>
        <v>391.49406388054319</v>
      </c>
      <c r="F2123">
        <v>19274.099999999999</v>
      </c>
      <c r="G2123">
        <f t="shared" si="429"/>
        <v>277.30642675962918</v>
      </c>
      <c r="H2123">
        <v>15869.98</v>
      </c>
      <c r="I2123">
        <f t="shared" si="430"/>
        <v>250.64050020768281</v>
      </c>
      <c r="J2123">
        <v>13633.19</v>
      </c>
      <c r="K2123">
        <f t="shared" si="431"/>
        <v>267.13621738977088</v>
      </c>
      <c r="L2123">
        <v>39467.120000000003</v>
      </c>
      <c r="M2123" s="134">
        <f t="shared" si="432"/>
        <v>463.66338424956712</v>
      </c>
      <c r="N2123">
        <v>18550.3</v>
      </c>
      <c r="O2123">
        <f t="shared" si="433"/>
        <v>282.60750337447706</v>
      </c>
      <c r="P2123">
        <v>34359.51</v>
      </c>
      <c r="Q2123">
        <f t="shared" si="434"/>
        <v>354.75644734641287</v>
      </c>
      <c r="R2123">
        <v>16218.84</v>
      </c>
      <c r="S2123" s="135">
        <f t="shared" si="435"/>
        <v>385.35910814586714</v>
      </c>
      <c r="T2123">
        <v>22017.25</v>
      </c>
      <c r="U2123" s="136">
        <f t="shared" si="436"/>
        <v>344.62423909453616</v>
      </c>
      <c r="V2123">
        <v>15854.05</v>
      </c>
      <c r="W2123">
        <f t="shared" si="437"/>
        <v>216.73372075696616</v>
      </c>
      <c r="X2123">
        <v>7549.42</v>
      </c>
      <c r="Y2123">
        <f t="shared" si="438"/>
        <v>182.23473153916899</v>
      </c>
      <c r="Z2123">
        <v>36771.980000000003</v>
      </c>
      <c r="AA2123" s="136">
        <f t="shared" si="439"/>
        <v>370.77498588368155</v>
      </c>
      <c r="AB2123">
        <v>19265.8</v>
      </c>
      <c r="AC2123">
        <f t="shared" si="440"/>
        <v>218.99424830063427</v>
      </c>
    </row>
    <row r="2124" spans="1:29">
      <c r="A2124" s="20">
        <v>45166</v>
      </c>
      <c r="B2124">
        <v>44326.45</v>
      </c>
      <c r="C2124">
        <f t="shared" si="441"/>
        <v>224.66579996401407</v>
      </c>
      <c r="D2124">
        <v>33978.15</v>
      </c>
      <c r="E2124" s="135">
        <f t="shared" si="441"/>
        <v>392.33292612238955</v>
      </c>
      <c r="F2124">
        <v>19333.3</v>
      </c>
      <c r="G2124">
        <f t="shared" si="429"/>
        <v>278.15816772103182</v>
      </c>
      <c r="H2124">
        <v>15893.17</v>
      </c>
      <c r="I2124">
        <f t="shared" si="430"/>
        <v>251.00674850792112</v>
      </c>
      <c r="J2124">
        <v>13654.41</v>
      </c>
      <c r="K2124">
        <f t="shared" si="431"/>
        <v>267.55201373186031</v>
      </c>
      <c r="L2124">
        <v>39642.199999999997</v>
      </c>
      <c r="M2124" s="134">
        <f t="shared" si="432"/>
        <v>465.72024031898411</v>
      </c>
      <c r="N2124">
        <v>18596.2</v>
      </c>
      <c r="O2124">
        <f t="shared" si="433"/>
        <v>283.30677424367536</v>
      </c>
      <c r="P2124">
        <v>34451.65</v>
      </c>
      <c r="Q2124">
        <f t="shared" si="434"/>
        <v>355.70777811505593</v>
      </c>
      <c r="R2124">
        <v>16353.97</v>
      </c>
      <c r="S2124" s="135">
        <f t="shared" si="435"/>
        <v>388.56979252796549</v>
      </c>
      <c r="T2124">
        <v>22147.25</v>
      </c>
      <c r="U2124" s="136">
        <f t="shared" si="436"/>
        <v>346.65905956858671</v>
      </c>
      <c r="V2124">
        <v>15851.1</v>
      </c>
      <c r="W2124">
        <f t="shared" si="437"/>
        <v>216.69339260887574</v>
      </c>
      <c r="X2124">
        <v>7619.32</v>
      </c>
      <c r="Y2124">
        <f t="shared" si="438"/>
        <v>183.92204099268835</v>
      </c>
      <c r="Z2124">
        <v>36853.870000000003</v>
      </c>
      <c r="AA2124" s="136">
        <f t="shared" si="439"/>
        <v>371.60068968298788</v>
      </c>
      <c r="AB2124">
        <v>19306.05</v>
      </c>
      <c r="AC2124">
        <f t="shared" si="440"/>
        <v>219.45176984108943</v>
      </c>
    </row>
    <row r="2125" spans="1:29">
      <c r="A2125" s="20">
        <v>45167</v>
      </c>
      <c r="B2125">
        <v>44589.4</v>
      </c>
      <c r="C2125">
        <f t="shared" si="441"/>
        <v>225.99854535870594</v>
      </c>
      <c r="D2125">
        <v>34115.449999999997</v>
      </c>
      <c r="E2125" s="135">
        <f t="shared" si="441"/>
        <v>393.91827761317415</v>
      </c>
      <c r="F2125">
        <v>19361.599999999999</v>
      </c>
      <c r="G2125">
        <f t="shared" si="429"/>
        <v>278.56533443062119</v>
      </c>
      <c r="H2125">
        <v>15945.04</v>
      </c>
      <c r="I2125">
        <f t="shared" si="430"/>
        <v>251.8259507215202</v>
      </c>
      <c r="J2125">
        <v>13692.57</v>
      </c>
      <c r="K2125">
        <f t="shared" si="431"/>
        <v>268.29974174383653</v>
      </c>
      <c r="L2125">
        <v>39700.6</v>
      </c>
      <c r="M2125" s="134">
        <f t="shared" si="432"/>
        <v>466.40632893249779</v>
      </c>
      <c r="N2125">
        <v>18691.099999999999</v>
      </c>
      <c r="O2125">
        <f t="shared" si="433"/>
        <v>284.75254342639681</v>
      </c>
      <c r="P2125">
        <v>34521.35</v>
      </c>
      <c r="Q2125">
        <f t="shared" si="434"/>
        <v>356.42741947140951</v>
      </c>
      <c r="R2125">
        <v>16417.41</v>
      </c>
      <c r="S2125" s="135">
        <f t="shared" si="435"/>
        <v>390.07712485387617</v>
      </c>
      <c r="T2125">
        <v>22172.65</v>
      </c>
      <c r="U2125" s="136">
        <f t="shared" si="436"/>
        <v>347.05663218428589</v>
      </c>
      <c r="V2125">
        <v>15927.3</v>
      </c>
      <c r="W2125">
        <f t="shared" si="437"/>
        <v>217.73508917988954</v>
      </c>
      <c r="X2125">
        <v>7658.13</v>
      </c>
      <c r="Y2125">
        <f t="shared" si="438"/>
        <v>184.85887189241774</v>
      </c>
      <c r="Z2125">
        <v>36952.17</v>
      </c>
      <c r="AA2125" s="136">
        <f t="shared" si="439"/>
        <v>372.59185690086309</v>
      </c>
      <c r="AB2125">
        <v>19342.650000000001</v>
      </c>
      <c r="AC2125">
        <f t="shared" si="440"/>
        <v>219.86780185054678</v>
      </c>
    </row>
    <row r="2126" spans="1:29">
      <c r="A2126" s="20">
        <v>45168</v>
      </c>
      <c r="B2126">
        <v>44743.25</v>
      </c>
      <c r="C2126">
        <f t="shared" si="441"/>
        <v>226.77832432418734</v>
      </c>
      <c r="D2126">
        <v>34424.75</v>
      </c>
      <c r="E2126" s="135">
        <f t="shared" si="441"/>
        <v>397.4896484514822</v>
      </c>
      <c r="F2126">
        <v>19395.75</v>
      </c>
      <c r="G2126">
        <f t="shared" si="429"/>
        <v>279.0566681102141</v>
      </c>
      <c r="H2126">
        <v>15983.39</v>
      </c>
      <c r="I2126">
        <f t="shared" si="430"/>
        <v>252.43162654360466</v>
      </c>
      <c r="J2126">
        <v>13720.64</v>
      </c>
      <c r="K2126">
        <f t="shared" si="431"/>
        <v>268.84976075054959</v>
      </c>
      <c r="L2126">
        <v>40087.42</v>
      </c>
      <c r="M2126" s="134">
        <f t="shared" si="432"/>
        <v>470.95072614960952</v>
      </c>
      <c r="N2126">
        <v>18771.3</v>
      </c>
      <c r="O2126">
        <f t="shared" si="433"/>
        <v>285.97436311506129</v>
      </c>
      <c r="P2126">
        <v>34755.199999999997</v>
      </c>
      <c r="Q2126">
        <f t="shared" si="434"/>
        <v>358.84188333343661</v>
      </c>
      <c r="R2126">
        <v>16591.68</v>
      </c>
      <c r="S2126" s="135">
        <f t="shared" si="435"/>
        <v>394.21777435634249</v>
      </c>
      <c r="T2126">
        <v>22363.05</v>
      </c>
      <c r="U2126" s="136">
        <f t="shared" si="436"/>
        <v>350.03686155551065</v>
      </c>
      <c r="V2126">
        <v>15980.1</v>
      </c>
      <c r="W2126">
        <f t="shared" si="437"/>
        <v>218.45689467791482</v>
      </c>
      <c r="X2126">
        <v>7648.12</v>
      </c>
      <c r="Y2126">
        <f t="shared" si="438"/>
        <v>184.6172414542242</v>
      </c>
      <c r="Z2126">
        <v>37288.21</v>
      </c>
      <c r="AA2126" s="136">
        <f t="shared" si="439"/>
        <v>375.98017665564242</v>
      </c>
      <c r="AB2126">
        <v>19347.45</v>
      </c>
      <c r="AC2126">
        <f t="shared" si="440"/>
        <v>219.92236342555756</v>
      </c>
    </row>
    <row r="2127" spans="1:29">
      <c r="A2127" s="20">
        <v>45169</v>
      </c>
      <c r="B2127">
        <v>44415.5</v>
      </c>
      <c r="C2127">
        <f t="shared" si="441"/>
        <v>225.11714424010196</v>
      </c>
      <c r="D2127">
        <v>34723.85</v>
      </c>
      <c r="E2127" s="135">
        <f t="shared" si="441"/>
        <v>400.94324372383244</v>
      </c>
      <c r="F2127">
        <v>19223.650000000001</v>
      </c>
      <c r="G2127">
        <f t="shared" si="429"/>
        <v>276.58057656532577</v>
      </c>
      <c r="H2127">
        <v>15831.73</v>
      </c>
      <c r="I2127">
        <f t="shared" si="430"/>
        <v>250.03640372281365</v>
      </c>
      <c r="J2127">
        <v>13613.35</v>
      </c>
      <c r="K2127">
        <f t="shared" si="431"/>
        <v>266.74746152610192</v>
      </c>
      <c r="L2127">
        <v>40250.54</v>
      </c>
      <c r="M2127" s="134">
        <f t="shared" si="432"/>
        <v>472.86707503036877</v>
      </c>
      <c r="N2127">
        <v>18842.2</v>
      </c>
      <c r="O2127">
        <f t="shared" si="433"/>
        <v>287.05450047075101</v>
      </c>
      <c r="P2127">
        <v>34925.83</v>
      </c>
      <c r="Q2127">
        <f t="shared" si="434"/>
        <v>360.60361080308678</v>
      </c>
      <c r="R2127">
        <v>16524.169999999998</v>
      </c>
      <c r="S2127" s="135">
        <f t="shared" si="435"/>
        <v>392.61373896349511</v>
      </c>
      <c r="T2127">
        <v>22211.65</v>
      </c>
      <c r="U2127" s="136">
        <f t="shared" si="436"/>
        <v>347.66707832650098</v>
      </c>
      <c r="V2127">
        <v>15929.5</v>
      </c>
      <c r="W2127">
        <f t="shared" si="437"/>
        <v>217.76516440897387</v>
      </c>
      <c r="X2127">
        <v>7570.67</v>
      </c>
      <c r="Y2127">
        <f t="shared" si="438"/>
        <v>182.74768326860084</v>
      </c>
      <c r="Z2127">
        <v>37550.959999999999</v>
      </c>
      <c r="AA2127" s="136">
        <f t="shared" si="439"/>
        <v>378.6295071388239</v>
      </c>
      <c r="AB2127">
        <v>19253.8</v>
      </c>
      <c r="AC2127">
        <f t="shared" si="440"/>
        <v>218.85784436310729</v>
      </c>
    </row>
    <row r="2128" spans="1:29">
      <c r="A2128" s="20">
        <v>45170</v>
      </c>
      <c r="B2128">
        <v>44799.75</v>
      </c>
      <c r="C2128">
        <f t="shared" si="441"/>
        <v>227.06469099009374</v>
      </c>
      <c r="D2128">
        <v>35082.65</v>
      </c>
      <c r="E2128" s="135">
        <f t="shared" si="441"/>
        <v>405.08617245575908</v>
      </c>
      <c r="F2128">
        <v>19289.900000000001</v>
      </c>
      <c r="G2128">
        <f t="shared" si="429"/>
        <v>277.53374951621981</v>
      </c>
      <c r="H2128">
        <v>15866.2</v>
      </c>
      <c r="I2128">
        <f t="shared" si="430"/>
        <v>250.58080126094282</v>
      </c>
      <c r="J2128">
        <v>13655.6</v>
      </c>
      <c r="K2128">
        <f t="shared" si="431"/>
        <v>267.57533124586064</v>
      </c>
      <c r="L2128">
        <v>40515.379999999997</v>
      </c>
      <c r="M2128" s="134">
        <f t="shared" si="432"/>
        <v>475.97843990028218</v>
      </c>
      <c r="N2128">
        <v>18931</v>
      </c>
      <c r="O2128">
        <f t="shared" si="433"/>
        <v>288.40733823076852</v>
      </c>
      <c r="P2128">
        <v>35138.39</v>
      </c>
      <c r="Q2128">
        <f t="shared" si="434"/>
        <v>362.79825881896221</v>
      </c>
      <c r="R2128">
        <v>16738.86</v>
      </c>
      <c r="S2128" s="135">
        <f t="shared" si="435"/>
        <v>397.71476634448152</v>
      </c>
      <c r="T2128">
        <v>22322.2</v>
      </c>
      <c r="U2128" s="136">
        <f t="shared" si="436"/>
        <v>349.39745835270327</v>
      </c>
      <c r="V2128">
        <v>15992.65</v>
      </c>
      <c r="W2128">
        <f t="shared" si="437"/>
        <v>218.62846018928255</v>
      </c>
      <c r="X2128">
        <v>7729.41</v>
      </c>
      <c r="Y2128">
        <f t="shared" si="438"/>
        <v>186.57949303471898</v>
      </c>
      <c r="Z2128">
        <v>37788.21</v>
      </c>
      <c r="AA2128" s="136">
        <f t="shared" si="439"/>
        <v>381.02171896426552</v>
      </c>
      <c r="AB2128">
        <v>19435.3</v>
      </c>
      <c r="AC2128">
        <f t="shared" si="440"/>
        <v>220.92095391820311</v>
      </c>
    </row>
    <row r="2129" spans="1:29">
      <c r="A2129" s="20">
        <v>45173</v>
      </c>
      <c r="B2129">
        <v>45201</v>
      </c>
      <c r="C2129">
        <f t="shared" si="441"/>
        <v>229.09840116168567</v>
      </c>
      <c r="D2129">
        <v>35491.25</v>
      </c>
      <c r="E2129" s="135">
        <f t="shared" si="441"/>
        <v>409.80412306853839</v>
      </c>
      <c r="F2129">
        <v>19368.2</v>
      </c>
      <c r="G2129">
        <f t="shared" si="429"/>
        <v>278.66029203780465</v>
      </c>
      <c r="H2129">
        <v>15943.67</v>
      </c>
      <c r="I2129">
        <f t="shared" si="430"/>
        <v>251.80431380166999</v>
      </c>
      <c r="J2129">
        <v>13786.69</v>
      </c>
      <c r="K2129">
        <f t="shared" si="431"/>
        <v>270.14398075031448</v>
      </c>
      <c r="L2129">
        <v>41011.019999999997</v>
      </c>
      <c r="M2129" s="134">
        <f t="shared" si="432"/>
        <v>481.80126456469787</v>
      </c>
      <c r="N2129">
        <v>18980.75</v>
      </c>
      <c r="O2129">
        <f t="shared" si="433"/>
        <v>289.16526253888651</v>
      </c>
      <c r="P2129">
        <v>35343.56</v>
      </c>
      <c r="Q2129">
        <f t="shared" si="434"/>
        <v>364.91660626635201</v>
      </c>
      <c r="R2129">
        <v>16948.28</v>
      </c>
      <c r="S2129" s="135">
        <f t="shared" si="435"/>
        <v>402.69057869776373</v>
      </c>
      <c r="T2129">
        <v>22475.55</v>
      </c>
      <c r="U2129" s="136">
        <f t="shared" si="436"/>
        <v>351.79776388882362</v>
      </c>
      <c r="V2129">
        <v>16088.25</v>
      </c>
      <c r="W2129">
        <f t="shared" si="437"/>
        <v>219.93536559858592</v>
      </c>
      <c r="X2129">
        <v>7872.15</v>
      </c>
      <c r="Y2129">
        <f t="shared" si="438"/>
        <v>190.02508032220612</v>
      </c>
      <c r="Z2129">
        <v>38165.11</v>
      </c>
      <c r="AA2129" s="136">
        <f t="shared" si="439"/>
        <v>384.82203355650563</v>
      </c>
      <c r="AB2129">
        <v>19528.8</v>
      </c>
      <c r="AC2129">
        <f t="shared" si="440"/>
        <v>221.9837679314343</v>
      </c>
    </row>
    <row r="2130" spans="1:29">
      <c r="A2130" s="20">
        <v>45174</v>
      </c>
      <c r="B2130">
        <v>45294.1</v>
      </c>
      <c r="C2130">
        <f t="shared" si="441"/>
        <v>229.57027260586059</v>
      </c>
      <c r="D2130">
        <v>35885.15</v>
      </c>
      <c r="E2130" s="135">
        <f t="shared" si="441"/>
        <v>414.35233830684916</v>
      </c>
      <c r="F2130">
        <v>19467.150000000001</v>
      </c>
      <c r="G2130">
        <f t="shared" si="429"/>
        <v>280.08393676974362</v>
      </c>
      <c r="H2130">
        <v>16053.36</v>
      </c>
      <c r="I2130">
        <f t="shared" si="430"/>
        <v>253.53668879318104</v>
      </c>
      <c r="J2130">
        <v>13857.12</v>
      </c>
      <c r="K2130">
        <f t="shared" si="431"/>
        <v>271.52402487724015</v>
      </c>
      <c r="L2130">
        <v>41445.910000000003</v>
      </c>
      <c r="M2130" s="134">
        <f t="shared" si="432"/>
        <v>486.91039259776181</v>
      </c>
      <c r="N2130">
        <v>19236</v>
      </c>
      <c r="O2130">
        <f t="shared" si="433"/>
        <v>293.05390936596393</v>
      </c>
      <c r="P2130">
        <v>35772.69</v>
      </c>
      <c r="Q2130">
        <f t="shared" si="434"/>
        <v>369.3473049069836</v>
      </c>
      <c r="R2130">
        <v>16979.919999999998</v>
      </c>
      <c r="S2130" s="135">
        <f t="shared" si="435"/>
        <v>403.44234406333453</v>
      </c>
      <c r="T2130">
        <v>22582.1</v>
      </c>
      <c r="U2130" s="136">
        <f t="shared" si="436"/>
        <v>353.4655340542858</v>
      </c>
      <c r="V2130">
        <v>16209.7</v>
      </c>
      <c r="W2130">
        <f t="shared" si="437"/>
        <v>221.59565494963084</v>
      </c>
      <c r="X2130">
        <v>7908.3</v>
      </c>
      <c r="Y2130">
        <f t="shared" si="438"/>
        <v>190.89770173486312</v>
      </c>
      <c r="Z2130">
        <v>38497.06</v>
      </c>
      <c r="AA2130" s="136">
        <f t="shared" si="439"/>
        <v>388.16911349520041</v>
      </c>
      <c r="AB2130">
        <v>19574.900000000001</v>
      </c>
      <c r="AC2130">
        <f t="shared" si="440"/>
        <v>222.50778639143385</v>
      </c>
    </row>
    <row r="2131" spans="1:29">
      <c r="A2131" s="20">
        <v>45175</v>
      </c>
      <c r="B2131">
        <v>45508.15</v>
      </c>
      <c r="C2131">
        <f t="shared" si="441"/>
        <v>230.6551714525379</v>
      </c>
      <c r="D2131">
        <v>35680.75</v>
      </c>
      <c r="E2131" s="135">
        <f t="shared" si="441"/>
        <v>411.99220833804821</v>
      </c>
      <c r="F2131">
        <v>19540.2</v>
      </c>
      <c r="G2131">
        <f t="shared" si="429"/>
        <v>281.13494483106899</v>
      </c>
      <c r="H2131">
        <v>16177.52</v>
      </c>
      <c r="I2131">
        <f t="shared" si="430"/>
        <v>255.4975938797524</v>
      </c>
      <c r="J2131">
        <v>13910.89</v>
      </c>
      <c r="K2131">
        <f t="shared" si="431"/>
        <v>272.57762380816149</v>
      </c>
      <c r="L2131">
        <v>41320.69</v>
      </c>
      <c r="M2131" s="134">
        <f t="shared" si="432"/>
        <v>485.4392964302246</v>
      </c>
      <c r="N2131">
        <v>19298.900000000001</v>
      </c>
      <c r="O2131">
        <f t="shared" si="433"/>
        <v>294.01216944597644</v>
      </c>
      <c r="P2131">
        <v>35796.910000000003</v>
      </c>
      <c r="Q2131">
        <f t="shared" si="434"/>
        <v>369.59737253468637</v>
      </c>
      <c r="R2131">
        <v>16932.52</v>
      </c>
      <c r="S2131" s="135">
        <f t="shared" si="435"/>
        <v>402.31612161301661</v>
      </c>
      <c r="T2131">
        <v>22617.65</v>
      </c>
      <c r="U2131" s="136">
        <f t="shared" si="436"/>
        <v>354.02197919161279</v>
      </c>
      <c r="V2131">
        <v>16292.9</v>
      </c>
      <c r="W2131">
        <f t="shared" si="437"/>
        <v>222.73304543136763</v>
      </c>
      <c r="X2131">
        <v>7864.07</v>
      </c>
      <c r="Y2131">
        <f t="shared" si="438"/>
        <v>189.83003797049744</v>
      </c>
      <c r="Z2131">
        <v>38371.65</v>
      </c>
      <c r="AA2131" s="136">
        <f t="shared" si="439"/>
        <v>386.90459385335163</v>
      </c>
      <c r="AB2131">
        <v>19611.05</v>
      </c>
      <c r="AC2131">
        <f t="shared" si="440"/>
        <v>222.9187032532339</v>
      </c>
    </row>
    <row r="2132" spans="1:29">
      <c r="A2132" s="20">
        <v>45176</v>
      </c>
      <c r="B2132">
        <v>45739.35</v>
      </c>
      <c r="C2132">
        <f t="shared" si="441"/>
        <v>231.82699398629998</v>
      </c>
      <c r="D2132">
        <v>35839.949999999997</v>
      </c>
      <c r="E2132" s="135">
        <f t="shared" si="441"/>
        <v>413.83043089691859</v>
      </c>
      <c r="F2132">
        <v>19606.650000000001</v>
      </c>
      <c r="G2132">
        <f t="shared" si="429"/>
        <v>282.09099528521097</v>
      </c>
      <c r="H2132">
        <v>16289.22</v>
      </c>
      <c r="I2132">
        <f t="shared" si="430"/>
        <v>257.26171354929187</v>
      </c>
      <c r="J2132">
        <v>14056.18</v>
      </c>
      <c r="K2132">
        <f t="shared" si="431"/>
        <v>275.42451591665264</v>
      </c>
      <c r="L2132">
        <v>41674.19</v>
      </c>
      <c r="M2132" s="134">
        <f t="shared" si="432"/>
        <v>489.59224719866734</v>
      </c>
      <c r="N2132">
        <v>19356.75</v>
      </c>
      <c r="O2132">
        <f t="shared" si="433"/>
        <v>294.89349449571756</v>
      </c>
      <c r="P2132">
        <v>35985.599999999999</v>
      </c>
      <c r="Q2132">
        <f t="shared" si="434"/>
        <v>371.54556661690094</v>
      </c>
      <c r="R2132">
        <v>17051.03</v>
      </c>
      <c r="S2132" s="135">
        <f t="shared" si="435"/>
        <v>405.13191533848448</v>
      </c>
      <c r="T2132">
        <v>22736.25</v>
      </c>
      <c r="U2132" s="136">
        <f t="shared" si="436"/>
        <v>355.87836156255423</v>
      </c>
      <c r="V2132">
        <v>16431.05</v>
      </c>
      <c r="W2132">
        <f t="shared" si="437"/>
        <v>224.62163311228039</v>
      </c>
      <c r="X2132">
        <v>7957.72</v>
      </c>
      <c r="Y2132">
        <f t="shared" si="438"/>
        <v>192.09064641573471</v>
      </c>
      <c r="Z2132">
        <v>38614.92</v>
      </c>
      <c r="AA2132" s="136">
        <f t="shared" si="439"/>
        <v>389.35750584818908</v>
      </c>
      <c r="AB2132">
        <v>19727.05</v>
      </c>
      <c r="AC2132">
        <f t="shared" si="440"/>
        <v>224.23727464932824</v>
      </c>
    </row>
    <row r="2133" spans="1:29">
      <c r="A2133" s="20">
        <v>45177</v>
      </c>
      <c r="B2133">
        <v>46110.8</v>
      </c>
      <c r="C2133">
        <f t="shared" si="441"/>
        <v>233.70966474826344</v>
      </c>
      <c r="D2133">
        <v>36197.550000000003</v>
      </c>
      <c r="E2133" s="135">
        <f t="shared" si="441"/>
        <v>417.95950367990906</v>
      </c>
      <c r="F2133">
        <v>19780.5</v>
      </c>
      <c r="G2133">
        <f t="shared" si="429"/>
        <v>284.5922649835191</v>
      </c>
      <c r="H2133">
        <v>16458.96</v>
      </c>
      <c r="I2133">
        <f t="shared" si="430"/>
        <v>259.94248053861713</v>
      </c>
      <c r="J2133">
        <v>14256.98</v>
      </c>
      <c r="K2133">
        <f t="shared" si="431"/>
        <v>279.35910147233443</v>
      </c>
      <c r="L2133">
        <v>42327.12</v>
      </c>
      <c r="M2133" s="134">
        <f t="shared" si="432"/>
        <v>497.26292936341787</v>
      </c>
      <c r="N2133">
        <v>19441.099999999999</v>
      </c>
      <c r="O2133">
        <f t="shared" si="433"/>
        <v>296.17853802113962</v>
      </c>
      <c r="P2133">
        <v>36394.410000000003</v>
      </c>
      <c r="Q2133">
        <f t="shared" si="434"/>
        <v>375.76646450629721</v>
      </c>
      <c r="R2133">
        <v>17364.02</v>
      </c>
      <c r="S2133" s="135">
        <f t="shared" si="435"/>
        <v>412.56854750567868</v>
      </c>
      <c r="T2133">
        <v>23085.3</v>
      </c>
      <c r="U2133" s="136">
        <f t="shared" si="436"/>
        <v>361.34185453538004</v>
      </c>
      <c r="V2133">
        <v>16495.849999999999</v>
      </c>
      <c r="W2133">
        <f t="shared" si="437"/>
        <v>225.50748531440235</v>
      </c>
      <c r="X2133">
        <v>8131.87</v>
      </c>
      <c r="Y2133">
        <f t="shared" si="438"/>
        <v>196.29443670658441</v>
      </c>
      <c r="Z2133">
        <v>39141.699999999997</v>
      </c>
      <c r="AA2133" s="136">
        <f t="shared" si="439"/>
        <v>394.66907316286193</v>
      </c>
      <c r="AB2133">
        <v>19819.95</v>
      </c>
      <c r="AC2133">
        <f t="shared" si="440"/>
        <v>225.29326846568307</v>
      </c>
    </row>
    <row r="2134" spans="1:29">
      <c r="A2134" s="20">
        <v>45180</v>
      </c>
      <c r="B2134">
        <v>46585.7</v>
      </c>
      <c r="C2134">
        <f t="shared" si="441"/>
        <v>236.11666527284657</v>
      </c>
      <c r="D2134">
        <v>36799.550000000003</v>
      </c>
      <c r="E2134" s="135">
        <f t="shared" si="441"/>
        <v>424.91057139624087</v>
      </c>
      <c r="F2134">
        <v>19926.25</v>
      </c>
      <c r="G2134">
        <f t="shared" si="429"/>
        <v>286.68924547548585</v>
      </c>
      <c r="H2134">
        <v>16529.71</v>
      </c>
      <c r="I2134">
        <f t="shared" si="430"/>
        <v>261.05986161847318</v>
      </c>
      <c r="J2134">
        <v>14342.52</v>
      </c>
      <c r="K2134">
        <f t="shared" si="431"/>
        <v>281.03521924341527</v>
      </c>
      <c r="L2134">
        <v>42758.13</v>
      </c>
      <c r="M2134" s="134">
        <f t="shared" si="432"/>
        <v>502.32647479681668</v>
      </c>
      <c r="N2134">
        <v>19579.5</v>
      </c>
      <c r="O2134">
        <f t="shared" si="433"/>
        <v>298.28701489035615</v>
      </c>
      <c r="P2134">
        <v>36757.29</v>
      </c>
      <c r="Q2134">
        <f t="shared" si="434"/>
        <v>379.51314248898859</v>
      </c>
      <c r="R2134">
        <v>17517.759999999998</v>
      </c>
      <c r="S2134" s="135">
        <f t="shared" si="435"/>
        <v>416.22140487934684</v>
      </c>
      <c r="T2134">
        <v>23277.9</v>
      </c>
      <c r="U2134" s="136">
        <f t="shared" si="436"/>
        <v>364.35651933001185</v>
      </c>
      <c r="V2134">
        <v>16592.75</v>
      </c>
      <c r="W2134">
        <f t="shared" si="437"/>
        <v>226.83216244998286</v>
      </c>
      <c r="X2134">
        <v>8222.4500000000007</v>
      </c>
      <c r="Y2134">
        <f t="shared" si="438"/>
        <v>198.48093871373436</v>
      </c>
      <c r="Z2134">
        <v>39591.410000000003</v>
      </c>
      <c r="AA2134" s="136">
        <f t="shared" si="439"/>
        <v>399.20353714608376</v>
      </c>
      <c r="AB2134">
        <v>19996.349999999999</v>
      </c>
      <c r="AC2134">
        <f t="shared" si="440"/>
        <v>227.29840634732989</v>
      </c>
    </row>
    <row r="2135" spans="1:29">
      <c r="A2135" s="20">
        <v>45181</v>
      </c>
      <c r="B2135">
        <v>45515.35</v>
      </c>
      <c r="C2135">
        <f t="shared" si="441"/>
        <v>230.69166419580384</v>
      </c>
      <c r="D2135">
        <v>35508.65</v>
      </c>
      <c r="E2135" s="135">
        <f t="shared" si="441"/>
        <v>410.00503432811348</v>
      </c>
      <c r="F2135">
        <v>19758.150000000001</v>
      </c>
      <c r="G2135">
        <f t="shared" si="429"/>
        <v>284.27070399555714</v>
      </c>
      <c r="H2135">
        <v>16275.28</v>
      </c>
      <c r="I2135">
        <f t="shared" si="430"/>
        <v>257.0415539414729</v>
      </c>
      <c r="J2135">
        <v>14110.21</v>
      </c>
      <c r="K2135">
        <f t="shared" si="431"/>
        <v>276.4832094304648</v>
      </c>
      <c r="L2135">
        <v>41481.5</v>
      </c>
      <c r="M2135" s="134">
        <f t="shared" si="432"/>
        <v>487.32850721685332</v>
      </c>
      <c r="N2135">
        <v>19140.25</v>
      </c>
      <c r="O2135">
        <f t="shared" si="433"/>
        <v>291.59519072270183</v>
      </c>
      <c r="P2135">
        <v>35489.1</v>
      </c>
      <c r="Q2135">
        <f t="shared" si="434"/>
        <v>366.4192834973951</v>
      </c>
      <c r="R2135">
        <v>16893.2</v>
      </c>
      <c r="S2135" s="135">
        <f t="shared" si="435"/>
        <v>401.38187969853351</v>
      </c>
      <c r="T2135">
        <v>22693.200000000001</v>
      </c>
      <c r="U2135" s="136">
        <f t="shared" si="436"/>
        <v>355.20452293633986</v>
      </c>
      <c r="V2135">
        <v>16527.2</v>
      </c>
      <c r="W2135">
        <f t="shared" si="437"/>
        <v>225.93605732885487</v>
      </c>
      <c r="X2135">
        <v>7943.68</v>
      </c>
      <c r="Y2135">
        <f t="shared" si="438"/>
        <v>191.75173619073601</v>
      </c>
      <c r="Z2135">
        <v>38272.94</v>
      </c>
      <c r="AA2135" s="136">
        <f t="shared" si="439"/>
        <v>385.90929257078324</v>
      </c>
      <c r="AB2135">
        <v>19993.2</v>
      </c>
      <c r="AC2135">
        <f t="shared" si="440"/>
        <v>227.26260031372908</v>
      </c>
    </row>
    <row r="2136" spans="1:29">
      <c r="A2136" s="20">
        <v>45182</v>
      </c>
      <c r="B2136">
        <v>45655.45</v>
      </c>
      <c r="C2136">
        <f t="shared" si="441"/>
        <v>231.40175215852042</v>
      </c>
      <c r="D2136">
        <v>35738.199999999997</v>
      </c>
      <c r="E2136" s="135">
        <f t="shared" si="441"/>
        <v>412.65556189336917</v>
      </c>
      <c r="F2136">
        <v>19857.7</v>
      </c>
      <c r="G2136">
        <f t="shared" si="429"/>
        <v>285.70298123724007</v>
      </c>
      <c r="H2136">
        <v>16289.75</v>
      </c>
      <c r="I2136">
        <f t="shared" si="430"/>
        <v>257.27008403653321</v>
      </c>
      <c r="J2136">
        <v>14128.47</v>
      </c>
      <c r="K2136">
        <f t="shared" si="431"/>
        <v>276.8410059057972</v>
      </c>
      <c r="L2136">
        <v>41377.910000000003</v>
      </c>
      <c r="M2136" s="134">
        <f t="shared" si="432"/>
        <v>486.1115222943555</v>
      </c>
      <c r="N2136">
        <v>19086.849999999999</v>
      </c>
      <c r="O2136">
        <f t="shared" si="433"/>
        <v>290.78165990755605</v>
      </c>
      <c r="P2136">
        <v>35530.839999999997</v>
      </c>
      <c r="Q2136">
        <f t="shared" si="434"/>
        <v>366.85024232399763</v>
      </c>
      <c r="R2136">
        <v>17034.89</v>
      </c>
      <c r="S2136" s="135">
        <f t="shared" si="435"/>
        <v>404.74842946616104</v>
      </c>
      <c r="T2136">
        <v>22761.05</v>
      </c>
      <c r="U2136" s="136">
        <f t="shared" si="436"/>
        <v>356.26654269914235</v>
      </c>
      <c r="V2136">
        <v>16524.7</v>
      </c>
      <c r="W2136">
        <f t="shared" si="437"/>
        <v>225.90188093216804</v>
      </c>
      <c r="X2136">
        <v>8060.68</v>
      </c>
      <c r="Y2136">
        <f t="shared" si="438"/>
        <v>194.57598806572545</v>
      </c>
      <c r="Z2136">
        <v>38233.51</v>
      </c>
      <c r="AA2136" s="136">
        <f t="shared" si="439"/>
        <v>385.51171654432522</v>
      </c>
      <c r="AB2136">
        <v>20070</v>
      </c>
      <c r="AC2136">
        <f t="shared" si="440"/>
        <v>228.13558551390182</v>
      </c>
    </row>
    <row r="2137" spans="1:29">
      <c r="A2137" s="20">
        <v>45183</v>
      </c>
      <c r="B2137">
        <v>45971.199999999997</v>
      </c>
      <c r="C2137">
        <f t="shared" si="441"/>
        <v>233.00211100382916</v>
      </c>
      <c r="D2137">
        <v>36109.75</v>
      </c>
      <c r="E2137" s="135">
        <f t="shared" si="441"/>
        <v>416.94571008274306</v>
      </c>
      <c r="F2137">
        <v>19880.099999999999</v>
      </c>
      <c r="G2137">
        <f t="shared" si="429"/>
        <v>286.02526160101399</v>
      </c>
      <c r="H2137">
        <v>16302.93</v>
      </c>
      <c r="I2137">
        <f t="shared" si="430"/>
        <v>257.47824068151556</v>
      </c>
      <c r="J2137">
        <v>14157.58</v>
      </c>
      <c r="K2137">
        <f t="shared" si="431"/>
        <v>277.41140324407365</v>
      </c>
      <c r="L2137">
        <v>41680.019999999997</v>
      </c>
      <c r="M2137" s="134">
        <f t="shared" si="432"/>
        <v>489.66073857909163</v>
      </c>
      <c r="N2137">
        <v>19230.75</v>
      </c>
      <c r="O2137">
        <f t="shared" si="433"/>
        <v>292.97392740380076</v>
      </c>
      <c r="P2137">
        <v>35966.199999999997</v>
      </c>
      <c r="Q2137">
        <f t="shared" si="434"/>
        <v>371.34526471857583</v>
      </c>
      <c r="R2137">
        <v>17180.11</v>
      </c>
      <c r="S2137" s="135">
        <f t="shared" si="435"/>
        <v>408.19885191837972</v>
      </c>
      <c r="T2137">
        <v>22917.45</v>
      </c>
      <c r="U2137" s="136">
        <f t="shared" si="436"/>
        <v>358.71458825407706</v>
      </c>
      <c r="V2137">
        <v>16564.8</v>
      </c>
      <c r="W2137">
        <f t="shared" si="437"/>
        <v>226.45007033502438</v>
      </c>
      <c r="X2137">
        <v>8147.66</v>
      </c>
      <c r="Y2137">
        <f t="shared" si="438"/>
        <v>196.67559001518339</v>
      </c>
      <c r="Z2137">
        <v>38692.089999999997</v>
      </c>
      <c r="AA2137" s="136">
        <f t="shared" si="439"/>
        <v>390.1356174881019</v>
      </c>
      <c r="AB2137">
        <v>20103.099999999999</v>
      </c>
      <c r="AC2137">
        <f t="shared" si="440"/>
        <v>228.51183304158047</v>
      </c>
    </row>
    <row r="2138" spans="1:29">
      <c r="A2138" s="20">
        <v>45184</v>
      </c>
      <c r="B2138">
        <v>46051.85</v>
      </c>
      <c r="C2138">
        <f t="shared" si="441"/>
        <v>233.41088041277348</v>
      </c>
      <c r="D2138">
        <v>36010.449999999997</v>
      </c>
      <c r="E2138" s="135">
        <f t="shared" si="441"/>
        <v>415.79913030827174</v>
      </c>
      <c r="F2138">
        <v>19959</v>
      </c>
      <c r="G2138">
        <f t="shared" si="429"/>
        <v>287.16043663234285</v>
      </c>
      <c r="H2138">
        <v>16393.39</v>
      </c>
      <c r="I2138">
        <f t="shared" si="430"/>
        <v>258.90690912651593</v>
      </c>
      <c r="J2138">
        <v>14237.21</v>
      </c>
      <c r="K2138">
        <f t="shared" si="431"/>
        <v>278.97171722713608</v>
      </c>
      <c r="L2138">
        <v>41547.5</v>
      </c>
      <c r="M2138" s="134">
        <f t="shared" si="432"/>
        <v>488.10388133486526</v>
      </c>
      <c r="N2138">
        <v>19187.7</v>
      </c>
      <c r="O2138">
        <f t="shared" si="433"/>
        <v>292.31807531406253</v>
      </c>
      <c r="P2138">
        <v>35949.99</v>
      </c>
      <c r="Q2138">
        <f t="shared" si="434"/>
        <v>371.17789906023307</v>
      </c>
      <c r="R2138">
        <v>17188.02</v>
      </c>
      <c r="S2138" s="135">
        <f t="shared" si="435"/>
        <v>408.3867932597725</v>
      </c>
      <c r="T2138">
        <v>23008.55</v>
      </c>
      <c r="U2138" s="136">
        <f t="shared" si="436"/>
        <v>360.14052783243091</v>
      </c>
      <c r="V2138">
        <v>16693.8</v>
      </c>
      <c r="W2138">
        <f t="shared" si="437"/>
        <v>228.21357240406343</v>
      </c>
      <c r="X2138">
        <v>8124</v>
      </c>
      <c r="Y2138">
        <f t="shared" si="438"/>
        <v>196.10446352490777</v>
      </c>
      <c r="Z2138">
        <v>38787.449999999997</v>
      </c>
      <c r="AA2138" s="136">
        <f t="shared" si="439"/>
        <v>391.09714043720254</v>
      </c>
      <c r="AB2138">
        <v>20192.349999999999</v>
      </c>
      <c r="AC2138">
        <f t="shared" si="440"/>
        <v>229.52633732693749</v>
      </c>
    </row>
    <row r="2139" spans="1:29">
      <c r="A2139" s="20">
        <v>45187</v>
      </c>
      <c r="B2139">
        <v>46026.05</v>
      </c>
      <c r="C2139">
        <f t="shared" si="441"/>
        <v>233.28011474940382</v>
      </c>
      <c r="D2139">
        <v>36120.75</v>
      </c>
      <c r="E2139" s="135">
        <f t="shared" si="441"/>
        <v>417.07272294799162</v>
      </c>
      <c r="F2139">
        <v>20043.099999999999</v>
      </c>
      <c r="G2139">
        <f t="shared" si="429"/>
        <v>288.37042674811914</v>
      </c>
      <c r="H2139">
        <v>16481.38</v>
      </c>
      <c r="I2139">
        <f t="shared" si="430"/>
        <v>260.29656794229732</v>
      </c>
      <c r="J2139">
        <v>14290.78</v>
      </c>
      <c r="K2139">
        <f t="shared" si="431"/>
        <v>280.02139724814145</v>
      </c>
      <c r="L2139">
        <v>41602.18</v>
      </c>
      <c r="M2139" s="134">
        <f t="shared" si="432"/>
        <v>488.74626704354552</v>
      </c>
      <c r="N2139">
        <v>19105.95</v>
      </c>
      <c r="O2139">
        <f t="shared" si="433"/>
        <v>291.07264190323559</v>
      </c>
      <c r="P2139">
        <v>35820.75</v>
      </c>
      <c r="Q2139">
        <f t="shared" si="434"/>
        <v>369.84351672314358</v>
      </c>
      <c r="R2139">
        <v>17242.150000000001</v>
      </c>
      <c r="S2139" s="135">
        <f t="shared" si="435"/>
        <v>409.67292029006171</v>
      </c>
      <c r="T2139">
        <v>23050.799999999999</v>
      </c>
      <c r="U2139" s="136">
        <f t="shared" si="436"/>
        <v>360.80184448649737</v>
      </c>
      <c r="V2139">
        <v>16704.349999999999</v>
      </c>
      <c r="W2139">
        <f t="shared" si="437"/>
        <v>228.35779679808175</v>
      </c>
      <c r="X2139">
        <v>8187.01</v>
      </c>
      <c r="Y2139">
        <f t="shared" si="438"/>
        <v>197.62545592356659</v>
      </c>
      <c r="Z2139">
        <v>38685.730000000003</v>
      </c>
      <c r="AA2139" s="136">
        <f t="shared" si="439"/>
        <v>390.07148906993632</v>
      </c>
      <c r="AB2139">
        <v>20133.3</v>
      </c>
      <c r="AC2139">
        <f t="shared" si="440"/>
        <v>228.85511628435674</v>
      </c>
    </row>
    <row r="2140" spans="1:29">
      <c r="A2140" s="20">
        <v>45189</v>
      </c>
      <c r="B2140">
        <v>45620.65</v>
      </c>
      <c r="C2140">
        <f t="shared" si="441"/>
        <v>231.22537056606834</v>
      </c>
      <c r="D2140">
        <v>35888.9</v>
      </c>
      <c r="E2140" s="135">
        <f t="shared" si="441"/>
        <v>414.39563814727489</v>
      </c>
      <c r="F2140">
        <v>19938.849999999999</v>
      </c>
      <c r="G2140">
        <f t="shared" si="429"/>
        <v>286.87052818010864</v>
      </c>
      <c r="H2140">
        <v>16429</v>
      </c>
      <c r="I2140">
        <f t="shared" si="430"/>
        <v>259.4693111089</v>
      </c>
      <c r="J2140">
        <v>14230.57</v>
      </c>
      <c r="K2140">
        <f t="shared" si="431"/>
        <v>278.8416094179243</v>
      </c>
      <c r="L2140">
        <v>41498.06</v>
      </c>
      <c r="M2140" s="134">
        <f t="shared" si="432"/>
        <v>487.52305563191811</v>
      </c>
      <c r="N2140">
        <v>19063</v>
      </c>
      <c r="O2140">
        <f t="shared" si="433"/>
        <v>290.41831327944328</v>
      </c>
      <c r="P2140">
        <v>35726.61</v>
      </c>
      <c r="Q2140">
        <f t="shared" si="434"/>
        <v>368.87153627426079</v>
      </c>
      <c r="R2140">
        <v>17218.72</v>
      </c>
      <c r="S2140" s="135">
        <f t="shared" si="435"/>
        <v>409.11622425607544</v>
      </c>
      <c r="T2140">
        <v>23039</v>
      </c>
      <c r="U2140" s="136">
        <f t="shared" si="436"/>
        <v>360.61714539731435</v>
      </c>
      <c r="V2140">
        <v>16636.599999999999</v>
      </c>
      <c r="W2140">
        <f t="shared" si="437"/>
        <v>227.43161644786935</v>
      </c>
      <c r="X2140">
        <v>8156.68</v>
      </c>
      <c r="Y2140">
        <f t="shared" si="438"/>
        <v>196.89332293751164</v>
      </c>
      <c r="Z2140">
        <v>38654.07</v>
      </c>
      <c r="AA2140" s="136">
        <f t="shared" si="439"/>
        <v>389.75225861095424</v>
      </c>
      <c r="AB2140">
        <v>19901.400000000001</v>
      </c>
      <c r="AC2140">
        <f t="shared" si="440"/>
        <v>226.21911019164759</v>
      </c>
    </row>
    <row r="2141" spans="1:29">
      <c r="A2141" s="20">
        <v>45190</v>
      </c>
      <c r="B2141">
        <v>45231.199999999997</v>
      </c>
      <c r="C2141">
        <f t="shared" si="441"/>
        <v>229.25146794594005</v>
      </c>
      <c r="D2141">
        <v>35552.449999999997</v>
      </c>
      <c r="E2141" s="135">
        <f t="shared" si="441"/>
        <v>410.51077646428507</v>
      </c>
      <c r="F2141">
        <v>19807.2</v>
      </c>
      <c r="G2141">
        <f t="shared" si="429"/>
        <v>284.97641166712469</v>
      </c>
      <c r="H2141">
        <v>16336.6</v>
      </c>
      <c r="I2141">
        <f t="shared" si="430"/>
        <v>258.01000352192199</v>
      </c>
      <c r="J2141">
        <v>14164.11</v>
      </c>
      <c r="K2141">
        <f t="shared" si="431"/>
        <v>277.5393556528316</v>
      </c>
      <c r="L2141">
        <v>41161.18</v>
      </c>
      <c r="M2141" s="134">
        <f t="shared" si="432"/>
        <v>483.56535816410207</v>
      </c>
      <c r="N2141">
        <v>18909.400000000001</v>
      </c>
      <c r="O2141">
        <f t="shared" si="433"/>
        <v>288.07826958644</v>
      </c>
      <c r="P2141">
        <v>35390.879999999997</v>
      </c>
      <c r="Q2141">
        <f t="shared" si="434"/>
        <v>365.40517770082334</v>
      </c>
      <c r="R2141">
        <v>17047.54</v>
      </c>
      <c r="S2141" s="135">
        <f t="shared" si="435"/>
        <v>405.0489930525855</v>
      </c>
      <c r="T2141">
        <v>22797.95</v>
      </c>
      <c r="U2141" s="136">
        <f t="shared" si="436"/>
        <v>356.84411866446902</v>
      </c>
      <c r="V2141">
        <v>16568.3</v>
      </c>
      <c r="W2141">
        <f t="shared" si="437"/>
        <v>226.49791729038591</v>
      </c>
      <c r="X2141">
        <v>8089.08</v>
      </c>
      <c r="Y2141">
        <f t="shared" si="438"/>
        <v>195.26153296529552</v>
      </c>
      <c r="Z2141">
        <v>38238.85</v>
      </c>
      <c r="AA2141" s="136">
        <f t="shared" si="439"/>
        <v>385.56556021618127</v>
      </c>
      <c r="AB2141">
        <v>19742.349999999999</v>
      </c>
      <c r="AC2141">
        <f t="shared" si="440"/>
        <v>224.41118966967514</v>
      </c>
    </row>
    <row r="2142" spans="1:29">
      <c r="A2142" s="20">
        <v>45191</v>
      </c>
      <c r="B2142">
        <v>45176</v>
      </c>
      <c r="C2142">
        <f t="shared" si="441"/>
        <v>228.97169024756775</v>
      </c>
      <c r="D2142">
        <v>35667.5</v>
      </c>
      <c r="E2142" s="135">
        <f t="shared" si="441"/>
        <v>411.83921556854415</v>
      </c>
      <c r="F2142">
        <v>19779</v>
      </c>
      <c r="G2142">
        <f t="shared" si="429"/>
        <v>284.57068370915925</v>
      </c>
      <c r="H2142">
        <v>16338.73</v>
      </c>
      <c r="I2142">
        <f t="shared" si="430"/>
        <v>258.04364340460882</v>
      </c>
      <c r="J2142">
        <v>14165.78</v>
      </c>
      <c r="K2142">
        <f t="shared" si="431"/>
        <v>277.57207855063035</v>
      </c>
      <c r="L2142">
        <v>41312.53</v>
      </c>
      <c r="M2142" s="134">
        <f t="shared" si="432"/>
        <v>485.34343199381578</v>
      </c>
      <c r="N2142">
        <v>18845.349999999999</v>
      </c>
      <c r="O2142">
        <f t="shared" si="433"/>
        <v>287.1024896480489</v>
      </c>
      <c r="P2142">
        <v>35353.64</v>
      </c>
      <c r="Q2142">
        <f t="shared" si="434"/>
        <v>365.0206806547601</v>
      </c>
      <c r="R2142">
        <v>17149.89</v>
      </c>
      <c r="S2142" s="135">
        <f t="shared" si="435"/>
        <v>407.48082570638377</v>
      </c>
      <c r="T2142">
        <v>22800.35</v>
      </c>
      <c r="U2142" s="136">
        <f t="shared" si="436"/>
        <v>356.88168458091303</v>
      </c>
      <c r="V2142">
        <v>16580.099999999999</v>
      </c>
      <c r="W2142">
        <f t="shared" si="437"/>
        <v>226.65922988274764</v>
      </c>
      <c r="X2142">
        <v>8144.7</v>
      </c>
      <c r="Y2142">
        <f t="shared" si="438"/>
        <v>196.60413885663664</v>
      </c>
      <c r="Z2142">
        <v>38332.01</v>
      </c>
      <c r="AA2142" s="136">
        <f t="shared" si="439"/>
        <v>386.50490037912397</v>
      </c>
      <c r="AB2142">
        <v>19674.25</v>
      </c>
      <c r="AC2142">
        <f t="shared" si="440"/>
        <v>223.63709732420944</v>
      </c>
    </row>
    <row r="2143" spans="1:29">
      <c r="A2143" s="20">
        <v>45194</v>
      </c>
      <c r="B2143">
        <v>45070.95</v>
      </c>
      <c r="C2143">
        <f t="shared" si="441"/>
        <v>228.43925098644445</v>
      </c>
      <c r="D2143">
        <v>35763.25</v>
      </c>
      <c r="E2143" s="135">
        <f t="shared" si="441"/>
        <v>412.94480482741261</v>
      </c>
      <c r="F2143">
        <v>19793.2</v>
      </c>
      <c r="G2143">
        <f t="shared" si="429"/>
        <v>284.77498643976594</v>
      </c>
      <c r="H2143">
        <v>16284.58</v>
      </c>
      <c r="I2143">
        <f t="shared" si="430"/>
        <v>257.1884323024999</v>
      </c>
      <c r="J2143">
        <v>14155.44</v>
      </c>
      <c r="K2143">
        <f t="shared" si="431"/>
        <v>277.36947090797224</v>
      </c>
      <c r="L2143">
        <v>41702.85</v>
      </c>
      <c r="M2143" s="134">
        <f t="shared" si="432"/>
        <v>489.92894753536757</v>
      </c>
      <c r="N2143">
        <v>18863.8</v>
      </c>
      <c r="O2143">
        <f t="shared" si="433"/>
        <v>287.38356911507958</v>
      </c>
      <c r="P2143">
        <v>35415.08</v>
      </c>
      <c r="Q2143">
        <f t="shared" si="434"/>
        <v>365.65503883172374</v>
      </c>
      <c r="R2143">
        <v>17269.009999999998</v>
      </c>
      <c r="S2143" s="135">
        <f t="shared" si="435"/>
        <v>410.31111301190845</v>
      </c>
      <c r="T2143">
        <v>22948.5</v>
      </c>
      <c r="U2143" s="136">
        <f t="shared" si="436"/>
        <v>359.20059729807144</v>
      </c>
      <c r="V2143">
        <v>16549.7</v>
      </c>
      <c r="W2143">
        <f t="shared" si="437"/>
        <v>226.2436448990361</v>
      </c>
      <c r="X2143">
        <v>8169.76</v>
      </c>
      <c r="Y2143">
        <f t="shared" si="438"/>
        <v>197.20905981379252</v>
      </c>
      <c r="Z2143">
        <v>38479.019999999997</v>
      </c>
      <c r="AA2143" s="136">
        <f t="shared" si="439"/>
        <v>387.98721464870528</v>
      </c>
      <c r="AB2143">
        <v>19674.55</v>
      </c>
      <c r="AC2143">
        <f t="shared" si="440"/>
        <v>223.6405074226476</v>
      </c>
    </row>
    <row r="2144" spans="1:29">
      <c r="A2144" s="20">
        <v>45195</v>
      </c>
      <c r="B2144">
        <v>45158.9</v>
      </c>
      <c r="C2144">
        <f t="shared" si="441"/>
        <v>228.88501998231115</v>
      </c>
      <c r="D2144">
        <v>35986</v>
      </c>
      <c r="E2144" s="135">
        <f t="shared" si="441"/>
        <v>415.51681534869641</v>
      </c>
      <c r="F2144">
        <v>19818.45</v>
      </c>
      <c r="G2144">
        <f t="shared" si="429"/>
        <v>285.13827122482365</v>
      </c>
      <c r="H2144">
        <v>16323.5</v>
      </c>
      <c r="I2144">
        <f t="shared" si="430"/>
        <v>257.80311034671183</v>
      </c>
      <c r="J2144">
        <v>14166.86</v>
      </c>
      <c r="K2144">
        <f t="shared" si="431"/>
        <v>277.5932406641769</v>
      </c>
      <c r="L2144">
        <v>41706.82</v>
      </c>
      <c r="M2144" s="134">
        <f t="shared" si="432"/>
        <v>489.97558746337529</v>
      </c>
      <c r="N2144">
        <v>18815.900000000001</v>
      </c>
      <c r="O2144">
        <f t="shared" si="433"/>
        <v>286.65382892696203</v>
      </c>
      <c r="P2144">
        <v>35446.15</v>
      </c>
      <c r="Q2144">
        <f t="shared" si="434"/>
        <v>365.97583161424751</v>
      </c>
      <c r="R2144">
        <v>17234.91</v>
      </c>
      <c r="S2144" s="135">
        <f t="shared" si="435"/>
        <v>409.50089812676413</v>
      </c>
      <c r="T2144">
        <v>22947.95</v>
      </c>
      <c r="U2144" s="136">
        <f t="shared" si="436"/>
        <v>359.19198844221972</v>
      </c>
      <c r="V2144">
        <v>16573.8</v>
      </c>
      <c r="W2144">
        <f t="shared" si="437"/>
        <v>226.57310536309689</v>
      </c>
      <c r="X2144">
        <v>8145.71</v>
      </c>
      <c r="Y2144">
        <f t="shared" si="438"/>
        <v>196.62851915060023</v>
      </c>
      <c r="Z2144">
        <v>38669.519999999997</v>
      </c>
      <c r="AA2144" s="136">
        <f t="shared" si="439"/>
        <v>389.90804226829067</v>
      </c>
      <c r="AB2144">
        <v>19664.7</v>
      </c>
      <c r="AC2144">
        <f t="shared" si="440"/>
        <v>223.52854252392754</v>
      </c>
    </row>
    <row r="2145" spans="1:29">
      <c r="A2145" s="20">
        <v>45196</v>
      </c>
      <c r="B2145">
        <v>45222.6</v>
      </c>
      <c r="C2145">
        <f t="shared" si="441"/>
        <v>229.20787939148349</v>
      </c>
      <c r="D2145">
        <v>36373.85</v>
      </c>
      <c r="E2145" s="135">
        <f t="shared" si="441"/>
        <v>419.99517351112053</v>
      </c>
      <c r="F2145">
        <v>19923.349999999999</v>
      </c>
      <c r="G2145">
        <f t="shared" si="429"/>
        <v>286.64752167839004</v>
      </c>
      <c r="H2145">
        <v>16413.63</v>
      </c>
      <c r="I2145">
        <f t="shared" si="430"/>
        <v>259.22656697890164</v>
      </c>
      <c r="J2145">
        <v>14281.29</v>
      </c>
      <c r="K2145">
        <f t="shared" si="431"/>
        <v>279.83544497262642</v>
      </c>
      <c r="L2145">
        <v>42252.37</v>
      </c>
      <c r="M2145" s="134">
        <f t="shared" si="432"/>
        <v>496.38475943430586</v>
      </c>
      <c r="N2145">
        <v>18926.2</v>
      </c>
      <c r="O2145">
        <f t="shared" si="433"/>
        <v>288.33421186536219</v>
      </c>
      <c r="P2145">
        <v>35860.379999999997</v>
      </c>
      <c r="Q2145">
        <f t="shared" si="434"/>
        <v>370.25269013709323</v>
      </c>
      <c r="R2145">
        <v>17514.330000000002</v>
      </c>
      <c r="S2145" s="135">
        <f t="shared" si="435"/>
        <v>416.13990819148637</v>
      </c>
      <c r="T2145">
        <v>23233.1</v>
      </c>
      <c r="U2145" s="136">
        <f t="shared" si="436"/>
        <v>363.65528888972364</v>
      </c>
      <c r="V2145">
        <v>16632.849999999999</v>
      </c>
      <c r="W2145">
        <f t="shared" si="437"/>
        <v>227.38035185283914</v>
      </c>
      <c r="X2145">
        <v>8184.11</v>
      </c>
      <c r="Y2145">
        <f t="shared" si="438"/>
        <v>197.55545309931472</v>
      </c>
      <c r="Z2145">
        <v>39065.199999999997</v>
      </c>
      <c r="AA2145" s="136">
        <f t="shared" si="439"/>
        <v>393.89771718964261</v>
      </c>
      <c r="AB2145">
        <v>19716.45</v>
      </c>
      <c r="AC2145">
        <f t="shared" si="440"/>
        <v>224.11678450451271</v>
      </c>
    </row>
    <row r="2146" spans="1:29">
      <c r="A2146" s="20">
        <v>45197</v>
      </c>
      <c r="B2146">
        <v>44548.800000000003</v>
      </c>
      <c r="C2146">
        <f t="shared" si="441"/>
        <v>225.79276683417851</v>
      </c>
      <c r="D2146">
        <v>36093.4</v>
      </c>
      <c r="E2146" s="135">
        <f t="shared" si="441"/>
        <v>416.75692277848719</v>
      </c>
      <c r="F2146">
        <v>19681.95</v>
      </c>
      <c r="G2146">
        <f t="shared" si="429"/>
        <v>283.17437525807605</v>
      </c>
      <c r="H2146">
        <v>16120.53</v>
      </c>
      <c r="I2146">
        <f t="shared" si="430"/>
        <v>254.59752960072777</v>
      </c>
      <c r="J2146">
        <v>14005.98</v>
      </c>
      <c r="K2146">
        <f t="shared" si="431"/>
        <v>274.44086952773216</v>
      </c>
      <c r="L2146">
        <v>41704.1</v>
      </c>
      <c r="M2146" s="134">
        <f t="shared" si="432"/>
        <v>489.943632651239</v>
      </c>
      <c r="N2146">
        <v>18744.05</v>
      </c>
      <c r="O2146">
        <f t="shared" si="433"/>
        <v>285.55921864478563</v>
      </c>
      <c r="P2146">
        <v>35559.269999999997</v>
      </c>
      <c r="Q2146">
        <f t="shared" si="434"/>
        <v>367.14377752860497</v>
      </c>
      <c r="R2146">
        <v>17227.45</v>
      </c>
      <c r="S2146" s="135">
        <f t="shared" si="435"/>
        <v>409.32364877065925</v>
      </c>
      <c r="T2146">
        <v>22915.65</v>
      </c>
      <c r="U2146" s="136">
        <f t="shared" si="436"/>
        <v>358.68641381674411</v>
      </c>
      <c r="V2146">
        <v>16264.45</v>
      </c>
      <c r="W2146">
        <f t="shared" si="437"/>
        <v>222.34411803707187</v>
      </c>
      <c r="X2146">
        <v>8101.5</v>
      </c>
      <c r="Y2146">
        <f t="shared" si="438"/>
        <v>195.56133816433285</v>
      </c>
      <c r="Z2146">
        <v>38636.230000000003</v>
      </c>
      <c r="AA2146" s="136">
        <f t="shared" si="439"/>
        <v>389.57237638138264</v>
      </c>
      <c r="AB2146">
        <v>19523.55</v>
      </c>
      <c r="AC2146">
        <f t="shared" si="440"/>
        <v>221.92409120876624</v>
      </c>
    </row>
    <row r="2147" spans="1:29">
      <c r="A2147" s="20">
        <v>45198</v>
      </c>
      <c r="B2147">
        <v>45036.65</v>
      </c>
      <c r="C2147">
        <f t="shared" si="441"/>
        <v>228.26540361227475</v>
      </c>
      <c r="D2147">
        <v>36496.65</v>
      </c>
      <c r="E2147" s="135">
        <f t="shared" si="441"/>
        <v>421.41309895225925</v>
      </c>
      <c r="F2147">
        <v>19909.05</v>
      </c>
      <c r="G2147">
        <f t="shared" si="429"/>
        <v>286.44178019615936</v>
      </c>
      <c r="H2147">
        <v>16302.19</v>
      </c>
      <c r="I2147">
        <f t="shared" si="430"/>
        <v>257.46655358612202</v>
      </c>
      <c r="J2147">
        <v>14170.16</v>
      </c>
      <c r="K2147">
        <f t="shared" si="431"/>
        <v>277.65790267779113</v>
      </c>
      <c r="L2147">
        <v>42207.08</v>
      </c>
      <c r="M2147" s="134">
        <f t="shared" si="432"/>
        <v>495.85268831605191</v>
      </c>
      <c r="N2147">
        <v>18869.8</v>
      </c>
      <c r="O2147">
        <f t="shared" si="433"/>
        <v>287.47497707183754</v>
      </c>
      <c r="P2147">
        <v>35849.29</v>
      </c>
      <c r="Q2147">
        <f t="shared" si="434"/>
        <v>370.13818766016414</v>
      </c>
      <c r="R2147">
        <v>17532.28</v>
      </c>
      <c r="S2147" s="135">
        <f t="shared" si="435"/>
        <v>416.56639960463406</v>
      </c>
      <c r="T2147">
        <v>23231.25</v>
      </c>
      <c r="U2147" s="136">
        <f t="shared" si="436"/>
        <v>363.6263318291314</v>
      </c>
      <c r="V2147">
        <v>16391.8</v>
      </c>
      <c r="W2147">
        <f t="shared" si="437"/>
        <v>224.08506368429758</v>
      </c>
      <c r="X2147">
        <v>8287.24</v>
      </c>
      <c r="Y2147">
        <f t="shared" si="438"/>
        <v>200.04489836314087</v>
      </c>
      <c r="Z2147">
        <v>38911.370000000003</v>
      </c>
      <c r="AA2147" s="136">
        <f t="shared" si="439"/>
        <v>392.3466362829717</v>
      </c>
      <c r="AB2147">
        <v>19638.3</v>
      </c>
      <c r="AC2147">
        <f t="shared" si="440"/>
        <v>223.22845386136811</v>
      </c>
    </row>
    <row r="2148" spans="1:29">
      <c r="A2148" s="20">
        <v>45202</v>
      </c>
      <c r="B2148">
        <v>45186.75</v>
      </c>
      <c r="C2148">
        <f t="shared" si="441"/>
        <v>229.02617594063847</v>
      </c>
      <c r="D2148">
        <v>36802.699999999997</v>
      </c>
      <c r="E2148" s="135">
        <f t="shared" si="441"/>
        <v>424.94694326219837</v>
      </c>
      <c r="F2148">
        <v>19778.150000000001</v>
      </c>
      <c r="G2148">
        <f t="shared" si="429"/>
        <v>284.55845432035534</v>
      </c>
      <c r="H2148">
        <v>16218.43</v>
      </c>
      <c r="I2148">
        <f t="shared" si="430"/>
        <v>256.14370073454972</v>
      </c>
      <c r="J2148">
        <v>14137.27</v>
      </c>
      <c r="K2148">
        <f t="shared" si="431"/>
        <v>277.01343794210203</v>
      </c>
      <c r="L2148">
        <v>42427.59</v>
      </c>
      <c r="M2148" s="134">
        <f t="shared" si="432"/>
        <v>498.4432602367005</v>
      </c>
      <c r="N2148">
        <v>18902.599999999999</v>
      </c>
      <c r="O2148">
        <f t="shared" si="433"/>
        <v>287.97467390211426</v>
      </c>
      <c r="P2148">
        <v>35896.53</v>
      </c>
      <c r="Q2148">
        <f t="shared" si="434"/>
        <v>370.62593310742585</v>
      </c>
      <c r="R2148">
        <v>17580.03</v>
      </c>
      <c r="S2148" s="135">
        <f t="shared" si="435"/>
        <v>417.70093804350921</v>
      </c>
      <c r="T2148">
        <v>23263</v>
      </c>
      <c r="U2148" s="136">
        <f t="shared" si="436"/>
        <v>364.1232975987553</v>
      </c>
      <c r="V2148">
        <v>16340.5</v>
      </c>
      <c r="W2148">
        <f t="shared" si="437"/>
        <v>223.3837640242844</v>
      </c>
      <c r="X2148">
        <v>8262.35</v>
      </c>
      <c r="Y2148">
        <f t="shared" si="438"/>
        <v>199.44408101982049</v>
      </c>
      <c r="Z2148">
        <v>38994.07</v>
      </c>
      <c r="AA2148" s="136">
        <f t="shared" si="439"/>
        <v>393.18050738081791</v>
      </c>
      <c r="AB2148">
        <v>19528.75</v>
      </c>
      <c r="AC2148">
        <f t="shared" si="440"/>
        <v>221.98319958169458</v>
      </c>
    </row>
    <row r="2149" spans="1:29">
      <c r="A2149" s="20">
        <v>45203</v>
      </c>
      <c r="B2149">
        <v>44560.85</v>
      </c>
      <c r="C2149">
        <f t="shared" si="441"/>
        <v>225.85384149478332</v>
      </c>
      <c r="D2149">
        <v>36154.1</v>
      </c>
      <c r="E2149" s="135">
        <f t="shared" si="441"/>
        <v>417.45780286217712</v>
      </c>
      <c r="F2149">
        <v>19576</v>
      </c>
      <c r="G2149">
        <f t="shared" si="429"/>
        <v>281.65001791245771</v>
      </c>
      <c r="H2149">
        <v>16153.79</v>
      </c>
      <c r="I2149">
        <f t="shared" si="430"/>
        <v>255.12281715855124</v>
      </c>
      <c r="J2149">
        <v>14061.19</v>
      </c>
      <c r="K2149">
        <f t="shared" si="431"/>
        <v>275.52268461004888</v>
      </c>
      <c r="L2149">
        <v>41617.35</v>
      </c>
      <c r="M2149" s="134">
        <f t="shared" si="432"/>
        <v>488.92448560976118</v>
      </c>
      <c r="N2149">
        <v>18771.5</v>
      </c>
      <c r="O2149">
        <f t="shared" si="433"/>
        <v>285.97741004695325</v>
      </c>
      <c r="P2149">
        <v>35446.85</v>
      </c>
      <c r="Q2149">
        <f t="shared" si="434"/>
        <v>365.98305900233134</v>
      </c>
      <c r="R2149">
        <v>17208.04</v>
      </c>
      <c r="S2149" s="135">
        <f t="shared" si="435"/>
        <v>408.86246780524431</v>
      </c>
      <c r="T2149">
        <v>22805.8</v>
      </c>
      <c r="U2149" s="136">
        <f t="shared" si="436"/>
        <v>356.96699051617128</v>
      </c>
      <c r="V2149">
        <v>16318.1</v>
      </c>
      <c r="W2149">
        <f t="shared" si="437"/>
        <v>223.07754350997064</v>
      </c>
      <c r="X2149">
        <v>8097.36</v>
      </c>
      <c r="Y2149">
        <f t="shared" si="438"/>
        <v>195.46140309798707</v>
      </c>
      <c r="Z2149">
        <v>38286.879999999997</v>
      </c>
      <c r="AA2149" s="136">
        <f t="shared" si="439"/>
        <v>386.04985077034763</v>
      </c>
      <c r="AB2149">
        <v>19436.099999999999</v>
      </c>
      <c r="AC2149">
        <f t="shared" si="440"/>
        <v>220.93004751403825</v>
      </c>
    </row>
    <row r="2150" spans="1:29">
      <c r="A2150" s="20">
        <v>45204</v>
      </c>
      <c r="B2150">
        <v>44669.65</v>
      </c>
      <c r="C2150">
        <f t="shared" si="441"/>
        <v>226.40528739302431</v>
      </c>
      <c r="D2150">
        <v>36124.199999999997</v>
      </c>
      <c r="E2150" s="135">
        <f t="shared" si="441"/>
        <v>417.11255880118318</v>
      </c>
      <c r="F2150">
        <v>19628.900000000001</v>
      </c>
      <c r="G2150">
        <f t="shared" si="429"/>
        <v>282.41111752154893</v>
      </c>
      <c r="H2150">
        <v>16150.37</v>
      </c>
      <c r="I2150">
        <f t="shared" si="430"/>
        <v>255.06880382578646</v>
      </c>
      <c r="J2150">
        <v>14056.27</v>
      </c>
      <c r="K2150">
        <f t="shared" si="431"/>
        <v>275.42627942611483</v>
      </c>
      <c r="L2150">
        <v>41464.18</v>
      </c>
      <c r="M2150" s="134">
        <f t="shared" si="432"/>
        <v>487.12503025133867</v>
      </c>
      <c r="N2150">
        <v>18795.599999999999</v>
      </c>
      <c r="O2150">
        <f t="shared" si="433"/>
        <v>286.34456533993091</v>
      </c>
      <c r="P2150">
        <v>35481.64</v>
      </c>
      <c r="Q2150">
        <f t="shared" si="434"/>
        <v>366.34226019010094</v>
      </c>
      <c r="R2150">
        <v>17199.61</v>
      </c>
      <c r="S2150" s="135">
        <f t="shared" si="435"/>
        <v>408.66217128085236</v>
      </c>
      <c r="T2150">
        <v>22828.799999999999</v>
      </c>
      <c r="U2150" s="136">
        <f t="shared" si="436"/>
        <v>357.32699721542639</v>
      </c>
      <c r="V2150">
        <v>16367</v>
      </c>
      <c r="W2150">
        <f t="shared" si="437"/>
        <v>223.7460338291645</v>
      </c>
      <c r="X2150">
        <v>8078.67</v>
      </c>
      <c r="Y2150">
        <f t="shared" si="438"/>
        <v>195.01024696513619</v>
      </c>
      <c r="Z2150">
        <v>38325.54</v>
      </c>
      <c r="AA2150" s="136">
        <f t="shared" si="439"/>
        <v>386.43966282165036</v>
      </c>
      <c r="AB2150">
        <v>19545.75</v>
      </c>
      <c r="AC2150">
        <f t="shared" si="440"/>
        <v>222.1764384931912</v>
      </c>
    </row>
    <row r="2151" spans="1:29">
      <c r="A2151" s="20">
        <v>45205</v>
      </c>
      <c r="B2151">
        <v>44950.400000000001</v>
      </c>
      <c r="C2151">
        <f t="shared" si="441"/>
        <v>227.82825095856808</v>
      </c>
      <c r="D2151">
        <v>36326.800000000003</v>
      </c>
      <c r="E2151" s="135">
        <f t="shared" si="441"/>
        <v>419.45190484657996</v>
      </c>
      <c r="F2151">
        <v>19743.150000000001</v>
      </c>
      <c r="G2151">
        <f t="shared" si="429"/>
        <v>284.05489125195851</v>
      </c>
      <c r="H2151">
        <v>16226.77</v>
      </c>
      <c r="I2151">
        <f t="shared" si="430"/>
        <v>256.27541745830939</v>
      </c>
      <c r="J2151">
        <v>14131.98</v>
      </c>
      <c r="K2151">
        <f t="shared" si="431"/>
        <v>276.90978277482333</v>
      </c>
      <c r="L2151">
        <v>41697.519999999997</v>
      </c>
      <c r="M2151" s="134">
        <f t="shared" si="432"/>
        <v>489.86633020129176</v>
      </c>
      <c r="N2151">
        <v>18863.25</v>
      </c>
      <c r="O2151">
        <f t="shared" si="433"/>
        <v>287.37519005237681</v>
      </c>
      <c r="P2151">
        <v>35634.769999999997</v>
      </c>
      <c r="Q2151">
        <f t="shared" si="434"/>
        <v>367.92330295765373</v>
      </c>
      <c r="R2151">
        <v>17366.900000000001</v>
      </c>
      <c r="S2151" s="135">
        <f t="shared" si="435"/>
        <v>412.63697621152079</v>
      </c>
      <c r="T2151">
        <v>23041.599999999999</v>
      </c>
      <c r="U2151" s="136">
        <f t="shared" si="436"/>
        <v>360.65784180679532</v>
      </c>
      <c r="V2151">
        <v>16424.95</v>
      </c>
      <c r="W2151">
        <f t="shared" si="437"/>
        <v>224.53824270436459</v>
      </c>
      <c r="X2151">
        <v>8133.35</v>
      </c>
      <c r="Y2151">
        <f t="shared" si="438"/>
        <v>196.33016228585777</v>
      </c>
      <c r="Z2151">
        <v>38541.589999999997</v>
      </c>
      <c r="AA2151" s="136">
        <f t="shared" si="439"/>
        <v>388.61811325320639</v>
      </c>
      <c r="AB2151">
        <v>19653.5</v>
      </c>
      <c r="AC2151">
        <f t="shared" si="440"/>
        <v>223.40123218223567</v>
      </c>
    </row>
    <row r="2152" spans="1:29">
      <c r="A2152" s="20">
        <v>45208</v>
      </c>
      <c r="B2152">
        <v>44407.1</v>
      </c>
      <c r="C2152">
        <f t="shared" si="441"/>
        <v>225.07456937295834</v>
      </c>
      <c r="D2152">
        <v>35546.25</v>
      </c>
      <c r="E2152" s="135">
        <f t="shared" si="441"/>
        <v>410.43918739478136</v>
      </c>
      <c r="F2152">
        <v>19620.2</v>
      </c>
      <c r="G2152">
        <f t="shared" si="429"/>
        <v>282.28594613026166</v>
      </c>
      <c r="H2152">
        <v>16134.72</v>
      </c>
      <c r="I2152">
        <f t="shared" si="430"/>
        <v>254.8216375515851</v>
      </c>
      <c r="J2152">
        <v>14030.07</v>
      </c>
      <c r="K2152">
        <f t="shared" si="431"/>
        <v>274.91290222711649</v>
      </c>
      <c r="L2152">
        <v>41260.879999999997</v>
      </c>
      <c r="M2152" s="134">
        <f t="shared" si="432"/>
        <v>484.73664300600791</v>
      </c>
      <c r="N2152">
        <v>18688.95</v>
      </c>
      <c r="O2152">
        <f t="shared" si="433"/>
        <v>284.71978890855854</v>
      </c>
      <c r="P2152">
        <v>35181.230000000003</v>
      </c>
      <c r="Q2152">
        <f t="shared" si="434"/>
        <v>363.24057496969664</v>
      </c>
      <c r="R2152">
        <v>17126</v>
      </c>
      <c r="S2152" s="135">
        <f t="shared" si="435"/>
        <v>406.91320008743668</v>
      </c>
      <c r="T2152">
        <v>22824</v>
      </c>
      <c r="U2152" s="136">
        <f t="shared" si="436"/>
        <v>357.25186538253843</v>
      </c>
      <c r="V2152">
        <v>16375.95</v>
      </c>
      <c r="W2152">
        <f t="shared" si="437"/>
        <v>223.86838532930327</v>
      </c>
      <c r="X2152">
        <v>8012.92</v>
      </c>
      <c r="Y2152">
        <f t="shared" si="438"/>
        <v>193.4231139670118</v>
      </c>
      <c r="Z2152">
        <v>38046.99</v>
      </c>
      <c r="AA2152" s="136">
        <f t="shared" si="439"/>
        <v>383.63101960151647</v>
      </c>
      <c r="AB2152">
        <v>19512.349999999999</v>
      </c>
      <c r="AC2152">
        <f t="shared" si="440"/>
        <v>221.79678086707435</v>
      </c>
    </row>
    <row r="2153" spans="1:29">
      <c r="A2153" s="20">
        <v>45209</v>
      </c>
      <c r="B2153">
        <v>45006.2</v>
      </c>
      <c r="C2153">
        <f t="shared" si="441"/>
        <v>228.11106971887915</v>
      </c>
      <c r="D2153">
        <v>36200</v>
      </c>
      <c r="E2153" s="135">
        <f t="shared" si="441"/>
        <v>417.98779290898722</v>
      </c>
      <c r="F2153">
        <v>19803.3</v>
      </c>
      <c r="G2153">
        <f t="shared" si="429"/>
        <v>284.920300353789</v>
      </c>
      <c r="H2153">
        <v>16293.71</v>
      </c>
      <c r="I2153">
        <f t="shared" si="430"/>
        <v>257.33262579026086</v>
      </c>
      <c r="J2153">
        <v>14214.89</v>
      </c>
      <c r="K2153">
        <f t="shared" si="431"/>
        <v>278.53436688050851</v>
      </c>
      <c r="L2153">
        <v>41725.550000000003</v>
      </c>
      <c r="M2153" s="134">
        <f t="shared" si="432"/>
        <v>490.19562923959302</v>
      </c>
      <c r="N2153">
        <v>18835.900000000001</v>
      </c>
      <c r="O2153">
        <f t="shared" si="433"/>
        <v>286.95852211615517</v>
      </c>
      <c r="P2153">
        <v>35580.019999999997</v>
      </c>
      <c r="Q2153">
        <f t="shared" si="434"/>
        <v>367.35801796109189</v>
      </c>
      <c r="R2153">
        <v>17416.77</v>
      </c>
      <c r="S2153" s="135">
        <f t="shared" si="435"/>
        <v>413.8218857810852</v>
      </c>
      <c r="T2153">
        <v>23132</v>
      </c>
      <c r="U2153" s="136">
        <f t="shared" si="436"/>
        <v>362.07282465951971</v>
      </c>
      <c r="V2153">
        <v>16526.400000000001</v>
      </c>
      <c r="W2153">
        <f t="shared" si="437"/>
        <v>225.92512088191512</v>
      </c>
      <c r="X2153">
        <v>8166.25</v>
      </c>
      <c r="Y2153">
        <f t="shared" si="438"/>
        <v>197.12433225754282</v>
      </c>
      <c r="Z2153">
        <v>38598.01</v>
      </c>
      <c r="AA2153" s="136">
        <f t="shared" si="439"/>
        <v>389.18700088731146</v>
      </c>
      <c r="AB2153">
        <v>19689.849999999999</v>
      </c>
      <c r="AC2153">
        <f t="shared" si="440"/>
        <v>223.8144224429945</v>
      </c>
    </row>
    <row r="2154" spans="1:29">
      <c r="A2154" s="20">
        <v>45210</v>
      </c>
      <c r="B2154">
        <v>45237.05</v>
      </c>
      <c r="C2154">
        <f t="shared" si="441"/>
        <v>229.28111829984363</v>
      </c>
      <c r="D2154">
        <v>36398.65</v>
      </c>
      <c r="E2154" s="135">
        <f t="shared" si="441"/>
        <v>420.28152978913556</v>
      </c>
      <c r="F2154">
        <v>19950.599999999999</v>
      </c>
      <c r="G2154">
        <f t="shared" si="429"/>
        <v>287.03958149592756</v>
      </c>
      <c r="H2154">
        <v>16362.02</v>
      </c>
      <c r="I2154">
        <f t="shared" si="430"/>
        <v>258.41147104206243</v>
      </c>
      <c r="J2154">
        <v>14283</v>
      </c>
      <c r="K2154">
        <f t="shared" si="431"/>
        <v>279.86895165240833</v>
      </c>
      <c r="L2154">
        <v>42032.13</v>
      </c>
      <c r="M2154" s="134">
        <f t="shared" si="432"/>
        <v>493.7973594986853</v>
      </c>
      <c r="N2154">
        <v>18887.7</v>
      </c>
      <c r="O2154">
        <f t="shared" si="433"/>
        <v>287.74767747616539</v>
      </c>
      <c r="P2154">
        <v>35687.31</v>
      </c>
      <c r="Q2154">
        <f t="shared" si="434"/>
        <v>368.46577005755069</v>
      </c>
      <c r="R2154">
        <v>17460.580000000002</v>
      </c>
      <c r="S2154" s="135">
        <f t="shared" si="435"/>
        <v>414.86280994877347</v>
      </c>
      <c r="T2154">
        <v>23226.75</v>
      </c>
      <c r="U2154" s="136">
        <f t="shared" si="436"/>
        <v>363.55589573579891</v>
      </c>
      <c r="V2154">
        <v>16577.150000000001</v>
      </c>
      <c r="W2154">
        <f t="shared" si="437"/>
        <v>226.61890173465719</v>
      </c>
      <c r="X2154">
        <v>8205.9</v>
      </c>
      <c r="Y2154">
        <f t="shared" si="438"/>
        <v>198.08143983740035</v>
      </c>
      <c r="Z2154">
        <v>38685.26</v>
      </c>
      <c r="AA2154" s="136">
        <f t="shared" si="439"/>
        <v>390.06675002016618</v>
      </c>
      <c r="AB2154">
        <v>19811.349999999999</v>
      </c>
      <c r="AC2154">
        <f t="shared" si="440"/>
        <v>225.19551231045534</v>
      </c>
    </row>
    <row r="2155" spans="1:29">
      <c r="A2155" s="20">
        <v>45211</v>
      </c>
      <c r="B2155">
        <v>45342</v>
      </c>
      <c r="C2155">
        <f t="shared" si="441"/>
        <v>229.81305071731049</v>
      </c>
      <c r="D2155">
        <v>36495.550000000003</v>
      </c>
      <c r="E2155" s="135">
        <f t="shared" si="441"/>
        <v>421.40039766573443</v>
      </c>
      <c r="F2155">
        <v>19976.849999999999</v>
      </c>
      <c r="G2155">
        <f t="shared" si="429"/>
        <v>287.41725379722516</v>
      </c>
      <c r="H2155">
        <v>16369.93</v>
      </c>
      <c r="I2155">
        <f t="shared" si="430"/>
        <v>258.53639661579621</v>
      </c>
      <c r="J2155">
        <v>14248.49</v>
      </c>
      <c r="K2155">
        <f t="shared" si="431"/>
        <v>279.19274374639951</v>
      </c>
      <c r="L2155">
        <v>42140.65</v>
      </c>
      <c r="M2155" s="134">
        <f t="shared" si="432"/>
        <v>495.07226251818014</v>
      </c>
      <c r="N2155">
        <v>18974</v>
      </c>
      <c r="O2155">
        <f t="shared" si="433"/>
        <v>289.06242858753382</v>
      </c>
      <c r="P2155">
        <v>35846.47</v>
      </c>
      <c r="Q2155">
        <f t="shared" si="434"/>
        <v>370.10907161102614</v>
      </c>
      <c r="R2155">
        <v>17470.34</v>
      </c>
      <c r="S2155" s="135">
        <f t="shared" si="435"/>
        <v>415.09470722968285</v>
      </c>
      <c r="T2155">
        <v>23271.55</v>
      </c>
      <c r="U2155" s="136">
        <f t="shared" si="436"/>
        <v>364.25712617608707</v>
      </c>
      <c r="V2155">
        <v>16537.5</v>
      </c>
      <c r="W2155">
        <f t="shared" si="437"/>
        <v>226.0768640832045</v>
      </c>
      <c r="X2155">
        <v>8256.07</v>
      </c>
      <c r="Y2155">
        <f t="shared" si="438"/>
        <v>199.2924886969578</v>
      </c>
      <c r="Z2155">
        <v>38803.620000000003</v>
      </c>
      <c r="AA2155" s="136">
        <f t="shared" si="439"/>
        <v>391.26018391546341</v>
      </c>
      <c r="AB2155">
        <v>19794</v>
      </c>
      <c r="AC2155">
        <f t="shared" si="440"/>
        <v>224.99829495078095</v>
      </c>
    </row>
    <row r="2156" spans="1:29">
      <c r="A2156" s="20">
        <v>45212</v>
      </c>
      <c r="B2156">
        <v>45290.3</v>
      </c>
      <c r="C2156">
        <f t="shared" si="441"/>
        <v>229.55101254691473</v>
      </c>
      <c r="D2156">
        <v>36378.6</v>
      </c>
      <c r="E2156" s="135">
        <f t="shared" si="441"/>
        <v>420.05001997565967</v>
      </c>
      <c r="F2156">
        <v>19996.25</v>
      </c>
      <c r="G2156">
        <f t="shared" si="429"/>
        <v>287.69637161227945</v>
      </c>
      <c r="H2156">
        <v>16412.099999999999</v>
      </c>
      <c r="I2156">
        <f t="shared" si="430"/>
        <v>259.20240311950681</v>
      </c>
      <c r="J2156">
        <v>14281.06</v>
      </c>
      <c r="K2156">
        <f t="shared" si="431"/>
        <v>279.830938226223</v>
      </c>
      <c r="L2156">
        <v>42167.97</v>
      </c>
      <c r="M2156" s="134">
        <f t="shared" si="432"/>
        <v>495.39322041066629</v>
      </c>
      <c r="N2156">
        <v>18956.650000000001</v>
      </c>
      <c r="O2156">
        <f t="shared" si="433"/>
        <v>288.79810724590874</v>
      </c>
      <c r="P2156">
        <v>35805.99</v>
      </c>
      <c r="Q2156">
        <f t="shared" si="434"/>
        <v>369.69112208297457</v>
      </c>
      <c r="R2156">
        <v>17443.150000000001</v>
      </c>
      <c r="S2156" s="135">
        <f t="shared" si="435"/>
        <v>414.44867371862495</v>
      </c>
      <c r="T2156">
        <v>23251.15</v>
      </c>
      <c r="U2156" s="136">
        <f t="shared" si="436"/>
        <v>363.93781588631299</v>
      </c>
      <c r="V2156">
        <v>16546.099999999999</v>
      </c>
      <c r="W2156">
        <f t="shared" si="437"/>
        <v>226.19443088780707</v>
      </c>
      <c r="X2156">
        <v>8239.4500000000007</v>
      </c>
      <c r="Y2156">
        <f t="shared" si="438"/>
        <v>198.89130009727981</v>
      </c>
      <c r="Z2156">
        <v>38757.47</v>
      </c>
      <c r="AA2156" s="136">
        <f t="shared" si="439"/>
        <v>390.79484956037749</v>
      </c>
      <c r="AB2156">
        <v>19751.05</v>
      </c>
      <c r="AC2156">
        <f t="shared" si="440"/>
        <v>224.5100825243822</v>
      </c>
    </row>
    <row r="2157" spans="1:29">
      <c r="A2157" s="20">
        <v>45215</v>
      </c>
      <c r="B2157">
        <v>45421.45</v>
      </c>
      <c r="C2157">
        <f t="shared" si="441"/>
        <v>230.21573800237709</v>
      </c>
      <c r="D2157">
        <v>36572.800000000003</v>
      </c>
      <c r="E2157" s="135">
        <f t="shared" si="441"/>
        <v>422.29237437850298</v>
      </c>
      <c r="F2157">
        <v>19994.650000000001</v>
      </c>
      <c r="G2157">
        <f t="shared" si="429"/>
        <v>287.67335158629561</v>
      </c>
      <c r="H2157">
        <v>16434.96</v>
      </c>
      <c r="I2157">
        <f t="shared" si="430"/>
        <v>259.56343960693454</v>
      </c>
      <c r="J2157">
        <v>14285.09</v>
      </c>
      <c r="K2157">
        <f t="shared" si="431"/>
        <v>279.90990426103076</v>
      </c>
      <c r="L2157">
        <v>42317.37</v>
      </c>
      <c r="M2157" s="134">
        <f t="shared" si="432"/>
        <v>497.14838545962061</v>
      </c>
      <c r="N2157">
        <v>19016</v>
      </c>
      <c r="O2157">
        <f t="shared" si="433"/>
        <v>289.70228428483938</v>
      </c>
      <c r="P2157">
        <v>35925.01</v>
      </c>
      <c r="Q2157">
        <f t="shared" si="434"/>
        <v>370.91998455403922</v>
      </c>
      <c r="R2157">
        <v>17524.87</v>
      </c>
      <c r="S2157" s="135">
        <f t="shared" si="435"/>
        <v>416.39033824689449</v>
      </c>
      <c r="T2157">
        <v>23323.95</v>
      </c>
      <c r="U2157" s="136">
        <f t="shared" si="436"/>
        <v>365.07731535178129</v>
      </c>
      <c r="V2157">
        <v>16557.650000000001</v>
      </c>
      <c r="W2157">
        <f t="shared" si="437"/>
        <v>226.35232584050016</v>
      </c>
      <c r="X2157">
        <v>8288.9500000000007</v>
      </c>
      <c r="Y2157">
        <f t="shared" si="438"/>
        <v>200.08617589054461</v>
      </c>
      <c r="Z2157">
        <v>38839.279999999999</v>
      </c>
      <c r="AA2157" s="136">
        <f t="shared" si="439"/>
        <v>391.61974671291438</v>
      </c>
      <c r="AB2157">
        <v>19731.75</v>
      </c>
      <c r="AC2157">
        <f t="shared" si="440"/>
        <v>224.2906995248596</v>
      </c>
    </row>
    <row r="2158" spans="1:29">
      <c r="A2158" s="20">
        <v>45216</v>
      </c>
      <c r="B2158">
        <v>45586.75</v>
      </c>
      <c r="C2158">
        <f t="shared" si="441"/>
        <v>231.05355056652451</v>
      </c>
      <c r="D2158">
        <v>36994.65</v>
      </c>
      <c r="E2158" s="135">
        <f t="shared" si="441"/>
        <v>427.16331776078624</v>
      </c>
      <c r="F2158">
        <v>20048.7</v>
      </c>
      <c r="G2158">
        <f t="shared" si="429"/>
        <v>288.45099683906267</v>
      </c>
      <c r="H2158">
        <v>16489.509999999998</v>
      </c>
      <c r="I2158">
        <f t="shared" si="430"/>
        <v>260.42496805790478</v>
      </c>
      <c r="J2158">
        <v>14352</v>
      </c>
      <c r="K2158">
        <f t="shared" si="431"/>
        <v>281.22097557343449</v>
      </c>
      <c r="L2158">
        <v>42499.88</v>
      </c>
      <c r="M2158" s="134">
        <f t="shared" si="432"/>
        <v>499.29252985777754</v>
      </c>
      <c r="N2158">
        <v>19094.45</v>
      </c>
      <c r="O2158">
        <f t="shared" si="433"/>
        <v>290.89744331944951</v>
      </c>
      <c r="P2158">
        <v>36025.68</v>
      </c>
      <c r="Q2158">
        <f t="shared" si="434"/>
        <v>371.95938620890462</v>
      </c>
      <c r="R2158">
        <v>17592.07</v>
      </c>
      <c r="S2158" s="135">
        <f t="shared" si="435"/>
        <v>417.98700804987686</v>
      </c>
      <c r="T2158">
        <v>23396.400000000001</v>
      </c>
      <c r="U2158" s="136">
        <f t="shared" si="436"/>
        <v>366.2113364544349</v>
      </c>
      <c r="V2158">
        <v>16631.599999999999</v>
      </c>
      <c r="W2158">
        <f t="shared" si="437"/>
        <v>227.36326365449577</v>
      </c>
      <c r="X2158">
        <v>8345.83</v>
      </c>
      <c r="Y2158">
        <f t="shared" si="438"/>
        <v>201.45919680207788</v>
      </c>
      <c r="Z2158">
        <v>39011.919999999998</v>
      </c>
      <c r="AA2158" s="136">
        <f t="shared" si="439"/>
        <v>393.36049044123575</v>
      </c>
      <c r="AB2158">
        <v>19811.5</v>
      </c>
      <c r="AC2158">
        <f t="shared" si="440"/>
        <v>225.19721735967443</v>
      </c>
    </row>
    <row r="2159" spans="1:29">
      <c r="A2159" s="20">
        <v>45217</v>
      </c>
      <c r="B2159">
        <v>45120.25</v>
      </c>
      <c r="C2159">
        <f t="shared" si="441"/>
        <v>228.68912490908491</v>
      </c>
      <c r="D2159">
        <v>36657.800000000003</v>
      </c>
      <c r="E2159" s="135">
        <f t="shared" si="441"/>
        <v>423.27383742815113</v>
      </c>
      <c r="F2159">
        <v>19931.45</v>
      </c>
      <c r="G2159">
        <f t="shared" si="429"/>
        <v>286.76406055993334</v>
      </c>
      <c r="H2159">
        <v>16420.37</v>
      </c>
      <c r="I2159">
        <f t="shared" si="430"/>
        <v>259.33301430721582</v>
      </c>
      <c r="J2159">
        <v>14282.13</v>
      </c>
      <c r="K2159">
        <f t="shared" si="431"/>
        <v>279.85190439427367</v>
      </c>
      <c r="L2159">
        <v>42145.04</v>
      </c>
      <c r="M2159" s="134">
        <f t="shared" si="432"/>
        <v>495.1238366451206</v>
      </c>
      <c r="N2159">
        <v>19033.7</v>
      </c>
      <c r="O2159">
        <f t="shared" si="433"/>
        <v>289.97193775727533</v>
      </c>
      <c r="P2159">
        <v>35718.730000000003</v>
      </c>
      <c r="Q2159">
        <f t="shared" si="434"/>
        <v>368.79017653411643</v>
      </c>
      <c r="R2159">
        <v>17347.72</v>
      </c>
      <c r="S2159" s="135">
        <f t="shared" si="435"/>
        <v>412.18126003858623</v>
      </c>
      <c r="T2159">
        <v>23086.3</v>
      </c>
      <c r="U2159" s="136">
        <f t="shared" si="436"/>
        <v>361.35750700056502</v>
      </c>
      <c r="V2159">
        <v>16524</v>
      </c>
      <c r="W2159">
        <f t="shared" si="437"/>
        <v>225.89231154109575</v>
      </c>
      <c r="X2159">
        <v>8260.0499999999993</v>
      </c>
      <c r="Y2159">
        <f t="shared" si="438"/>
        <v>199.38856153851725</v>
      </c>
      <c r="Z2159">
        <v>38532.660000000003</v>
      </c>
      <c r="AA2159" s="136">
        <f t="shared" si="439"/>
        <v>388.52807130757446</v>
      </c>
      <c r="AB2159">
        <v>19671.099999999999</v>
      </c>
      <c r="AC2159">
        <f t="shared" si="440"/>
        <v>223.6012912906086</v>
      </c>
    </row>
    <row r="2160" spans="1:29">
      <c r="A2160" s="20">
        <v>45218</v>
      </c>
      <c r="B2160">
        <v>44974.5</v>
      </c>
      <c r="C2160">
        <f t="shared" si="441"/>
        <v>227.95040027977768</v>
      </c>
      <c r="D2160">
        <v>36707.199999999997</v>
      </c>
      <c r="E2160" s="135">
        <f t="shared" si="441"/>
        <v>423.84424065935838</v>
      </c>
      <c r="F2160">
        <v>19991.7</v>
      </c>
      <c r="G2160">
        <f t="shared" si="429"/>
        <v>287.63090841338783</v>
      </c>
      <c r="H2160">
        <v>16497.03</v>
      </c>
      <c r="I2160">
        <f t="shared" si="430"/>
        <v>260.54373421649871</v>
      </c>
      <c r="J2160">
        <v>14345.38</v>
      </c>
      <c r="K2160">
        <f t="shared" si="431"/>
        <v>281.09125965521429</v>
      </c>
      <c r="L2160">
        <v>42074.21</v>
      </c>
      <c r="M2160" s="134">
        <f t="shared" si="432"/>
        <v>494.29171923938145</v>
      </c>
      <c r="N2160">
        <v>18929.45</v>
      </c>
      <c r="O2160">
        <f t="shared" si="433"/>
        <v>288.38372450860612</v>
      </c>
      <c r="P2160">
        <v>35655.620000000003</v>
      </c>
      <c r="Q2160">
        <f t="shared" si="434"/>
        <v>368.13857587415265</v>
      </c>
      <c r="R2160">
        <v>17375</v>
      </c>
      <c r="S2160" s="135">
        <f t="shared" si="435"/>
        <v>412.82943194670156</v>
      </c>
      <c r="T2160">
        <v>23095.85</v>
      </c>
      <c r="U2160" s="136">
        <f t="shared" si="436"/>
        <v>361.50698804308183</v>
      </c>
      <c r="V2160">
        <v>16610.8</v>
      </c>
      <c r="W2160">
        <f t="shared" si="437"/>
        <v>227.07891603406156</v>
      </c>
      <c r="X2160">
        <v>8269.16</v>
      </c>
      <c r="Y2160">
        <f t="shared" si="438"/>
        <v>199.60846696228779</v>
      </c>
      <c r="Z2160">
        <v>38617.279999999999</v>
      </c>
      <c r="AA2160" s="136">
        <f t="shared" si="439"/>
        <v>389.38130192788572</v>
      </c>
      <c r="AB2160">
        <v>19624.7</v>
      </c>
      <c r="AC2160">
        <f t="shared" si="440"/>
        <v>223.07386273217088</v>
      </c>
    </row>
    <row r="2161" spans="1:29">
      <c r="A2161" s="20">
        <v>45219</v>
      </c>
      <c r="B2161">
        <v>44547.65</v>
      </c>
      <c r="C2161">
        <f t="shared" si="441"/>
        <v>225.78693813212908</v>
      </c>
      <c r="D2161">
        <v>36402.65</v>
      </c>
      <c r="E2161" s="135">
        <f t="shared" si="441"/>
        <v>420.32771628558959</v>
      </c>
      <c r="F2161">
        <v>19884</v>
      </c>
      <c r="G2161">
        <f t="shared" si="429"/>
        <v>286.08137291434963</v>
      </c>
      <c r="H2161">
        <v>16357.77</v>
      </c>
      <c r="I2161">
        <f t="shared" si="430"/>
        <v>258.34434921041037</v>
      </c>
      <c r="J2161">
        <v>14232.06</v>
      </c>
      <c r="K2161">
        <f t="shared" si="431"/>
        <v>278.87080529679861</v>
      </c>
      <c r="L2161">
        <v>41820.81</v>
      </c>
      <c r="M2161" s="134">
        <f t="shared" si="432"/>
        <v>491.31475254992347</v>
      </c>
      <c r="N2161">
        <v>18787.95</v>
      </c>
      <c r="O2161">
        <f t="shared" si="433"/>
        <v>286.22802019506463</v>
      </c>
      <c r="P2161">
        <v>35266.639999999999</v>
      </c>
      <c r="Q2161">
        <f t="shared" si="434"/>
        <v>364.12241956433309</v>
      </c>
      <c r="R2161">
        <v>17089.63</v>
      </c>
      <c r="S2161" s="135">
        <f t="shared" si="435"/>
        <v>406.04905007650711</v>
      </c>
      <c r="T2161">
        <v>22792.55</v>
      </c>
      <c r="U2161" s="136">
        <f t="shared" si="436"/>
        <v>356.75959535247</v>
      </c>
      <c r="V2161">
        <v>16462.55</v>
      </c>
      <c r="W2161">
        <f t="shared" si="437"/>
        <v>225.0522557105341</v>
      </c>
      <c r="X2161">
        <v>8150.71</v>
      </c>
      <c r="Y2161">
        <f t="shared" si="438"/>
        <v>196.74921367517243</v>
      </c>
      <c r="Z2161">
        <v>38268.639999999999</v>
      </c>
      <c r="AA2161" s="136">
        <f t="shared" si="439"/>
        <v>385.86593530692909</v>
      </c>
      <c r="AB2161">
        <v>19542.650000000001</v>
      </c>
      <c r="AC2161">
        <f t="shared" si="440"/>
        <v>222.14120080933006</v>
      </c>
    </row>
    <row r="2162" spans="1:29">
      <c r="A2162" s="20">
        <v>45222</v>
      </c>
      <c r="B2162">
        <v>43684.75</v>
      </c>
      <c r="C2162">
        <f t="shared" si="441"/>
        <v>221.41338422043643</v>
      </c>
      <c r="D2162">
        <v>35060.449999999997</v>
      </c>
      <c r="E2162" s="135">
        <f t="shared" si="441"/>
        <v>404.8298374004392</v>
      </c>
      <c r="F2162">
        <v>19653.099999999999</v>
      </c>
      <c r="G2162">
        <f t="shared" si="429"/>
        <v>282.75929541455469</v>
      </c>
      <c r="H2162">
        <v>16160.91</v>
      </c>
      <c r="I2162">
        <f t="shared" si="430"/>
        <v>255.23526596828373</v>
      </c>
      <c r="J2162">
        <v>14027.66</v>
      </c>
      <c r="K2162">
        <f t="shared" si="431"/>
        <v>274.86567936262844</v>
      </c>
      <c r="L2162">
        <v>40807.79</v>
      </c>
      <c r="M2162" s="134">
        <f t="shared" si="432"/>
        <v>479.41369968585599</v>
      </c>
      <c r="N2162">
        <v>18380.25</v>
      </c>
      <c r="O2162">
        <f t="shared" si="433"/>
        <v>280.0168495333624</v>
      </c>
      <c r="P2162">
        <v>34354.199999999997</v>
      </c>
      <c r="Q2162">
        <f t="shared" si="434"/>
        <v>354.70162244537642</v>
      </c>
      <c r="R2162">
        <v>16679.849999999999</v>
      </c>
      <c r="S2162" s="135">
        <f t="shared" si="435"/>
        <v>396.31269067373756</v>
      </c>
      <c r="T2162">
        <v>22401</v>
      </c>
      <c r="U2162" s="136">
        <f t="shared" si="436"/>
        <v>350.6308726092816</v>
      </c>
      <c r="V2162">
        <v>16231.35</v>
      </c>
      <c r="W2162">
        <f t="shared" si="437"/>
        <v>221.89162254493854</v>
      </c>
      <c r="X2162">
        <v>7964.76</v>
      </c>
      <c r="Y2162">
        <f t="shared" si="438"/>
        <v>192.26058430633239</v>
      </c>
      <c r="Z2162">
        <v>37308.65</v>
      </c>
      <c r="AA2162" s="136">
        <f t="shared" si="439"/>
        <v>376.18627490521897</v>
      </c>
      <c r="AB2162">
        <v>19281.75</v>
      </c>
      <c r="AC2162">
        <f t="shared" si="440"/>
        <v>219.17555186759725</v>
      </c>
    </row>
    <row r="2163" spans="1:29">
      <c r="A2163" s="20">
        <v>45224</v>
      </c>
      <c r="B2163">
        <v>43418.65</v>
      </c>
      <c r="C2163">
        <f t="shared" si="441"/>
        <v>220.06467325056579</v>
      </c>
      <c r="D2163">
        <v>34748.550000000003</v>
      </c>
      <c r="E2163" s="135">
        <f t="shared" si="441"/>
        <v>401.22844533943612</v>
      </c>
      <c r="F2163">
        <v>19550.650000000001</v>
      </c>
      <c r="G2163">
        <f t="shared" si="429"/>
        <v>281.285294375776</v>
      </c>
      <c r="H2163">
        <v>16090.05</v>
      </c>
      <c r="I2163">
        <f t="shared" si="430"/>
        <v>254.11614761749081</v>
      </c>
      <c r="J2163">
        <v>13942.29</v>
      </c>
      <c r="K2163">
        <f t="shared" si="431"/>
        <v>273.19289266497628</v>
      </c>
      <c r="L2163">
        <v>40517.269999999997</v>
      </c>
      <c r="M2163" s="134">
        <f t="shared" si="432"/>
        <v>476.00064379547973</v>
      </c>
      <c r="N2163">
        <v>18379.25</v>
      </c>
      <c r="O2163">
        <f t="shared" si="433"/>
        <v>280.00161487390278</v>
      </c>
      <c r="P2163">
        <v>34077.4</v>
      </c>
      <c r="Q2163">
        <f t="shared" si="434"/>
        <v>351.84370670020178</v>
      </c>
      <c r="R2163">
        <v>16549.740000000002</v>
      </c>
      <c r="S2163" s="135">
        <f t="shared" si="435"/>
        <v>393.22128132751692</v>
      </c>
      <c r="T2163">
        <v>22243.3</v>
      </c>
      <c r="U2163" s="136">
        <f t="shared" si="436"/>
        <v>348.16247884960643</v>
      </c>
      <c r="V2163">
        <v>16158.25</v>
      </c>
      <c r="W2163">
        <f t="shared" si="437"/>
        <v>220.8923047058164</v>
      </c>
      <c r="X2163">
        <v>7923.58</v>
      </c>
      <c r="Y2163">
        <f t="shared" si="438"/>
        <v>191.26654420195575</v>
      </c>
      <c r="Z2163">
        <v>36895.69</v>
      </c>
      <c r="AA2163" s="136">
        <f t="shared" si="439"/>
        <v>372.02236428168106</v>
      </c>
      <c r="AB2163">
        <v>19122.150000000001</v>
      </c>
      <c r="AC2163">
        <f t="shared" si="440"/>
        <v>217.36137949848819</v>
      </c>
    </row>
    <row r="2164" spans="1:29">
      <c r="A2164" s="20">
        <v>45225</v>
      </c>
      <c r="B2164">
        <v>42994.5</v>
      </c>
      <c r="C2164">
        <f t="shared" si="441"/>
        <v>217.91489588164188</v>
      </c>
      <c r="D2164">
        <v>34466.75</v>
      </c>
      <c r="E2164" s="135">
        <f t="shared" si="441"/>
        <v>397.97460666424956</v>
      </c>
      <c r="F2164">
        <v>19288.150000000001</v>
      </c>
      <c r="G2164">
        <f t="shared" si="429"/>
        <v>277.5085713627999</v>
      </c>
      <c r="H2164">
        <v>15882.94</v>
      </c>
      <c r="I2164">
        <f t="shared" si="430"/>
        <v>250.84518231079142</v>
      </c>
      <c r="J2164">
        <v>13742.22</v>
      </c>
      <c r="K2164">
        <f t="shared" si="431"/>
        <v>269.27261113048797</v>
      </c>
      <c r="L2164">
        <v>39967.46</v>
      </c>
      <c r="M2164" s="134">
        <f t="shared" si="432"/>
        <v>469.54142494965936</v>
      </c>
      <c r="N2164">
        <v>18143.7</v>
      </c>
      <c r="O2164">
        <f t="shared" si="433"/>
        <v>276.41309083818049</v>
      </c>
      <c r="P2164">
        <v>33745.99</v>
      </c>
      <c r="Q2164">
        <f t="shared" si="434"/>
        <v>348.421951436082</v>
      </c>
      <c r="R2164">
        <v>16406.330000000002</v>
      </c>
      <c r="S2164" s="135">
        <f t="shared" si="435"/>
        <v>389.81386441612261</v>
      </c>
      <c r="T2164">
        <v>21988.9</v>
      </c>
      <c r="U2164" s="136">
        <f t="shared" si="436"/>
        <v>344.18049170654132</v>
      </c>
      <c r="V2164">
        <v>15926.6</v>
      </c>
      <c r="W2164">
        <f t="shared" si="437"/>
        <v>217.72551978881722</v>
      </c>
      <c r="X2164">
        <v>7813.24</v>
      </c>
      <c r="Y2164">
        <f t="shared" si="438"/>
        <v>188.60305743369648</v>
      </c>
      <c r="Z2164">
        <v>36560.68</v>
      </c>
      <c r="AA2164" s="136">
        <f t="shared" si="439"/>
        <v>368.64443010405739</v>
      </c>
      <c r="AB2164">
        <v>18857.25</v>
      </c>
      <c r="AC2164">
        <f t="shared" si="440"/>
        <v>214.35026257757977</v>
      </c>
    </row>
    <row r="2165" spans="1:29">
      <c r="A2165" s="20">
        <v>45226</v>
      </c>
      <c r="B2165">
        <v>43837.5</v>
      </c>
      <c r="C2165">
        <f t="shared" si="441"/>
        <v>222.18758790569666</v>
      </c>
      <c r="D2165">
        <v>35290.550000000003</v>
      </c>
      <c r="E2165" s="135">
        <f t="shared" si="441"/>
        <v>407.48671560895741</v>
      </c>
      <c r="F2165">
        <v>19547.25</v>
      </c>
      <c r="G2165">
        <f t="shared" si="429"/>
        <v>281.23637682056028</v>
      </c>
      <c r="H2165">
        <v>16115.72</v>
      </c>
      <c r="I2165">
        <f t="shared" si="430"/>
        <v>254.52156348066967</v>
      </c>
      <c r="J2165">
        <v>13951.3</v>
      </c>
      <c r="K2165">
        <f t="shared" si="431"/>
        <v>273.3694395566929</v>
      </c>
      <c r="L2165">
        <v>40739.769999999997</v>
      </c>
      <c r="M2165" s="134">
        <f t="shared" si="432"/>
        <v>478.61459442059572</v>
      </c>
      <c r="N2165">
        <v>18384.650000000001</v>
      </c>
      <c r="O2165">
        <f t="shared" si="433"/>
        <v>280.08388203498492</v>
      </c>
      <c r="P2165">
        <v>34327.410000000003</v>
      </c>
      <c r="Q2165">
        <f t="shared" si="434"/>
        <v>354.42501997856567</v>
      </c>
      <c r="R2165">
        <v>16687.759999999998</v>
      </c>
      <c r="S2165" s="135">
        <f t="shared" si="435"/>
        <v>396.50063201513029</v>
      </c>
      <c r="T2165">
        <v>22409.35</v>
      </c>
      <c r="U2165" s="136">
        <f t="shared" si="436"/>
        <v>350.76157069357635</v>
      </c>
      <c r="V2165">
        <v>16097.25</v>
      </c>
      <c r="W2165">
        <f t="shared" si="437"/>
        <v>220.05840062665843</v>
      </c>
      <c r="X2165">
        <v>7960.39</v>
      </c>
      <c r="Y2165">
        <f t="shared" si="438"/>
        <v>192.15509729185629</v>
      </c>
      <c r="Z2165">
        <v>37348.120000000003</v>
      </c>
      <c r="AA2165" s="136">
        <f t="shared" si="439"/>
        <v>376.58425425506169</v>
      </c>
      <c r="AB2165">
        <v>19047.25</v>
      </c>
      <c r="AC2165">
        <f t="shared" si="440"/>
        <v>216.50999158842387</v>
      </c>
    </row>
    <row r="2166" spans="1:29">
      <c r="A2166" s="20">
        <v>45229</v>
      </c>
      <c r="B2166">
        <v>43906.6</v>
      </c>
      <c r="C2166">
        <f t="shared" si="441"/>
        <v>222.53781687231847</v>
      </c>
      <c r="D2166">
        <v>35259.300000000003</v>
      </c>
      <c r="E2166" s="135">
        <f t="shared" si="441"/>
        <v>407.12588360541025</v>
      </c>
      <c r="F2166">
        <v>19553.8</v>
      </c>
      <c r="G2166">
        <f t="shared" si="429"/>
        <v>281.33061505193172</v>
      </c>
      <c r="H2166">
        <v>16042.42</v>
      </c>
      <c r="I2166">
        <f t="shared" si="430"/>
        <v>253.36390930182239</v>
      </c>
      <c r="J2166">
        <v>13914.72</v>
      </c>
      <c r="K2166">
        <f t="shared" si="431"/>
        <v>272.65267093305323</v>
      </c>
      <c r="L2166">
        <v>40868.559999999998</v>
      </c>
      <c r="M2166" s="134">
        <f t="shared" si="432"/>
        <v>480.1276312790618</v>
      </c>
      <c r="N2166">
        <v>18338.95</v>
      </c>
      <c r="O2166">
        <f t="shared" si="433"/>
        <v>279.38765809767858</v>
      </c>
      <c r="P2166">
        <v>34374.54</v>
      </c>
      <c r="Q2166">
        <f t="shared" si="434"/>
        <v>354.91162969341423</v>
      </c>
      <c r="R2166">
        <v>16648.2</v>
      </c>
      <c r="S2166" s="135">
        <f t="shared" si="435"/>
        <v>395.56068770849373</v>
      </c>
      <c r="T2166">
        <v>22352.95</v>
      </c>
      <c r="U2166" s="136">
        <f t="shared" si="436"/>
        <v>349.87877165714212</v>
      </c>
      <c r="V2166">
        <v>16061.6</v>
      </c>
      <c r="W2166">
        <f t="shared" si="437"/>
        <v>219.57104520990464</v>
      </c>
      <c r="X2166">
        <v>7991.63</v>
      </c>
      <c r="Y2166">
        <f t="shared" si="438"/>
        <v>192.90919668138338</v>
      </c>
      <c r="Z2166">
        <v>37281.339999999997</v>
      </c>
      <c r="AA2166" s="136">
        <f t="shared" si="439"/>
        <v>375.91090586432199</v>
      </c>
      <c r="AB2166">
        <v>19140.900000000001</v>
      </c>
      <c r="AC2166">
        <f t="shared" si="440"/>
        <v>217.57451065087415</v>
      </c>
    </row>
    <row r="2167" spans="1:29">
      <c r="A2167" s="20">
        <v>45230</v>
      </c>
      <c r="B2167">
        <v>44019.1</v>
      </c>
      <c r="C2167">
        <f t="shared" si="441"/>
        <v>223.10801598584891</v>
      </c>
      <c r="D2167">
        <v>35216.15</v>
      </c>
      <c r="E2167" s="135">
        <f t="shared" si="441"/>
        <v>406.62764677491242</v>
      </c>
      <c r="F2167">
        <v>19613.25</v>
      </c>
      <c r="G2167">
        <f t="shared" si="429"/>
        <v>282.18595289239431</v>
      </c>
      <c r="H2167">
        <v>16135.01</v>
      </c>
      <c r="I2167">
        <f t="shared" si="430"/>
        <v>254.82621762950956</v>
      </c>
      <c r="J2167">
        <v>14008.85</v>
      </c>
      <c r="K2167">
        <f t="shared" si="431"/>
        <v>274.497105885027</v>
      </c>
      <c r="L2167">
        <v>40981.83</v>
      </c>
      <c r="M2167" s="134">
        <f t="shared" si="432"/>
        <v>481.45833773886812</v>
      </c>
      <c r="N2167">
        <v>18354</v>
      </c>
      <c r="O2167">
        <f t="shared" si="433"/>
        <v>279.61693972254642</v>
      </c>
      <c r="P2167">
        <v>34479.29</v>
      </c>
      <c r="Q2167">
        <f t="shared" si="434"/>
        <v>355.99315669596859</v>
      </c>
      <c r="R2167">
        <v>16663.71</v>
      </c>
      <c r="S2167" s="135">
        <f t="shared" si="435"/>
        <v>395.92920480141413</v>
      </c>
      <c r="T2167">
        <v>22381.7</v>
      </c>
      <c r="U2167" s="136">
        <f t="shared" si="436"/>
        <v>350.32878003121101</v>
      </c>
      <c r="V2167">
        <v>16114.9</v>
      </c>
      <c r="W2167">
        <f t="shared" si="437"/>
        <v>220.29968598726722</v>
      </c>
      <c r="X2167">
        <v>8028.41</v>
      </c>
      <c r="Y2167">
        <f t="shared" si="438"/>
        <v>193.79702560413645</v>
      </c>
      <c r="Z2167">
        <v>37348.69</v>
      </c>
      <c r="AA2167" s="136">
        <f t="shared" si="439"/>
        <v>376.59000161329357</v>
      </c>
      <c r="AB2167">
        <v>19079.599999999999</v>
      </c>
      <c r="AC2167">
        <f t="shared" si="440"/>
        <v>216.87771387000706</v>
      </c>
    </row>
    <row r="2168" spans="1:29">
      <c r="A2168" s="20">
        <v>45231</v>
      </c>
      <c r="B2168">
        <v>43783.15</v>
      </c>
      <c r="C2168">
        <f t="shared" si="441"/>
        <v>221.91211837840439</v>
      </c>
      <c r="D2168">
        <v>35187.050000000003</v>
      </c>
      <c r="E2168" s="135">
        <f t="shared" si="441"/>
        <v>406.2916400132093</v>
      </c>
      <c r="F2168">
        <v>19522.400000000001</v>
      </c>
      <c r="G2168">
        <f t="shared" si="429"/>
        <v>280.8788470419986</v>
      </c>
      <c r="H2168">
        <v>15992.95</v>
      </c>
      <c r="I2168">
        <f t="shared" si="430"/>
        <v>252.58261118139163</v>
      </c>
      <c r="J2168">
        <v>13887.02</v>
      </c>
      <c r="K2168">
        <f t="shared" si="431"/>
        <v>272.10990190968482</v>
      </c>
      <c r="L2168">
        <v>40876.019999999997</v>
      </c>
      <c r="M2168" s="134">
        <f t="shared" si="432"/>
        <v>480.21527205058254</v>
      </c>
      <c r="N2168">
        <v>18305.75</v>
      </c>
      <c r="O2168">
        <f t="shared" si="433"/>
        <v>278.88186740361795</v>
      </c>
      <c r="P2168">
        <v>34364.19</v>
      </c>
      <c r="Q2168">
        <f t="shared" si="434"/>
        <v>354.80476759817378</v>
      </c>
      <c r="R2168">
        <v>16559.47</v>
      </c>
      <c r="S2168" s="135">
        <f t="shared" si="435"/>
        <v>393.45246580940704</v>
      </c>
      <c r="T2168">
        <v>22276.75</v>
      </c>
      <c r="U2168" s="136">
        <f t="shared" si="436"/>
        <v>348.68605381004477</v>
      </c>
      <c r="V2168">
        <v>15967.2</v>
      </c>
      <c r="W2168">
        <f t="shared" si="437"/>
        <v>218.28054447101093</v>
      </c>
      <c r="X2168">
        <v>8001.4</v>
      </c>
      <c r="Y2168">
        <f t="shared" si="438"/>
        <v>193.14503378239743</v>
      </c>
      <c r="Z2168">
        <v>37217.46</v>
      </c>
      <c r="AA2168" s="136">
        <f t="shared" si="439"/>
        <v>375.26679841897231</v>
      </c>
      <c r="AB2168">
        <v>18989.150000000001</v>
      </c>
      <c r="AC2168">
        <f t="shared" si="440"/>
        <v>215.84956919089734</v>
      </c>
    </row>
    <row r="2169" spans="1:29">
      <c r="A2169" s="20">
        <v>45232</v>
      </c>
      <c r="B2169">
        <v>44451.1</v>
      </c>
      <c r="C2169">
        <f t="shared" si="441"/>
        <v>225.29758058180582</v>
      </c>
      <c r="D2169">
        <v>35818.1</v>
      </c>
      <c r="E2169" s="135">
        <f t="shared" si="441"/>
        <v>413.57813716003847</v>
      </c>
      <c r="F2169">
        <v>19802.2</v>
      </c>
      <c r="G2169">
        <f t="shared" si="429"/>
        <v>284.90447408592513</v>
      </c>
      <c r="H2169">
        <v>16189.74</v>
      </c>
      <c r="I2169">
        <f t="shared" si="430"/>
        <v>255.69058888746747</v>
      </c>
      <c r="J2169">
        <v>14085.27</v>
      </c>
      <c r="K2169">
        <f t="shared" si="431"/>
        <v>275.99452136393745</v>
      </c>
      <c r="L2169">
        <v>41500.6</v>
      </c>
      <c r="M2169" s="134">
        <f t="shared" si="432"/>
        <v>487.55289578736887</v>
      </c>
      <c r="N2169">
        <v>18372.849999999999</v>
      </c>
      <c r="O2169">
        <f t="shared" si="433"/>
        <v>279.9041130533609</v>
      </c>
      <c r="P2169">
        <v>34854.300000000003</v>
      </c>
      <c r="Q2169">
        <f t="shared" si="434"/>
        <v>359.86507498931383</v>
      </c>
      <c r="R2169">
        <v>16906.71</v>
      </c>
      <c r="S2169" s="135">
        <f t="shared" si="435"/>
        <v>401.70287685684139</v>
      </c>
      <c r="T2169">
        <v>22665.45</v>
      </c>
      <c r="U2169" s="136">
        <f t="shared" si="436"/>
        <v>354.77016702745601</v>
      </c>
      <c r="V2169">
        <v>16088.85</v>
      </c>
      <c r="W2169">
        <f t="shared" si="437"/>
        <v>219.94356793379075</v>
      </c>
      <c r="X2169">
        <v>8166.69</v>
      </c>
      <c r="Y2169">
        <f t="shared" si="438"/>
        <v>197.13495337570518</v>
      </c>
      <c r="Z2169">
        <v>37906.18</v>
      </c>
      <c r="AA2169" s="136">
        <f t="shared" si="439"/>
        <v>382.21122045656205</v>
      </c>
      <c r="AB2169">
        <v>19133.25</v>
      </c>
      <c r="AC2169">
        <f t="shared" si="440"/>
        <v>217.48755314070064</v>
      </c>
    </row>
    <row r="2170" spans="1:29">
      <c r="A2170" s="20">
        <v>45233</v>
      </c>
      <c r="B2170">
        <v>44885</v>
      </c>
      <c r="C2170">
        <f t="shared" si="441"/>
        <v>227.49677520723571</v>
      </c>
      <c r="D2170">
        <v>36058.1</v>
      </c>
      <c r="E2170" s="135">
        <f t="shared" si="441"/>
        <v>416.34932694728042</v>
      </c>
      <c r="F2170">
        <v>19930.150000000001</v>
      </c>
      <c r="G2170">
        <f t="shared" si="429"/>
        <v>286.74535678882148</v>
      </c>
      <c r="H2170">
        <v>16298.97</v>
      </c>
      <c r="I2170">
        <f t="shared" si="430"/>
        <v>257.41569892778796</v>
      </c>
      <c r="J2170">
        <v>14169.02</v>
      </c>
      <c r="K2170">
        <f t="shared" si="431"/>
        <v>277.63556489126984</v>
      </c>
      <c r="L2170">
        <v>41688.47</v>
      </c>
      <c r="M2170" s="134">
        <f t="shared" si="432"/>
        <v>489.76000996238264</v>
      </c>
      <c r="N2170">
        <v>18555.75</v>
      </c>
      <c r="O2170">
        <f t="shared" si="433"/>
        <v>282.69053226853219</v>
      </c>
      <c r="P2170">
        <v>35128.69</v>
      </c>
      <c r="Q2170">
        <f t="shared" si="434"/>
        <v>362.69810786979968</v>
      </c>
      <c r="R2170">
        <v>17045.66</v>
      </c>
      <c r="S2170" s="135">
        <f t="shared" si="435"/>
        <v>405.00432431404977</v>
      </c>
      <c r="T2170">
        <v>22831.95</v>
      </c>
      <c r="U2170" s="136">
        <f t="shared" si="436"/>
        <v>357.37630248075919</v>
      </c>
      <c r="V2170">
        <v>16192.95</v>
      </c>
      <c r="W2170">
        <f t="shared" si="437"/>
        <v>221.36667309182926</v>
      </c>
      <c r="X2170">
        <v>8232.33</v>
      </c>
      <c r="Y2170">
        <f t="shared" si="438"/>
        <v>198.71943109428901</v>
      </c>
      <c r="Z2170">
        <v>38192.839999999997</v>
      </c>
      <c r="AA2170" s="136">
        <f t="shared" si="439"/>
        <v>385.10163749294179</v>
      </c>
      <c r="AB2170">
        <v>19230.599999999999</v>
      </c>
      <c r="AC2170">
        <f t="shared" si="440"/>
        <v>218.59413008388842</v>
      </c>
    </row>
    <row r="2171" spans="1:29">
      <c r="A2171" s="20">
        <v>45236</v>
      </c>
      <c r="B2171">
        <v>45227.45</v>
      </c>
      <c r="C2171">
        <f t="shared" si="441"/>
        <v>229.23246130882237</v>
      </c>
      <c r="D2171">
        <v>36381.949999999997</v>
      </c>
      <c r="E2171" s="135">
        <f t="shared" si="441"/>
        <v>420.08870116643993</v>
      </c>
      <c r="F2171">
        <v>20084.45</v>
      </c>
      <c r="G2171">
        <f t="shared" si="429"/>
        <v>288.96535054463942</v>
      </c>
      <c r="H2171">
        <v>16440.47</v>
      </c>
      <c r="I2171">
        <f t="shared" si="430"/>
        <v>259.65046108750005</v>
      </c>
      <c r="J2171">
        <v>14280.77</v>
      </c>
      <c r="K2171">
        <f t="shared" si="431"/>
        <v>279.82525580684478</v>
      </c>
      <c r="L2171">
        <v>41950.96</v>
      </c>
      <c r="M2171" s="134">
        <f t="shared" si="432"/>
        <v>492.84376681445769</v>
      </c>
      <c r="N2171">
        <v>18736.650000000001</v>
      </c>
      <c r="O2171">
        <f t="shared" si="433"/>
        <v>285.44648216478424</v>
      </c>
      <c r="P2171">
        <v>35378.79</v>
      </c>
      <c r="Q2171">
        <f t="shared" si="434"/>
        <v>365.28035038377436</v>
      </c>
      <c r="R2171">
        <v>17180.169999999998</v>
      </c>
      <c r="S2171" s="135">
        <f t="shared" si="435"/>
        <v>408.20027751641811</v>
      </c>
      <c r="T2171">
        <v>22998.6</v>
      </c>
      <c r="U2171" s="136">
        <f t="shared" si="436"/>
        <v>359.98478580384011</v>
      </c>
      <c r="V2171">
        <v>16351.8</v>
      </c>
      <c r="W2171">
        <f t="shared" si="437"/>
        <v>223.53824133730873</v>
      </c>
      <c r="X2171">
        <v>8298.1</v>
      </c>
      <c r="Y2171">
        <f t="shared" si="438"/>
        <v>200.3070468705117</v>
      </c>
      <c r="Z2171">
        <v>38300.949999999997</v>
      </c>
      <c r="AA2171" s="136">
        <f t="shared" si="439"/>
        <v>386.1917197709123</v>
      </c>
      <c r="AB2171">
        <v>19411.75</v>
      </c>
      <c r="AC2171">
        <f t="shared" si="440"/>
        <v>220.6532611908064</v>
      </c>
    </row>
    <row r="2172" spans="1:29">
      <c r="A2172" s="20">
        <v>45237</v>
      </c>
      <c r="B2172">
        <v>45593.3</v>
      </c>
      <c r="C2172">
        <f t="shared" si="441"/>
        <v>231.08674882602341</v>
      </c>
      <c r="D2172">
        <v>36518.699999999997</v>
      </c>
      <c r="E2172" s="135">
        <f t="shared" si="441"/>
        <v>421.66770201396213</v>
      </c>
      <c r="F2172">
        <v>20207.45</v>
      </c>
      <c r="G2172">
        <f t="shared" si="429"/>
        <v>290.73501504214823</v>
      </c>
      <c r="H2172">
        <v>16500.2</v>
      </c>
      <c r="I2172">
        <f t="shared" si="430"/>
        <v>260.59379920622507</v>
      </c>
      <c r="J2172">
        <v>14331.82</v>
      </c>
      <c r="K2172">
        <f t="shared" si="431"/>
        <v>280.82555756290833</v>
      </c>
      <c r="L2172">
        <v>42365.05</v>
      </c>
      <c r="M2172" s="134">
        <f t="shared" si="432"/>
        <v>497.70853451942082</v>
      </c>
      <c r="N2172">
        <v>18751.25</v>
      </c>
      <c r="O2172">
        <f t="shared" si="433"/>
        <v>285.66890819289517</v>
      </c>
      <c r="P2172">
        <v>35581.360000000001</v>
      </c>
      <c r="Q2172">
        <f t="shared" si="434"/>
        <v>367.37185324685254</v>
      </c>
      <c r="R2172">
        <v>17310.04</v>
      </c>
      <c r="S2172" s="135">
        <f t="shared" si="435"/>
        <v>411.2859844704854</v>
      </c>
      <c r="T2172">
        <v>23160.2</v>
      </c>
      <c r="U2172" s="136">
        <f t="shared" si="436"/>
        <v>362.51422417773688</v>
      </c>
      <c r="V2172">
        <v>16344.25</v>
      </c>
      <c r="W2172">
        <f t="shared" si="437"/>
        <v>223.43502861931461</v>
      </c>
      <c r="X2172">
        <v>8366.27</v>
      </c>
      <c r="Y2172">
        <f t="shared" si="438"/>
        <v>201.95259601852905</v>
      </c>
      <c r="Z2172">
        <v>38503.440000000002</v>
      </c>
      <c r="AA2172" s="136">
        <f t="shared" si="439"/>
        <v>388.23344357505852</v>
      </c>
      <c r="AB2172">
        <v>19406.7</v>
      </c>
      <c r="AC2172">
        <f t="shared" si="440"/>
        <v>220.5958578670971</v>
      </c>
    </row>
    <row r="2173" spans="1:29">
      <c r="A2173" s="20">
        <v>45238</v>
      </c>
      <c r="B2173">
        <v>45894.9</v>
      </c>
      <c r="C2173">
        <f t="shared" si="441"/>
        <v>232.61538929394146</v>
      </c>
      <c r="D2173">
        <v>36976.15</v>
      </c>
      <c r="E2173" s="135">
        <f t="shared" si="441"/>
        <v>426.94970521468633</v>
      </c>
      <c r="F2173">
        <v>20341.150000000001</v>
      </c>
      <c r="G2173">
        <f t="shared" si="429"/>
        <v>292.65862596342407</v>
      </c>
      <c r="H2173">
        <v>16666.25</v>
      </c>
      <c r="I2173">
        <f t="shared" si="430"/>
        <v>263.21628865230417</v>
      </c>
      <c r="J2173">
        <v>14447.21</v>
      </c>
      <c r="K2173">
        <f t="shared" si="431"/>
        <v>283.08657263895475</v>
      </c>
      <c r="L2173">
        <v>42754.64</v>
      </c>
      <c r="M2173" s="134">
        <f t="shared" si="432"/>
        <v>502.28547395330361</v>
      </c>
      <c r="N2173">
        <v>18885.45</v>
      </c>
      <c r="O2173">
        <f t="shared" si="433"/>
        <v>287.7133994923812</v>
      </c>
      <c r="P2173">
        <v>35937.089999999997</v>
      </c>
      <c r="Q2173">
        <f t="shared" si="434"/>
        <v>371.04470862268698</v>
      </c>
      <c r="R2173">
        <v>17501.52</v>
      </c>
      <c r="S2173" s="135">
        <f t="shared" si="435"/>
        <v>415.83554301029278</v>
      </c>
      <c r="T2173">
        <v>23423.15</v>
      </c>
      <c r="U2173" s="136">
        <f t="shared" si="436"/>
        <v>366.63003989813376</v>
      </c>
      <c r="V2173">
        <v>16409.650000000001</v>
      </c>
      <c r="W2173">
        <f t="shared" si="437"/>
        <v>224.32908315664139</v>
      </c>
      <c r="X2173">
        <v>8400.6299999999992</v>
      </c>
      <c r="Y2173">
        <f t="shared" si="438"/>
        <v>202.78200879138919</v>
      </c>
      <c r="Z2173">
        <v>38950.36</v>
      </c>
      <c r="AA2173" s="136">
        <f t="shared" si="439"/>
        <v>392.73977575219811</v>
      </c>
      <c r="AB2173">
        <v>19443.5</v>
      </c>
      <c r="AC2173">
        <f t="shared" si="440"/>
        <v>221.01416327551325</v>
      </c>
    </row>
    <row r="2174" spans="1:29">
      <c r="A2174" s="20">
        <v>45239</v>
      </c>
      <c r="B2174">
        <v>45660.4</v>
      </c>
      <c r="C2174">
        <f t="shared" si="441"/>
        <v>231.42684091951574</v>
      </c>
      <c r="D2174">
        <v>37023.1</v>
      </c>
      <c r="E2174" s="135">
        <f t="shared" si="441"/>
        <v>427.49181921681554</v>
      </c>
      <c r="F2174">
        <v>20348.599999999999</v>
      </c>
      <c r="G2174">
        <f t="shared" si="429"/>
        <v>292.76581295941133</v>
      </c>
      <c r="H2174">
        <v>16659.919999999998</v>
      </c>
      <c r="I2174">
        <f t="shared" si="430"/>
        <v>263.11631660657281</v>
      </c>
      <c r="J2174">
        <v>14466.28</v>
      </c>
      <c r="K2174">
        <f t="shared" si="431"/>
        <v>283.46024069944701</v>
      </c>
      <c r="L2174">
        <v>42914.05</v>
      </c>
      <c r="M2174" s="134">
        <f t="shared" si="432"/>
        <v>504.15823741015646</v>
      </c>
      <c r="N2174">
        <v>18841.599999999999</v>
      </c>
      <c r="O2174">
        <f t="shared" si="433"/>
        <v>287.04535967507519</v>
      </c>
      <c r="P2174">
        <v>36020.14</v>
      </c>
      <c r="Q2174">
        <f t="shared" si="434"/>
        <v>371.90218659464063</v>
      </c>
      <c r="R2174">
        <v>17572.61</v>
      </c>
      <c r="S2174" s="135">
        <f t="shared" si="435"/>
        <v>417.52463908609661</v>
      </c>
      <c r="T2174">
        <v>23514.95</v>
      </c>
      <c r="U2174" s="136">
        <f t="shared" si="436"/>
        <v>368.06693620211712</v>
      </c>
      <c r="V2174">
        <v>16371.85</v>
      </c>
      <c r="W2174">
        <f t="shared" si="437"/>
        <v>223.8123360387369</v>
      </c>
      <c r="X2174">
        <v>8443.1200000000008</v>
      </c>
      <c r="Y2174">
        <f t="shared" si="438"/>
        <v>203.80767086120377</v>
      </c>
      <c r="Z2174">
        <v>39086.050000000003</v>
      </c>
      <c r="AA2174" s="136">
        <f t="shared" si="439"/>
        <v>394.10794950391221</v>
      </c>
      <c r="AB2174">
        <v>19395.3</v>
      </c>
      <c r="AC2174">
        <f t="shared" si="440"/>
        <v>220.46627412644645</v>
      </c>
    </row>
    <row r="2175" spans="1:29">
      <c r="A2175" s="20">
        <v>45240</v>
      </c>
      <c r="B2175">
        <v>45724.2</v>
      </c>
      <c r="C2175">
        <f t="shared" si="441"/>
        <v>231.75020717234455</v>
      </c>
      <c r="D2175">
        <v>37286.65</v>
      </c>
      <c r="E2175" s="135">
        <f t="shared" si="441"/>
        <v>430.5349320019306</v>
      </c>
      <c r="F2175">
        <v>20420.849999999999</v>
      </c>
      <c r="G2175">
        <f t="shared" si="429"/>
        <v>293.80531100774476</v>
      </c>
      <c r="H2175">
        <v>16691.36</v>
      </c>
      <c r="I2175">
        <f t="shared" si="430"/>
        <v>263.61286022707708</v>
      </c>
      <c r="J2175">
        <v>14514.54</v>
      </c>
      <c r="K2175">
        <f t="shared" si="431"/>
        <v>284.4058736621821</v>
      </c>
      <c r="L2175">
        <v>43147.4</v>
      </c>
      <c r="M2175" s="134">
        <f t="shared" si="432"/>
        <v>506.89965484103652</v>
      </c>
      <c r="N2175">
        <v>18813.8</v>
      </c>
      <c r="O2175">
        <f t="shared" si="433"/>
        <v>286.62183614209675</v>
      </c>
      <c r="P2175">
        <v>36256.22</v>
      </c>
      <c r="Q2175">
        <f t="shared" si="434"/>
        <v>374.339674850135</v>
      </c>
      <c r="R2175">
        <v>17736.3</v>
      </c>
      <c r="S2175" s="135">
        <f t="shared" si="435"/>
        <v>421.41390813446236</v>
      </c>
      <c r="T2175">
        <v>23623.45</v>
      </c>
      <c r="U2175" s="136">
        <f t="shared" si="436"/>
        <v>369.76522867469009</v>
      </c>
      <c r="V2175">
        <v>16331.4</v>
      </c>
      <c r="W2175">
        <f t="shared" si="437"/>
        <v>223.25936194034441</v>
      </c>
      <c r="X2175">
        <v>8523.19</v>
      </c>
      <c r="Y2175">
        <f t="shared" si="438"/>
        <v>205.74047297770289</v>
      </c>
      <c r="Z2175">
        <v>39325</v>
      </c>
      <c r="AA2175" s="136">
        <f t="shared" si="439"/>
        <v>396.51730257320315</v>
      </c>
      <c r="AB2175">
        <v>19425.349999999999</v>
      </c>
      <c r="AC2175">
        <f t="shared" si="440"/>
        <v>220.8078523200036</v>
      </c>
    </row>
    <row r="2176" spans="1:29">
      <c r="A2176" s="20">
        <v>45242</v>
      </c>
      <c r="B2176">
        <v>45942.95</v>
      </c>
      <c r="C2176">
        <f t="shared" si="441"/>
        <v>232.858927670876</v>
      </c>
      <c r="D2176">
        <v>37615.85</v>
      </c>
      <c r="E2176" s="135">
        <f t="shared" si="441"/>
        <v>434.33608066009731</v>
      </c>
      <c r="F2176">
        <v>20527.599999999999</v>
      </c>
      <c r="G2176">
        <f t="shared" si="429"/>
        <v>295.34117836635505</v>
      </c>
      <c r="H2176">
        <v>16804.05</v>
      </c>
      <c r="I2176">
        <f t="shared" si="430"/>
        <v>265.39261533504845</v>
      </c>
      <c r="J2176">
        <v>14635.17</v>
      </c>
      <c r="K2176">
        <f t="shared" si="431"/>
        <v>286.76956417802825</v>
      </c>
      <c r="L2176">
        <v>43467.28</v>
      </c>
      <c r="M2176" s="134">
        <f t="shared" si="432"/>
        <v>510.65763473300103</v>
      </c>
      <c r="N2176">
        <v>18921.3</v>
      </c>
      <c r="O2176">
        <f t="shared" si="433"/>
        <v>288.25956203400989</v>
      </c>
      <c r="P2176">
        <v>36550.94</v>
      </c>
      <c r="Q2176">
        <f t="shared" si="434"/>
        <v>377.38261173025739</v>
      </c>
      <c r="R2176">
        <v>17837.39</v>
      </c>
      <c r="S2176" s="135">
        <f t="shared" si="435"/>
        <v>423.81580322945467</v>
      </c>
      <c r="T2176">
        <v>23785.5</v>
      </c>
      <c r="U2176" s="136">
        <f t="shared" si="436"/>
        <v>372.30171065792007</v>
      </c>
      <c r="V2176">
        <v>16434.599999999999</v>
      </c>
      <c r="W2176">
        <f t="shared" si="437"/>
        <v>224.67016359557564</v>
      </c>
      <c r="X2176">
        <v>8592.2199999999993</v>
      </c>
      <c r="Y2176">
        <f t="shared" si="438"/>
        <v>207.40678158394667</v>
      </c>
      <c r="Z2176">
        <v>39663.25</v>
      </c>
      <c r="AA2176" s="136">
        <f t="shared" si="439"/>
        <v>399.92790594498666</v>
      </c>
      <c r="AB2176">
        <v>19525.55</v>
      </c>
      <c r="AC2176">
        <f t="shared" si="440"/>
        <v>221.94682519835408</v>
      </c>
    </row>
    <row r="2177" spans="1:29">
      <c r="A2177" s="20">
        <v>45243</v>
      </c>
      <c r="B2177">
        <v>45986.7</v>
      </c>
      <c r="C2177">
        <f t="shared" si="441"/>
        <v>233.08067177058228</v>
      </c>
      <c r="D2177">
        <v>37896.6</v>
      </c>
      <c r="E2177" s="135">
        <f t="shared" si="441"/>
        <v>437.57779537996464</v>
      </c>
      <c r="F2177">
        <v>20516.150000000001</v>
      </c>
      <c r="G2177">
        <f t="shared" si="429"/>
        <v>295.17644130540816</v>
      </c>
      <c r="H2177">
        <v>16833.310000000001</v>
      </c>
      <c r="I2177">
        <f t="shared" si="430"/>
        <v>265.85472940425825</v>
      </c>
      <c r="J2177">
        <v>14684.9</v>
      </c>
      <c r="K2177">
        <f t="shared" si="431"/>
        <v>287.74400112864606</v>
      </c>
      <c r="L2177">
        <v>43674.45</v>
      </c>
      <c r="M2177" s="134">
        <f t="shared" si="432"/>
        <v>513.09148709706972</v>
      </c>
      <c r="N2177">
        <v>18825.599999999999</v>
      </c>
      <c r="O2177">
        <f t="shared" si="433"/>
        <v>286.80160512372066</v>
      </c>
      <c r="P2177">
        <v>36584.69</v>
      </c>
      <c r="Q2177">
        <f t="shared" si="434"/>
        <v>377.73107508430235</v>
      </c>
      <c r="R2177">
        <v>17984.46</v>
      </c>
      <c r="S2177" s="135">
        <f t="shared" si="435"/>
        <v>427.31018162119005</v>
      </c>
      <c r="T2177">
        <v>23881.85</v>
      </c>
      <c r="U2177" s="136">
        <f t="shared" si="436"/>
        <v>373.8098256784952</v>
      </c>
      <c r="V2177">
        <v>16408.150000000001</v>
      </c>
      <c r="W2177">
        <f t="shared" si="437"/>
        <v>224.30857731862929</v>
      </c>
      <c r="X2177">
        <v>8669.98</v>
      </c>
      <c r="Y2177">
        <f t="shared" si="438"/>
        <v>209.2838228300935</v>
      </c>
      <c r="Z2177">
        <v>39704.49</v>
      </c>
      <c r="AA2177" s="136">
        <f t="shared" si="439"/>
        <v>400.34373235460191</v>
      </c>
      <c r="AB2177">
        <v>19443.55</v>
      </c>
      <c r="AC2177">
        <f t="shared" si="440"/>
        <v>221.01473162525292</v>
      </c>
    </row>
    <row r="2178" spans="1:29">
      <c r="A2178" s="20">
        <v>45245</v>
      </c>
      <c r="B2178">
        <v>46425.55</v>
      </c>
      <c r="C2178">
        <f t="shared" si="441"/>
        <v>235.3049551570075</v>
      </c>
      <c r="D2178">
        <v>38227.25</v>
      </c>
      <c r="E2178" s="135">
        <f t="shared" si="441"/>
        <v>441.39568664309616</v>
      </c>
      <c r="F2178">
        <v>20702.150000000001</v>
      </c>
      <c r="G2178">
        <f t="shared" ref="G2178:G2241" si="442">F2178/F$2*100</f>
        <v>297.8525193260312</v>
      </c>
      <c r="H2178">
        <v>16975.830000000002</v>
      </c>
      <c r="I2178">
        <f t="shared" ref="I2178:I2241" si="443">H2178/H$2*100</f>
        <v>268.1056008035668</v>
      </c>
      <c r="J2178">
        <v>14820.18</v>
      </c>
      <c r="K2178">
        <f t="shared" ref="K2178:K2241" si="444">J2178/J$2*100</f>
        <v>290.39475179584048</v>
      </c>
      <c r="L2178">
        <v>43952.73</v>
      </c>
      <c r="M2178" s="134">
        <f t="shared" ref="M2178:M2241" si="445">L2178/L$2*100</f>
        <v>516.36074633283283</v>
      </c>
      <c r="N2178">
        <v>18999.900000000001</v>
      </c>
      <c r="O2178">
        <f t="shared" ref="O2178:O2241" si="446">N2178/N$2*100</f>
        <v>289.45700626753899</v>
      </c>
      <c r="P2178">
        <v>36881.26</v>
      </c>
      <c r="Q2178">
        <f t="shared" ref="Q2178:Q2241" si="447">P2178/P$2*100</f>
        <v>380.7931129186465</v>
      </c>
      <c r="R2178">
        <v>18164.849999999999</v>
      </c>
      <c r="S2178" s="135">
        <f t="shared" ref="S2178:S2241" si="448">R2178/R$2*100</f>
        <v>431.59624212357073</v>
      </c>
      <c r="T2178">
        <v>24084.400000000001</v>
      </c>
      <c r="U2178" s="136">
        <f t="shared" ref="U2178:U2241" si="449">T2178/T$2*100</f>
        <v>376.98023250171786</v>
      </c>
      <c r="V2178">
        <v>16571.599999999999</v>
      </c>
      <c r="W2178">
        <f t="shared" ref="W2178:W2241" si="450">V2178/V$2*100</f>
        <v>226.54303013401247</v>
      </c>
      <c r="X2178">
        <v>8763.3700000000008</v>
      </c>
      <c r="Y2178">
        <f t="shared" ref="Y2178:Y2241" si="451">X2178/X$2*100</f>
        <v>211.53815516005304</v>
      </c>
      <c r="Z2178">
        <v>40099.980000000003</v>
      </c>
      <c r="AA2178" s="136">
        <f t="shared" ref="AA2178:AA2241" si="452">Z2178/Z$2*100</f>
        <v>404.33149148987661</v>
      </c>
      <c r="AB2178">
        <v>19675.45</v>
      </c>
      <c r="AC2178">
        <f t="shared" ref="AC2178:AC2241" si="453">AB2178/AB$2*100</f>
        <v>223.65073771796213</v>
      </c>
    </row>
    <row r="2179" spans="1:29">
      <c r="A2179" s="20">
        <v>45246</v>
      </c>
      <c r="B2179">
        <v>46591.55</v>
      </c>
      <c r="C2179">
        <f t="shared" ref="C2179:E2242" si="454">B2179/B$2*100</f>
        <v>236.14631562675021</v>
      </c>
      <c r="D2179">
        <v>38458.550000000003</v>
      </c>
      <c r="E2179" s="135">
        <f t="shared" si="454"/>
        <v>444.06642080055053</v>
      </c>
      <c r="F2179">
        <v>20750.05</v>
      </c>
      <c r="G2179">
        <f t="shared" si="442"/>
        <v>298.54168135392285</v>
      </c>
      <c r="H2179">
        <v>17052.89</v>
      </c>
      <c r="I2179">
        <f t="shared" si="443"/>
        <v>269.32263806171102</v>
      </c>
      <c r="J2179">
        <v>14894.14</v>
      </c>
      <c r="K2179">
        <f t="shared" si="444"/>
        <v>291.84396468278379</v>
      </c>
      <c r="L2179">
        <v>44198.63</v>
      </c>
      <c r="M2179" s="134">
        <f t="shared" si="445"/>
        <v>519.24960232706212</v>
      </c>
      <c r="N2179">
        <v>19216.25</v>
      </c>
      <c r="O2179">
        <f t="shared" si="446"/>
        <v>292.75302484163575</v>
      </c>
      <c r="P2179">
        <v>37238.74</v>
      </c>
      <c r="Q2179">
        <f t="shared" si="447"/>
        <v>384.4840367646907</v>
      </c>
      <c r="R2179">
        <v>18297.900000000001</v>
      </c>
      <c r="S2179" s="135">
        <f t="shared" si="448"/>
        <v>434.75750577367205</v>
      </c>
      <c r="T2179">
        <v>24135.95</v>
      </c>
      <c r="U2179" s="136">
        <f t="shared" si="449"/>
        <v>377.78711708200478</v>
      </c>
      <c r="V2179">
        <v>16717.05</v>
      </c>
      <c r="W2179">
        <f t="shared" si="450"/>
        <v>228.53141289325069</v>
      </c>
      <c r="X2179">
        <v>8786.5499999999993</v>
      </c>
      <c r="Y2179">
        <f t="shared" si="451"/>
        <v>212.09769497596972</v>
      </c>
      <c r="Z2179">
        <v>40429.53</v>
      </c>
      <c r="AA2179" s="136">
        <f t="shared" si="452"/>
        <v>407.65437202549003</v>
      </c>
      <c r="AB2179">
        <v>19765.2</v>
      </c>
      <c r="AC2179">
        <f t="shared" si="453"/>
        <v>224.67092550071612</v>
      </c>
    </row>
    <row r="2180" spans="1:29">
      <c r="A2180" s="20">
        <v>45247</v>
      </c>
      <c r="B2180">
        <v>46838.25</v>
      </c>
      <c r="C2180">
        <f t="shared" si="454"/>
        <v>237.39669892726539</v>
      </c>
      <c r="D2180">
        <v>38538.050000000003</v>
      </c>
      <c r="E2180" s="135">
        <f t="shared" si="454"/>
        <v>444.98437741757442</v>
      </c>
      <c r="F2180">
        <v>20862.75</v>
      </c>
      <c r="G2180">
        <f t="shared" si="442"/>
        <v>300.16315443416056</v>
      </c>
      <c r="H2180">
        <v>17233.71</v>
      </c>
      <c r="I2180">
        <f t="shared" si="443"/>
        <v>272.17839561449637</v>
      </c>
      <c r="J2180">
        <v>15049.37</v>
      </c>
      <c r="K2180">
        <f t="shared" si="444"/>
        <v>294.885626614101</v>
      </c>
      <c r="L2180">
        <v>44392.56</v>
      </c>
      <c r="M2180" s="134">
        <f t="shared" si="445"/>
        <v>521.52790994382053</v>
      </c>
      <c r="N2180">
        <v>19251</v>
      </c>
      <c r="O2180">
        <f t="shared" si="446"/>
        <v>293.28242925785884</v>
      </c>
      <c r="P2180">
        <v>37456.769999999997</v>
      </c>
      <c r="Q2180">
        <f t="shared" si="447"/>
        <v>386.73516165602177</v>
      </c>
      <c r="R2180">
        <v>18310.95</v>
      </c>
      <c r="S2180" s="135">
        <f t="shared" si="448"/>
        <v>435.06757334701911</v>
      </c>
      <c r="T2180">
        <v>24278.400000000001</v>
      </c>
      <c r="U2180" s="136">
        <f t="shared" si="449"/>
        <v>380.0168107476087</v>
      </c>
      <c r="V2180">
        <v>16847.75</v>
      </c>
      <c r="W2180">
        <f t="shared" si="450"/>
        <v>230.31815491203679</v>
      </c>
      <c r="X2180">
        <v>8756.9599999999991</v>
      </c>
      <c r="Y2180">
        <f t="shared" si="451"/>
        <v>211.38342477955146</v>
      </c>
      <c r="Z2180">
        <v>40516.730000000003</v>
      </c>
      <c r="AA2180" s="136">
        <f t="shared" si="452"/>
        <v>408.53361700411392</v>
      </c>
      <c r="AB2180">
        <v>19731.8</v>
      </c>
      <c r="AC2180">
        <f t="shared" si="453"/>
        <v>224.29126787459933</v>
      </c>
    </row>
    <row r="2181" spans="1:29">
      <c r="A2181" s="20">
        <v>45250</v>
      </c>
      <c r="B2181">
        <v>46716.9</v>
      </c>
      <c r="C2181">
        <f t="shared" si="454"/>
        <v>236.78164415013723</v>
      </c>
      <c r="D2181">
        <v>38762.5</v>
      </c>
      <c r="E2181" s="135">
        <f t="shared" si="454"/>
        <v>447.57601719985126</v>
      </c>
      <c r="F2181">
        <v>20876.8</v>
      </c>
      <c r="G2181">
        <f t="shared" si="442"/>
        <v>300.36529903733123</v>
      </c>
      <c r="H2181">
        <v>17263.78</v>
      </c>
      <c r="I2181">
        <f t="shared" si="443"/>
        <v>272.65330231515037</v>
      </c>
      <c r="J2181">
        <v>15096.63</v>
      </c>
      <c r="K2181">
        <f t="shared" si="444"/>
        <v>295.81166502725603</v>
      </c>
      <c r="L2181">
        <v>44510.84</v>
      </c>
      <c r="M2181" s="134">
        <f t="shared" si="445"/>
        <v>522.91747434803949</v>
      </c>
      <c r="N2181">
        <v>19228.05</v>
      </c>
      <c r="O2181">
        <f t="shared" si="446"/>
        <v>292.93279382325966</v>
      </c>
      <c r="P2181">
        <v>37709.910000000003</v>
      </c>
      <c r="Q2181">
        <f t="shared" si="447"/>
        <v>389.34879168396088</v>
      </c>
      <c r="R2181">
        <v>18371.03</v>
      </c>
      <c r="S2181" s="135">
        <f t="shared" si="448"/>
        <v>436.49507218278058</v>
      </c>
      <c r="T2181">
        <v>24366.55</v>
      </c>
      <c r="U2181" s="136">
        <f t="shared" si="449"/>
        <v>381.39657555366682</v>
      </c>
      <c r="V2181">
        <v>16872.2</v>
      </c>
      <c r="W2181">
        <f t="shared" si="450"/>
        <v>230.65240007163374</v>
      </c>
      <c r="X2181">
        <v>8789.7999999999993</v>
      </c>
      <c r="Y2181">
        <f t="shared" si="451"/>
        <v>212.17614641694163</v>
      </c>
      <c r="Z2181">
        <v>40922.980000000003</v>
      </c>
      <c r="AA2181" s="136">
        <f t="shared" si="452"/>
        <v>412.62987012987014</v>
      </c>
      <c r="AB2181">
        <v>19694</v>
      </c>
      <c r="AC2181">
        <f t="shared" si="453"/>
        <v>223.86159547138925</v>
      </c>
    </row>
    <row r="2182" spans="1:29">
      <c r="A2182" s="20">
        <v>45251</v>
      </c>
      <c r="B2182">
        <v>46718.25</v>
      </c>
      <c r="C2182">
        <f t="shared" si="454"/>
        <v>236.78848653949959</v>
      </c>
      <c r="D2182">
        <v>38397.800000000003</v>
      </c>
      <c r="E2182" s="135">
        <f t="shared" si="454"/>
        <v>443.36496338565496</v>
      </c>
      <c r="F2182">
        <v>20900.7</v>
      </c>
      <c r="G2182">
        <f t="shared" si="442"/>
        <v>300.70916067546511</v>
      </c>
      <c r="H2182">
        <v>17290.439999999999</v>
      </c>
      <c r="I2182">
        <f t="shared" si="443"/>
        <v>273.07435361676113</v>
      </c>
      <c r="J2182">
        <v>15089.28</v>
      </c>
      <c r="K2182">
        <f t="shared" si="444"/>
        <v>295.6676450878424</v>
      </c>
      <c r="L2182">
        <v>44411.3</v>
      </c>
      <c r="M2182" s="134">
        <f t="shared" si="445"/>
        <v>521.74806920096523</v>
      </c>
      <c r="N2182">
        <v>19237.25</v>
      </c>
      <c r="O2182">
        <f t="shared" si="446"/>
        <v>293.0729526902885</v>
      </c>
      <c r="P2182">
        <v>37646.769999999997</v>
      </c>
      <c r="Q2182">
        <f t="shared" si="447"/>
        <v>388.6968812787934</v>
      </c>
      <c r="R2182">
        <v>18361.53</v>
      </c>
      <c r="S2182" s="135">
        <f t="shared" si="448"/>
        <v>436.26935249337089</v>
      </c>
      <c r="T2182">
        <v>24337.5</v>
      </c>
      <c r="U2182" s="136">
        <f t="shared" si="449"/>
        <v>380.94187144004241</v>
      </c>
      <c r="V2182">
        <v>16898.349999999999</v>
      </c>
      <c r="W2182">
        <f t="shared" si="450"/>
        <v>231.0098851809777</v>
      </c>
      <c r="X2182">
        <v>8768.5499999999993</v>
      </c>
      <c r="Y2182">
        <f t="shared" si="451"/>
        <v>211.66319468750982</v>
      </c>
      <c r="Z2182">
        <v>40656.97</v>
      </c>
      <c r="AA2182" s="136">
        <f t="shared" si="452"/>
        <v>409.94766879083653</v>
      </c>
      <c r="AB2182">
        <v>19783.400000000001</v>
      </c>
      <c r="AC2182">
        <f t="shared" si="453"/>
        <v>224.87780480596541</v>
      </c>
    </row>
    <row r="2183" spans="1:29">
      <c r="A2183" s="20">
        <v>45252</v>
      </c>
      <c r="B2183">
        <v>46541.15</v>
      </c>
      <c r="C2183">
        <f t="shared" si="454"/>
        <v>235.89086642388855</v>
      </c>
      <c r="D2183">
        <v>38098.1</v>
      </c>
      <c r="E2183" s="135">
        <f t="shared" si="454"/>
        <v>439.90444013883649</v>
      </c>
      <c r="F2183">
        <v>20924.900000000001</v>
      </c>
      <c r="G2183">
        <f t="shared" si="442"/>
        <v>301.05733856847093</v>
      </c>
      <c r="H2183">
        <v>17295.22</v>
      </c>
      <c r="I2183">
        <f t="shared" si="443"/>
        <v>273.14984593565464</v>
      </c>
      <c r="J2183">
        <v>15099.34</v>
      </c>
      <c r="K2183">
        <f t="shared" si="444"/>
        <v>295.86476625661805</v>
      </c>
      <c r="L2183">
        <v>44949.64</v>
      </c>
      <c r="M2183" s="134">
        <f t="shared" si="445"/>
        <v>528.07253742354931</v>
      </c>
      <c r="N2183">
        <v>19324.75</v>
      </c>
      <c r="O2183">
        <f t="shared" si="446"/>
        <v>294.40598539300856</v>
      </c>
      <c r="P2183">
        <v>37926.39</v>
      </c>
      <c r="Q2183">
        <f t="shared" si="447"/>
        <v>391.58391307310609</v>
      </c>
      <c r="R2183">
        <v>18302.45</v>
      </c>
      <c r="S2183" s="135">
        <f t="shared" si="448"/>
        <v>434.86561362491562</v>
      </c>
      <c r="T2183">
        <v>24299.9</v>
      </c>
      <c r="U2183" s="136">
        <f t="shared" si="449"/>
        <v>380.35333874908628</v>
      </c>
      <c r="V2183">
        <v>16927.099999999999</v>
      </c>
      <c r="W2183">
        <f t="shared" si="450"/>
        <v>231.40291374287591</v>
      </c>
      <c r="X2183">
        <v>8762.61</v>
      </c>
      <c r="Y2183">
        <f t="shared" si="451"/>
        <v>211.5198095923181</v>
      </c>
      <c r="Z2183">
        <v>40820.11</v>
      </c>
      <c r="AA2183" s="136">
        <f t="shared" si="452"/>
        <v>411.59262321529405</v>
      </c>
      <c r="AB2183">
        <v>19811.849999999999</v>
      </c>
      <c r="AC2183">
        <f t="shared" si="453"/>
        <v>225.20119580785232</v>
      </c>
    </row>
    <row r="2184" spans="1:29">
      <c r="A2184" s="20">
        <v>45253</v>
      </c>
      <c r="B2184">
        <v>46675.55</v>
      </c>
      <c r="C2184">
        <f t="shared" si="454"/>
        <v>236.57206429818623</v>
      </c>
      <c r="D2184">
        <v>38249.550000000003</v>
      </c>
      <c r="E2184" s="135">
        <f t="shared" si="454"/>
        <v>441.65317636082733</v>
      </c>
      <c r="F2184">
        <v>20971.85</v>
      </c>
      <c r="G2184">
        <f t="shared" si="442"/>
        <v>301.73283245593461</v>
      </c>
      <c r="H2184">
        <v>17337.71</v>
      </c>
      <c r="I2184">
        <f t="shared" si="443"/>
        <v>273.82090631845438</v>
      </c>
      <c r="J2184">
        <v>15127.2</v>
      </c>
      <c r="K2184">
        <f t="shared" si="444"/>
        <v>296.41067040791933</v>
      </c>
      <c r="L2184">
        <v>44897.65</v>
      </c>
      <c r="M2184" s="134">
        <f t="shared" si="445"/>
        <v>527.46175408422437</v>
      </c>
      <c r="N2184">
        <v>19311.3</v>
      </c>
      <c r="O2184">
        <f t="shared" si="446"/>
        <v>294.20107922327617</v>
      </c>
      <c r="P2184">
        <v>37898.080000000002</v>
      </c>
      <c r="Q2184">
        <f t="shared" si="447"/>
        <v>391.29161684931313</v>
      </c>
      <c r="R2184">
        <v>18328.79</v>
      </c>
      <c r="S2184" s="135">
        <f t="shared" si="448"/>
        <v>435.4914511637632</v>
      </c>
      <c r="T2184">
        <v>24417.75</v>
      </c>
      <c r="U2184" s="136">
        <f t="shared" si="449"/>
        <v>382.19798177113904</v>
      </c>
      <c r="V2184">
        <v>16957.849999999999</v>
      </c>
      <c r="W2184">
        <f t="shared" si="450"/>
        <v>231.82328342212361</v>
      </c>
      <c r="X2184">
        <v>8812.84</v>
      </c>
      <c r="Y2184">
        <f t="shared" si="451"/>
        <v>212.73230678617034</v>
      </c>
      <c r="Z2184">
        <v>40850.07</v>
      </c>
      <c r="AA2184" s="136">
        <f t="shared" si="452"/>
        <v>411.89471243042669</v>
      </c>
      <c r="AB2184">
        <v>19802</v>
      </c>
      <c r="AC2184">
        <f t="shared" si="453"/>
        <v>225.08923090913225</v>
      </c>
    </row>
    <row r="2185" spans="1:29">
      <c r="A2185" s="20">
        <v>45254</v>
      </c>
      <c r="B2185">
        <v>46607.75</v>
      </c>
      <c r="C2185">
        <f t="shared" si="454"/>
        <v>236.22842429909858</v>
      </c>
      <c r="D2185">
        <v>38316.5</v>
      </c>
      <c r="E2185" s="135">
        <f t="shared" si="454"/>
        <v>442.42622284522668</v>
      </c>
      <c r="F2185">
        <v>20933.900000000001</v>
      </c>
      <c r="G2185">
        <f t="shared" si="442"/>
        <v>301.18682621463006</v>
      </c>
      <c r="H2185">
        <v>17295.21</v>
      </c>
      <c r="I2185">
        <f t="shared" si="443"/>
        <v>273.14968800193304</v>
      </c>
      <c r="J2185">
        <v>15089.9</v>
      </c>
      <c r="K2185">
        <f t="shared" si="444"/>
        <v>295.679793708582</v>
      </c>
      <c r="L2185">
        <v>44769.84</v>
      </c>
      <c r="M2185" s="134">
        <f t="shared" si="445"/>
        <v>525.96023035660153</v>
      </c>
      <c r="N2185">
        <v>19289.55</v>
      </c>
      <c r="O2185">
        <f t="shared" si="446"/>
        <v>293.86972538002863</v>
      </c>
      <c r="P2185">
        <v>37821.15</v>
      </c>
      <c r="Q2185">
        <f t="shared" si="447"/>
        <v>390.49732689889305</v>
      </c>
      <c r="R2185">
        <v>18421.080000000002</v>
      </c>
      <c r="S2185" s="135">
        <f t="shared" si="448"/>
        <v>437.68425854646028</v>
      </c>
      <c r="T2185">
        <v>24406.6</v>
      </c>
      <c r="U2185" s="136">
        <f t="shared" si="449"/>
        <v>382.02345678432619</v>
      </c>
      <c r="V2185">
        <v>16899</v>
      </c>
      <c r="W2185">
        <f t="shared" si="450"/>
        <v>231.01877104411628</v>
      </c>
      <c r="X2185">
        <v>8765.86</v>
      </c>
      <c r="Y2185">
        <f t="shared" si="451"/>
        <v>211.59826103329002</v>
      </c>
      <c r="Z2185">
        <v>40792.300000000003</v>
      </c>
      <c r="AA2185" s="136">
        <f t="shared" si="452"/>
        <v>411.3122126320884</v>
      </c>
      <c r="AB2185">
        <v>19794.7</v>
      </c>
      <c r="AC2185">
        <f t="shared" si="453"/>
        <v>225.00625184713664</v>
      </c>
    </row>
    <row r="2186" spans="1:29">
      <c r="A2186" s="20">
        <v>45258</v>
      </c>
      <c r="B2186">
        <v>47161.95</v>
      </c>
      <c r="C2186">
        <f t="shared" si="454"/>
        <v>239.03735184326362</v>
      </c>
      <c r="D2186">
        <v>38335.65</v>
      </c>
      <c r="E2186" s="135">
        <f t="shared" si="454"/>
        <v>442.6473406970004</v>
      </c>
      <c r="F2186">
        <v>21047.75</v>
      </c>
      <c r="G2186">
        <f t="shared" si="442"/>
        <v>302.82484493854372</v>
      </c>
      <c r="H2186">
        <v>17358.75</v>
      </c>
      <c r="I2186">
        <f t="shared" si="443"/>
        <v>274.15319886856281</v>
      </c>
      <c r="J2186">
        <v>15172.3</v>
      </c>
      <c r="K2186">
        <f t="shared" si="444"/>
        <v>297.29438459398131</v>
      </c>
      <c r="L2186">
        <v>44874.62</v>
      </c>
      <c r="M2186" s="134">
        <f t="shared" si="445"/>
        <v>527.191195509409</v>
      </c>
      <c r="N2186">
        <v>19209</v>
      </c>
      <c r="O2186">
        <f t="shared" si="446"/>
        <v>292.64257356055322</v>
      </c>
      <c r="P2186">
        <v>37772.239999999998</v>
      </c>
      <c r="Q2186">
        <f t="shared" si="447"/>
        <v>389.99233896863109</v>
      </c>
      <c r="R2186">
        <v>18565.599999999999</v>
      </c>
      <c r="S2186" s="135">
        <f t="shared" si="448"/>
        <v>441.1180490215645</v>
      </c>
      <c r="T2186">
        <v>24579.4</v>
      </c>
      <c r="U2186" s="136">
        <f t="shared" si="449"/>
        <v>384.72820276829498</v>
      </c>
      <c r="V2186">
        <v>16961.900000000001</v>
      </c>
      <c r="W2186">
        <f t="shared" si="450"/>
        <v>231.87864918475626</v>
      </c>
      <c r="X2186">
        <v>8923.58</v>
      </c>
      <c r="Y2186">
        <f t="shared" si="451"/>
        <v>215.40544911639537</v>
      </c>
      <c r="Z2186">
        <v>40909.160000000003</v>
      </c>
      <c r="AA2186" s="136">
        <f t="shared" si="452"/>
        <v>412.49052190045984</v>
      </c>
      <c r="AB2186">
        <v>19889.7</v>
      </c>
      <c r="AC2186">
        <f t="shared" si="453"/>
        <v>226.08611635255872</v>
      </c>
    </row>
    <row r="2187" spans="1:29">
      <c r="A2187" s="20">
        <v>45259</v>
      </c>
      <c r="B2187">
        <v>47487.5</v>
      </c>
      <c r="C2187">
        <f t="shared" si="454"/>
        <v>240.68738136690664</v>
      </c>
      <c r="D2187">
        <v>38710.199999999997</v>
      </c>
      <c r="E2187" s="135">
        <f t="shared" si="454"/>
        <v>446.97212875871475</v>
      </c>
      <c r="F2187">
        <v>21226.2</v>
      </c>
      <c r="G2187">
        <f t="shared" si="442"/>
        <v>305.3922972115555</v>
      </c>
      <c r="H2187">
        <v>17488.830000000002</v>
      </c>
      <c r="I2187">
        <f t="shared" si="443"/>
        <v>276.20760071828261</v>
      </c>
      <c r="J2187">
        <v>15327.09</v>
      </c>
      <c r="K2187">
        <f t="shared" si="444"/>
        <v>300.32742492348331</v>
      </c>
      <c r="L2187">
        <v>45324.54</v>
      </c>
      <c r="M2187" s="134">
        <f t="shared" si="445"/>
        <v>532.47689737571102</v>
      </c>
      <c r="N2187">
        <v>19280.2</v>
      </c>
      <c r="O2187">
        <f t="shared" si="446"/>
        <v>293.72728131408081</v>
      </c>
      <c r="P2187">
        <v>38060.21</v>
      </c>
      <c r="Q2187">
        <f t="shared" si="447"/>
        <v>392.9655831779445</v>
      </c>
      <c r="R2187">
        <v>18747.990000000002</v>
      </c>
      <c r="S2187" s="135">
        <f t="shared" si="448"/>
        <v>445.45162945855787</v>
      </c>
      <c r="T2187">
        <v>24781.75</v>
      </c>
      <c r="U2187" s="136">
        <f t="shared" si="449"/>
        <v>387.89547909848056</v>
      </c>
      <c r="V2187">
        <v>17103.2</v>
      </c>
      <c r="W2187">
        <f t="shared" si="450"/>
        <v>233.81029912549437</v>
      </c>
      <c r="X2187">
        <v>8989.49</v>
      </c>
      <c r="Y2187">
        <f t="shared" si="451"/>
        <v>216.99644433930612</v>
      </c>
      <c r="Z2187">
        <v>41219.629999999997</v>
      </c>
      <c r="AA2187" s="136">
        <f t="shared" si="452"/>
        <v>415.62101718157612</v>
      </c>
      <c r="AB2187">
        <v>20096.599999999999</v>
      </c>
      <c r="AC2187">
        <f t="shared" si="453"/>
        <v>228.43794757542</v>
      </c>
    </row>
    <row r="2188" spans="1:29">
      <c r="A2188" s="20">
        <v>45260</v>
      </c>
      <c r="B2188">
        <v>48020.4</v>
      </c>
      <c r="C2188">
        <f t="shared" si="454"/>
        <v>243.38835121224332</v>
      </c>
      <c r="D2188">
        <v>39097.85</v>
      </c>
      <c r="E2188" s="135">
        <f t="shared" si="454"/>
        <v>451.4481775963161</v>
      </c>
      <c r="F2188">
        <v>21463.65</v>
      </c>
      <c r="G2188">
        <f t="shared" si="442"/>
        <v>308.80861294272188</v>
      </c>
      <c r="H2188">
        <v>17658.52</v>
      </c>
      <c r="I2188">
        <f t="shared" si="443"/>
        <v>278.88757803900018</v>
      </c>
      <c r="J2188">
        <v>15475.87</v>
      </c>
      <c r="K2188">
        <f t="shared" si="444"/>
        <v>303.24270201000888</v>
      </c>
      <c r="L2188">
        <v>45797.11</v>
      </c>
      <c r="M2188" s="134">
        <f t="shared" si="445"/>
        <v>538.0286935416035</v>
      </c>
      <c r="N2188">
        <v>19423.75</v>
      </c>
      <c r="O2188">
        <f t="shared" si="446"/>
        <v>295.91421667951454</v>
      </c>
      <c r="P2188">
        <v>38355.21</v>
      </c>
      <c r="Q2188">
        <f t="shared" si="447"/>
        <v>396.01141101330046</v>
      </c>
      <c r="R2188">
        <v>18973.16</v>
      </c>
      <c r="S2188" s="135">
        <f t="shared" si="448"/>
        <v>450.80166129691401</v>
      </c>
      <c r="T2188">
        <v>25061.65</v>
      </c>
      <c r="U2188" s="136">
        <f t="shared" si="449"/>
        <v>392.2766041037633</v>
      </c>
      <c r="V2188">
        <v>17185.2</v>
      </c>
      <c r="W2188">
        <f t="shared" si="450"/>
        <v>234.93128493682153</v>
      </c>
      <c r="X2188">
        <v>9072.15</v>
      </c>
      <c r="Y2188">
        <f t="shared" si="451"/>
        <v>218.9917662195337</v>
      </c>
      <c r="Z2188">
        <v>41716.050000000003</v>
      </c>
      <c r="AA2188" s="136">
        <f t="shared" si="452"/>
        <v>420.62646204726957</v>
      </c>
      <c r="AB2188">
        <v>20133.150000000001</v>
      </c>
      <c r="AC2188">
        <f t="shared" si="453"/>
        <v>228.85341123513768</v>
      </c>
    </row>
    <row r="2189" spans="1:29">
      <c r="A2189" s="20">
        <v>45261</v>
      </c>
      <c r="B2189">
        <v>48486.400000000001</v>
      </c>
      <c r="C2189">
        <f t="shared" si="454"/>
        <v>245.75024265140053</v>
      </c>
      <c r="D2189">
        <v>39649.65</v>
      </c>
      <c r="E2189" s="135">
        <f t="shared" si="454"/>
        <v>457.81960478214978</v>
      </c>
      <c r="F2189">
        <v>21771.15</v>
      </c>
      <c r="G2189">
        <f t="shared" si="442"/>
        <v>313.23277418649388</v>
      </c>
      <c r="H2189">
        <v>17911.96</v>
      </c>
      <c r="I2189">
        <f t="shared" si="443"/>
        <v>282.8902502775685</v>
      </c>
      <c r="J2189">
        <v>15703.73</v>
      </c>
      <c r="K2189">
        <f t="shared" si="444"/>
        <v>307.70751607732791</v>
      </c>
      <c r="L2189">
        <v>46599.3</v>
      </c>
      <c r="M2189" s="134">
        <f t="shared" si="445"/>
        <v>547.45289602233072</v>
      </c>
      <c r="N2189">
        <v>19476.150000000001</v>
      </c>
      <c r="O2189">
        <f t="shared" si="446"/>
        <v>296.71251283520064</v>
      </c>
      <c r="P2189">
        <v>38801.11</v>
      </c>
      <c r="Q2189">
        <f t="shared" si="447"/>
        <v>400.61525722274195</v>
      </c>
      <c r="R2189">
        <v>19392.59</v>
      </c>
      <c r="S2189" s="135">
        <f t="shared" si="448"/>
        <v>460.76730438418912</v>
      </c>
      <c r="T2189">
        <v>25611.95</v>
      </c>
      <c r="U2189" s="136">
        <f t="shared" si="449"/>
        <v>400.8901556950712</v>
      </c>
      <c r="V2189">
        <v>17305.349999999999</v>
      </c>
      <c r="W2189">
        <f t="shared" si="450"/>
        <v>236.57380256158928</v>
      </c>
      <c r="X2189">
        <v>9251.5300000000007</v>
      </c>
      <c r="Y2189">
        <f t="shared" si="451"/>
        <v>223.32180298308592</v>
      </c>
      <c r="Z2189">
        <v>42413.58</v>
      </c>
      <c r="AA2189" s="136">
        <f t="shared" si="452"/>
        <v>427.65971606033719</v>
      </c>
      <c r="AB2189">
        <v>20267.900000000001</v>
      </c>
      <c r="AC2189">
        <f t="shared" si="453"/>
        <v>230.38511378361792</v>
      </c>
    </row>
    <row r="2190" spans="1:29">
      <c r="A2190" s="20">
        <v>45264</v>
      </c>
      <c r="B2190">
        <v>49424.800000000003</v>
      </c>
      <c r="C2190">
        <f t="shared" si="454"/>
        <v>250.50646352372917</v>
      </c>
      <c r="D2190">
        <v>40408.9</v>
      </c>
      <c r="E2190" s="135">
        <f t="shared" si="454"/>
        <v>466.58637914033073</v>
      </c>
      <c r="F2190">
        <v>22083.5</v>
      </c>
      <c r="G2190">
        <f t="shared" si="442"/>
        <v>317.72671488402938</v>
      </c>
      <c r="H2190">
        <v>18080.98</v>
      </c>
      <c r="I2190">
        <f t="shared" si="443"/>
        <v>285.55964603894324</v>
      </c>
      <c r="J2190">
        <v>15896.76</v>
      </c>
      <c r="K2190">
        <f t="shared" si="444"/>
        <v>311.48985198277245</v>
      </c>
      <c r="L2190">
        <v>47432.85</v>
      </c>
      <c r="M2190" s="134">
        <f t="shared" si="445"/>
        <v>557.24551869004063</v>
      </c>
      <c r="N2190">
        <v>19577.900000000001</v>
      </c>
      <c r="O2190">
        <f t="shared" si="446"/>
        <v>298.26263943522076</v>
      </c>
      <c r="P2190">
        <v>39318.269999999997</v>
      </c>
      <c r="Q2190">
        <f t="shared" si="447"/>
        <v>405.95485153912392</v>
      </c>
      <c r="R2190">
        <v>19681.349999999999</v>
      </c>
      <c r="S2190" s="135">
        <f t="shared" si="448"/>
        <v>467.62823254355197</v>
      </c>
      <c r="T2190">
        <v>26102.5</v>
      </c>
      <c r="U2190" s="136">
        <f t="shared" si="449"/>
        <v>408.56847249157499</v>
      </c>
      <c r="V2190">
        <v>17395</v>
      </c>
      <c r="W2190">
        <f t="shared" si="450"/>
        <v>237.79936814677805</v>
      </c>
      <c r="X2190">
        <v>9504.98</v>
      </c>
      <c r="Y2190">
        <f t="shared" si="451"/>
        <v>229.4398084336506</v>
      </c>
      <c r="Z2190">
        <v>43127.22</v>
      </c>
      <c r="AA2190" s="136">
        <f t="shared" si="452"/>
        <v>434.85540856658866</v>
      </c>
      <c r="AB2190">
        <v>20686.8</v>
      </c>
      <c r="AC2190">
        <f t="shared" si="453"/>
        <v>235.14674790278946</v>
      </c>
    </row>
    <row r="2191" spans="1:29">
      <c r="A2191" s="20">
        <v>45265</v>
      </c>
      <c r="B2191">
        <v>49937.35</v>
      </c>
      <c r="C2191">
        <f t="shared" si="454"/>
        <v>253.10429068497388</v>
      </c>
      <c r="D2191">
        <v>40494.449999999997</v>
      </c>
      <c r="E2191" s="135">
        <f t="shared" si="454"/>
        <v>467.57419283324123</v>
      </c>
      <c r="F2191">
        <v>22244.35</v>
      </c>
      <c r="G2191">
        <f t="shared" si="442"/>
        <v>320.04094687121875</v>
      </c>
      <c r="H2191">
        <v>18095.14</v>
      </c>
      <c r="I2191">
        <f t="shared" si="443"/>
        <v>285.78328018863601</v>
      </c>
      <c r="J2191">
        <v>15945.17</v>
      </c>
      <c r="K2191">
        <f t="shared" si="444"/>
        <v>312.43842412794459</v>
      </c>
      <c r="L2191">
        <v>47523.96</v>
      </c>
      <c r="M2191" s="134">
        <f t="shared" si="445"/>
        <v>558.31588741567793</v>
      </c>
      <c r="N2191">
        <v>19607.95</v>
      </c>
      <c r="O2191">
        <f t="shared" si="446"/>
        <v>298.72044095198345</v>
      </c>
      <c r="P2191">
        <v>39340.910000000003</v>
      </c>
      <c r="Q2191">
        <f t="shared" si="447"/>
        <v>406.18860591943741</v>
      </c>
      <c r="R2191">
        <v>19803.38</v>
      </c>
      <c r="S2191" s="135">
        <f t="shared" si="448"/>
        <v>470.52766135393796</v>
      </c>
      <c r="T2191">
        <v>26220.45</v>
      </c>
      <c r="U2191" s="136">
        <f t="shared" si="449"/>
        <v>410.41468076014633</v>
      </c>
      <c r="V2191">
        <v>17369.05</v>
      </c>
      <c r="W2191">
        <f t="shared" si="450"/>
        <v>237.44461714916903</v>
      </c>
      <c r="X2191">
        <v>9598.0300000000007</v>
      </c>
      <c r="Y2191">
        <f t="shared" si="451"/>
        <v>231.68593353593923</v>
      </c>
      <c r="Z2191">
        <v>43268.62</v>
      </c>
      <c r="AA2191" s="136">
        <f t="shared" si="452"/>
        <v>436.28115673146732</v>
      </c>
      <c r="AB2191">
        <v>20855.099999999999</v>
      </c>
      <c r="AC2191">
        <f t="shared" si="453"/>
        <v>237.0598131266056</v>
      </c>
    </row>
    <row r="2192" spans="1:29">
      <c r="A2192" s="20">
        <v>45266</v>
      </c>
      <c r="B2192">
        <v>50517.35</v>
      </c>
      <c r="C2192">
        <f t="shared" si="454"/>
        <v>256.04398389250861</v>
      </c>
      <c r="D2192">
        <v>40715.1</v>
      </c>
      <c r="E2192" s="135">
        <f t="shared" si="454"/>
        <v>470.1219554438868</v>
      </c>
      <c r="F2192">
        <v>22280.05</v>
      </c>
      <c r="G2192">
        <f t="shared" si="442"/>
        <v>320.55458120098353</v>
      </c>
      <c r="H2192">
        <v>18199.16</v>
      </c>
      <c r="I2192">
        <f t="shared" si="443"/>
        <v>287.4261067600371</v>
      </c>
      <c r="J2192">
        <v>16093.25</v>
      </c>
      <c r="K2192">
        <f t="shared" si="444"/>
        <v>315.33998502976408</v>
      </c>
      <c r="L2192">
        <v>47451.66</v>
      </c>
      <c r="M2192" s="134">
        <f t="shared" si="445"/>
        <v>557.46650031367415</v>
      </c>
      <c r="N2192">
        <v>19673.05</v>
      </c>
      <c r="O2192">
        <f t="shared" si="446"/>
        <v>299.7122172828071</v>
      </c>
      <c r="P2192">
        <v>39395.47</v>
      </c>
      <c r="Q2192">
        <f t="shared" si="447"/>
        <v>406.75192919637641</v>
      </c>
      <c r="R2192">
        <v>19958.54</v>
      </c>
      <c r="S2192" s="135">
        <f t="shared" si="448"/>
        <v>474.21425788118114</v>
      </c>
      <c r="T2192">
        <v>26345.85</v>
      </c>
      <c r="U2192" s="136">
        <f t="shared" si="449"/>
        <v>412.37749989434576</v>
      </c>
      <c r="V2192">
        <v>17466.650000000001</v>
      </c>
      <c r="W2192">
        <f t="shared" si="450"/>
        <v>238.77886367582187</v>
      </c>
      <c r="X2192">
        <v>9635.1</v>
      </c>
      <c r="Y2192">
        <f t="shared" si="451"/>
        <v>232.58076274111752</v>
      </c>
      <c r="Z2192">
        <v>43405.760000000002</v>
      </c>
      <c r="AA2192" s="136">
        <f t="shared" si="452"/>
        <v>437.66395095587643</v>
      </c>
      <c r="AB2192">
        <v>20937.7</v>
      </c>
      <c r="AC2192">
        <f t="shared" si="453"/>
        <v>237.99872689658309</v>
      </c>
    </row>
    <row r="2193" spans="1:29">
      <c r="A2193" s="20">
        <v>45267</v>
      </c>
      <c r="B2193">
        <v>50920.6</v>
      </c>
      <c r="C2193">
        <f t="shared" si="454"/>
        <v>258.08783093722991</v>
      </c>
      <c r="D2193">
        <v>40776.449999999997</v>
      </c>
      <c r="E2193" s="135">
        <f t="shared" si="454"/>
        <v>470.83034083325049</v>
      </c>
      <c r="F2193">
        <v>22297.65</v>
      </c>
      <c r="G2193">
        <f t="shared" si="442"/>
        <v>320.80780148680594</v>
      </c>
      <c r="H2193">
        <v>18239.099999999999</v>
      </c>
      <c r="I2193">
        <f t="shared" si="443"/>
        <v>288.05689404384555</v>
      </c>
      <c r="J2193">
        <v>16096.39</v>
      </c>
      <c r="K2193">
        <f t="shared" si="444"/>
        <v>315.40151191544561</v>
      </c>
      <c r="L2193">
        <v>47593.14</v>
      </c>
      <c r="M2193" s="134">
        <f t="shared" si="445"/>
        <v>559.12862046846692</v>
      </c>
      <c r="N2193">
        <v>19765.150000000001</v>
      </c>
      <c r="O2193">
        <f t="shared" si="446"/>
        <v>301.11532941904153</v>
      </c>
      <c r="P2193">
        <v>39585.51</v>
      </c>
      <c r="Q2193">
        <f t="shared" si="447"/>
        <v>408.71406181275285</v>
      </c>
      <c r="R2193">
        <v>19971.91</v>
      </c>
      <c r="S2193" s="135">
        <f t="shared" si="448"/>
        <v>474.53192864406617</v>
      </c>
      <c r="T2193">
        <v>26323.8</v>
      </c>
      <c r="U2193" s="136">
        <f t="shared" si="449"/>
        <v>412.03236303701647</v>
      </c>
      <c r="V2193">
        <v>17464.55</v>
      </c>
      <c r="W2193">
        <f t="shared" si="450"/>
        <v>238.75015550260494</v>
      </c>
      <c r="X2193">
        <v>9645.2000000000007</v>
      </c>
      <c r="Y2193">
        <f t="shared" si="451"/>
        <v>232.82456568075335</v>
      </c>
      <c r="Z2193">
        <v>43304.76</v>
      </c>
      <c r="AA2193" s="136">
        <f t="shared" si="452"/>
        <v>436.64555940953454</v>
      </c>
      <c r="AB2193">
        <v>20901.150000000001</v>
      </c>
      <c r="AC2193">
        <f t="shared" si="453"/>
        <v>237.58326323686546</v>
      </c>
    </row>
    <row r="2194" spans="1:29">
      <c r="A2194" s="20">
        <v>45268</v>
      </c>
      <c r="B2194">
        <v>50608.75</v>
      </c>
      <c r="C2194">
        <f t="shared" si="454"/>
        <v>256.50723899452356</v>
      </c>
      <c r="D2194">
        <v>40686.75</v>
      </c>
      <c r="E2194" s="135">
        <f t="shared" si="454"/>
        <v>469.79460865026886</v>
      </c>
      <c r="F2194">
        <v>22234.2</v>
      </c>
      <c r="G2194">
        <f t="shared" si="442"/>
        <v>319.89491358138366</v>
      </c>
      <c r="H2194">
        <v>18169.5</v>
      </c>
      <c r="I2194">
        <f t="shared" si="443"/>
        <v>286.95767534196597</v>
      </c>
      <c r="J2194">
        <v>16106.58</v>
      </c>
      <c r="K2194">
        <f t="shared" si="444"/>
        <v>315.60118037566667</v>
      </c>
      <c r="L2194">
        <v>47640.18</v>
      </c>
      <c r="M2194" s="134">
        <f t="shared" si="445"/>
        <v>559.6812507489409</v>
      </c>
      <c r="N2194">
        <v>19717.2</v>
      </c>
      <c r="O2194">
        <f t="shared" si="446"/>
        <v>300.38482749795099</v>
      </c>
      <c r="P2194">
        <v>39512.39</v>
      </c>
      <c r="Q2194">
        <f t="shared" si="447"/>
        <v>407.95910950318944</v>
      </c>
      <c r="R2194">
        <v>19940.400000000001</v>
      </c>
      <c r="S2194" s="135">
        <f t="shared" si="448"/>
        <v>473.78325207424518</v>
      </c>
      <c r="T2194">
        <v>26365.3</v>
      </c>
      <c r="U2194" s="136">
        <f t="shared" si="449"/>
        <v>412.68194034219414</v>
      </c>
      <c r="V2194">
        <v>17424.900000000001</v>
      </c>
      <c r="W2194">
        <f t="shared" si="450"/>
        <v>238.20811785115222</v>
      </c>
      <c r="X2194">
        <v>9635.5400000000009</v>
      </c>
      <c r="Y2194">
        <f t="shared" si="451"/>
        <v>232.59138385927986</v>
      </c>
      <c r="Z2194">
        <v>43468.29</v>
      </c>
      <c r="AA2194" s="136">
        <f t="shared" si="452"/>
        <v>438.29444623699283</v>
      </c>
      <c r="AB2194">
        <v>20969.400000000001</v>
      </c>
      <c r="AC2194">
        <f t="shared" si="453"/>
        <v>238.35906063155025</v>
      </c>
    </row>
    <row r="2195" spans="1:29">
      <c r="A2195" s="20">
        <v>45271</v>
      </c>
      <c r="B2195">
        <v>51139.65</v>
      </c>
      <c r="C2195">
        <f t="shared" si="454"/>
        <v>259.19807196673077</v>
      </c>
      <c r="D2195">
        <v>41276.15</v>
      </c>
      <c r="E2195" s="135">
        <f t="shared" si="454"/>
        <v>476.60018890277047</v>
      </c>
      <c r="F2195">
        <v>22323.4</v>
      </c>
      <c r="G2195">
        <f t="shared" si="442"/>
        <v>321.17828002998363</v>
      </c>
      <c r="H2195">
        <v>18280.14</v>
      </c>
      <c r="I2195">
        <f t="shared" si="443"/>
        <v>288.70505403702282</v>
      </c>
      <c r="J2195">
        <v>16189.61</v>
      </c>
      <c r="K2195">
        <f t="shared" si="444"/>
        <v>317.22811582730151</v>
      </c>
      <c r="L2195">
        <v>48166.18</v>
      </c>
      <c r="M2195" s="134">
        <f t="shared" si="445"/>
        <v>565.86074750764203</v>
      </c>
      <c r="N2195">
        <v>19885.5</v>
      </c>
      <c r="O2195">
        <f t="shared" si="446"/>
        <v>302.94882068501124</v>
      </c>
      <c r="P2195">
        <v>39943.18</v>
      </c>
      <c r="Q2195">
        <f t="shared" si="447"/>
        <v>412.40694737841989</v>
      </c>
      <c r="R2195">
        <v>20146.900000000001</v>
      </c>
      <c r="S2195" s="135">
        <f t="shared" si="448"/>
        <v>478.689685322993</v>
      </c>
      <c r="T2195">
        <v>26632.9</v>
      </c>
      <c r="U2195" s="136">
        <f t="shared" si="449"/>
        <v>416.87054002570136</v>
      </c>
      <c r="V2195">
        <v>17481.45</v>
      </c>
      <c r="W2195">
        <f t="shared" si="450"/>
        <v>238.98118794420773</v>
      </c>
      <c r="X2195">
        <v>9686.1200000000008</v>
      </c>
      <c r="Y2195">
        <f t="shared" si="451"/>
        <v>233.81232966985226</v>
      </c>
      <c r="Z2195">
        <v>44083.23</v>
      </c>
      <c r="AA2195" s="136">
        <f t="shared" si="452"/>
        <v>444.49493829152215</v>
      </c>
      <c r="AB2195">
        <v>20997.1</v>
      </c>
      <c r="AC2195">
        <f t="shared" si="453"/>
        <v>238.67392638734174</v>
      </c>
    </row>
    <row r="2196" spans="1:29">
      <c r="A2196" s="20">
        <v>45272</v>
      </c>
      <c r="B2196">
        <v>50813.2</v>
      </c>
      <c r="C2196">
        <f t="shared" si="454"/>
        <v>257.54348085017955</v>
      </c>
      <c r="D2196">
        <v>41276.550000000003</v>
      </c>
      <c r="E2196" s="135">
        <f t="shared" si="454"/>
        <v>476.60480755241588</v>
      </c>
      <c r="F2196">
        <v>22266.2</v>
      </c>
      <c r="G2196">
        <f t="shared" si="442"/>
        <v>320.3553141010608</v>
      </c>
      <c r="H2196">
        <v>18232.63</v>
      </c>
      <c r="I2196">
        <f t="shared" si="443"/>
        <v>287.95471092601275</v>
      </c>
      <c r="J2196">
        <v>16171.15</v>
      </c>
      <c r="K2196">
        <f t="shared" si="444"/>
        <v>316.86640044205302</v>
      </c>
      <c r="L2196">
        <v>48034.58</v>
      </c>
      <c r="M2196" s="134">
        <f t="shared" si="445"/>
        <v>564.31469850869712</v>
      </c>
      <c r="N2196">
        <v>19795.599999999999</v>
      </c>
      <c r="O2196">
        <f t="shared" si="446"/>
        <v>301.57922479958808</v>
      </c>
      <c r="P2196">
        <v>39831.07</v>
      </c>
      <c r="Q2196">
        <f t="shared" si="447"/>
        <v>411.24942955258336</v>
      </c>
      <c r="R2196">
        <v>20091.32</v>
      </c>
      <c r="S2196" s="135">
        <f t="shared" si="448"/>
        <v>477.36910634010962</v>
      </c>
      <c r="T2196">
        <v>26567.95</v>
      </c>
      <c r="U2196" s="136">
        <f t="shared" si="449"/>
        <v>415.85391241193531</v>
      </c>
      <c r="V2196">
        <v>17481.400000000001</v>
      </c>
      <c r="W2196">
        <f t="shared" si="450"/>
        <v>238.98050441627402</v>
      </c>
      <c r="X2196">
        <v>9647.67</v>
      </c>
      <c r="Y2196">
        <f t="shared" si="451"/>
        <v>232.88418877589203</v>
      </c>
      <c r="Z2196">
        <v>43913.93</v>
      </c>
      <c r="AA2196" s="136">
        <f t="shared" si="452"/>
        <v>442.78787206582234</v>
      </c>
      <c r="AB2196">
        <v>20906.400000000001</v>
      </c>
      <c r="AC2196">
        <f t="shared" si="453"/>
        <v>237.64293995953355</v>
      </c>
    </row>
    <row r="2197" spans="1:29">
      <c r="A2197" s="20">
        <v>45273</v>
      </c>
      <c r="B2197">
        <v>51273.5</v>
      </c>
      <c r="C2197">
        <f t="shared" si="454"/>
        <v>259.87648220091791</v>
      </c>
      <c r="D2197">
        <v>41759.800000000003</v>
      </c>
      <c r="E2197" s="135">
        <f t="shared" si="454"/>
        <v>482.18471365526858</v>
      </c>
      <c r="F2197">
        <v>22584.400000000001</v>
      </c>
      <c r="G2197">
        <f t="shared" si="442"/>
        <v>324.93342176859983</v>
      </c>
      <c r="H2197">
        <v>18457.54</v>
      </c>
      <c r="I2197">
        <f t="shared" si="443"/>
        <v>291.50679825704344</v>
      </c>
      <c r="J2197">
        <v>16417.34</v>
      </c>
      <c r="K2197">
        <f t="shared" si="444"/>
        <v>321.69038260317507</v>
      </c>
      <c r="L2197">
        <v>48991.519999999997</v>
      </c>
      <c r="M2197" s="134">
        <f t="shared" si="445"/>
        <v>575.55691833430831</v>
      </c>
      <c r="N2197">
        <v>19804.5</v>
      </c>
      <c r="O2197">
        <f t="shared" si="446"/>
        <v>301.71481326877904</v>
      </c>
      <c r="P2197">
        <v>40289.050000000003</v>
      </c>
      <c r="Q2197">
        <f t="shared" si="447"/>
        <v>415.97799983067267</v>
      </c>
      <c r="R2197">
        <v>20489.68</v>
      </c>
      <c r="S2197" s="135">
        <f t="shared" si="448"/>
        <v>486.8341269162413</v>
      </c>
      <c r="T2197">
        <v>27134.7</v>
      </c>
      <c r="U2197" s="136">
        <f t="shared" si="449"/>
        <v>424.72494705553646</v>
      </c>
      <c r="V2197">
        <v>17497.25</v>
      </c>
      <c r="W2197">
        <f t="shared" si="450"/>
        <v>239.1971827712683</v>
      </c>
      <c r="X2197">
        <v>9887.66</v>
      </c>
      <c r="Y2197">
        <f t="shared" si="451"/>
        <v>238.67728456630837</v>
      </c>
      <c r="Z2197">
        <v>44619.55</v>
      </c>
      <c r="AA2197" s="136">
        <f t="shared" si="452"/>
        <v>449.90269823344357</v>
      </c>
      <c r="AB2197">
        <v>20926.349999999999</v>
      </c>
      <c r="AC2197">
        <f t="shared" si="453"/>
        <v>237.86971150567214</v>
      </c>
    </row>
    <row r="2198" spans="1:29">
      <c r="A2198" s="20">
        <v>45274</v>
      </c>
      <c r="B2198">
        <v>51925.45</v>
      </c>
      <c r="C2198">
        <f t="shared" si="454"/>
        <v>263.18084941928385</v>
      </c>
      <c r="D2198">
        <v>42340.3</v>
      </c>
      <c r="E2198" s="135">
        <f t="shared" si="454"/>
        <v>488.88752895315992</v>
      </c>
      <c r="F2198">
        <v>22661.65</v>
      </c>
      <c r="G2198">
        <f t="shared" si="442"/>
        <v>326.04485739813282</v>
      </c>
      <c r="H2198">
        <v>18527.759999999998</v>
      </c>
      <c r="I2198">
        <f t="shared" si="443"/>
        <v>292.61580884965809</v>
      </c>
      <c r="J2198">
        <v>16511.310000000001</v>
      </c>
      <c r="K2198">
        <f t="shared" si="444"/>
        <v>323.53168242721608</v>
      </c>
      <c r="L2198">
        <v>49367.58</v>
      </c>
      <c r="M2198" s="134">
        <f t="shared" si="445"/>
        <v>579.9749060739988</v>
      </c>
      <c r="N2198">
        <v>19997.2</v>
      </c>
      <c r="O2198">
        <f t="shared" si="446"/>
        <v>304.65053214665494</v>
      </c>
      <c r="P2198">
        <v>40754.29</v>
      </c>
      <c r="Q2198">
        <f t="shared" si="447"/>
        <v>420.78152844803202</v>
      </c>
      <c r="R2198">
        <v>20660.29</v>
      </c>
      <c r="S2198" s="135">
        <f t="shared" si="448"/>
        <v>490.88781493836666</v>
      </c>
      <c r="T2198">
        <v>27307.35</v>
      </c>
      <c r="U2198" s="136">
        <f t="shared" si="449"/>
        <v>427.4273451697274</v>
      </c>
      <c r="V2198">
        <v>17680</v>
      </c>
      <c r="W2198">
        <f t="shared" si="450"/>
        <v>241.69547736907364</v>
      </c>
      <c r="X2198">
        <v>9966.91</v>
      </c>
      <c r="Y2198">
        <f t="shared" si="451"/>
        <v>240.59029278077776</v>
      </c>
      <c r="Z2198">
        <v>45182.42</v>
      </c>
      <c r="AA2198" s="136">
        <f t="shared" si="452"/>
        <v>455.57816407195287</v>
      </c>
      <c r="AB2198">
        <v>21182.7</v>
      </c>
      <c r="AC2198">
        <f t="shared" si="453"/>
        <v>240.78364062109264</v>
      </c>
    </row>
    <row r="2199" spans="1:29">
      <c r="A2199" s="20">
        <v>45275</v>
      </c>
      <c r="B2199">
        <v>51957.35</v>
      </c>
      <c r="C2199">
        <f t="shared" si="454"/>
        <v>263.34253254569825</v>
      </c>
      <c r="D2199">
        <v>42518.9</v>
      </c>
      <c r="E2199" s="135">
        <f t="shared" si="454"/>
        <v>490.94975601983242</v>
      </c>
      <c r="F2199">
        <v>22702.400000000001</v>
      </c>
      <c r="G2199">
        <f t="shared" si="442"/>
        <v>326.63114868490908</v>
      </c>
      <c r="H2199">
        <v>18572.2</v>
      </c>
      <c r="I2199">
        <f t="shared" si="443"/>
        <v>293.31766630815707</v>
      </c>
      <c r="J2199">
        <v>16579.82</v>
      </c>
      <c r="K2199">
        <f t="shared" si="444"/>
        <v>324.87410501894789</v>
      </c>
      <c r="L2199">
        <v>49222.17</v>
      </c>
      <c r="M2199" s="134">
        <f t="shared" si="445"/>
        <v>578.2666159149062</v>
      </c>
      <c r="N2199">
        <v>20167.2</v>
      </c>
      <c r="O2199">
        <f t="shared" si="446"/>
        <v>307.24042425479666</v>
      </c>
      <c r="P2199">
        <v>40829.360000000001</v>
      </c>
      <c r="Q2199">
        <f t="shared" si="447"/>
        <v>421.55661419582924</v>
      </c>
      <c r="R2199">
        <v>20624.3</v>
      </c>
      <c r="S2199" s="135">
        <f t="shared" si="448"/>
        <v>490.03269371501341</v>
      </c>
      <c r="T2199">
        <v>27210.95</v>
      </c>
      <c r="U2199" s="136">
        <f t="shared" si="449"/>
        <v>425.91844752589304</v>
      </c>
      <c r="V2199">
        <v>17899.3</v>
      </c>
      <c r="W2199">
        <f t="shared" si="450"/>
        <v>244.69343088644004</v>
      </c>
      <c r="X2199">
        <v>10061.790000000001</v>
      </c>
      <c r="Y2199">
        <f t="shared" si="451"/>
        <v>242.88059207905977</v>
      </c>
      <c r="Z2199">
        <v>45244.83</v>
      </c>
      <c r="AA2199" s="136">
        <f t="shared" si="452"/>
        <v>456.20744938291529</v>
      </c>
      <c r="AB2199">
        <v>21456.65</v>
      </c>
      <c r="AC2199">
        <f t="shared" si="453"/>
        <v>243.89762884488601</v>
      </c>
    </row>
    <row r="2200" spans="1:29">
      <c r="A2200" s="20">
        <v>45278</v>
      </c>
      <c r="B2200">
        <v>52301</v>
      </c>
      <c r="C2200">
        <f t="shared" si="454"/>
        <v>265.08430077116259</v>
      </c>
      <c r="D2200">
        <v>42508.95</v>
      </c>
      <c r="E2200" s="135">
        <f t="shared" si="454"/>
        <v>490.83486710990297</v>
      </c>
      <c r="F2200">
        <v>22756.7</v>
      </c>
      <c r="G2200">
        <f t="shared" si="442"/>
        <v>327.41239081673609</v>
      </c>
      <c r="H2200">
        <v>18657.41</v>
      </c>
      <c r="I2200">
        <f t="shared" si="443"/>
        <v>294.66341954935189</v>
      </c>
      <c r="J2200">
        <v>16647.96</v>
      </c>
      <c r="K2200">
        <f t="shared" si="444"/>
        <v>326.20927762733515</v>
      </c>
      <c r="L2200">
        <v>49273.21</v>
      </c>
      <c r="M2200" s="134">
        <f t="shared" si="445"/>
        <v>578.8662385661687</v>
      </c>
      <c r="N2200">
        <v>20182.849999999999</v>
      </c>
      <c r="O2200">
        <f t="shared" si="446"/>
        <v>307.47884667534026</v>
      </c>
      <c r="P2200">
        <v>40897.83</v>
      </c>
      <c r="Q2200">
        <f t="shared" si="447"/>
        <v>422.26355599883539</v>
      </c>
      <c r="R2200">
        <v>20775.099999999999</v>
      </c>
      <c r="S2200" s="135">
        <f t="shared" si="448"/>
        <v>493.61569678480117</v>
      </c>
      <c r="T2200">
        <v>27395.25</v>
      </c>
      <c r="U2200" s="136">
        <f t="shared" si="449"/>
        <v>428.80319685948933</v>
      </c>
      <c r="V2200">
        <v>17915.25</v>
      </c>
      <c r="W2200">
        <f t="shared" si="450"/>
        <v>244.91147629730185</v>
      </c>
      <c r="X2200">
        <v>10043.41</v>
      </c>
      <c r="Y2200">
        <f t="shared" si="451"/>
        <v>242.43691900673235</v>
      </c>
      <c r="Z2200">
        <v>45465.67</v>
      </c>
      <c r="AA2200" s="136">
        <f t="shared" si="452"/>
        <v>458.43419778978785</v>
      </c>
      <c r="AB2200">
        <v>21418.65</v>
      </c>
      <c r="AC2200">
        <f t="shared" si="453"/>
        <v>243.46568304271719</v>
      </c>
    </row>
    <row r="2201" spans="1:29">
      <c r="A2201" s="20">
        <v>45279</v>
      </c>
      <c r="B2201">
        <v>52387.199999999997</v>
      </c>
      <c r="C2201">
        <f t="shared" si="454"/>
        <v>265.52120000304103</v>
      </c>
      <c r="D2201">
        <v>42490.2</v>
      </c>
      <c r="E2201" s="135">
        <f t="shared" si="454"/>
        <v>490.61836790777471</v>
      </c>
      <c r="F2201">
        <v>22874.75</v>
      </c>
      <c r="G2201">
        <f t="shared" si="442"/>
        <v>329.11083710885737</v>
      </c>
      <c r="H2201">
        <v>18789.849999999999</v>
      </c>
      <c r="I2201">
        <f t="shared" si="443"/>
        <v>296.75509375735373</v>
      </c>
      <c r="J2201">
        <v>16749.900000000001</v>
      </c>
      <c r="K2201">
        <f t="shared" si="444"/>
        <v>328.20674601152945</v>
      </c>
      <c r="L2201">
        <v>49048.33</v>
      </c>
      <c r="M2201" s="134">
        <f t="shared" si="445"/>
        <v>576.22432748043354</v>
      </c>
      <c r="N2201">
        <v>20111.5</v>
      </c>
      <c r="O2201">
        <f t="shared" si="446"/>
        <v>306.39185372289376</v>
      </c>
      <c r="P2201">
        <v>40748.97</v>
      </c>
      <c r="Q2201">
        <f t="shared" si="447"/>
        <v>420.72660029859446</v>
      </c>
      <c r="R2201">
        <v>20705.400000000001</v>
      </c>
      <c r="S2201" s="135">
        <f t="shared" si="448"/>
        <v>491.95962706355323</v>
      </c>
      <c r="T2201">
        <v>27352.799999999999</v>
      </c>
      <c r="U2201" s="136">
        <f t="shared" si="449"/>
        <v>428.1387497123859</v>
      </c>
      <c r="V2201">
        <v>18039.849999999999</v>
      </c>
      <c r="W2201">
        <f t="shared" si="450"/>
        <v>246.61482790817212</v>
      </c>
      <c r="X2201">
        <v>10085.92</v>
      </c>
      <c r="Y2201">
        <f t="shared" si="451"/>
        <v>243.46306385464521</v>
      </c>
      <c r="Z2201">
        <v>45357.98</v>
      </c>
      <c r="AA2201" s="136">
        <f t="shared" si="452"/>
        <v>457.34835040735663</v>
      </c>
      <c r="AB2201">
        <v>21453.1</v>
      </c>
      <c r="AC2201">
        <f t="shared" si="453"/>
        <v>243.85727601336757</v>
      </c>
    </row>
    <row r="2202" spans="1:29">
      <c r="A2202" s="20">
        <v>45280</v>
      </c>
      <c r="B2202">
        <v>50844.6</v>
      </c>
      <c r="C2202">
        <f t="shared" si="454"/>
        <v>257.70262975831162</v>
      </c>
      <c r="D2202">
        <v>41005.1</v>
      </c>
      <c r="E2202" s="135">
        <f t="shared" si="454"/>
        <v>473.47047643680406</v>
      </c>
      <c r="F2202">
        <v>22398.7</v>
      </c>
      <c r="G2202">
        <f t="shared" si="442"/>
        <v>322.26166000284871</v>
      </c>
      <c r="H2202">
        <v>18347.38</v>
      </c>
      <c r="I2202">
        <f t="shared" si="443"/>
        <v>289.76700038062029</v>
      </c>
      <c r="J2202">
        <v>16315.52</v>
      </c>
      <c r="K2202">
        <f t="shared" si="444"/>
        <v>319.69526556493048</v>
      </c>
      <c r="L2202">
        <v>47550.65</v>
      </c>
      <c r="M2202" s="134">
        <f t="shared" si="445"/>
        <v>558.62944400976505</v>
      </c>
      <c r="N2202">
        <v>19796.349999999999</v>
      </c>
      <c r="O2202">
        <f t="shared" si="446"/>
        <v>301.59065079418281</v>
      </c>
      <c r="P2202">
        <v>39619.269999999997</v>
      </c>
      <c r="Q2202">
        <f t="shared" si="447"/>
        <v>409.06262841519901</v>
      </c>
      <c r="R2202">
        <v>19857.919999999998</v>
      </c>
      <c r="S2202" s="135">
        <f t="shared" si="448"/>
        <v>471.82352997082273</v>
      </c>
      <c r="T2202">
        <v>26509.9</v>
      </c>
      <c r="U2202" s="136">
        <f t="shared" si="449"/>
        <v>414.94528680794582</v>
      </c>
      <c r="V2202">
        <v>17690.2</v>
      </c>
      <c r="W2202">
        <f t="shared" si="450"/>
        <v>241.83491706755581</v>
      </c>
      <c r="X2202">
        <v>9693.84</v>
      </c>
      <c r="Y2202">
        <f t="shared" si="451"/>
        <v>233.99868201579167</v>
      </c>
      <c r="Z2202">
        <v>44141.73</v>
      </c>
      <c r="AA2202" s="136">
        <f t="shared" si="452"/>
        <v>445.08479874163112</v>
      </c>
      <c r="AB2202">
        <v>21150.15</v>
      </c>
      <c r="AC2202">
        <f t="shared" si="453"/>
        <v>240.41364494055065</v>
      </c>
    </row>
    <row r="2203" spans="1:29">
      <c r="A2203" s="20">
        <v>45281</v>
      </c>
      <c r="B2203">
        <v>51520.65</v>
      </c>
      <c r="C2203">
        <f t="shared" si="454"/>
        <v>261.12914629788719</v>
      </c>
      <c r="D2203">
        <v>41666.65</v>
      </c>
      <c r="E2203" s="135">
        <f t="shared" si="454"/>
        <v>481.10914561909527</v>
      </c>
      <c r="F2203">
        <v>22557.3</v>
      </c>
      <c r="G2203">
        <f t="shared" si="442"/>
        <v>324.54352007849826</v>
      </c>
      <c r="H2203">
        <v>18474.02</v>
      </c>
      <c r="I2203">
        <f t="shared" si="443"/>
        <v>291.76707303013217</v>
      </c>
      <c r="J2203">
        <v>16423.400000000001</v>
      </c>
      <c r="K2203">
        <f t="shared" si="444"/>
        <v>321.80912557363047</v>
      </c>
      <c r="L2203">
        <v>48103.12</v>
      </c>
      <c r="M2203" s="134">
        <f t="shared" si="445"/>
        <v>565.11991278215976</v>
      </c>
      <c r="N2203">
        <v>19982.5</v>
      </c>
      <c r="O2203">
        <f t="shared" si="446"/>
        <v>304.42658265259797</v>
      </c>
      <c r="P2203">
        <v>40265.050000000003</v>
      </c>
      <c r="Q2203">
        <f t="shared" si="447"/>
        <v>415.73020366779627</v>
      </c>
      <c r="R2203">
        <v>20196.46</v>
      </c>
      <c r="S2203" s="135">
        <f t="shared" si="448"/>
        <v>479.86722930269241</v>
      </c>
      <c r="T2203">
        <v>26791.1</v>
      </c>
      <c r="U2203" s="136">
        <f t="shared" si="449"/>
        <v>419.34676001796902</v>
      </c>
      <c r="V2203">
        <v>17763.05</v>
      </c>
      <c r="W2203">
        <f t="shared" si="450"/>
        <v>242.83081726700922</v>
      </c>
      <c r="X2203">
        <v>9869.81</v>
      </c>
      <c r="Y2203">
        <f t="shared" si="451"/>
        <v>238.24640511358561</v>
      </c>
      <c r="Z2203">
        <v>44838.12</v>
      </c>
      <c r="AA2203" s="136">
        <f t="shared" si="452"/>
        <v>452.10655803823505</v>
      </c>
      <c r="AB2203">
        <v>21255.05</v>
      </c>
      <c r="AC2203">
        <f t="shared" si="453"/>
        <v>241.60604269443246</v>
      </c>
    </row>
    <row r="2204" spans="1:29">
      <c r="A2204" s="20">
        <v>45282</v>
      </c>
      <c r="B2204">
        <v>51944</v>
      </c>
      <c r="C2204">
        <f t="shared" si="454"/>
        <v>263.27486891755933</v>
      </c>
      <c r="D2204">
        <v>41811.599999999999</v>
      </c>
      <c r="E2204" s="135">
        <f t="shared" si="454"/>
        <v>482.78282878434828</v>
      </c>
      <c r="F2204">
        <v>22686.35</v>
      </c>
      <c r="G2204">
        <f t="shared" si="442"/>
        <v>326.40022904925854</v>
      </c>
      <c r="H2204">
        <v>18664.580000000002</v>
      </c>
      <c r="I2204">
        <f t="shared" si="443"/>
        <v>294.77665802769206</v>
      </c>
      <c r="J2204">
        <v>16611.61</v>
      </c>
      <c r="K2204">
        <f t="shared" si="444"/>
        <v>325.49701575009897</v>
      </c>
      <c r="L2204">
        <v>48353.06</v>
      </c>
      <c r="M2204" s="134">
        <f t="shared" si="445"/>
        <v>568.05623107088559</v>
      </c>
      <c r="N2204">
        <v>20185.400000000001</v>
      </c>
      <c r="O2204">
        <f t="shared" si="446"/>
        <v>307.51769505696245</v>
      </c>
      <c r="P2204">
        <v>40669.11</v>
      </c>
      <c r="Q2204">
        <f t="shared" si="447"/>
        <v>419.90205856662311</v>
      </c>
      <c r="R2204">
        <v>20187.900000000001</v>
      </c>
      <c r="S2204" s="135">
        <f t="shared" si="448"/>
        <v>479.6638439825507</v>
      </c>
      <c r="T2204">
        <v>26881.3</v>
      </c>
      <c r="U2204" s="136">
        <f t="shared" si="449"/>
        <v>420.75861237765639</v>
      </c>
      <c r="V2204">
        <v>18018.3</v>
      </c>
      <c r="W2204">
        <f t="shared" si="450"/>
        <v>246.32022736873188</v>
      </c>
      <c r="X2204">
        <v>9919.7999999999993</v>
      </c>
      <c r="Y2204">
        <f t="shared" si="451"/>
        <v>239.45310897025846</v>
      </c>
      <c r="Z2204">
        <v>45050.2</v>
      </c>
      <c r="AA2204" s="136">
        <f t="shared" si="452"/>
        <v>454.2449786238605</v>
      </c>
      <c r="AB2204">
        <v>21349.4</v>
      </c>
      <c r="AC2204">
        <f t="shared" si="453"/>
        <v>242.67851865323848</v>
      </c>
    </row>
    <row r="2205" spans="1:29">
      <c r="A2205" s="20">
        <v>45286</v>
      </c>
      <c r="B2205">
        <v>52434.85</v>
      </c>
      <c r="C2205">
        <f t="shared" si="454"/>
        <v>265.76271100534973</v>
      </c>
      <c r="D2205">
        <v>41962.35</v>
      </c>
      <c r="E2205" s="135">
        <f t="shared" si="454"/>
        <v>484.52348236945954</v>
      </c>
      <c r="F2205">
        <v>22928.15</v>
      </c>
      <c r="G2205">
        <f t="shared" si="442"/>
        <v>329.8791304760685</v>
      </c>
      <c r="H2205">
        <v>18893.919999999998</v>
      </c>
      <c r="I2205">
        <f t="shared" si="443"/>
        <v>298.39870999736246</v>
      </c>
      <c r="J2205">
        <v>16807.169999999998</v>
      </c>
      <c r="K2205">
        <f t="shared" si="444"/>
        <v>329.32892586598109</v>
      </c>
      <c r="L2205">
        <v>48624.6</v>
      </c>
      <c r="M2205" s="134">
        <f t="shared" si="445"/>
        <v>571.24630816186993</v>
      </c>
      <c r="N2205">
        <v>20271</v>
      </c>
      <c r="O2205">
        <f t="shared" si="446"/>
        <v>308.82178190670908</v>
      </c>
      <c r="P2205">
        <v>40855.379999999997</v>
      </c>
      <c r="Q2205">
        <f t="shared" si="447"/>
        <v>421.82526653574774</v>
      </c>
      <c r="R2205">
        <v>20380.54</v>
      </c>
      <c r="S2205" s="135">
        <f t="shared" si="448"/>
        <v>484.24096408443341</v>
      </c>
      <c r="T2205">
        <v>27186.35</v>
      </c>
      <c r="U2205" s="136">
        <f t="shared" si="449"/>
        <v>425.53339688234189</v>
      </c>
      <c r="V2205">
        <v>18135.349999999999</v>
      </c>
      <c r="W2205">
        <f t="shared" si="450"/>
        <v>247.920366261608</v>
      </c>
      <c r="X2205">
        <v>10056.75</v>
      </c>
      <c r="Y2205">
        <f t="shared" si="451"/>
        <v>242.75893199829096</v>
      </c>
      <c r="Z2205">
        <v>45313.79</v>
      </c>
      <c r="AA2205" s="136">
        <f t="shared" si="452"/>
        <v>456.90277889812052</v>
      </c>
      <c r="AB2205">
        <v>21441.35</v>
      </c>
      <c r="AC2205">
        <f t="shared" si="453"/>
        <v>243.72371382453909</v>
      </c>
    </row>
    <row r="2206" spans="1:29">
      <c r="A2206" s="20">
        <v>45287</v>
      </c>
      <c r="B2206">
        <v>52680.2</v>
      </c>
      <c r="C2206">
        <f t="shared" si="454"/>
        <v>267.00625191650255</v>
      </c>
      <c r="D2206">
        <v>42025.45</v>
      </c>
      <c r="E2206" s="135">
        <f t="shared" si="454"/>
        <v>485.25207435102186</v>
      </c>
      <c r="F2206">
        <v>23081.95</v>
      </c>
      <c r="G2206">
        <f t="shared" si="442"/>
        <v>332.09193047376652</v>
      </c>
      <c r="H2206">
        <v>18940.669999999998</v>
      </c>
      <c r="I2206">
        <f t="shared" si="443"/>
        <v>299.13705014553591</v>
      </c>
      <c r="J2206">
        <v>16833.830000000002</v>
      </c>
      <c r="K2206">
        <f t="shared" si="444"/>
        <v>329.85131655778633</v>
      </c>
      <c r="L2206">
        <v>48683.59</v>
      </c>
      <c r="M2206" s="134">
        <f t="shared" si="445"/>
        <v>571.93932815007474</v>
      </c>
      <c r="N2206">
        <v>20361.45</v>
      </c>
      <c r="O2206">
        <f t="shared" si="446"/>
        <v>310.19975685483507</v>
      </c>
      <c r="P2206">
        <v>40804.629999999997</v>
      </c>
      <c r="Q2206">
        <f t="shared" si="447"/>
        <v>421.3012808996653</v>
      </c>
      <c r="R2206">
        <v>20457.96</v>
      </c>
      <c r="S2206" s="135">
        <f t="shared" si="448"/>
        <v>486.08046075328593</v>
      </c>
      <c r="T2206">
        <v>27287.35</v>
      </c>
      <c r="U2206" s="136">
        <f t="shared" si="449"/>
        <v>427.11429586602742</v>
      </c>
      <c r="V2206">
        <v>18233.650000000001</v>
      </c>
      <c r="W2206">
        <f t="shared" si="450"/>
        <v>249.26418217933315</v>
      </c>
      <c r="X2206">
        <v>10091.86</v>
      </c>
      <c r="Y2206">
        <f t="shared" si="451"/>
        <v>243.60644894983699</v>
      </c>
      <c r="Z2206">
        <v>45306.49</v>
      </c>
      <c r="AA2206" s="136">
        <f t="shared" si="452"/>
        <v>456.8291723804146</v>
      </c>
      <c r="AB2206">
        <v>21654.75</v>
      </c>
      <c r="AC2206">
        <f t="shared" si="453"/>
        <v>246.14943051356084</v>
      </c>
    </row>
    <row r="2207" spans="1:29">
      <c r="A2207" s="20">
        <v>45288</v>
      </c>
      <c r="B2207">
        <v>52964.1</v>
      </c>
      <c r="C2207">
        <f t="shared" si="454"/>
        <v>268.44518105722517</v>
      </c>
      <c r="D2207">
        <v>42059.4</v>
      </c>
      <c r="E2207" s="135">
        <f t="shared" si="454"/>
        <v>485.64408223967553</v>
      </c>
      <c r="F2207">
        <v>23290.25</v>
      </c>
      <c r="G2207">
        <f t="shared" si="442"/>
        <v>335.08885010653955</v>
      </c>
      <c r="H2207">
        <v>19126.46</v>
      </c>
      <c r="I2207">
        <f t="shared" si="443"/>
        <v>302.07130075792389</v>
      </c>
      <c r="J2207">
        <v>16977.12</v>
      </c>
      <c r="K2207">
        <f t="shared" si="444"/>
        <v>332.65901956711718</v>
      </c>
      <c r="L2207">
        <v>48700.34</v>
      </c>
      <c r="M2207" s="134">
        <f t="shared" si="445"/>
        <v>572.13610870275204</v>
      </c>
      <c r="N2207">
        <v>20333.349999999999</v>
      </c>
      <c r="O2207">
        <f t="shared" si="446"/>
        <v>309.7716629240187</v>
      </c>
      <c r="P2207">
        <v>40928</v>
      </c>
      <c r="Q2207">
        <f t="shared" si="447"/>
        <v>422.57505642525126</v>
      </c>
      <c r="R2207">
        <v>20626.66</v>
      </c>
      <c r="S2207" s="135">
        <f t="shared" si="448"/>
        <v>490.08876723785625</v>
      </c>
      <c r="T2207">
        <v>27284.3</v>
      </c>
      <c r="U2207" s="136">
        <f t="shared" si="449"/>
        <v>427.06655584721307</v>
      </c>
      <c r="V2207">
        <v>18420</v>
      </c>
      <c r="W2207">
        <f t="shared" si="450"/>
        <v>251.81169078836746</v>
      </c>
      <c r="X2207">
        <v>10296.42</v>
      </c>
      <c r="Y2207">
        <f t="shared" si="451"/>
        <v>248.54430333913476</v>
      </c>
      <c r="Z2207">
        <v>45143.12</v>
      </c>
      <c r="AA2207" s="136">
        <f t="shared" si="452"/>
        <v>455.18189884649519</v>
      </c>
      <c r="AB2207">
        <v>21778.7</v>
      </c>
      <c r="AC2207">
        <f t="shared" si="453"/>
        <v>247.55836951826677</v>
      </c>
    </row>
    <row r="2208" spans="1:29">
      <c r="A2208" s="20">
        <v>45289</v>
      </c>
      <c r="B2208">
        <v>53344.800000000003</v>
      </c>
      <c r="C2208">
        <f t="shared" si="454"/>
        <v>270.37473485741219</v>
      </c>
      <c r="D2208">
        <v>42306.3</v>
      </c>
      <c r="E2208" s="135">
        <f t="shared" si="454"/>
        <v>488.49494373330072</v>
      </c>
      <c r="F2208">
        <v>23373.200000000001</v>
      </c>
      <c r="G2208">
        <f t="shared" si="442"/>
        <v>336.28229457864001</v>
      </c>
      <c r="H2208">
        <v>19202.05</v>
      </c>
      <c r="I2208">
        <f t="shared" si="443"/>
        <v>303.26512175900262</v>
      </c>
      <c r="J2208">
        <v>16996.759999999998</v>
      </c>
      <c r="K2208">
        <f t="shared" si="444"/>
        <v>333.04385652087012</v>
      </c>
      <c r="L2208">
        <v>48941.47</v>
      </c>
      <c r="M2208" s="134">
        <f t="shared" si="445"/>
        <v>574.96892629481601</v>
      </c>
      <c r="N2208">
        <v>20473</v>
      </c>
      <c r="O2208">
        <f t="shared" si="446"/>
        <v>311.8991831175598</v>
      </c>
      <c r="P2208">
        <v>41064.269999999997</v>
      </c>
      <c r="Q2208">
        <f t="shared" si="447"/>
        <v>423.98202238838331</v>
      </c>
      <c r="R2208">
        <v>20858.57</v>
      </c>
      <c r="S2208" s="135">
        <f t="shared" si="448"/>
        <v>495.59894125585686</v>
      </c>
      <c r="T2208">
        <v>27352.7</v>
      </c>
      <c r="U2208" s="136">
        <f t="shared" si="449"/>
        <v>428.13718446586745</v>
      </c>
      <c r="V2208">
        <v>18453.099999999999</v>
      </c>
      <c r="W2208">
        <f t="shared" si="450"/>
        <v>252.26418628050072</v>
      </c>
      <c r="X2208">
        <v>10255.35</v>
      </c>
      <c r="Y2208">
        <f t="shared" si="451"/>
        <v>247.55291851429871</v>
      </c>
      <c r="Z2208">
        <v>45317.41</v>
      </c>
      <c r="AA2208" s="136">
        <f t="shared" si="452"/>
        <v>456.93927966443493</v>
      </c>
      <c r="AB2208">
        <v>21731.4</v>
      </c>
      <c r="AC2208">
        <f t="shared" si="453"/>
        <v>247.02071066451455</v>
      </c>
    </row>
    <row r="2209" spans="1:29">
      <c r="A2209" s="20">
        <v>45292</v>
      </c>
      <c r="B2209">
        <v>53409.8</v>
      </c>
      <c r="C2209">
        <f t="shared" si="454"/>
        <v>270.70418323411872</v>
      </c>
      <c r="D2209">
        <v>42422.35</v>
      </c>
      <c r="E2209" s="135">
        <f t="shared" si="454"/>
        <v>489.83492946167325</v>
      </c>
      <c r="F2209">
        <v>23367.95</v>
      </c>
      <c r="G2209">
        <f t="shared" si="442"/>
        <v>336.20676011838049</v>
      </c>
      <c r="H2209">
        <v>19273.89</v>
      </c>
      <c r="I2209">
        <f t="shared" si="443"/>
        <v>304.39971761450585</v>
      </c>
      <c r="J2209">
        <v>17102.55</v>
      </c>
      <c r="K2209">
        <f t="shared" si="444"/>
        <v>335.11676392094773</v>
      </c>
      <c r="L2209">
        <v>49205.47</v>
      </c>
      <c r="M2209" s="134">
        <f t="shared" si="445"/>
        <v>578.07042276686377</v>
      </c>
      <c r="N2209">
        <v>20545.849999999999</v>
      </c>
      <c r="O2209">
        <f t="shared" si="446"/>
        <v>313.00902805919577</v>
      </c>
      <c r="P2209">
        <v>41203.99</v>
      </c>
      <c r="Q2209">
        <f t="shared" si="447"/>
        <v>425.4246090499289</v>
      </c>
      <c r="R2209">
        <v>20944.150000000001</v>
      </c>
      <c r="S2209" s="135">
        <f t="shared" si="448"/>
        <v>497.63231925792877</v>
      </c>
      <c r="T2209">
        <v>27435.95</v>
      </c>
      <c r="U2209" s="136">
        <f t="shared" si="449"/>
        <v>429.44025219251898</v>
      </c>
      <c r="V2209">
        <v>18501.75</v>
      </c>
      <c r="W2209">
        <f t="shared" si="450"/>
        <v>252.92925896002592</v>
      </c>
      <c r="X2209">
        <v>10328.209999999999</v>
      </c>
      <c r="Y2209">
        <f t="shared" si="451"/>
        <v>249.31167912636477</v>
      </c>
      <c r="Z2209">
        <v>45566.47</v>
      </c>
      <c r="AA2209" s="136">
        <f t="shared" si="452"/>
        <v>459.45057271920626</v>
      </c>
      <c r="AB2209">
        <v>21741.9</v>
      </c>
      <c r="AC2209">
        <f t="shared" si="453"/>
        <v>247.14006410985067</v>
      </c>
    </row>
    <row r="2210" spans="1:29">
      <c r="A2210" s="20">
        <v>45293</v>
      </c>
      <c r="B2210">
        <v>53277.5</v>
      </c>
      <c r="C2210">
        <f t="shared" si="454"/>
        <v>270.03362907660687</v>
      </c>
      <c r="D2210">
        <v>42330.5</v>
      </c>
      <c r="E2210" s="135">
        <f t="shared" si="454"/>
        <v>488.77437203684752</v>
      </c>
      <c r="F2210">
        <v>23396.400000000001</v>
      </c>
      <c r="G2210">
        <f t="shared" si="442"/>
        <v>336.61608495540588</v>
      </c>
      <c r="H2210">
        <v>19302.12</v>
      </c>
      <c r="I2210">
        <f t="shared" si="443"/>
        <v>304.84556451039754</v>
      </c>
      <c r="J2210">
        <v>17106.13</v>
      </c>
      <c r="K2210">
        <f t="shared" si="444"/>
        <v>335.18691240844447</v>
      </c>
      <c r="L2210">
        <v>49245.97</v>
      </c>
      <c r="M2210" s="134">
        <f t="shared" si="445"/>
        <v>578.54622052109846</v>
      </c>
      <c r="N2210">
        <v>20517.150000000001</v>
      </c>
      <c r="O2210">
        <f t="shared" si="446"/>
        <v>312.57179333270369</v>
      </c>
      <c r="P2210">
        <v>41112.92</v>
      </c>
      <c r="Q2210">
        <f t="shared" si="447"/>
        <v>424.48432586021408</v>
      </c>
      <c r="R2210">
        <v>20879.740000000002</v>
      </c>
      <c r="S2210" s="135">
        <f t="shared" si="448"/>
        <v>496.10193976373091</v>
      </c>
      <c r="T2210">
        <v>27402.5</v>
      </c>
      <c r="U2210" s="136">
        <f t="shared" si="449"/>
        <v>428.91667723208064</v>
      </c>
      <c r="V2210">
        <v>18477.599999999999</v>
      </c>
      <c r="W2210">
        <f t="shared" si="450"/>
        <v>252.59911496803139</v>
      </c>
      <c r="X2210">
        <v>10321.02</v>
      </c>
      <c r="Y2210">
        <f t="shared" si="451"/>
        <v>249.13812040002998</v>
      </c>
      <c r="Z2210">
        <v>45519.21</v>
      </c>
      <c r="AA2210" s="136">
        <f t="shared" si="452"/>
        <v>458.97404614019524</v>
      </c>
      <c r="AB2210">
        <v>21665.8</v>
      </c>
      <c r="AC2210">
        <f t="shared" si="453"/>
        <v>246.27503580603357</v>
      </c>
    </row>
    <row r="2211" spans="1:29">
      <c r="A2211" s="20">
        <v>45294</v>
      </c>
      <c r="B2211">
        <v>53680.35</v>
      </c>
      <c r="C2211">
        <f t="shared" si="454"/>
        <v>272.07544874670236</v>
      </c>
      <c r="D2211">
        <v>42480.35</v>
      </c>
      <c r="E2211" s="135">
        <f t="shared" si="454"/>
        <v>490.50463366025667</v>
      </c>
      <c r="F2211">
        <v>23453.4</v>
      </c>
      <c r="G2211">
        <f t="shared" si="442"/>
        <v>337.43617338108072</v>
      </c>
      <c r="H2211">
        <v>19286.93</v>
      </c>
      <c r="I2211">
        <f t="shared" si="443"/>
        <v>304.60566318738677</v>
      </c>
      <c r="J2211">
        <v>17047.150000000001</v>
      </c>
      <c r="K2211">
        <f t="shared" si="444"/>
        <v>334.03122587421086</v>
      </c>
      <c r="L2211">
        <v>49369.62</v>
      </c>
      <c r="M2211" s="134">
        <f t="shared" si="445"/>
        <v>579.99887218310107</v>
      </c>
      <c r="N2211">
        <v>20406.099999999999</v>
      </c>
      <c r="O2211">
        <f t="shared" si="446"/>
        <v>310.87998439970875</v>
      </c>
      <c r="P2211">
        <v>41089.29</v>
      </c>
      <c r="Q2211">
        <f t="shared" si="447"/>
        <v>424.2403498881821</v>
      </c>
      <c r="R2211">
        <v>20977.66</v>
      </c>
      <c r="S2211" s="135">
        <f t="shared" si="448"/>
        <v>498.42851576236222</v>
      </c>
      <c r="T2211">
        <v>27514.7</v>
      </c>
      <c r="U2211" s="136">
        <f t="shared" si="449"/>
        <v>430.67288382583814</v>
      </c>
      <c r="V2211">
        <v>18366.05</v>
      </c>
      <c r="W2211">
        <f t="shared" si="450"/>
        <v>251.07416414786621</v>
      </c>
      <c r="X2211">
        <v>10321.89</v>
      </c>
      <c r="Y2211">
        <f t="shared" si="451"/>
        <v>249.15912124730554</v>
      </c>
      <c r="Z2211">
        <v>45663.9</v>
      </c>
      <c r="AA2211" s="136">
        <f t="shared" si="452"/>
        <v>460.43296765346452</v>
      </c>
      <c r="AB2211">
        <v>21517.35</v>
      </c>
      <c r="AC2211">
        <f t="shared" si="453"/>
        <v>244.58760542887669</v>
      </c>
    </row>
    <row r="2212" spans="1:29">
      <c r="A2212" s="20">
        <v>45295</v>
      </c>
      <c r="B2212">
        <v>54359.95</v>
      </c>
      <c r="C2212">
        <f t="shared" si="454"/>
        <v>275.51995823608269</v>
      </c>
      <c r="D2212">
        <v>43080.2</v>
      </c>
      <c r="E2212" s="135">
        <f t="shared" si="454"/>
        <v>497.43087613474444</v>
      </c>
      <c r="F2212">
        <v>23620.95</v>
      </c>
      <c r="G2212">
        <f t="shared" si="442"/>
        <v>339.84680172707743</v>
      </c>
      <c r="H2212">
        <v>19397.599999999999</v>
      </c>
      <c r="I2212">
        <f t="shared" si="443"/>
        <v>306.35351568360818</v>
      </c>
      <c r="J2212">
        <v>17189.400000000001</v>
      </c>
      <c r="K2212">
        <f t="shared" si="444"/>
        <v>336.81855055197849</v>
      </c>
      <c r="L2212">
        <v>50267.08</v>
      </c>
      <c r="M2212" s="134">
        <f t="shared" si="445"/>
        <v>590.54231545508583</v>
      </c>
      <c r="N2212">
        <v>20544.349999999999</v>
      </c>
      <c r="O2212">
        <f t="shared" si="446"/>
        <v>312.98617607000631</v>
      </c>
      <c r="P2212">
        <v>41624.43</v>
      </c>
      <c r="Q2212">
        <f t="shared" si="447"/>
        <v>429.76558482991896</v>
      </c>
      <c r="R2212">
        <v>21309.01</v>
      </c>
      <c r="S2212" s="135">
        <f t="shared" si="448"/>
        <v>506.3013809292998</v>
      </c>
      <c r="T2212">
        <v>27831.1</v>
      </c>
      <c r="U2212" s="136">
        <f t="shared" si="449"/>
        <v>435.62532381037346</v>
      </c>
      <c r="V2212">
        <v>18450.25</v>
      </c>
      <c r="W2212">
        <f t="shared" si="450"/>
        <v>252.22522518827776</v>
      </c>
      <c r="X2212">
        <v>10427.92</v>
      </c>
      <c r="Y2212">
        <f t="shared" si="451"/>
        <v>251.71856933538356</v>
      </c>
      <c r="Z2212">
        <v>46249.04</v>
      </c>
      <c r="AA2212" s="136">
        <f t="shared" si="452"/>
        <v>466.33298378639995</v>
      </c>
      <c r="AB2212">
        <v>21658.6</v>
      </c>
      <c r="AC2212">
        <f t="shared" si="453"/>
        <v>246.1931934435174</v>
      </c>
    </row>
    <row r="2213" spans="1:29">
      <c r="A2213" s="20">
        <v>45296</v>
      </c>
      <c r="B2213">
        <v>54295.25</v>
      </c>
      <c r="C2213">
        <f t="shared" si="454"/>
        <v>275.19203039034562</v>
      </c>
      <c r="D2213">
        <v>43353.25</v>
      </c>
      <c r="E2213" s="135">
        <f t="shared" si="454"/>
        <v>500.58368184893777</v>
      </c>
      <c r="F2213">
        <v>23646.1</v>
      </c>
      <c r="G2213">
        <f t="shared" si="442"/>
        <v>340.2086477605111</v>
      </c>
      <c r="H2213">
        <v>19423.310000000001</v>
      </c>
      <c r="I2213">
        <f t="shared" si="443"/>
        <v>306.75956328167319</v>
      </c>
      <c r="J2213">
        <v>17209.7</v>
      </c>
      <c r="K2213">
        <f t="shared" si="444"/>
        <v>337.21631990845424</v>
      </c>
      <c r="L2213">
        <v>50381.73</v>
      </c>
      <c r="M2213" s="134">
        <f t="shared" si="445"/>
        <v>591.88923428281419</v>
      </c>
      <c r="N2213">
        <v>20686.95</v>
      </c>
      <c r="O2213">
        <f t="shared" si="446"/>
        <v>315.15863850895346</v>
      </c>
      <c r="P2213">
        <v>41771.120000000003</v>
      </c>
      <c r="Q2213">
        <f t="shared" si="447"/>
        <v>431.28013562709987</v>
      </c>
      <c r="R2213">
        <v>21319.91</v>
      </c>
      <c r="S2213" s="135">
        <f t="shared" si="448"/>
        <v>506.56036457293834</v>
      </c>
      <c r="T2213">
        <v>27870.1</v>
      </c>
      <c r="U2213" s="136">
        <f t="shared" si="449"/>
        <v>436.23576995258861</v>
      </c>
      <c r="V2213">
        <v>18478.95</v>
      </c>
      <c r="W2213">
        <f t="shared" si="450"/>
        <v>252.61757022224228</v>
      </c>
      <c r="X2213">
        <v>10414.459999999999</v>
      </c>
      <c r="Y2213">
        <f t="shared" si="451"/>
        <v>251.39365967523517</v>
      </c>
      <c r="Z2213">
        <v>46514.35</v>
      </c>
      <c r="AA2213" s="136">
        <f t="shared" si="452"/>
        <v>469.00812696620147</v>
      </c>
      <c r="AB2213">
        <v>21710.799999999999</v>
      </c>
      <c r="AC2213">
        <f t="shared" si="453"/>
        <v>246.78655057175982</v>
      </c>
    </row>
    <row r="2214" spans="1:29">
      <c r="A2214" s="20">
        <v>45299</v>
      </c>
      <c r="B2214">
        <v>53728.9</v>
      </c>
      <c r="C2214">
        <f t="shared" si="454"/>
        <v>272.32152134191927</v>
      </c>
      <c r="D2214">
        <v>43343.05</v>
      </c>
      <c r="E2214" s="135">
        <f t="shared" si="454"/>
        <v>500.46590628298003</v>
      </c>
      <c r="F2214">
        <v>23493.05</v>
      </c>
      <c r="G2214">
        <f t="shared" si="442"/>
        <v>338.00663839999305</v>
      </c>
      <c r="H2214">
        <v>19206.11</v>
      </c>
      <c r="I2214">
        <f t="shared" si="443"/>
        <v>303.32924284994556</v>
      </c>
      <c r="J2214">
        <v>17060.78</v>
      </c>
      <c r="K2214">
        <f t="shared" si="444"/>
        <v>334.29829958498743</v>
      </c>
      <c r="L2214">
        <v>50164.9</v>
      </c>
      <c r="M2214" s="134">
        <f t="shared" si="445"/>
        <v>589.34189534329096</v>
      </c>
      <c r="N2214">
        <v>20473.95</v>
      </c>
      <c r="O2214">
        <f t="shared" si="446"/>
        <v>311.91365604404649</v>
      </c>
      <c r="P2214">
        <v>41417.31</v>
      </c>
      <c r="Q2214">
        <f t="shared" si="447"/>
        <v>427.62710394429541</v>
      </c>
      <c r="R2214">
        <v>21214.9</v>
      </c>
      <c r="S2214" s="135">
        <f t="shared" si="448"/>
        <v>504.06533040610537</v>
      </c>
      <c r="T2214">
        <v>27765.9</v>
      </c>
      <c r="U2214" s="136">
        <f t="shared" si="449"/>
        <v>434.60478308031122</v>
      </c>
      <c r="V2214">
        <v>18258.95</v>
      </c>
      <c r="W2214">
        <f t="shared" si="450"/>
        <v>249.61004731380362</v>
      </c>
      <c r="X2214">
        <v>10306.48</v>
      </c>
      <c r="Y2214">
        <f t="shared" si="451"/>
        <v>248.78714072257401</v>
      </c>
      <c r="Z2214">
        <v>46455.76</v>
      </c>
      <c r="AA2214" s="136">
        <f t="shared" si="452"/>
        <v>468.41735903847706</v>
      </c>
      <c r="AB2214">
        <v>21513</v>
      </c>
      <c r="AC2214">
        <f t="shared" si="453"/>
        <v>244.53815900152321</v>
      </c>
    </row>
    <row r="2215" spans="1:29">
      <c r="A2215" s="20">
        <v>45300</v>
      </c>
      <c r="B2215">
        <v>53960.65</v>
      </c>
      <c r="C2215">
        <f t="shared" si="454"/>
        <v>273.496131515792</v>
      </c>
      <c r="D2215">
        <v>43325.85</v>
      </c>
      <c r="E2215" s="135">
        <f t="shared" si="454"/>
        <v>500.26730434822764</v>
      </c>
      <c r="F2215">
        <v>23548.45</v>
      </c>
      <c r="G2215">
        <f t="shared" si="442"/>
        <v>338.80370679968405</v>
      </c>
      <c r="H2215">
        <v>19131.009999999998</v>
      </c>
      <c r="I2215">
        <f t="shared" si="443"/>
        <v>302.14316060122206</v>
      </c>
      <c r="J2215">
        <v>17068.439999999999</v>
      </c>
      <c r="K2215">
        <f t="shared" si="444"/>
        <v>334.44839383477085</v>
      </c>
      <c r="L2215">
        <v>50145.7</v>
      </c>
      <c r="M2215" s="134">
        <f t="shared" si="445"/>
        <v>589.11633196350567</v>
      </c>
      <c r="N2215">
        <v>20453.599999999999</v>
      </c>
      <c r="O2215">
        <f t="shared" si="446"/>
        <v>311.60363072404238</v>
      </c>
      <c r="P2215">
        <v>41398.370000000003</v>
      </c>
      <c r="Q2215">
        <f t="shared" si="447"/>
        <v>427.4315514724255</v>
      </c>
      <c r="R2215">
        <v>21171.4</v>
      </c>
      <c r="S2215" s="135">
        <f t="shared" si="448"/>
        <v>503.03177182828199</v>
      </c>
      <c r="T2215">
        <v>27850.400000000001</v>
      </c>
      <c r="U2215" s="136">
        <f t="shared" si="449"/>
        <v>435.9274163884441</v>
      </c>
      <c r="V2215">
        <v>18293.45</v>
      </c>
      <c r="W2215">
        <f t="shared" si="450"/>
        <v>250.08168158808149</v>
      </c>
      <c r="X2215">
        <v>10313.1</v>
      </c>
      <c r="Y2215">
        <f t="shared" si="451"/>
        <v>248.94694027310763</v>
      </c>
      <c r="Z2215">
        <v>46456.22</v>
      </c>
      <c r="AA2215" s="136">
        <f t="shared" si="452"/>
        <v>468.42199725740096</v>
      </c>
      <c r="AB2215">
        <v>21544.85</v>
      </c>
      <c r="AC2215">
        <f t="shared" si="453"/>
        <v>244.90019778570939</v>
      </c>
    </row>
    <row r="2216" spans="1:29">
      <c r="A2216" s="20">
        <v>45301</v>
      </c>
      <c r="B2216">
        <v>54077.65</v>
      </c>
      <c r="C2216">
        <f t="shared" si="454"/>
        <v>274.08913859386365</v>
      </c>
      <c r="D2216">
        <v>43432</v>
      </c>
      <c r="E2216" s="135">
        <f t="shared" si="454"/>
        <v>501.49297849787649</v>
      </c>
      <c r="F2216">
        <v>23457.25</v>
      </c>
      <c r="G2216">
        <f t="shared" si="442"/>
        <v>337.49156531860433</v>
      </c>
      <c r="H2216">
        <v>19116.45</v>
      </c>
      <c r="I2216">
        <f t="shared" si="443"/>
        <v>301.91320910266796</v>
      </c>
      <c r="J2216">
        <v>17023.84</v>
      </c>
      <c r="K2216">
        <f t="shared" si="444"/>
        <v>333.57447692349893</v>
      </c>
      <c r="L2216">
        <v>50209</v>
      </c>
      <c r="M2216" s="134">
        <f t="shared" si="445"/>
        <v>589.85998623123533</v>
      </c>
      <c r="N2216">
        <v>20557</v>
      </c>
      <c r="O2216">
        <f t="shared" si="446"/>
        <v>313.17889451217098</v>
      </c>
      <c r="P2216">
        <v>41432.36</v>
      </c>
      <c r="Q2216">
        <f t="shared" si="447"/>
        <v>427.78249278809926</v>
      </c>
      <c r="R2216">
        <v>21161.75</v>
      </c>
      <c r="S2216" s="135">
        <f t="shared" si="448"/>
        <v>502.80248814377632</v>
      </c>
      <c r="T2216">
        <v>27821.45</v>
      </c>
      <c r="U2216" s="136">
        <f t="shared" si="449"/>
        <v>435.47427752133825</v>
      </c>
      <c r="V2216">
        <v>18307.7</v>
      </c>
      <c r="W2216">
        <f t="shared" si="450"/>
        <v>250.27648704919625</v>
      </c>
      <c r="X2216">
        <v>10258.76</v>
      </c>
      <c r="Y2216">
        <f t="shared" si="451"/>
        <v>247.63523218005696</v>
      </c>
      <c r="Z2216">
        <v>46651.29</v>
      </c>
      <c r="AA2216" s="136">
        <f t="shared" si="452"/>
        <v>470.38890457368711</v>
      </c>
      <c r="AB2216">
        <v>21618.7</v>
      </c>
      <c r="AC2216">
        <f t="shared" si="453"/>
        <v>245.73965035124016</v>
      </c>
    </row>
    <row r="2217" spans="1:29">
      <c r="A2217" s="20">
        <v>45302</v>
      </c>
      <c r="B2217">
        <v>54595.6</v>
      </c>
      <c r="C2217">
        <f t="shared" si="454"/>
        <v>276.71433531255781</v>
      </c>
      <c r="D2217">
        <v>43397</v>
      </c>
      <c r="E2217" s="135">
        <f t="shared" si="454"/>
        <v>501.08884665390372</v>
      </c>
      <c r="F2217">
        <v>23611.3</v>
      </c>
      <c r="G2217">
        <f t="shared" si="442"/>
        <v>339.70796219536231</v>
      </c>
      <c r="H2217">
        <v>19098.98</v>
      </c>
      <c r="I2217">
        <f t="shared" si="443"/>
        <v>301.63729889114734</v>
      </c>
      <c r="J2217">
        <v>17073.84</v>
      </c>
      <c r="K2217">
        <f t="shared" si="444"/>
        <v>334.55420440250339</v>
      </c>
      <c r="L2217">
        <v>50057.55</v>
      </c>
      <c r="M2217" s="134">
        <f t="shared" si="445"/>
        <v>588.08073759225192</v>
      </c>
      <c r="N2217">
        <v>20590.900000000001</v>
      </c>
      <c r="O2217">
        <f t="shared" si="446"/>
        <v>313.69534946785336</v>
      </c>
      <c r="P2217">
        <v>41480.9</v>
      </c>
      <c r="Q2217">
        <f t="shared" si="447"/>
        <v>428.28366052751676</v>
      </c>
      <c r="R2217">
        <v>21059.15</v>
      </c>
      <c r="S2217" s="135">
        <f t="shared" si="448"/>
        <v>500.36471549815144</v>
      </c>
      <c r="T2217">
        <v>27816.95</v>
      </c>
      <c r="U2217" s="136">
        <f t="shared" si="449"/>
        <v>435.40384142800565</v>
      </c>
      <c r="V2217">
        <v>18395.45</v>
      </c>
      <c r="W2217">
        <f t="shared" si="450"/>
        <v>251.47607857290305</v>
      </c>
      <c r="X2217">
        <v>10354.26</v>
      </c>
      <c r="Y2217">
        <f t="shared" si="451"/>
        <v>249.94049759938594</v>
      </c>
      <c r="Z2217">
        <v>46649.14</v>
      </c>
      <c r="AA2217" s="136">
        <f t="shared" si="452"/>
        <v>470.36722594176001</v>
      </c>
      <c r="AB2217">
        <v>21647.200000000001</v>
      </c>
      <c r="AC2217">
        <f t="shared" si="453"/>
        <v>246.06360970286678</v>
      </c>
    </row>
    <row r="2218" spans="1:29">
      <c r="A2218" s="20">
        <v>45303</v>
      </c>
      <c r="B2218">
        <v>54742.9</v>
      </c>
      <c r="C2218">
        <f t="shared" si="454"/>
        <v>277.46091601854033</v>
      </c>
      <c r="D2218">
        <v>43748.6</v>
      </c>
      <c r="E2218" s="135">
        <f t="shared" si="454"/>
        <v>505.14863969221312</v>
      </c>
      <c r="F2218">
        <v>23756.9</v>
      </c>
      <c r="G2218">
        <f t="shared" si="442"/>
        <v>341.8027845598931</v>
      </c>
      <c r="H2218">
        <v>19215.509999999998</v>
      </c>
      <c r="I2218">
        <f t="shared" si="443"/>
        <v>303.4777005481879</v>
      </c>
      <c r="J2218">
        <v>17270.599999999999</v>
      </c>
      <c r="K2218">
        <f t="shared" si="444"/>
        <v>338.40962797788166</v>
      </c>
      <c r="L2218">
        <v>50320.05</v>
      </c>
      <c r="M2218" s="134">
        <f t="shared" si="445"/>
        <v>591.16461192525401</v>
      </c>
      <c r="N2218">
        <v>20719.25</v>
      </c>
      <c r="O2218">
        <f t="shared" si="446"/>
        <v>315.65071800950039</v>
      </c>
      <c r="P2218">
        <v>41698.300000000003</v>
      </c>
      <c r="Q2218">
        <f t="shared" si="447"/>
        <v>430.52828076957235</v>
      </c>
      <c r="R2218">
        <v>21143.35</v>
      </c>
      <c r="S2218" s="135">
        <f t="shared" si="448"/>
        <v>502.36530474534061</v>
      </c>
      <c r="T2218">
        <v>27881.35</v>
      </c>
      <c r="U2218" s="136">
        <f t="shared" si="449"/>
        <v>436.41186018591992</v>
      </c>
      <c r="V2218">
        <v>18612.75</v>
      </c>
      <c r="W2218">
        <f t="shared" si="450"/>
        <v>254.44669097291998</v>
      </c>
      <c r="X2218">
        <v>10452.1</v>
      </c>
      <c r="Y2218">
        <f t="shared" si="451"/>
        <v>252.30224805621469</v>
      </c>
      <c r="Z2218">
        <v>46991.12</v>
      </c>
      <c r="AA2218" s="136">
        <f t="shared" si="452"/>
        <v>473.81543921916591</v>
      </c>
      <c r="AB2218">
        <v>21894.55</v>
      </c>
      <c r="AC2218">
        <f t="shared" si="453"/>
        <v>248.875235865142</v>
      </c>
    </row>
    <row r="2219" spans="1:29">
      <c r="A2219" s="20">
        <v>45306</v>
      </c>
      <c r="B2219">
        <v>54936.65</v>
      </c>
      <c r="C2219">
        <f t="shared" si="454"/>
        <v>278.44292560295389</v>
      </c>
      <c r="D2219">
        <v>44378.05</v>
      </c>
      <c r="E2219" s="135">
        <f t="shared" si="454"/>
        <v>512.41666224046071</v>
      </c>
      <c r="F2219">
        <v>23896.9</v>
      </c>
      <c r="G2219">
        <f t="shared" si="442"/>
        <v>343.81703683348036</v>
      </c>
      <c r="H2219">
        <v>19426.02</v>
      </c>
      <c r="I2219">
        <f t="shared" si="443"/>
        <v>306.80236332020905</v>
      </c>
      <c r="J2219">
        <v>17522.39</v>
      </c>
      <c r="K2219">
        <f t="shared" si="444"/>
        <v>343.3433396166522</v>
      </c>
      <c r="L2219">
        <v>50811.35</v>
      </c>
      <c r="M2219" s="134">
        <f t="shared" si="445"/>
        <v>596.93644986736399</v>
      </c>
      <c r="N2219">
        <v>20839.650000000001</v>
      </c>
      <c r="O2219">
        <f t="shared" si="446"/>
        <v>317.4849710084431</v>
      </c>
      <c r="P2219">
        <v>42081.39</v>
      </c>
      <c r="Q2219">
        <f t="shared" si="447"/>
        <v>434.48362377108589</v>
      </c>
      <c r="R2219">
        <v>21407.3</v>
      </c>
      <c r="S2219" s="135">
        <f t="shared" si="448"/>
        <v>508.63674811583451</v>
      </c>
      <c r="T2219">
        <v>28136</v>
      </c>
      <c r="U2219" s="136">
        <f t="shared" si="449"/>
        <v>440.39776044528134</v>
      </c>
      <c r="V2219">
        <v>18794.849999999999</v>
      </c>
      <c r="W2219">
        <f t="shared" si="450"/>
        <v>256.93609970758672</v>
      </c>
      <c r="X2219">
        <v>10543.5</v>
      </c>
      <c r="Y2219">
        <f t="shared" si="451"/>
        <v>254.50854396539449</v>
      </c>
      <c r="Z2219">
        <v>47757.08</v>
      </c>
      <c r="AA2219" s="136">
        <f t="shared" si="452"/>
        <v>481.53867871259177</v>
      </c>
      <c r="AB2219">
        <v>22097.45</v>
      </c>
      <c r="AC2219">
        <f t="shared" si="453"/>
        <v>251.18159910882761</v>
      </c>
    </row>
    <row r="2220" spans="1:29">
      <c r="A2220" s="20">
        <v>45307</v>
      </c>
      <c r="B2220">
        <v>54816.9</v>
      </c>
      <c r="C2220">
        <f t="shared" si="454"/>
        <v>277.83598032432923</v>
      </c>
      <c r="D2220">
        <v>44363.6</v>
      </c>
      <c r="E2220" s="135">
        <f t="shared" si="454"/>
        <v>512.24981352202053</v>
      </c>
      <c r="F2220">
        <v>23884.85</v>
      </c>
      <c r="G2220">
        <f t="shared" si="442"/>
        <v>343.64366726278939</v>
      </c>
      <c r="H2220">
        <v>19372.8</v>
      </c>
      <c r="I2220">
        <f t="shared" si="443"/>
        <v>305.96184005420287</v>
      </c>
      <c r="J2220">
        <v>17428.77</v>
      </c>
      <c r="K2220">
        <f t="shared" si="444"/>
        <v>341.50889788496437</v>
      </c>
      <c r="L2220">
        <v>50755.199999999997</v>
      </c>
      <c r="M2220" s="134">
        <f t="shared" si="445"/>
        <v>596.27679446241905</v>
      </c>
      <c r="N2220">
        <v>20756.900000000001</v>
      </c>
      <c r="O2220">
        <f t="shared" si="446"/>
        <v>316.22430293815648</v>
      </c>
      <c r="P2220">
        <v>41861.15</v>
      </c>
      <c r="Q2220">
        <f t="shared" si="447"/>
        <v>432.20968098309004</v>
      </c>
      <c r="R2220">
        <v>21284.65</v>
      </c>
      <c r="S2220" s="135">
        <f t="shared" si="448"/>
        <v>505.72258812571869</v>
      </c>
      <c r="T2220">
        <v>27975.4</v>
      </c>
      <c r="U2220" s="136">
        <f t="shared" si="449"/>
        <v>437.88397453656967</v>
      </c>
      <c r="V2220">
        <v>18692.45</v>
      </c>
      <c r="W2220">
        <f t="shared" si="450"/>
        <v>255.53623449929529</v>
      </c>
      <c r="X2220">
        <v>10581.07</v>
      </c>
      <c r="Y2220">
        <f t="shared" si="451"/>
        <v>255.41544262303</v>
      </c>
      <c r="Z2220">
        <v>47605.21</v>
      </c>
      <c r="AA2220" s="136">
        <f t="shared" si="452"/>
        <v>480.00736065177057</v>
      </c>
      <c r="AB2220">
        <v>22032.3</v>
      </c>
      <c r="AC2220">
        <f t="shared" si="453"/>
        <v>250.44103939800397</v>
      </c>
    </row>
    <row r="2221" spans="1:29">
      <c r="A2221" s="20">
        <v>45308</v>
      </c>
      <c r="B2221">
        <v>54206.25</v>
      </c>
      <c r="C2221">
        <f t="shared" si="454"/>
        <v>274.74093953608599</v>
      </c>
      <c r="D2221">
        <v>44157.599999999999</v>
      </c>
      <c r="E2221" s="135">
        <f t="shared" si="454"/>
        <v>509.87120895463784</v>
      </c>
      <c r="F2221">
        <v>23670.15</v>
      </c>
      <c r="G2221">
        <f t="shared" si="442"/>
        <v>340.55466752608095</v>
      </c>
      <c r="H2221">
        <v>19271.13</v>
      </c>
      <c r="I2221">
        <f t="shared" si="443"/>
        <v>304.35612790736235</v>
      </c>
      <c r="J2221">
        <v>17241.11</v>
      </c>
      <c r="K2221">
        <f t="shared" si="444"/>
        <v>337.83178471076485</v>
      </c>
      <c r="L2221">
        <v>50334.95</v>
      </c>
      <c r="M2221" s="134">
        <f t="shared" si="445"/>
        <v>591.33965850644142</v>
      </c>
      <c r="N2221">
        <v>20603.599999999999</v>
      </c>
      <c r="O2221">
        <f t="shared" si="446"/>
        <v>313.88882964299103</v>
      </c>
      <c r="P2221">
        <v>41463.69</v>
      </c>
      <c r="Q2221">
        <f t="shared" si="447"/>
        <v>428.10597002905422</v>
      </c>
      <c r="R2221">
        <v>21116.1</v>
      </c>
      <c r="S2221" s="135">
        <f t="shared" si="448"/>
        <v>501.71784563624431</v>
      </c>
      <c r="T2221">
        <v>27716.7</v>
      </c>
      <c r="U2221" s="136">
        <f t="shared" si="449"/>
        <v>433.83468179320897</v>
      </c>
      <c r="V2221">
        <v>18597.55</v>
      </c>
      <c r="W2221">
        <f t="shared" si="450"/>
        <v>254.23889848106421</v>
      </c>
      <c r="X2221">
        <v>10391.290000000001</v>
      </c>
      <c r="Y2221">
        <f t="shared" si="451"/>
        <v>250.83436124836766</v>
      </c>
      <c r="Z2221">
        <v>47467.13</v>
      </c>
      <c r="AA2221" s="136">
        <f t="shared" si="452"/>
        <v>478.61508832782118</v>
      </c>
      <c r="AB2221">
        <v>21571.95</v>
      </c>
      <c r="AC2221">
        <f t="shared" si="453"/>
        <v>245.20824334462458</v>
      </c>
    </row>
    <row r="2222" spans="1:29">
      <c r="A2222" s="20">
        <v>45309</v>
      </c>
      <c r="B2222">
        <v>53948.4</v>
      </c>
      <c r="C2222">
        <f t="shared" si="454"/>
        <v>273.43404316787422</v>
      </c>
      <c r="D2222">
        <v>44251.1</v>
      </c>
      <c r="E2222" s="135">
        <f t="shared" si="454"/>
        <v>510.95081830925085</v>
      </c>
      <c r="F2222">
        <v>23613.95</v>
      </c>
      <c r="G2222">
        <f t="shared" si="442"/>
        <v>339.74608911339811</v>
      </c>
      <c r="H2222">
        <v>19281.93</v>
      </c>
      <c r="I2222">
        <f t="shared" si="443"/>
        <v>304.52669632661957</v>
      </c>
      <c r="J2222">
        <v>17263.41</v>
      </c>
      <c r="K2222">
        <f t="shared" si="444"/>
        <v>338.26874316640084</v>
      </c>
      <c r="L2222">
        <v>50279.15</v>
      </c>
      <c r="M2222" s="134">
        <f t="shared" si="445"/>
        <v>590.68411493394046</v>
      </c>
      <c r="N2222">
        <v>20626</v>
      </c>
      <c r="O2222">
        <f t="shared" si="446"/>
        <v>314.23008601488732</v>
      </c>
      <c r="P2222">
        <v>41459.949999999997</v>
      </c>
      <c r="Q2222">
        <f t="shared" si="447"/>
        <v>428.06735512700584</v>
      </c>
      <c r="R2222">
        <v>21160.05</v>
      </c>
      <c r="S2222" s="135">
        <f t="shared" si="448"/>
        <v>502.7620961993556</v>
      </c>
      <c r="T2222">
        <v>27739.1</v>
      </c>
      <c r="U2222" s="136">
        <f t="shared" si="449"/>
        <v>434.18529701335302</v>
      </c>
      <c r="V2222">
        <v>18450.650000000001</v>
      </c>
      <c r="W2222">
        <f t="shared" si="450"/>
        <v>252.23069341174767</v>
      </c>
      <c r="X2222">
        <v>10365.98</v>
      </c>
      <c r="Y2222">
        <f t="shared" si="451"/>
        <v>250.22340556498315</v>
      </c>
      <c r="Z2222">
        <v>47602.77</v>
      </c>
      <c r="AA2222" s="136">
        <f t="shared" si="452"/>
        <v>479.98275792530444</v>
      </c>
      <c r="AB2222">
        <v>21462.25</v>
      </c>
      <c r="AC2222">
        <f t="shared" si="453"/>
        <v>243.96128401573191</v>
      </c>
    </row>
    <row r="2223" spans="1:29">
      <c r="A2223" s="20">
        <v>45310</v>
      </c>
      <c r="B2223">
        <v>54709</v>
      </c>
      <c r="C2223">
        <f t="shared" si="454"/>
        <v>277.28909601899647</v>
      </c>
      <c r="D2223">
        <v>45381.95</v>
      </c>
      <c r="E2223" s="135">
        <f t="shared" si="454"/>
        <v>524.00831818801134</v>
      </c>
      <c r="F2223">
        <v>23998.3</v>
      </c>
      <c r="G2223">
        <f t="shared" si="442"/>
        <v>345.27593098020708</v>
      </c>
      <c r="H2223">
        <v>19540.560000000001</v>
      </c>
      <c r="I2223">
        <f t="shared" si="443"/>
        <v>308.61133616666427</v>
      </c>
      <c r="J2223">
        <v>17567.91</v>
      </c>
      <c r="K2223">
        <f t="shared" si="444"/>
        <v>344.23528351353787</v>
      </c>
      <c r="L2223">
        <v>51457.8</v>
      </c>
      <c r="M2223" s="134">
        <f t="shared" si="445"/>
        <v>604.53100439143702</v>
      </c>
      <c r="N2223">
        <v>20823.3</v>
      </c>
      <c r="O2223">
        <f t="shared" si="446"/>
        <v>317.23588432627764</v>
      </c>
      <c r="P2223">
        <v>42249.88</v>
      </c>
      <c r="Q2223">
        <f t="shared" si="447"/>
        <v>436.22325608287957</v>
      </c>
      <c r="R2223">
        <v>21556.85</v>
      </c>
      <c r="S2223" s="135">
        <f t="shared" si="448"/>
        <v>512.19005122648946</v>
      </c>
      <c r="T2223">
        <v>28256.3</v>
      </c>
      <c r="U2223" s="136">
        <f t="shared" si="449"/>
        <v>442.28075200703734</v>
      </c>
      <c r="V2223">
        <v>18643.150000000001</v>
      </c>
      <c r="W2223">
        <f t="shared" si="450"/>
        <v>254.86227595663155</v>
      </c>
      <c r="X2223">
        <v>10580</v>
      </c>
      <c r="Y2223">
        <f t="shared" si="451"/>
        <v>255.38961399477157</v>
      </c>
      <c r="Z2223">
        <v>48712.11</v>
      </c>
      <c r="AA2223" s="136">
        <f t="shared" si="452"/>
        <v>491.16832701460032</v>
      </c>
      <c r="AB2223">
        <v>21622.400000000001</v>
      </c>
      <c r="AC2223">
        <f t="shared" si="453"/>
        <v>245.78170823197766</v>
      </c>
    </row>
    <row r="2224" spans="1:29">
      <c r="A2224" s="20">
        <v>45311</v>
      </c>
      <c r="B2224">
        <v>54727.199999999997</v>
      </c>
      <c r="C2224">
        <f t="shared" si="454"/>
        <v>277.38134156447427</v>
      </c>
      <c r="D2224">
        <v>45752.4</v>
      </c>
      <c r="E2224" s="135">
        <f t="shared" si="454"/>
        <v>528.28576509086031</v>
      </c>
      <c r="F2224">
        <v>23960.9</v>
      </c>
      <c r="G2224">
        <f t="shared" si="442"/>
        <v>344.73783787283452</v>
      </c>
      <c r="H2224">
        <v>19425.5</v>
      </c>
      <c r="I2224">
        <f t="shared" si="443"/>
        <v>306.79415076668926</v>
      </c>
      <c r="J2224">
        <v>17513.18</v>
      </c>
      <c r="K2224">
        <f t="shared" si="444"/>
        <v>343.16287381501962</v>
      </c>
      <c r="L2224">
        <v>51631.35</v>
      </c>
      <c r="M2224" s="134">
        <f t="shared" si="445"/>
        <v>606.56988587902742</v>
      </c>
      <c r="N2224">
        <v>20796</v>
      </c>
      <c r="O2224">
        <f t="shared" si="446"/>
        <v>316.81997812302905</v>
      </c>
      <c r="P2224">
        <v>42414.76</v>
      </c>
      <c r="Q2224">
        <f t="shared" si="447"/>
        <v>437.92561572184059</v>
      </c>
      <c r="R2224">
        <v>21517.45</v>
      </c>
      <c r="S2224" s="135">
        <f t="shared" si="448"/>
        <v>511.25390851462191</v>
      </c>
      <c r="T2224">
        <v>28244.400000000001</v>
      </c>
      <c r="U2224" s="136">
        <f t="shared" si="449"/>
        <v>442.09448767133586</v>
      </c>
      <c r="V2224">
        <v>18584.5</v>
      </c>
      <c r="W2224">
        <f t="shared" si="450"/>
        <v>254.06049769035911</v>
      </c>
      <c r="X2224">
        <v>10634.81</v>
      </c>
      <c r="Y2224">
        <f t="shared" si="451"/>
        <v>256.71266737313198</v>
      </c>
      <c r="Z2224">
        <v>49055.81</v>
      </c>
      <c r="AA2224" s="136">
        <f t="shared" si="452"/>
        <v>494.63388319754779</v>
      </c>
      <c r="AB2224">
        <v>21571.8</v>
      </c>
      <c r="AC2224">
        <f t="shared" si="453"/>
        <v>245.20653829540544</v>
      </c>
    </row>
    <row r="2225" spans="1:29">
      <c r="A2225" s="20">
        <v>45314</v>
      </c>
      <c r="B2225">
        <v>53294.7</v>
      </c>
      <c r="C2225">
        <f t="shared" si="454"/>
        <v>270.12080618551994</v>
      </c>
      <c r="D2225">
        <v>43958.400000000001</v>
      </c>
      <c r="E2225" s="135">
        <f t="shared" si="454"/>
        <v>507.57112143122708</v>
      </c>
      <c r="F2225">
        <v>23696.45</v>
      </c>
      <c r="G2225">
        <f t="shared" si="442"/>
        <v>340.93305920319057</v>
      </c>
      <c r="H2225">
        <v>19070.810000000001</v>
      </c>
      <c r="I2225">
        <f t="shared" si="443"/>
        <v>301.19239959758488</v>
      </c>
      <c r="J2225">
        <v>17147.61</v>
      </c>
      <c r="K2225">
        <f t="shared" si="444"/>
        <v>335.99969432502655</v>
      </c>
      <c r="L2225">
        <v>50061.95</v>
      </c>
      <c r="M2225" s="134">
        <f t="shared" si="445"/>
        <v>588.1324292001193</v>
      </c>
      <c r="N2225">
        <v>20435.7</v>
      </c>
      <c r="O2225">
        <f t="shared" si="446"/>
        <v>311.33093031971464</v>
      </c>
      <c r="P2225">
        <v>41337.08</v>
      </c>
      <c r="Q2225">
        <f t="shared" si="447"/>
        <v>426.79874202147988</v>
      </c>
      <c r="R2225">
        <v>20889.05</v>
      </c>
      <c r="S2225" s="135">
        <f t="shared" si="448"/>
        <v>496.32314505935238</v>
      </c>
      <c r="T2225">
        <v>27495.15</v>
      </c>
      <c r="U2225" s="136">
        <f t="shared" si="449"/>
        <v>430.36687813147137</v>
      </c>
      <c r="V2225">
        <v>18175.849999999999</v>
      </c>
      <c r="W2225">
        <f t="shared" si="450"/>
        <v>248.47402388793421</v>
      </c>
      <c r="X2225">
        <v>10224</v>
      </c>
      <c r="Y2225">
        <f t="shared" si="451"/>
        <v>246.79616384523104</v>
      </c>
      <c r="Z2225">
        <v>47270.65</v>
      </c>
      <c r="AA2225" s="136">
        <f t="shared" si="452"/>
        <v>476.63396386222468</v>
      </c>
      <c r="AB2225">
        <v>21238.799999999999</v>
      </c>
      <c r="AC2225">
        <f t="shared" si="453"/>
        <v>241.42132902903134</v>
      </c>
    </row>
    <row r="2226" spans="1:29">
      <c r="A2226" s="20">
        <v>45315</v>
      </c>
      <c r="B2226">
        <v>54208.3</v>
      </c>
      <c r="C2226">
        <f t="shared" si="454"/>
        <v>274.75132983104368</v>
      </c>
      <c r="D2226">
        <v>45056.800000000003</v>
      </c>
      <c r="E2226" s="135">
        <f t="shared" si="454"/>
        <v>520.25393335750425</v>
      </c>
      <c r="F2226">
        <v>24026.35</v>
      </c>
      <c r="G2226">
        <f t="shared" si="442"/>
        <v>345.6795008107365</v>
      </c>
      <c r="H2226">
        <v>19444.330000000002</v>
      </c>
      <c r="I2226">
        <f t="shared" si="443"/>
        <v>307.09153996433855</v>
      </c>
      <c r="J2226">
        <v>17565.830000000002</v>
      </c>
      <c r="K2226">
        <f t="shared" si="444"/>
        <v>344.19452685041131</v>
      </c>
      <c r="L2226">
        <v>51166.75</v>
      </c>
      <c r="M2226" s="134">
        <f t="shared" si="445"/>
        <v>601.11172201193131</v>
      </c>
      <c r="N2226">
        <v>20728.3</v>
      </c>
      <c r="O2226">
        <f t="shared" si="446"/>
        <v>315.78859167761027</v>
      </c>
      <c r="P2226">
        <v>42305.96</v>
      </c>
      <c r="Q2226">
        <f t="shared" si="447"/>
        <v>436.80227311680079</v>
      </c>
      <c r="R2226">
        <v>21398.7</v>
      </c>
      <c r="S2226" s="135">
        <f t="shared" si="448"/>
        <v>508.43241239700052</v>
      </c>
      <c r="T2226">
        <v>28153</v>
      </c>
      <c r="U2226" s="136">
        <f t="shared" si="449"/>
        <v>440.66385235342642</v>
      </c>
      <c r="V2226">
        <v>18463.400000000001</v>
      </c>
      <c r="W2226">
        <f t="shared" si="450"/>
        <v>252.40499303485038</v>
      </c>
      <c r="X2226">
        <v>10536.21</v>
      </c>
      <c r="Y2226">
        <f t="shared" si="451"/>
        <v>254.33257134856819</v>
      </c>
      <c r="Z2226">
        <v>48526.49</v>
      </c>
      <c r="AA2226" s="136">
        <f t="shared" si="452"/>
        <v>489.29670484794707</v>
      </c>
      <c r="AB2226">
        <v>21453.95</v>
      </c>
      <c r="AC2226">
        <f t="shared" si="453"/>
        <v>243.86693795894243</v>
      </c>
    </row>
    <row r="2227" spans="1:29">
      <c r="A2227" s="20">
        <v>45316</v>
      </c>
      <c r="B2227">
        <v>54291.75</v>
      </c>
      <c r="C2227">
        <f t="shared" si="454"/>
        <v>275.17429086236911</v>
      </c>
      <c r="D2227">
        <v>45055.7</v>
      </c>
      <c r="E2227" s="135">
        <f t="shared" si="454"/>
        <v>520.24123207097932</v>
      </c>
      <c r="F2227">
        <v>23930.3</v>
      </c>
      <c r="G2227">
        <f t="shared" si="442"/>
        <v>344.29757987589323</v>
      </c>
      <c r="H2227">
        <v>19380.72</v>
      </c>
      <c r="I2227">
        <f t="shared" si="443"/>
        <v>306.08692356165812</v>
      </c>
      <c r="J2227">
        <v>17491.23</v>
      </c>
      <c r="K2227">
        <f t="shared" si="444"/>
        <v>342.73277345173665</v>
      </c>
      <c r="L2227">
        <v>51111.7</v>
      </c>
      <c r="M2227" s="134">
        <f t="shared" si="445"/>
        <v>600.46498950895318</v>
      </c>
      <c r="N2227">
        <v>20531.55</v>
      </c>
      <c r="O2227">
        <f t="shared" si="446"/>
        <v>312.79117242892266</v>
      </c>
      <c r="P2227">
        <v>42220.9</v>
      </c>
      <c r="Q2227">
        <f t="shared" si="447"/>
        <v>435.92404221620632</v>
      </c>
      <c r="R2227">
        <v>21493.65</v>
      </c>
      <c r="S2227" s="135">
        <f t="shared" si="448"/>
        <v>510.6884212927323</v>
      </c>
      <c r="T2227">
        <v>28298.1</v>
      </c>
      <c r="U2227" s="136">
        <f t="shared" si="449"/>
        <v>442.93502505177048</v>
      </c>
      <c r="V2227">
        <v>18317.25</v>
      </c>
      <c r="W2227">
        <f t="shared" si="450"/>
        <v>250.40704088453984</v>
      </c>
      <c r="X2227">
        <v>10539.54</v>
      </c>
      <c r="Y2227">
        <f t="shared" si="451"/>
        <v>254.41295390193335</v>
      </c>
      <c r="Z2227">
        <v>48698.09</v>
      </c>
      <c r="AA2227" s="136">
        <f t="shared" si="452"/>
        <v>491.02696216826649</v>
      </c>
      <c r="AB2227">
        <v>21352.6</v>
      </c>
      <c r="AC2227">
        <f t="shared" si="453"/>
        <v>242.71489303657901</v>
      </c>
    </row>
    <row r="2228" spans="1:29">
      <c r="A2228" s="20">
        <v>45320</v>
      </c>
      <c r="B2228">
        <v>55012.6</v>
      </c>
      <c r="C2228">
        <f t="shared" si="454"/>
        <v>278.82787336004401</v>
      </c>
      <c r="D2228">
        <v>45895.4</v>
      </c>
      <c r="E2228" s="135">
        <f t="shared" si="454"/>
        <v>529.93693233909198</v>
      </c>
      <c r="F2228">
        <v>24346.9</v>
      </c>
      <c r="G2228">
        <f t="shared" si="442"/>
        <v>350.29141914143935</v>
      </c>
      <c r="H2228">
        <v>19618.080000000002</v>
      </c>
      <c r="I2228">
        <f t="shared" si="443"/>
        <v>309.83563837599911</v>
      </c>
      <c r="J2228">
        <v>17818.849999999999</v>
      </c>
      <c r="K2228">
        <f t="shared" si="444"/>
        <v>349.15233978516534</v>
      </c>
      <c r="L2228">
        <v>51964.25</v>
      </c>
      <c r="M2228" s="134">
        <f t="shared" si="445"/>
        <v>610.48082593790889</v>
      </c>
      <c r="N2228">
        <v>20760.5</v>
      </c>
      <c r="O2228">
        <f t="shared" si="446"/>
        <v>316.27914771221117</v>
      </c>
      <c r="P2228">
        <v>43104.24</v>
      </c>
      <c r="Q2228">
        <f t="shared" si="447"/>
        <v>445.04438648767524</v>
      </c>
      <c r="R2228">
        <v>21925.65</v>
      </c>
      <c r="S2228" s="135">
        <f t="shared" si="448"/>
        <v>520.95272716904742</v>
      </c>
      <c r="T2228">
        <v>28944.7</v>
      </c>
      <c r="U2228" s="136">
        <f t="shared" si="449"/>
        <v>453.05590904039434</v>
      </c>
      <c r="V2228">
        <v>18489.5</v>
      </c>
      <c r="W2228">
        <f t="shared" si="450"/>
        <v>252.76179461626057</v>
      </c>
      <c r="X2228">
        <v>10883.62</v>
      </c>
      <c r="Y2228">
        <f t="shared" si="451"/>
        <v>262.71866830489375</v>
      </c>
      <c r="Z2228">
        <v>49519.98</v>
      </c>
      <c r="AA2228" s="136">
        <f t="shared" si="452"/>
        <v>499.31414858433493</v>
      </c>
      <c r="AB2228">
        <v>21737.599999999999</v>
      </c>
      <c r="AC2228">
        <f t="shared" si="453"/>
        <v>247.09118603223681</v>
      </c>
    </row>
    <row r="2229" spans="1:29">
      <c r="A2229" s="20">
        <v>45321</v>
      </c>
      <c r="B2229">
        <v>54826.2</v>
      </c>
      <c r="C2229">
        <f t="shared" si="454"/>
        <v>277.88311678438106</v>
      </c>
      <c r="D2229">
        <v>45991.3</v>
      </c>
      <c r="E2229" s="135">
        <f t="shared" si="454"/>
        <v>531.04425359157744</v>
      </c>
      <c r="F2229">
        <v>24117.95</v>
      </c>
      <c r="G2229">
        <f t="shared" si="442"/>
        <v>346.99739729831219</v>
      </c>
      <c r="H2229">
        <v>19529.599999999999</v>
      </c>
      <c r="I2229">
        <f t="shared" si="443"/>
        <v>308.43824080786254</v>
      </c>
      <c r="J2229">
        <v>17720.009999999998</v>
      </c>
      <c r="K2229">
        <f t="shared" si="444"/>
        <v>347.21561450466936</v>
      </c>
      <c r="L2229">
        <v>51772.45</v>
      </c>
      <c r="M2229" s="134">
        <f t="shared" si="445"/>
        <v>608.22754175859541</v>
      </c>
      <c r="N2229">
        <v>20581.650000000001</v>
      </c>
      <c r="O2229">
        <f t="shared" si="446"/>
        <v>313.55442886785158</v>
      </c>
      <c r="P2229">
        <v>42892.17</v>
      </c>
      <c r="Q2229">
        <f t="shared" si="447"/>
        <v>442.85479764345848</v>
      </c>
      <c r="R2229">
        <v>21815.7</v>
      </c>
      <c r="S2229" s="135">
        <f t="shared" si="448"/>
        <v>518.34031876372137</v>
      </c>
      <c r="T2229">
        <v>28745.85</v>
      </c>
      <c r="U2229" s="136">
        <f t="shared" si="449"/>
        <v>449.9434163383562</v>
      </c>
      <c r="V2229">
        <v>18342</v>
      </c>
      <c r="W2229">
        <f t="shared" si="450"/>
        <v>250.7453872117392</v>
      </c>
      <c r="X2229">
        <v>10903.86</v>
      </c>
      <c r="Y2229">
        <f t="shared" si="451"/>
        <v>263.20723974036196</v>
      </c>
      <c r="Z2229">
        <v>49579.360000000001</v>
      </c>
      <c r="AA2229" s="136">
        <f t="shared" si="452"/>
        <v>499.91288214890693</v>
      </c>
      <c r="AB2229">
        <v>21522.1</v>
      </c>
      <c r="AC2229">
        <f t="shared" si="453"/>
        <v>244.64159865414783</v>
      </c>
    </row>
    <row r="2230" spans="1:29">
      <c r="A2230" s="20">
        <v>45322</v>
      </c>
      <c r="B2230">
        <v>55299.25</v>
      </c>
      <c r="C2230">
        <f t="shared" si="454"/>
        <v>280.28074070131959</v>
      </c>
      <c r="D2230">
        <v>47075.199999999997</v>
      </c>
      <c r="E2230" s="135">
        <f t="shared" si="454"/>
        <v>543.5596394682085</v>
      </c>
      <c r="F2230">
        <v>24381.8</v>
      </c>
      <c r="G2230">
        <f t="shared" si="442"/>
        <v>350.79354345821218</v>
      </c>
      <c r="H2230">
        <v>19698.810000000001</v>
      </c>
      <c r="I2230">
        <f t="shared" si="443"/>
        <v>311.11063730994653</v>
      </c>
      <c r="J2230">
        <v>17912.919999999998</v>
      </c>
      <c r="K2230">
        <f t="shared" si="444"/>
        <v>350.99559906416425</v>
      </c>
      <c r="L2230">
        <v>52673.45</v>
      </c>
      <c r="M2230" s="134">
        <f t="shared" si="445"/>
        <v>618.81257327872811</v>
      </c>
      <c r="N2230">
        <v>20853.05</v>
      </c>
      <c r="O2230">
        <f t="shared" si="446"/>
        <v>317.68911544520245</v>
      </c>
      <c r="P2230">
        <v>43473.33</v>
      </c>
      <c r="Q2230">
        <f t="shared" si="447"/>
        <v>448.85518172751102</v>
      </c>
      <c r="R2230">
        <v>22002.95</v>
      </c>
      <c r="S2230" s="135">
        <f t="shared" si="448"/>
        <v>522.78937264182321</v>
      </c>
      <c r="T2230">
        <v>29048.5</v>
      </c>
      <c r="U2230" s="136">
        <f t="shared" si="449"/>
        <v>454.68063492659769</v>
      </c>
      <c r="V2230">
        <v>18503.25</v>
      </c>
      <c r="W2230">
        <f t="shared" si="450"/>
        <v>252.94976479803802</v>
      </c>
      <c r="X2230">
        <v>11030.11</v>
      </c>
      <c r="Y2230">
        <f t="shared" si="451"/>
        <v>266.25477648581</v>
      </c>
      <c r="Z2230">
        <v>50435.33</v>
      </c>
      <c r="AA2230" s="136">
        <f t="shared" si="452"/>
        <v>508.54370008873116</v>
      </c>
      <c r="AB2230">
        <v>21725.7</v>
      </c>
      <c r="AC2230">
        <f t="shared" si="453"/>
        <v>246.95591879418922</v>
      </c>
    </row>
    <row r="2231" spans="1:29">
      <c r="A2231" s="20">
        <v>45323</v>
      </c>
      <c r="B2231">
        <v>55508.85</v>
      </c>
      <c r="C2231">
        <f t="shared" si="454"/>
        <v>281.3430850052838</v>
      </c>
      <c r="D2231">
        <v>46758.5</v>
      </c>
      <c r="E2231" s="135">
        <f t="shared" si="454"/>
        <v>539.90282361146069</v>
      </c>
      <c r="F2231">
        <v>24304.799999999999</v>
      </c>
      <c r="G2231">
        <f t="shared" si="442"/>
        <v>349.68570470773915</v>
      </c>
      <c r="H2231">
        <v>19671.55</v>
      </c>
      <c r="I2231">
        <f t="shared" si="443"/>
        <v>310.6801099850436</v>
      </c>
      <c r="J2231">
        <v>17811.36</v>
      </c>
      <c r="K2231">
        <f t="shared" si="444"/>
        <v>349.00557660881049</v>
      </c>
      <c r="L2231">
        <v>52171.75</v>
      </c>
      <c r="M2231" s="134">
        <f t="shared" si="445"/>
        <v>612.91855517256772</v>
      </c>
      <c r="N2231">
        <v>20786.55</v>
      </c>
      <c r="O2231">
        <f t="shared" si="446"/>
        <v>316.67601059113525</v>
      </c>
      <c r="P2231">
        <v>43279.76</v>
      </c>
      <c r="Q2231">
        <f t="shared" si="447"/>
        <v>446.85660242551154</v>
      </c>
      <c r="R2231">
        <v>21835.3</v>
      </c>
      <c r="S2231" s="135">
        <f t="shared" si="448"/>
        <v>518.80601412292458</v>
      </c>
      <c r="T2231">
        <v>28845.15</v>
      </c>
      <c r="U2231" s="136">
        <f t="shared" si="449"/>
        <v>451.49770613122718</v>
      </c>
      <c r="V2231">
        <v>18441.05</v>
      </c>
      <c r="W2231">
        <f t="shared" si="450"/>
        <v>252.09945604847036</v>
      </c>
      <c r="X2231">
        <v>11046.82</v>
      </c>
      <c r="Y2231">
        <f t="shared" si="451"/>
        <v>266.65813758693025</v>
      </c>
      <c r="Z2231">
        <v>50312.6</v>
      </c>
      <c r="AA2231" s="136">
        <f t="shared" si="452"/>
        <v>507.30620311365647</v>
      </c>
      <c r="AB2231">
        <v>21697.45</v>
      </c>
      <c r="AC2231">
        <f t="shared" si="453"/>
        <v>246.63480119126109</v>
      </c>
    </row>
    <row r="2232" spans="1:29">
      <c r="A2232" s="20">
        <v>45324</v>
      </c>
      <c r="B2232">
        <v>55940.3</v>
      </c>
      <c r="C2232">
        <f t="shared" si="454"/>
        <v>283.52986196113017</v>
      </c>
      <c r="D2232">
        <v>47086.15</v>
      </c>
      <c r="E2232" s="135">
        <f t="shared" si="454"/>
        <v>543.68607500225153</v>
      </c>
      <c r="F2232">
        <v>24606.7</v>
      </c>
      <c r="G2232">
        <f t="shared" si="442"/>
        <v>354.02929586056769</v>
      </c>
      <c r="H2232">
        <v>19840.259999999998</v>
      </c>
      <c r="I2232">
        <f t="shared" si="443"/>
        <v>313.34460980105081</v>
      </c>
      <c r="J2232">
        <v>18030.93</v>
      </c>
      <c r="K2232">
        <f t="shared" si="444"/>
        <v>353.30795186011062</v>
      </c>
      <c r="L2232">
        <v>52676.55</v>
      </c>
      <c r="M2232" s="134">
        <f t="shared" si="445"/>
        <v>618.84899236608942</v>
      </c>
      <c r="N2232">
        <v>20924.2</v>
      </c>
      <c r="O2232">
        <f t="shared" si="446"/>
        <v>318.77306146575705</v>
      </c>
      <c r="P2232">
        <v>43862.41</v>
      </c>
      <c r="Q2232">
        <f t="shared" si="447"/>
        <v>452.87237052134259</v>
      </c>
      <c r="R2232">
        <v>22100</v>
      </c>
      <c r="S2232" s="135">
        <f t="shared" si="448"/>
        <v>525.09527746889819</v>
      </c>
      <c r="T2232">
        <v>29173.95</v>
      </c>
      <c r="U2232" s="136">
        <f t="shared" si="449"/>
        <v>456.64423668405652</v>
      </c>
      <c r="V2232">
        <v>18602.2</v>
      </c>
      <c r="W2232">
        <f t="shared" si="450"/>
        <v>254.30246657890169</v>
      </c>
      <c r="X2232">
        <v>11366.63</v>
      </c>
      <c r="Y2232">
        <f t="shared" si="451"/>
        <v>274.37800076761721</v>
      </c>
      <c r="Z2232">
        <v>50844.82</v>
      </c>
      <c r="AA2232" s="136">
        <f t="shared" si="452"/>
        <v>512.67262240864727</v>
      </c>
      <c r="AB2232">
        <v>21853.8</v>
      </c>
      <c r="AC2232">
        <f t="shared" si="453"/>
        <v>248.41203082728987</v>
      </c>
    </row>
    <row r="2233" spans="1:29">
      <c r="A2233" s="20">
        <v>45327</v>
      </c>
      <c r="B2233">
        <v>55669.85</v>
      </c>
      <c r="C2233">
        <f t="shared" si="454"/>
        <v>282.15910329220299</v>
      </c>
      <c r="D2233">
        <v>46752</v>
      </c>
      <c r="E2233" s="135">
        <f t="shared" si="454"/>
        <v>539.82777055472286</v>
      </c>
      <c r="F2233">
        <v>24664.85</v>
      </c>
      <c r="G2233">
        <f t="shared" si="442"/>
        <v>354.86592992991837</v>
      </c>
      <c r="H2233">
        <v>19843.18</v>
      </c>
      <c r="I2233">
        <f t="shared" si="443"/>
        <v>313.39072644773893</v>
      </c>
      <c r="J2233">
        <v>18078.91</v>
      </c>
      <c r="K2233">
        <f t="shared" si="444"/>
        <v>354.24809834896325</v>
      </c>
      <c r="L2233">
        <v>53040.55</v>
      </c>
      <c r="M2233" s="134">
        <f t="shared" si="445"/>
        <v>623.12529810785225</v>
      </c>
      <c r="N2233">
        <v>20858.25</v>
      </c>
      <c r="O2233">
        <f t="shared" si="446"/>
        <v>317.76833567439269</v>
      </c>
      <c r="P2233">
        <v>43891.28</v>
      </c>
      <c r="Q2233">
        <f t="shared" si="447"/>
        <v>453.17044865560263</v>
      </c>
      <c r="R2233">
        <v>22114.25</v>
      </c>
      <c r="S2233" s="135">
        <f t="shared" si="448"/>
        <v>525.4338570030128</v>
      </c>
      <c r="T2233">
        <v>29305.9</v>
      </c>
      <c r="U2233" s="136">
        <f t="shared" si="449"/>
        <v>458.70957946521787</v>
      </c>
      <c r="V2233">
        <v>18543.3</v>
      </c>
      <c r="W2233">
        <f t="shared" si="450"/>
        <v>253.49727067296058</v>
      </c>
      <c r="X2233">
        <v>11490.72</v>
      </c>
      <c r="Y2233">
        <f t="shared" si="451"/>
        <v>277.37339747845004</v>
      </c>
      <c r="Z2233">
        <v>50836.65</v>
      </c>
      <c r="AA2233" s="136">
        <f t="shared" si="452"/>
        <v>512.59024360732428</v>
      </c>
      <c r="AB2233">
        <v>21771.7</v>
      </c>
      <c r="AC2233">
        <f t="shared" si="453"/>
        <v>247.47880055470938</v>
      </c>
    </row>
    <row r="2234" spans="1:29">
      <c r="A2234" s="20">
        <v>45328</v>
      </c>
      <c r="B2234">
        <v>56465.45</v>
      </c>
      <c r="C2234">
        <f t="shared" si="454"/>
        <v>286.19155142309023</v>
      </c>
      <c r="D2234">
        <v>46896.7</v>
      </c>
      <c r="E2234" s="135">
        <f t="shared" si="454"/>
        <v>541.49856706394746</v>
      </c>
      <c r="F2234">
        <v>24977.25</v>
      </c>
      <c r="G2234">
        <f t="shared" si="442"/>
        <v>359.36059000326594</v>
      </c>
      <c r="H2234">
        <v>20081.97</v>
      </c>
      <c r="I2234">
        <f t="shared" si="443"/>
        <v>317.16202578425936</v>
      </c>
      <c r="J2234">
        <v>18334.330000000002</v>
      </c>
      <c r="K2234">
        <f t="shared" si="444"/>
        <v>359.25293820270957</v>
      </c>
      <c r="L2234">
        <v>53423.75</v>
      </c>
      <c r="M2234" s="134">
        <f t="shared" si="445"/>
        <v>627.62716722940036</v>
      </c>
      <c r="N2234">
        <v>21091.35</v>
      </c>
      <c r="O2234">
        <f t="shared" si="446"/>
        <v>321.31953479443871</v>
      </c>
      <c r="P2234">
        <v>44422.64</v>
      </c>
      <c r="Q2234">
        <f t="shared" si="447"/>
        <v>458.65665570168647</v>
      </c>
      <c r="R2234">
        <v>22280.05</v>
      </c>
      <c r="S2234" s="135">
        <f t="shared" si="448"/>
        <v>529.37325958239478</v>
      </c>
      <c r="T2234">
        <v>29551.25</v>
      </c>
      <c r="U2234" s="136">
        <f t="shared" si="449"/>
        <v>462.54991179835872</v>
      </c>
      <c r="V2234">
        <v>18734.25</v>
      </c>
      <c r="W2234">
        <f t="shared" si="450"/>
        <v>256.10766385189862</v>
      </c>
      <c r="X2234">
        <v>11687.3</v>
      </c>
      <c r="Y2234">
        <f t="shared" si="451"/>
        <v>282.11862340653056</v>
      </c>
      <c r="Z2234">
        <v>51006.61</v>
      </c>
      <c r="AA2234" s="136">
        <f t="shared" si="452"/>
        <v>514.30396466887146</v>
      </c>
      <c r="AB2234">
        <v>21929.4</v>
      </c>
      <c r="AC2234">
        <f t="shared" si="453"/>
        <v>249.27137563370997</v>
      </c>
    </row>
    <row r="2235" spans="1:29">
      <c r="A2235" s="20">
        <v>45329</v>
      </c>
      <c r="B2235">
        <v>57386.6</v>
      </c>
      <c r="C2235">
        <f t="shared" si="454"/>
        <v>290.86034176467751</v>
      </c>
      <c r="D2235">
        <v>47499.1</v>
      </c>
      <c r="E2235" s="135">
        <f t="shared" si="454"/>
        <v>548.45425342992462</v>
      </c>
      <c r="F2235">
        <v>25109.15</v>
      </c>
      <c r="G2235">
        <f t="shared" si="442"/>
        <v>361.25830339530995</v>
      </c>
      <c r="H2235">
        <v>20200.48</v>
      </c>
      <c r="I2235">
        <f t="shared" si="443"/>
        <v>319.03369831816377</v>
      </c>
      <c r="J2235">
        <v>18364.53</v>
      </c>
      <c r="K2235">
        <f t="shared" si="444"/>
        <v>359.84469360002817</v>
      </c>
      <c r="L2235">
        <v>53720.85</v>
      </c>
      <c r="M2235" s="134">
        <f t="shared" si="445"/>
        <v>631.11752556972374</v>
      </c>
      <c r="N2235">
        <v>21054.15</v>
      </c>
      <c r="O2235">
        <f t="shared" si="446"/>
        <v>320.75280546253953</v>
      </c>
      <c r="P2235">
        <v>44473.08</v>
      </c>
      <c r="Q2235">
        <f t="shared" si="447"/>
        <v>459.17744063733181</v>
      </c>
      <c r="R2235">
        <v>22629.9</v>
      </c>
      <c r="S2235" s="135">
        <f t="shared" si="448"/>
        <v>537.68568414449862</v>
      </c>
      <c r="T2235">
        <v>29913.15</v>
      </c>
      <c r="U2235" s="136">
        <f t="shared" si="449"/>
        <v>468.21453894881176</v>
      </c>
      <c r="V2235">
        <v>18726.55</v>
      </c>
      <c r="W2235">
        <f t="shared" si="450"/>
        <v>256.00240055010329</v>
      </c>
      <c r="X2235">
        <v>11745.6</v>
      </c>
      <c r="Y2235">
        <f t="shared" si="451"/>
        <v>283.5259215630424</v>
      </c>
      <c r="Z2235">
        <v>51779.81</v>
      </c>
      <c r="AA2235" s="136">
        <f t="shared" si="452"/>
        <v>522.10020569492622</v>
      </c>
      <c r="AB2235">
        <v>21930.5</v>
      </c>
      <c r="AC2235">
        <f t="shared" si="453"/>
        <v>249.28387932798327</v>
      </c>
    </row>
    <row r="2236" spans="1:29">
      <c r="A2236" s="20">
        <v>45330</v>
      </c>
      <c r="B2236">
        <v>57660.7</v>
      </c>
      <c r="C2236">
        <f t="shared" si="454"/>
        <v>292.24960022706597</v>
      </c>
      <c r="D2236">
        <v>47460.25</v>
      </c>
      <c r="E2236" s="135">
        <f t="shared" si="454"/>
        <v>548.00566708311487</v>
      </c>
      <c r="F2236">
        <v>24959.15</v>
      </c>
      <c r="G2236">
        <f t="shared" si="442"/>
        <v>359.10017595932362</v>
      </c>
      <c r="H2236">
        <v>20191.86</v>
      </c>
      <c r="I2236">
        <f t="shared" si="443"/>
        <v>318.89755945020113</v>
      </c>
      <c r="J2236">
        <v>18387.77</v>
      </c>
      <c r="K2236">
        <f t="shared" si="444"/>
        <v>360.30007093226948</v>
      </c>
      <c r="L2236">
        <v>53841.25</v>
      </c>
      <c r="M2236" s="134">
        <f t="shared" si="445"/>
        <v>632.53199593046065</v>
      </c>
      <c r="N2236">
        <v>20898.25</v>
      </c>
      <c r="O2236">
        <f t="shared" si="446"/>
        <v>318.37772205277901</v>
      </c>
      <c r="P2236">
        <v>44466.85</v>
      </c>
      <c r="Q2236">
        <f t="shared" si="447"/>
        <v>459.11311688338509</v>
      </c>
      <c r="R2236">
        <v>22759.8</v>
      </c>
      <c r="S2236" s="135">
        <f t="shared" si="448"/>
        <v>540.772103897585</v>
      </c>
      <c r="T2236">
        <v>30103.05</v>
      </c>
      <c r="U2236" s="136">
        <f t="shared" si="449"/>
        <v>471.18694208744404</v>
      </c>
      <c r="V2236">
        <v>18641.400000000001</v>
      </c>
      <c r="W2236">
        <f t="shared" si="450"/>
        <v>254.83835247895078</v>
      </c>
      <c r="X2236">
        <v>11811.76</v>
      </c>
      <c r="Y2236">
        <f t="shared" si="451"/>
        <v>285.12295151218171</v>
      </c>
      <c r="Z2236">
        <v>52374.879999999997</v>
      </c>
      <c r="AA2236" s="136">
        <f t="shared" si="452"/>
        <v>528.10034685811081</v>
      </c>
      <c r="AB2236">
        <v>21717.95</v>
      </c>
      <c r="AC2236">
        <f t="shared" si="453"/>
        <v>246.86782458453638</v>
      </c>
    </row>
    <row r="2237" spans="1:29">
      <c r="A2237" s="20">
        <v>45331</v>
      </c>
      <c r="B2237">
        <v>57432.9</v>
      </c>
      <c r="C2237">
        <f t="shared" si="454"/>
        <v>291.09501037762385</v>
      </c>
      <c r="D2237">
        <v>46578.95</v>
      </c>
      <c r="E2237" s="135">
        <f t="shared" si="454"/>
        <v>537.82962725188031</v>
      </c>
      <c r="F2237">
        <v>24966.85</v>
      </c>
      <c r="G2237">
        <f t="shared" si="442"/>
        <v>359.21095983437084</v>
      </c>
      <c r="H2237">
        <v>20164.23</v>
      </c>
      <c r="I2237">
        <f t="shared" si="443"/>
        <v>318.46118857760149</v>
      </c>
      <c r="J2237">
        <v>18232.509999999998</v>
      </c>
      <c r="K2237">
        <f t="shared" si="444"/>
        <v>357.25782116446487</v>
      </c>
      <c r="L2237">
        <v>52915.35</v>
      </c>
      <c r="M2237" s="134">
        <f t="shared" si="445"/>
        <v>621.65443690216887</v>
      </c>
      <c r="N2237">
        <v>20699.400000000001</v>
      </c>
      <c r="O2237">
        <f t="shared" si="446"/>
        <v>315.34831001922618</v>
      </c>
      <c r="P2237">
        <v>43749</v>
      </c>
      <c r="Q2237">
        <f t="shared" si="447"/>
        <v>451.70143040335017</v>
      </c>
      <c r="R2237">
        <v>22462</v>
      </c>
      <c r="S2237" s="135">
        <f t="shared" si="448"/>
        <v>533.69638563377328</v>
      </c>
      <c r="T2237">
        <v>29718.9</v>
      </c>
      <c r="U2237" s="136">
        <f t="shared" si="449"/>
        <v>465.17404758662462</v>
      </c>
      <c r="V2237">
        <v>18641.05</v>
      </c>
      <c r="W2237">
        <f t="shared" si="450"/>
        <v>254.83356778341459</v>
      </c>
      <c r="X2237">
        <v>11641.94</v>
      </c>
      <c r="Y2237">
        <f t="shared" si="451"/>
        <v>281.02368267961157</v>
      </c>
      <c r="Z2237">
        <v>51070.96</v>
      </c>
      <c r="AA2237" s="136">
        <f t="shared" si="452"/>
        <v>514.95281116399121</v>
      </c>
      <c r="AB2237">
        <v>21782.5</v>
      </c>
      <c r="AC2237">
        <f t="shared" si="453"/>
        <v>247.60156409848366</v>
      </c>
    </row>
    <row r="2238" spans="1:29">
      <c r="A2238" s="20">
        <v>45334</v>
      </c>
      <c r="B2238">
        <v>56323.7</v>
      </c>
      <c r="C2238">
        <f t="shared" si="454"/>
        <v>285.47310054004191</v>
      </c>
      <c r="D2238">
        <v>45018.45</v>
      </c>
      <c r="E2238" s="135">
        <f t="shared" si="454"/>
        <v>519.81112032275109</v>
      </c>
      <c r="F2238">
        <v>24810.15</v>
      </c>
      <c r="G2238">
        <f t="shared" si="442"/>
        <v>356.95643603957723</v>
      </c>
      <c r="H2238">
        <v>20025.93</v>
      </c>
      <c r="I2238">
        <f t="shared" si="443"/>
        <v>316.27696520878044</v>
      </c>
      <c r="J2238">
        <v>17992.009999999998</v>
      </c>
      <c r="K2238">
        <f t="shared" si="444"/>
        <v>352.54533199045352</v>
      </c>
      <c r="L2238">
        <v>51353.7</v>
      </c>
      <c r="M2238" s="134">
        <f t="shared" si="445"/>
        <v>603.30802794166368</v>
      </c>
      <c r="N2238">
        <v>20547.95</v>
      </c>
      <c r="O2238">
        <f t="shared" si="446"/>
        <v>313.04102084406111</v>
      </c>
      <c r="P2238">
        <v>42629.23</v>
      </c>
      <c r="Q2238">
        <f t="shared" si="447"/>
        <v>440.13998418234496</v>
      </c>
      <c r="R2238">
        <v>22083.599999999999</v>
      </c>
      <c r="S2238" s="135">
        <f t="shared" si="448"/>
        <v>524.70561400507506</v>
      </c>
      <c r="T2238">
        <v>29121</v>
      </c>
      <c r="U2238" s="136">
        <f t="shared" si="449"/>
        <v>455.81543865251052</v>
      </c>
      <c r="V2238">
        <v>18492.7</v>
      </c>
      <c r="W2238">
        <f t="shared" si="450"/>
        <v>252.80554040401969</v>
      </c>
      <c r="X2238">
        <v>11286.55</v>
      </c>
      <c r="Y2238">
        <f t="shared" si="451"/>
        <v>272.44495726206884</v>
      </c>
      <c r="Z2238">
        <v>48909.25</v>
      </c>
      <c r="AA2238" s="136">
        <f t="shared" si="452"/>
        <v>493.15610631604414</v>
      </c>
      <c r="AB2238">
        <v>21616.05</v>
      </c>
      <c r="AC2238">
        <f t="shared" si="453"/>
        <v>245.70952781503627</v>
      </c>
    </row>
    <row r="2239" spans="1:29">
      <c r="A2239" s="20">
        <v>45335</v>
      </c>
      <c r="B2239">
        <v>56893.05</v>
      </c>
      <c r="C2239">
        <f t="shared" si="454"/>
        <v>288.35881489816245</v>
      </c>
      <c r="D2239">
        <v>45310.55</v>
      </c>
      <c r="E2239" s="135">
        <f t="shared" si="454"/>
        <v>523.18388922630686</v>
      </c>
      <c r="F2239">
        <v>24982.25</v>
      </c>
      <c r="G2239">
        <f t="shared" si="442"/>
        <v>359.4325275844655</v>
      </c>
      <c r="H2239">
        <v>20211.3</v>
      </c>
      <c r="I2239">
        <f t="shared" si="443"/>
        <v>319.20458260486402</v>
      </c>
      <c r="J2239">
        <v>18188.91</v>
      </c>
      <c r="K2239">
        <f t="shared" si="444"/>
        <v>356.40349880277302</v>
      </c>
      <c r="L2239">
        <v>51511</v>
      </c>
      <c r="M2239" s="134">
        <f t="shared" si="445"/>
        <v>605.15600292292538</v>
      </c>
      <c r="N2239">
        <v>20607.05</v>
      </c>
      <c r="O2239">
        <f t="shared" si="446"/>
        <v>313.9413892181268</v>
      </c>
      <c r="P2239">
        <v>42774.46</v>
      </c>
      <c r="Q2239">
        <f t="shared" si="447"/>
        <v>441.63946071295089</v>
      </c>
      <c r="R2239">
        <v>22284.6</v>
      </c>
      <c r="S2239" s="135">
        <f t="shared" si="448"/>
        <v>529.48136743363841</v>
      </c>
      <c r="T2239">
        <v>29398.55</v>
      </c>
      <c r="U2239" s="136">
        <f t="shared" si="449"/>
        <v>460.15978036460848</v>
      </c>
      <c r="V2239">
        <v>18665.099999999999</v>
      </c>
      <c r="W2239">
        <f t="shared" si="450"/>
        <v>255.16234471954164</v>
      </c>
      <c r="X2239">
        <v>11295.81</v>
      </c>
      <c r="Y2239">
        <f t="shared" si="451"/>
        <v>272.66848352157655</v>
      </c>
      <c r="Z2239">
        <v>49260.53</v>
      </c>
      <c r="AA2239" s="136">
        <f t="shared" si="452"/>
        <v>496.69809228039037</v>
      </c>
      <c r="AB2239">
        <v>21743.25</v>
      </c>
      <c r="AC2239">
        <f t="shared" si="453"/>
        <v>247.15540955282242</v>
      </c>
    </row>
    <row r="2240" spans="1:29">
      <c r="A2240" s="20">
        <v>45336</v>
      </c>
      <c r="B2240">
        <v>57672.4</v>
      </c>
      <c r="C2240">
        <f t="shared" si="454"/>
        <v>292.30890093487312</v>
      </c>
      <c r="D2240">
        <v>45796.6</v>
      </c>
      <c r="E2240" s="135">
        <f t="shared" si="454"/>
        <v>528.79612587667737</v>
      </c>
      <c r="F2240">
        <v>25268.85</v>
      </c>
      <c r="G2240">
        <f t="shared" si="442"/>
        <v>363.55598973882337</v>
      </c>
      <c r="H2240">
        <v>20421.22</v>
      </c>
      <c r="I2240">
        <f t="shared" si="443"/>
        <v>322.5199272873146</v>
      </c>
      <c r="J2240">
        <v>18398.54</v>
      </c>
      <c r="K2240">
        <f t="shared" si="444"/>
        <v>360.51110423124703</v>
      </c>
      <c r="L2240">
        <v>51922.05</v>
      </c>
      <c r="M2240" s="134">
        <f t="shared" si="445"/>
        <v>609.98505642608927</v>
      </c>
      <c r="N2240">
        <v>20659.099999999999</v>
      </c>
      <c r="O2240">
        <f t="shared" si="446"/>
        <v>314.73435324300192</v>
      </c>
      <c r="P2240">
        <v>43203.360000000001</v>
      </c>
      <c r="Q2240">
        <f t="shared" si="447"/>
        <v>446.06778464035483</v>
      </c>
      <c r="R2240">
        <v>22621.599999999999</v>
      </c>
      <c r="S2240" s="135">
        <f t="shared" si="448"/>
        <v>537.48847641585633</v>
      </c>
      <c r="T2240">
        <v>29832.5</v>
      </c>
      <c r="U2240" s="136">
        <f t="shared" si="449"/>
        <v>466.95216763164115</v>
      </c>
      <c r="V2240">
        <v>18755.95</v>
      </c>
      <c r="W2240">
        <f t="shared" si="450"/>
        <v>256.4043149751401</v>
      </c>
      <c r="X2240">
        <v>11646.69</v>
      </c>
      <c r="Y2240">
        <f t="shared" si="451"/>
        <v>281.13834247795518</v>
      </c>
      <c r="Z2240">
        <v>49984.07</v>
      </c>
      <c r="AA2240" s="136">
        <f t="shared" si="452"/>
        <v>503.99360732435269</v>
      </c>
      <c r="AB2240">
        <v>21840.05</v>
      </c>
      <c r="AC2240">
        <f t="shared" si="453"/>
        <v>248.25573464887353</v>
      </c>
    </row>
    <row r="2241" spans="1:29">
      <c r="A2241" s="20">
        <v>45337</v>
      </c>
      <c r="B2241">
        <v>58185.9</v>
      </c>
      <c r="C2241">
        <f t="shared" si="454"/>
        <v>294.91154311085432</v>
      </c>
      <c r="D2241">
        <v>46321.3</v>
      </c>
      <c r="E2241" s="135">
        <f t="shared" si="454"/>
        <v>534.85463954903503</v>
      </c>
      <c r="F2241">
        <v>25407.7</v>
      </c>
      <c r="G2241">
        <f t="shared" si="442"/>
        <v>365.55369636873479</v>
      </c>
      <c r="H2241">
        <v>20528.91</v>
      </c>
      <c r="I2241">
        <f t="shared" si="443"/>
        <v>324.22071553451872</v>
      </c>
      <c r="J2241">
        <v>18522.37</v>
      </c>
      <c r="K2241">
        <f t="shared" si="444"/>
        <v>362.93749730574939</v>
      </c>
      <c r="L2241">
        <v>52604.1</v>
      </c>
      <c r="M2241" s="134">
        <f t="shared" si="445"/>
        <v>617.99784305018079</v>
      </c>
      <c r="N2241">
        <v>20807.400000000001</v>
      </c>
      <c r="O2241">
        <f t="shared" si="446"/>
        <v>316.99365324086915</v>
      </c>
      <c r="P2241">
        <v>43747.89</v>
      </c>
      <c r="Q2241">
        <f t="shared" si="447"/>
        <v>451.68996983081718</v>
      </c>
      <c r="R2241">
        <v>22935.05</v>
      </c>
      <c r="S2241" s="135">
        <f t="shared" si="448"/>
        <v>544.93603816801146</v>
      </c>
      <c r="T2241">
        <v>30171.15</v>
      </c>
      <c r="U2241" s="136">
        <f t="shared" si="449"/>
        <v>472.25287496654289</v>
      </c>
      <c r="V2241">
        <v>18801</v>
      </c>
      <c r="W2241">
        <f t="shared" si="450"/>
        <v>257.02017364343629</v>
      </c>
      <c r="X2241">
        <v>11903.27</v>
      </c>
      <c r="Y2241">
        <f t="shared" si="451"/>
        <v>287.33190270090211</v>
      </c>
      <c r="Z2241">
        <v>50754.63</v>
      </c>
      <c r="AA2241" s="136">
        <f t="shared" si="452"/>
        <v>511.7632290070178</v>
      </c>
      <c r="AB2241">
        <v>21910.75</v>
      </c>
      <c r="AC2241">
        <f t="shared" si="453"/>
        <v>249.05938118080343</v>
      </c>
    </row>
    <row r="2242" spans="1:29">
      <c r="A2242" s="20">
        <v>45338</v>
      </c>
      <c r="B2242">
        <v>58586.15</v>
      </c>
      <c r="C2242">
        <f t="shared" si="454"/>
        <v>296.9401848458815</v>
      </c>
      <c r="D2242">
        <v>46543.05</v>
      </c>
      <c r="E2242" s="135">
        <f t="shared" si="454"/>
        <v>537.41510344620542</v>
      </c>
      <c r="F2242">
        <v>25601.200000000001</v>
      </c>
      <c r="G2242">
        <f t="shared" ref="G2242:G2305" si="455">F2242/F$2*100</f>
        <v>368.33768076115712</v>
      </c>
      <c r="H2242">
        <v>20731</v>
      </c>
      <c r="I2242">
        <f t="shared" ref="I2242:I2305" si="456">H2242/H$2*100</f>
        <v>327.4123981130079</v>
      </c>
      <c r="J2242">
        <v>18645.38</v>
      </c>
      <c r="K2242">
        <f t="shared" ref="K2242:K2305" si="457">J2242/J$2*100</f>
        <v>365.34782284959618</v>
      </c>
      <c r="L2242">
        <v>53178.7</v>
      </c>
      <c r="M2242" s="134">
        <f t="shared" ref="M2242:M2305" si="458">L2242/L$2*100</f>
        <v>624.74829711396353</v>
      </c>
      <c r="N2242">
        <v>20923.95</v>
      </c>
      <c r="O2242">
        <f t="shared" ref="O2242:O2305" si="459">N2242/N$2*100</f>
        <v>318.76925280089216</v>
      </c>
      <c r="P2242">
        <v>43989.82</v>
      </c>
      <c r="Q2242">
        <f t="shared" ref="Q2242:Q2305" si="460">P2242/P$2*100</f>
        <v>454.1878584010127</v>
      </c>
      <c r="R2242">
        <v>23147.7</v>
      </c>
      <c r="S2242" s="135">
        <f t="shared" ref="S2242:S2305" si="461">R2242/R$2*100</f>
        <v>549.98859521569307</v>
      </c>
      <c r="T2242">
        <v>30515.200000000001</v>
      </c>
      <c r="U2242" s="136">
        <f t="shared" ref="U2242:U2305" si="462">T2242/T$2*100</f>
        <v>477.63810561344354</v>
      </c>
      <c r="V2242">
        <v>18939.900000000001</v>
      </c>
      <c r="W2242">
        <f t="shared" ref="W2242:W2305" si="463">V2242/V$2*100</f>
        <v>258.91901424335509</v>
      </c>
      <c r="X2242">
        <v>11875.2</v>
      </c>
      <c r="Y2242">
        <f t="shared" ref="Y2242:Y2305" si="464">X2242/X$2*100</f>
        <v>286.65432363995376</v>
      </c>
      <c r="Z2242">
        <v>50941.79</v>
      </c>
      <c r="AA2242" s="136">
        <f t="shared" ref="AA2242:AA2305" si="465">Z2242/Z$2*100</f>
        <v>513.65037912398157</v>
      </c>
      <c r="AB2242">
        <v>22040.7</v>
      </c>
      <c r="AC2242">
        <f t="shared" ref="AC2242:AC2305" si="466">AB2242/AB$2*100</f>
        <v>250.53652215427289</v>
      </c>
    </row>
    <row r="2243" spans="1:29">
      <c r="A2243" s="20">
        <v>45341</v>
      </c>
      <c r="B2243">
        <v>58650.3</v>
      </c>
      <c r="C2243">
        <f t="shared" ref="C2243:E2306" si="467">B2243/B$2*100</f>
        <v>297.265325051508</v>
      </c>
      <c r="D2243">
        <v>46823.45</v>
      </c>
      <c r="E2243" s="135">
        <f t="shared" si="467"/>
        <v>540.65277684763294</v>
      </c>
      <c r="F2243">
        <v>25746.2</v>
      </c>
      <c r="G2243">
        <f t="shared" si="455"/>
        <v>370.42387061594394</v>
      </c>
      <c r="H2243">
        <v>20785.93</v>
      </c>
      <c r="I2243">
        <f t="shared" si="456"/>
        <v>328.27992804539645</v>
      </c>
      <c r="J2243">
        <v>18619.900000000001</v>
      </c>
      <c r="K2243">
        <f t="shared" si="457"/>
        <v>364.84855372629551</v>
      </c>
      <c r="L2243">
        <v>53337.8</v>
      </c>
      <c r="M2243" s="134">
        <f t="shared" si="458"/>
        <v>626.61741866208013</v>
      </c>
      <c r="N2243">
        <v>21011.45</v>
      </c>
      <c r="O2243">
        <f t="shared" si="459"/>
        <v>320.10228550361217</v>
      </c>
      <c r="P2243">
        <v>44219.87</v>
      </c>
      <c r="Q2243">
        <f t="shared" si="460"/>
        <v>456.56308787058435</v>
      </c>
      <c r="R2243">
        <v>23104.5</v>
      </c>
      <c r="S2243" s="135">
        <f t="shared" si="461"/>
        <v>548.96216462806149</v>
      </c>
      <c r="T2243">
        <v>30396.55</v>
      </c>
      <c r="U2243" s="136">
        <f t="shared" si="462"/>
        <v>475.78094061924281</v>
      </c>
      <c r="V2243">
        <v>18895.05</v>
      </c>
      <c r="W2243">
        <f t="shared" si="463"/>
        <v>258.30588968679382</v>
      </c>
      <c r="X2243">
        <v>11843.77</v>
      </c>
      <c r="Y2243">
        <f t="shared" si="464"/>
        <v>285.89563785849299</v>
      </c>
      <c r="Z2243">
        <v>51073.27</v>
      </c>
      <c r="AA2243" s="136">
        <f t="shared" si="465"/>
        <v>514.97610308945707</v>
      </c>
      <c r="AB2243">
        <v>22122.25</v>
      </c>
      <c r="AC2243">
        <f t="shared" si="466"/>
        <v>251.46350057971674</v>
      </c>
    </row>
    <row r="2244" spans="1:29">
      <c r="A2244" s="20">
        <v>45342</v>
      </c>
      <c r="B2244">
        <v>58706.400000000001</v>
      </c>
      <c r="C2244">
        <f t="shared" si="467"/>
        <v>297.5496643427885</v>
      </c>
      <c r="D2244">
        <v>46681.9</v>
      </c>
      <c r="E2244" s="135">
        <f t="shared" si="467"/>
        <v>539.0183522043659</v>
      </c>
      <c r="F2244">
        <v>25722.9</v>
      </c>
      <c r="G2244">
        <f t="shared" si="455"/>
        <v>370.08864148755407</v>
      </c>
      <c r="H2244">
        <v>20658.900000000001</v>
      </c>
      <c r="I2244">
        <f t="shared" si="456"/>
        <v>326.27369598074472</v>
      </c>
      <c r="J2244">
        <v>18497.419999999998</v>
      </c>
      <c r="K2244">
        <f t="shared" si="457"/>
        <v>362.44861329372617</v>
      </c>
      <c r="L2244">
        <v>53306.45</v>
      </c>
      <c r="M2244" s="134">
        <f t="shared" si="458"/>
        <v>626.24911595602453</v>
      </c>
      <c r="N2244">
        <v>20939.099999999999</v>
      </c>
      <c r="O2244">
        <f t="shared" si="459"/>
        <v>319.00005789170598</v>
      </c>
      <c r="P2244">
        <v>44013.99</v>
      </c>
      <c r="Q2244">
        <f t="shared" si="460"/>
        <v>454.43740978670945</v>
      </c>
      <c r="R2244">
        <v>23005.9</v>
      </c>
      <c r="S2244" s="135">
        <f t="shared" si="461"/>
        <v>546.61943185166183</v>
      </c>
      <c r="T2244">
        <v>30238.65</v>
      </c>
      <c r="U2244" s="136">
        <f t="shared" si="462"/>
        <v>473.30941636653063</v>
      </c>
      <c r="V2244">
        <v>18796.150000000001</v>
      </c>
      <c r="W2244">
        <f t="shared" si="463"/>
        <v>256.95387143386392</v>
      </c>
      <c r="X2244">
        <v>11860.36</v>
      </c>
      <c r="Y2244">
        <f t="shared" si="464"/>
        <v>286.29610229102349</v>
      </c>
      <c r="Z2244">
        <v>50755.59</v>
      </c>
      <c r="AA2244" s="136">
        <f t="shared" si="465"/>
        <v>511.77290876825037</v>
      </c>
      <c r="AB2244">
        <v>22196.95</v>
      </c>
      <c r="AC2244">
        <f t="shared" si="466"/>
        <v>252.31261509082233</v>
      </c>
    </row>
    <row r="2245" spans="1:29">
      <c r="A2245" s="20">
        <v>45343</v>
      </c>
      <c r="B2245">
        <v>58386.5</v>
      </c>
      <c r="C2245">
        <f t="shared" si="467"/>
        <v>295.9282714857361</v>
      </c>
      <c r="D2245">
        <v>46019</v>
      </c>
      <c r="E2245" s="135">
        <f t="shared" si="467"/>
        <v>531.36409507952158</v>
      </c>
      <c r="F2245">
        <v>25543.15</v>
      </c>
      <c r="G2245">
        <f t="shared" si="455"/>
        <v>367.50248544343049</v>
      </c>
      <c r="H2245">
        <v>20492.900000000001</v>
      </c>
      <c r="I2245">
        <f t="shared" si="456"/>
        <v>323.65199620327331</v>
      </c>
      <c r="J2245">
        <v>18288.97</v>
      </c>
      <c r="K2245">
        <f t="shared" si="457"/>
        <v>358.36412943375672</v>
      </c>
      <c r="L2245">
        <v>52790.5</v>
      </c>
      <c r="M2245" s="134">
        <f t="shared" si="458"/>
        <v>620.1876875289297</v>
      </c>
      <c r="N2245">
        <v>20742.8</v>
      </c>
      <c r="O2245">
        <f t="shared" si="459"/>
        <v>316.00949423977528</v>
      </c>
      <c r="P2245">
        <v>43423.199999999997</v>
      </c>
      <c r="Q2245">
        <f t="shared" si="460"/>
        <v>448.33759749230285</v>
      </c>
      <c r="R2245">
        <v>22710.35</v>
      </c>
      <c r="S2245" s="135">
        <f t="shared" si="461"/>
        <v>539.59717351428912</v>
      </c>
      <c r="T2245">
        <v>29829.25</v>
      </c>
      <c r="U2245" s="136">
        <f t="shared" si="462"/>
        <v>466.90129711978983</v>
      </c>
      <c r="V2245">
        <v>18620.349999999999</v>
      </c>
      <c r="W2245">
        <f t="shared" si="463"/>
        <v>254.55058721884788</v>
      </c>
      <c r="X2245">
        <v>11703.32</v>
      </c>
      <c r="Y2245">
        <f t="shared" si="464"/>
        <v>282.50532866325989</v>
      </c>
      <c r="Z2245">
        <v>49998.81</v>
      </c>
      <c r="AA2245" s="136">
        <f t="shared" si="465"/>
        <v>504.14223199161086</v>
      </c>
      <c r="AB2245">
        <v>22055.05</v>
      </c>
      <c r="AC2245">
        <f t="shared" si="466"/>
        <v>250.69963852956553</v>
      </c>
    </row>
    <row r="2246" spans="1:29">
      <c r="A2246" s="20">
        <v>45344</v>
      </c>
      <c r="B2246">
        <v>58999</v>
      </c>
      <c r="C2246">
        <f t="shared" si="467"/>
        <v>299.0326888816241</v>
      </c>
      <c r="D2246">
        <v>46615.05</v>
      </c>
      <c r="E2246" s="135">
        <f t="shared" si="467"/>
        <v>538.24646038237802</v>
      </c>
      <c r="F2246">
        <v>25806.45</v>
      </c>
      <c r="G2246">
        <f t="shared" si="455"/>
        <v>371.29071846939843</v>
      </c>
      <c r="H2246">
        <v>20723.509999999998</v>
      </c>
      <c r="I2246">
        <f t="shared" si="456"/>
        <v>327.29410575557858</v>
      </c>
      <c r="J2246">
        <v>18552.97</v>
      </c>
      <c r="K2246">
        <f t="shared" si="457"/>
        <v>363.53709052290014</v>
      </c>
      <c r="L2246">
        <v>53049.25</v>
      </c>
      <c r="M2246" s="134">
        <f t="shared" si="458"/>
        <v>623.22750651431738</v>
      </c>
      <c r="N2246">
        <v>20801.05</v>
      </c>
      <c r="O2246">
        <f t="shared" si="459"/>
        <v>316.89691315330026</v>
      </c>
      <c r="P2246">
        <v>43806.84</v>
      </c>
      <c r="Q2246">
        <f t="shared" si="460"/>
        <v>452.29861915588236</v>
      </c>
      <c r="R2246">
        <v>23112</v>
      </c>
      <c r="S2246" s="135">
        <f t="shared" si="461"/>
        <v>549.14036438285859</v>
      </c>
      <c r="T2246">
        <v>30231.3</v>
      </c>
      <c r="U2246" s="136">
        <f t="shared" si="462"/>
        <v>473.19437074742086</v>
      </c>
      <c r="V2246">
        <v>18854.599999999999</v>
      </c>
      <c r="W2246">
        <f t="shared" si="463"/>
        <v>257.75291558840132</v>
      </c>
      <c r="X2246">
        <v>11780.43</v>
      </c>
      <c r="Y2246">
        <f t="shared" si="464"/>
        <v>284.36667962121237</v>
      </c>
      <c r="Z2246">
        <v>50403.27</v>
      </c>
      <c r="AA2246" s="136">
        <f t="shared" si="465"/>
        <v>508.2204363959022</v>
      </c>
      <c r="AB2246">
        <v>22217.45</v>
      </c>
      <c r="AC2246">
        <f t="shared" si="466"/>
        <v>252.54563848409762</v>
      </c>
    </row>
    <row r="2247" spans="1:29">
      <c r="A2247" s="20">
        <v>45345</v>
      </c>
      <c r="B2247">
        <v>59153.75</v>
      </c>
      <c r="C2247">
        <f t="shared" si="467"/>
        <v>299.81702944001375</v>
      </c>
      <c r="D2247">
        <v>46959.75</v>
      </c>
      <c r="E2247" s="135">
        <f t="shared" si="467"/>
        <v>542.22658171430419</v>
      </c>
      <c r="F2247">
        <v>25786.45</v>
      </c>
      <c r="G2247">
        <f t="shared" si="455"/>
        <v>371.00296814460029</v>
      </c>
      <c r="H2247">
        <v>20761.669999999998</v>
      </c>
      <c r="I2247">
        <f t="shared" si="456"/>
        <v>327.89678083695389</v>
      </c>
      <c r="J2247">
        <v>18585.47</v>
      </c>
      <c r="K2247">
        <f t="shared" si="457"/>
        <v>364.17391338425307</v>
      </c>
      <c r="L2247">
        <v>53269.1</v>
      </c>
      <c r="M2247" s="134">
        <f t="shared" si="458"/>
        <v>625.8103246937859</v>
      </c>
      <c r="N2247">
        <v>20907.849999999999</v>
      </c>
      <c r="O2247">
        <f t="shared" si="459"/>
        <v>318.52397478359165</v>
      </c>
      <c r="P2247">
        <v>44062.78</v>
      </c>
      <c r="Q2247">
        <f t="shared" si="460"/>
        <v>454.94115873615704</v>
      </c>
      <c r="R2247">
        <v>23244.400000000001</v>
      </c>
      <c r="S2247" s="135">
        <f t="shared" si="461"/>
        <v>552.28618405421082</v>
      </c>
      <c r="T2247">
        <v>30328.65</v>
      </c>
      <c r="U2247" s="136">
        <f t="shared" si="462"/>
        <v>474.71813823318098</v>
      </c>
      <c r="V2247">
        <v>18881.7</v>
      </c>
      <c r="W2247">
        <f t="shared" si="463"/>
        <v>258.12338772848631</v>
      </c>
      <c r="X2247">
        <v>11704.5</v>
      </c>
      <c r="Y2247">
        <f t="shared" si="464"/>
        <v>282.53381257105895</v>
      </c>
      <c r="Z2247">
        <v>50617.79</v>
      </c>
      <c r="AA2247" s="136">
        <f t="shared" si="465"/>
        <v>510.38345970799384</v>
      </c>
      <c r="AB2247">
        <v>22212.7</v>
      </c>
      <c r="AC2247">
        <f t="shared" si="466"/>
        <v>252.49164525882648</v>
      </c>
    </row>
    <row r="2248" spans="1:29">
      <c r="A2248" s="20">
        <v>45348</v>
      </c>
      <c r="B2248">
        <v>59198.55</v>
      </c>
      <c r="C2248">
        <f t="shared" si="467"/>
        <v>300.04409539811303</v>
      </c>
      <c r="D2248">
        <v>46919.6</v>
      </c>
      <c r="E2248" s="135">
        <f t="shared" si="467"/>
        <v>541.76298475614681</v>
      </c>
      <c r="F2248">
        <v>25698.85</v>
      </c>
      <c r="G2248">
        <f t="shared" si="455"/>
        <v>369.74262172198422</v>
      </c>
      <c r="H2248">
        <v>20632.599999999999</v>
      </c>
      <c r="I2248">
        <f t="shared" si="456"/>
        <v>325.85833029310913</v>
      </c>
      <c r="J2248">
        <v>18450.009999999998</v>
      </c>
      <c r="K2248">
        <f t="shared" si="457"/>
        <v>361.51963569813421</v>
      </c>
      <c r="L2248">
        <v>53117.75</v>
      </c>
      <c r="M2248" s="134">
        <f t="shared" si="458"/>
        <v>624.03225086407213</v>
      </c>
      <c r="N2248">
        <v>20821.150000000001</v>
      </c>
      <c r="O2248">
        <f t="shared" si="459"/>
        <v>317.20312980843943</v>
      </c>
      <c r="P2248">
        <v>43845.72</v>
      </c>
      <c r="Q2248">
        <f t="shared" si="460"/>
        <v>452.7000489397422</v>
      </c>
      <c r="R2248">
        <v>23095.9</v>
      </c>
      <c r="S2248" s="135">
        <f t="shared" si="461"/>
        <v>548.75782890922744</v>
      </c>
      <c r="T2248">
        <v>30274.75</v>
      </c>
      <c r="U2248" s="136">
        <f t="shared" si="462"/>
        <v>473.87447035970933</v>
      </c>
      <c r="V2248">
        <v>18734.8</v>
      </c>
      <c r="W2248">
        <f t="shared" si="463"/>
        <v>256.11518265916976</v>
      </c>
      <c r="X2248">
        <v>11686.91</v>
      </c>
      <c r="Y2248">
        <f t="shared" si="464"/>
        <v>282.10920923361391</v>
      </c>
      <c r="Z2248">
        <v>50308.31</v>
      </c>
      <c r="AA2248" s="136">
        <f t="shared" si="465"/>
        <v>507.2629466806485</v>
      </c>
      <c r="AB2248">
        <v>22122.05</v>
      </c>
      <c r="AC2248">
        <f t="shared" si="466"/>
        <v>251.46122718075796</v>
      </c>
    </row>
    <row r="2249" spans="1:29">
      <c r="A2249" s="20">
        <v>45349</v>
      </c>
      <c r="B2249">
        <v>59150.65</v>
      </c>
      <c r="C2249">
        <f t="shared" si="467"/>
        <v>299.80131728666316</v>
      </c>
      <c r="D2249">
        <v>47027.65</v>
      </c>
      <c r="E2249" s="135">
        <f t="shared" si="467"/>
        <v>543.01059749161129</v>
      </c>
      <c r="F2249">
        <v>25752.35</v>
      </c>
      <c r="G2249">
        <f t="shared" si="455"/>
        <v>370.51235384081934</v>
      </c>
      <c r="H2249">
        <v>20670.02</v>
      </c>
      <c r="I2249">
        <f t="shared" si="456"/>
        <v>326.44931827909096</v>
      </c>
      <c r="J2249">
        <v>18416.849999999999</v>
      </c>
      <c r="K2249">
        <f t="shared" si="457"/>
        <v>360.86988043405842</v>
      </c>
      <c r="L2249">
        <v>53057.95</v>
      </c>
      <c r="M2249" s="134">
        <f t="shared" si="458"/>
        <v>623.32971492078252</v>
      </c>
      <c r="N2249">
        <v>20768.400000000001</v>
      </c>
      <c r="O2249">
        <f t="shared" si="459"/>
        <v>316.39950152194251</v>
      </c>
      <c r="P2249">
        <v>43781.7</v>
      </c>
      <c r="Q2249">
        <f t="shared" si="460"/>
        <v>452.03905267526932</v>
      </c>
      <c r="R2249">
        <v>23005.25</v>
      </c>
      <c r="S2249" s="135">
        <f t="shared" si="461"/>
        <v>546.60398787291263</v>
      </c>
      <c r="T2249">
        <v>30256.95</v>
      </c>
      <c r="U2249" s="136">
        <f t="shared" si="462"/>
        <v>473.59585647941617</v>
      </c>
      <c r="V2249">
        <v>18770.55</v>
      </c>
      <c r="W2249">
        <f t="shared" si="463"/>
        <v>256.60390513179101</v>
      </c>
      <c r="X2249">
        <v>11605.4</v>
      </c>
      <c r="Y2249">
        <f t="shared" si="464"/>
        <v>280.14164709403798</v>
      </c>
      <c r="Z2249">
        <v>50478.33</v>
      </c>
      <c r="AA2249" s="136">
        <f t="shared" si="465"/>
        <v>508.97727272727275</v>
      </c>
      <c r="AB2249">
        <v>22198.35</v>
      </c>
      <c r="AC2249">
        <f t="shared" si="466"/>
        <v>252.32852888353378</v>
      </c>
    </row>
    <row r="2250" spans="1:29">
      <c r="A2250" s="20">
        <v>45350</v>
      </c>
      <c r="B2250">
        <v>58387.3</v>
      </c>
      <c r="C2250">
        <f t="shared" si="467"/>
        <v>295.9323262349879</v>
      </c>
      <c r="D2250">
        <v>46137.9</v>
      </c>
      <c r="E2250" s="135">
        <f t="shared" si="467"/>
        <v>532.73698868661768</v>
      </c>
      <c r="F2250">
        <v>25418.15</v>
      </c>
      <c r="G2250">
        <f t="shared" si="455"/>
        <v>365.70404591344186</v>
      </c>
      <c r="H2250">
        <v>20408.919999999998</v>
      </c>
      <c r="I2250">
        <f t="shared" si="456"/>
        <v>322.32566880982722</v>
      </c>
      <c r="J2250">
        <v>18185.12</v>
      </c>
      <c r="K2250">
        <f t="shared" si="457"/>
        <v>356.32923545986449</v>
      </c>
      <c r="L2250">
        <v>52340.75</v>
      </c>
      <c r="M2250" s="134">
        <f t="shared" si="458"/>
        <v>614.90398283838613</v>
      </c>
      <c r="N2250">
        <v>20486.650000000001</v>
      </c>
      <c r="O2250">
        <f t="shared" si="459"/>
        <v>312.10713621918416</v>
      </c>
      <c r="P2250">
        <v>43041.21</v>
      </c>
      <c r="Q2250">
        <f t="shared" si="460"/>
        <v>444.39361181492103</v>
      </c>
      <c r="R2250">
        <v>22571.25</v>
      </c>
      <c r="S2250" s="135">
        <f t="shared" si="461"/>
        <v>536.29216206198498</v>
      </c>
      <c r="T2250">
        <v>29850.65</v>
      </c>
      <c r="U2250" s="136">
        <f t="shared" si="462"/>
        <v>467.23625987474895</v>
      </c>
      <c r="V2250">
        <v>18626.7</v>
      </c>
      <c r="W2250">
        <f t="shared" si="463"/>
        <v>254.63739526643238</v>
      </c>
      <c r="X2250">
        <v>11357.32</v>
      </c>
      <c r="Y2250">
        <f t="shared" si="464"/>
        <v>274.15326756286379</v>
      </c>
      <c r="Z2250">
        <v>49654.18</v>
      </c>
      <c r="AA2250" s="136">
        <f t="shared" si="465"/>
        <v>500.66729853996935</v>
      </c>
      <c r="AB2250">
        <v>21951.15</v>
      </c>
      <c r="AC2250">
        <f t="shared" si="466"/>
        <v>249.51860777047767</v>
      </c>
    </row>
    <row r="2251" spans="1:29">
      <c r="A2251" s="20">
        <v>45351</v>
      </c>
      <c r="B2251">
        <v>58991.35</v>
      </c>
      <c r="C2251">
        <f t="shared" si="467"/>
        <v>298.99391534190403</v>
      </c>
      <c r="D2251">
        <v>46491.55</v>
      </c>
      <c r="E2251" s="135">
        <f t="shared" si="467"/>
        <v>536.82045230435972</v>
      </c>
      <c r="F2251">
        <v>25557.599999999999</v>
      </c>
      <c r="G2251">
        <f t="shared" si="455"/>
        <v>367.71038505309707</v>
      </c>
      <c r="H2251">
        <v>20533.240000000002</v>
      </c>
      <c r="I2251">
        <f t="shared" si="456"/>
        <v>324.2891008359432</v>
      </c>
      <c r="J2251">
        <v>18254.2</v>
      </c>
      <c r="K2251">
        <f t="shared" si="457"/>
        <v>357.68282694485703</v>
      </c>
      <c r="L2251">
        <v>52443</v>
      </c>
      <c r="M2251" s="134">
        <f t="shared" si="458"/>
        <v>616.10522531666982</v>
      </c>
      <c r="N2251">
        <v>20651.3</v>
      </c>
      <c r="O2251">
        <f t="shared" si="459"/>
        <v>314.61552289921661</v>
      </c>
      <c r="P2251">
        <v>43433.42</v>
      </c>
      <c r="Q2251">
        <f t="shared" si="460"/>
        <v>448.44311735832775</v>
      </c>
      <c r="R2251">
        <v>22751.15</v>
      </c>
      <c r="S2251" s="135">
        <f t="shared" si="461"/>
        <v>540.5665801803857</v>
      </c>
      <c r="T2251">
        <v>29990.799999999999</v>
      </c>
      <c r="U2251" s="136">
        <f t="shared" si="462"/>
        <v>469.42995287042731</v>
      </c>
      <c r="V2251">
        <v>18668.55</v>
      </c>
      <c r="W2251">
        <f t="shared" si="463"/>
        <v>255.20950814696945</v>
      </c>
      <c r="X2251">
        <v>11458.52</v>
      </c>
      <c r="Y2251">
        <f t="shared" si="464"/>
        <v>276.59612474020508</v>
      </c>
      <c r="Z2251">
        <v>49893.01</v>
      </c>
      <c r="AA2251" s="136">
        <f t="shared" si="465"/>
        <v>503.0754416391062</v>
      </c>
      <c r="AB2251">
        <v>21982.799999999999</v>
      </c>
      <c r="AC2251">
        <f t="shared" si="466"/>
        <v>249.87837315570511</v>
      </c>
    </row>
    <row r="2252" spans="1:29">
      <c r="A2252" s="20">
        <v>45352</v>
      </c>
      <c r="B2252">
        <v>59506.75</v>
      </c>
      <c r="C2252">
        <f t="shared" si="467"/>
        <v>301.60618754735816</v>
      </c>
      <c r="D2252">
        <v>46864.55</v>
      </c>
      <c r="E2252" s="135">
        <f t="shared" si="467"/>
        <v>541.12734309869825</v>
      </c>
      <c r="F2252">
        <v>25857.9</v>
      </c>
      <c r="G2252">
        <f t="shared" si="455"/>
        <v>372.03095617994177</v>
      </c>
      <c r="H2252">
        <v>20668.29</v>
      </c>
      <c r="I2252">
        <f t="shared" si="456"/>
        <v>326.42199574526552</v>
      </c>
      <c r="J2252">
        <v>18386.150000000001</v>
      </c>
      <c r="K2252">
        <f t="shared" si="457"/>
        <v>360.26832776194976</v>
      </c>
      <c r="L2252">
        <v>52850.15</v>
      </c>
      <c r="M2252" s="134">
        <f t="shared" si="458"/>
        <v>620.88846125831469</v>
      </c>
      <c r="N2252">
        <v>20774.2</v>
      </c>
      <c r="O2252">
        <f t="shared" si="459"/>
        <v>316.48786254680851</v>
      </c>
      <c r="P2252">
        <v>43945.63</v>
      </c>
      <c r="Q2252">
        <f t="shared" si="460"/>
        <v>453.73160371611647</v>
      </c>
      <c r="R2252">
        <v>23123.8</v>
      </c>
      <c r="S2252" s="135">
        <f t="shared" si="461"/>
        <v>549.42073199707272</v>
      </c>
      <c r="T2252">
        <v>30489.200000000001</v>
      </c>
      <c r="U2252" s="136">
        <f t="shared" si="462"/>
        <v>477.23114151863342</v>
      </c>
      <c r="V2252">
        <v>18732.150000000001</v>
      </c>
      <c r="W2252">
        <f t="shared" si="463"/>
        <v>256.07895567868172</v>
      </c>
      <c r="X2252">
        <v>11764.32</v>
      </c>
      <c r="Y2252">
        <f t="shared" si="464"/>
        <v>283.97780186304067</v>
      </c>
      <c r="Z2252">
        <v>50338.01</v>
      </c>
      <c r="AA2252" s="136">
        <f t="shared" si="465"/>
        <v>507.56241429378076</v>
      </c>
      <c r="AB2252">
        <v>22338.75</v>
      </c>
      <c r="AC2252">
        <f t="shared" si="466"/>
        <v>253.92445495259963</v>
      </c>
    </row>
    <row r="2253" spans="1:29">
      <c r="A2253" s="20">
        <v>45353</v>
      </c>
      <c r="B2253">
        <v>59783.7</v>
      </c>
      <c r="C2253">
        <f t="shared" si="467"/>
        <v>303.00989105395604</v>
      </c>
      <c r="D2253">
        <v>47130.2</v>
      </c>
      <c r="E2253" s="135">
        <f t="shared" si="467"/>
        <v>544.19470379445147</v>
      </c>
      <c r="F2253">
        <v>25895.599999999999</v>
      </c>
      <c r="G2253">
        <f t="shared" si="455"/>
        <v>372.57336554218637</v>
      </c>
      <c r="H2253">
        <v>20707.12</v>
      </c>
      <c r="I2253">
        <f t="shared" si="456"/>
        <v>327.03525238598365</v>
      </c>
      <c r="J2253">
        <v>18445.3</v>
      </c>
      <c r="K2253">
        <f t="shared" si="457"/>
        <v>361.42734536961194</v>
      </c>
      <c r="L2253">
        <v>53243.65</v>
      </c>
      <c r="M2253" s="134">
        <f t="shared" si="458"/>
        <v>625.51133573464347</v>
      </c>
      <c r="N2253">
        <v>20841.2</v>
      </c>
      <c r="O2253">
        <f t="shared" si="459"/>
        <v>317.50858473060555</v>
      </c>
      <c r="P2253">
        <v>44213.19</v>
      </c>
      <c r="Q2253">
        <f t="shared" si="460"/>
        <v>456.49411793858377</v>
      </c>
      <c r="R2253">
        <v>23264.05</v>
      </c>
      <c r="S2253" s="135">
        <f t="shared" si="461"/>
        <v>552.75306741177928</v>
      </c>
      <c r="T2253">
        <v>30678.5</v>
      </c>
      <c r="U2253" s="136">
        <f t="shared" si="462"/>
        <v>480.19415317815481</v>
      </c>
      <c r="V2253">
        <v>18791.3</v>
      </c>
      <c r="W2253">
        <f t="shared" si="463"/>
        <v>256.8875692242915</v>
      </c>
      <c r="X2253">
        <v>11839.98</v>
      </c>
      <c r="Y2253">
        <f t="shared" si="464"/>
        <v>285.8041514088672</v>
      </c>
      <c r="Z2253">
        <v>50754.53</v>
      </c>
      <c r="AA2253" s="136">
        <f t="shared" si="465"/>
        <v>511.76222069855612</v>
      </c>
      <c r="AB2253">
        <v>22378.400000000001</v>
      </c>
      <c r="AC2253">
        <f t="shared" si="466"/>
        <v>254.37515629617846</v>
      </c>
    </row>
    <row r="2254" spans="1:29">
      <c r="A2254" s="20">
        <v>45355</v>
      </c>
      <c r="B2254">
        <v>59944.2</v>
      </c>
      <c r="C2254">
        <f t="shared" si="467"/>
        <v>303.82337512259278</v>
      </c>
      <c r="D2254">
        <v>47128.9</v>
      </c>
      <c r="E2254" s="135">
        <f t="shared" si="467"/>
        <v>544.17969318310395</v>
      </c>
      <c r="F2254">
        <v>26019.95</v>
      </c>
      <c r="G2254">
        <f t="shared" si="455"/>
        <v>374.36245318661901</v>
      </c>
      <c r="H2254">
        <v>20780.86</v>
      </c>
      <c r="I2254">
        <f t="shared" si="456"/>
        <v>328.19985564857853</v>
      </c>
      <c r="J2254">
        <v>18588.169999999998</v>
      </c>
      <c r="K2254">
        <f t="shared" si="457"/>
        <v>364.22681866811922</v>
      </c>
      <c r="L2254">
        <v>53610.15</v>
      </c>
      <c r="M2254" s="134">
        <f t="shared" si="458"/>
        <v>629.81701170814915</v>
      </c>
      <c r="N2254">
        <v>20832.55</v>
      </c>
      <c r="O2254">
        <f t="shared" si="459"/>
        <v>317.37680492627953</v>
      </c>
      <c r="P2254">
        <v>44252.9</v>
      </c>
      <c r="Q2254">
        <f t="shared" si="460"/>
        <v>456.90411733974304</v>
      </c>
      <c r="R2254">
        <v>23604</v>
      </c>
      <c r="S2254" s="135">
        <f t="shared" si="461"/>
        <v>560.83026829755079</v>
      </c>
      <c r="T2254">
        <v>31125.65</v>
      </c>
      <c r="U2254" s="136">
        <f t="shared" si="462"/>
        <v>487.19315298562947</v>
      </c>
      <c r="V2254">
        <v>18804.2</v>
      </c>
      <c r="W2254">
        <f t="shared" si="463"/>
        <v>257.06391943119542</v>
      </c>
      <c r="X2254">
        <v>11995.44</v>
      </c>
      <c r="Y2254">
        <f t="shared" si="464"/>
        <v>289.55678556686604</v>
      </c>
      <c r="Z2254">
        <v>50919.67</v>
      </c>
      <c r="AA2254" s="136">
        <f t="shared" si="465"/>
        <v>513.427341292248</v>
      </c>
      <c r="AB2254">
        <v>22405.599999999999</v>
      </c>
      <c r="AC2254">
        <f t="shared" si="466"/>
        <v>254.68433855457295</v>
      </c>
    </row>
    <row r="2255" spans="1:29">
      <c r="A2255" s="20">
        <v>45356</v>
      </c>
      <c r="B2255">
        <v>59981.35</v>
      </c>
      <c r="C2255">
        <f t="shared" si="467"/>
        <v>304.01166754097193</v>
      </c>
      <c r="D2255">
        <v>46755.199999999997</v>
      </c>
      <c r="E2255" s="135">
        <f t="shared" si="467"/>
        <v>539.86471975188601</v>
      </c>
      <c r="F2255">
        <v>26089</v>
      </c>
      <c r="G2255">
        <f t="shared" si="455"/>
        <v>375.3559111829847</v>
      </c>
      <c r="H2255">
        <v>20757.03</v>
      </c>
      <c r="I2255">
        <f t="shared" si="456"/>
        <v>327.82349959016199</v>
      </c>
      <c r="J2255">
        <v>18530.16</v>
      </c>
      <c r="K2255">
        <f t="shared" si="457"/>
        <v>363.09013884697833</v>
      </c>
      <c r="L2255">
        <v>53547.199999999997</v>
      </c>
      <c r="M2255" s="134">
        <f t="shared" si="458"/>
        <v>629.07746927286348</v>
      </c>
      <c r="N2255">
        <v>20742.25</v>
      </c>
      <c r="O2255">
        <f t="shared" si="459"/>
        <v>316.00111517707251</v>
      </c>
      <c r="P2255">
        <v>44071.23</v>
      </c>
      <c r="Q2255">
        <f t="shared" si="460"/>
        <v>455.02840363516981</v>
      </c>
      <c r="R2255">
        <v>23677.5</v>
      </c>
      <c r="S2255" s="135">
        <f t="shared" si="461"/>
        <v>562.57662589456277</v>
      </c>
      <c r="T2255">
        <v>31258.9</v>
      </c>
      <c r="U2255" s="136">
        <f t="shared" si="462"/>
        <v>489.27884397153127</v>
      </c>
      <c r="V2255">
        <v>18706.900000000001</v>
      </c>
      <c r="W2255">
        <f t="shared" si="463"/>
        <v>255.73377407214502</v>
      </c>
      <c r="X2255">
        <v>12071.66</v>
      </c>
      <c r="Y2255">
        <f t="shared" si="464"/>
        <v>291.39665289944458</v>
      </c>
      <c r="Z2255">
        <v>50590.23</v>
      </c>
      <c r="AA2255" s="136">
        <f t="shared" si="465"/>
        <v>510.10556989594261</v>
      </c>
      <c r="AB2255">
        <v>22356.3</v>
      </c>
      <c r="AC2255">
        <f t="shared" si="466"/>
        <v>254.12394571123284</v>
      </c>
    </row>
    <row r="2256" spans="1:29">
      <c r="A2256" s="20">
        <v>45357</v>
      </c>
      <c r="B2256">
        <v>59806.1</v>
      </c>
      <c r="C2256">
        <f t="shared" si="467"/>
        <v>303.12342403300562</v>
      </c>
      <c r="D2256">
        <v>46336.05</v>
      </c>
      <c r="E2256" s="135">
        <f t="shared" si="467"/>
        <v>535.02495225470921</v>
      </c>
      <c r="F2256">
        <v>26230.15</v>
      </c>
      <c r="G2256">
        <f t="shared" si="455"/>
        <v>377.38670910024791</v>
      </c>
      <c r="H2256">
        <v>20903.240000000002</v>
      </c>
      <c r="I2256">
        <f t="shared" si="456"/>
        <v>330.13264853271676</v>
      </c>
      <c r="J2256">
        <v>18611.900000000001</v>
      </c>
      <c r="K2256">
        <f t="shared" si="457"/>
        <v>364.69179732965478</v>
      </c>
      <c r="L2256">
        <v>53288.85</v>
      </c>
      <c r="M2256" s="134">
        <f t="shared" si="458"/>
        <v>626.04234952455465</v>
      </c>
      <c r="N2256">
        <v>20572.349999999999</v>
      </c>
      <c r="O2256">
        <f t="shared" si="459"/>
        <v>313.4127465348767</v>
      </c>
      <c r="P2256">
        <v>43830.99</v>
      </c>
      <c r="Q2256">
        <f t="shared" si="460"/>
        <v>452.54796404477673</v>
      </c>
      <c r="R2256">
        <v>23548.15</v>
      </c>
      <c r="S2256" s="135">
        <f t="shared" si="461"/>
        <v>559.50327412349475</v>
      </c>
      <c r="T2256">
        <v>31231.599999999999</v>
      </c>
      <c r="U2256" s="136">
        <f t="shared" si="462"/>
        <v>488.85153167198058</v>
      </c>
      <c r="V2256">
        <v>18778.900000000001</v>
      </c>
      <c r="W2256">
        <f t="shared" si="463"/>
        <v>256.71805429672497</v>
      </c>
      <c r="X2256">
        <v>12031.84</v>
      </c>
      <c r="Y2256">
        <f t="shared" si="464"/>
        <v>290.4354417057516</v>
      </c>
      <c r="Z2256">
        <v>49976.22</v>
      </c>
      <c r="AA2256" s="136">
        <f t="shared" si="465"/>
        <v>503.91445511010727</v>
      </c>
      <c r="AB2256">
        <v>22474.05</v>
      </c>
      <c r="AC2256">
        <f t="shared" si="466"/>
        <v>255.46240934821651</v>
      </c>
    </row>
    <row r="2257" spans="1:29">
      <c r="A2257" s="20">
        <v>45358</v>
      </c>
      <c r="B2257">
        <v>60323.9</v>
      </c>
      <c r="C2257">
        <f t="shared" si="467"/>
        <v>305.74786048621513</v>
      </c>
      <c r="D2257">
        <v>46686</v>
      </c>
      <c r="E2257" s="135">
        <f t="shared" si="467"/>
        <v>539.06569336323139</v>
      </c>
      <c r="F2257">
        <v>26240.1</v>
      </c>
      <c r="G2257">
        <f t="shared" si="455"/>
        <v>377.52986488683496</v>
      </c>
      <c r="H2257">
        <v>21043.55</v>
      </c>
      <c r="I2257">
        <f t="shared" si="456"/>
        <v>332.34861657956623</v>
      </c>
      <c r="J2257">
        <v>18744.68</v>
      </c>
      <c r="K2257">
        <f t="shared" si="457"/>
        <v>367.29356162289901</v>
      </c>
      <c r="L2257">
        <v>53402.95</v>
      </c>
      <c r="M2257" s="134">
        <f t="shared" si="458"/>
        <v>627.38280690129955</v>
      </c>
      <c r="N2257">
        <v>20635.349999999999</v>
      </c>
      <c r="O2257">
        <f t="shared" si="459"/>
        <v>314.37253008083508</v>
      </c>
      <c r="P2257">
        <v>43903.46</v>
      </c>
      <c r="Q2257">
        <f t="shared" si="460"/>
        <v>453.29620520826239</v>
      </c>
      <c r="R2257">
        <v>23727.55</v>
      </c>
      <c r="S2257" s="135">
        <f t="shared" si="461"/>
        <v>563.76581225824225</v>
      </c>
      <c r="T2257">
        <v>31479.15</v>
      </c>
      <c r="U2257" s="136">
        <f t="shared" si="462"/>
        <v>492.72629942852848</v>
      </c>
      <c r="V2257">
        <v>18937.099999999999</v>
      </c>
      <c r="W2257">
        <f t="shared" si="463"/>
        <v>258.88073667906582</v>
      </c>
      <c r="X2257">
        <v>12052.83</v>
      </c>
      <c r="Y2257">
        <f t="shared" si="464"/>
        <v>290.94211731990572</v>
      </c>
      <c r="Z2257">
        <v>50424.78</v>
      </c>
      <c r="AA2257" s="136">
        <f t="shared" si="465"/>
        <v>508.43732354601923</v>
      </c>
      <c r="AB2257">
        <v>22493.55</v>
      </c>
      <c r="AC2257">
        <f t="shared" si="466"/>
        <v>255.68406574669788</v>
      </c>
    </row>
    <row r="2258" spans="1:29">
      <c r="A2258" s="20">
        <v>45362</v>
      </c>
      <c r="B2258">
        <v>60311.15</v>
      </c>
      <c r="C2258">
        <f t="shared" si="467"/>
        <v>305.68323792001502</v>
      </c>
      <c r="D2258">
        <v>46477.15</v>
      </c>
      <c r="E2258" s="135">
        <f t="shared" si="467"/>
        <v>536.65418091712525</v>
      </c>
      <c r="F2258">
        <v>26175.1</v>
      </c>
      <c r="G2258">
        <f t="shared" si="455"/>
        <v>376.59467633124086</v>
      </c>
      <c r="H2258">
        <v>21055.86</v>
      </c>
      <c r="I2258">
        <f t="shared" si="456"/>
        <v>332.54303299077509</v>
      </c>
      <c r="J2258">
        <v>18723.810000000001</v>
      </c>
      <c r="K2258">
        <f t="shared" si="457"/>
        <v>366.88462337316253</v>
      </c>
      <c r="L2258">
        <v>53422.55</v>
      </c>
      <c r="M2258" s="134">
        <f t="shared" si="458"/>
        <v>627.61306951816368</v>
      </c>
      <c r="N2258">
        <v>20518.400000000001</v>
      </c>
      <c r="O2258">
        <f t="shared" si="459"/>
        <v>312.59083665702826</v>
      </c>
      <c r="P2258">
        <v>43730.73</v>
      </c>
      <c r="Q2258">
        <f t="shared" si="460"/>
        <v>451.51279557436055</v>
      </c>
      <c r="R2258">
        <v>23662.35</v>
      </c>
      <c r="S2258" s="135">
        <f t="shared" si="461"/>
        <v>562.21666238987245</v>
      </c>
      <c r="T2258">
        <v>31422.6</v>
      </c>
      <c r="U2258" s="136">
        <f t="shared" si="462"/>
        <v>491.84115252231646</v>
      </c>
      <c r="V2258">
        <v>18909.849999999999</v>
      </c>
      <c r="W2258">
        <f t="shared" si="463"/>
        <v>258.50821395517971</v>
      </c>
      <c r="X2258">
        <v>11916.35</v>
      </c>
      <c r="Y2258">
        <f t="shared" si="464"/>
        <v>287.64763957718299</v>
      </c>
      <c r="Z2258">
        <v>50074.1</v>
      </c>
      <c r="AA2258" s="136">
        <f t="shared" si="465"/>
        <v>504.9013874324433</v>
      </c>
      <c r="AB2258">
        <v>22332.65</v>
      </c>
      <c r="AC2258">
        <f t="shared" si="466"/>
        <v>253.85511628435674</v>
      </c>
    </row>
    <row r="2259" spans="1:29">
      <c r="A2259" s="20">
        <v>45363</v>
      </c>
      <c r="B2259">
        <v>59377.2</v>
      </c>
      <c r="C2259">
        <f t="shared" si="467"/>
        <v>300.94957159039933</v>
      </c>
      <c r="D2259">
        <v>45774.1</v>
      </c>
      <c r="E2259" s="135">
        <f t="shared" si="467"/>
        <v>528.53632683412343</v>
      </c>
      <c r="F2259">
        <v>25967.35</v>
      </c>
      <c r="G2259">
        <f t="shared" si="455"/>
        <v>373.60566983239977</v>
      </c>
      <c r="H2259">
        <v>20880.650000000001</v>
      </c>
      <c r="I2259">
        <f t="shared" si="456"/>
        <v>329.77587625577047</v>
      </c>
      <c r="J2259">
        <v>18568.7</v>
      </c>
      <c r="K2259">
        <f t="shared" si="457"/>
        <v>363.84531278779497</v>
      </c>
      <c r="L2259">
        <v>52667.9</v>
      </c>
      <c r="M2259" s="134">
        <f t="shared" si="458"/>
        <v>618.74737136425904</v>
      </c>
      <c r="N2259">
        <v>20356.55</v>
      </c>
      <c r="O2259">
        <f t="shared" si="459"/>
        <v>310.12510702348271</v>
      </c>
      <c r="P2259">
        <v>43166.94</v>
      </c>
      <c r="Q2259">
        <f t="shared" si="460"/>
        <v>445.69175396318997</v>
      </c>
      <c r="R2259">
        <v>23278.55</v>
      </c>
      <c r="S2259" s="135">
        <f t="shared" si="461"/>
        <v>553.09758693772028</v>
      </c>
      <c r="T2259">
        <v>30947.75</v>
      </c>
      <c r="U2259" s="136">
        <f t="shared" si="462"/>
        <v>484.40857942921713</v>
      </c>
      <c r="V2259">
        <v>18758.650000000001</v>
      </c>
      <c r="W2259">
        <f t="shared" si="463"/>
        <v>256.44122548356188</v>
      </c>
      <c r="X2259">
        <v>11761.55</v>
      </c>
      <c r="Y2259">
        <f t="shared" si="464"/>
        <v>283.91093709642769</v>
      </c>
      <c r="Z2259">
        <v>49056.800000000003</v>
      </c>
      <c r="AA2259" s="136">
        <f t="shared" si="465"/>
        <v>494.6438654513189</v>
      </c>
      <c r="AB2259">
        <v>22335.7</v>
      </c>
      <c r="AC2259">
        <f t="shared" si="466"/>
        <v>253.88978561847821</v>
      </c>
    </row>
    <row r="2260" spans="1:29">
      <c r="A2260" s="20">
        <v>45364</v>
      </c>
      <c r="B2260">
        <v>57149.55</v>
      </c>
      <c r="C2260">
        <f t="shared" si="467"/>
        <v>289.65886887701186</v>
      </c>
      <c r="D2260">
        <v>43434.9</v>
      </c>
      <c r="E2260" s="135">
        <f t="shared" si="467"/>
        <v>501.5264637078057</v>
      </c>
      <c r="F2260">
        <v>25409.85</v>
      </c>
      <c r="G2260">
        <f t="shared" si="455"/>
        <v>365.58462952865057</v>
      </c>
      <c r="H2260">
        <v>20424.3</v>
      </c>
      <c r="I2260">
        <f t="shared" si="456"/>
        <v>322.56857087354717</v>
      </c>
      <c r="J2260">
        <v>18056.54</v>
      </c>
      <c r="K2260">
        <f t="shared" si="457"/>
        <v>353.80976827485665</v>
      </c>
      <c r="L2260">
        <v>50223.9</v>
      </c>
      <c r="M2260" s="134">
        <f t="shared" si="458"/>
        <v>590.03503281242286</v>
      </c>
      <c r="N2260">
        <v>19805.849999999999</v>
      </c>
      <c r="O2260">
        <f t="shared" si="459"/>
        <v>301.73538005904953</v>
      </c>
      <c r="P2260">
        <v>41235.160000000003</v>
      </c>
      <c r="Q2260">
        <f t="shared" si="460"/>
        <v>425.74643431646467</v>
      </c>
      <c r="R2260">
        <v>22260.2</v>
      </c>
      <c r="S2260" s="135">
        <f t="shared" si="461"/>
        <v>528.90162423136508</v>
      </c>
      <c r="T2260">
        <v>29639.7</v>
      </c>
      <c r="U2260" s="136">
        <f t="shared" si="462"/>
        <v>463.93437234397226</v>
      </c>
      <c r="V2260">
        <v>18390.900000000001</v>
      </c>
      <c r="W2260">
        <f t="shared" si="463"/>
        <v>251.41387753093309</v>
      </c>
      <c r="X2260">
        <v>11132.71</v>
      </c>
      <c r="Y2260">
        <f t="shared" si="464"/>
        <v>268.73142813003147</v>
      </c>
      <c r="Z2260">
        <v>46359.07</v>
      </c>
      <c r="AA2260" s="136">
        <f t="shared" si="465"/>
        <v>467.4424255868355</v>
      </c>
      <c r="AB2260">
        <v>21997.7</v>
      </c>
      <c r="AC2260">
        <f t="shared" si="466"/>
        <v>250.04774137813448</v>
      </c>
    </row>
    <row r="2261" spans="1:29">
      <c r="A2261" s="20">
        <v>45365</v>
      </c>
      <c r="B2261">
        <v>58520.2</v>
      </c>
      <c r="C2261">
        <f t="shared" si="467"/>
        <v>296.60592145443854</v>
      </c>
      <c r="D2261">
        <v>44767.95</v>
      </c>
      <c r="E2261" s="135">
        <f t="shared" si="467"/>
        <v>516.91869098231734</v>
      </c>
      <c r="F2261">
        <v>25765.7</v>
      </c>
      <c r="G2261">
        <f t="shared" si="455"/>
        <v>370.70442718262217</v>
      </c>
      <c r="H2261">
        <v>20809.78</v>
      </c>
      <c r="I2261">
        <f t="shared" si="456"/>
        <v>328.65659997125601</v>
      </c>
      <c r="J2261">
        <v>18398.740000000002</v>
      </c>
      <c r="K2261">
        <f t="shared" si="457"/>
        <v>360.51502314116306</v>
      </c>
      <c r="L2261">
        <v>51458.9</v>
      </c>
      <c r="M2261" s="134">
        <f t="shared" si="458"/>
        <v>604.54392729340384</v>
      </c>
      <c r="N2261">
        <v>20170.3</v>
      </c>
      <c r="O2261">
        <f t="shared" si="459"/>
        <v>307.28765169912162</v>
      </c>
      <c r="P2261">
        <v>42323.040000000001</v>
      </c>
      <c r="Q2261">
        <f t="shared" si="460"/>
        <v>436.97862138604791</v>
      </c>
      <c r="R2261">
        <v>22612.1</v>
      </c>
      <c r="S2261" s="135">
        <f t="shared" si="461"/>
        <v>537.2627567264467</v>
      </c>
      <c r="T2261">
        <v>30106.35</v>
      </c>
      <c r="U2261" s="136">
        <f t="shared" si="462"/>
        <v>471.23859522255447</v>
      </c>
      <c r="V2261">
        <v>18738.2</v>
      </c>
      <c r="W2261">
        <f t="shared" si="463"/>
        <v>256.16166255866381</v>
      </c>
      <c r="X2261">
        <v>11313.33</v>
      </c>
      <c r="Y2261">
        <f t="shared" si="464"/>
        <v>273.09139713567754</v>
      </c>
      <c r="Z2261">
        <v>48068.54</v>
      </c>
      <c r="AA2261" s="136">
        <f t="shared" si="465"/>
        <v>484.67915624747928</v>
      </c>
      <c r="AB2261">
        <v>22146.65</v>
      </c>
      <c r="AC2261">
        <f t="shared" si="466"/>
        <v>251.74085525268831</v>
      </c>
    </row>
    <row r="2262" spans="1:29">
      <c r="A2262" s="20">
        <v>45366</v>
      </c>
      <c r="B2262">
        <v>58058.8</v>
      </c>
      <c r="C2262">
        <f t="shared" si="467"/>
        <v>294.26734482347905</v>
      </c>
      <c r="D2262">
        <v>44583.65</v>
      </c>
      <c r="E2262" s="135">
        <f t="shared" si="467"/>
        <v>514.790648158198</v>
      </c>
      <c r="F2262">
        <v>25592.3</v>
      </c>
      <c r="G2262">
        <f t="shared" si="455"/>
        <v>368.20963186662198</v>
      </c>
      <c r="H2262">
        <v>20661.03</v>
      </c>
      <c r="I2262">
        <f t="shared" si="456"/>
        <v>326.30733586343149</v>
      </c>
      <c r="J2262">
        <v>18209.21</v>
      </c>
      <c r="K2262">
        <f t="shared" si="457"/>
        <v>356.80126815924882</v>
      </c>
      <c r="L2262">
        <v>51102.05</v>
      </c>
      <c r="M2262" s="134">
        <f t="shared" si="458"/>
        <v>600.35162041442572</v>
      </c>
      <c r="N2262">
        <v>20179.150000000001</v>
      </c>
      <c r="O2262">
        <f t="shared" si="459"/>
        <v>307.42247843533954</v>
      </c>
      <c r="P2262">
        <v>42313.11</v>
      </c>
      <c r="Q2262">
        <f t="shared" si="460"/>
        <v>436.87609572365778</v>
      </c>
      <c r="R2262">
        <v>22261.05</v>
      </c>
      <c r="S2262" s="135">
        <f t="shared" si="461"/>
        <v>528.92182020357529</v>
      </c>
      <c r="T2262">
        <v>29585.45</v>
      </c>
      <c r="U2262" s="136">
        <f t="shared" si="462"/>
        <v>463.0852261076858</v>
      </c>
      <c r="V2262">
        <v>18628.8</v>
      </c>
      <c r="W2262">
        <f t="shared" si="463"/>
        <v>254.66610343964925</v>
      </c>
      <c r="X2262">
        <v>11133.23</v>
      </c>
      <c r="Y2262">
        <f t="shared" si="464"/>
        <v>268.74398036058699</v>
      </c>
      <c r="Z2262">
        <v>47800.25</v>
      </c>
      <c r="AA2262" s="136">
        <f t="shared" si="465"/>
        <v>481.9739654755183</v>
      </c>
      <c r="AB2262">
        <v>22023.35</v>
      </c>
      <c r="AC2262">
        <f t="shared" si="466"/>
        <v>250.33930479459841</v>
      </c>
    </row>
    <row r="2263" spans="1:29">
      <c r="A2263" s="20">
        <v>45369</v>
      </c>
      <c r="B2263">
        <v>58422</v>
      </c>
      <c r="C2263">
        <f t="shared" si="467"/>
        <v>296.10820098378355</v>
      </c>
      <c r="D2263">
        <v>44274.3</v>
      </c>
      <c r="E2263" s="135">
        <f t="shared" si="467"/>
        <v>511.21869998868431</v>
      </c>
      <c r="F2263">
        <v>25644.15</v>
      </c>
      <c r="G2263">
        <f t="shared" si="455"/>
        <v>368.95562458366123</v>
      </c>
      <c r="H2263">
        <v>20685.05</v>
      </c>
      <c r="I2263">
        <f t="shared" si="456"/>
        <v>326.68669266255722</v>
      </c>
      <c r="J2263">
        <v>18173.87</v>
      </c>
      <c r="K2263">
        <f t="shared" si="457"/>
        <v>356.10879677708846</v>
      </c>
      <c r="L2263">
        <v>51049.3</v>
      </c>
      <c r="M2263" s="134">
        <f t="shared" si="458"/>
        <v>599.73190852465109</v>
      </c>
      <c r="N2263">
        <v>20103.45</v>
      </c>
      <c r="O2263">
        <f t="shared" si="459"/>
        <v>306.2692147142435</v>
      </c>
      <c r="P2263">
        <v>42041.99</v>
      </c>
      <c r="Q2263">
        <f t="shared" si="460"/>
        <v>434.07682507036378</v>
      </c>
      <c r="R2263">
        <v>22271.15</v>
      </c>
      <c r="S2263" s="135">
        <f t="shared" si="461"/>
        <v>529.16179587336887</v>
      </c>
      <c r="T2263">
        <v>29708.5</v>
      </c>
      <c r="U2263" s="136">
        <f t="shared" si="462"/>
        <v>465.01126194870056</v>
      </c>
      <c r="V2263">
        <v>18583.3</v>
      </c>
      <c r="W2263">
        <f t="shared" si="463"/>
        <v>254.04409301994946</v>
      </c>
      <c r="X2263">
        <v>11189.43</v>
      </c>
      <c r="Y2263">
        <f t="shared" si="464"/>
        <v>270.1005868167785</v>
      </c>
      <c r="Z2263">
        <v>47370.78</v>
      </c>
      <c r="AA2263" s="136">
        <f t="shared" si="465"/>
        <v>477.64358312494954</v>
      </c>
      <c r="AB2263">
        <v>22055.7</v>
      </c>
      <c r="AC2263">
        <f t="shared" si="466"/>
        <v>250.70702707618162</v>
      </c>
    </row>
    <row r="2264" spans="1:29">
      <c r="A2264" s="20">
        <v>45370</v>
      </c>
      <c r="B2264">
        <v>57402.7</v>
      </c>
      <c r="C2264">
        <f t="shared" si="467"/>
        <v>290.94194359336944</v>
      </c>
      <c r="D2264">
        <v>43595.25</v>
      </c>
      <c r="E2264" s="135">
        <f t="shared" si="467"/>
        <v>503.37796488440677</v>
      </c>
      <c r="F2264">
        <v>25238.95</v>
      </c>
      <c r="G2264">
        <f t="shared" si="455"/>
        <v>363.1258030032501</v>
      </c>
      <c r="H2264">
        <v>20290.87</v>
      </c>
      <c r="I2264">
        <f t="shared" si="456"/>
        <v>320.46126122711337</v>
      </c>
      <c r="J2264">
        <v>17825.29</v>
      </c>
      <c r="K2264">
        <f t="shared" si="457"/>
        <v>349.27852868446115</v>
      </c>
      <c r="L2264">
        <v>50499.199999999997</v>
      </c>
      <c r="M2264" s="134">
        <f t="shared" si="458"/>
        <v>593.26928273194846</v>
      </c>
      <c r="N2264">
        <v>19850.349999999999</v>
      </c>
      <c r="O2264">
        <f t="shared" si="459"/>
        <v>302.41332240500429</v>
      </c>
      <c r="P2264">
        <v>41575.46</v>
      </c>
      <c r="Q2264">
        <f t="shared" si="460"/>
        <v>429.25997740924987</v>
      </c>
      <c r="R2264">
        <v>21902.5</v>
      </c>
      <c r="S2264" s="135">
        <f t="shared" si="461"/>
        <v>520.4026839259069</v>
      </c>
      <c r="T2264">
        <v>29213.3</v>
      </c>
      <c r="U2264" s="136">
        <f t="shared" si="462"/>
        <v>457.26016118908638</v>
      </c>
      <c r="V2264">
        <v>18214.2</v>
      </c>
      <c r="W2264">
        <f t="shared" si="463"/>
        <v>248.99828981310984</v>
      </c>
      <c r="X2264">
        <v>11001</v>
      </c>
      <c r="Y2264">
        <f t="shared" si="464"/>
        <v>265.55209296375062</v>
      </c>
      <c r="Z2264">
        <v>46624.61</v>
      </c>
      <c r="AA2264" s="136">
        <f t="shared" si="465"/>
        <v>470.11988787609909</v>
      </c>
      <c r="AB2264">
        <v>21817.45</v>
      </c>
      <c r="AC2264">
        <f t="shared" si="466"/>
        <v>247.99884056653104</v>
      </c>
    </row>
    <row r="2265" spans="1:29">
      <c r="A2265" s="20">
        <v>45371</v>
      </c>
      <c r="B2265">
        <v>57581.45</v>
      </c>
      <c r="C2265">
        <f t="shared" si="467"/>
        <v>291.84792662931227</v>
      </c>
      <c r="D2265">
        <v>43925.3</v>
      </c>
      <c r="E2265" s="135">
        <f t="shared" si="467"/>
        <v>507.18892817307005</v>
      </c>
      <c r="F2265">
        <v>25340.2</v>
      </c>
      <c r="G2265">
        <f t="shared" si="455"/>
        <v>364.58253902254091</v>
      </c>
      <c r="H2265">
        <v>20336.47</v>
      </c>
      <c r="I2265">
        <f t="shared" si="456"/>
        <v>321.18143899731041</v>
      </c>
      <c r="J2265">
        <v>17837.919999999998</v>
      </c>
      <c r="K2265">
        <f t="shared" si="457"/>
        <v>349.5260078456576</v>
      </c>
      <c r="L2265">
        <v>50548.45</v>
      </c>
      <c r="M2265" s="134">
        <f t="shared" si="458"/>
        <v>593.84787629728305</v>
      </c>
      <c r="N2265">
        <v>19783.8</v>
      </c>
      <c r="O2265">
        <f t="shared" si="459"/>
        <v>301.39945581796411</v>
      </c>
      <c r="P2265">
        <v>41597.03</v>
      </c>
      <c r="Q2265">
        <f t="shared" si="460"/>
        <v>429.48268421063506</v>
      </c>
      <c r="R2265">
        <v>21966.400000000001</v>
      </c>
      <c r="S2265" s="135">
        <f t="shared" si="461"/>
        <v>521.92094583677863</v>
      </c>
      <c r="T2265">
        <v>29215.7</v>
      </c>
      <c r="U2265" s="136">
        <f t="shared" si="462"/>
        <v>457.29772710553044</v>
      </c>
      <c r="V2265">
        <v>18210.900000000001</v>
      </c>
      <c r="W2265">
        <f t="shared" si="463"/>
        <v>248.95317696948322</v>
      </c>
      <c r="X2265">
        <v>11044.01</v>
      </c>
      <c r="Y2265">
        <f t="shared" si="464"/>
        <v>266.59030726412072</v>
      </c>
      <c r="Z2265">
        <v>46611.44</v>
      </c>
      <c r="AA2265" s="136">
        <f t="shared" si="465"/>
        <v>469.98709365168992</v>
      </c>
      <c r="AB2265">
        <v>21839.1</v>
      </c>
      <c r="AC2265">
        <f t="shared" si="466"/>
        <v>248.2449360038193</v>
      </c>
    </row>
    <row r="2266" spans="1:29">
      <c r="A2266" s="20">
        <v>45372</v>
      </c>
      <c r="B2266">
        <v>58918.3</v>
      </c>
      <c r="C2266">
        <f t="shared" si="467"/>
        <v>298.62366605085163</v>
      </c>
      <c r="D2266">
        <v>45271.55</v>
      </c>
      <c r="E2266" s="135">
        <f t="shared" si="467"/>
        <v>522.73357088588011</v>
      </c>
      <c r="F2266">
        <v>25628.400000000001</v>
      </c>
      <c r="G2266">
        <f t="shared" si="455"/>
        <v>368.72902120288268</v>
      </c>
      <c r="H2266">
        <v>20658.37</v>
      </c>
      <c r="I2266">
        <f t="shared" si="456"/>
        <v>326.26532549350338</v>
      </c>
      <c r="J2266">
        <v>18139.580000000002</v>
      </c>
      <c r="K2266">
        <f t="shared" si="457"/>
        <v>355.43689967198725</v>
      </c>
      <c r="L2266">
        <v>51813.25</v>
      </c>
      <c r="M2266" s="134">
        <f t="shared" si="458"/>
        <v>608.70686394063921</v>
      </c>
      <c r="N2266">
        <v>20181.599999999999</v>
      </c>
      <c r="O2266">
        <f t="shared" si="459"/>
        <v>307.45980335101569</v>
      </c>
      <c r="P2266">
        <v>42779.28</v>
      </c>
      <c r="Q2266">
        <f t="shared" si="460"/>
        <v>441.68922644232856</v>
      </c>
      <c r="R2266">
        <v>22645.45</v>
      </c>
      <c r="S2266" s="135">
        <f t="shared" si="461"/>
        <v>538.0551516361113</v>
      </c>
      <c r="T2266">
        <v>30005.3</v>
      </c>
      <c r="U2266" s="136">
        <f t="shared" si="462"/>
        <v>469.65691361560982</v>
      </c>
      <c r="V2266">
        <v>18466.2</v>
      </c>
      <c r="W2266">
        <f t="shared" si="463"/>
        <v>252.44327059913959</v>
      </c>
      <c r="X2266">
        <v>11338.52</v>
      </c>
      <c r="Y2266">
        <f t="shared" si="464"/>
        <v>273.69945615047232</v>
      </c>
      <c r="Z2266">
        <v>48140.79</v>
      </c>
      <c r="AA2266" s="136">
        <f t="shared" si="465"/>
        <v>485.40765911107525</v>
      </c>
      <c r="AB2266">
        <v>22011.95</v>
      </c>
      <c r="AC2266">
        <f t="shared" si="466"/>
        <v>250.20972105394779</v>
      </c>
    </row>
    <row r="2267" spans="1:29">
      <c r="A2267" s="20">
        <v>45373</v>
      </c>
      <c r="B2267">
        <v>59188.9</v>
      </c>
      <c r="C2267">
        <f t="shared" si="467"/>
        <v>299.99518498526351</v>
      </c>
      <c r="D2267">
        <v>45591.15</v>
      </c>
      <c r="E2267" s="135">
        <f t="shared" si="467"/>
        <v>526.42387195255719</v>
      </c>
      <c r="F2267">
        <v>25842.799999999999</v>
      </c>
      <c r="G2267">
        <f t="shared" si="455"/>
        <v>371.81370468471914</v>
      </c>
      <c r="H2267">
        <v>20795.259999999998</v>
      </c>
      <c r="I2267">
        <f t="shared" si="456"/>
        <v>328.42728020758807</v>
      </c>
      <c r="J2267">
        <v>18215.810000000001</v>
      </c>
      <c r="K2267">
        <f t="shared" si="457"/>
        <v>356.93059218647744</v>
      </c>
      <c r="L2267">
        <v>52214.2</v>
      </c>
      <c r="M2267" s="134">
        <f t="shared" si="458"/>
        <v>613.41726170756169</v>
      </c>
      <c r="N2267">
        <v>20173.05</v>
      </c>
      <c r="O2267">
        <f t="shared" si="459"/>
        <v>307.32954701263566</v>
      </c>
      <c r="P2267">
        <v>42967.31</v>
      </c>
      <c r="Q2267">
        <f t="shared" si="460"/>
        <v>443.63060613006411</v>
      </c>
      <c r="R2267">
        <v>22737.200000000001</v>
      </c>
      <c r="S2267" s="135">
        <f t="shared" si="461"/>
        <v>540.23512863646306</v>
      </c>
      <c r="T2267">
        <v>30231.25</v>
      </c>
      <c r="U2267" s="136">
        <f t="shared" si="462"/>
        <v>473.19358812416158</v>
      </c>
      <c r="V2267">
        <v>18470.7</v>
      </c>
      <c r="W2267">
        <f t="shared" si="463"/>
        <v>252.50478811317583</v>
      </c>
      <c r="X2267">
        <v>11424.69</v>
      </c>
      <c r="Y2267">
        <f t="shared" si="464"/>
        <v>275.7795055869496</v>
      </c>
      <c r="Z2267">
        <v>48628.32</v>
      </c>
      <c r="AA2267" s="136">
        <f t="shared" si="465"/>
        <v>490.3234653545212</v>
      </c>
      <c r="AB2267">
        <v>22096.75</v>
      </c>
      <c r="AC2267">
        <f t="shared" si="466"/>
        <v>251.17364221247186</v>
      </c>
    </row>
    <row r="2268" spans="1:29">
      <c r="A2268" s="20">
        <v>45377</v>
      </c>
      <c r="B2268">
        <v>59801.5</v>
      </c>
      <c r="C2268">
        <f t="shared" si="467"/>
        <v>303.10010922480797</v>
      </c>
      <c r="D2268">
        <v>46511.95</v>
      </c>
      <c r="E2268" s="135">
        <f t="shared" si="467"/>
        <v>537.05600343627532</v>
      </c>
      <c r="F2268">
        <v>25957.65</v>
      </c>
      <c r="G2268">
        <f t="shared" si="455"/>
        <v>373.46611092487268</v>
      </c>
      <c r="H2268">
        <v>20951.580000000002</v>
      </c>
      <c r="I2268">
        <f t="shared" si="456"/>
        <v>330.89610014261416</v>
      </c>
      <c r="J2268">
        <v>18320.25</v>
      </c>
      <c r="K2268">
        <f t="shared" si="457"/>
        <v>358.97704694462192</v>
      </c>
      <c r="L2268">
        <v>53036.55</v>
      </c>
      <c r="M2268" s="134">
        <f t="shared" si="458"/>
        <v>623.0783057370636</v>
      </c>
      <c r="N2268">
        <v>20271.45</v>
      </c>
      <c r="O2268">
        <f t="shared" si="459"/>
        <v>308.82863750346587</v>
      </c>
      <c r="P2268">
        <v>43542.12</v>
      </c>
      <c r="Q2268">
        <f t="shared" si="460"/>
        <v>449.56542747935549</v>
      </c>
      <c r="R2268">
        <v>22971.95</v>
      </c>
      <c r="S2268" s="135">
        <f t="shared" si="461"/>
        <v>545.81278096161338</v>
      </c>
      <c r="T2268">
        <v>30505.7</v>
      </c>
      <c r="U2268" s="136">
        <f t="shared" si="462"/>
        <v>477.48940719418601</v>
      </c>
      <c r="V2268">
        <v>18536.45</v>
      </c>
      <c r="W2268">
        <f t="shared" si="463"/>
        <v>253.40362734603877</v>
      </c>
      <c r="X2268">
        <v>11496.8</v>
      </c>
      <c r="Y2268">
        <f t="shared" si="464"/>
        <v>277.52016202032979</v>
      </c>
      <c r="Z2268">
        <v>49262.55</v>
      </c>
      <c r="AA2268" s="136">
        <f t="shared" si="465"/>
        <v>496.71846011131731</v>
      </c>
      <c r="AB2268">
        <v>22004.7</v>
      </c>
      <c r="AC2268">
        <f t="shared" si="466"/>
        <v>250.1273103416919</v>
      </c>
    </row>
    <row r="2269" spans="1:29">
      <c r="A2269" s="20">
        <v>45378</v>
      </c>
      <c r="B2269">
        <v>59911.7</v>
      </c>
      <c r="C2269">
        <f t="shared" si="467"/>
        <v>303.65865093423957</v>
      </c>
      <c r="D2269">
        <v>46807.35</v>
      </c>
      <c r="E2269" s="135">
        <f t="shared" si="467"/>
        <v>540.46687619940553</v>
      </c>
      <c r="F2269">
        <v>25990</v>
      </c>
      <c r="G2269">
        <f t="shared" si="455"/>
        <v>373.93154707523377</v>
      </c>
      <c r="H2269">
        <v>20881.25</v>
      </c>
      <c r="I2269">
        <f t="shared" si="456"/>
        <v>329.78535227906252</v>
      </c>
      <c r="J2269">
        <v>18162.060000000001</v>
      </c>
      <c r="K2269">
        <f t="shared" si="457"/>
        <v>355.87738514654768</v>
      </c>
      <c r="L2269">
        <v>53041.45</v>
      </c>
      <c r="M2269" s="134">
        <f t="shared" si="458"/>
        <v>623.13587139127958</v>
      </c>
      <c r="N2269">
        <v>20236.7</v>
      </c>
      <c r="O2269">
        <f t="shared" si="459"/>
        <v>308.29923308724284</v>
      </c>
      <c r="P2269">
        <v>43574.05</v>
      </c>
      <c r="Q2269">
        <f t="shared" si="460"/>
        <v>449.8950996243824</v>
      </c>
      <c r="R2269">
        <v>22998.2</v>
      </c>
      <c r="S2269" s="135">
        <f t="shared" si="461"/>
        <v>546.43648010340337</v>
      </c>
      <c r="T2269">
        <v>30397</v>
      </c>
      <c r="U2269" s="136">
        <f t="shared" si="462"/>
        <v>475.78798422857602</v>
      </c>
      <c r="V2269">
        <v>18469.05</v>
      </c>
      <c r="W2269">
        <f t="shared" si="463"/>
        <v>252.48223169136256</v>
      </c>
      <c r="X2269">
        <v>11420.3</v>
      </c>
      <c r="Y2269">
        <f t="shared" si="464"/>
        <v>275.67353579437514</v>
      </c>
      <c r="Z2269">
        <v>49637.05</v>
      </c>
      <c r="AA2269" s="136">
        <f t="shared" si="465"/>
        <v>500.4945753004759</v>
      </c>
      <c r="AB2269">
        <v>22123.65</v>
      </c>
      <c r="AC2269">
        <f t="shared" si="466"/>
        <v>251.47941437242824</v>
      </c>
    </row>
    <row r="2270" spans="1:29">
      <c r="A2270" s="20">
        <v>45379</v>
      </c>
      <c r="B2270">
        <v>60624.3</v>
      </c>
      <c r="C2270">
        <f t="shared" si="467"/>
        <v>307.27041883025549</v>
      </c>
      <c r="D2270">
        <v>47200.3</v>
      </c>
      <c r="E2270" s="135">
        <f t="shared" si="467"/>
        <v>545.00412214480855</v>
      </c>
      <c r="F2270">
        <v>26248.05</v>
      </c>
      <c r="G2270">
        <f t="shared" si="455"/>
        <v>377.64424564094224</v>
      </c>
      <c r="H2270">
        <v>21047.91</v>
      </c>
      <c r="I2270">
        <f t="shared" si="456"/>
        <v>332.41747568215516</v>
      </c>
      <c r="J2270">
        <v>18329.04</v>
      </c>
      <c r="K2270">
        <f t="shared" si="457"/>
        <v>359.14928303543093</v>
      </c>
      <c r="L2270">
        <v>53214</v>
      </c>
      <c r="M2270" s="134">
        <f t="shared" si="458"/>
        <v>625.16300478617291</v>
      </c>
      <c r="N2270">
        <v>20261.849999999999</v>
      </c>
      <c r="O2270">
        <f t="shared" si="459"/>
        <v>308.68238477265322</v>
      </c>
      <c r="P2270">
        <v>43604.09</v>
      </c>
      <c r="Q2270">
        <f t="shared" si="460"/>
        <v>450.20525782158262</v>
      </c>
      <c r="R2270">
        <v>23238.6</v>
      </c>
      <c r="S2270" s="135">
        <f t="shared" si="461"/>
        <v>552.14837624383426</v>
      </c>
      <c r="T2270">
        <v>30781.15</v>
      </c>
      <c r="U2270" s="136">
        <f t="shared" si="462"/>
        <v>481.80087872939544</v>
      </c>
      <c r="V2270">
        <v>18598.05</v>
      </c>
      <c r="W2270">
        <f t="shared" si="463"/>
        <v>254.24573376040161</v>
      </c>
      <c r="X2270">
        <v>11579.75</v>
      </c>
      <c r="Y2270">
        <f t="shared" si="464"/>
        <v>279.52248418298262</v>
      </c>
      <c r="Z2270">
        <v>50009.36</v>
      </c>
      <c r="AA2270" s="136">
        <f t="shared" si="465"/>
        <v>504.24860853432278</v>
      </c>
      <c r="AB2270">
        <v>22326.9</v>
      </c>
      <c r="AC2270">
        <f t="shared" si="466"/>
        <v>253.78975606429174</v>
      </c>
    </row>
    <row r="2271" spans="1:29">
      <c r="A2271" s="20">
        <v>45383</v>
      </c>
      <c r="B2271">
        <v>61634.6</v>
      </c>
      <c r="C2271">
        <f t="shared" si="467"/>
        <v>312.39106029158717</v>
      </c>
      <c r="D2271">
        <v>48392.25</v>
      </c>
      <c r="E2271" s="135">
        <f t="shared" si="467"/>
        <v>558.76712075690421</v>
      </c>
      <c r="F2271">
        <v>26344.25</v>
      </c>
      <c r="G2271">
        <f t="shared" si="455"/>
        <v>379.02832470322147</v>
      </c>
      <c r="H2271">
        <v>21178.799999999999</v>
      </c>
      <c r="I2271">
        <f t="shared" si="456"/>
        <v>334.48467016331927</v>
      </c>
      <c r="J2271">
        <v>18494.060000000001</v>
      </c>
      <c r="K2271">
        <f t="shared" si="457"/>
        <v>362.38277560713709</v>
      </c>
      <c r="L2271">
        <v>54186.05</v>
      </c>
      <c r="M2271" s="134">
        <f t="shared" si="458"/>
        <v>636.58273829243819</v>
      </c>
      <c r="N2271">
        <v>20582.3</v>
      </c>
      <c r="O2271">
        <f t="shared" si="459"/>
        <v>313.56433139650028</v>
      </c>
      <c r="P2271">
        <v>44357.04</v>
      </c>
      <c r="Q2271">
        <f t="shared" si="460"/>
        <v>457.9793461898243</v>
      </c>
      <c r="R2271">
        <v>23629.05</v>
      </c>
      <c r="S2271" s="135">
        <f t="shared" si="461"/>
        <v>561.42545547857321</v>
      </c>
      <c r="T2271">
        <v>31204.75</v>
      </c>
      <c r="U2271" s="136">
        <f t="shared" si="462"/>
        <v>488.43126298176333</v>
      </c>
      <c r="V2271">
        <v>18735.5</v>
      </c>
      <c r="W2271">
        <f t="shared" si="463"/>
        <v>256.12475205024208</v>
      </c>
      <c r="X2271">
        <v>11790.16</v>
      </c>
      <c r="Y2271">
        <f t="shared" si="464"/>
        <v>284.60155116602982</v>
      </c>
      <c r="Z2271">
        <v>51296.3</v>
      </c>
      <c r="AA2271" s="136">
        <f t="shared" si="465"/>
        <v>517.2249334516415</v>
      </c>
      <c r="AB2271">
        <v>22462</v>
      </c>
      <c r="AC2271">
        <f t="shared" si="466"/>
        <v>255.32543706094987</v>
      </c>
    </row>
    <row r="2272" spans="1:29">
      <c r="A2272" s="20">
        <v>45384</v>
      </c>
      <c r="B2272">
        <v>62254.1</v>
      </c>
      <c r="C2272">
        <f t="shared" si="467"/>
        <v>315.53095674342813</v>
      </c>
      <c r="D2272">
        <v>48855.4</v>
      </c>
      <c r="E2272" s="135">
        <f t="shared" si="467"/>
        <v>564.11493971507548</v>
      </c>
      <c r="F2272">
        <v>26485.85</v>
      </c>
      <c r="G2272">
        <f t="shared" si="455"/>
        <v>381.06559700279257</v>
      </c>
      <c r="H2272">
        <v>21277.56</v>
      </c>
      <c r="I2272">
        <f t="shared" si="456"/>
        <v>336.0444235971932</v>
      </c>
      <c r="J2272">
        <v>18600.46</v>
      </c>
      <c r="K2272">
        <f t="shared" si="457"/>
        <v>364.46763568245854</v>
      </c>
      <c r="L2272">
        <v>54554.95</v>
      </c>
      <c r="M2272" s="134">
        <f t="shared" si="458"/>
        <v>640.916609688417</v>
      </c>
      <c r="N2272">
        <v>20752</v>
      </c>
      <c r="O2272">
        <f t="shared" si="459"/>
        <v>316.14965310680412</v>
      </c>
      <c r="P2272">
        <v>44826.11</v>
      </c>
      <c r="Q2272">
        <f t="shared" si="460"/>
        <v>462.8224189448427</v>
      </c>
      <c r="R2272">
        <v>23839.7</v>
      </c>
      <c r="S2272" s="135">
        <f t="shared" si="461"/>
        <v>566.43049259164218</v>
      </c>
      <c r="T2272">
        <v>31430.400000000001</v>
      </c>
      <c r="U2272" s="136">
        <f t="shared" si="462"/>
        <v>491.96324175075955</v>
      </c>
      <c r="V2272">
        <v>18842.3</v>
      </c>
      <c r="W2272">
        <f t="shared" si="463"/>
        <v>257.58476771670229</v>
      </c>
      <c r="X2272">
        <v>11956.6</v>
      </c>
      <c r="Y2272">
        <f t="shared" si="464"/>
        <v>288.61923049998921</v>
      </c>
      <c r="Z2272">
        <v>51825.72</v>
      </c>
      <c r="AA2272" s="136">
        <f t="shared" si="465"/>
        <v>522.56312010970396</v>
      </c>
      <c r="AB2272">
        <v>22453.3</v>
      </c>
      <c r="AC2272">
        <f t="shared" si="466"/>
        <v>255.22654420624272</v>
      </c>
    </row>
    <row r="2273" spans="1:29">
      <c r="A2273" s="20">
        <v>45385</v>
      </c>
      <c r="B2273">
        <v>62423.75</v>
      </c>
      <c r="C2273">
        <f t="shared" si="467"/>
        <v>316.39081700663201</v>
      </c>
      <c r="D2273">
        <v>49245.2</v>
      </c>
      <c r="E2273" s="135">
        <f t="shared" si="467"/>
        <v>568.61581379452082</v>
      </c>
      <c r="F2273">
        <v>26349.15</v>
      </c>
      <c r="G2273">
        <f t="shared" si="455"/>
        <v>379.0988235327971</v>
      </c>
      <c r="H2273">
        <v>21190.76</v>
      </c>
      <c r="I2273">
        <f t="shared" si="456"/>
        <v>334.67355889427438</v>
      </c>
      <c r="J2273">
        <v>18626.02</v>
      </c>
      <c r="K2273">
        <f t="shared" si="457"/>
        <v>364.96847236972565</v>
      </c>
      <c r="L2273">
        <v>54782.5</v>
      </c>
      <c r="M2273" s="134">
        <f t="shared" si="458"/>
        <v>643.58988818165369</v>
      </c>
      <c r="N2273">
        <v>20909.849999999999</v>
      </c>
      <c r="O2273">
        <f t="shared" si="459"/>
        <v>318.55444410251101</v>
      </c>
      <c r="P2273">
        <v>45222.34</v>
      </c>
      <c r="Q2273">
        <f t="shared" si="460"/>
        <v>466.91343034553114</v>
      </c>
      <c r="R2273">
        <v>23915.05</v>
      </c>
      <c r="S2273" s="135">
        <f t="shared" si="461"/>
        <v>568.22080612817069</v>
      </c>
      <c r="T2273">
        <v>31518.6</v>
      </c>
      <c r="U2273" s="136">
        <f t="shared" si="462"/>
        <v>493.3437891800769</v>
      </c>
      <c r="V2273">
        <v>18840.25</v>
      </c>
      <c r="W2273">
        <f t="shared" si="463"/>
        <v>257.55674307141908</v>
      </c>
      <c r="X2273">
        <v>12059.36</v>
      </c>
      <c r="Y2273">
        <f t="shared" si="464"/>
        <v>291.09974436899699</v>
      </c>
      <c r="Z2273">
        <v>52575.09</v>
      </c>
      <c r="AA2273" s="136">
        <f t="shared" si="465"/>
        <v>530.11908122932959</v>
      </c>
      <c r="AB2273">
        <v>22434.65</v>
      </c>
      <c r="AC2273">
        <f t="shared" si="466"/>
        <v>255.01454975333627</v>
      </c>
    </row>
    <row r="2274" spans="1:29">
      <c r="A2274" s="20">
        <v>45386</v>
      </c>
      <c r="B2274">
        <v>62158.95</v>
      </c>
      <c r="C2274">
        <f t="shared" si="467"/>
        <v>315.0486950042955</v>
      </c>
      <c r="D2274">
        <v>49411.75</v>
      </c>
      <c r="E2274" s="135">
        <f t="shared" si="467"/>
        <v>570.53890404062554</v>
      </c>
      <c r="F2274">
        <v>26243.3</v>
      </c>
      <c r="G2274">
        <f t="shared" si="455"/>
        <v>377.57590493880269</v>
      </c>
      <c r="H2274">
        <v>21107.93</v>
      </c>
      <c r="I2274">
        <f t="shared" si="456"/>
        <v>333.36539387880481</v>
      </c>
      <c r="J2274">
        <v>18581.87</v>
      </c>
      <c r="K2274">
        <f t="shared" si="457"/>
        <v>364.10337300576469</v>
      </c>
      <c r="L2274">
        <v>54716.6</v>
      </c>
      <c r="M2274" s="134">
        <f t="shared" si="458"/>
        <v>642.81568887291144</v>
      </c>
      <c r="N2274">
        <v>20872</v>
      </c>
      <c r="O2274">
        <f t="shared" si="459"/>
        <v>317.97781224196297</v>
      </c>
      <c r="P2274">
        <v>45206.67</v>
      </c>
      <c r="Q2274">
        <f t="shared" si="460"/>
        <v>466.75164010085302</v>
      </c>
      <c r="R2274">
        <v>23781.9</v>
      </c>
      <c r="S2274" s="135">
        <f t="shared" si="461"/>
        <v>565.05716648133898</v>
      </c>
      <c r="T2274">
        <v>31479.65</v>
      </c>
      <c r="U2274" s="136">
        <f t="shared" si="462"/>
        <v>492.73412566112097</v>
      </c>
      <c r="V2274">
        <v>18816.099999999999</v>
      </c>
      <c r="W2274">
        <f t="shared" si="463"/>
        <v>257.22659907942455</v>
      </c>
      <c r="X2274">
        <v>11985.97</v>
      </c>
      <c r="Y2274">
        <f t="shared" si="464"/>
        <v>289.3281901373262</v>
      </c>
      <c r="Z2274">
        <v>52559.42</v>
      </c>
      <c r="AA2274" s="136">
        <f t="shared" si="465"/>
        <v>529.96107929337745</v>
      </c>
      <c r="AB2274">
        <v>22514.65</v>
      </c>
      <c r="AC2274">
        <f t="shared" si="466"/>
        <v>255.92390933684953</v>
      </c>
    </row>
    <row r="2275" spans="1:29">
      <c r="A2275" s="20">
        <v>45387</v>
      </c>
      <c r="B2275">
        <v>62696.1</v>
      </c>
      <c r="C2275">
        <f t="shared" si="467"/>
        <v>317.77120570503217</v>
      </c>
      <c r="D2275">
        <v>49628.85</v>
      </c>
      <c r="E2275" s="135">
        <f t="shared" si="467"/>
        <v>573.04567613566815</v>
      </c>
      <c r="F2275">
        <v>26193.35</v>
      </c>
      <c r="G2275">
        <f t="shared" si="455"/>
        <v>376.8572485026192</v>
      </c>
      <c r="H2275">
        <v>21189.22</v>
      </c>
      <c r="I2275">
        <f t="shared" si="456"/>
        <v>334.64923710115812</v>
      </c>
      <c r="J2275">
        <v>18620.52</v>
      </c>
      <c r="K2275">
        <f t="shared" si="457"/>
        <v>364.86070234703516</v>
      </c>
      <c r="L2275">
        <v>55004.4</v>
      </c>
      <c r="M2275" s="134">
        <f t="shared" si="458"/>
        <v>646.19678995115135</v>
      </c>
      <c r="N2275">
        <v>20979.3</v>
      </c>
      <c r="O2275">
        <f t="shared" si="459"/>
        <v>319.61249120198414</v>
      </c>
      <c r="P2275">
        <v>45418.09</v>
      </c>
      <c r="Q2275">
        <f t="shared" si="460"/>
        <v>468.93451779899192</v>
      </c>
      <c r="R2275">
        <v>23864.45</v>
      </c>
      <c r="S2275" s="135">
        <f t="shared" si="461"/>
        <v>567.01855178247274</v>
      </c>
      <c r="T2275">
        <v>31534.6</v>
      </c>
      <c r="U2275" s="136">
        <f t="shared" si="462"/>
        <v>493.59422862303688</v>
      </c>
      <c r="V2275">
        <v>18845.349999999999</v>
      </c>
      <c r="W2275">
        <f t="shared" si="463"/>
        <v>257.62646292066017</v>
      </c>
      <c r="X2275">
        <v>12014.65</v>
      </c>
      <c r="Y2275">
        <f t="shared" si="464"/>
        <v>290.02049393027238</v>
      </c>
      <c r="Z2275">
        <v>52781.85</v>
      </c>
      <c r="AA2275" s="136">
        <f t="shared" si="465"/>
        <v>532.20385980479148</v>
      </c>
      <c r="AB2275">
        <v>22513.7</v>
      </c>
      <c r="AC2275">
        <f t="shared" si="466"/>
        <v>255.91311069179534</v>
      </c>
    </row>
    <row r="2276" spans="1:29">
      <c r="A2276" s="20">
        <v>45390</v>
      </c>
      <c r="B2276">
        <v>62993.599999999999</v>
      </c>
      <c r="C2276">
        <f t="shared" si="467"/>
        <v>319.27906558303494</v>
      </c>
      <c r="D2276">
        <v>49323.3</v>
      </c>
      <c r="E2276" s="135">
        <f t="shared" si="467"/>
        <v>569.51760513778584</v>
      </c>
      <c r="F2276">
        <v>26358.95</v>
      </c>
      <c r="G2276">
        <f t="shared" si="455"/>
        <v>379.23982119194812</v>
      </c>
      <c r="H2276">
        <v>21197.88</v>
      </c>
      <c r="I2276">
        <f t="shared" si="456"/>
        <v>334.78600770400692</v>
      </c>
      <c r="J2276">
        <v>18555.59</v>
      </c>
      <c r="K2276">
        <f t="shared" si="457"/>
        <v>363.58842824279998</v>
      </c>
      <c r="L2276">
        <v>55095.25</v>
      </c>
      <c r="M2276" s="134">
        <f t="shared" si="458"/>
        <v>647.26410417268755</v>
      </c>
      <c r="N2276">
        <v>20969</v>
      </c>
      <c r="O2276">
        <f t="shared" si="459"/>
        <v>319.45557420954975</v>
      </c>
      <c r="P2276">
        <v>45243.040000000001</v>
      </c>
      <c r="Q2276">
        <f t="shared" si="460"/>
        <v>467.12715453601209</v>
      </c>
      <c r="R2276">
        <v>23823.7</v>
      </c>
      <c r="S2276" s="135">
        <f t="shared" si="461"/>
        <v>566.05033311474165</v>
      </c>
      <c r="T2276">
        <v>31590.7</v>
      </c>
      <c r="U2276" s="136">
        <f t="shared" si="462"/>
        <v>494.47233191991569</v>
      </c>
      <c r="V2276">
        <v>18839.849999999999</v>
      </c>
      <c r="W2276">
        <f t="shared" si="463"/>
        <v>257.55127484794917</v>
      </c>
      <c r="X2276">
        <v>12097.15</v>
      </c>
      <c r="Y2276">
        <f t="shared" si="464"/>
        <v>292.01195358571368</v>
      </c>
      <c r="Z2276">
        <v>52441.35</v>
      </c>
      <c r="AA2276" s="136">
        <f t="shared" si="465"/>
        <v>528.77056949261907</v>
      </c>
      <c r="AB2276">
        <v>22666.3</v>
      </c>
      <c r="AC2276">
        <f t="shared" si="466"/>
        <v>257.64771409734692</v>
      </c>
    </row>
    <row r="2277" spans="1:29">
      <c r="A2277" s="20">
        <v>45391</v>
      </c>
      <c r="B2277">
        <v>62794.05</v>
      </c>
      <c r="C2277">
        <f t="shared" si="467"/>
        <v>318.26765906654606</v>
      </c>
      <c r="D2277">
        <v>49055.95</v>
      </c>
      <c r="E2277" s="135">
        <f t="shared" si="467"/>
        <v>566.43061518103946</v>
      </c>
      <c r="F2277">
        <v>26198.95</v>
      </c>
      <c r="G2277">
        <f t="shared" si="455"/>
        <v>376.93781859356272</v>
      </c>
      <c r="H2277">
        <v>21023.54</v>
      </c>
      <c r="I2277">
        <f t="shared" si="456"/>
        <v>332.03259120277579</v>
      </c>
      <c r="J2277">
        <v>18436.95</v>
      </c>
      <c r="K2277">
        <f t="shared" si="457"/>
        <v>361.26373088061825</v>
      </c>
      <c r="L2277">
        <v>54911.35</v>
      </c>
      <c r="M2277" s="134">
        <f t="shared" si="458"/>
        <v>645.1036299256815</v>
      </c>
      <c r="N2277">
        <v>21000.6</v>
      </c>
      <c r="O2277">
        <f t="shared" si="459"/>
        <v>319.93698944847483</v>
      </c>
      <c r="P2277">
        <v>45167.6</v>
      </c>
      <c r="Q2277">
        <f t="shared" si="460"/>
        <v>466.34824859737051</v>
      </c>
      <c r="R2277">
        <v>23668.25</v>
      </c>
      <c r="S2277" s="135">
        <f t="shared" si="461"/>
        <v>562.35684619697963</v>
      </c>
      <c r="T2277">
        <v>31378.2</v>
      </c>
      <c r="U2277" s="136">
        <f t="shared" si="462"/>
        <v>491.14618306810229</v>
      </c>
      <c r="V2277">
        <v>18770.75</v>
      </c>
      <c r="W2277">
        <f t="shared" si="463"/>
        <v>256.60663924352593</v>
      </c>
      <c r="X2277">
        <v>12104.73</v>
      </c>
      <c r="Y2277">
        <f t="shared" si="464"/>
        <v>292.19492648496509</v>
      </c>
      <c r="Z2277">
        <v>52041.05</v>
      </c>
      <c r="AA2277" s="136">
        <f t="shared" si="465"/>
        <v>524.73431072033554</v>
      </c>
      <c r="AB2277">
        <v>22642.75</v>
      </c>
      <c r="AC2277">
        <f t="shared" si="466"/>
        <v>257.38002136995021</v>
      </c>
    </row>
    <row r="2278" spans="1:29">
      <c r="A2278" s="20">
        <v>45392</v>
      </c>
      <c r="B2278">
        <v>63325.45</v>
      </c>
      <c r="C2278">
        <f t="shared" si="467"/>
        <v>320.9610262570356</v>
      </c>
      <c r="D2278">
        <v>49497</v>
      </c>
      <c r="E2278" s="135">
        <f t="shared" si="467"/>
        <v>571.52325374630209</v>
      </c>
      <c r="F2278">
        <v>26344</v>
      </c>
      <c r="G2278">
        <f t="shared" si="455"/>
        <v>379.02472782416152</v>
      </c>
      <c r="H2278">
        <v>21135.85</v>
      </c>
      <c r="I2278">
        <f t="shared" si="456"/>
        <v>333.80634482932885</v>
      </c>
      <c r="J2278">
        <v>18631.12</v>
      </c>
      <c r="K2278">
        <f t="shared" si="457"/>
        <v>365.06840457258403</v>
      </c>
      <c r="L2278">
        <v>55191.9</v>
      </c>
      <c r="M2278" s="134">
        <f t="shared" si="458"/>
        <v>648.39955733186719</v>
      </c>
      <c r="N2278">
        <v>21161.85</v>
      </c>
      <c r="O2278">
        <f t="shared" si="459"/>
        <v>322.39357828634456</v>
      </c>
      <c r="P2278">
        <v>45386.09</v>
      </c>
      <c r="Q2278">
        <f t="shared" si="460"/>
        <v>468.60412291515667</v>
      </c>
      <c r="R2278">
        <v>23940.95</v>
      </c>
      <c r="S2278" s="135">
        <f t="shared" si="461"/>
        <v>568.83618928140356</v>
      </c>
      <c r="T2278">
        <v>31631.9</v>
      </c>
      <c r="U2278" s="136">
        <f t="shared" si="462"/>
        <v>495.11721348553789</v>
      </c>
      <c r="V2278">
        <v>18925.849999999999</v>
      </c>
      <c r="W2278">
        <f t="shared" si="463"/>
        <v>258.72694289397521</v>
      </c>
      <c r="X2278">
        <v>12327.17</v>
      </c>
      <c r="Y2278">
        <f t="shared" si="464"/>
        <v>297.56438449413304</v>
      </c>
      <c r="Z2278">
        <v>52432.85</v>
      </c>
      <c r="AA2278" s="136">
        <f t="shared" si="465"/>
        <v>528.68486327337257</v>
      </c>
      <c r="AB2278">
        <v>22753.8</v>
      </c>
      <c r="AC2278">
        <f t="shared" si="466"/>
        <v>258.64232614181464</v>
      </c>
    </row>
    <row r="2279" spans="1:29">
      <c r="A2279" s="20">
        <v>45394</v>
      </c>
      <c r="B2279">
        <v>63067.85</v>
      </c>
      <c r="C2279">
        <f t="shared" si="467"/>
        <v>319.655396997965</v>
      </c>
      <c r="D2279">
        <v>49075.95</v>
      </c>
      <c r="E2279" s="135">
        <f t="shared" si="467"/>
        <v>566.66154766330953</v>
      </c>
      <c r="F2279">
        <v>26031</v>
      </c>
      <c r="G2279">
        <f t="shared" si="455"/>
        <v>374.52143524106998</v>
      </c>
      <c r="H2279">
        <v>20982.1</v>
      </c>
      <c r="I2279">
        <f t="shared" si="456"/>
        <v>331.37811386073713</v>
      </c>
      <c r="J2279">
        <v>18516.12</v>
      </c>
      <c r="K2279">
        <f t="shared" si="457"/>
        <v>362.8150313708739</v>
      </c>
      <c r="L2279">
        <v>54716.25</v>
      </c>
      <c r="M2279" s="134">
        <f t="shared" si="458"/>
        <v>642.81157704046745</v>
      </c>
      <c r="N2279">
        <v>21084.3</v>
      </c>
      <c r="O2279">
        <f t="shared" si="459"/>
        <v>321.21213044524819</v>
      </c>
      <c r="P2279">
        <v>45106.01</v>
      </c>
      <c r="Q2279">
        <f t="shared" si="460"/>
        <v>465.71234169438895</v>
      </c>
      <c r="R2279">
        <v>23840.15</v>
      </c>
      <c r="S2279" s="135">
        <f t="shared" si="461"/>
        <v>566.44118457693003</v>
      </c>
      <c r="T2279">
        <v>31527</v>
      </c>
      <c r="U2279" s="136">
        <f t="shared" si="462"/>
        <v>493.47526988763093</v>
      </c>
      <c r="V2279">
        <v>18858.8</v>
      </c>
      <c r="W2279">
        <f t="shared" si="463"/>
        <v>257.81033193483518</v>
      </c>
      <c r="X2279">
        <v>12214.29</v>
      </c>
      <c r="Y2279">
        <f t="shared" si="464"/>
        <v>294.8395849073911</v>
      </c>
      <c r="Z2279">
        <v>52258.67</v>
      </c>
      <c r="AA2279" s="136">
        <f t="shared" si="465"/>
        <v>526.92859159474062</v>
      </c>
      <c r="AB2279">
        <v>22519.4</v>
      </c>
      <c r="AC2279">
        <f t="shared" si="466"/>
        <v>255.97790256212068</v>
      </c>
    </row>
    <row r="2280" spans="1:29">
      <c r="A2280" s="20">
        <v>45397</v>
      </c>
      <c r="B2280">
        <v>62008.15</v>
      </c>
      <c r="C2280">
        <f t="shared" si="467"/>
        <v>314.28437477033646</v>
      </c>
      <c r="D2280">
        <v>48213.9</v>
      </c>
      <c r="E2280" s="135">
        <f t="shared" si="467"/>
        <v>556.70778034626017</v>
      </c>
      <c r="F2280">
        <v>25839.1</v>
      </c>
      <c r="G2280">
        <f t="shared" si="455"/>
        <v>371.76047087463144</v>
      </c>
      <c r="H2280">
        <v>20795.53</v>
      </c>
      <c r="I2280">
        <f t="shared" si="456"/>
        <v>328.43154441806945</v>
      </c>
      <c r="J2280">
        <v>18386.57</v>
      </c>
      <c r="K2280">
        <f t="shared" si="457"/>
        <v>360.27655747277333</v>
      </c>
      <c r="L2280">
        <v>54102.6</v>
      </c>
      <c r="M2280" s="134">
        <f t="shared" si="458"/>
        <v>635.60235995686094</v>
      </c>
      <c r="N2280">
        <v>20845.400000000001</v>
      </c>
      <c r="O2280">
        <f t="shared" si="459"/>
        <v>317.57257030033611</v>
      </c>
      <c r="P2280">
        <v>44454.42</v>
      </c>
      <c r="Q2280">
        <f t="shared" si="460"/>
        <v>458.98477912069529</v>
      </c>
      <c r="R2280">
        <v>23449.65</v>
      </c>
      <c r="S2280" s="135">
        <f t="shared" si="461"/>
        <v>557.16291734382571</v>
      </c>
      <c r="T2280">
        <v>31145.35</v>
      </c>
      <c r="U2280" s="136">
        <f t="shared" si="462"/>
        <v>487.50150654977398</v>
      </c>
      <c r="V2280">
        <v>18679.099999999999</v>
      </c>
      <c r="W2280">
        <f t="shared" si="463"/>
        <v>255.35373254098772</v>
      </c>
      <c r="X2280">
        <v>12112.53</v>
      </c>
      <c r="Y2280">
        <f t="shared" si="464"/>
        <v>292.38320994329774</v>
      </c>
      <c r="Z2280">
        <v>51274.239999999998</v>
      </c>
      <c r="AA2280" s="136">
        <f t="shared" si="465"/>
        <v>517.00250060498502</v>
      </c>
      <c r="AB2280">
        <v>22272.5</v>
      </c>
      <c r="AC2280">
        <f t="shared" si="466"/>
        <v>253.17139154750268</v>
      </c>
    </row>
    <row r="2281" spans="1:29">
      <c r="A2281" s="20">
        <v>45398</v>
      </c>
      <c r="B2281">
        <v>62057.5</v>
      </c>
      <c r="C2281">
        <f t="shared" si="467"/>
        <v>314.53450211480515</v>
      </c>
      <c r="D2281">
        <v>48229.85</v>
      </c>
      <c r="E2281" s="135">
        <f t="shared" si="467"/>
        <v>556.89194900087057</v>
      </c>
      <c r="F2281">
        <v>25891.85</v>
      </c>
      <c r="G2281">
        <f t="shared" si="455"/>
        <v>372.51941235628669</v>
      </c>
      <c r="H2281">
        <v>20841.919999999998</v>
      </c>
      <c r="I2281">
        <f t="shared" si="456"/>
        <v>329.16419895226767</v>
      </c>
      <c r="J2281">
        <v>18396.82</v>
      </c>
      <c r="K2281">
        <f t="shared" si="457"/>
        <v>360.47740160596925</v>
      </c>
      <c r="L2281">
        <v>54206.7</v>
      </c>
      <c r="M2281" s="134">
        <f t="shared" si="458"/>
        <v>636.82533640663439</v>
      </c>
      <c r="N2281">
        <v>20719.349999999999</v>
      </c>
      <c r="O2281">
        <f t="shared" si="459"/>
        <v>315.65224147544632</v>
      </c>
      <c r="P2281">
        <v>44565.88</v>
      </c>
      <c r="Q2281">
        <f t="shared" si="460"/>
        <v>460.13558580045395</v>
      </c>
      <c r="R2281">
        <v>23438.85</v>
      </c>
      <c r="S2281" s="135">
        <f t="shared" si="461"/>
        <v>556.90630969691779</v>
      </c>
      <c r="T2281">
        <v>31146.5</v>
      </c>
      <c r="U2281" s="136">
        <f t="shared" si="462"/>
        <v>487.51950688473676</v>
      </c>
      <c r="V2281">
        <v>18581.45</v>
      </c>
      <c r="W2281">
        <f t="shared" si="463"/>
        <v>254.01880248640123</v>
      </c>
      <c r="X2281">
        <v>12115.53</v>
      </c>
      <c r="Y2281">
        <f t="shared" si="464"/>
        <v>292.45562665804107</v>
      </c>
      <c r="Z2281">
        <v>51515.43</v>
      </c>
      <c r="AA2281" s="136">
        <f t="shared" si="465"/>
        <v>519.43443978381868</v>
      </c>
      <c r="AB2281">
        <v>22147.9</v>
      </c>
      <c r="AC2281">
        <f t="shared" si="466"/>
        <v>251.7550639961807</v>
      </c>
    </row>
    <row r="2282" spans="1:29">
      <c r="A2282" s="20">
        <v>45400</v>
      </c>
      <c r="B2282">
        <v>61989.2</v>
      </c>
      <c r="C2282">
        <f t="shared" si="467"/>
        <v>314.18832789743504</v>
      </c>
      <c r="D2282">
        <v>48039.3</v>
      </c>
      <c r="E2282" s="135">
        <f t="shared" si="467"/>
        <v>554.69173977604157</v>
      </c>
      <c r="F2282">
        <v>25653.65</v>
      </c>
      <c r="G2282">
        <f t="shared" si="455"/>
        <v>369.09230598794039</v>
      </c>
      <c r="H2282">
        <v>20651.55</v>
      </c>
      <c r="I2282">
        <f t="shared" si="456"/>
        <v>326.1576146954169</v>
      </c>
      <c r="J2282">
        <v>18200.63</v>
      </c>
      <c r="K2282">
        <f t="shared" si="457"/>
        <v>356.63314692385171</v>
      </c>
      <c r="L2282">
        <v>54049.45</v>
      </c>
      <c r="M2282" s="134">
        <f t="shared" si="458"/>
        <v>634.97794883000745</v>
      </c>
      <c r="N2282">
        <v>20672.7</v>
      </c>
      <c r="O2282">
        <f t="shared" si="459"/>
        <v>314.94154461165334</v>
      </c>
      <c r="P2282">
        <v>44409.17</v>
      </c>
      <c r="Q2282">
        <f t="shared" si="460"/>
        <v>458.51758010527203</v>
      </c>
      <c r="R2282">
        <v>23289.55</v>
      </c>
      <c r="S2282" s="135">
        <f t="shared" si="461"/>
        <v>553.35894657808944</v>
      </c>
      <c r="T2282">
        <v>30882.85</v>
      </c>
      <c r="U2282" s="136">
        <f t="shared" si="462"/>
        <v>483.39273443871036</v>
      </c>
      <c r="V2282">
        <v>18398.400000000001</v>
      </c>
      <c r="W2282">
        <f t="shared" si="463"/>
        <v>251.5164067209935</v>
      </c>
      <c r="X2282">
        <v>12069.13</v>
      </c>
      <c r="Y2282">
        <f t="shared" si="464"/>
        <v>291.33558147001105</v>
      </c>
      <c r="Z2282">
        <v>51507.4</v>
      </c>
      <c r="AA2282" s="136">
        <f t="shared" si="465"/>
        <v>519.35347261434219</v>
      </c>
      <c r="AB2282">
        <v>21995.85</v>
      </c>
      <c r="AC2282">
        <f t="shared" si="466"/>
        <v>250.0267124377657</v>
      </c>
    </row>
    <row r="2283" spans="1:29">
      <c r="A2283" s="20">
        <v>45401</v>
      </c>
      <c r="B2283">
        <v>61887.9</v>
      </c>
      <c r="C2283">
        <f t="shared" si="467"/>
        <v>313.67489527342951</v>
      </c>
      <c r="D2283">
        <v>47743.75</v>
      </c>
      <c r="E2283" s="135">
        <f t="shared" si="467"/>
        <v>551.27913501929436</v>
      </c>
      <c r="F2283">
        <v>25623.599999999999</v>
      </c>
      <c r="G2283">
        <f t="shared" si="455"/>
        <v>368.6599611249311</v>
      </c>
      <c r="H2283">
        <v>20588.400000000001</v>
      </c>
      <c r="I2283">
        <f t="shared" si="456"/>
        <v>325.16026324392703</v>
      </c>
      <c r="J2283">
        <v>18150.95</v>
      </c>
      <c r="K2283">
        <f t="shared" si="457"/>
        <v>355.65968970071282</v>
      </c>
      <c r="L2283">
        <v>53827</v>
      </c>
      <c r="M2283" s="134">
        <f t="shared" si="458"/>
        <v>632.36458560952622</v>
      </c>
      <c r="N2283">
        <v>20597.599999999999</v>
      </c>
      <c r="O2283">
        <f t="shared" si="459"/>
        <v>313.79742168623306</v>
      </c>
      <c r="P2283">
        <v>44224.959999999999</v>
      </c>
      <c r="Q2283">
        <f t="shared" si="460"/>
        <v>456.61564130679437</v>
      </c>
      <c r="R2283">
        <v>23193.200000000001</v>
      </c>
      <c r="S2283" s="135">
        <f t="shared" si="461"/>
        <v>551.06967372812892</v>
      </c>
      <c r="T2283">
        <v>30745.65</v>
      </c>
      <c r="U2283" s="136">
        <f t="shared" si="462"/>
        <v>481.24521621532779</v>
      </c>
      <c r="V2283">
        <v>18337.5</v>
      </c>
      <c r="W2283">
        <f t="shared" si="463"/>
        <v>250.68386969770296</v>
      </c>
      <c r="X2283">
        <v>12075.43</v>
      </c>
      <c r="Y2283">
        <f t="shared" si="464"/>
        <v>291.48765657097204</v>
      </c>
      <c r="Z2283">
        <v>51251.33</v>
      </c>
      <c r="AA2283" s="136">
        <f t="shared" si="465"/>
        <v>516.77149713640404</v>
      </c>
      <c r="AB2283">
        <v>22147</v>
      </c>
      <c r="AC2283">
        <f t="shared" si="466"/>
        <v>251.74483370086617</v>
      </c>
    </row>
    <row r="2284" spans="1:29">
      <c r="A2284" s="20">
        <v>45404</v>
      </c>
      <c r="B2284">
        <v>62683.65</v>
      </c>
      <c r="C2284">
        <f t="shared" si="467"/>
        <v>317.70810366980152</v>
      </c>
      <c r="D2284">
        <v>48566.400000000001</v>
      </c>
      <c r="E2284" s="135">
        <f t="shared" si="467"/>
        <v>560.77796534627169</v>
      </c>
      <c r="F2284">
        <v>25944</v>
      </c>
      <c r="G2284">
        <f t="shared" si="455"/>
        <v>373.26972132819793</v>
      </c>
      <c r="H2284">
        <v>20810.27</v>
      </c>
      <c r="I2284">
        <f t="shared" si="456"/>
        <v>328.66433872361125</v>
      </c>
      <c r="J2284">
        <v>18331.740000000002</v>
      </c>
      <c r="K2284">
        <f t="shared" si="457"/>
        <v>359.20218831929714</v>
      </c>
      <c r="L2284">
        <v>54185.15</v>
      </c>
      <c r="M2284" s="134">
        <f t="shared" si="458"/>
        <v>636.57216500901075</v>
      </c>
      <c r="N2284">
        <v>20644.900000000001</v>
      </c>
      <c r="O2284">
        <f t="shared" si="459"/>
        <v>314.51802107867491</v>
      </c>
      <c r="P2284">
        <v>44486.32</v>
      </c>
      <c r="Q2284">
        <f t="shared" si="460"/>
        <v>459.3141415205186</v>
      </c>
      <c r="R2284">
        <v>23500.65</v>
      </c>
      <c r="S2284" s="135">
        <f t="shared" si="461"/>
        <v>558.37467567644626</v>
      </c>
      <c r="T2284">
        <v>31119.65</v>
      </c>
      <c r="U2284" s="136">
        <f t="shared" si="462"/>
        <v>487.0992381945195</v>
      </c>
      <c r="V2284">
        <v>18434.05</v>
      </c>
      <c r="W2284">
        <f t="shared" si="463"/>
        <v>252.00376213774729</v>
      </c>
      <c r="X2284">
        <v>12200.1</v>
      </c>
      <c r="Y2284">
        <f t="shared" si="464"/>
        <v>294.49705384665521</v>
      </c>
      <c r="Z2284">
        <v>52021.96</v>
      </c>
      <c r="AA2284" s="136">
        <f t="shared" si="465"/>
        <v>524.54182463499239</v>
      </c>
      <c r="AB2284">
        <v>22336.400000000001</v>
      </c>
      <c r="AC2284">
        <f t="shared" si="466"/>
        <v>253.89774251483396</v>
      </c>
    </row>
    <row r="2285" spans="1:29">
      <c r="A2285" s="20">
        <v>45405</v>
      </c>
      <c r="B2285">
        <v>62798.55</v>
      </c>
      <c r="C2285">
        <f t="shared" si="467"/>
        <v>318.2904670310873</v>
      </c>
      <c r="D2285">
        <v>49282.55</v>
      </c>
      <c r="E2285" s="135">
        <f t="shared" si="467"/>
        <v>569.04708020516046</v>
      </c>
      <c r="F2285">
        <v>26027.599999999999</v>
      </c>
      <c r="G2285">
        <f t="shared" si="455"/>
        <v>374.47251768585431</v>
      </c>
      <c r="H2285">
        <v>20888.45</v>
      </c>
      <c r="I2285">
        <f t="shared" si="456"/>
        <v>329.89906455856732</v>
      </c>
      <c r="J2285">
        <v>18355.43</v>
      </c>
      <c r="K2285">
        <f t="shared" si="457"/>
        <v>359.66638319884942</v>
      </c>
      <c r="L2285">
        <v>54580.45</v>
      </c>
      <c r="M2285" s="134">
        <f t="shared" si="458"/>
        <v>641.21618605219442</v>
      </c>
      <c r="N2285">
        <v>20673.349999999999</v>
      </c>
      <c r="O2285">
        <f t="shared" si="459"/>
        <v>314.95144714030204</v>
      </c>
      <c r="P2285">
        <v>44830.81</v>
      </c>
      <c r="Q2285">
        <f t="shared" si="460"/>
        <v>462.87094569340593</v>
      </c>
      <c r="R2285">
        <v>23543.1</v>
      </c>
      <c r="S2285" s="135">
        <f t="shared" si="461"/>
        <v>559.38328628859801</v>
      </c>
      <c r="T2285">
        <v>31208.55</v>
      </c>
      <c r="U2285" s="136">
        <f t="shared" si="462"/>
        <v>488.49074234946625</v>
      </c>
      <c r="V2285">
        <v>18558.5</v>
      </c>
      <c r="W2285">
        <f t="shared" si="463"/>
        <v>253.70506316481638</v>
      </c>
      <c r="X2285">
        <v>12201.03</v>
      </c>
      <c r="Y2285">
        <f t="shared" si="464"/>
        <v>294.5195030282257</v>
      </c>
      <c r="Z2285">
        <v>52891.22</v>
      </c>
      <c r="AA2285" s="136">
        <f t="shared" si="465"/>
        <v>533.30664676937977</v>
      </c>
      <c r="AB2285">
        <v>22368</v>
      </c>
      <c r="AC2285">
        <f t="shared" si="466"/>
        <v>254.2569395503217</v>
      </c>
    </row>
    <row r="2286" spans="1:29">
      <c r="A2286" s="20">
        <v>45406</v>
      </c>
      <c r="B2286">
        <v>63277.4</v>
      </c>
      <c r="C2286">
        <f t="shared" si="467"/>
        <v>320.71748788010109</v>
      </c>
      <c r="D2286">
        <v>49506.2</v>
      </c>
      <c r="E2286" s="135">
        <f t="shared" si="467"/>
        <v>571.62948268814637</v>
      </c>
      <c r="F2286">
        <v>26044.65</v>
      </c>
      <c r="G2286">
        <f t="shared" si="455"/>
        <v>374.71782483774479</v>
      </c>
      <c r="H2286">
        <v>20973.85</v>
      </c>
      <c r="I2286">
        <f t="shared" si="456"/>
        <v>331.24781854047126</v>
      </c>
      <c r="J2286">
        <v>18457</v>
      </c>
      <c r="K2286">
        <f t="shared" si="457"/>
        <v>361.656601599699</v>
      </c>
      <c r="L2286">
        <v>55243.45</v>
      </c>
      <c r="M2286" s="134">
        <f t="shared" si="458"/>
        <v>649.00517151040515</v>
      </c>
      <c r="N2286">
        <v>20802.25</v>
      </c>
      <c r="O2286">
        <f t="shared" si="459"/>
        <v>316.9151947446519</v>
      </c>
      <c r="P2286">
        <v>45213.31</v>
      </c>
      <c r="Q2286">
        <f t="shared" si="460"/>
        <v>466.82019703924891</v>
      </c>
      <c r="R2286">
        <v>23726.400000000001</v>
      </c>
      <c r="S2286" s="135">
        <f t="shared" si="461"/>
        <v>563.73848829584017</v>
      </c>
      <c r="T2286">
        <v>31487.65</v>
      </c>
      <c r="U2286" s="136">
        <f t="shared" si="462"/>
        <v>492.85934538260096</v>
      </c>
      <c r="V2286">
        <v>18614.099999999999</v>
      </c>
      <c r="W2286">
        <f t="shared" si="463"/>
        <v>254.46514622713084</v>
      </c>
      <c r="X2286">
        <v>12345.93</v>
      </c>
      <c r="Y2286">
        <f t="shared" si="464"/>
        <v>298.01723035032796</v>
      </c>
      <c r="Z2286">
        <v>53367.43</v>
      </c>
      <c r="AA2286" s="136">
        <f t="shared" si="465"/>
        <v>538.10831249495845</v>
      </c>
      <c r="AB2286">
        <v>22402.400000000001</v>
      </c>
      <c r="AC2286">
        <f t="shared" si="466"/>
        <v>254.64796417123245</v>
      </c>
    </row>
    <row r="2287" spans="1:29">
      <c r="A2287" s="20">
        <v>45407</v>
      </c>
      <c r="B2287">
        <v>63704.45</v>
      </c>
      <c r="C2287">
        <f t="shared" si="467"/>
        <v>322.88196371506262</v>
      </c>
      <c r="D2287">
        <v>49881.7</v>
      </c>
      <c r="E2287" s="135">
        <f t="shared" si="467"/>
        <v>575.96524004276853</v>
      </c>
      <c r="F2287">
        <v>26357.65</v>
      </c>
      <c r="G2287">
        <f t="shared" si="455"/>
        <v>379.22111742083626</v>
      </c>
      <c r="H2287">
        <v>21118</v>
      </c>
      <c r="I2287">
        <f t="shared" si="456"/>
        <v>333.52443313638997</v>
      </c>
      <c r="J2287">
        <v>18670.169999999998</v>
      </c>
      <c r="K2287">
        <f t="shared" si="457"/>
        <v>365.83357173368654</v>
      </c>
      <c r="L2287">
        <v>55725.95</v>
      </c>
      <c r="M2287" s="134">
        <f t="shared" si="458"/>
        <v>654.67362623678036</v>
      </c>
      <c r="N2287">
        <v>20851.75</v>
      </c>
      <c r="O2287">
        <f t="shared" si="459"/>
        <v>317.66931038790489</v>
      </c>
      <c r="P2287">
        <v>45613.77</v>
      </c>
      <c r="Q2287">
        <f t="shared" si="460"/>
        <v>470.95488251364424</v>
      </c>
      <c r="R2287">
        <v>24025.75</v>
      </c>
      <c r="S2287" s="135">
        <f t="shared" si="461"/>
        <v>570.85103450897657</v>
      </c>
      <c r="T2287">
        <v>32026.5</v>
      </c>
      <c r="U2287" s="136">
        <f t="shared" si="462"/>
        <v>501.29367624754053</v>
      </c>
      <c r="V2287">
        <v>18723.650000000001</v>
      </c>
      <c r="W2287">
        <f t="shared" si="463"/>
        <v>255.96275592994661</v>
      </c>
      <c r="X2287">
        <v>12531.99</v>
      </c>
      <c r="Y2287">
        <f t="shared" si="464"/>
        <v>302.50851499870862</v>
      </c>
      <c r="Z2287">
        <v>54112.77</v>
      </c>
      <c r="AA2287" s="136">
        <f t="shared" si="465"/>
        <v>545.62363878357655</v>
      </c>
      <c r="AB2287">
        <v>22570.35</v>
      </c>
      <c r="AC2287">
        <f t="shared" si="466"/>
        <v>256.55705094687062</v>
      </c>
    </row>
    <row r="2288" spans="1:29">
      <c r="A2288" s="20">
        <v>45408</v>
      </c>
      <c r="B2288">
        <v>64134.55</v>
      </c>
      <c r="C2288">
        <f t="shared" si="467"/>
        <v>325.06189828154658</v>
      </c>
      <c r="D2288">
        <v>50299.3</v>
      </c>
      <c r="E2288" s="135">
        <f t="shared" si="467"/>
        <v>580.78711027256963</v>
      </c>
      <c r="F2288">
        <v>26347.05</v>
      </c>
      <c r="G2288">
        <f t="shared" si="455"/>
        <v>379.06860974869323</v>
      </c>
      <c r="H2288">
        <v>21153.05</v>
      </c>
      <c r="I2288">
        <f t="shared" si="456"/>
        <v>334.07799083036809</v>
      </c>
      <c r="J2288">
        <v>18772.080000000002</v>
      </c>
      <c r="K2288">
        <f t="shared" si="457"/>
        <v>367.83045228139343</v>
      </c>
      <c r="L2288">
        <v>56147.35</v>
      </c>
      <c r="M2288" s="134">
        <f t="shared" si="458"/>
        <v>659.62427249935968</v>
      </c>
      <c r="N2288">
        <v>21024.400000000001</v>
      </c>
      <c r="O2288">
        <f t="shared" si="459"/>
        <v>320.29957434361472</v>
      </c>
      <c r="P2288">
        <v>46075.79</v>
      </c>
      <c r="Q2288">
        <f t="shared" si="460"/>
        <v>475.72516514581775</v>
      </c>
      <c r="R2288">
        <v>24311.05</v>
      </c>
      <c r="S2288" s="135">
        <f t="shared" si="461"/>
        <v>577.62975318145959</v>
      </c>
      <c r="T2288">
        <v>32219.200000000001</v>
      </c>
      <c r="U2288" s="136">
        <f t="shared" si="462"/>
        <v>504.30990628869085</v>
      </c>
      <c r="V2288">
        <v>18842.45</v>
      </c>
      <c r="W2288">
        <f t="shared" si="463"/>
        <v>257.58681830050352</v>
      </c>
      <c r="X2288">
        <v>12581.85</v>
      </c>
      <c r="Y2288">
        <f t="shared" si="464"/>
        <v>303.71208079774254</v>
      </c>
      <c r="Z2288">
        <v>54628.93</v>
      </c>
      <c r="AA2288" s="136">
        <f t="shared" si="465"/>
        <v>550.8281237396144</v>
      </c>
      <c r="AB2288">
        <v>22419.95</v>
      </c>
      <c r="AC2288">
        <f t="shared" si="466"/>
        <v>254.84745492986565</v>
      </c>
    </row>
    <row r="2289" spans="1:29">
      <c r="A2289" s="20">
        <v>45411</v>
      </c>
      <c r="B2289">
        <v>64488.05</v>
      </c>
      <c r="C2289">
        <f t="shared" si="467"/>
        <v>326.85359060717337</v>
      </c>
      <c r="D2289">
        <v>50173.95</v>
      </c>
      <c r="E2289" s="135">
        <f t="shared" si="467"/>
        <v>579.33974093994129</v>
      </c>
      <c r="F2289">
        <v>26562.1</v>
      </c>
      <c r="G2289">
        <f t="shared" si="455"/>
        <v>382.16264511608563</v>
      </c>
      <c r="H2289">
        <v>21185.599999999999</v>
      </c>
      <c r="I2289">
        <f t="shared" si="456"/>
        <v>334.59206509396262</v>
      </c>
      <c r="J2289">
        <v>18777.599999999999</v>
      </c>
      <c r="K2289">
        <f t="shared" si="457"/>
        <v>367.9386141950755</v>
      </c>
      <c r="L2289">
        <v>56684.25</v>
      </c>
      <c r="M2289" s="134">
        <f t="shared" si="458"/>
        <v>665.93182346845992</v>
      </c>
      <c r="N2289">
        <v>21180.85</v>
      </c>
      <c r="O2289">
        <f t="shared" si="459"/>
        <v>322.68303681607807</v>
      </c>
      <c r="P2289">
        <v>46444.2</v>
      </c>
      <c r="Q2289">
        <f t="shared" si="460"/>
        <v>479.52893949437191</v>
      </c>
      <c r="R2289">
        <v>24355.05</v>
      </c>
      <c r="S2289" s="135">
        <f t="shared" si="461"/>
        <v>578.67519174293614</v>
      </c>
      <c r="T2289">
        <v>32257.65</v>
      </c>
      <c r="U2289" s="136">
        <f t="shared" si="462"/>
        <v>504.91174357505429</v>
      </c>
      <c r="V2289">
        <v>18775.349999999999</v>
      </c>
      <c r="W2289">
        <f t="shared" si="463"/>
        <v>256.66952381342969</v>
      </c>
      <c r="X2289">
        <v>12719.58</v>
      </c>
      <c r="Y2289">
        <f t="shared" si="464"/>
        <v>307.03673217160832</v>
      </c>
      <c r="Z2289">
        <v>54732.72</v>
      </c>
      <c r="AA2289" s="136">
        <f t="shared" si="465"/>
        <v>551.87464709203834</v>
      </c>
      <c r="AB2289">
        <v>22643.4</v>
      </c>
      <c r="AC2289">
        <f t="shared" si="466"/>
        <v>257.3874099165663</v>
      </c>
    </row>
    <row r="2290" spans="1:29">
      <c r="A2290" s="20">
        <v>45412</v>
      </c>
      <c r="B2290">
        <v>64900.5</v>
      </c>
      <c r="C2290">
        <f t="shared" si="467"/>
        <v>328.9440672682901</v>
      </c>
      <c r="D2290">
        <v>50494.7</v>
      </c>
      <c r="E2290" s="135">
        <f t="shared" si="467"/>
        <v>583.04332062434901</v>
      </c>
      <c r="F2290">
        <v>26503.75</v>
      </c>
      <c r="G2290">
        <f t="shared" si="455"/>
        <v>381.32313354348696</v>
      </c>
      <c r="H2290">
        <v>21218.639999999999</v>
      </c>
      <c r="I2290">
        <f t="shared" si="456"/>
        <v>335.11387810991238</v>
      </c>
      <c r="J2290">
        <v>18896.810000000001</v>
      </c>
      <c r="K2290">
        <f t="shared" si="457"/>
        <v>370.2744804505179</v>
      </c>
      <c r="L2290">
        <v>57300.95</v>
      </c>
      <c r="M2290" s="134">
        <f t="shared" si="458"/>
        <v>673.17687223479265</v>
      </c>
      <c r="N2290">
        <v>21370.55</v>
      </c>
      <c r="O2290">
        <f t="shared" si="459"/>
        <v>325.57305171557499</v>
      </c>
      <c r="P2290">
        <v>46866.62</v>
      </c>
      <c r="Q2290">
        <f t="shared" si="460"/>
        <v>483.89035845779932</v>
      </c>
      <c r="R2290">
        <v>24538.400000000001</v>
      </c>
      <c r="S2290" s="135">
        <f t="shared" si="461"/>
        <v>583.03158174854354</v>
      </c>
      <c r="T2290">
        <v>32577.95</v>
      </c>
      <c r="U2290" s="136">
        <f t="shared" si="462"/>
        <v>509.92522817381121</v>
      </c>
      <c r="V2290">
        <v>18755.95</v>
      </c>
      <c r="W2290">
        <f t="shared" si="463"/>
        <v>256.4043149751401</v>
      </c>
      <c r="X2290">
        <v>12780.34</v>
      </c>
      <c r="Y2290">
        <f t="shared" si="464"/>
        <v>308.5034120342097</v>
      </c>
      <c r="Z2290">
        <v>55087.85</v>
      </c>
      <c r="AA2290" s="136">
        <f t="shared" si="465"/>
        <v>555.45545293216105</v>
      </c>
      <c r="AB2290">
        <v>22604.85</v>
      </c>
      <c r="AC2290">
        <f t="shared" si="466"/>
        <v>256.9492122672608</v>
      </c>
    </row>
    <row r="2291" spans="1:29">
      <c r="A2291" s="20">
        <v>45414</v>
      </c>
      <c r="B2291">
        <v>66008.850000000006</v>
      </c>
      <c r="C2291">
        <f t="shared" si="467"/>
        <v>334.56166893479207</v>
      </c>
      <c r="D2291">
        <v>51158.7</v>
      </c>
      <c r="E2291" s="135">
        <f t="shared" si="467"/>
        <v>590.71027903571826</v>
      </c>
      <c r="F2291">
        <v>26653.1</v>
      </c>
      <c r="G2291">
        <f t="shared" si="455"/>
        <v>383.47190909391736</v>
      </c>
      <c r="H2291">
        <v>21463.71</v>
      </c>
      <c r="I2291">
        <f t="shared" si="456"/>
        <v>338.98435982355642</v>
      </c>
      <c r="J2291">
        <v>19162.419999999998</v>
      </c>
      <c r="K2291">
        <f t="shared" si="457"/>
        <v>375.47898876448522</v>
      </c>
      <c r="L2291">
        <v>58093.8</v>
      </c>
      <c r="M2291" s="134">
        <f t="shared" si="458"/>
        <v>682.4913475297285</v>
      </c>
      <c r="N2291">
        <v>21490.9</v>
      </c>
      <c r="O2291">
        <f t="shared" si="459"/>
        <v>327.40654298154482</v>
      </c>
      <c r="P2291">
        <v>47362.06</v>
      </c>
      <c r="Q2291">
        <f t="shared" si="460"/>
        <v>489.00569724677814</v>
      </c>
      <c r="R2291">
        <v>25122.55</v>
      </c>
      <c r="S2291" s="135">
        <f t="shared" si="461"/>
        <v>596.91096665050986</v>
      </c>
      <c r="T2291">
        <v>33182.800000000003</v>
      </c>
      <c r="U2291" s="136">
        <f t="shared" si="462"/>
        <v>519.3926217409612</v>
      </c>
      <c r="V2291">
        <v>18838.95</v>
      </c>
      <c r="W2291">
        <f t="shared" si="463"/>
        <v>257.53897134514199</v>
      </c>
      <c r="X2291">
        <v>13024.28</v>
      </c>
      <c r="Y2291">
        <f t="shared" si="464"/>
        <v>314.39185649903811</v>
      </c>
      <c r="Z2291">
        <v>55860.9</v>
      </c>
      <c r="AA2291" s="136">
        <f t="shared" si="465"/>
        <v>563.25018149552307</v>
      </c>
      <c r="AB2291">
        <v>22648.2</v>
      </c>
      <c r="AC2291">
        <f t="shared" si="466"/>
        <v>257.44197149157708</v>
      </c>
    </row>
    <row r="2292" spans="1:29">
      <c r="A2292" s="20">
        <v>45415</v>
      </c>
      <c r="B2292">
        <v>65770.5</v>
      </c>
      <c r="C2292">
        <f t="shared" si="467"/>
        <v>333.35360707959217</v>
      </c>
      <c r="D2292">
        <v>51036.1</v>
      </c>
      <c r="E2292" s="135">
        <f t="shared" si="467"/>
        <v>589.29466291940219</v>
      </c>
      <c r="F2292">
        <v>26590.45</v>
      </c>
      <c r="G2292">
        <f t="shared" si="455"/>
        <v>382.57053120148709</v>
      </c>
      <c r="H2292">
        <v>21498.959999999999</v>
      </c>
      <c r="I2292">
        <f t="shared" si="456"/>
        <v>339.5410761919652</v>
      </c>
      <c r="J2292">
        <v>19237.599999999999</v>
      </c>
      <c r="K2292">
        <f t="shared" si="457"/>
        <v>376.95210700191632</v>
      </c>
      <c r="L2292">
        <v>58323.65</v>
      </c>
      <c r="M2292" s="134">
        <f t="shared" si="458"/>
        <v>685.19164663616857</v>
      </c>
      <c r="N2292">
        <v>21527.3</v>
      </c>
      <c r="O2292">
        <f t="shared" si="459"/>
        <v>327.96108458587628</v>
      </c>
      <c r="P2292">
        <v>47367.5</v>
      </c>
      <c r="Q2292">
        <f t="shared" si="460"/>
        <v>489.06186437703019</v>
      </c>
      <c r="R2292">
        <v>25179.05</v>
      </c>
      <c r="S2292" s="135">
        <f t="shared" si="461"/>
        <v>598.25340480331488</v>
      </c>
      <c r="T2292">
        <v>33192.050000000003</v>
      </c>
      <c r="U2292" s="136">
        <f t="shared" si="462"/>
        <v>519.53740704392237</v>
      </c>
      <c r="V2292">
        <v>18783.3</v>
      </c>
      <c r="W2292">
        <f t="shared" si="463"/>
        <v>256.77820475489369</v>
      </c>
      <c r="X2292">
        <v>13056.58</v>
      </c>
      <c r="Y2292">
        <f t="shared" si="464"/>
        <v>315.1715431277745</v>
      </c>
      <c r="Z2292">
        <v>55851.31</v>
      </c>
      <c r="AA2292" s="136">
        <f t="shared" si="465"/>
        <v>563.15348471404377</v>
      </c>
      <c r="AB2292">
        <v>22475.85</v>
      </c>
      <c r="AC2292">
        <f t="shared" si="466"/>
        <v>255.48286993884557</v>
      </c>
    </row>
    <row r="2293" spans="1:29">
      <c r="A2293" s="20">
        <v>45418</v>
      </c>
      <c r="B2293">
        <v>64937.4</v>
      </c>
      <c r="C2293">
        <f t="shared" si="467"/>
        <v>329.13109257752808</v>
      </c>
      <c r="D2293">
        <v>50313.65</v>
      </c>
      <c r="E2293" s="135">
        <f t="shared" si="467"/>
        <v>580.9528043285984</v>
      </c>
      <c r="F2293">
        <v>26551.200000000001</v>
      </c>
      <c r="G2293">
        <f t="shared" si="455"/>
        <v>382.00582118907067</v>
      </c>
      <c r="H2293">
        <v>21434.78</v>
      </c>
      <c r="I2293">
        <f t="shared" si="456"/>
        <v>338.52745756715734</v>
      </c>
      <c r="J2293">
        <v>19103.150000000001</v>
      </c>
      <c r="K2293">
        <f t="shared" si="457"/>
        <v>374.31761981087345</v>
      </c>
      <c r="L2293">
        <v>57832.25</v>
      </c>
      <c r="M2293" s="134">
        <f t="shared" si="458"/>
        <v>679.41863388478873</v>
      </c>
      <c r="N2293">
        <v>21476.799999999999</v>
      </c>
      <c r="O2293">
        <f t="shared" si="459"/>
        <v>327.19173428316356</v>
      </c>
      <c r="P2293">
        <v>46909.08</v>
      </c>
      <c r="Q2293">
        <f t="shared" si="460"/>
        <v>484.32875116928818</v>
      </c>
      <c r="R2293">
        <v>24695.5</v>
      </c>
      <c r="S2293" s="135">
        <f t="shared" si="461"/>
        <v>586.76427261236086</v>
      </c>
      <c r="T2293">
        <v>32717.200000000001</v>
      </c>
      <c r="U2293" s="136">
        <f t="shared" si="462"/>
        <v>512.10483395082304</v>
      </c>
      <c r="V2293">
        <v>18812.2</v>
      </c>
      <c r="W2293">
        <f t="shared" si="463"/>
        <v>257.17328390059316</v>
      </c>
      <c r="X2293">
        <v>12700.67</v>
      </c>
      <c r="Y2293">
        <f t="shared" si="464"/>
        <v>306.58026547967626</v>
      </c>
      <c r="Z2293">
        <v>54962.87</v>
      </c>
      <c r="AA2293" s="136">
        <f t="shared" si="465"/>
        <v>554.19526901669758</v>
      </c>
      <c r="AB2293">
        <v>22442.7</v>
      </c>
      <c r="AC2293">
        <f t="shared" si="466"/>
        <v>255.10605406142724</v>
      </c>
    </row>
    <row r="2294" spans="1:29">
      <c r="A2294" s="20">
        <v>45419</v>
      </c>
      <c r="B2294">
        <v>63937.35</v>
      </c>
      <c r="C2294">
        <f t="shared" si="467"/>
        <v>324.06240259098473</v>
      </c>
      <c r="D2294">
        <v>49099.4</v>
      </c>
      <c r="E2294" s="135">
        <f t="shared" si="467"/>
        <v>566.9323159987714</v>
      </c>
      <c r="F2294">
        <v>26292.05</v>
      </c>
      <c r="G2294">
        <f t="shared" si="455"/>
        <v>378.27729635549827</v>
      </c>
      <c r="H2294">
        <v>21397.51</v>
      </c>
      <c r="I2294">
        <f t="shared" si="456"/>
        <v>337.93883858699854</v>
      </c>
      <c r="J2294">
        <v>18988.62</v>
      </c>
      <c r="K2294">
        <f t="shared" si="457"/>
        <v>372.07345604746581</v>
      </c>
      <c r="L2294">
        <v>56291.15</v>
      </c>
      <c r="M2294" s="134">
        <f t="shared" si="458"/>
        <v>661.31364822921</v>
      </c>
      <c r="N2294">
        <v>21231.85</v>
      </c>
      <c r="O2294">
        <f t="shared" si="459"/>
        <v>323.46000444852058</v>
      </c>
      <c r="P2294">
        <v>46171.21</v>
      </c>
      <c r="Q2294">
        <f t="shared" si="460"/>
        <v>476.71036139005389</v>
      </c>
      <c r="R2294">
        <v>24083.05</v>
      </c>
      <c r="S2294" s="135">
        <f t="shared" si="461"/>
        <v>572.21248063562666</v>
      </c>
      <c r="T2294">
        <v>31986.65</v>
      </c>
      <c r="U2294" s="136">
        <f t="shared" si="462"/>
        <v>500.66992550991819</v>
      </c>
      <c r="V2294">
        <v>18840.75</v>
      </c>
      <c r="W2294">
        <f t="shared" si="463"/>
        <v>257.56357835075647</v>
      </c>
      <c r="X2294">
        <v>12396.44</v>
      </c>
      <c r="Y2294">
        <f t="shared" si="464"/>
        <v>299.23648643755632</v>
      </c>
      <c r="Z2294">
        <v>53700.66</v>
      </c>
      <c r="AA2294" s="136">
        <f t="shared" si="465"/>
        <v>541.46829878196343</v>
      </c>
      <c r="AB2294">
        <v>22302.5</v>
      </c>
      <c r="AC2294">
        <f t="shared" si="466"/>
        <v>253.5124013913202</v>
      </c>
    </row>
    <row r="2295" spans="1:29">
      <c r="A2295" s="20">
        <v>45420</v>
      </c>
      <c r="B2295">
        <v>64784.25</v>
      </c>
      <c r="C2295">
        <f t="shared" si="467"/>
        <v>328.35486151764195</v>
      </c>
      <c r="D2295">
        <v>49712.15</v>
      </c>
      <c r="E2295" s="135">
        <f t="shared" si="467"/>
        <v>574.00750992432336</v>
      </c>
      <c r="F2295">
        <v>26472.5</v>
      </c>
      <c r="G2295">
        <f t="shared" si="455"/>
        <v>380.8735236609898</v>
      </c>
      <c r="H2295">
        <v>21554.06</v>
      </c>
      <c r="I2295">
        <f t="shared" si="456"/>
        <v>340.41129099761991</v>
      </c>
      <c r="J2295">
        <v>19186.54</v>
      </c>
      <c r="K2295">
        <f t="shared" si="457"/>
        <v>375.95160930035701</v>
      </c>
      <c r="L2295">
        <v>57114.5</v>
      </c>
      <c r="M2295" s="134">
        <f t="shared" si="458"/>
        <v>670.98644035140887</v>
      </c>
      <c r="N2295">
        <v>21355.9</v>
      </c>
      <c r="O2295">
        <f t="shared" si="459"/>
        <v>325.34986395449107</v>
      </c>
      <c r="P2295">
        <v>46647.39</v>
      </c>
      <c r="Q2295">
        <f t="shared" si="460"/>
        <v>481.62684375832441</v>
      </c>
      <c r="R2295">
        <v>24481.4</v>
      </c>
      <c r="S2295" s="135">
        <f t="shared" si="461"/>
        <v>581.67726361208531</v>
      </c>
      <c r="T2295">
        <v>32580.7</v>
      </c>
      <c r="U2295" s="136">
        <f t="shared" si="462"/>
        <v>509.96827245306997</v>
      </c>
      <c r="V2295">
        <v>18897.55</v>
      </c>
      <c r="W2295">
        <f t="shared" si="463"/>
        <v>258.34006608348062</v>
      </c>
      <c r="X2295">
        <v>12592.94</v>
      </c>
      <c r="Y2295">
        <f t="shared" si="464"/>
        <v>303.97978125324369</v>
      </c>
      <c r="Z2295">
        <v>54372.32</v>
      </c>
      <c r="AA2295" s="136">
        <f t="shared" si="465"/>
        <v>548.24070339598291</v>
      </c>
      <c r="AB2295">
        <v>22302.5</v>
      </c>
      <c r="AC2295">
        <f t="shared" si="466"/>
        <v>253.5124013913202</v>
      </c>
    </row>
    <row r="2296" spans="1:29">
      <c r="A2296" s="20">
        <v>45421</v>
      </c>
      <c r="B2296">
        <v>63411.1</v>
      </c>
      <c r="C2296">
        <f t="shared" si="467"/>
        <v>321.39513784880347</v>
      </c>
      <c r="D2296">
        <v>48666.9</v>
      </c>
      <c r="E2296" s="135">
        <f t="shared" si="467"/>
        <v>561.93840106967923</v>
      </c>
      <c r="F2296">
        <v>25987.85</v>
      </c>
      <c r="G2296">
        <f t="shared" si="455"/>
        <v>373.90061391531788</v>
      </c>
      <c r="H2296">
        <v>21209.599999999999</v>
      </c>
      <c r="I2296">
        <f t="shared" si="456"/>
        <v>334.97110602564521</v>
      </c>
      <c r="J2296">
        <v>18767.07</v>
      </c>
      <c r="K2296">
        <f t="shared" si="457"/>
        <v>367.73228358799719</v>
      </c>
      <c r="L2296">
        <v>55914.400000000001</v>
      </c>
      <c r="M2296" s="134">
        <f t="shared" si="458"/>
        <v>656.88755430555852</v>
      </c>
      <c r="N2296">
        <v>21046.95</v>
      </c>
      <c r="O2296">
        <f t="shared" si="459"/>
        <v>320.64311591442998</v>
      </c>
      <c r="P2296">
        <v>45589.49</v>
      </c>
      <c r="Q2296">
        <f t="shared" si="460"/>
        <v>470.70419539553433</v>
      </c>
      <c r="R2296">
        <v>23901.05</v>
      </c>
      <c r="S2296" s="135">
        <f t="shared" si="461"/>
        <v>567.88816658588269</v>
      </c>
      <c r="T2296">
        <v>31962.799999999999</v>
      </c>
      <c r="U2296" s="136">
        <f t="shared" si="462"/>
        <v>500.29661421525577</v>
      </c>
      <c r="V2296">
        <v>18626.650000000001</v>
      </c>
      <c r="W2296">
        <f t="shared" si="463"/>
        <v>254.63671173849866</v>
      </c>
      <c r="X2296">
        <v>12219.78</v>
      </c>
      <c r="Y2296">
        <f t="shared" si="464"/>
        <v>294.9721074953714</v>
      </c>
      <c r="Z2296">
        <v>53018.54</v>
      </c>
      <c r="AA2296" s="136">
        <f t="shared" si="465"/>
        <v>534.59042510284746</v>
      </c>
      <c r="AB2296">
        <v>21957.5</v>
      </c>
      <c r="AC2296">
        <f t="shared" si="466"/>
        <v>249.59078818741901</v>
      </c>
    </row>
    <row r="2297" spans="1:29">
      <c r="A2297" s="20">
        <v>45422</v>
      </c>
      <c r="B2297">
        <v>63934.2</v>
      </c>
      <c r="C2297">
        <f t="shared" si="467"/>
        <v>324.04643701580591</v>
      </c>
      <c r="D2297">
        <v>48961</v>
      </c>
      <c r="E2297" s="135">
        <f t="shared" si="467"/>
        <v>565.33426322146192</v>
      </c>
      <c r="F2297">
        <v>26272</v>
      </c>
      <c r="G2297">
        <f t="shared" si="455"/>
        <v>377.9888266548881</v>
      </c>
      <c r="H2297">
        <v>21463.01</v>
      </c>
      <c r="I2297">
        <f t="shared" si="456"/>
        <v>338.97330446304903</v>
      </c>
      <c r="J2297">
        <v>18905.13</v>
      </c>
      <c r="K2297">
        <f t="shared" si="457"/>
        <v>370.43750710302425</v>
      </c>
      <c r="L2297">
        <v>56301.75</v>
      </c>
      <c r="M2297" s="134">
        <f t="shared" si="458"/>
        <v>661.43817801179978</v>
      </c>
      <c r="N2297">
        <v>21304.400000000001</v>
      </c>
      <c r="O2297">
        <f t="shared" si="459"/>
        <v>324.56527899231872</v>
      </c>
      <c r="P2297">
        <v>45948.93</v>
      </c>
      <c r="Q2297">
        <f t="shared" si="460"/>
        <v>474.4153559282135</v>
      </c>
      <c r="R2297">
        <v>24123.45</v>
      </c>
      <c r="S2297" s="135">
        <f t="shared" si="461"/>
        <v>573.17238331480053</v>
      </c>
      <c r="T2297">
        <v>32310.95</v>
      </c>
      <c r="U2297" s="136">
        <f t="shared" si="462"/>
        <v>505.7460199694151</v>
      </c>
      <c r="V2297">
        <v>18751.099999999999</v>
      </c>
      <c r="W2297">
        <f t="shared" si="463"/>
        <v>256.33801276556767</v>
      </c>
      <c r="X2297">
        <v>12384.6</v>
      </c>
      <c r="Y2297">
        <f t="shared" si="464"/>
        <v>298.95068180336938</v>
      </c>
      <c r="Z2297">
        <v>53322.61</v>
      </c>
      <c r="AA2297" s="136">
        <f t="shared" si="465"/>
        <v>537.6563886424135</v>
      </c>
      <c r="AB2297">
        <v>22055.200000000001</v>
      </c>
      <c r="AC2297">
        <f t="shared" si="466"/>
        <v>250.70134357878464</v>
      </c>
    </row>
    <row r="2298" spans="1:29">
      <c r="A2298" s="20">
        <v>45425</v>
      </c>
      <c r="B2298">
        <v>64354.400000000001</v>
      </c>
      <c r="C2298">
        <f t="shared" si="467"/>
        <v>326.17619406029917</v>
      </c>
      <c r="D2298">
        <v>48922.7</v>
      </c>
      <c r="E2298" s="135">
        <f t="shared" si="467"/>
        <v>564.89202751791447</v>
      </c>
      <c r="F2298">
        <v>26435.4</v>
      </c>
      <c r="G2298">
        <f t="shared" si="455"/>
        <v>380.33974680848922</v>
      </c>
      <c r="H2298">
        <v>21651.69</v>
      </c>
      <c r="I2298">
        <f t="shared" si="456"/>
        <v>341.95319792096046</v>
      </c>
      <c r="J2298">
        <v>19004.689999999999</v>
      </c>
      <c r="K2298">
        <f t="shared" si="457"/>
        <v>372.38834045921783</v>
      </c>
      <c r="L2298">
        <v>56846.45</v>
      </c>
      <c r="M2298" s="134">
        <f t="shared" si="458"/>
        <v>667.83736410393772</v>
      </c>
      <c r="N2298">
        <v>21463.200000000001</v>
      </c>
      <c r="O2298">
        <f t="shared" si="459"/>
        <v>326.98454291451225</v>
      </c>
      <c r="P2298">
        <v>46090.52</v>
      </c>
      <c r="Q2298">
        <f t="shared" si="460"/>
        <v>475.87725004078311</v>
      </c>
      <c r="R2298">
        <v>24312.6</v>
      </c>
      <c r="S2298" s="135">
        <f t="shared" si="461"/>
        <v>577.66658113078427</v>
      </c>
      <c r="T2298">
        <v>32400.3</v>
      </c>
      <c r="U2298" s="136">
        <f t="shared" si="462"/>
        <v>507.14456773369517</v>
      </c>
      <c r="V2298">
        <v>18849.95</v>
      </c>
      <c r="W2298">
        <f t="shared" si="463"/>
        <v>257.68934749056393</v>
      </c>
      <c r="X2298">
        <v>12379.76</v>
      </c>
      <c r="Y2298">
        <f t="shared" si="464"/>
        <v>298.83384950358345</v>
      </c>
      <c r="Z2298">
        <v>53323.11</v>
      </c>
      <c r="AA2298" s="136">
        <f t="shared" si="465"/>
        <v>537.66143018472212</v>
      </c>
      <c r="AB2298">
        <v>22104.05</v>
      </c>
      <c r="AC2298">
        <f t="shared" si="466"/>
        <v>251.25662127446745</v>
      </c>
    </row>
    <row r="2299" spans="1:29">
      <c r="A2299" s="20">
        <v>45426</v>
      </c>
      <c r="B2299">
        <v>65304.800000000003</v>
      </c>
      <c r="C2299">
        <f t="shared" si="467"/>
        <v>330.99323617140442</v>
      </c>
      <c r="D2299">
        <v>49974.25</v>
      </c>
      <c r="E2299" s="135">
        <f t="shared" si="467"/>
        <v>577.03388010447384</v>
      </c>
      <c r="F2299">
        <v>26548.95</v>
      </c>
      <c r="G2299">
        <f t="shared" si="455"/>
        <v>381.97344927753085</v>
      </c>
      <c r="H2299">
        <v>21754.03</v>
      </c>
      <c r="I2299">
        <f t="shared" si="456"/>
        <v>343.56949162714375</v>
      </c>
      <c r="J2299">
        <v>19149.61</v>
      </c>
      <c r="K2299">
        <f t="shared" si="457"/>
        <v>375.22798258436433</v>
      </c>
      <c r="L2299">
        <v>57423.65</v>
      </c>
      <c r="M2299" s="134">
        <f t="shared" si="458"/>
        <v>674.61836320873306</v>
      </c>
      <c r="N2299">
        <v>21545.35</v>
      </c>
      <c r="O2299">
        <f t="shared" si="459"/>
        <v>328.23607018912304</v>
      </c>
      <c r="P2299">
        <v>46718.58</v>
      </c>
      <c r="Q2299">
        <f t="shared" si="460"/>
        <v>482.36186912645661</v>
      </c>
      <c r="R2299">
        <v>24539.4</v>
      </c>
      <c r="S2299" s="135">
        <f t="shared" si="461"/>
        <v>583.05534171584986</v>
      </c>
      <c r="T2299">
        <v>32749.15</v>
      </c>
      <c r="U2299" s="136">
        <f t="shared" si="462"/>
        <v>512.60493021348395</v>
      </c>
      <c r="V2299">
        <v>18976.75</v>
      </c>
      <c r="W2299">
        <f t="shared" si="463"/>
        <v>259.42277433051856</v>
      </c>
      <c r="X2299">
        <v>12558.19</v>
      </c>
      <c r="Y2299">
        <f t="shared" si="464"/>
        <v>303.14095430746693</v>
      </c>
      <c r="Z2299">
        <v>54503.360000000001</v>
      </c>
      <c r="AA2299" s="136">
        <f t="shared" si="465"/>
        <v>549.56199080422687</v>
      </c>
      <c r="AB2299">
        <v>22217.85</v>
      </c>
      <c r="AC2299">
        <f t="shared" si="466"/>
        <v>252.55018528201512</v>
      </c>
    </row>
    <row r="2300" spans="1:29">
      <c r="A2300" s="20">
        <v>45427</v>
      </c>
      <c r="B2300">
        <v>65643.7</v>
      </c>
      <c r="C2300">
        <f t="shared" si="467"/>
        <v>332.71092932318629</v>
      </c>
      <c r="D2300">
        <v>50632.5</v>
      </c>
      <c r="E2300" s="135">
        <f t="shared" si="467"/>
        <v>584.63444542719037</v>
      </c>
      <c r="F2300">
        <v>26575.8</v>
      </c>
      <c r="G2300">
        <f t="shared" si="455"/>
        <v>382.3597540885724</v>
      </c>
      <c r="H2300">
        <v>21745.5</v>
      </c>
      <c r="I2300">
        <f t="shared" si="456"/>
        <v>343.4347741626749</v>
      </c>
      <c r="J2300">
        <v>19216.68</v>
      </c>
      <c r="K2300">
        <f t="shared" si="457"/>
        <v>376.54218902470092</v>
      </c>
      <c r="L2300">
        <v>58066.9</v>
      </c>
      <c r="M2300" s="134">
        <f t="shared" si="458"/>
        <v>682.17532383617515</v>
      </c>
      <c r="N2300">
        <v>21697.4</v>
      </c>
      <c r="O2300">
        <f t="shared" si="459"/>
        <v>330.55250015996398</v>
      </c>
      <c r="P2300">
        <v>47248.09</v>
      </c>
      <c r="Q2300">
        <f t="shared" si="460"/>
        <v>487.82897521831876</v>
      </c>
      <c r="R2300">
        <v>24694.85</v>
      </c>
      <c r="S2300" s="135">
        <f t="shared" si="461"/>
        <v>586.74882863361177</v>
      </c>
      <c r="T2300">
        <v>32895.550000000003</v>
      </c>
      <c r="U2300" s="136">
        <f t="shared" si="462"/>
        <v>514.89645111656864</v>
      </c>
      <c r="V2300">
        <v>18947.45</v>
      </c>
      <c r="W2300">
        <f t="shared" si="463"/>
        <v>259.02222696134925</v>
      </c>
      <c r="X2300">
        <v>12723.12</v>
      </c>
      <c r="Y2300">
        <f t="shared" si="464"/>
        <v>307.12218389500549</v>
      </c>
      <c r="Z2300">
        <v>55329.06</v>
      </c>
      <c r="AA2300" s="136">
        <f t="shared" si="465"/>
        <v>557.88759377268684</v>
      </c>
      <c r="AB2300">
        <v>22200.55</v>
      </c>
      <c r="AC2300">
        <f t="shared" si="466"/>
        <v>252.35353627208039</v>
      </c>
    </row>
    <row r="2301" spans="1:29">
      <c r="A2301" s="20">
        <v>45428</v>
      </c>
      <c r="B2301">
        <v>66320.2</v>
      </c>
      <c r="C2301">
        <f t="shared" si="467"/>
        <v>336.13972665921608</v>
      </c>
      <c r="D2301">
        <v>51290</v>
      </c>
      <c r="E2301" s="135">
        <f t="shared" si="467"/>
        <v>592.22635078182191</v>
      </c>
      <c r="F2301">
        <v>26770.400000000001</v>
      </c>
      <c r="G2301">
        <f t="shared" si="455"/>
        <v>385.15956474885871</v>
      </c>
      <c r="H2301">
        <v>22003.63</v>
      </c>
      <c r="I2301">
        <f t="shared" si="456"/>
        <v>347.51151731664288</v>
      </c>
      <c r="J2301">
        <v>19519.18</v>
      </c>
      <c r="K2301">
        <f t="shared" si="457"/>
        <v>382.46954027267776</v>
      </c>
      <c r="L2301">
        <v>58749.15</v>
      </c>
      <c r="M2301" s="134">
        <f t="shared" si="458"/>
        <v>690.19046007880615</v>
      </c>
      <c r="N2301">
        <v>22077.25</v>
      </c>
      <c r="O2301">
        <f t="shared" si="459"/>
        <v>336.33938555571467</v>
      </c>
      <c r="P2301">
        <v>47908.160000000003</v>
      </c>
      <c r="Q2301">
        <f t="shared" si="460"/>
        <v>494.64409243622873</v>
      </c>
      <c r="R2301">
        <v>25057.8</v>
      </c>
      <c r="S2301" s="135">
        <f t="shared" si="461"/>
        <v>595.37250876742792</v>
      </c>
      <c r="T2301">
        <v>33426.35</v>
      </c>
      <c r="U2301" s="136">
        <f t="shared" si="462"/>
        <v>523.20477963676876</v>
      </c>
      <c r="V2301">
        <v>19216.2</v>
      </c>
      <c r="W2301">
        <f t="shared" si="463"/>
        <v>262.69618960518062</v>
      </c>
      <c r="X2301">
        <v>12722.33</v>
      </c>
      <c r="Y2301">
        <f t="shared" si="464"/>
        <v>307.10311416012303</v>
      </c>
      <c r="Z2301">
        <v>56136.92</v>
      </c>
      <c r="AA2301" s="136">
        <f t="shared" si="465"/>
        <v>566.03331451157533</v>
      </c>
      <c r="AB2301">
        <v>22403.85</v>
      </c>
      <c r="AC2301">
        <f t="shared" si="466"/>
        <v>254.66444631368356</v>
      </c>
    </row>
    <row r="2302" spans="1:29">
      <c r="A2302" s="20">
        <v>45429</v>
      </c>
      <c r="B2302">
        <v>67105.05</v>
      </c>
      <c r="C2302">
        <f t="shared" si="467"/>
        <v>340.11768909703267</v>
      </c>
      <c r="D2302">
        <v>51835.35</v>
      </c>
      <c r="E2302" s="135">
        <f t="shared" si="467"/>
        <v>598.52330224212335</v>
      </c>
      <c r="F2302">
        <v>26913.1</v>
      </c>
      <c r="G2302">
        <f t="shared" si="455"/>
        <v>387.21266331629369</v>
      </c>
      <c r="H2302">
        <v>22057.41</v>
      </c>
      <c r="I2302">
        <f t="shared" si="456"/>
        <v>348.36088487105496</v>
      </c>
      <c r="J2302">
        <v>19574.22</v>
      </c>
      <c r="K2302">
        <f t="shared" si="457"/>
        <v>383.54802428156586</v>
      </c>
      <c r="L2302">
        <v>59736.15</v>
      </c>
      <c r="M2302" s="134">
        <f t="shared" si="458"/>
        <v>701.78582757089384</v>
      </c>
      <c r="N2302">
        <v>22401.5</v>
      </c>
      <c r="O2302">
        <f t="shared" si="459"/>
        <v>341.27922388550849</v>
      </c>
      <c r="P2302">
        <v>48656.9</v>
      </c>
      <c r="Q2302">
        <f t="shared" si="460"/>
        <v>502.37471322756573</v>
      </c>
      <c r="R2302">
        <v>25405.65</v>
      </c>
      <c r="S2302" s="135">
        <f t="shared" si="461"/>
        <v>603.63741339491912</v>
      </c>
      <c r="T2302">
        <v>33684.25</v>
      </c>
      <c r="U2302" s="136">
        <f t="shared" si="462"/>
        <v>527.24155040798144</v>
      </c>
      <c r="V2302">
        <v>19199.099999999999</v>
      </c>
      <c r="W2302">
        <f t="shared" si="463"/>
        <v>262.46242305184285</v>
      </c>
      <c r="X2302">
        <v>12857.02</v>
      </c>
      <c r="Y2302">
        <f t="shared" si="464"/>
        <v>310.35438326304893</v>
      </c>
      <c r="Z2302">
        <v>57002.46</v>
      </c>
      <c r="AA2302" s="136">
        <f t="shared" si="465"/>
        <v>574.76062757118655</v>
      </c>
      <c r="AB2302">
        <v>22466.1</v>
      </c>
      <c r="AC2302">
        <f t="shared" si="466"/>
        <v>255.37204173960487</v>
      </c>
    </row>
    <row r="2303" spans="1:29">
      <c r="A2303" s="20">
        <v>45430</v>
      </c>
      <c r="B2303">
        <v>67657</v>
      </c>
      <c r="C2303">
        <f t="shared" si="467"/>
        <v>342.91521265892715</v>
      </c>
      <c r="D2303">
        <v>52315.65</v>
      </c>
      <c r="E2303" s="135">
        <f t="shared" si="467"/>
        <v>604.06914580384137</v>
      </c>
      <c r="F2303">
        <v>27033.95</v>
      </c>
      <c r="G2303">
        <f t="shared" si="455"/>
        <v>388.95139465388672</v>
      </c>
      <c r="H2303">
        <v>22243.58</v>
      </c>
      <c r="I2303">
        <f t="shared" si="456"/>
        <v>351.30113696486131</v>
      </c>
      <c r="J2303">
        <v>19742.669999999998</v>
      </c>
      <c r="K2303">
        <f t="shared" si="457"/>
        <v>386.84872615833177</v>
      </c>
      <c r="L2303">
        <v>60192.95</v>
      </c>
      <c r="M2303" s="134">
        <f t="shared" si="458"/>
        <v>707.15235631495216</v>
      </c>
      <c r="N2303">
        <v>22511.85</v>
      </c>
      <c r="O2303">
        <f t="shared" si="459"/>
        <v>342.96036855688163</v>
      </c>
      <c r="P2303">
        <v>48895.61</v>
      </c>
      <c r="Q2303">
        <f t="shared" si="460"/>
        <v>504.83935581257526</v>
      </c>
      <c r="R2303">
        <v>25678.85</v>
      </c>
      <c r="S2303" s="135">
        <f t="shared" si="461"/>
        <v>610.12863646299616</v>
      </c>
      <c r="T2303">
        <v>34044.35</v>
      </c>
      <c r="U2303" s="136">
        <f t="shared" si="462"/>
        <v>532.87800312110153</v>
      </c>
      <c r="V2303">
        <v>19336.349999999999</v>
      </c>
      <c r="W2303">
        <f t="shared" si="463"/>
        <v>264.33870722994834</v>
      </c>
      <c r="X2303">
        <v>12937.13</v>
      </c>
      <c r="Y2303">
        <f t="shared" si="464"/>
        <v>312.28815093574462</v>
      </c>
      <c r="Z2303">
        <v>57655.79</v>
      </c>
      <c r="AA2303" s="136">
        <f t="shared" si="465"/>
        <v>581.34820924417193</v>
      </c>
      <c r="AB2303">
        <v>22502</v>
      </c>
      <c r="AC2303">
        <f t="shared" si="466"/>
        <v>255.78011685270647</v>
      </c>
    </row>
    <row r="2304" spans="1:29">
      <c r="A2304" s="20">
        <v>45433</v>
      </c>
      <c r="B2304">
        <v>68241.75</v>
      </c>
      <c r="C2304">
        <f t="shared" si="467"/>
        <v>345.87898094014429</v>
      </c>
      <c r="D2304">
        <v>52818.25</v>
      </c>
      <c r="E2304" s="135">
        <f t="shared" si="467"/>
        <v>609.87247908329039</v>
      </c>
      <c r="F2304">
        <v>26996.2</v>
      </c>
      <c r="G2304">
        <f t="shared" si="455"/>
        <v>388.40826591583016</v>
      </c>
      <c r="H2304">
        <v>22253.45</v>
      </c>
      <c r="I2304">
        <f t="shared" si="456"/>
        <v>351.45701754801581</v>
      </c>
      <c r="J2304">
        <v>19777.27</v>
      </c>
      <c r="K2304">
        <f t="shared" si="457"/>
        <v>387.52669757380289</v>
      </c>
      <c r="L2304">
        <v>60610.6</v>
      </c>
      <c r="M2304" s="134">
        <f t="shared" si="458"/>
        <v>712.05894722991718</v>
      </c>
      <c r="N2304">
        <v>22610.3</v>
      </c>
      <c r="O2304">
        <f t="shared" si="459"/>
        <v>344.46022078068495</v>
      </c>
      <c r="P2304">
        <v>48961.68</v>
      </c>
      <c r="Q2304">
        <f t="shared" si="460"/>
        <v>505.52151799929385</v>
      </c>
      <c r="R2304">
        <v>25921.599999999999</v>
      </c>
      <c r="S2304" s="135">
        <f t="shared" si="461"/>
        <v>615.8963685265968</v>
      </c>
      <c r="T2304">
        <v>34319.15</v>
      </c>
      <c r="U2304" s="136">
        <f t="shared" si="462"/>
        <v>537.17930055394072</v>
      </c>
      <c r="V2304">
        <v>19458.849999999999</v>
      </c>
      <c r="W2304">
        <f t="shared" si="463"/>
        <v>266.01335066760174</v>
      </c>
      <c r="X2304">
        <v>13190.37</v>
      </c>
      <c r="Y2304">
        <f t="shared" si="464"/>
        <v>318.4010872162774</v>
      </c>
      <c r="Z2304">
        <v>58131</v>
      </c>
      <c r="AA2304" s="136">
        <f t="shared" si="465"/>
        <v>586.13979188513349</v>
      </c>
      <c r="AB2304">
        <v>22529.05</v>
      </c>
      <c r="AC2304">
        <f t="shared" si="466"/>
        <v>256.08759406188193</v>
      </c>
    </row>
    <row r="2305" spans="1:29">
      <c r="A2305" s="20">
        <v>45434</v>
      </c>
      <c r="B2305">
        <v>68328.25</v>
      </c>
      <c r="C2305">
        <f t="shared" si="467"/>
        <v>346.31740070299213</v>
      </c>
      <c r="D2305">
        <v>52848.800000000003</v>
      </c>
      <c r="E2305" s="135">
        <f t="shared" si="467"/>
        <v>610.22522844995808</v>
      </c>
      <c r="F2305">
        <v>27042.45</v>
      </c>
      <c r="G2305">
        <f t="shared" si="455"/>
        <v>389.07368854192595</v>
      </c>
      <c r="H2305">
        <v>22385.360000000001</v>
      </c>
      <c r="I2305">
        <f t="shared" si="456"/>
        <v>353.54032126877632</v>
      </c>
      <c r="J2305">
        <v>19851.919999999998</v>
      </c>
      <c r="K2305">
        <f t="shared" si="457"/>
        <v>388.98943069995647</v>
      </c>
      <c r="L2305">
        <v>60373.1</v>
      </c>
      <c r="M2305" s="134">
        <f t="shared" si="458"/>
        <v>709.26877521434392</v>
      </c>
      <c r="N2305">
        <v>22705.05</v>
      </c>
      <c r="O2305">
        <f t="shared" si="459"/>
        <v>345.90370476448743</v>
      </c>
      <c r="P2305">
        <v>48779.63</v>
      </c>
      <c r="Q2305">
        <f t="shared" si="460"/>
        <v>503.64188085547494</v>
      </c>
      <c r="R2305">
        <v>25867.9</v>
      </c>
      <c r="S2305" s="135">
        <f t="shared" si="461"/>
        <v>614.62045828224939</v>
      </c>
      <c r="T2305">
        <v>34315.25</v>
      </c>
      <c r="U2305" s="136">
        <f t="shared" si="462"/>
        <v>537.11825593971923</v>
      </c>
      <c r="V2305">
        <v>19661.099999999999</v>
      </c>
      <c r="W2305">
        <f t="shared" si="463"/>
        <v>268.77822115956411</v>
      </c>
      <c r="X2305">
        <v>13121.55</v>
      </c>
      <c r="Y2305">
        <f t="shared" si="464"/>
        <v>316.73984778006565</v>
      </c>
      <c r="Z2305">
        <v>57913.13</v>
      </c>
      <c r="AA2305" s="136">
        <f t="shared" si="465"/>
        <v>583.94299023957399</v>
      </c>
      <c r="AB2305">
        <v>22597.8</v>
      </c>
      <c r="AC2305">
        <f t="shared" si="466"/>
        <v>256.86907495396366</v>
      </c>
    </row>
    <row r="2306" spans="1:29">
      <c r="A2306" s="20">
        <v>45435</v>
      </c>
      <c r="B2306">
        <v>68819.8</v>
      </c>
      <c r="C2306">
        <f t="shared" si="467"/>
        <v>348.80879069637786</v>
      </c>
      <c r="D2306">
        <v>53503.15</v>
      </c>
      <c r="E2306" s="135">
        <f t="shared" si="467"/>
        <v>617.78076193863194</v>
      </c>
      <c r="F2306">
        <v>27332.25</v>
      </c>
      <c r="G2306">
        <f t="shared" ref="G2306:G2369" si="468">F2306/F$2*100</f>
        <v>393.24319074825155</v>
      </c>
      <c r="H2306">
        <v>22559.73</v>
      </c>
      <c r="I2306">
        <f t="shared" ref="I2306:I2369" si="469">H2306/H$2*100</f>
        <v>356.29421157117201</v>
      </c>
      <c r="J2306">
        <v>19993.22</v>
      </c>
      <c r="K2306">
        <f t="shared" ref="K2306:K2369" si="470">J2306/J$2*100</f>
        <v>391.75814055562307</v>
      </c>
      <c r="L2306">
        <v>60711.05</v>
      </c>
      <c r="M2306" s="134">
        <f t="shared" ref="M2306:M2369" si="471">L2306/L$2*100</f>
        <v>713.23904314134597</v>
      </c>
      <c r="N2306">
        <v>22829.05</v>
      </c>
      <c r="O2306">
        <f t="shared" ref="O2306:O2369" si="472">N2306/N$2*100</f>
        <v>347.79280253748487</v>
      </c>
      <c r="P2306">
        <v>49150.69</v>
      </c>
      <c r="Q2306">
        <f t="shared" ref="Q2306:Q2369" si="473">P2306/P$2*100</f>
        <v>507.4730160303468</v>
      </c>
      <c r="R2306">
        <v>25991.15</v>
      </c>
      <c r="S2306" s="135">
        <f t="shared" ref="S2306:S2369" si="474">R2306/R$2*100</f>
        <v>617.5488742527491</v>
      </c>
      <c r="T2306">
        <v>34536.550000000003</v>
      </c>
      <c r="U2306" s="136">
        <f t="shared" ref="U2306:U2369" si="475">T2306/T$2*100</f>
        <v>540.58214648516071</v>
      </c>
      <c r="V2306">
        <v>19795.8</v>
      </c>
      <c r="W2306">
        <f t="shared" ref="W2306:W2369" si="476">V2306/V$2*100</f>
        <v>270.61964541304906</v>
      </c>
      <c r="X2306">
        <v>13147.11</v>
      </c>
      <c r="Y2306">
        <f t="shared" ref="Y2306:Y2369" si="477">X2306/X$2*100</f>
        <v>317.35683818967874</v>
      </c>
      <c r="Z2306">
        <v>58580.29</v>
      </c>
      <c r="AA2306" s="136">
        <f t="shared" ref="AA2306:AA2369" si="478">Z2306/Z$2*100</f>
        <v>590.67002097281602</v>
      </c>
      <c r="AB2306">
        <v>22967.65</v>
      </c>
      <c r="AC2306">
        <f t="shared" ref="AC2306:AC2369" si="479">AB2306/AB$2*100</f>
        <v>261.07315797849367</v>
      </c>
    </row>
    <row r="2307" spans="1:29">
      <c r="A2307" s="20">
        <v>45436</v>
      </c>
      <c r="B2307">
        <v>69033.25</v>
      </c>
      <c r="C2307">
        <f t="shared" ref="C2307:E2370" si="480">B2307/B$2*100</f>
        <v>349.89064848111627</v>
      </c>
      <c r="D2307">
        <v>53550.45</v>
      </c>
      <c r="E2307" s="135">
        <f t="shared" si="480"/>
        <v>618.32691725920085</v>
      </c>
      <c r="F2307">
        <v>27287.05</v>
      </c>
      <c r="G2307">
        <f t="shared" si="468"/>
        <v>392.59287501420761</v>
      </c>
      <c r="H2307">
        <v>22576.34</v>
      </c>
      <c r="I2307">
        <f t="shared" si="469"/>
        <v>356.55653948264069</v>
      </c>
      <c r="J2307">
        <v>20076.45</v>
      </c>
      <c r="K2307">
        <f t="shared" si="470"/>
        <v>393.38899491717382</v>
      </c>
      <c r="L2307">
        <v>60884.2</v>
      </c>
      <c r="M2307" s="134">
        <f t="shared" si="471"/>
        <v>715.27322539185752</v>
      </c>
      <c r="N2307">
        <v>22879.7</v>
      </c>
      <c r="O2307">
        <f t="shared" si="472"/>
        <v>348.56443803911657</v>
      </c>
      <c r="P2307">
        <v>49407.54</v>
      </c>
      <c r="Q2307">
        <f t="shared" si="473"/>
        <v>510.12495121513047</v>
      </c>
      <c r="R2307">
        <v>26213.35</v>
      </c>
      <c r="S2307" s="135">
        <f t="shared" si="474"/>
        <v>622.82833898820547</v>
      </c>
      <c r="T2307">
        <v>34913.65</v>
      </c>
      <c r="U2307" s="136">
        <f t="shared" si="475"/>
        <v>546.48469110642588</v>
      </c>
      <c r="V2307">
        <v>19806.900000000001</v>
      </c>
      <c r="W2307">
        <f t="shared" si="476"/>
        <v>270.77138861433855</v>
      </c>
      <c r="X2307">
        <v>13213.74</v>
      </c>
      <c r="Y2307">
        <f t="shared" si="477"/>
        <v>318.9652134241278</v>
      </c>
      <c r="Z2307">
        <v>58767.19</v>
      </c>
      <c r="AA2307" s="136">
        <f t="shared" si="478"/>
        <v>592.55454948777935</v>
      </c>
      <c r="AB2307">
        <v>22957.1</v>
      </c>
      <c r="AC2307">
        <f t="shared" si="479"/>
        <v>260.95323618341786</v>
      </c>
    </row>
    <row r="2308" spans="1:29">
      <c r="A2308" s="20">
        <v>45439</v>
      </c>
      <c r="B2308">
        <v>69136.3</v>
      </c>
      <c r="C2308">
        <f t="shared" si="480"/>
        <v>350.41295086911015</v>
      </c>
      <c r="D2308">
        <v>53763.35</v>
      </c>
      <c r="E2308" s="135">
        <f t="shared" si="480"/>
        <v>620.78519353296667</v>
      </c>
      <c r="F2308">
        <v>27214.85</v>
      </c>
      <c r="G2308">
        <f t="shared" si="468"/>
        <v>391.5540963416862</v>
      </c>
      <c r="H2308">
        <v>22673.64</v>
      </c>
      <c r="I2308">
        <f t="shared" si="469"/>
        <v>358.09323459317062</v>
      </c>
      <c r="J2308">
        <v>20116.099999999999</v>
      </c>
      <c r="K2308">
        <f t="shared" si="470"/>
        <v>394.16591880802434</v>
      </c>
      <c r="L2308">
        <v>61149.599999999999</v>
      </c>
      <c r="M2308" s="134">
        <f t="shared" si="471"/>
        <v>718.39116919368143</v>
      </c>
      <c r="N2308">
        <v>22922.400000000001</v>
      </c>
      <c r="O2308">
        <f t="shared" si="472"/>
        <v>349.21495799804393</v>
      </c>
      <c r="P2308">
        <v>49775.05</v>
      </c>
      <c r="Q2308">
        <f t="shared" si="473"/>
        <v>513.91943320757684</v>
      </c>
      <c r="R2308">
        <v>26310.1</v>
      </c>
      <c r="S2308" s="135">
        <f t="shared" si="474"/>
        <v>625.12711582508848</v>
      </c>
      <c r="T2308">
        <v>34916.15</v>
      </c>
      <c r="U2308" s="136">
        <f t="shared" si="475"/>
        <v>546.52382226938835</v>
      </c>
      <c r="V2308">
        <v>19847.900000000001</v>
      </c>
      <c r="W2308">
        <f t="shared" si="476"/>
        <v>271.33188152000207</v>
      </c>
      <c r="X2308">
        <v>13236.58</v>
      </c>
      <c r="Y2308">
        <f t="shared" si="477"/>
        <v>319.51654601237362</v>
      </c>
      <c r="Z2308">
        <v>58990.31</v>
      </c>
      <c r="AA2308" s="136">
        <f t="shared" si="478"/>
        <v>594.80428732757923</v>
      </c>
      <c r="AB2308">
        <v>22932.45</v>
      </c>
      <c r="AC2308">
        <f t="shared" si="479"/>
        <v>260.67303976174782</v>
      </c>
    </row>
    <row r="2309" spans="1:29">
      <c r="A2309" s="20">
        <v>45440</v>
      </c>
      <c r="B2309">
        <v>68545.600000000006</v>
      </c>
      <c r="C2309">
        <f t="shared" si="480"/>
        <v>347.41902539033299</v>
      </c>
      <c r="D2309">
        <v>53066.6</v>
      </c>
      <c r="E2309" s="135">
        <f t="shared" si="480"/>
        <v>612.74008318187998</v>
      </c>
      <c r="F2309">
        <v>27153.599999999999</v>
      </c>
      <c r="G2309">
        <f t="shared" si="468"/>
        <v>390.67286097199178</v>
      </c>
      <c r="H2309">
        <v>22640.37</v>
      </c>
      <c r="I2309">
        <f t="shared" si="469"/>
        <v>357.56778910162558</v>
      </c>
      <c r="J2309">
        <v>20100.77</v>
      </c>
      <c r="K2309">
        <f t="shared" si="470"/>
        <v>393.86553436296163</v>
      </c>
      <c r="L2309">
        <v>60581.25</v>
      </c>
      <c r="M2309" s="134">
        <f t="shared" si="471"/>
        <v>711.71414070925584</v>
      </c>
      <c r="N2309">
        <v>22937.15</v>
      </c>
      <c r="O2309">
        <f t="shared" si="472"/>
        <v>349.43966922507389</v>
      </c>
      <c r="P2309">
        <v>49426.58</v>
      </c>
      <c r="Q2309">
        <f t="shared" si="473"/>
        <v>510.32153617101244</v>
      </c>
      <c r="R2309">
        <v>26062.1</v>
      </c>
      <c r="S2309" s="135">
        <f t="shared" si="474"/>
        <v>619.23464393312986</v>
      </c>
      <c r="T2309">
        <v>34737.550000000003</v>
      </c>
      <c r="U2309" s="136">
        <f t="shared" si="475"/>
        <v>543.72829198734655</v>
      </c>
      <c r="V2309">
        <v>19871.400000000001</v>
      </c>
      <c r="W2309">
        <f t="shared" si="476"/>
        <v>271.65313964885803</v>
      </c>
      <c r="X2309">
        <v>13138.81</v>
      </c>
      <c r="Y2309">
        <f t="shared" si="477"/>
        <v>317.15648527888885</v>
      </c>
      <c r="Z2309">
        <v>58242.77</v>
      </c>
      <c r="AA2309" s="136">
        <f t="shared" si="478"/>
        <v>587.26677825280308</v>
      </c>
      <c r="AB2309">
        <v>22888.15</v>
      </c>
      <c r="AC2309">
        <f t="shared" si="479"/>
        <v>260.16948189237735</v>
      </c>
    </row>
    <row r="2310" spans="1:29">
      <c r="A2310" s="20">
        <v>45441</v>
      </c>
      <c r="B2310">
        <v>68070.5</v>
      </c>
      <c r="C2310">
        <f t="shared" si="480"/>
        <v>345.01101117843683</v>
      </c>
      <c r="D2310">
        <v>52984.65</v>
      </c>
      <c r="E2310" s="135">
        <f t="shared" si="480"/>
        <v>611.79383733577811</v>
      </c>
      <c r="F2310">
        <v>27030.2</v>
      </c>
      <c r="G2310">
        <f t="shared" si="468"/>
        <v>388.89744146798705</v>
      </c>
      <c r="H2310">
        <v>22600.67</v>
      </c>
      <c r="I2310">
        <f t="shared" si="469"/>
        <v>356.94079222713395</v>
      </c>
      <c r="J2310">
        <v>20008.57</v>
      </c>
      <c r="K2310">
        <f t="shared" si="470"/>
        <v>392.05891689167743</v>
      </c>
      <c r="L2310">
        <v>60209.95</v>
      </c>
      <c r="M2310" s="134">
        <f t="shared" si="471"/>
        <v>707.35207389080369</v>
      </c>
      <c r="N2310">
        <v>22875.3</v>
      </c>
      <c r="O2310">
        <f t="shared" si="472"/>
        <v>348.49740553749405</v>
      </c>
      <c r="P2310">
        <v>49262.87</v>
      </c>
      <c r="Q2310">
        <f t="shared" si="473"/>
        <v>508.63125659499167</v>
      </c>
      <c r="R2310">
        <v>26054</v>
      </c>
      <c r="S2310" s="135">
        <f t="shared" si="474"/>
        <v>619.04218819794903</v>
      </c>
      <c r="T2310">
        <v>34710.949999999997</v>
      </c>
      <c r="U2310" s="136">
        <f t="shared" si="475"/>
        <v>543.31193641342543</v>
      </c>
      <c r="V2310">
        <v>19787.349999999999</v>
      </c>
      <c r="W2310">
        <f t="shared" si="476"/>
        <v>270.50412919224766</v>
      </c>
      <c r="X2310">
        <v>13082.71</v>
      </c>
      <c r="Y2310">
        <f t="shared" si="477"/>
        <v>315.80229271318882</v>
      </c>
      <c r="Z2310">
        <v>58198.36</v>
      </c>
      <c r="AA2310" s="136">
        <f t="shared" si="478"/>
        <v>586.81898846495119</v>
      </c>
      <c r="AB2310">
        <v>22704.7</v>
      </c>
      <c r="AC2310">
        <f t="shared" si="479"/>
        <v>258.08420669743339</v>
      </c>
    </row>
    <row r="2311" spans="1:29">
      <c r="A2311" s="20">
        <v>45442</v>
      </c>
      <c r="B2311">
        <v>67358.2</v>
      </c>
      <c r="C2311">
        <f t="shared" si="480"/>
        <v>341.40076381339031</v>
      </c>
      <c r="D2311">
        <v>52446.05</v>
      </c>
      <c r="E2311" s="135">
        <f t="shared" si="480"/>
        <v>605.57482558824279</v>
      </c>
      <c r="F2311">
        <v>26595.35</v>
      </c>
      <c r="G2311">
        <f t="shared" si="468"/>
        <v>382.6410300310626</v>
      </c>
      <c r="H2311">
        <v>22224.85</v>
      </c>
      <c r="I2311">
        <f t="shared" si="469"/>
        <v>351.00532710442729</v>
      </c>
      <c r="J2311">
        <v>19600.650000000001</v>
      </c>
      <c r="K2311">
        <f t="shared" si="470"/>
        <v>384.06590822696762</v>
      </c>
      <c r="L2311">
        <v>59479.55</v>
      </c>
      <c r="M2311" s="134">
        <f t="shared" si="471"/>
        <v>698.77126698480504</v>
      </c>
      <c r="N2311">
        <v>22623.35</v>
      </c>
      <c r="O2311">
        <f t="shared" si="472"/>
        <v>344.65903308663343</v>
      </c>
      <c r="P2311">
        <v>48543.12</v>
      </c>
      <c r="Q2311">
        <f t="shared" si="473"/>
        <v>501.19995291872914</v>
      </c>
      <c r="R2311">
        <v>25592.75</v>
      </c>
      <c r="S2311" s="135">
        <f t="shared" si="474"/>
        <v>608.08290327792508</v>
      </c>
      <c r="T2311">
        <v>34202.65</v>
      </c>
      <c r="U2311" s="136">
        <f t="shared" si="475"/>
        <v>535.3557883598877</v>
      </c>
      <c r="V2311">
        <v>19525.099999999999</v>
      </c>
      <c r="W2311">
        <f t="shared" si="476"/>
        <v>266.91902517980202</v>
      </c>
      <c r="X2311">
        <v>12834.4</v>
      </c>
      <c r="Y2311">
        <f t="shared" si="477"/>
        <v>309.80836123388428</v>
      </c>
      <c r="Z2311">
        <v>57368.02</v>
      </c>
      <c r="AA2311" s="136">
        <f t="shared" si="478"/>
        <v>578.44659998386703</v>
      </c>
      <c r="AB2311">
        <v>22488.65</v>
      </c>
      <c r="AC2311">
        <f t="shared" si="479"/>
        <v>255.62836747220774</v>
      </c>
    </row>
    <row r="2312" spans="1:29">
      <c r="A2312" s="20">
        <v>45443</v>
      </c>
      <c r="B2312">
        <v>67527.649999999994</v>
      </c>
      <c r="C2312">
        <f t="shared" si="480"/>
        <v>342.25961038928119</v>
      </c>
      <c r="D2312">
        <v>53190.65</v>
      </c>
      <c r="E2312" s="135">
        <f t="shared" si="480"/>
        <v>614.1724419031608</v>
      </c>
      <c r="F2312">
        <v>26493.95</v>
      </c>
      <c r="G2312">
        <f t="shared" si="468"/>
        <v>381.18213588433588</v>
      </c>
      <c r="H2312">
        <v>22100.7</v>
      </c>
      <c r="I2312">
        <f t="shared" si="469"/>
        <v>349.04457995157753</v>
      </c>
      <c r="J2312">
        <v>19568.02</v>
      </c>
      <c r="K2312">
        <f t="shared" si="470"/>
        <v>383.42653807416929</v>
      </c>
      <c r="L2312">
        <v>59932.25</v>
      </c>
      <c r="M2312" s="134">
        <f t="shared" si="471"/>
        <v>704.08962854880508</v>
      </c>
      <c r="N2312">
        <v>22516.35</v>
      </c>
      <c r="O2312">
        <f t="shared" si="472"/>
        <v>343.02892452445008</v>
      </c>
      <c r="P2312">
        <v>48416.58</v>
      </c>
      <c r="Q2312">
        <f t="shared" si="473"/>
        <v>499.89344764996321</v>
      </c>
      <c r="R2312">
        <v>25716.65</v>
      </c>
      <c r="S2312" s="135">
        <f t="shared" si="474"/>
        <v>611.02676322717389</v>
      </c>
      <c r="T2312">
        <v>34162.800000000003</v>
      </c>
      <c r="U2312" s="136">
        <f t="shared" si="475"/>
        <v>534.73203762226524</v>
      </c>
      <c r="V2312">
        <v>19451</v>
      </c>
      <c r="W2312">
        <f t="shared" si="476"/>
        <v>265.90603678200517</v>
      </c>
      <c r="X2312">
        <v>12904.01</v>
      </c>
      <c r="Y2312">
        <f t="shared" si="477"/>
        <v>311.48867040497845</v>
      </c>
      <c r="Z2312">
        <v>57604.94</v>
      </c>
      <c r="AA2312" s="136">
        <f t="shared" si="478"/>
        <v>580.83548439138508</v>
      </c>
      <c r="AB2312">
        <v>22530.7</v>
      </c>
      <c r="AC2312">
        <f t="shared" si="479"/>
        <v>256.1063496032919</v>
      </c>
    </row>
    <row r="2313" spans="1:29">
      <c r="A2313" s="20">
        <v>45446</v>
      </c>
      <c r="B2313">
        <v>70620.25</v>
      </c>
      <c r="C2313">
        <f t="shared" si="480"/>
        <v>357.93425730931909</v>
      </c>
      <c r="D2313">
        <v>55710.25</v>
      </c>
      <c r="E2313" s="135">
        <f t="shared" si="480"/>
        <v>643.26531601955526</v>
      </c>
      <c r="F2313">
        <v>27206.2</v>
      </c>
      <c r="G2313">
        <f t="shared" si="468"/>
        <v>391.42964432621102</v>
      </c>
      <c r="H2313">
        <v>22582.61</v>
      </c>
      <c r="I2313">
        <f t="shared" si="469"/>
        <v>356.65556392604276</v>
      </c>
      <c r="J2313">
        <v>20272.87</v>
      </c>
      <c r="K2313">
        <f t="shared" si="470"/>
        <v>397.23775634569483</v>
      </c>
      <c r="L2313">
        <v>62365.65</v>
      </c>
      <c r="M2313" s="134">
        <f t="shared" si="471"/>
        <v>732.67743731805137</v>
      </c>
      <c r="N2313">
        <v>23106.400000000001</v>
      </c>
      <c r="O2313">
        <f t="shared" si="472"/>
        <v>352.01813533862082</v>
      </c>
      <c r="P2313">
        <v>50356.81</v>
      </c>
      <c r="Q2313">
        <f t="shared" si="473"/>
        <v>519.92601219570111</v>
      </c>
      <c r="R2313">
        <v>27106.3</v>
      </c>
      <c r="S2313" s="135">
        <f t="shared" si="474"/>
        <v>644.04480179435268</v>
      </c>
      <c r="T2313">
        <v>35736.75</v>
      </c>
      <c r="U2313" s="136">
        <f t="shared" si="475"/>
        <v>559.36823520020278</v>
      </c>
      <c r="V2313">
        <v>19785.7</v>
      </c>
      <c r="W2313">
        <f t="shared" si="476"/>
        <v>270.48157277043441</v>
      </c>
      <c r="X2313">
        <v>13767.51</v>
      </c>
      <c r="Y2313">
        <f t="shared" si="477"/>
        <v>332.33261479859709</v>
      </c>
      <c r="Z2313">
        <v>59909.73</v>
      </c>
      <c r="AA2313" s="136">
        <f t="shared" si="478"/>
        <v>604.07487698636771</v>
      </c>
      <c r="AB2313">
        <v>23263.9</v>
      </c>
      <c r="AC2313">
        <f t="shared" si="479"/>
        <v>264.44063018619141</v>
      </c>
    </row>
    <row r="2314" spans="1:29">
      <c r="A2314" s="20">
        <v>45447</v>
      </c>
      <c r="B2314">
        <v>64022.15</v>
      </c>
      <c r="C2314">
        <f t="shared" si="480"/>
        <v>324.49220601167264</v>
      </c>
      <c r="D2314">
        <v>49834.45</v>
      </c>
      <c r="E2314" s="135">
        <f t="shared" si="480"/>
        <v>575.41966205340543</v>
      </c>
      <c r="F2314">
        <v>25876.9</v>
      </c>
      <c r="G2314">
        <f t="shared" si="468"/>
        <v>372.30431898850009</v>
      </c>
      <c r="H2314">
        <v>21721.8</v>
      </c>
      <c r="I2314">
        <f t="shared" si="469"/>
        <v>343.0604712426383</v>
      </c>
      <c r="J2314">
        <v>18735.41</v>
      </c>
      <c r="K2314">
        <f t="shared" si="470"/>
        <v>367.11192014829152</v>
      </c>
      <c r="L2314">
        <v>56630.15</v>
      </c>
      <c r="M2314" s="134">
        <f t="shared" si="471"/>
        <v>665.29625165354412</v>
      </c>
      <c r="N2314">
        <v>21829.8</v>
      </c>
      <c r="O2314">
        <f t="shared" si="472"/>
        <v>332.56956907242255</v>
      </c>
      <c r="P2314">
        <v>45687.94</v>
      </c>
      <c r="Q2314">
        <f t="shared" si="473"/>
        <v>471.72067590533368</v>
      </c>
      <c r="R2314">
        <v>23866.9</v>
      </c>
      <c r="S2314" s="135">
        <f t="shared" si="474"/>
        <v>567.07676370237311</v>
      </c>
      <c r="T2314">
        <v>32237.75</v>
      </c>
      <c r="U2314" s="136">
        <f t="shared" si="475"/>
        <v>504.6002595178727</v>
      </c>
      <c r="V2314">
        <v>19121.05</v>
      </c>
      <c r="W2314">
        <f t="shared" si="476"/>
        <v>261.39543594728087</v>
      </c>
      <c r="X2314">
        <v>11956.6</v>
      </c>
      <c r="Y2314">
        <f t="shared" si="477"/>
        <v>288.61923049998921</v>
      </c>
      <c r="Z2314">
        <v>53425.67</v>
      </c>
      <c r="AA2314" s="136">
        <f t="shared" si="478"/>
        <v>538.69555134306677</v>
      </c>
      <c r="AB2314">
        <v>21884.5</v>
      </c>
      <c r="AC2314">
        <f t="shared" si="479"/>
        <v>248.76099756746314</v>
      </c>
    </row>
    <row r="2315" spans="1:29">
      <c r="A2315" s="20">
        <v>45448</v>
      </c>
      <c r="B2315">
        <v>66835.399999999994</v>
      </c>
      <c r="C2315">
        <f t="shared" si="480"/>
        <v>338.75098517735722</v>
      </c>
      <c r="D2315">
        <v>51844.6</v>
      </c>
      <c r="E2315" s="135">
        <f t="shared" si="480"/>
        <v>598.63010851517333</v>
      </c>
      <c r="F2315">
        <v>26812.6</v>
      </c>
      <c r="G2315">
        <f t="shared" si="468"/>
        <v>385.76671793418285</v>
      </c>
      <c r="H2315">
        <v>22551.26</v>
      </c>
      <c r="I2315">
        <f t="shared" si="469"/>
        <v>356.16044170903234</v>
      </c>
      <c r="J2315">
        <v>19415.27</v>
      </c>
      <c r="K2315">
        <f t="shared" si="470"/>
        <v>380.43347062581074</v>
      </c>
      <c r="L2315">
        <v>58505.85</v>
      </c>
      <c r="M2315" s="134">
        <f t="shared" si="471"/>
        <v>687.33214912558947</v>
      </c>
      <c r="N2315">
        <v>22734.1</v>
      </c>
      <c r="O2315">
        <f t="shared" si="472"/>
        <v>346.34627162179044</v>
      </c>
      <c r="P2315">
        <v>47160.09</v>
      </c>
      <c r="Q2315">
        <f t="shared" si="473"/>
        <v>486.92038928777191</v>
      </c>
      <c r="R2315">
        <v>24952.7</v>
      </c>
      <c r="S2315" s="135">
        <f t="shared" si="474"/>
        <v>592.87533620353736</v>
      </c>
      <c r="T2315">
        <v>33498.449999999997</v>
      </c>
      <c r="U2315" s="136">
        <f t="shared" si="475"/>
        <v>524.33332237660761</v>
      </c>
      <c r="V2315">
        <v>19786.849999999999</v>
      </c>
      <c r="W2315">
        <f t="shared" si="476"/>
        <v>270.49729391291032</v>
      </c>
      <c r="X2315">
        <v>12439.11</v>
      </c>
      <c r="Y2315">
        <f t="shared" si="477"/>
        <v>300.26649351025549</v>
      </c>
      <c r="Z2315">
        <v>55367.55</v>
      </c>
      <c r="AA2315" s="136">
        <f t="shared" si="478"/>
        <v>558.27569169960475</v>
      </c>
      <c r="AB2315">
        <v>22620.35</v>
      </c>
      <c r="AC2315">
        <f t="shared" si="479"/>
        <v>257.12540068656648</v>
      </c>
    </row>
    <row r="2316" spans="1:29">
      <c r="A2316" s="20">
        <v>45449</v>
      </c>
      <c r="B2316">
        <v>68224.45</v>
      </c>
      <c r="C2316">
        <f t="shared" si="480"/>
        <v>345.7912969875747</v>
      </c>
      <c r="D2316">
        <v>53418.95</v>
      </c>
      <c r="E2316" s="135">
        <f t="shared" si="480"/>
        <v>616.8085361882745</v>
      </c>
      <c r="F2316">
        <v>27006.400000000001</v>
      </c>
      <c r="G2316">
        <f t="shared" si="468"/>
        <v>388.55501858147721</v>
      </c>
      <c r="H2316">
        <v>22762</v>
      </c>
      <c r="I2316">
        <f t="shared" si="469"/>
        <v>359.48873695664878</v>
      </c>
      <c r="J2316">
        <v>19797.830000000002</v>
      </c>
      <c r="K2316">
        <f t="shared" si="470"/>
        <v>387.92956151316952</v>
      </c>
      <c r="L2316">
        <v>60181.75</v>
      </c>
      <c r="M2316" s="134">
        <f t="shared" si="471"/>
        <v>707.02077767674416</v>
      </c>
      <c r="N2316">
        <v>23124.45</v>
      </c>
      <c r="O2316">
        <f t="shared" si="472"/>
        <v>352.29312094186758</v>
      </c>
      <c r="P2316">
        <v>48709.27</v>
      </c>
      <c r="Q2316">
        <f t="shared" si="473"/>
        <v>502.91542510464228</v>
      </c>
      <c r="R2316">
        <v>25653.95</v>
      </c>
      <c r="S2316" s="135">
        <f t="shared" si="474"/>
        <v>609.53701327706972</v>
      </c>
      <c r="T2316">
        <v>34252.800000000003</v>
      </c>
      <c r="U2316" s="136">
        <f t="shared" si="475"/>
        <v>536.14075948891571</v>
      </c>
      <c r="V2316">
        <v>20039.45</v>
      </c>
      <c r="W2316">
        <f t="shared" si="476"/>
        <v>273.95047703414497</v>
      </c>
      <c r="X2316">
        <v>12732.51</v>
      </c>
      <c r="Y2316">
        <f t="shared" si="477"/>
        <v>307.34884821215201</v>
      </c>
      <c r="Z2316">
        <v>57305.67</v>
      </c>
      <c r="AA2316" s="136">
        <f t="shared" si="478"/>
        <v>577.81791965798175</v>
      </c>
      <c r="AB2316">
        <v>22821.4</v>
      </c>
      <c r="AC2316">
        <f t="shared" si="479"/>
        <v>259.41073498988339</v>
      </c>
    </row>
    <row r="2317" spans="1:29">
      <c r="A2317" s="20">
        <v>45450</v>
      </c>
      <c r="B2317">
        <v>69222.25</v>
      </c>
      <c r="C2317">
        <f t="shared" si="480"/>
        <v>350.84858299184742</v>
      </c>
      <c r="D2317">
        <v>54272.4</v>
      </c>
      <c r="E2317" s="135">
        <f t="shared" si="480"/>
        <v>626.66300253794793</v>
      </c>
      <c r="F2317">
        <v>27441.15</v>
      </c>
      <c r="G2317">
        <f t="shared" si="468"/>
        <v>394.80999126677767</v>
      </c>
      <c r="H2317">
        <v>23099.02</v>
      </c>
      <c r="I2317">
        <f t="shared" si="469"/>
        <v>364.81141923980181</v>
      </c>
      <c r="J2317">
        <v>20164.169999999998</v>
      </c>
      <c r="K2317">
        <f t="shared" si="470"/>
        <v>395.10782880633923</v>
      </c>
      <c r="L2317">
        <v>61001.3</v>
      </c>
      <c r="M2317" s="134">
        <f t="shared" si="471"/>
        <v>716.64892704669398</v>
      </c>
      <c r="N2317">
        <v>23458.9</v>
      </c>
      <c r="O2317">
        <f t="shared" si="472"/>
        <v>357.38835279814992</v>
      </c>
      <c r="P2317">
        <v>49658.5</v>
      </c>
      <c r="Q2317">
        <f t="shared" si="473"/>
        <v>512.71607309160822</v>
      </c>
      <c r="R2317">
        <v>26170.55</v>
      </c>
      <c r="S2317" s="135">
        <f t="shared" si="474"/>
        <v>621.81141238749649</v>
      </c>
      <c r="T2317">
        <v>34826.15</v>
      </c>
      <c r="U2317" s="136">
        <f t="shared" si="475"/>
        <v>545.11510040273788</v>
      </c>
      <c r="V2317">
        <v>20365.400000000001</v>
      </c>
      <c r="W2317">
        <f t="shared" si="476"/>
        <v>278.40639563417039</v>
      </c>
      <c r="X2317">
        <v>12959.78</v>
      </c>
      <c r="Y2317">
        <f t="shared" si="477"/>
        <v>312.83489713205677</v>
      </c>
      <c r="Z2317">
        <v>58346.89</v>
      </c>
      <c r="AA2317" s="136">
        <f t="shared" si="478"/>
        <v>588.31662902315077</v>
      </c>
      <c r="AB2317">
        <v>23290.15</v>
      </c>
      <c r="AC2317">
        <f t="shared" si="479"/>
        <v>264.73901379953173</v>
      </c>
    </row>
    <row r="2318" spans="1:29">
      <c r="A2318" s="20">
        <v>45453</v>
      </c>
      <c r="B2318">
        <v>69744.600000000006</v>
      </c>
      <c r="C2318">
        <f t="shared" si="480"/>
        <v>353.49608083142635</v>
      </c>
      <c r="D2318">
        <v>54515.9</v>
      </c>
      <c r="E2318" s="135">
        <f t="shared" si="480"/>
        <v>629.47460550958704</v>
      </c>
      <c r="F2318">
        <v>27566.7</v>
      </c>
      <c r="G2318">
        <f t="shared" si="468"/>
        <v>396.61634393069824</v>
      </c>
      <c r="H2318">
        <v>23180.38</v>
      </c>
      <c r="I2318">
        <f t="shared" si="469"/>
        <v>366.09636799820589</v>
      </c>
      <c r="J2318">
        <v>20187.939999999999</v>
      </c>
      <c r="K2318">
        <f t="shared" si="470"/>
        <v>395.57359124985794</v>
      </c>
      <c r="L2318">
        <v>61406.15</v>
      </c>
      <c r="M2318" s="134">
        <f t="shared" si="471"/>
        <v>721.40514237513537</v>
      </c>
      <c r="N2318">
        <v>23594.7</v>
      </c>
      <c r="O2318">
        <f t="shared" si="472"/>
        <v>359.45721955277139</v>
      </c>
      <c r="P2318">
        <v>49993.440000000002</v>
      </c>
      <c r="Q2318">
        <f t="shared" si="473"/>
        <v>516.17427504135105</v>
      </c>
      <c r="R2318">
        <v>26256.75</v>
      </c>
      <c r="S2318" s="135">
        <f t="shared" si="474"/>
        <v>623.85952156929829</v>
      </c>
      <c r="T2318">
        <v>35014.1</v>
      </c>
      <c r="U2318" s="136">
        <f t="shared" si="475"/>
        <v>548.05698123425941</v>
      </c>
      <c r="V2318">
        <v>20362.599999999999</v>
      </c>
      <c r="W2318">
        <f t="shared" si="476"/>
        <v>278.36811806988118</v>
      </c>
      <c r="X2318">
        <v>13016.75</v>
      </c>
      <c r="Y2318">
        <f t="shared" si="477"/>
        <v>314.21009054503236</v>
      </c>
      <c r="Z2318">
        <v>58728.54</v>
      </c>
      <c r="AA2318" s="136">
        <f t="shared" si="478"/>
        <v>592.16483826732281</v>
      </c>
      <c r="AB2318">
        <v>23259.200000000001</v>
      </c>
      <c r="AC2318">
        <f t="shared" si="479"/>
        <v>264.38720531066002</v>
      </c>
    </row>
    <row r="2319" spans="1:29">
      <c r="A2319" s="20">
        <v>45454</v>
      </c>
      <c r="B2319">
        <v>69678.7</v>
      </c>
      <c r="C2319">
        <f t="shared" si="480"/>
        <v>353.16207086181157</v>
      </c>
      <c r="D2319">
        <v>54748.9</v>
      </c>
      <c r="E2319" s="135">
        <f t="shared" si="480"/>
        <v>632.16496892803445</v>
      </c>
      <c r="F2319">
        <v>27682.6</v>
      </c>
      <c r="G2319">
        <f t="shared" si="468"/>
        <v>398.28385706290362</v>
      </c>
      <c r="H2319">
        <v>23249.06</v>
      </c>
      <c r="I2319">
        <f t="shared" si="469"/>
        <v>367.18105679770423</v>
      </c>
      <c r="J2319">
        <v>20278.87</v>
      </c>
      <c r="K2319">
        <f t="shared" si="470"/>
        <v>397.35532364317538</v>
      </c>
      <c r="L2319">
        <v>61915.5</v>
      </c>
      <c r="M2319" s="134">
        <f t="shared" si="471"/>
        <v>727.38903339042906</v>
      </c>
      <c r="N2319">
        <v>23823.85</v>
      </c>
      <c r="O2319">
        <f t="shared" si="472"/>
        <v>362.94824176795174</v>
      </c>
      <c r="P2319">
        <v>50484.34</v>
      </c>
      <c r="Q2319">
        <f t="shared" si="473"/>
        <v>521.24273905618577</v>
      </c>
      <c r="R2319">
        <v>26430.1</v>
      </c>
      <c r="S2319" s="135">
        <f t="shared" si="474"/>
        <v>627.97831190184274</v>
      </c>
      <c r="T2319">
        <v>35211.300000000003</v>
      </c>
      <c r="U2319" s="136">
        <f t="shared" si="475"/>
        <v>551.14364736874234</v>
      </c>
      <c r="V2319">
        <v>20409.900000000001</v>
      </c>
      <c r="W2319">
        <f t="shared" si="476"/>
        <v>279.01473549519551</v>
      </c>
      <c r="X2319">
        <v>13116.91</v>
      </c>
      <c r="Y2319">
        <f t="shared" si="477"/>
        <v>316.62784326126263</v>
      </c>
      <c r="Z2319">
        <v>59302.53</v>
      </c>
      <c r="AA2319" s="136">
        <f t="shared" si="478"/>
        <v>597.95242800677579</v>
      </c>
      <c r="AB2319">
        <v>23264.85</v>
      </c>
      <c r="AC2319">
        <f t="shared" si="479"/>
        <v>264.45142883124555</v>
      </c>
    </row>
    <row r="2320" spans="1:29">
      <c r="A2320" s="20">
        <v>45455</v>
      </c>
      <c r="B2320">
        <v>70202.149999999994</v>
      </c>
      <c r="C2320">
        <f t="shared" si="480"/>
        <v>355.81514398161164</v>
      </c>
      <c r="D2320">
        <v>55190.05</v>
      </c>
      <c r="E2320" s="135">
        <f t="shared" si="480"/>
        <v>637.2587621557085</v>
      </c>
      <c r="F2320">
        <v>27798.05</v>
      </c>
      <c r="G2320">
        <f t="shared" si="468"/>
        <v>399.94489581280112</v>
      </c>
      <c r="H2320">
        <v>23322.240000000002</v>
      </c>
      <c r="I2320">
        <f t="shared" si="469"/>
        <v>368.33681577189321</v>
      </c>
      <c r="J2320">
        <v>20435.09</v>
      </c>
      <c r="K2320">
        <f t="shared" si="470"/>
        <v>400.41638417857695</v>
      </c>
      <c r="L2320">
        <v>62391.8</v>
      </c>
      <c r="M2320" s="134">
        <f t="shared" si="471"/>
        <v>732.98464994208189</v>
      </c>
      <c r="N2320">
        <v>23990.6</v>
      </c>
      <c r="O2320">
        <f t="shared" si="472"/>
        <v>365.4886212328496</v>
      </c>
      <c r="P2320">
        <v>50959.74</v>
      </c>
      <c r="Q2320">
        <f t="shared" si="473"/>
        <v>526.15116804916283</v>
      </c>
      <c r="R2320">
        <v>26703.3</v>
      </c>
      <c r="S2320" s="135">
        <f t="shared" si="474"/>
        <v>634.46953496991978</v>
      </c>
      <c r="T2320">
        <v>35494</v>
      </c>
      <c r="U2320" s="136">
        <f t="shared" si="475"/>
        <v>555.56859927654307</v>
      </c>
      <c r="V2320">
        <v>20474.400000000001</v>
      </c>
      <c r="W2320">
        <f t="shared" si="476"/>
        <v>279.89648652971499</v>
      </c>
      <c r="X2320">
        <v>13271.22</v>
      </c>
      <c r="Y2320">
        <f t="shared" si="477"/>
        <v>320.35271767860979</v>
      </c>
      <c r="Z2320">
        <v>59688.27</v>
      </c>
      <c r="AA2320" s="136">
        <f t="shared" si="478"/>
        <v>601.84187706703233</v>
      </c>
      <c r="AB2320">
        <v>23322.95</v>
      </c>
      <c r="AC2320">
        <f t="shared" si="479"/>
        <v>265.11185122877214</v>
      </c>
    </row>
    <row r="2321" spans="1:29">
      <c r="A2321" s="20">
        <v>45456</v>
      </c>
      <c r="B2321">
        <v>70842.55</v>
      </c>
      <c r="C2321">
        <f t="shared" si="480"/>
        <v>359.06097075765524</v>
      </c>
      <c r="D2321">
        <v>55720.25</v>
      </c>
      <c r="E2321" s="135">
        <f t="shared" si="480"/>
        <v>643.38078226069047</v>
      </c>
      <c r="F2321">
        <v>27887.25</v>
      </c>
      <c r="G2321">
        <f t="shared" si="468"/>
        <v>401.22826226140103</v>
      </c>
      <c r="H2321">
        <v>23519.82</v>
      </c>
      <c r="I2321">
        <f t="shared" si="469"/>
        <v>371.45727024197026</v>
      </c>
      <c r="J2321">
        <v>20601.560000000001</v>
      </c>
      <c r="K2321">
        <f t="shared" si="470"/>
        <v>403.67828884717431</v>
      </c>
      <c r="L2321">
        <v>62846.3</v>
      </c>
      <c r="M2321" s="134">
        <f t="shared" si="471"/>
        <v>738.32415807293683</v>
      </c>
      <c r="N2321">
        <v>24249.85</v>
      </c>
      <c r="O2321">
        <f t="shared" si="472"/>
        <v>369.43820669776568</v>
      </c>
      <c r="P2321">
        <v>51524.28</v>
      </c>
      <c r="Q2321">
        <f t="shared" si="473"/>
        <v>531.97995329042328</v>
      </c>
      <c r="R2321">
        <v>27146.55</v>
      </c>
      <c r="S2321" s="135">
        <f t="shared" si="474"/>
        <v>645.00114047843067</v>
      </c>
      <c r="T2321">
        <v>35848.300000000003</v>
      </c>
      <c r="U2321" s="136">
        <f t="shared" si="475"/>
        <v>561.11426769159016</v>
      </c>
      <c r="V2321">
        <v>20573.150000000001</v>
      </c>
      <c r="W2321">
        <f t="shared" si="476"/>
        <v>281.24645419884376</v>
      </c>
      <c r="X2321">
        <v>13332.34</v>
      </c>
      <c r="Y2321">
        <f t="shared" si="477"/>
        <v>321.82808754698038</v>
      </c>
      <c r="Z2321">
        <v>60288.43</v>
      </c>
      <c r="AA2321" s="136">
        <f t="shared" si="478"/>
        <v>607.89334113091877</v>
      </c>
      <c r="AB2321">
        <v>23398.9</v>
      </c>
      <c r="AC2321">
        <f t="shared" si="479"/>
        <v>265.97517448337015</v>
      </c>
    </row>
    <row r="2322" spans="1:29">
      <c r="A2322" s="20">
        <v>45457</v>
      </c>
      <c r="B2322">
        <v>71892.149999999994</v>
      </c>
      <c r="C2322">
        <f t="shared" si="480"/>
        <v>364.3808017759801</v>
      </c>
      <c r="D2322">
        <v>56238.65</v>
      </c>
      <c r="E2322" s="135">
        <f t="shared" si="480"/>
        <v>649.36655220113289</v>
      </c>
      <c r="F2322">
        <v>28031.5</v>
      </c>
      <c r="G2322">
        <f t="shared" si="468"/>
        <v>403.30366147900787</v>
      </c>
      <c r="H2322">
        <v>23618.35</v>
      </c>
      <c r="I2322">
        <f t="shared" si="469"/>
        <v>373.01339120024886</v>
      </c>
      <c r="J2322">
        <v>20708.400000000001</v>
      </c>
      <c r="K2322">
        <f t="shared" si="470"/>
        <v>405.77177052431097</v>
      </c>
      <c r="L2322">
        <v>63608.9</v>
      </c>
      <c r="M2322" s="134">
        <f t="shared" si="471"/>
        <v>747.28325356378389</v>
      </c>
      <c r="N2322">
        <v>24370.3</v>
      </c>
      <c r="O2322">
        <f t="shared" si="472"/>
        <v>371.27322142968137</v>
      </c>
      <c r="P2322">
        <v>52013.25</v>
      </c>
      <c r="Q2322">
        <f t="shared" si="473"/>
        <v>537.02849036382679</v>
      </c>
      <c r="R2322">
        <v>27586.95</v>
      </c>
      <c r="S2322" s="135">
        <f t="shared" si="474"/>
        <v>655.46503008011859</v>
      </c>
      <c r="T2322">
        <v>36250.15</v>
      </c>
      <c r="U2322" s="136">
        <f t="shared" si="475"/>
        <v>567.404210826184</v>
      </c>
      <c r="V2322">
        <v>20602.400000000001</v>
      </c>
      <c r="W2322">
        <f t="shared" si="476"/>
        <v>281.64631804007934</v>
      </c>
      <c r="X2322">
        <v>13423.63</v>
      </c>
      <c r="Y2322">
        <f t="shared" si="477"/>
        <v>324.03172817661954</v>
      </c>
      <c r="Z2322">
        <v>61016.84</v>
      </c>
      <c r="AA2322" s="136">
        <f t="shared" si="478"/>
        <v>615.23796079696695</v>
      </c>
      <c r="AB2322">
        <v>23465.599999999999</v>
      </c>
      <c r="AC2322">
        <f t="shared" si="479"/>
        <v>266.7333530361243</v>
      </c>
    </row>
    <row r="2323" spans="1:29">
      <c r="A2323" s="20">
        <v>45461</v>
      </c>
      <c r="B2323">
        <v>72345.7</v>
      </c>
      <c r="C2323">
        <f t="shared" si="480"/>
        <v>366.67959117990665</v>
      </c>
      <c r="D2323">
        <v>56537.65</v>
      </c>
      <c r="E2323" s="135">
        <f t="shared" si="480"/>
        <v>652.81899281107178</v>
      </c>
      <c r="F2323">
        <v>28028.95</v>
      </c>
      <c r="G2323">
        <f t="shared" si="468"/>
        <v>403.26697331259612</v>
      </c>
      <c r="H2323">
        <v>23711.17</v>
      </c>
      <c r="I2323">
        <f t="shared" si="469"/>
        <v>374.47933200353134</v>
      </c>
      <c r="J2323">
        <v>20775.310000000001</v>
      </c>
      <c r="K2323">
        <f t="shared" si="470"/>
        <v>407.08284183671469</v>
      </c>
      <c r="L2323">
        <v>63890.5</v>
      </c>
      <c r="M2323" s="134">
        <f t="shared" si="471"/>
        <v>750.59151646730152</v>
      </c>
      <c r="N2323">
        <v>24483.8</v>
      </c>
      <c r="O2323">
        <f t="shared" si="472"/>
        <v>373.00235527835247</v>
      </c>
      <c r="P2323">
        <v>52308.08</v>
      </c>
      <c r="Q2323">
        <f t="shared" si="473"/>
        <v>540.07256297636241</v>
      </c>
      <c r="R2323">
        <v>27757.05</v>
      </c>
      <c r="S2323" s="135">
        <f t="shared" si="474"/>
        <v>659.50660051891759</v>
      </c>
      <c r="T2323">
        <v>36360.25</v>
      </c>
      <c r="U2323" s="136">
        <f t="shared" si="475"/>
        <v>569.12754724305307</v>
      </c>
      <c r="V2323">
        <v>20712.2</v>
      </c>
      <c r="W2323">
        <f t="shared" si="476"/>
        <v>283.1473453825638</v>
      </c>
      <c r="X2323">
        <v>13466.06</v>
      </c>
      <c r="Y2323">
        <f t="shared" si="477"/>
        <v>325.05594191213925</v>
      </c>
      <c r="Z2323">
        <v>61841.22</v>
      </c>
      <c r="AA2323" s="136">
        <f t="shared" si="478"/>
        <v>623.55025409373241</v>
      </c>
      <c r="AB2323">
        <v>23557.9</v>
      </c>
      <c r="AC2323">
        <f t="shared" si="479"/>
        <v>267.78252665560285</v>
      </c>
    </row>
    <row r="2324" spans="1:29">
      <c r="A2324" s="20">
        <v>45462</v>
      </c>
      <c r="B2324">
        <v>71536.7</v>
      </c>
      <c r="C2324">
        <f t="shared" si="480"/>
        <v>362.57922599905214</v>
      </c>
      <c r="D2324">
        <v>55784.65</v>
      </c>
      <c r="E2324" s="135">
        <f t="shared" si="480"/>
        <v>644.1243848536003</v>
      </c>
      <c r="F2324">
        <v>27675.200000000001</v>
      </c>
      <c r="G2324">
        <f t="shared" si="468"/>
        <v>398.17738944272833</v>
      </c>
      <c r="H2324">
        <v>23421.69</v>
      </c>
      <c r="I2324">
        <f t="shared" si="469"/>
        <v>369.90746663255294</v>
      </c>
      <c r="J2324">
        <v>20533.580000000002</v>
      </c>
      <c r="K2324">
        <f t="shared" si="470"/>
        <v>402.34625136671991</v>
      </c>
      <c r="L2324">
        <v>63048.85</v>
      </c>
      <c r="M2324" s="134">
        <f t="shared" si="471"/>
        <v>740.70373424874458</v>
      </c>
      <c r="N2324">
        <v>24309.200000000001</v>
      </c>
      <c r="O2324">
        <f t="shared" si="472"/>
        <v>370.34238373669638</v>
      </c>
      <c r="P2324">
        <v>51814.3</v>
      </c>
      <c r="Q2324">
        <f t="shared" si="473"/>
        <v>534.9743634219825</v>
      </c>
      <c r="R2324">
        <v>27351.55</v>
      </c>
      <c r="S2324" s="135">
        <f t="shared" si="474"/>
        <v>649.87193377621907</v>
      </c>
      <c r="T2324">
        <v>35721.85</v>
      </c>
      <c r="U2324" s="136">
        <f t="shared" si="475"/>
        <v>559.13501346894623</v>
      </c>
      <c r="V2324">
        <v>20493.7</v>
      </c>
      <c r="W2324">
        <f t="shared" si="476"/>
        <v>280.16032831213715</v>
      </c>
      <c r="X2324">
        <v>13284.22</v>
      </c>
      <c r="Y2324">
        <f t="shared" si="477"/>
        <v>320.66652344249752</v>
      </c>
      <c r="Z2324">
        <v>60975.79</v>
      </c>
      <c r="AA2324" s="136">
        <f t="shared" si="478"/>
        <v>614.82405017342899</v>
      </c>
      <c r="AB2324">
        <v>23516</v>
      </c>
      <c r="AC2324">
        <f t="shared" si="479"/>
        <v>267.30624957373772</v>
      </c>
    </row>
    <row r="2325" spans="1:29">
      <c r="A2325" s="20">
        <v>45463</v>
      </c>
      <c r="B2325">
        <v>71632.2</v>
      </c>
      <c r="C2325">
        <f t="shared" si="480"/>
        <v>363.06326169098242</v>
      </c>
      <c r="D2325">
        <v>56085.25</v>
      </c>
      <c r="E2325" s="135">
        <f t="shared" si="480"/>
        <v>647.59530006212071</v>
      </c>
      <c r="F2325">
        <v>27639.55</v>
      </c>
      <c r="G2325">
        <f t="shared" si="468"/>
        <v>397.66447448877551</v>
      </c>
      <c r="H2325">
        <v>23350.42</v>
      </c>
      <c r="I2325">
        <f t="shared" si="469"/>
        <v>368.7818729991771</v>
      </c>
      <c r="J2325">
        <v>20524.61</v>
      </c>
      <c r="K2325">
        <f t="shared" si="470"/>
        <v>402.1704882569864</v>
      </c>
      <c r="L2325">
        <v>63554.400000000001</v>
      </c>
      <c r="M2325" s="134">
        <f t="shared" si="471"/>
        <v>746.64298251178923</v>
      </c>
      <c r="N2325">
        <v>24386.95</v>
      </c>
      <c r="O2325">
        <f t="shared" si="472"/>
        <v>371.52687850968471</v>
      </c>
      <c r="P2325">
        <v>51886.75</v>
      </c>
      <c r="Q2325">
        <f t="shared" si="473"/>
        <v>535.72239808866561</v>
      </c>
      <c r="R2325">
        <v>27367.200000000001</v>
      </c>
      <c r="S2325" s="135">
        <f t="shared" si="474"/>
        <v>650.24377726456248</v>
      </c>
      <c r="T2325">
        <v>35677.449999999997</v>
      </c>
      <c r="U2325" s="136">
        <f t="shared" si="475"/>
        <v>558.44004401473194</v>
      </c>
      <c r="V2325">
        <v>20562.849999999999</v>
      </c>
      <c r="W2325">
        <f t="shared" si="476"/>
        <v>281.10564744449408</v>
      </c>
      <c r="X2325">
        <v>13388.3</v>
      </c>
      <c r="Y2325">
        <f t="shared" si="477"/>
        <v>323.17890066599244</v>
      </c>
      <c r="Z2325">
        <v>61065.64</v>
      </c>
      <c r="AA2325" s="136">
        <f t="shared" si="478"/>
        <v>615.73001532628859</v>
      </c>
      <c r="AB2325">
        <v>23567</v>
      </c>
      <c r="AC2325">
        <f t="shared" si="479"/>
        <v>267.88596630822747</v>
      </c>
    </row>
    <row r="2326" spans="1:29">
      <c r="A2326" s="20">
        <v>45464</v>
      </c>
      <c r="B2326">
        <v>71111.8</v>
      </c>
      <c r="C2326">
        <f t="shared" si="480"/>
        <v>360.42564730270476</v>
      </c>
      <c r="D2326">
        <v>56197.9</v>
      </c>
      <c r="E2326" s="135">
        <f t="shared" si="480"/>
        <v>648.8960272685074</v>
      </c>
      <c r="F2326">
        <v>27529.85</v>
      </c>
      <c r="G2326">
        <f t="shared" si="468"/>
        <v>396.08616395725755</v>
      </c>
      <c r="H2326">
        <v>23244.63</v>
      </c>
      <c r="I2326">
        <f t="shared" si="469"/>
        <v>367.11109215906453</v>
      </c>
      <c r="J2326">
        <v>20428.95</v>
      </c>
      <c r="K2326">
        <f t="shared" si="470"/>
        <v>400.29607364415511</v>
      </c>
      <c r="L2326">
        <v>63453.9</v>
      </c>
      <c r="M2326" s="134">
        <f t="shared" si="471"/>
        <v>745.46229919572556</v>
      </c>
      <c r="N2326">
        <v>24357.4</v>
      </c>
      <c r="O2326">
        <f t="shared" si="472"/>
        <v>371.07669432265186</v>
      </c>
      <c r="P2326">
        <v>51816.22</v>
      </c>
      <c r="Q2326">
        <f t="shared" si="473"/>
        <v>534.99418711501255</v>
      </c>
      <c r="R2326">
        <v>27259.45</v>
      </c>
      <c r="S2326" s="135">
        <f t="shared" si="474"/>
        <v>647.68364078731031</v>
      </c>
      <c r="T2326">
        <v>35453.9</v>
      </c>
      <c r="U2326" s="136">
        <f t="shared" si="475"/>
        <v>554.94093542262442</v>
      </c>
      <c r="V2326">
        <v>20446.849999999999</v>
      </c>
      <c r="W2326">
        <f t="shared" si="476"/>
        <v>279.51986263822641</v>
      </c>
      <c r="X2326">
        <v>13316.68</v>
      </c>
      <c r="Y2326">
        <f t="shared" si="477"/>
        <v>321.45007229602027</v>
      </c>
      <c r="Z2326">
        <v>61100.68</v>
      </c>
      <c r="AA2326" s="136">
        <f t="shared" si="478"/>
        <v>616.0833266112769</v>
      </c>
      <c r="AB2326">
        <v>23501.1</v>
      </c>
      <c r="AC2326">
        <f t="shared" si="479"/>
        <v>267.13688135130832</v>
      </c>
    </row>
    <row r="2327" spans="1:29">
      <c r="A2327" s="20">
        <v>45467</v>
      </c>
      <c r="B2327">
        <v>71642.25</v>
      </c>
      <c r="C2327">
        <f t="shared" si="480"/>
        <v>363.11419947845786</v>
      </c>
      <c r="D2327">
        <v>56430.65</v>
      </c>
      <c r="E2327" s="135">
        <f t="shared" si="480"/>
        <v>651.58350403092641</v>
      </c>
      <c r="F2327">
        <v>27702.15</v>
      </c>
      <c r="G2327">
        <f t="shared" si="468"/>
        <v>398.56513300539388</v>
      </c>
      <c r="H2327">
        <v>23427.54</v>
      </c>
      <c r="I2327">
        <f t="shared" si="469"/>
        <v>369.9998578596506</v>
      </c>
      <c r="J2327">
        <v>20575.349999999999</v>
      </c>
      <c r="K2327">
        <f t="shared" si="470"/>
        <v>403.1647157026801</v>
      </c>
      <c r="L2327">
        <v>63376.05</v>
      </c>
      <c r="M2327" s="134">
        <f t="shared" si="471"/>
        <v>744.54771017925236</v>
      </c>
      <c r="N2327">
        <v>24562.1</v>
      </c>
      <c r="O2327">
        <f t="shared" si="472"/>
        <v>374.19522911404363</v>
      </c>
      <c r="P2327">
        <v>52018.12</v>
      </c>
      <c r="Q2327">
        <f t="shared" si="473"/>
        <v>537.07877233521049</v>
      </c>
      <c r="R2327">
        <v>27377.85</v>
      </c>
      <c r="S2327" s="135">
        <f t="shared" si="474"/>
        <v>650.4968209163743</v>
      </c>
      <c r="T2327">
        <v>35641.35</v>
      </c>
      <c r="U2327" s="136">
        <f t="shared" si="475"/>
        <v>557.87499002155334</v>
      </c>
      <c r="V2327">
        <v>20540.5</v>
      </c>
      <c r="W2327">
        <f t="shared" si="476"/>
        <v>280.80011045811409</v>
      </c>
      <c r="X2327">
        <v>13320.92</v>
      </c>
      <c r="Y2327">
        <f t="shared" si="477"/>
        <v>321.55242125285747</v>
      </c>
      <c r="Z2327">
        <v>61414.68</v>
      </c>
      <c r="AA2327" s="136">
        <f t="shared" si="478"/>
        <v>619.24941518109222</v>
      </c>
      <c r="AB2327">
        <v>23537.85</v>
      </c>
      <c r="AC2327">
        <f t="shared" si="479"/>
        <v>267.55461840998476</v>
      </c>
    </row>
    <row r="2328" spans="1:29">
      <c r="A2328" s="20">
        <v>45468</v>
      </c>
      <c r="B2328">
        <v>71360.850000000006</v>
      </c>
      <c r="C2328">
        <f t="shared" si="480"/>
        <v>361.68794142914709</v>
      </c>
      <c r="D2328">
        <v>56154.55</v>
      </c>
      <c r="E2328" s="135">
        <f t="shared" si="480"/>
        <v>648.39548111318686</v>
      </c>
      <c r="F2328">
        <v>27734.15</v>
      </c>
      <c r="G2328">
        <f t="shared" si="468"/>
        <v>399.02553352507095</v>
      </c>
      <c r="H2328">
        <v>23402.59</v>
      </c>
      <c r="I2328">
        <f t="shared" si="469"/>
        <v>369.60581322442221</v>
      </c>
      <c r="J2328">
        <v>20570.5</v>
      </c>
      <c r="K2328">
        <f t="shared" si="470"/>
        <v>403.06968213721677</v>
      </c>
      <c r="L2328">
        <v>63184.05</v>
      </c>
      <c r="M2328" s="134">
        <f t="shared" si="471"/>
        <v>742.29207638139951</v>
      </c>
      <c r="N2328">
        <v>24493.85</v>
      </c>
      <c r="O2328">
        <f t="shared" si="472"/>
        <v>373.15546360592202</v>
      </c>
      <c r="P2328">
        <v>51967.27</v>
      </c>
      <c r="Q2328">
        <f t="shared" si="473"/>
        <v>536.55375421511599</v>
      </c>
      <c r="R2328">
        <v>27273.1</v>
      </c>
      <c r="S2328" s="135">
        <f t="shared" si="474"/>
        <v>648.00796434104097</v>
      </c>
      <c r="T2328">
        <v>35489.65</v>
      </c>
      <c r="U2328" s="136">
        <f t="shared" si="475"/>
        <v>555.50051105298826</v>
      </c>
      <c r="V2328">
        <v>20559.599999999999</v>
      </c>
      <c r="W2328">
        <f t="shared" si="476"/>
        <v>281.06121812880127</v>
      </c>
      <c r="X2328">
        <v>13261.08</v>
      </c>
      <c r="Y2328">
        <f t="shared" si="477"/>
        <v>320.10794918277742</v>
      </c>
      <c r="Z2328">
        <v>61147.59</v>
      </c>
      <c r="AA2328" s="136">
        <f t="shared" si="478"/>
        <v>616.55632411067188</v>
      </c>
      <c r="AB2328">
        <v>23721.3</v>
      </c>
      <c r="AC2328">
        <f t="shared" si="479"/>
        <v>269.63989360492872</v>
      </c>
    </row>
    <row r="2329" spans="1:29">
      <c r="A2329" s="20">
        <v>45469</v>
      </c>
      <c r="B2329">
        <v>71235.8</v>
      </c>
      <c r="C2329">
        <f t="shared" si="480"/>
        <v>361.05413343672944</v>
      </c>
      <c r="D2329">
        <v>55822.8</v>
      </c>
      <c r="E2329" s="135">
        <f t="shared" si="480"/>
        <v>644.56488856353064</v>
      </c>
      <c r="F2329">
        <v>27834.25</v>
      </c>
      <c r="G2329">
        <f t="shared" si="468"/>
        <v>400.46572390068587</v>
      </c>
      <c r="H2329">
        <v>23344.14</v>
      </c>
      <c r="I2329">
        <f t="shared" si="469"/>
        <v>368.68269062205349</v>
      </c>
      <c r="J2329">
        <v>20443.98</v>
      </c>
      <c r="K2329">
        <f t="shared" si="470"/>
        <v>400.59057972434385</v>
      </c>
      <c r="L2329">
        <v>62693.5</v>
      </c>
      <c r="M2329" s="134">
        <f t="shared" si="471"/>
        <v>736.52904950881225</v>
      </c>
      <c r="N2329">
        <v>24382.95</v>
      </c>
      <c r="O2329">
        <f t="shared" si="472"/>
        <v>371.46593987184605</v>
      </c>
      <c r="P2329">
        <v>51651.25</v>
      </c>
      <c r="Q2329">
        <f t="shared" si="473"/>
        <v>533.29089824044081</v>
      </c>
      <c r="R2329">
        <v>27148.15</v>
      </c>
      <c r="S2329" s="135">
        <f t="shared" si="474"/>
        <v>645.03915642612071</v>
      </c>
      <c r="T2329">
        <v>35264.050000000003</v>
      </c>
      <c r="U2329" s="136">
        <f t="shared" si="475"/>
        <v>551.96931490725137</v>
      </c>
      <c r="V2329">
        <v>20516.2</v>
      </c>
      <c r="W2329">
        <f t="shared" si="476"/>
        <v>280.46791588231838</v>
      </c>
      <c r="X2329">
        <v>13237.18</v>
      </c>
      <c r="Y2329">
        <f t="shared" si="477"/>
        <v>319.53102935532229</v>
      </c>
      <c r="Z2329">
        <v>60916.89</v>
      </c>
      <c r="AA2329" s="136">
        <f t="shared" si="478"/>
        <v>614.2301564894733</v>
      </c>
      <c r="AB2329">
        <v>23868.799999999999</v>
      </c>
      <c r="AC2329">
        <f t="shared" si="479"/>
        <v>271.31652533703141</v>
      </c>
    </row>
    <row r="2330" spans="1:29">
      <c r="A2330" s="20">
        <v>45470</v>
      </c>
      <c r="B2330">
        <v>71340.649999999994</v>
      </c>
      <c r="C2330">
        <f t="shared" si="480"/>
        <v>361.58555901053978</v>
      </c>
      <c r="D2330">
        <v>55961.55</v>
      </c>
      <c r="E2330" s="135">
        <f t="shared" si="480"/>
        <v>646.16698265927982</v>
      </c>
      <c r="F2330">
        <v>27977.35</v>
      </c>
      <c r="G2330">
        <f t="shared" si="468"/>
        <v>402.52457747461676</v>
      </c>
      <c r="H2330">
        <v>23388.09</v>
      </c>
      <c r="I2330">
        <f t="shared" si="469"/>
        <v>369.37680932819734</v>
      </c>
      <c r="J2330">
        <v>20567.52</v>
      </c>
      <c r="K2330">
        <f t="shared" si="470"/>
        <v>403.01129037946805</v>
      </c>
      <c r="L2330">
        <v>62488.85</v>
      </c>
      <c r="M2330" s="134">
        <f t="shared" si="471"/>
        <v>734.12480233834026</v>
      </c>
      <c r="N2330">
        <v>24380</v>
      </c>
      <c r="O2330">
        <f t="shared" si="472"/>
        <v>371.42099762644006</v>
      </c>
      <c r="P2330">
        <v>51624.6</v>
      </c>
      <c r="Q2330">
        <f t="shared" si="473"/>
        <v>533.01574125124671</v>
      </c>
      <c r="R2330">
        <v>27244</v>
      </c>
      <c r="S2330" s="135">
        <f t="shared" si="474"/>
        <v>647.31654929242814</v>
      </c>
      <c r="T2330">
        <v>35223.199999999997</v>
      </c>
      <c r="U2330" s="136">
        <f t="shared" si="475"/>
        <v>551.32991170444382</v>
      </c>
      <c r="V2330">
        <v>20597.3</v>
      </c>
      <c r="W2330">
        <f t="shared" si="476"/>
        <v>281.57659819083824</v>
      </c>
      <c r="X2330">
        <v>13320.14</v>
      </c>
      <c r="Y2330">
        <f t="shared" si="477"/>
        <v>321.53359290702423</v>
      </c>
      <c r="Z2330">
        <v>60783.89</v>
      </c>
      <c r="AA2330" s="136">
        <f t="shared" si="478"/>
        <v>612.88910623537959</v>
      </c>
      <c r="AB2330">
        <v>24044.5</v>
      </c>
      <c r="AC2330">
        <f t="shared" si="479"/>
        <v>273.3137063223225</v>
      </c>
    </row>
    <row r="2331" spans="1:29">
      <c r="A2331" s="20">
        <v>45471</v>
      </c>
      <c r="B2331">
        <v>71523.45</v>
      </c>
      <c r="C2331">
        <f t="shared" si="480"/>
        <v>362.51206921456969</v>
      </c>
      <c r="D2331">
        <v>56314.8</v>
      </c>
      <c r="E2331" s="135">
        <f t="shared" si="480"/>
        <v>650.24582762737657</v>
      </c>
      <c r="F2331">
        <v>28040.3</v>
      </c>
      <c r="G2331">
        <f t="shared" si="468"/>
        <v>403.43027162191908</v>
      </c>
      <c r="H2331">
        <v>23391.15</v>
      </c>
      <c r="I2331">
        <f t="shared" si="469"/>
        <v>369.42513704698683</v>
      </c>
      <c r="J2331">
        <v>20647.43</v>
      </c>
      <c r="K2331">
        <f t="shared" si="470"/>
        <v>404.57709083641299</v>
      </c>
      <c r="L2331">
        <v>62756.05</v>
      </c>
      <c r="M2331" s="134">
        <f t="shared" si="471"/>
        <v>737.26389270701895</v>
      </c>
      <c r="N2331">
        <v>24425.8</v>
      </c>
      <c r="O2331">
        <f t="shared" si="472"/>
        <v>372.11874502969238</v>
      </c>
      <c r="P2331">
        <v>51948.14</v>
      </c>
      <c r="Q2331">
        <f t="shared" si="473"/>
        <v>536.35624002362329</v>
      </c>
      <c r="R2331">
        <v>27316.75</v>
      </c>
      <c r="S2331" s="135">
        <f t="shared" si="474"/>
        <v>649.0450869139604</v>
      </c>
      <c r="T2331">
        <v>35298.949999999997</v>
      </c>
      <c r="U2331" s="136">
        <f t="shared" si="475"/>
        <v>552.51558594220796</v>
      </c>
      <c r="V2331">
        <v>20682.5</v>
      </c>
      <c r="W2331">
        <f t="shared" si="476"/>
        <v>282.74132978992452</v>
      </c>
      <c r="X2331">
        <v>13443.75</v>
      </c>
      <c r="Y2331">
        <f t="shared" si="477"/>
        <v>324.5174029434981</v>
      </c>
      <c r="Z2331">
        <v>60871.18</v>
      </c>
      <c r="AA2331" s="136">
        <f t="shared" si="478"/>
        <v>613.76925869161892</v>
      </c>
      <c r="AB2331">
        <v>24010.6</v>
      </c>
      <c r="AC2331">
        <f t="shared" si="479"/>
        <v>272.92836519880871</v>
      </c>
    </row>
    <row r="2332" spans="1:29">
      <c r="A2332" s="20">
        <v>45474</v>
      </c>
      <c r="B2332">
        <v>72197.25</v>
      </c>
      <c r="C2332">
        <f t="shared" si="480"/>
        <v>365.92718177187476</v>
      </c>
      <c r="D2332">
        <v>56573.2</v>
      </c>
      <c r="E2332" s="135">
        <f t="shared" si="480"/>
        <v>653.22947529830685</v>
      </c>
      <c r="F2332">
        <v>28122.6</v>
      </c>
      <c r="G2332">
        <f t="shared" si="468"/>
        <v>404.6143642084636</v>
      </c>
      <c r="H2332">
        <v>23566.81</v>
      </c>
      <c r="I2332">
        <f t="shared" si="469"/>
        <v>372.19940079946048</v>
      </c>
      <c r="J2332">
        <v>20897.09</v>
      </c>
      <c r="K2332">
        <f t="shared" si="470"/>
        <v>409.46906608457789</v>
      </c>
      <c r="L2332">
        <v>63133.599999999999</v>
      </c>
      <c r="M2332" s="134">
        <f t="shared" si="471"/>
        <v>741.69938510482814</v>
      </c>
      <c r="N2332">
        <v>24707.75</v>
      </c>
      <c r="O2332">
        <f t="shared" si="472"/>
        <v>376.41415726434269</v>
      </c>
      <c r="P2332">
        <v>52606.99</v>
      </c>
      <c r="Q2332">
        <f t="shared" si="473"/>
        <v>543.15876093658687</v>
      </c>
      <c r="R2332">
        <v>27679.75</v>
      </c>
      <c r="S2332" s="135">
        <f t="shared" si="474"/>
        <v>657.66995504614181</v>
      </c>
      <c r="T2332">
        <v>35667.800000000003</v>
      </c>
      <c r="U2332" s="136">
        <f t="shared" si="475"/>
        <v>558.28899772569685</v>
      </c>
      <c r="V2332">
        <v>20930.400000000001</v>
      </c>
      <c r="W2332">
        <f t="shared" si="476"/>
        <v>286.13026128538797</v>
      </c>
      <c r="X2332">
        <v>13523.97</v>
      </c>
      <c r="Y2332">
        <f t="shared" si="477"/>
        <v>326.45382589573444</v>
      </c>
      <c r="Z2332">
        <v>61305.37</v>
      </c>
      <c r="AA2332" s="136">
        <f t="shared" si="478"/>
        <v>618.14723320158112</v>
      </c>
      <c r="AB2332">
        <v>24141.95</v>
      </c>
      <c r="AC2332">
        <f t="shared" si="479"/>
        <v>274.42141996498964</v>
      </c>
    </row>
    <row r="2333" spans="1:29">
      <c r="A2333" s="20">
        <v>45475</v>
      </c>
      <c r="B2333">
        <v>71807.5</v>
      </c>
      <c r="C2333">
        <f t="shared" si="480"/>
        <v>363.95175862077707</v>
      </c>
      <c r="D2333">
        <v>56270.35</v>
      </c>
      <c r="E2333" s="135">
        <f t="shared" si="480"/>
        <v>649.73258018553111</v>
      </c>
      <c r="F2333">
        <v>28018.5</v>
      </c>
      <c r="G2333">
        <f t="shared" si="468"/>
        <v>403.11662376788905</v>
      </c>
      <c r="H2333">
        <v>23473.84</v>
      </c>
      <c r="I2333">
        <f t="shared" si="469"/>
        <v>370.73109099035497</v>
      </c>
      <c r="J2333">
        <v>20862.150000000001</v>
      </c>
      <c r="K2333">
        <f t="shared" si="470"/>
        <v>408.78443252224963</v>
      </c>
      <c r="L2333">
        <v>62867.3</v>
      </c>
      <c r="M2333" s="134">
        <f t="shared" si="471"/>
        <v>738.57086801957701</v>
      </c>
      <c r="N2333">
        <v>24708.45</v>
      </c>
      <c r="O2333">
        <f t="shared" si="472"/>
        <v>376.42482152596443</v>
      </c>
      <c r="P2333">
        <v>52593.11</v>
      </c>
      <c r="Q2333">
        <f t="shared" si="473"/>
        <v>543.01545215572332</v>
      </c>
      <c r="R2333">
        <v>27502.1</v>
      </c>
      <c r="S2333" s="135">
        <f t="shared" si="474"/>
        <v>653.44899685418034</v>
      </c>
      <c r="T2333">
        <v>35452.300000000003</v>
      </c>
      <c r="U2333" s="136">
        <f t="shared" si="475"/>
        <v>554.91589147832838</v>
      </c>
      <c r="V2333">
        <v>20885</v>
      </c>
      <c r="W2333">
        <f t="shared" si="476"/>
        <v>285.50961792155562</v>
      </c>
      <c r="X2333">
        <v>13437.45</v>
      </c>
      <c r="Y2333">
        <f t="shared" si="477"/>
        <v>324.36532784253711</v>
      </c>
      <c r="Z2333">
        <v>61102.99</v>
      </c>
      <c r="AA2333" s="136">
        <f t="shared" si="478"/>
        <v>616.10661853674276</v>
      </c>
      <c r="AB2333">
        <v>24123.85</v>
      </c>
      <c r="AC2333">
        <f t="shared" si="479"/>
        <v>274.21567735921974</v>
      </c>
    </row>
    <row r="2334" spans="1:29">
      <c r="A2334" s="20">
        <v>45476</v>
      </c>
      <c r="B2334">
        <v>72584.95</v>
      </c>
      <c r="C2334">
        <f t="shared" si="480"/>
        <v>367.89221462801476</v>
      </c>
      <c r="D2334">
        <v>57088.85</v>
      </c>
      <c r="E2334" s="135">
        <f t="shared" si="480"/>
        <v>659.18349202243735</v>
      </c>
      <c r="F2334">
        <v>28152.799999999999</v>
      </c>
      <c r="G2334">
        <f t="shared" si="468"/>
        <v>405.04886719890879</v>
      </c>
      <c r="H2334">
        <v>23685.07</v>
      </c>
      <c r="I2334">
        <f t="shared" si="469"/>
        <v>374.06712499032653</v>
      </c>
      <c r="J2334">
        <v>21084.53</v>
      </c>
      <c r="K2334">
        <f t="shared" si="470"/>
        <v>413.1418684578698</v>
      </c>
      <c r="L2334">
        <v>63633.4</v>
      </c>
      <c r="M2334" s="134">
        <f t="shared" si="471"/>
        <v>747.57108183486412</v>
      </c>
      <c r="N2334">
        <v>24850.3</v>
      </c>
      <c r="O2334">
        <f t="shared" si="472"/>
        <v>378.58585797031679</v>
      </c>
      <c r="P2334">
        <v>53320.77</v>
      </c>
      <c r="Q2334">
        <f t="shared" si="473"/>
        <v>550.52842531733393</v>
      </c>
      <c r="R2334">
        <v>27988.2</v>
      </c>
      <c r="S2334" s="135">
        <f t="shared" si="474"/>
        <v>664.99871696176547</v>
      </c>
      <c r="T2334">
        <v>35913.949999999997</v>
      </c>
      <c r="U2334" s="136">
        <f t="shared" si="475"/>
        <v>562.14185203098555</v>
      </c>
      <c r="V2334">
        <v>21017.8</v>
      </c>
      <c r="W2334">
        <f t="shared" si="476"/>
        <v>287.32506811355859</v>
      </c>
      <c r="X2334">
        <v>13605</v>
      </c>
      <c r="Y2334">
        <f t="shared" si="477"/>
        <v>328.40980136095152</v>
      </c>
      <c r="Z2334">
        <v>62188.19</v>
      </c>
      <c r="AA2334" s="136">
        <f t="shared" si="478"/>
        <v>627.04878196337825</v>
      </c>
      <c r="AB2334">
        <v>24286.5</v>
      </c>
      <c r="AC2334">
        <f t="shared" si="479"/>
        <v>276.06451906245024</v>
      </c>
    </row>
    <row r="2335" spans="1:29">
      <c r="A2335" s="20">
        <v>45477</v>
      </c>
      <c r="B2335">
        <v>72928.25</v>
      </c>
      <c r="C2335">
        <f t="shared" si="480"/>
        <v>369.63220890068141</v>
      </c>
      <c r="D2335">
        <v>57792.1</v>
      </c>
      <c r="E2335" s="135">
        <f t="shared" si="480"/>
        <v>667.30365543026176</v>
      </c>
      <c r="F2335">
        <v>28368.6</v>
      </c>
      <c r="G2335">
        <f t="shared" si="468"/>
        <v>408.15369320348117</v>
      </c>
      <c r="H2335">
        <v>23827.599999999999</v>
      </c>
      <c r="I2335">
        <f t="shared" si="469"/>
        <v>376.31815432335662</v>
      </c>
      <c r="J2335">
        <v>21224.67</v>
      </c>
      <c r="K2335">
        <f t="shared" si="470"/>
        <v>415.88784863602336</v>
      </c>
      <c r="L2335">
        <v>64342.95</v>
      </c>
      <c r="M2335" s="134">
        <f t="shared" si="471"/>
        <v>755.90694100812732</v>
      </c>
      <c r="N2335">
        <v>25099.75</v>
      </c>
      <c r="O2335">
        <f t="shared" si="472"/>
        <v>382.38614377252827</v>
      </c>
      <c r="P2335">
        <v>54006.73</v>
      </c>
      <c r="Q2335">
        <f t="shared" si="473"/>
        <v>557.61085264594681</v>
      </c>
      <c r="R2335">
        <v>28317.599999999999</v>
      </c>
      <c r="S2335" s="135">
        <f t="shared" si="474"/>
        <v>672.82525019245566</v>
      </c>
      <c r="T2335">
        <v>36277.949999999997</v>
      </c>
      <c r="U2335" s="136">
        <f t="shared" si="475"/>
        <v>567.83934935832713</v>
      </c>
      <c r="V2335">
        <v>21120.15</v>
      </c>
      <c r="W2335">
        <f t="shared" si="476"/>
        <v>288.72424979391639</v>
      </c>
      <c r="X2335">
        <v>13631.94</v>
      </c>
      <c r="Y2335">
        <f t="shared" si="477"/>
        <v>329.06010345934652</v>
      </c>
      <c r="Z2335">
        <v>63002.93</v>
      </c>
      <c r="AA2335" s="136">
        <f t="shared" si="478"/>
        <v>635.26387432443335</v>
      </c>
      <c r="AB2335">
        <v>24302.15</v>
      </c>
      <c r="AC2335">
        <f t="shared" si="479"/>
        <v>276.24241253097506</v>
      </c>
    </row>
    <row r="2336" spans="1:29">
      <c r="A2336" s="20">
        <v>45478</v>
      </c>
      <c r="B2336">
        <v>73426.55</v>
      </c>
      <c r="C2336">
        <f t="shared" si="480"/>
        <v>372.15781084087894</v>
      </c>
      <c r="D2336">
        <v>58543.85</v>
      </c>
      <c r="E2336" s="135">
        <f t="shared" si="480"/>
        <v>675.98383010759142</v>
      </c>
      <c r="F2336">
        <v>28637.55</v>
      </c>
      <c r="G2336">
        <f t="shared" si="468"/>
        <v>412.02321569620466</v>
      </c>
      <c r="H2336">
        <v>23989.8</v>
      </c>
      <c r="I2336">
        <f t="shared" si="469"/>
        <v>378.87983928664494</v>
      </c>
      <c r="J2336">
        <v>21375.02</v>
      </c>
      <c r="K2336">
        <f t="shared" si="470"/>
        <v>418.83388916538973</v>
      </c>
      <c r="L2336">
        <v>64930.1</v>
      </c>
      <c r="M2336" s="134">
        <f t="shared" si="471"/>
        <v>762.80483363525923</v>
      </c>
      <c r="N2336">
        <v>25104.6</v>
      </c>
      <c r="O2336">
        <f t="shared" si="472"/>
        <v>382.46003187090759</v>
      </c>
      <c r="P2336">
        <v>54670.61</v>
      </c>
      <c r="Q2336">
        <f t="shared" si="473"/>
        <v>564.46530750471334</v>
      </c>
      <c r="R2336">
        <v>28468</v>
      </c>
      <c r="S2336" s="135">
        <f t="shared" si="474"/>
        <v>676.39874927532105</v>
      </c>
      <c r="T2336">
        <v>36453.800000000003</v>
      </c>
      <c r="U2336" s="136">
        <f t="shared" si="475"/>
        <v>570.59183536111016</v>
      </c>
      <c r="V2336">
        <v>21278.15</v>
      </c>
      <c r="W2336">
        <f t="shared" si="476"/>
        <v>290.88419806452237</v>
      </c>
      <c r="X2336">
        <v>13771.55</v>
      </c>
      <c r="Y2336">
        <f t="shared" si="477"/>
        <v>332.43013597445139</v>
      </c>
      <c r="Z2336">
        <v>63738.92</v>
      </c>
      <c r="AA2336" s="136">
        <f t="shared" si="478"/>
        <v>642.68492377188022</v>
      </c>
      <c r="AB2336">
        <v>24323.85</v>
      </c>
      <c r="AC2336">
        <f t="shared" si="479"/>
        <v>276.48907631800307</v>
      </c>
    </row>
    <row r="2337" spans="1:29">
      <c r="A2337" s="20">
        <v>45481</v>
      </c>
      <c r="B2337">
        <v>73508.800000000003</v>
      </c>
      <c r="C2337">
        <f t="shared" si="480"/>
        <v>372.57468974832676</v>
      </c>
      <c r="D2337">
        <v>58998.5</v>
      </c>
      <c r="E2337" s="135">
        <f t="shared" si="480"/>
        <v>681.23350276079771</v>
      </c>
      <c r="F2337">
        <v>28588.1</v>
      </c>
      <c r="G2337">
        <f t="shared" si="468"/>
        <v>411.31175301814113</v>
      </c>
      <c r="H2337">
        <v>24033.759999999998</v>
      </c>
      <c r="I2337">
        <f t="shared" si="469"/>
        <v>379.57411592651027</v>
      </c>
      <c r="J2337">
        <v>21511.52</v>
      </c>
      <c r="K2337">
        <f t="shared" si="470"/>
        <v>421.50854518307187</v>
      </c>
      <c r="L2337">
        <v>64964.85</v>
      </c>
      <c r="M2337" s="134">
        <f t="shared" si="471"/>
        <v>763.21307985648525</v>
      </c>
      <c r="N2337">
        <v>24961.45</v>
      </c>
      <c r="O2337">
        <f t="shared" si="472"/>
        <v>380.27919036925772</v>
      </c>
      <c r="P2337">
        <v>54577.4</v>
      </c>
      <c r="Q2337">
        <f t="shared" si="473"/>
        <v>563.50292915714203</v>
      </c>
      <c r="R2337">
        <v>28508.65</v>
      </c>
      <c r="S2337" s="135">
        <f t="shared" si="474"/>
        <v>677.36459194632153</v>
      </c>
      <c r="T2337">
        <v>36423</v>
      </c>
      <c r="U2337" s="136">
        <f t="shared" si="475"/>
        <v>570.10973943341196</v>
      </c>
      <c r="V2337">
        <v>21352.75</v>
      </c>
      <c r="W2337">
        <f t="shared" si="476"/>
        <v>291.90402174165649</v>
      </c>
      <c r="X2337">
        <v>13742.66</v>
      </c>
      <c r="Y2337">
        <f t="shared" si="477"/>
        <v>331.73276301147325</v>
      </c>
      <c r="Z2337">
        <v>63998.95</v>
      </c>
      <c r="AA2337" s="136">
        <f t="shared" si="478"/>
        <v>645.30682826490283</v>
      </c>
      <c r="AB2337">
        <v>24320.55</v>
      </c>
      <c r="AC2337">
        <f t="shared" si="479"/>
        <v>276.45156523518312</v>
      </c>
    </row>
    <row r="2338" spans="1:29">
      <c r="A2338" s="20">
        <v>45482</v>
      </c>
      <c r="B2338">
        <v>73863.600000000006</v>
      </c>
      <c r="C2338">
        <f t="shared" si="480"/>
        <v>374.37297104148774</v>
      </c>
      <c r="D2338">
        <v>59085.4</v>
      </c>
      <c r="E2338" s="135">
        <f t="shared" si="480"/>
        <v>682.23690439626159</v>
      </c>
      <c r="F2338">
        <v>28906.05</v>
      </c>
      <c r="G2338">
        <f t="shared" si="468"/>
        <v>415.88626380662026</v>
      </c>
      <c r="H2338">
        <v>24245.73</v>
      </c>
      <c r="I2338">
        <f t="shared" si="469"/>
        <v>382.92183702187538</v>
      </c>
      <c r="J2338">
        <v>21611.23</v>
      </c>
      <c r="K2338">
        <f t="shared" si="470"/>
        <v>423.4623177217025</v>
      </c>
      <c r="L2338">
        <v>65088.1</v>
      </c>
      <c r="M2338" s="134">
        <f t="shared" si="471"/>
        <v>764.66103228140912</v>
      </c>
      <c r="N2338">
        <v>24996.6</v>
      </c>
      <c r="O2338">
        <f t="shared" si="472"/>
        <v>380.81468864926461</v>
      </c>
      <c r="P2338">
        <v>54542.8</v>
      </c>
      <c r="Q2338">
        <f t="shared" si="473"/>
        <v>563.14568968899528</v>
      </c>
      <c r="R2338">
        <v>28605.5</v>
      </c>
      <c r="S2338" s="135">
        <f t="shared" si="474"/>
        <v>679.66574477993515</v>
      </c>
      <c r="T2338">
        <v>36572.85</v>
      </c>
      <c r="U2338" s="136">
        <f t="shared" si="475"/>
        <v>572.45526134138481</v>
      </c>
      <c r="V2338">
        <v>21444.15</v>
      </c>
      <c r="W2338">
        <f t="shared" si="476"/>
        <v>293.15351080452609</v>
      </c>
      <c r="X2338">
        <v>13762.29</v>
      </c>
      <c r="Y2338">
        <f t="shared" si="477"/>
        <v>332.20660971494374</v>
      </c>
      <c r="Z2338">
        <v>64103.86</v>
      </c>
      <c r="AA2338" s="136">
        <f t="shared" si="478"/>
        <v>646.36464467209805</v>
      </c>
      <c r="AB2338">
        <v>24433.200000000001</v>
      </c>
      <c r="AC2338">
        <f t="shared" si="479"/>
        <v>277.73205719871783</v>
      </c>
    </row>
    <row r="2339" spans="1:29">
      <c r="A2339" s="20">
        <v>45483</v>
      </c>
      <c r="B2339">
        <v>73897.5</v>
      </c>
      <c r="C2339">
        <f t="shared" si="480"/>
        <v>374.54479104103149</v>
      </c>
      <c r="D2339">
        <v>59007.75</v>
      </c>
      <c r="E2339" s="135">
        <f t="shared" si="480"/>
        <v>681.34030903384769</v>
      </c>
      <c r="F2339">
        <v>28987.3</v>
      </c>
      <c r="G2339">
        <f t="shared" si="468"/>
        <v>417.05524950111288</v>
      </c>
      <c r="H2339">
        <v>24307.08</v>
      </c>
      <c r="I2339">
        <f t="shared" si="469"/>
        <v>383.89076040348908</v>
      </c>
      <c r="J2339">
        <v>21638.13</v>
      </c>
      <c r="K2339">
        <f t="shared" si="470"/>
        <v>423.98941110540693</v>
      </c>
      <c r="L2339">
        <v>64957.15</v>
      </c>
      <c r="M2339" s="134">
        <f t="shared" si="471"/>
        <v>763.12261954271719</v>
      </c>
      <c r="N2339">
        <v>24915.65</v>
      </c>
      <c r="O2339">
        <f t="shared" si="472"/>
        <v>379.5814429660054</v>
      </c>
      <c r="P2339">
        <v>54297.32</v>
      </c>
      <c r="Q2339">
        <f t="shared" si="473"/>
        <v>560.61114793637432</v>
      </c>
      <c r="R2339">
        <v>28578.799999999999</v>
      </c>
      <c r="S2339" s="135">
        <f t="shared" si="474"/>
        <v>679.03135365285732</v>
      </c>
      <c r="T2339">
        <v>36450.6</v>
      </c>
      <c r="U2339" s="136">
        <f t="shared" si="475"/>
        <v>570.54174747251818</v>
      </c>
      <c r="V2339">
        <v>21446.15</v>
      </c>
      <c r="W2339">
        <f t="shared" si="476"/>
        <v>293.1808519218755</v>
      </c>
      <c r="X2339">
        <v>13729.43</v>
      </c>
      <c r="Y2339">
        <f t="shared" si="477"/>
        <v>331.41340529945523</v>
      </c>
      <c r="Z2339">
        <v>63991.74</v>
      </c>
      <c r="AA2339" s="136">
        <f t="shared" si="478"/>
        <v>645.23412922481236</v>
      </c>
      <c r="AB2339">
        <v>24324.45</v>
      </c>
      <c r="AC2339">
        <f t="shared" si="479"/>
        <v>276.49589651487941</v>
      </c>
    </row>
    <row r="2340" spans="1:29">
      <c r="A2340" s="20">
        <v>45484</v>
      </c>
      <c r="B2340">
        <v>74059.199999999997</v>
      </c>
      <c r="C2340">
        <f t="shared" si="480"/>
        <v>375.36435723354595</v>
      </c>
      <c r="D2340">
        <v>59485.95</v>
      </c>
      <c r="E2340" s="135">
        <f t="shared" si="480"/>
        <v>686.86190468492714</v>
      </c>
      <c r="F2340">
        <v>28936</v>
      </c>
      <c r="G2340">
        <f t="shared" si="468"/>
        <v>416.31716991800556</v>
      </c>
      <c r="H2340">
        <v>24335.8</v>
      </c>
      <c r="I2340">
        <f t="shared" si="469"/>
        <v>384.3443460517359</v>
      </c>
      <c r="J2340">
        <v>21719.46</v>
      </c>
      <c r="K2340">
        <f t="shared" si="470"/>
        <v>425.58303582275556</v>
      </c>
      <c r="L2340">
        <v>65486.15</v>
      </c>
      <c r="M2340" s="134">
        <f t="shared" si="471"/>
        <v>769.33736057950989</v>
      </c>
      <c r="N2340">
        <v>24847.55</v>
      </c>
      <c r="O2340">
        <f t="shared" si="472"/>
        <v>378.54396265680276</v>
      </c>
      <c r="P2340">
        <v>54747.95</v>
      </c>
      <c r="Q2340">
        <f t="shared" si="473"/>
        <v>565.26383063958258</v>
      </c>
      <c r="R2340">
        <v>28787.1</v>
      </c>
      <c r="S2340" s="135">
        <f t="shared" si="474"/>
        <v>683.98055484275653</v>
      </c>
      <c r="T2340">
        <v>36538.65</v>
      </c>
      <c r="U2340" s="136">
        <f t="shared" si="475"/>
        <v>571.91994703205773</v>
      </c>
      <c r="V2340">
        <v>21493.35</v>
      </c>
      <c r="W2340">
        <f t="shared" si="476"/>
        <v>293.82610229132229</v>
      </c>
      <c r="X2340">
        <v>13836.94</v>
      </c>
      <c r="Y2340">
        <f t="shared" si="477"/>
        <v>334.00857896680662</v>
      </c>
      <c r="Z2340">
        <v>64437.29</v>
      </c>
      <c r="AA2340" s="136">
        <f t="shared" si="478"/>
        <v>649.72664757602649</v>
      </c>
      <c r="AB2340">
        <v>24315.95</v>
      </c>
      <c r="AC2340">
        <f t="shared" si="479"/>
        <v>276.39927705913112</v>
      </c>
    </row>
    <row r="2341" spans="1:29">
      <c r="A2341" s="20">
        <v>45485</v>
      </c>
      <c r="B2341">
        <v>73732.100000000006</v>
      </c>
      <c r="C2341">
        <f t="shared" si="480"/>
        <v>373.70647163322769</v>
      </c>
      <c r="D2341">
        <v>59284.05</v>
      </c>
      <c r="E2341" s="135">
        <f t="shared" si="480"/>
        <v>684.53064127641005</v>
      </c>
      <c r="F2341">
        <v>28944.65</v>
      </c>
      <c r="G2341">
        <f t="shared" si="468"/>
        <v>416.44162193348075</v>
      </c>
      <c r="H2341">
        <v>24382.61</v>
      </c>
      <c r="I2341">
        <f t="shared" si="469"/>
        <v>385.08363380223852</v>
      </c>
      <c r="J2341">
        <v>21849.26</v>
      </c>
      <c r="K2341">
        <f t="shared" si="470"/>
        <v>428.12640835825101</v>
      </c>
      <c r="L2341">
        <v>65256.6</v>
      </c>
      <c r="M2341" s="134">
        <f t="shared" si="471"/>
        <v>766.64058590087893</v>
      </c>
      <c r="N2341">
        <v>24922.799999999999</v>
      </c>
      <c r="O2341">
        <f t="shared" si="472"/>
        <v>379.69037078114195</v>
      </c>
      <c r="P2341">
        <v>54815.82</v>
      </c>
      <c r="Q2341">
        <f t="shared" si="473"/>
        <v>565.96457753851689</v>
      </c>
      <c r="R2341">
        <v>28542.1</v>
      </c>
      <c r="S2341" s="135">
        <f t="shared" si="474"/>
        <v>678.15936285271664</v>
      </c>
      <c r="T2341">
        <v>36270.15</v>
      </c>
      <c r="U2341" s="136">
        <f t="shared" si="475"/>
        <v>567.71726012988415</v>
      </c>
      <c r="V2341">
        <v>21721.599999999999</v>
      </c>
      <c r="W2341">
        <f t="shared" si="476"/>
        <v>296.94640730882747</v>
      </c>
      <c r="X2341">
        <v>13796.8</v>
      </c>
      <c r="Y2341">
        <f t="shared" si="477"/>
        <v>333.03964332354099</v>
      </c>
      <c r="Z2341">
        <v>64074.75</v>
      </c>
      <c r="AA2341" s="136">
        <f t="shared" si="478"/>
        <v>646.07112607889007</v>
      </c>
      <c r="AB2341">
        <v>24502.15</v>
      </c>
      <c r="AC2341">
        <f t="shared" si="479"/>
        <v>278.51581148975833</v>
      </c>
    </row>
    <row r="2342" spans="1:29">
      <c r="A2342" s="20">
        <v>45488</v>
      </c>
      <c r="B2342">
        <v>74367.350000000006</v>
      </c>
      <c r="C2342">
        <f t="shared" si="480"/>
        <v>376.9261959609629</v>
      </c>
      <c r="D2342">
        <v>59811.95</v>
      </c>
      <c r="E2342" s="135">
        <f t="shared" si="480"/>
        <v>690.62610414593075</v>
      </c>
      <c r="F2342">
        <v>29155.55</v>
      </c>
      <c r="G2342">
        <f t="shared" si="468"/>
        <v>419.47594910847749</v>
      </c>
      <c r="H2342">
        <v>24505.07</v>
      </c>
      <c r="I2342">
        <f t="shared" si="469"/>
        <v>387.017690156149</v>
      </c>
      <c r="J2342">
        <v>21975.81</v>
      </c>
      <c r="K2342">
        <f t="shared" si="470"/>
        <v>430.60609860761139</v>
      </c>
      <c r="L2342">
        <v>65809.2</v>
      </c>
      <c r="M2342" s="134">
        <f t="shared" si="471"/>
        <v>773.13258192532442</v>
      </c>
      <c r="N2342">
        <v>24996.2</v>
      </c>
      <c r="O2342">
        <f t="shared" si="472"/>
        <v>380.80859478548081</v>
      </c>
      <c r="P2342">
        <v>55206.95</v>
      </c>
      <c r="Q2342">
        <f t="shared" si="473"/>
        <v>570.00293225459404</v>
      </c>
      <c r="R2342">
        <v>28828.6</v>
      </c>
      <c r="S2342" s="135">
        <f t="shared" si="474"/>
        <v>684.96659348596734</v>
      </c>
      <c r="T2342">
        <v>36561.4</v>
      </c>
      <c r="U2342" s="136">
        <f t="shared" si="475"/>
        <v>572.27604061501665</v>
      </c>
      <c r="V2342">
        <v>21784.65</v>
      </c>
      <c r="W2342">
        <f t="shared" si="476"/>
        <v>297.80833603326869</v>
      </c>
      <c r="X2342">
        <v>13991.7</v>
      </c>
      <c r="Y2342">
        <f t="shared" si="477"/>
        <v>337.74431589136532</v>
      </c>
      <c r="Z2342">
        <v>64329.21</v>
      </c>
      <c r="AA2342" s="136">
        <f t="shared" si="478"/>
        <v>648.63686779059447</v>
      </c>
      <c r="AB2342">
        <v>24586.7</v>
      </c>
      <c r="AC2342">
        <f t="shared" si="479"/>
        <v>279.47689089958396</v>
      </c>
    </row>
    <row r="2343" spans="1:29">
      <c r="A2343" s="20">
        <v>45489</v>
      </c>
      <c r="B2343">
        <v>73921.7</v>
      </c>
      <c r="C2343">
        <f t="shared" si="480"/>
        <v>374.66744720589759</v>
      </c>
      <c r="D2343">
        <v>59564.65</v>
      </c>
      <c r="E2343" s="135">
        <f t="shared" si="480"/>
        <v>687.77062400266027</v>
      </c>
      <c r="F2343">
        <v>29164.95</v>
      </c>
      <c r="G2343">
        <f t="shared" si="468"/>
        <v>419.61119176113266</v>
      </c>
      <c r="H2343">
        <v>24527.45</v>
      </c>
      <c r="I2343">
        <f t="shared" si="469"/>
        <v>387.37114582494308</v>
      </c>
      <c r="J2343">
        <v>21970.69</v>
      </c>
      <c r="K2343">
        <f t="shared" si="470"/>
        <v>430.50577451376125</v>
      </c>
      <c r="L2343">
        <v>65675.649999999994</v>
      </c>
      <c r="M2343" s="134">
        <f t="shared" si="471"/>
        <v>771.56362414561977</v>
      </c>
      <c r="N2343">
        <v>24985.65</v>
      </c>
      <c r="O2343">
        <f t="shared" si="472"/>
        <v>380.64786912818141</v>
      </c>
      <c r="P2343">
        <v>54989.66</v>
      </c>
      <c r="Q2343">
        <f t="shared" si="473"/>
        <v>567.75944774495179</v>
      </c>
      <c r="R2343">
        <v>28671.65</v>
      </c>
      <c r="S2343" s="135">
        <f t="shared" si="474"/>
        <v>681.2374666172459</v>
      </c>
      <c r="T2343">
        <v>36409.449999999997</v>
      </c>
      <c r="U2343" s="136">
        <f t="shared" si="475"/>
        <v>569.89764853015515</v>
      </c>
      <c r="V2343">
        <v>21875.200000000001</v>
      </c>
      <c r="W2343">
        <f t="shared" si="476"/>
        <v>299.04620512126468</v>
      </c>
      <c r="X2343">
        <v>13985.08</v>
      </c>
      <c r="Y2343">
        <f t="shared" si="477"/>
        <v>337.58451634083173</v>
      </c>
      <c r="Z2343">
        <v>63894.93</v>
      </c>
      <c r="AA2343" s="136">
        <f t="shared" si="478"/>
        <v>644.25798580301682</v>
      </c>
      <c r="AB2343">
        <v>24613</v>
      </c>
      <c r="AC2343">
        <f t="shared" si="479"/>
        <v>279.77584286266398</v>
      </c>
    </row>
    <row r="2344" spans="1:29">
      <c r="A2344" s="20">
        <v>45491</v>
      </c>
      <c r="B2344">
        <v>73112.5</v>
      </c>
      <c r="C2344">
        <f t="shared" si="480"/>
        <v>370.5660683377302</v>
      </c>
      <c r="D2344">
        <v>58161.2</v>
      </c>
      <c r="E2344" s="135">
        <f t="shared" si="480"/>
        <v>671.5655143905575</v>
      </c>
      <c r="F2344">
        <v>29210.5</v>
      </c>
      <c r="G2344">
        <f t="shared" si="468"/>
        <v>420.26654312586055</v>
      </c>
      <c r="H2344">
        <v>24456.400000000001</v>
      </c>
      <c r="I2344">
        <f t="shared" si="469"/>
        <v>386.24902673344104</v>
      </c>
      <c r="J2344">
        <v>21970.46</v>
      </c>
      <c r="K2344">
        <f t="shared" si="470"/>
        <v>430.50126776735783</v>
      </c>
      <c r="L2344">
        <v>64449.1</v>
      </c>
      <c r="M2344" s="134">
        <f t="shared" si="471"/>
        <v>757.1540010479298</v>
      </c>
      <c r="N2344">
        <v>24866.799999999999</v>
      </c>
      <c r="O2344">
        <f t="shared" si="472"/>
        <v>378.83722985140116</v>
      </c>
      <c r="P2344">
        <v>53870.94</v>
      </c>
      <c r="Q2344">
        <f t="shared" si="473"/>
        <v>556.20884260607227</v>
      </c>
      <c r="R2344">
        <v>28132.3</v>
      </c>
      <c r="S2344" s="135">
        <f t="shared" si="474"/>
        <v>668.42252825060109</v>
      </c>
      <c r="T2344">
        <v>35828.15</v>
      </c>
      <c r="U2344" s="136">
        <f t="shared" si="475"/>
        <v>560.79887051811227</v>
      </c>
      <c r="V2344">
        <v>21901</v>
      </c>
      <c r="W2344">
        <f t="shared" si="476"/>
        <v>299.39890553507252</v>
      </c>
      <c r="X2344">
        <v>13945.17</v>
      </c>
      <c r="Y2344">
        <f t="shared" si="477"/>
        <v>336.62113264569643</v>
      </c>
      <c r="Z2344">
        <v>62287.75</v>
      </c>
      <c r="AA2344" s="136">
        <f t="shared" si="478"/>
        <v>628.05265386787119</v>
      </c>
      <c r="AB2344">
        <v>24800.85</v>
      </c>
      <c r="AC2344">
        <f t="shared" si="479"/>
        <v>281.91113283470116</v>
      </c>
    </row>
    <row r="2345" spans="1:29">
      <c r="A2345" s="20">
        <v>45492</v>
      </c>
      <c r="B2345">
        <v>71353</v>
      </c>
      <c r="C2345">
        <f t="shared" si="480"/>
        <v>361.64815420211403</v>
      </c>
      <c r="D2345">
        <v>56989.75</v>
      </c>
      <c r="E2345" s="135">
        <f t="shared" si="480"/>
        <v>658.03922157278873</v>
      </c>
      <c r="F2345">
        <v>28709.95</v>
      </c>
      <c r="G2345">
        <f t="shared" si="468"/>
        <v>413.06487187197416</v>
      </c>
      <c r="H2345">
        <v>24034.67</v>
      </c>
      <c r="I2345">
        <f t="shared" si="469"/>
        <v>379.58848789516986</v>
      </c>
      <c r="J2345">
        <v>21607.64</v>
      </c>
      <c r="K2345">
        <f t="shared" si="470"/>
        <v>423.39197328870995</v>
      </c>
      <c r="L2345">
        <v>62890.1</v>
      </c>
      <c r="M2345" s="134">
        <f t="shared" si="471"/>
        <v>738.83872453307197</v>
      </c>
      <c r="N2345">
        <v>24462.65</v>
      </c>
      <c r="O2345">
        <f t="shared" si="472"/>
        <v>372.68014223078075</v>
      </c>
      <c r="P2345">
        <v>52549.9</v>
      </c>
      <c r="Q2345">
        <f t="shared" si="473"/>
        <v>542.5693158141446</v>
      </c>
      <c r="R2345">
        <v>27243.45</v>
      </c>
      <c r="S2345" s="135">
        <f t="shared" si="474"/>
        <v>647.30348131040967</v>
      </c>
      <c r="T2345">
        <v>34722.400000000001</v>
      </c>
      <c r="U2345" s="136">
        <f t="shared" si="475"/>
        <v>543.4911571397937</v>
      </c>
      <c r="V2345">
        <v>21653.200000000001</v>
      </c>
      <c r="W2345">
        <f t="shared" si="476"/>
        <v>296.01134109547655</v>
      </c>
      <c r="X2345">
        <v>13537.32</v>
      </c>
      <c r="Y2345">
        <f t="shared" si="477"/>
        <v>326.77608027634221</v>
      </c>
      <c r="Z2345">
        <v>60624.28</v>
      </c>
      <c r="AA2345" s="136">
        <f t="shared" si="478"/>
        <v>611.27974509962087</v>
      </c>
      <c r="AB2345">
        <v>24530.9</v>
      </c>
      <c r="AC2345">
        <f t="shared" si="479"/>
        <v>278.84261259008343</v>
      </c>
    </row>
    <row r="2346" spans="1:29">
      <c r="A2346" s="20">
        <v>45495</v>
      </c>
      <c r="B2346">
        <v>72265.95</v>
      </c>
      <c r="C2346">
        <f t="shared" si="480"/>
        <v>366.27538336387062</v>
      </c>
      <c r="D2346">
        <v>57632.7</v>
      </c>
      <c r="E2346" s="135">
        <f t="shared" si="480"/>
        <v>665.46312354656857</v>
      </c>
      <c r="F2346">
        <v>28882.45</v>
      </c>
      <c r="G2346">
        <f t="shared" si="468"/>
        <v>415.54671842335836</v>
      </c>
      <c r="H2346">
        <v>24174.27</v>
      </c>
      <c r="I2346">
        <f t="shared" si="469"/>
        <v>381.79324264779041</v>
      </c>
      <c r="J2346">
        <v>21702.99</v>
      </c>
      <c r="K2346">
        <f t="shared" si="470"/>
        <v>425.26031359117155</v>
      </c>
      <c r="L2346">
        <v>63408.85</v>
      </c>
      <c r="M2346" s="134">
        <f t="shared" si="471"/>
        <v>744.93304761971888</v>
      </c>
      <c r="N2346">
        <v>24688</v>
      </c>
      <c r="O2346">
        <f t="shared" si="472"/>
        <v>376.11327274001445</v>
      </c>
      <c r="P2346">
        <v>53142.48</v>
      </c>
      <c r="Q2346">
        <f t="shared" si="473"/>
        <v>548.68760957236589</v>
      </c>
      <c r="R2346">
        <v>27662.1</v>
      </c>
      <c r="S2346" s="135">
        <f t="shared" si="474"/>
        <v>657.25059162318587</v>
      </c>
      <c r="T2346">
        <v>35271.699999999997</v>
      </c>
      <c r="U2346" s="136">
        <f t="shared" si="475"/>
        <v>552.0890562659165</v>
      </c>
      <c r="V2346">
        <v>21739.75</v>
      </c>
      <c r="W2346">
        <f t="shared" si="476"/>
        <v>297.19452794877367</v>
      </c>
      <c r="X2346">
        <v>13728.65</v>
      </c>
      <c r="Y2346">
        <f t="shared" si="477"/>
        <v>331.39457695362194</v>
      </c>
      <c r="Z2346">
        <v>61426.93</v>
      </c>
      <c r="AA2346" s="136">
        <f t="shared" si="478"/>
        <v>619.37293296765347</v>
      </c>
      <c r="AB2346">
        <v>24509.25</v>
      </c>
      <c r="AC2346">
        <f t="shared" si="479"/>
        <v>278.59651715279512</v>
      </c>
    </row>
    <row r="2347" spans="1:29">
      <c r="A2347" s="20">
        <v>45496</v>
      </c>
      <c r="B2347">
        <v>71632.2</v>
      </c>
      <c r="C2347">
        <f t="shared" si="480"/>
        <v>363.06326169098242</v>
      </c>
      <c r="D2347">
        <v>57016.75</v>
      </c>
      <c r="E2347" s="135">
        <f t="shared" si="480"/>
        <v>658.35098042385334</v>
      </c>
      <c r="F2347">
        <v>29003.65</v>
      </c>
      <c r="G2347">
        <f t="shared" si="468"/>
        <v>417.29048539163534</v>
      </c>
      <c r="H2347">
        <v>24260.84</v>
      </c>
      <c r="I2347">
        <f t="shared" si="469"/>
        <v>383.16047487511389</v>
      </c>
      <c r="J2347">
        <v>21636.19</v>
      </c>
      <c r="K2347">
        <f t="shared" si="470"/>
        <v>423.95139767922149</v>
      </c>
      <c r="L2347">
        <v>62841.5</v>
      </c>
      <c r="M2347" s="134">
        <f t="shared" si="471"/>
        <v>738.26776722799048</v>
      </c>
      <c r="N2347">
        <v>24652.25</v>
      </c>
      <c r="O2347">
        <f t="shared" si="472"/>
        <v>375.56863366433168</v>
      </c>
      <c r="P2347">
        <v>52533.46</v>
      </c>
      <c r="Q2347">
        <f t="shared" si="473"/>
        <v>542.39957544257425</v>
      </c>
      <c r="R2347">
        <v>27430.05</v>
      </c>
      <c r="S2347" s="135">
        <f t="shared" si="474"/>
        <v>651.73709120976241</v>
      </c>
      <c r="T2347">
        <v>34992.949999999997</v>
      </c>
      <c r="U2347" s="136">
        <f t="shared" si="475"/>
        <v>547.72593159559653</v>
      </c>
      <c r="V2347">
        <v>21807.55</v>
      </c>
      <c r="W2347">
        <f t="shared" si="476"/>
        <v>298.12139182691976</v>
      </c>
      <c r="X2347">
        <v>13559.03</v>
      </c>
      <c r="Y2347">
        <f t="shared" si="477"/>
        <v>327.3001359020347</v>
      </c>
      <c r="Z2347">
        <v>60601.63</v>
      </c>
      <c r="AA2347" s="136">
        <f t="shared" si="478"/>
        <v>611.05136323304021</v>
      </c>
      <c r="AB2347">
        <v>24479.05</v>
      </c>
      <c r="AC2347">
        <f t="shared" si="479"/>
        <v>278.25323391001888</v>
      </c>
    </row>
    <row r="2348" spans="1:29">
      <c r="A2348" s="20">
        <v>45497</v>
      </c>
      <c r="B2348">
        <v>71844.649999999994</v>
      </c>
      <c r="C2348">
        <f t="shared" si="480"/>
        <v>364.14005103915616</v>
      </c>
      <c r="D2348">
        <v>57841</v>
      </c>
      <c r="E2348" s="135">
        <f t="shared" si="480"/>
        <v>667.86828534941242</v>
      </c>
      <c r="F2348">
        <v>28989.4</v>
      </c>
      <c r="G2348">
        <f t="shared" si="468"/>
        <v>417.08546328521663</v>
      </c>
      <c r="H2348">
        <v>24177.32</v>
      </c>
      <c r="I2348">
        <f t="shared" si="469"/>
        <v>381.84141243285842</v>
      </c>
      <c r="J2348">
        <v>21655.77</v>
      </c>
      <c r="K2348">
        <f t="shared" si="470"/>
        <v>424.33505895999969</v>
      </c>
      <c r="L2348">
        <v>63296.800000000003</v>
      </c>
      <c r="M2348" s="134">
        <f t="shared" si="471"/>
        <v>743.61667383300323</v>
      </c>
      <c r="N2348">
        <v>24766.85</v>
      </c>
      <c r="O2348">
        <f t="shared" si="472"/>
        <v>377.31452563840844</v>
      </c>
      <c r="P2348">
        <v>53041.08</v>
      </c>
      <c r="Q2348">
        <f t="shared" si="473"/>
        <v>547.64067078421294</v>
      </c>
      <c r="R2348">
        <v>27550.6</v>
      </c>
      <c r="S2348" s="135">
        <f t="shared" si="474"/>
        <v>654.60135526853514</v>
      </c>
      <c r="T2348">
        <v>35044</v>
      </c>
      <c r="U2348" s="136">
        <f t="shared" si="475"/>
        <v>548.52498994329108</v>
      </c>
      <c r="V2348">
        <v>21762.6</v>
      </c>
      <c r="W2348">
        <f t="shared" si="476"/>
        <v>297.50690021449105</v>
      </c>
      <c r="X2348">
        <v>13667.08</v>
      </c>
      <c r="Y2348">
        <f t="shared" si="477"/>
        <v>329.90834457803993</v>
      </c>
      <c r="Z2348">
        <v>60855.37</v>
      </c>
      <c r="AA2348" s="136">
        <f t="shared" si="478"/>
        <v>613.60984512382026</v>
      </c>
      <c r="AB2348">
        <v>24413.5</v>
      </c>
      <c r="AC2348">
        <f t="shared" si="479"/>
        <v>277.50812740127765</v>
      </c>
    </row>
    <row r="2349" spans="1:29">
      <c r="A2349" s="20">
        <v>45498</v>
      </c>
      <c r="B2349">
        <v>72210.25</v>
      </c>
      <c r="C2349">
        <f t="shared" si="480"/>
        <v>365.99307144721604</v>
      </c>
      <c r="D2349">
        <v>57571.9</v>
      </c>
      <c r="E2349" s="135">
        <f t="shared" si="480"/>
        <v>664.76108880046741</v>
      </c>
      <c r="F2349">
        <v>29080.1</v>
      </c>
      <c r="G2349">
        <f t="shared" si="468"/>
        <v>418.39041100817644</v>
      </c>
      <c r="H2349">
        <v>24242.51</v>
      </c>
      <c r="I2349">
        <f t="shared" si="469"/>
        <v>382.87098236354126</v>
      </c>
      <c r="J2349">
        <v>21775.98</v>
      </c>
      <c r="K2349">
        <f t="shared" si="470"/>
        <v>426.6905197650222</v>
      </c>
      <c r="L2349">
        <v>63172.5</v>
      </c>
      <c r="M2349" s="134">
        <f t="shared" si="471"/>
        <v>742.15638591074742</v>
      </c>
      <c r="N2349">
        <v>24695.5</v>
      </c>
      <c r="O2349">
        <f t="shared" si="472"/>
        <v>376.22753268596188</v>
      </c>
      <c r="P2349">
        <v>52881.93</v>
      </c>
      <c r="Q2349">
        <f t="shared" si="473"/>
        <v>545.99747247913865</v>
      </c>
      <c r="R2349">
        <v>27704.1</v>
      </c>
      <c r="S2349" s="135">
        <f t="shared" si="474"/>
        <v>658.24851025004978</v>
      </c>
      <c r="T2349">
        <v>35253.25</v>
      </c>
      <c r="U2349" s="136">
        <f t="shared" si="475"/>
        <v>551.80026828325322</v>
      </c>
      <c r="V2349">
        <v>21719.75</v>
      </c>
      <c r="W2349">
        <f t="shared" si="476"/>
        <v>296.92111677527924</v>
      </c>
      <c r="X2349">
        <v>13755.76</v>
      </c>
      <c r="Y2349">
        <f t="shared" si="477"/>
        <v>332.04898266585241</v>
      </c>
      <c r="Z2349">
        <v>60838.400000000001</v>
      </c>
      <c r="AA2349" s="136">
        <f t="shared" si="478"/>
        <v>613.43873517786562</v>
      </c>
      <c r="AB2349">
        <v>24406.1</v>
      </c>
      <c r="AC2349">
        <f t="shared" si="479"/>
        <v>277.42401163980264</v>
      </c>
    </row>
    <row r="2350" spans="1:29">
      <c r="A2350" s="20">
        <v>45499</v>
      </c>
      <c r="B2350">
        <v>73400.649999999994</v>
      </c>
      <c r="C2350">
        <f t="shared" si="480"/>
        <v>372.02653833385278</v>
      </c>
      <c r="D2350">
        <v>58322.8</v>
      </c>
      <c r="E2350" s="135">
        <f t="shared" si="480"/>
        <v>673.43144884730043</v>
      </c>
      <c r="F2350">
        <v>29521</v>
      </c>
      <c r="G2350">
        <f t="shared" si="468"/>
        <v>424.73386691835231</v>
      </c>
      <c r="H2350">
        <v>24586.57</v>
      </c>
      <c r="I2350">
        <f t="shared" si="469"/>
        <v>388.30484998665457</v>
      </c>
      <c r="J2350">
        <v>22119.77</v>
      </c>
      <c r="K2350">
        <f t="shared" si="470"/>
        <v>433.42692996516092</v>
      </c>
      <c r="L2350">
        <v>64192.45</v>
      </c>
      <c r="M2350" s="134">
        <f t="shared" si="471"/>
        <v>754.13885305720601</v>
      </c>
      <c r="N2350">
        <v>25115.75</v>
      </c>
      <c r="O2350">
        <f t="shared" si="472"/>
        <v>382.6298983238828</v>
      </c>
      <c r="P2350">
        <v>53623.7</v>
      </c>
      <c r="Q2350">
        <f t="shared" si="473"/>
        <v>553.6561291348404</v>
      </c>
      <c r="R2350">
        <v>28340.2</v>
      </c>
      <c r="S2350" s="135">
        <f t="shared" si="474"/>
        <v>673.36222545357782</v>
      </c>
      <c r="T2350">
        <v>36180.35</v>
      </c>
      <c r="U2350" s="136">
        <f t="shared" si="475"/>
        <v>566.31166875627071</v>
      </c>
      <c r="V2350">
        <v>22068.45</v>
      </c>
      <c r="W2350">
        <f t="shared" si="476"/>
        <v>301.68804058515462</v>
      </c>
      <c r="X2350">
        <v>14035.6</v>
      </c>
      <c r="Y2350">
        <f t="shared" si="477"/>
        <v>338.80401381710919</v>
      </c>
      <c r="Z2350">
        <v>61969.39</v>
      </c>
      <c r="AA2350" s="136">
        <f t="shared" si="478"/>
        <v>624.84260304912482</v>
      </c>
      <c r="AB2350">
        <v>24834.85</v>
      </c>
      <c r="AC2350">
        <f t="shared" si="479"/>
        <v>282.29761065769429</v>
      </c>
    </row>
    <row r="2351" spans="1:29">
      <c r="A2351" s="20">
        <v>45502</v>
      </c>
      <c r="B2351">
        <v>74288.3</v>
      </c>
      <c r="C2351">
        <f t="shared" si="480"/>
        <v>376.52553605052219</v>
      </c>
      <c r="D2351">
        <v>59570.1</v>
      </c>
      <c r="E2351" s="135">
        <f t="shared" si="480"/>
        <v>687.83355310407887</v>
      </c>
      <c r="F2351">
        <v>29598.2</v>
      </c>
      <c r="G2351">
        <f t="shared" si="468"/>
        <v>425.84458317207321</v>
      </c>
      <c r="H2351">
        <v>24736.54</v>
      </c>
      <c r="I2351">
        <f t="shared" si="469"/>
        <v>390.67338200850628</v>
      </c>
      <c r="J2351">
        <v>22263.62</v>
      </c>
      <c r="K2351">
        <f t="shared" si="470"/>
        <v>436.24560592225663</v>
      </c>
      <c r="L2351">
        <v>65038.75</v>
      </c>
      <c r="M2351" s="134">
        <f t="shared" si="471"/>
        <v>764.08126390680468</v>
      </c>
      <c r="N2351">
        <v>25329.95</v>
      </c>
      <c r="O2351">
        <f t="shared" si="472"/>
        <v>385.89316238014135</v>
      </c>
      <c r="P2351">
        <v>54411.7</v>
      </c>
      <c r="Q2351">
        <f t="shared" si="473"/>
        <v>561.79210314928275</v>
      </c>
      <c r="R2351">
        <v>28825.200000000001</v>
      </c>
      <c r="S2351" s="135">
        <f t="shared" si="474"/>
        <v>684.88580959712601</v>
      </c>
      <c r="T2351">
        <v>36637.15</v>
      </c>
      <c r="U2351" s="136">
        <f t="shared" si="475"/>
        <v>573.46171485278069</v>
      </c>
      <c r="V2351">
        <v>22158.2</v>
      </c>
      <c r="W2351">
        <f t="shared" si="476"/>
        <v>302.91497322621086</v>
      </c>
      <c r="X2351">
        <v>14186.22</v>
      </c>
      <c r="Y2351">
        <f t="shared" si="477"/>
        <v>342.43981567532211</v>
      </c>
      <c r="Z2351">
        <v>63342.32</v>
      </c>
      <c r="AA2351" s="136">
        <f t="shared" si="478"/>
        <v>638.68597241268048</v>
      </c>
      <c r="AB2351">
        <v>24836.1</v>
      </c>
      <c r="AC2351">
        <f t="shared" si="479"/>
        <v>282.31181940118671</v>
      </c>
    </row>
    <row r="2352" spans="1:29">
      <c r="A2352" s="20">
        <v>45503</v>
      </c>
      <c r="B2352">
        <v>74215.850000000006</v>
      </c>
      <c r="C2352">
        <f t="shared" si="480"/>
        <v>376.15832782140859</v>
      </c>
      <c r="D2352">
        <v>59597.75</v>
      </c>
      <c r="E2352" s="135">
        <f t="shared" si="480"/>
        <v>688.15281726081741</v>
      </c>
      <c r="F2352">
        <v>29623.8</v>
      </c>
      <c r="G2352">
        <f t="shared" si="468"/>
        <v>426.21290358781494</v>
      </c>
      <c r="H2352">
        <v>24726.91</v>
      </c>
      <c r="I2352">
        <f t="shared" si="469"/>
        <v>390.52129183466866</v>
      </c>
      <c r="J2352">
        <v>22231.66</v>
      </c>
      <c r="K2352">
        <f t="shared" si="470"/>
        <v>435.61936411767704</v>
      </c>
      <c r="L2352">
        <v>65274.25</v>
      </c>
      <c r="M2352" s="134">
        <f t="shared" si="471"/>
        <v>766.84793973698356</v>
      </c>
      <c r="N2352">
        <v>25373.75</v>
      </c>
      <c r="O2352">
        <f t="shared" si="472"/>
        <v>386.56044046447431</v>
      </c>
      <c r="P2352">
        <v>54707.55</v>
      </c>
      <c r="Q2352">
        <f t="shared" si="473"/>
        <v>564.84670709874058</v>
      </c>
      <c r="R2352">
        <v>28900.15</v>
      </c>
      <c r="S2352" s="135">
        <f t="shared" si="474"/>
        <v>686.66661914673205</v>
      </c>
      <c r="T2352">
        <v>36735.9</v>
      </c>
      <c r="U2352" s="136">
        <f t="shared" si="475"/>
        <v>575.00739578979983</v>
      </c>
      <c r="V2352">
        <v>22178.15</v>
      </c>
      <c r="W2352">
        <f t="shared" si="476"/>
        <v>303.18770087177154</v>
      </c>
      <c r="X2352">
        <v>14269.15</v>
      </c>
      <c r="Y2352">
        <f t="shared" si="477"/>
        <v>344.44165505987655</v>
      </c>
      <c r="Z2352">
        <v>63446.31</v>
      </c>
      <c r="AA2352" s="136">
        <f t="shared" si="478"/>
        <v>639.7345123820279</v>
      </c>
      <c r="AB2352">
        <v>24857.3</v>
      </c>
      <c r="AC2352">
        <f t="shared" si="479"/>
        <v>282.55279969081772</v>
      </c>
    </row>
    <row r="2353" spans="1:29">
      <c r="A2353" s="20">
        <v>45504</v>
      </c>
      <c r="B2353">
        <v>74788.100000000006</v>
      </c>
      <c r="C2353">
        <f t="shared" si="480"/>
        <v>379.05874064556679</v>
      </c>
      <c r="D2353">
        <v>60090.65</v>
      </c>
      <c r="E2353" s="135">
        <f t="shared" si="480"/>
        <v>693.84414828636545</v>
      </c>
      <c r="F2353">
        <v>29850.1</v>
      </c>
      <c r="G2353">
        <f t="shared" si="468"/>
        <v>429.46879851290623</v>
      </c>
      <c r="H2353">
        <v>24885.65</v>
      </c>
      <c r="I2353">
        <f t="shared" si="469"/>
        <v>393.02833173030604</v>
      </c>
      <c r="J2353">
        <v>22326.74</v>
      </c>
      <c r="K2353">
        <f t="shared" si="470"/>
        <v>437.48241389175189</v>
      </c>
      <c r="L2353">
        <v>65642.75</v>
      </c>
      <c r="M2353" s="134">
        <f t="shared" si="471"/>
        <v>771.17711189588363</v>
      </c>
      <c r="N2353">
        <v>25472.75</v>
      </c>
      <c r="O2353">
        <f t="shared" si="472"/>
        <v>388.0686717509804</v>
      </c>
      <c r="P2353">
        <v>54942.34</v>
      </c>
      <c r="Q2353">
        <f t="shared" si="473"/>
        <v>567.27087631048039</v>
      </c>
      <c r="R2353">
        <v>29076.5</v>
      </c>
      <c r="S2353" s="135">
        <f t="shared" si="474"/>
        <v>690.85668938119534</v>
      </c>
      <c r="T2353">
        <v>37012.75</v>
      </c>
      <c r="U2353" s="136">
        <f t="shared" si="475"/>
        <v>579.34078077626839</v>
      </c>
      <c r="V2353">
        <v>22273</v>
      </c>
      <c r="W2353">
        <f t="shared" si="476"/>
        <v>304.48435336206887</v>
      </c>
      <c r="X2353">
        <v>14325.58</v>
      </c>
      <c r="Y2353">
        <f t="shared" si="477"/>
        <v>345.80381346419841</v>
      </c>
      <c r="Z2353">
        <v>63883.19</v>
      </c>
      <c r="AA2353" s="136">
        <f t="shared" si="478"/>
        <v>644.13961038961043</v>
      </c>
      <c r="AB2353">
        <v>24951.15</v>
      </c>
      <c r="AC2353">
        <f t="shared" si="479"/>
        <v>283.6195921522268</v>
      </c>
    </row>
    <row r="2354" spans="1:29">
      <c r="A2354" s="20">
        <v>45505</v>
      </c>
      <c r="B2354">
        <v>74294.649999999994</v>
      </c>
      <c r="C2354">
        <f t="shared" si="480"/>
        <v>376.55772062270808</v>
      </c>
      <c r="D2354">
        <v>59311.25</v>
      </c>
      <c r="E2354" s="135">
        <f t="shared" si="480"/>
        <v>684.84470945229737</v>
      </c>
      <c r="F2354">
        <v>29930.799999999999</v>
      </c>
      <c r="G2354">
        <f t="shared" si="468"/>
        <v>430.62987107346692</v>
      </c>
      <c r="H2354">
        <v>24819.919999999998</v>
      </c>
      <c r="I2354">
        <f t="shared" si="469"/>
        <v>391.99023337866026</v>
      </c>
      <c r="J2354">
        <v>22281.08</v>
      </c>
      <c r="K2354">
        <f t="shared" si="470"/>
        <v>436.58772675792505</v>
      </c>
      <c r="L2354">
        <v>65286.65</v>
      </c>
      <c r="M2354" s="134">
        <f t="shared" si="471"/>
        <v>766.99361608642835</v>
      </c>
      <c r="N2354">
        <v>25357.75</v>
      </c>
      <c r="O2354">
        <f t="shared" si="472"/>
        <v>386.31668591311984</v>
      </c>
      <c r="P2354">
        <v>54492.28</v>
      </c>
      <c r="Q2354">
        <f t="shared" si="473"/>
        <v>562.62407876614043</v>
      </c>
      <c r="R2354">
        <v>28851.95</v>
      </c>
      <c r="S2354" s="135">
        <f t="shared" si="474"/>
        <v>685.5213887225691</v>
      </c>
      <c r="T2354">
        <v>36792.699999999997</v>
      </c>
      <c r="U2354" s="136">
        <f t="shared" si="475"/>
        <v>575.89645581230809</v>
      </c>
      <c r="V2354">
        <v>22227.200000000001</v>
      </c>
      <c r="W2354">
        <f t="shared" si="476"/>
        <v>303.85824177476661</v>
      </c>
      <c r="X2354">
        <v>14308.61</v>
      </c>
      <c r="Y2354">
        <f t="shared" si="477"/>
        <v>345.39417624780037</v>
      </c>
      <c r="Z2354">
        <v>63280.61</v>
      </c>
      <c r="AA2354" s="136">
        <f t="shared" si="478"/>
        <v>638.06374526095021</v>
      </c>
      <c r="AB2354">
        <v>25010.9</v>
      </c>
      <c r="AC2354">
        <f t="shared" si="479"/>
        <v>284.29877009116331</v>
      </c>
    </row>
    <row r="2355" spans="1:29">
      <c r="A2355" s="20">
        <v>45506</v>
      </c>
      <c r="B2355">
        <v>73328.149999999994</v>
      </c>
      <c r="C2355">
        <f t="shared" si="480"/>
        <v>371.65907668291095</v>
      </c>
      <c r="D2355">
        <v>58809.9</v>
      </c>
      <c r="E2355" s="135">
        <f t="shared" si="480"/>
        <v>679.05580945299016</v>
      </c>
      <c r="F2355">
        <v>29546.15</v>
      </c>
      <c r="G2355">
        <f t="shared" si="468"/>
        <v>425.09571295178603</v>
      </c>
      <c r="H2355">
        <v>24490.79</v>
      </c>
      <c r="I2355">
        <f t="shared" si="469"/>
        <v>386.79216080179788</v>
      </c>
      <c r="J2355">
        <v>21922.35</v>
      </c>
      <c r="K2355">
        <f t="shared" si="470"/>
        <v>429.55857398705979</v>
      </c>
      <c r="L2355">
        <v>64203.199999999997</v>
      </c>
      <c r="M2355" s="134">
        <f t="shared" si="471"/>
        <v>754.26514505370039</v>
      </c>
      <c r="N2355">
        <v>25024.400000000001</v>
      </c>
      <c r="O2355">
        <f t="shared" si="472"/>
        <v>381.2382121822431</v>
      </c>
      <c r="P2355">
        <v>53697.4</v>
      </c>
      <c r="Q2355">
        <f t="shared" si="473"/>
        <v>554.41706985167343</v>
      </c>
      <c r="R2355">
        <v>28277.35</v>
      </c>
      <c r="S2355" s="135">
        <f t="shared" si="474"/>
        <v>671.86891150837766</v>
      </c>
      <c r="T2355">
        <v>35950.699999999997</v>
      </c>
      <c r="U2355" s="136">
        <f t="shared" si="475"/>
        <v>562.71708012653448</v>
      </c>
      <c r="V2355">
        <v>21931</v>
      </c>
      <c r="W2355">
        <f t="shared" si="476"/>
        <v>299.80902229531415</v>
      </c>
      <c r="X2355">
        <v>14030.07</v>
      </c>
      <c r="Y2355">
        <f t="shared" si="477"/>
        <v>338.67052567293234</v>
      </c>
      <c r="Z2355">
        <v>62221.94</v>
      </c>
      <c r="AA2355" s="136">
        <f t="shared" si="478"/>
        <v>627.38908606921029</v>
      </c>
      <c r="AB2355">
        <v>24717.7</v>
      </c>
      <c r="AC2355">
        <f t="shared" si="479"/>
        <v>280.96596721758704</v>
      </c>
    </row>
    <row r="2356" spans="1:29">
      <c r="A2356" s="20">
        <v>45509</v>
      </c>
      <c r="B2356">
        <v>70936.899999999994</v>
      </c>
      <c r="C2356">
        <f t="shared" si="480"/>
        <v>359.53917774753609</v>
      </c>
      <c r="D2356">
        <v>56189.4</v>
      </c>
      <c r="E2356" s="135">
        <f t="shared" si="480"/>
        <v>648.79788096354264</v>
      </c>
      <c r="F2356">
        <v>28897.75</v>
      </c>
      <c r="G2356">
        <f t="shared" si="468"/>
        <v>415.76684742182908</v>
      </c>
      <c r="H2356">
        <v>24038.04</v>
      </c>
      <c r="I2356">
        <f t="shared" si="469"/>
        <v>379.64171155932701</v>
      </c>
      <c r="J2356">
        <v>21420.18</v>
      </c>
      <c r="K2356">
        <f t="shared" si="470"/>
        <v>419.71877902442662</v>
      </c>
      <c r="L2356">
        <v>61646.85</v>
      </c>
      <c r="M2356" s="134">
        <f t="shared" si="471"/>
        <v>724.23290828733946</v>
      </c>
      <c r="N2356">
        <v>24357.95</v>
      </c>
      <c r="O2356">
        <f t="shared" si="472"/>
        <v>371.08507338535463</v>
      </c>
      <c r="P2356">
        <v>51507.33</v>
      </c>
      <c r="Q2356">
        <f t="shared" si="473"/>
        <v>531.80494725039193</v>
      </c>
      <c r="R2356">
        <v>27283.25</v>
      </c>
      <c r="S2356" s="135">
        <f t="shared" si="474"/>
        <v>648.24912800919981</v>
      </c>
      <c r="T2356">
        <v>34620.15</v>
      </c>
      <c r="U2356" s="136">
        <f t="shared" si="475"/>
        <v>541.89069257462711</v>
      </c>
      <c r="V2356">
        <v>21530.9</v>
      </c>
      <c r="W2356">
        <f t="shared" si="476"/>
        <v>294.33943176955813</v>
      </c>
      <c r="X2356">
        <v>13485.43</v>
      </c>
      <c r="Y2356">
        <f t="shared" si="477"/>
        <v>325.52351250033195</v>
      </c>
      <c r="Z2356">
        <v>59481.5</v>
      </c>
      <c r="AA2356" s="136">
        <f t="shared" si="478"/>
        <v>599.75699766072432</v>
      </c>
      <c r="AB2356">
        <v>24055.599999999999</v>
      </c>
      <c r="AC2356">
        <f t="shared" si="479"/>
        <v>273.43987996453495</v>
      </c>
    </row>
    <row r="2357" spans="1:29">
      <c r="A2357" s="20">
        <v>45510</v>
      </c>
      <c r="B2357">
        <v>70282.45</v>
      </c>
      <c r="C2357">
        <f t="shared" si="480"/>
        <v>356.2221394377583</v>
      </c>
      <c r="D2357">
        <v>55322.8</v>
      </c>
      <c r="E2357" s="135">
        <f t="shared" si="480"/>
        <v>638.79157650677666</v>
      </c>
      <c r="F2357">
        <v>28818.9</v>
      </c>
      <c r="G2357">
        <f t="shared" si="468"/>
        <v>414.6323917663122</v>
      </c>
      <c r="H2357">
        <v>23939.26</v>
      </c>
      <c r="I2357">
        <f t="shared" si="469"/>
        <v>378.08164225800994</v>
      </c>
      <c r="J2357">
        <v>21324.240000000002</v>
      </c>
      <c r="K2357">
        <f t="shared" si="470"/>
        <v>417.83887793771288</v>
      </c>
      <c r="L2357">
        <v>61094.75</v>
      </c>
      <c r="M2357" s="134">
        <f t="shared" si="471"/>
        <v>717.74678630924268</v>
      </c>
      <c r="N2357">
        <v>24373.05</v>
      </c>
      <c r="O2357">
        <f t="shared" si="472"/>
        <v>371.31511674319546</v>
      </c>
      <c r="P2357">
        <v>51125.94</v>
      </c>
      <c r="Q2357">
        <f t="shared" si="473"/>
        <v>527.86715647708206</v>
      </c>
      <c r="R2357">
        <v>26985.45</v>
      </c>
      <c r="S2357" s="135">
        <f t="shared" si="474"/>
        <v>641.1734097453882</v>
      </c>
      <c r="T2357">
        <v>34295</v>
      </c>
      <c r="U2357" s="136">
        <f t="shared" si="475"/>
        <v>536.80129351972278</v>
      </c>
      <c r="V2357">
        <v>21513.5</v>
      </c>
      <c r="W2357">
        <f t="shared" si="476"/>
        <v>294.101564048618</v>
      </c>
      <c r="X2357">
        <v>13354.92</v>
      </c>
      <c r="Y2357">
        <f t="shared" si="477"/>
        <v>322.37314401994843</v>
      </c>
      <c r="Z2357">
        <v>58700.47</v>
      </c>
      <c r="AA2357" s="136">
        <f t="shared" si="478"/>
        <v>591.88180608211667</v>
      </c>
      <c r="AB2357">
        <v>23992.55</v>
      </c>
      <c r="AC2357">
        <f t="shared" si="479"/>
        <v>272.72319094277856</v>
      </c>
    </row>
    <row r="2358" spans="1:29">
      <c r="A2358" s="20">
        <v>45511</v>
      </c>
      <c r="B2358">
        <v>72401.25</v>
      </c>
      <c r="C2358">
        <f t="shared" si="480"/>
        <v>366.96114283107659</v>
      </c>
      <c r="D2358">
        <v>57195.35</v>
      </c>
      <c r="E2358" s="135">
        <f t="shared" si="480"/>
        <v>660.41320749052591</v>
      </c>
      <c r="F2358">
        <v>29315.599999999999</v>
      </c>
      <c r="G2358">
        <f t="shared" si="468"/>
        <v>421.77867108267498</v>
      </c>
      <c r="H2358">
        <v>24444.31</v>
      </c>
      <c r="I2358">
        <f t="shared" si="469"/>
        <v>386.05808486410592</v>
      </c>
      <c r="J2358">
        <v>21813.3</v>
      </c>
      <c r="K2358">
        <f t="shared" si="470"/>
        <v>427.42178835535105</v>
      </c>
      <c r="L2358">
        <v>62828.95</v>
      </c>
      <c r="M2358" s="134">
        <f t="shared" si="471"/>
        <v>738.12032866464131</v>
      </c>
      <c r="N2358">
        <v>24863</v>
      </c>
      <c r="O2358">
        <f t="shared" si="472"/>
        <v>378.77933814545446</v>
      </c>
      <c r="P2358">
        <v>52576.2</v>
      </c>
      <c r="Q2358">
        <f t="shared" si="473"/>
        <v>542.84085910929662</v>
      </c>
      <c r="R2358">
        <v>28021.25</v>
      </c>
      <c r="S2358" s="135">
        <f t="shared" si="474"/>
        <v>665.7839838812381</v>
      </c>
      <c r="T2358">
        <v>35364.199999999997</v>
      </c>
      <c r="U2358" s="136">
        <f t="shared" si="475"/>
        <v>553.53690929552943</v>
      </c>
      <c r="V2358">
        <v>21900.1</v>
      </c>
      <c r="W2358">
        <f t="shared" si="476"/>
        <v>299.38660203226527</v>
      </c>
      <c r="X2358">
        <v>13741.49</v>
      </c>
      <c r="Y2358">
        <f t="shared" si="477"/>
        <v>331.70452049272336</v>
      </c>
      <c r="Z2358">
        <v>60667.13</v>
      </c>
      <c r="AA2358" s="136">
        <f t="shared" si="478"/>
        <v>611.71180527546983</v>
      </c>
      <c r="AB2358">
        <v>24297.5</v>
      </c>
      <c r="AC2358">
        <f t="shared" si="479"/>
        <v>276.18955600518336</v>
      </c>
    </row>
    <row r="2359" spans="1:29">
      <c r="A2359" s="20">
        <v>45512</v>
      </c>
      <c r="B2359">
        <v>71825.899999999994</v>
      </c>
      <c r="C2359">
        <f t="shared" si="480"/>
        <v>364.0450178535678</v>
      </c>
      <c r="D2359">
        <v>56957.25</v>
      </c>
      <c r="E2359" s="135">
        <f t="shared" si="480"/>
        <v>657.6639562890997</v>
      </c>
      <c r="F2359">
        <v>29186.15</v>
      </c>
      <c r="G2359">
        <f t="shared" si="468"/>
        <v>419.91620710541878</v>
      </c>
      <c r="H2359">
        <v>24270.09</v>
      </c>
      <c r="I2359">
        <f t="shared" si="469"/>
        <v>383.3065635675332</v>
      </c>
      <c r="J2359">
        <v>21641.46</v>
      </c>
      <c r="K2359">
        <f t="shared" si="470"/>
        <v>424.05466095550855</v>
      </c>
      <c r="L2359">
        <v>62532.4</v>
      </c>
      <c r="M2359" s="134">
        <f t="shared" si="471"/>
        <v>734.63643177530128</v>
      </c>
      <c r="N2359">
        <v>24676.65</v>
      </c>
      <c r="O2359">
        <f t="shared" si="472"/>
        <v>375.94035935514739</v>
      </c>
      <c r="P2359">
        <v>52106.38</v>
      </c>
      <c r="Q2359">
        <f t="shared" si="473"/>
        <v>537.99004272418847</v>
      </c>
      <c r="R2359">
        <v>27920.7</v>
      </c>
      <c r="S2359" s="135">
        <f t="shared" si="474"/>
        <v>663.39491916859117</v>
      </c>
      <c r="T2359">
        <v>35183.949999999997</v>
      </c>
      <c r="U2359" s="136">
        <f t="shared" si="475"/>
        <v>550.71555244593242</v>
      </c>
      <c r="V2359">
        <v>21648.65</v>
      </c>
      <c r="W2359">
        <f t="shared" si="476"/>
        <v>295.9491400535066</v>
      </c>
      <c r="X2359">
        <v>13516.01</v>
      </c>
      <c r="Y2359">
        <f t="shared" si="477"/>
        <v>326.26168021261554</v>
      </c>
      <c r="Z2359">
        <v>60426.76</v>
      </c>
      <c r="AA2359" s="136">
        <f t="shared" si="478"/>
        <v>609.28813422602241</v>
      </c>
      <c r="AB2359">
        <v>24117</v>
      </c>
      <c r="AC2359">
        <f t="shared" si="479"/>
        <v>274.13781344488143</v>
      </c>
    </row>
    <row r="2360" spans="1:29">
      <c r="A2360" s="20">
        <v>45513</v>
      </c>
      <c r="B2360">
        <v>72718.850000000006</v>
      </c>
      <c r="C2360">
        <f t="shared" si="480"/>
        <v>368.57087828403013</v>
      </c>
      <c r="D2360">
        <v>57883.8</v>
      </c>
      <c r="E2360" s="135">
        <f t="shared" si="480"/>
        <v>668.36248086147054</v>
      </c>
      <c r="F2360">
        <v>29432.9</v>
      </c>
      <c r="G2360">
        <f t="shared" si="468"/>
        <v>423.46632673761633</v>
      </c>
      <c r="H2360">
        <v>24431.119999999999</v>
      </c>
      <c r="I2360">
        <f t="shared" si="469"/>
        <v>385.84977028540197</v>
      </c>
      <c r="J2360">
        <v>21854.92</v>
      </c>
      <c r="K2360">
        <f t="shared" si="470"/>
        <v>428.23731350887437</v>
      </c>
      <c r="L2360">
        <v>63165.25</v>
      </c>
      <c r="M2360" s="134">
        <f t="shared" si="471"/>
        <v>742.07121223869297</v>
      </c>
      <c r="N2360">
        <v>24779.75</v>
      </c>
      <c r="O2360">
        <f t="shared" si="472"/>
        <v>377.51105274543801</v>
      </c>
      <c r="P2360">
        <v>52654.05</v>
      </c>
      <c r="Q2360">
        <f t="shared" si="473"/>
        <v>543.64464791262708</v>
      </c>
      <c r="R2360">
        <v>28385.8</v>
      </c>
      <c r="S2360" s="135">
        <f t="shared" si="474"/>
        <v>674.44567996274429</v>
      </c>
      <c r="T2360">
        <v>35834</v>
      </c>
      <c r="U2360" s="136">
        <f t="shared" si="475"/>
        <v>560.89043743944455</v>
      </c>
      <c r="V2360">
        <v>21832.400000000001</v>
      </c>
      <c r="W2360">
        <f t="shared" si="476"/>
        <v>298.46110520998661</v>
      </c>
      <c r="X2360">
        <v>13671.22</v>
      </c>
      <c r="Y2360">
        <f t="shared" si="477"/>
        <v>330.00827964438571</v>
      </c>
      <c r="Z2360">
        <v>61551.5</v>
      </c>
      <c r="AA2360" s="136">
        <f t="shared" si="478"/>
        <v>620.62898281842376</v>
      </c>
      <c r="AB2360">
        <v>24367.5</v>
      </c>
      <c r="AC2360">
        <f t="shared" si="479"/>
        <v>276.98524564075751</v>
      </c>
    </row>
    <row r="2361" spans="1:29">
      <c r="A2361" s="20">
        <v>45516</v>
      </c>
      <c r="B2361">
        <v>72434.25</v>
      </c>
      <c r="C2361">
        <f t="shared" si="480"/>
        <v>367.12840123771218</v>
      </c>
      <c r="D2361">
        <v>58249.8</v>
      </c>
      <c r="E2361" s="135">
        <f t="shared" si="480"/>
        <v>672.58854528701443</v>
      </c>
      <c r="F2361">
        <v>29309.65</v>
      </c>
      <c r="G2361">
        <f t="shared" si="468"/>
        <v>421.69306536104756</v>
      </c>
      <c r="H2361">
        <v>24325.51</v>
      </c>
      <c r="I2361">
        <f t="shared" si="469"/>
        <v>384.18183225227699</v>
      </c>
      <c r="J2361">
        <v>21835.33</v>
      </c>
      <c r="K2361">
        <f t="shared" si="470"/>
        <v>427.85345628260052</v>
      </c>
      <c r="L2361">
        <v>63602.3</v>
      </c>
      <c r="M2361" s="134">
        <f t="shared" si="471"/>
        <v>747.20571615198276</v>
      </c>
      <c r="N2361">
        <v>24818.95</v>
      </c>
      <c r="O2361">
        <f t="shared" si="472"/>
        <v>378.10825139625661</v>
      </c>
      <c r="P2361">
        <v>53015.75</v>
      </c>
      <c r="Q2361">
        <f t="shared" si="473"/>
        <v>547.37914258397723</v>
      </c>
      <c r="R2361">
        <v>28291.3</v>
      </c>
      <c r="S2361" s="135">
        <f t="shared" si="474"/>
        <v>672.2003630523003</v>
      </c>
      <c r="T2361">
        <v>35678.449999999997</v>
      </c>
      <c r="U2361" s="136">
        <f t="shared" si="475"/>
        <v>558.45569647991704</v>
      </c>
      <c r="V2361">
        <v>21790.799999999999</v>
      </c>
      <c r="W2361">
        <f t="shared" si="476"/>
        <v>297.89240996911821</v>
      </c>
      <c r="X2361">
        <v>13695.21</v>
      </c>
      <c r="Y2361">
        <f t="shared" si="477"/>
        <v>330.5873719732831</v>
      </c>
      <c r="Z2361">
        <v>61612.35</v>
      </c>
      <c r="AA2361" s="136">
        <f t="shared" si="478"/>
        <v>621.2425385173832</v>
      </c>
      <c r="AB2361">
        <v>24347</v>
      </c>
      <c r="AC2361">
        <f t="shared" si="479"/>
        <v>276.75222224748222</v>
      </c>
    </row>
    <row r="2362" spans="1:29">
      <c r="A2362" s="20">
        <v>45517</v>
      </c>
      <c r="B2362">
        <v>71609.8</v>
      </c>
      <c r="C2362">
        <f t="shared" si="480"/>
        <v>362.94972871193289</v>
      </c>
      <c r="D2362">
        <v>57763.15</v>
      </c>
      <c r="E2362" s="135">
        <f t="shared" si="480"/>
        <v>666.96938066217569</v>
      </c>
      <c r="F2362">
        <v>29212.85</v>
      </c>
      <c r="G2362">
        <f t="shared" si="468"/>
        <v>420.30035378902431</v>
      </c>
      <c r="H2362">
        <v>24217.05</v>
      </c>
      <c r="I2362">
        <f t="shared" si="469"/>
        <v>382.46888310851466</v>
      </c>
      <c r="J2362">
        <v>21667.34</v>
      </c>
      <c r="K2362">
        <f t="shared" si="470"/>
        <v>424.56176789864128</v>
      </c>
      <c r="L2362">
        <v>63305.3</v>
      </c>
      <c r="M2362" s="134">
        <f t="shared" si="471"/>
        <v>743.716532620929</v>
      </c>
      <c r="N2362">
        <v>24640</v>
      </c>
      <c r="O2362">
        <f t="shared" si="472"/>
        <v>375.38200908595093</v>
      </c>
      <c r="P2362">
        <v>52554.13</v>
      </c>
      <c r="Q2362">
        <f t="shared" si="473"/>
        <v>542.61298988785165</v>
      </c>
      <c r="R2362">
        <v>27918.35</v>
      </c>
      <c r="S2362" s="135">
        <f t="shared" si="474"/>
        <v>663.33908324542131</v>
      </c>
      <c r="T2362">
        <v>35270.15</v>
      </c>
      <c r="U2362" s="136">
        <f t="shared" si="475"/>
        <v>552.06479494487985</v>
      </c>
      <c r="V2362">
        <v>21740.45</v>
      </c>
      <c r="W2362">
        <f t="shared" si="476"/>
        <v>297.20409733984599</v>
      </c>
      <c r="X2362">
        <v>13446.45</v>
      </c>
      <c r="Y2362">
        <f t="shared" si="477"/>
        <v>324.58257798676709</v>
      </c>
      <c r="Z2362">
        <v>60999.08</v>
      </c>
      <c r="AA2362" s="136">
        <f t="shared" si="478"/>
        <v>615.05888521416466</v>
      </c>
      <c r="AB2362">
        <v>24139</v>
      </c>
      <c r="AC2362">
        <f t="shared" si="479"/>
        <v>274.38788733034761</v>
      </c>
    </row>
    <row r="2363" spans="1:29">
      <c r="A2363" s="20">
        <v>45518</v>
      </c>
      <c r="B2363">
        <v>71642.399999999994</v>
      </c>
      <c r="C2363">
        <f t="shared" si="480"/>
        <v>363.11495974394251</v>
      </c>
      <c r="D2363">
        <v>57470.15</v>
      </c>
      <c r="E2363" s="135">
        <f t="shared" si="480"/>
        <v>663.58621979691793</v>
      </c>
      <c r="F2363">
        <v>29142.75</v>
      </c>
      <c r="G2363">
        <f t="shared" si="468"/>
        <v>419.29178890060672</v>
      </c>
      <c r="H2363">
        <v>24149.71</v>
      </c>
      <c r="I2363">
        <f t="shared" si="469"/>
        <v>381.4053574277018</v>
      </c>
      <c r="J2363">
        <v>21565.52</v>
      </c>
      <c r="K2363">
        <f t="shared" si="470"/>
        <v>422.56665086039663</v>
      </c>
      <c r="L2363">
        <v>62898.05</v>
      </c>
      <c r="M2363" s="134">
        <f t="shared" si="471"/>
        <v>738.93212187001438</v>
      </c>
      <c r="N2363">
        <v>24489.3</v>
      </c>
      <c r="O2363">
        <f t="shared" si="472"/>
        <v>373.08614590538059</v>
      </c>
      <c r="P2363">
        <v>52234.68</v>
      </c>
      <c r="Q2363">
        <f t="shared" si="473"/>
        <v>539.31471971156532</v>
      </c>
      <c r="R2363">
        <v>27826.45</v>
      </c>
      <c r="S2363" s="135">
        <f t="shared" si="474"/>
        <v>661.15554224997379</v>
      </c>
      <c r="T2363">
        <v>35178.699999999997</v>
      </c>
      <c r="U2363" s="136">
        <f t="shared" si="475"/>
        <v>550.63337700371108</v>
      </c>
      <c r="V2363">
        <v>21726.400000000001</v>
      </c>
      <c r="W2363">
        <f t="shared" si="476"/>
        <v>297.01202599046621</v>
      </c>
      <c r="X2363">
        <v>13331.83</v>
      </c>
      <c r="Y2363">
        <f t="shared" si="477"/>
        <v>321.81577670547398</v>
      </c>
      <c r="Z2363">
        <v>60724.63</v>
      </c>
      <c r="AA2363" s="136">
        <f t="shared" si="478"/>
        <v>612.29158264096145</v>
      </c>
      <c r="AB2363">
        <v>24143.75</v>
      </c>
      <c r="AC2363">
        <f t="shared" si="479"/>
        <v>274.4418805556187</v>
      </c>
    </row>
    <row r="2364" spans="1:29">
      <c r="A2364" s="20">
        <v>45520</v>
      </c>
      <c r="B2364">
        <v>72943.199999999997</v>
      </c>
      <c r="C2364">
        <f t="shared" si="480"/>
        <v>369.70798202732391</v>
      </c>
      <c r="D2364">
        <v>58611.75</v>
      </c>
      <c r="E2364" s="135">
        <f t="shared" si="480"/>
        <v>676.76784588489852</v>
      </c>
      <c r="F2364">
        <v>29524.799999999999</v>
      </c>
      <c r="G2364">
        <f t="shared" si="468"/>
        <v>424.78853948006395</v>
      </c>
      <c r="H2364">
        <v>24553.03</v>
      </c>
      <c r="I2364">
        <f t="shared" si="469"/>
        <v>387.77514028462809</v>
      </c>
      <c r="J2364">
        <v>21979.77</v>
      </c>
      <c r="K2364">
        <f t="shared" si="470"/>
        <v>430.68369302394842</v>
      </c>
      <c r="L2364">
        <v>63970.15</v>
      </c>
      <c r="M2364" s="134">
        <f t="shared" si="471"/>
        <v>751.5272520506295</v>
      </c>
      <c r="N2364">
        <v>24852.45</v>
      </c>
      <c r="O2364">
        <f t="shared" si="472"/>
        <v>378.61861248815507</v>
      </c>
      <c r="P2364">
        <v>53226.95</v>
      </c>
      <c r="Q2364">
        <f t="shared" si="473"/>
        <v>549.55974881728957</v>
      </c>
      <c r="R2364">
        <v>28365.4</v>
      </c>
      <c r="S2364" s="135">
        <f t="shared" si="474"/>
        <v>673.96097662969612</v>
      </c>
      <c r="T2364">
        <v>35879.4</v>
      </c>
      <c r="U2364" s="136">
        <f t="shared" si="475"/>
        <v>561.60105935884371</v>
      </c>
      <c r="V2364">
        <v>22133.25</v>
      </c>
      <c r="W2364">
        <f t="shared" si="476"/>
        <v>302.57389278727652</v>
      </c>
      <c r="X2364">
        <v>13603.11</v>
      </c>
      <c r="Y2364">
        <f t="shared" si="477"/>
        <v>328.36417883066321</v>
      </c>
      <c r="Z2364">
        <v>61986.81</v>
      </c>
      <c r="AA2364" s="136">
        <f t="shared" si="478"/>
        <v>625.01825038315712</v>
      </c>
      <c r="AB2364">
        <v>24541.15</v>
      </c>
      <c r="AC2364">
        <f t="shared" si="479"/>
        <v>278.95912428672108</v>
      </c>
    </row>
    <row r="2365" spans="1:29">
      <c r="A2365" s="20">
        <v>45523</v>
      </c>
      <c r="B2365">
        <v>73370.75</v>
      </c>
      <c r="C2365">
        <f t="shared" si="480"/>
        <v>371.87499208056789</v>
      </c>
      <c r="D2365">
        <v>59087.95</v>
      </c>
      <c r="E2365" s="135">
        <f t="shared" si="480"/>
        <v>682.26634828775104</v>
      </c>
      <c r="F2365">
        <v>29466.75</v>
      </c>
      <c r="G2365">
        <f t="shared" si="468"/>
        <v>423.9533441623372</v>
      </c>
      <c r="H2365">
        <v>24600.17</v>
      </c>
      <c r="I2365">
        <f t="shared" si="469"/>
        <v>388.51963984794133</v>
      </c>
      <c r="J2365">
        <v>22073.17</v>
      </c>
      <c r="K2365">
        <f t="shared" si="470"/>
        <v>432.51382395472871</v>
      </c>
      <c r="L2365">
        <v>64251.65</v>
      </c>
      <c r="M2365" s="134">
        <f t="shared" si="471"/>
        <v>754.8343401448775</v>
      </c>
      <c r="N2365">
        <v>24835.35</v>
      </c>
      <c r="O2365">
        <f t="shared" si="472"/>
        <v>378.35809981139488</v>
      </c>
      <c r="P2365">
        <v>53696.84</v>
      </c>
      <c r="Q2365">
        <f t="shared" si="473"/>
        <v>554.4112879412063</v>
      </c>
      <c r="R2365">
        <v>28519.75</v>
      </c>
      <c r="S2365" s="135">
        <f t="shared" si="474"/>
        <v>677.6283275834212</v>
      </c>
      <c r="T2365">
        <v>35989.449999999997</v>
      </c>
      <c r="U2365" s="136">
        <f t="shared" si="475"/>
        <v>563.32361315245339</v>
      </c>
      <c r="V2365">
        <v>22236</v>
      </c>
      <c r="W2365">
        <f t="shared" si="476"/>
        <v>303.97854269110417</v>
      </c>
      <c r="X2365">
        <v>13838.19</v>
      </c>
      <c r="Y2365">
        <f t="shared" si="477"/>
        <v>334.03875259794972</v>
      </c>
      <c r="Z2365">
        <v>62158.43</v>
      </c>
      <c r="AA2365" s="136">
        <f t="shared" si="478"/>
        <v>626.74870936516902</v>
      </c>
      <c r="AB2365">
        <v>24572.65</v>
      </c>
      <c r="AC2365">
        <f t="shared" si="479"/>
        <v>279.31718462272943</v>
      </c>
    </row>
    <row r="2366" spans="1:29">
      <c r="A2366" s="20">
        <v>45524</v>
      </c>
      <c r="B2366">
        <v>73971.3</v>
      </c>
      <c r="C2366">
        <f t="shared" si="480"/>
        <v>374.91884165950751</v>
      </c>
      <c r="D2366">
        <v>59335.3</v>
      </c>
      <c r="E2366" s="135">
        <f t="shared" si="480"/>
        <v>685.12240576222723</v>
      </c>
      <c r="F2366">
        <v>29611.4</v>
      </c>
      <c r="G2366">
        <f t="shared" si="468"/>
        <v>426.03449838644008</v>
      </c>
      <c r="H2366">
        <v>24748.61</v>
      </c>
      <c r="I2366">
        <f t="shared" si="469"/>
        <v>390.86400801039838</v>
      </c>
      <c r="J2366">
        <v>22247.32</v>
      </c>
      <c r="K2366">
        <f t="shared" si="470"/>
        <v>435.92621476410125</v>
      </c>
      <c r="L2366">
        <v>64915.3</v>
      </c>
      <c r="M2366" s="134">
        <f t="shared" si="471"/>
        <v>762.63096186334144</v>
      </c>
      <c r="N2366">
        <v>25094.6</v>
      </c>
      <c r="O2366">
        <f t="shared" si="472"/>
        <v>382.30768527631102</v>
      </c>
      <c r="P2366">
        <v>54013.36</v>
      </c>
      <c r="Q2366">
        <f t="shared" si="473"/>
        <v>557.67930633594142</v>
      </c>
      <c r="R2366">
        <v>28827.45</v>
      </c>
      <c r="S2366" s="135">
        <f t="shared" si="474"/>
        <v>684.93926952356514</v>
      </c>
      <c r="T2366">
        <v>36219.15</v>
      </c>
      <c r="U2366" s="136">
        <f t="shared" si="475"/>
        <v>566.9189844054489</v>
      </c>
      <c r="V2366">
        <v>22340.7</v>
      </c>
      <c r="W2366">
        <f t="shared" si="476"/>
        <v>305.40985018434748</v>
      </c>
      <c r="X2366">
        <v>13995.68</v>
      </c>
      <c r="Y2366">
        <f t="shared" si="477"/>
        <v>337.84038873292479</v>
      </c>
      <c r="Z2366">
        <v>62312.01</v>
      </c>
      <c r="AA2366" s="136">
        <f t="shared" si="478"/>
        <v>628.29726950068562</v>
      </c>
      <c r="AB2366">
        <v>24698.85</v>
      </c>
      <c r="AC2366">
        <f t="shared" si="479"/>
        <v>280.75169936572172</v>
      </c>
    </row>
    <row r="2367" spans="1:29">
      <c r="A2367" s="20">
        <v>45525</v>
      </c>
      <c r="B2367">
        <v>74178.5</v>
      </c>
      <c r="C2367">
        <f t="shared" si="480"/>
        <v>375.96902171571645</v>
      </c>
      <c r="D2367">
        <v>59284.4</v>
      </c>
      <c r="E2367" s="135">
        <f t="shared" si="480"/>
        <v>684.53468259484976</v>
      </c>
      <c r="F2367">
        <v>29755.95</v>
      </c>
      <c r="G2367">
        <f t="shared" si="468"/>
        <v>428.1142138589189</v>
      </c>
      <c r="H2367">
        <v>24935.83</v>
      </c>
      <c r="I2367">
        <f t="shared" si="469"/>
        <v>393.82084314496575</v>
      </c>
      <c r="J2367">
        <v>22348.74</v>
      </c>
      <c r="K2367">
        <f t="shared" si="470"/>
        <v>437.91349398251384</v>
      </c>
      <c r="L2367">
        <v>65012.3</v>
      </c>
      <c r="M2367" s="134">
        <f t="shared" si="471"/>
        <v>763.77052685496506</v>
      </c>
      <c r="N2367">
        <v>25244.65</v>
      </c>
      <c r="O2367">
        <f t="shared" si="472"/>
        <v>384.5936459282326</v>
      </c>
      <c r="P2367">
        <v>54238.05</v>
      </c>
      <c r="Q2367">
        <f t="shared" si="473"/>
        <v>559.99919466247081</v>
      </c>
      <c r="R2367">
        <v>28896.55</v>
      </c>
      <c r="S2367" s="135">
        <f t="shared" si="474"/>
        <v>686.58108326442937</v>
      </c>
      <c r="T2367">
        <v>36362.85</v>
      </c>
      <c r="U2367" s="136">
        <f t="shared" si="475"/>
        <v>569.16824365253399</v>
      </c>
      <c r="V2367">
        <v>22521.9</v>
      </c>
      <c r="W2367">
        <f t="shared" si="476"/>
        <v>307.886955416207</v>
      </c>
      <c r="X2367">
        <v>14034.7</v>
      </c>
      <c r="Y2367">
        <f t="shared" si="477"/>
        <v>338.7822888026862</v>
      </c>
      <c r="Z2367">
        <v>62426.87</v>
      </c>
      <c r="AA2367" s="136">
        <f t="shared" si="478"/>
        <v>629.45541259982258</v>
      </c>
      <c r="AB2367">
        <v>24770.2</v>
      </c>
      <c r="AC2367">
        <f t="shared" si="479"/>
        <v>281.56273444426762</v>
      </c>
    </row>
    <row r="2368" spans="1:29">
      <c r="A2368" s="20">
        <v>45526</v>
      </c>
      <c r="B2368">
        <v>74660.350000000006</v>
      </c>
      <c r="C2368">
        <f t="shared" si="480"/>
        <v>378.41124787442442</v>
      </c>
      <c r="D2368">
        <v>59508.9</v>
      </c>
      <c r="E2368" s="135">
        <f t="shared" si="480"/>
        <v>687.12689970833219</v>
      </c>
      <c r="F2368">
        <v>29864.65</v>
      </c>
      <c r="G2368">
        <f t="shared" si="468"/>
        <v>429.67813687419698</v>
      </c>
      <c r="H2368">
        <v>24991.8</v>
      </c>
      <c r="I2368">
        <f t="shared" si="469"/>
        <v>394.70479818439389</v>
      </c>
      <c r="J2368">
        <v>22366.45</v>
      </c>
      <c r="K2368">
        <f t="shared" si="470"/>
        <v>438.26051345557715</v>
      </c>
      <c r="L2368">
        <v>65440.85</v>
      </c>
      <c r="M2368" s="134">
        <f t="shared" si="471"/>
        <v>768.80517198032896</v>
      </c>
      <c r="N2368">
        <v>25358.9</v>
      </c>
      <c r="O2368">
        <f t="shared" si="472"/>
        <v>386.33420577149843</v>
      </c>
      <c r="P2368">
        <v>54375.46</v>
      </c>
      <c r="Q2368">
        <f t="shared" si="473"/>
        <v>561.41793094333934</v>
      </c>
      <c r="R2368">
        <v>29046.75</v>
      </c>
      <c r="S2368" s="135">
        <f t="shared" si="474"/>
        <v>690.14983035383341</v>
      </c>
      <c r="T2368">
        <v>36432.800000000003</v>
      </c>
      <c r="U2368" s="136">
        <f t="shared" si="475"/>
        <v>570.26313359222513</v>
      </c>
      <c r="V2368">
        <v>22578.65</v>
      </c>
      <c r="W2368">
        <f t="shared" si="476"/>
        <v>308.66275962099746</v>
      </c>
      <c r="X2368">
        <v>14069.72</v>
      </c>
      <c r="Y2368">
        <f t="shared" si="477"/>
        <v>339.62763325278991</v>
      </c>
      <c r="Z2368">
        <v>62514.18</v>
      </c>
      <c r="AA2368" s="136">
        <f t="shared" si="478"/>
        <v>630.33576671775427</v>
      </c>
      <c r="AB2368">
        <v>24811.5</v>
      </c>
      <c r="AC2368">
        <f t="shared" si="479"/>
        <v>282.03219132925636</v>
      </c>
    </row>
    <row r="2369" spans="1:29">
      <c r="A2369" s="20">
        <v>45527</v>
      </c>
      <c r="B2369">
        <v>74403.600000000006</v>
      </c>
      <c r="C2369">
        <f t="shared" si="480"/>
        <v>377.10992678643385</v>
      </c>
      <c r="D2369">
        <v>59484.2</v>
      </c>
      <c r="E2369" s="135">
        <f t="shared" si="480"/>
        <v>686.84169809272851</v>
      </c>
      <c r="F2369">
        <v>29900</v>
      </c>
      <c r="G2369">
        <f t="shared" si="468"/>
        <v>430.18673557327782</v>
      </c>
      <c r="H2369">
        <v>24945.08</v>
      </c>
      <c r="I2369">
        <f t="shared" si="469"/>
        <v>393.96693183738512</v>
      </c>
      <c r="J2369">
        <v>22292.3</v>
      </c>
      <c r="K2369">
        <f t="shared" si="470"/>
        <v>436.80757760421358</v>
      </c>
      <c r="L2369">
        <v>65130.05</v>
      </c>
      <c r="M2369" s="134">
        <f t="shared" si="471"/>
        <v>765.15386477005461</v>
      </c>
      <c r="N2369">
        <v>25191.75</v>
      </c>
      <c r="O2369">
        <f t="shared" si="472"/>
        <v>383.78773244281672</v>
      </c>
      <c r="P2369">
        <v>54303.06</v>
      </c>
      <c r="Q2369">
        <f t="shared" si="473"/>
        <v>560.67041251866215</v>
      </c>
      <c r="R2369">
        <v>29035.7</v>
      </c>
      <c r="S2369" s="135">
        <f t="shared" si="474"/>
        <v>689.88728271509899</v>
      </c>
      <c r="T2369">
        <v>36554.699999999997</v>
      </c>
      <c r="U2369" s="136">
        <f t="shared" si="475"/>
        <v>572.17116909827701</v>
      </c>
      <c r="V2369">
        <v>22490.15</v>
      </c>
      <c r="W2369">
        <f t="shared" si="476"/>
        <v>307.45291517828463</v>
      </c>
      <c r="X2369">
        <v>13992.19</v>
      </c>
      <c r="Y2369">
        <f t="shared" si="477"/>
        <v>337.75614395477339</v>
      </c>
      <c r="Z2369">
        <v>62679.73</v>
      </c>
      <c r="AA2369" s="136">
        <f t="shared" si="478"/>
        <v>632.00502137613933</v>
      </c>
      <c r="AB2369">
        <v>24823.15</v>
      </c>
      <c r="AC2369">
        <f t="shared" si="479"/>
        <v>282.16461681860551</v>
      </c>
    </row>
    <row r="2370" spans="1:29">
      <c r="A2370" s="20">
        <v>45530</v>
      </c>
      <c r="B2370">
        <v>74768.800000000003</v>
      </c>
      <c r="C2370">
        <f t="shared" si="480"/>
        <v>378.96091981986774</v>
      </c>
      <c r="D2370">
        <v>59587.05</v>
      </c>
      <c r="E2370" s="135">
        <f t="shared" si="480"/>
        <v>688.02926838280291</v>
      </c>
      <c r="F2370">
        <v>30045.200000000001</v>
      </c>
      <c r="G2370">
        <f t="shared" ref="G2370:G2433" si="481">F2370/F$2*100</f>
        <v>432.27580293131257</v>
      </c>
      <c r="H2370">
        <v>25019.1</v>
      </c>
      <c r="I2370">
        <f t="shared" ref="I2370:I2433" si="482">H2370/H$2*100</f>
        <v>395.13595724418286</v>
      </c>
      <c r="J2370">
        <v>22403.45</v>
      </c>
      <c r="K2370">
        <f t="shared" ref="K2370:K2433" si="483">J2370/J$2*100</f>
        <v>438.9855117900405</v>
      </c>
      <c r="L2370">
        <v>65707.850000000006</v>
      </c>
      <c r="M2370" s="134">
        <f t="shared" ref="M2370:M2433" si="484">L2370/L$2*100</f>
        <v>771.94191273046829</v>
      </c>
      <c r="N2370">
        <v>25321.9</v>
      </c>
      <c r="O2370">
        <f t="shared" ref="O2370:O2433" si="485">N2370/N$2*100</f>
        <v>385.77052337149109</v>
      </c>
      <c r="P2370">
        <v>54573.31</v>
      </c>
      <c r="Q2370">
        <f t="shared" ref="Q2370:Q2433" si="486">P2370/P$2*100</f>
        <v>563.46070056105179</v>
      </c>
      <c r="R2370">
        <v>29093.4</v>
      </c>
      <c r="S2370" s="135">
        <f t="shared" ref="S2370:S2433" si="487">R2370/R$2*100</f>
        <v>691.25823282867168</v>
      </c>
      <c r="T2370">
        <v>36719.599999999999</v>
      </c>
      <c r="U2370" s="136">
        <f t="shared" ref="U2370:U2433" si="488">T2370/T$2*100</f>
        <v>574.75226060728426</v>
      </c>
      <c r="V2370">
        <v>22681.85</v>
      </c>
      <c r="W2370">
        <f t="shared" ref="W2370:W2433" si="489">V2370/V$2*100</f>
        <v>310.07356127622865</v>
      </c>
      <c r="X2370">
        <v>14124.12</v>
      </c>
      <c r="Y2370">
        <f t="shared" ref="Y2370:Y2433" si="490">X2370/X$2*100</f>
        <v>340.94078968013542</v>
      </c>
      <c r="Z2370">
        <v>62695.55</v>
      </c>
      <c r="AA2370" s="136">
        <f t="shared" ref="AA2370:AA2433" si="491">Z2370/Z$2*100</f>
        <v>632.16453577478421</v>
      </c>
      <c r="AB2370">
        <v>25010.6</v>
      </c>
      <c r="AC2370">
        <f t="shared" ref="AC2370:AC2433" si="492">AB2370/AB$2*100</f>
        <v>284.29535999272508</v>
      </c>
    </row>
    <row r="2371" spans="1:29">
      <c r="A2371" s="20">
        <v>45531</v>
      </c>
      <c r="B2371">
        <v>74848.95</v>
      </c>
      <c r="C2371">
        <f t="shared" ref="C2371:E2434" si="493">B2371/B$2*100</f>
        <v>379.36715501052964</v>
      </c>
      <c r="D2371">
        <v>59720.45</v>
      </c>
      <c r="E2371" s="135">
        <f t="shared" si="493"/>
        <v>689.56958803954478</v>
      </c>
      <c r="F2371">
        <v>30027.599999999999</v>
      </c>
      <c r="G2371">
        <f t="shared" si="481"/>
        <v>432.02258264549016</v>
      </c>
      <c r="H2371">
        <v>24908.11</v>
      </c>
      <c r="I2371">
        <f t="shared" si="482"/>
        <v>393.38305086887237</v>
      </c>
      <c r="J2371">
        <v>22393.759999999998</v>
      </c>
      <c r="K2371">
        <f t="shared" si="483"/>
        <v>438.79564060460939</v>
      </c>
      <c r="L2371">
        <v>65747.850000000006</v>
      </c>
      <c r="M2371" s="134">
        <f t="shared" si="484"/>
        <v>772.41183643835427</v>
      </c>
      <c r="N2371">
        <v>25489</v>
      </c>
      <c r="O2371">
        <f t="shared" si="485"/>
        <v>388.31623496719982</v>
      </c>
      <c r="P2371">
        <v>54843.62</v>
      </c>
      <c r="Q2371">
        <f t="shared" si="486"/>
        <v>566.25160809384874</v>
      </c>
      <c r="R2371">
        <v>29187.75</v>
      </c>
      <c r="S2371" s="135">
        <f t="shared" si="487"/>
        <v>693.49998574401957</v>
      </c>
      <c r="T2371">
        <v>36717.65</v>
      </c>
      <c r="U2371" s="136">
        <f t="shared" si="488"/>
        <v>574.72173830017357</v>
      </c>
      <c r="V2371">
        <v>22572.95</v>
      </c>
      <c r="W2371">
        <f t="shared" si="489"/>
        <v>308.58483743655154</v>
      </c>
      <c r="X2371">
        <v>14152.44</v>
      </c>
      <c r="Y2371">
        <f t="shared" si="490"/>
        <v>341.62440346731233</v>
      </c>
      <c r="Z2371">
        <v>62820.86</v>
      </c>
      <c r="AA2371" s="136">
        <f t="shared" si="491"/>
        <v>633.42804710817131</v>
      </c>
      <c r="AB2371">
        <v>25017.75</v>
      </c>
      <c r="AC2371">
        <f t="shared" si="492"/>
        <v>284.37663400550161</v>
      </c>
    </row>
    <row r="2372" spans="1:29">
      <c r="A2372" s="20">
        <v>45532</v>
      </c>
      <c r="B2372">
        <v>75082.55</v>
      </c>
      <c r="C2372">
        <f t="shared" si="493"/>
        <v>380.55114179204713</v>
      </c>
      <c r="D2372">
        <v>60111.15</v>
      </c>
      <c r="E2372" s="135">
        <f t="shared" si="493"/>
        <v>694.08085408069235</v>
      </c>
      <c r="F2372">
        <v>30041.95</v>
      </c>
      <c r="G2372">
        <f t="shared" si="481"/>
        <v>432.22904350353286</v>
      </c>
      <c r="H2372">
        <v>24882.959999999999</v>
      </c>
      <c r="I2372">
        <f t="shared" si="482"/>
        <v>392.98584755921325</v>
      </c>
      <c r="J2372">
        <v>22400.41</v>
      </c>
      <c r="K2372">
        <f t="shared" si="483"/>
        <v>438.92594435931704</v>
      </c>
      <c r="L2372">
        <v>65807.399999999994</v>
      </c>
      <c r="M2372" s="134">
        <f t="shared" si="484"/>
        <v>773.11143535846952</v>
      </c>
      <c r="N2372">
        <v>25466.3</v>
      </c>
      <c r="O2372">
        <f t="shared" si="485"/>
        <v>387.97040819746559</v>
      </c>
      <c r="P2372">
        <v>54779.49</v>
      </c>
      <c r="Q2372">
        <f t="shared" si="486"/>
        <v>565.5894760969627</v>
      </c>
      <c r="R2372">
        <v>29283.3</v>
      </c>
      <c r="S2372" s="135">
        <f t="shared" si="487"/>
        <v>695.77025062013513</v>
      </c>
      <c r="T2372">
        <v>36847.949999999997</v>
      </c>
      <c r="U2372" s="136">
        <f t="shared" si="488"/>
        <v>576.76125451377959</v>
      </c>
      <c r="V2372">
        <v>22625.35</v>
      </c>
      <c r="W2372">
        <f t="shared" si="489"/>
        <v>309.30117471110691</v>
      </c>
      <c r="X2372">
        <v>14116.77</v>
      </c>
      <c r="Y2372">
        <f t="shared" si="490"/>
        <v>340.76336872901425</v>
      </c>
      <c r="Z2372">
        <v>63088.08</v>
      </c>
      <c r="AA2372" s="136">
        <f t="shared" si="491"/>
        <v>636.12244897959181</v>
      </c>
      <c r="AB2372">
        <v>25052.35</v>
      </c>
      <c r="AC2372">
        <f t="shared" si="492"/>
        <v>284.76993202537113</v>
      </c>
    </row>
    <row r="2373" spans="1:29">
      <c r="A2373" s="20">
        <v>45533</v>
      </c>
      <c r="B2373">
        <v>74896.399999999994</v>
      </c>
      <c r="C2373">
        <f t="shared" si="493"/>
        <v>379.60765232552535</v>
      </c>
      <c r="D2373">
        <v>59932.800000000003</v>
      </c>
      <c r="E2373" s="135">
        <f t="shared" si="493"/>
        <v>692.02151367004831</v>
      </c>
      <c r="F2373">
        <v>30133.8</v>
      </c>
      <c r="G2373">
        <f t="shared" si="481"/>
        <v>433.55053687016846</v>
      </c>
      <c r="H2373">
        <v>24939.96</v>
      </c>
      <c r="I2373">
        <f t="shared" si="482"/>
        <v>393.88606977195946</v>
      </c>
      <c r="J2373">
        <v>22465.919999999998</v>
      </c>
      <c r="K2373">
        <f t="shared" si="483"/>
        <v>440.2095833023086</v>
      </c>
      <c r="L2373">
        <v>65620.25</v>
      </c>
      <c r="M2373" s="134">
        <f t="shared" si="484"/>
        <v>770.91277981019778</v>
      </c>
      <c r="N2373">
        <v>25367.35</v>
      </c>
      <c r="O2373">
        <f t="shared" si="485"/>
        <v>386.46293864393249</v>
      </c>
      <c r="P2373">
        <v>54498.3</v>
      </c>
      <c r="Q2373">
        <f t="shared" si="486"/>
        <v>562.68623430366188</v>
      </c>
      <c r="R2373">
        <v>29297.85</v>
      </c>
      <c r="S2373" s="135">
        <f t="shared" si="487"/>
        <v>696.11595814444161</v>
      </c>
      <c r="T2373">
        <v>36895</v>
      </c>
      <c r="U2373" s="136">
        <f t="shared" si="488"/>
        <v>577.49770300073408</v>
      </c>
      <c r="V2373">
        <v>22719.8</v>
      </c>
      <c r="W2373">
        <f t="shared" si="489"/>
        <v>310.59235897793434</v>
      </c>
      <c r="X2373">
        <v>14160.31</v>
      </c>
      <c r="Y2373">
        <f t="shared" si="490"/>
        <v>341.81437664898897</v>
      </c>
      <c r="Z2373">
        <v>62868.04</v>
      </c>
      <c r="AA2373" s="136">
        <f t="shared" si="491"/>
        <v>633.90376704041296</v>
      </c>
      <c r="AB2373">
        <v>25151.95</v>
      </c>
      <c r="AC2373">
        <f t="shared" si="492"/>
        <v>285.90208470684524</v>
      </c>
    </row>
    <row r="2374" spans="1:29">
      <c r="A2374" s="20">
        <v>45534</v>
      </c>
      <c r="B2374">
        <v>75279.8</v>
      </c>
      <c r="C2374">
        <f t="shared" si="493"/>
        <v>381.55089090443715</v>
      </c>
      <c r="D2374">
        <v>60274.95</v>
      </c>
      <c r="E2374" s="135">
        <f t="shared" si="493"/>
        <v>695.97219111048491</v>
      </c>
      <c r="F2374">
        <v>30322.5</v>
      </c>
      <c r="G2374">
        <f t="shared" si="481"/>
        <v>436.26546118463932</v>
      </c>
      <c r="H2374">
        <v>25059.21</v>
      </c>
      <c r="I2374">
        <f t="shared" si="482"/>
        <v>395.76942940125741</v>
      </c>
      <c r="J2374">
        <v>22518.63</v>
      </c>
      <c r="K2374">
        <f t="shared" si="483"/>
        <v>441.24241201067508</v>
      </c>
      <c r="L2374">
        <v>66418</v>
      </c>
      <c r="M2374" s="134">
        <f t="shared" si="484"/>
        <v>780.28482075934971</v>
      </c>
      <c r="N2374">
        <v>25515.65</v>
      </c>
      <c r="O2374">
        <f t="shared" si="485"/>
        <v>388.72223864179966</v>
      </c>
      <c r="P2374">
        <v>54826.74</v>
      </c>
      <c r="Q2374">
        <f t="shared" si="486"/>
        <v>566.07732479262563</v>
      </c>
      <c r="R2374">
        <v>29397</v>
      </c>
      <c r="S2374" s="135">
        <f t="shared" si="487"/>
        <v>698.47175890285973</v>
      </c>
      <c r="T2374">
        <v>37102.65</v>
      </c>
      <c r="U2374" s="136">
        <f t="shared" si="488"/>
        <v>580.74793739640029</v>
      </c>
      <c r="V2374">
        <v>22807.200000000001</v>
      </c>
      <c r="W2374">
        <f t="shared" si="489"/>
        <v>311.78716580610501</v>
      </c>
      <c r="X2374">
        <v>14225.24</v>
      </c>
      <c r="Y2374">
        <f t="shared" si="490"/>
        <v>343.38171574508351</v>
      </c>
      <c r="Z2374">
        <v>63156.93</v>
      </c>
      <c r="AA2374" s="136">
        <f t="shared" si="491"/>
        <v>636.81666935548924</v>
      </c>
      <c r="AB2374">
        <v>25235.9</v>
      </c>
      <c r="AC2374">
        <f t="shared" si="492"/>
        <v>286.85634391979448</v>
      </c>
    </row>
    <row r="2375" spans="1:29">
      <c r="A2375" s="20">
        <v>45537</v>
      </c>
      <c r="B2375">
        <v>75335.8</v>
      </c>
      <c r="C2375">
        <f t="shared" si="493"/>
        <v>381.83472335206119</v>
      </c>
      <c r="D2375">
        <v>59936.65</v>
      </c>
      <c r="E2375" s="135">
        <f t="shared" si="493"/>
        <v>692.06596817288528</v>
      </c>
      <c r="F2375">
        <v>30302.9</v>
      </c>
      <c r="G2375">
        <f t="shared" si="481"/>
        <v>435.9834658663371</v>
      </c>
      <c r="H2375">
        <v>25075.41</v>
      </c>
      <c r="I2375">
        <f t="shared" si="482"/>
        <v>396.02528203014322</v>
      </c>
      <c r="J2375">
        <v>22534.49</v>
      </c>
      <c r="K2375">
        <f t="shared" si="483"/>
        <v>441.55318156701532</v>
      </c>
      <c r="L2375">
        <v>65879.350000000006</v>
      </c>
      <c r="M2375" s="134">
        <f t="shared" si="484"/>
        <v>773.95671062802955</v>
      </c>
      <c r="N2375">
        <v>25502.2</v>
      </c>
      <c r="O2375">
        <f t="shared" si="485"/>
        <v>388.51733247206732</v>
      </c>
      <c r="P2375">
        <v>54486.03</v>
      </c>
      <c r="Q2375">
        <f t="shared" si="486"/>
        <v>562.55954851539127</v>
      </c>
      <c r="R2375">
        <v>29125.9</v>
      </c>
      <c r="S2375" s="135">
        <f t="shared" si="487"/>
        <v>692.03043176612584</v>
      </c>
      <c r="T2375">
        <v>36855.050000000003</v>
      </c>
      <c r="U2375" s="136">
        <f t="shared" si="488"/>
        <v>576.87238701659317</v>
      </c>
      <c r="V2375">
        <v>22910.75</v>
      </c>
      <c r="W2375">
        <f t="shared" si="489"/>
        <v>313.20275215687241</v>
      </c>
      <c r="X2375">
        <v>14184.96</v>
      </c>
      <c r="Y2375">
        <f t="shared" si="490"/>
        <v>342.4094006551299</v>
      </c>
      <c r="Z2375">
        <v>62915.24</v>
      </c>
      <c r="AA2375" s="136">
        <f t="shared" si="491"/>
        <v>634.37968863434696</v>
      </c>
      <c r="AB2375">
        <v>25278.7</v>
      </c>
      <c r="AC2375">
        <f t="shared" si="492"/>
        <v>287.34285129697412</v>
      </c>
    </row>
    <row r="2376" spans="1:29">
      <c r="A2376" s="20">
        <v>45538</v>
      </c>
      <c r="B2376">
        <v>75413.649999999994</v>
      </c>
      <c r="C2376">
        <f t="shared" si="493"/>
        <v>382.22930113862424</v>
      </c>
      <c r="D2376">
        <v>60053.05</v>
      </c>
      <c r="E2376" s="135">
        <f t="shared" si="493"/>
        <v>693.40999521969763</v>
      </c>
      <c r="F2376">
        <v>30311.9</v>
      </c>
      <c r="G2376">
        <f t="shared" si="481"/>
        <v>436.11295351249629</v>
      </c>
      <c r="H2376">
        <v>25171.11</v>
      </c>
      <c r="I2376">
        <f t="shared" si="482"/>
        <v>397.5367077452276</v>
      </c>
      <c r="J2376">
        <v>22595.87</v>
      </c>
      <c r="K2376">
        <f t="shared" si="483"/>
        <v>442.75589502024116</v>
      </c>
      <c r="L2376">
        <v>65970.100000000006</v>
      </c>
      <c r="M2376" s="134">
        <f t="shared" si="484"/>
        <v>775.02285004029602</v>
      </c>
      <c r="N2376">
        <v>25592.5</v>
      </c>
      <c r="O2376">
        <f t="shared" si="485"/>
        <v>389.89302222127435</v>
      </c>
      <c r="P2376">
        <v>54771.05</v>
      </c>
      <c r="Q2376">
        <f t="shared" si="486"/>
        <v>565.50233444635114</v>
      </c>
      <c r="R2376">
        <v>29273.1</v>
      </c>
      <c r="S2376" s="135">
        <f t="shared" si="487"/>
        <v>695.52789895361093</v>
      </c>
      <c r="T2376">
        <v>36941.75</v>
      </c>
      <c r="U2376" s="136">
        <f t="shared" si="488"/>
        <v>578.22945574813298</v>
      </c>
      <c r="V2376">
        <v>22962.3</v>
      </c>
      <c r="W2376">
        <f t="shared" si="489"/>
        <v>313.90746945655428</v>
      </c>
      <c r="X2376">
        <v>14169.92</v>
      </c>
      <c r="Y2376">
        <f t="shared" si="490"/>
        <v>342.04635152521672</v>
      </c>
      <c r="Z2376">
        <v>63057.2</v>
      </c>
      <c r="AA2376" s="136">
        <f t="shared" si="491"/>
        <v>635.8110833266112</v>
      </c>
      <c r="AB2376">
        <v>25279.85</v>
      </c>
      <c r="AC2376">
        <f t="shared" si="492"/>
        <v>287.35592334098715</v>
      </c>
    </row>
    <row r="2377" spans="1:29">
      <c r="A2377" s="20">
        <v>45539</v>
      </c>
      <c r="B2377">
        <v>75450.55</v>
      </c>
      <c r="C2377">
        <f t="shared" si="493"/>
        <v>382.41632644786228</v>
      </c>
      <c r="D2377">
        <v>59879.1</v>
      </c>
      <c r="E2377" s="135">
        <f t="shared" si="493"/>
        <v>691.40145995515286</v>
      </c>
      <c r="F2377">
        <v>30340.75</v>
      </c>
      <c r="G2377">
        <f t="shared" si="481"/>
        <v>436.5280333560176</v>
      </c>
      <c r="H2377">
        <v>25207.13</v>
      </c>
      <c r="I2377">
        <f t="shared" si="482"/>
        <v>398.1055850101946</v>
      </c>
      <c r="J2377">
        <v>22567.37</v>
      </c>
      <c r="K2377">
        <f t="shared" si="483"/>
        <v>442.1974503572086</v>
      </c>
      <c r="L2377">
        <v>65853.55</v>
      </c>
      <c r="M2377" s="134">
        <f t="shared" si="484"/>
        <v>773.65360983644302</v>
      </c>
      <c r="N2377">
        <v>25574.9</v>
      </c>
      <c r="O2377">
        <f t="shared" si="485"/>
        <v>389.62489221478438</v>
      </c>
      <c r="P2377">
        <v>54529.43</v>
      </c>
      <c r="Q2377">
        <f t="shared" si="486"/>
        <v>563.00764657659283</v>
      </c>
      <c r="R2377">
        <v>29171.200000000001</v>
      </c>
      <c r="S2377" s="135">
        <f t="shared" si="487"/>
        <v>693.10675828510057</v>
      </c>
      <c r="T2377">
        <v>36765.449999999997</v>
      </c>
      <c r="U2377" s="136">
        <f t="shared" si="488"/>
        <v>575.46992613601674</v>
      </c>
      <c r="V2377">
        <v>22963.3</v>
      </c>
      <c r="W2377">
        <f t="shared" si="489"/>
        <v>313.92114001522901</v>
      </c>
      <c r="X2377">
        <v>14071.35</v>
      </c>
      <c r="Y2377">
        <f t="shared" si="490"/>
        <v>339.66697966780043</v>
      </c>
      <c r="Z2377">
        <v>62797.25</v>
      </c>
      <c r="AA2377" s="136">
        <f t="shared" si="491"/>
        <v>633.18998548035813</v>
      </c>
      <c r="AB2377">
        <v>25198.7</v>
      </c>
      <c r="AC2377">
        <f t="shared" si="492"/>
        <v>286.4334917134608</v>
      </c>
    </row>
    <row r="2378" spans="1:29">
      <c r="A2378" s="20">
        <v>45540</v>
      </c>
      <c r="B2378">
        <v>75485.95</v>
      </c>
      <c r="C2378">
        <f t="shared" si="493"/>
        <v>382.59574910225314</v>
      </c>
      <c r="D2378">
        <v>59721.05</v>
      </c>
      <c r="E2378" s="135">
        <f t="shared" si="493"/>
        <v>689.5765160140129</v>
      </c>
      <c r="F2378">
        <v>30256</v>
      </c>
      <c r="G2378">
        <f t="shared" si="481"/>
        <v>435.30869135468538</v>
      </c>
      <c r="H2378">
        <v>25134.68</v>
      </c>
      <c r="I2378">
        <f t="shared" si="482"/>
        <v>396.96135519767768</v>
      </c>
      <c r="J2378">
        <v>22539.68</v>
      </c>
      <c r="K2378">
        <f t="shared" si="483"/>
        <v>441.65487727933595</v>
      </c>
      <c r="L2378">
        <v>65593.05</v>
      </c>
      <c r="M2378" s="134">
        <f t="shared" si="484"/>
        <v>770.59323168883532</v>
      </c>
      <c r="N2378">
        <v>25654</v>
      </c>
      <c r="O2378">
        <f t="shared" si="485"/>
        <v>390.8299537780432</v>
      </c>
      <c r="P2378">
        <v>54339.62</v>
      </c>
      <c r="Q2378">
        <f t="shared" si="486"/>
        <v>561.04788867344394</v>
      </c>
      <c r="R2378">
        <v>29107.75</v>
      </c>
      <c r="S2378" s="135">
        <f t="shared" si="487"/>
        <v>691.5991883595168</v>
      </c>
      <c r="T2378">
        <v>36612.699999999997</v>
      </c>
      <c r="U2378" s="136">
        <f t="shared" si="488"/>
        <v>573.07901207900727</v>
      </c>
      <c r="V2378">
        <v>22907.95</v>
      </c>
      <c r="W2378">
        <f t="shared" si="489"/>
        <v>313.16447459258319</v>
      </c>
      <c r="X2378">
        <v>14127.25</v>
      </c>
      <c r="Y2378">
        <f t="shared" si="490"/>
        <v>341.01634445251761</v>
      </c>
      <c r="Z2378">
        <v>62389.19</v>
      </c>
      <c r="AA2378" s="136">
        <f t="shared" si="491"/>
        <v>629.07548197144467</v>
      </c>
      <c r="AB2378">
        <v>25145.1</v>
      </c>
      <c r="AC2378">
        <f t="shared" si="492"/>
        <v>285.82422079250688</v>
      </c>
    </row>
    <row r="2379" spans="1:29">
      <c r="A2379" s="20">
        <v>45541</v>
      </c>
      <c r="B2379">
        <v>74462</v>
      </c>
      <c r="C2379">
        <f t="shared" si="493"/>
        <v>377.4059234818132</v>
      </c>
      <c r="D2379">
        <v>58824.25</v>
      </c>
      <c r="E2379" s="135">
        <f t="shared" si="493"/>
        <v>679.22150350901904</v>
      </c>
      <c r="F2379">
        <v>29899.85</v>
      </c>
      <c r="G2379">
        <f t="shared" si="481"/>
        <v>430.18457744584174</v>
      </c>
      <c r="H2379">
        <v>24926.38</v>
      </c>
      <c r="I2379">
        <f t="shared" si="482"/>
        <v>393.67159577811577</v>
      </c>
      <c r="J2379">
        <v>22283.52</v>
      </c>
      <c r="K2379">
        <f t="shared" si="483"/>
        <v>436.63553745890044</v>
      </c>
      <c r="L2379">
        <v>64510.6</v>
      </c>
      <c r="M2379" s="134">
        <f t="shared" si="484"/>
        <v>757.87650874880455</v>
      </c>
      <c r="N2379">
        <v>25444.7</v>
      </c>
      <c r="O2379">
        <f t="shared" si="485"/>
        <v>387.64133955313702</v>
      </c>
      <c r="P2379">
        <v>53623.48</v>
      </c>
      <c r="Q2379">
        <f t="shared" si="486"/>
        <v>553.65385767001408</v>
      </c>
      <c r="R2379">
        <v>28420.05</v>
      </c>
      <c r="S2379" s="135">
        <f t="shared" si="487"/>
        <v>675.2594588429846</v>
      </c>
      <c r="T2379">
        <v>35954.300000000003</v>
      </c>
      <c r="U2379" s="136">
        <f t="shared" si="488"/>
        <v>562.77342900120061</v>
      </c>
      <c r="V2379">
        <v>22743.4</v>
      </c>
      <c r="W2379">
        <f t="shared" si="489"/>
        <v>310.91498416265779</v>
      </c>
      <c r="X2379">
        <v>13836.05</v>
      </c>
      <c r="Y2379">
        <f t="shared" si="490"/>
        <v>333.98709534143273</v>
      </c>
      <c r="Z2379">
        <v>61362.34</v>
      </c>
      <c r="AA2379" s="136">
        <f t="shared" si="491"/>
        <v>618.72166653222541</v>
      </c>
      <c r="AB2379">
        <v>24852.15</v>
      </c>
      <c r="AC2379">
        <f t="shared" si="492"/>
        <v>282.49425966762914</v>
      </c>
    </row>
    <row r="2380" spans="1:29">
      <c r="A2380" s="20">
        <v>45544</v>
      </c>
      <c r="B2380">
        <v>74572.899999999994</v>
      </c>
      <c r="C2380">
        <f t="shared" si="493"/>
        <v>377.96801309684002</v>
      </c>
      <c r="D2380">
        <v>58408.4</v>
      </c>
      <c r="E2380" s="135">
        <f t="shared" si="493"/>
        <v>674.41983987141668</v>
      </c>
      <c r="F2380">
        <v>29924.5</v>
      </c>
      <c r="G2380">
        <f t="shared" si="481"/>
        <v>430.53922972115555</v>
      </c>
      <c r="H2380">
        <v>25001.21</v>
      </c>
      <c r="I2380">
        <f t="shared" si="482"/>
        <v>394.85341381635777</v>
      </c>
      <c r="J2380">
        <v>22211.48</v>
      </c>
      <c r="K2380">
        <f t="shared" si="483"/>
        <v>435.22394610715082</v>
      </c>
      <c r="L2380">
        <v>64259.85</v>
      </c>
      <c r="M2380" s="134">
        <f t="shared" si="484"/>
        <v>754.93067450499404</v>
      </c>
      <c r="N2380">
        <v>25371.599999999999</v>
      </c>
      <c r="O2380">
        <f t="shared" si="485"/>
        <v>386.52768594663604</v>
      </c>
      <c r="P2380">
        <v>53266.04</v>
      </c>
      <c r="Q2380">
        <f t="shared" si="486"/>
        <v>549.96334681757457</v>
      </c>
      <c r="R2380">
        <v>28206.1</v>
      </c>
      <c r="S2380" s="135">
        <f t="shared" si="487"/>
        <v>670.17601383780493</v>
      </c>
      <c r="T2380">
        <v>35757.800000000003</v>
      </c>
      <c r="U2380" s="136">
        <f t="shared" si="488"/>
        <v>559.6977195923472</v>
      </c>
      <c r="V2380">
        <v>22806.35</v>
      </c>
      <c r="W2380">
        <f t="shared" si="489"/>
        <v>311.77554583123145</v>
      </c>
      <c r="X2380">
        <v>13702.72</v>
      </c>
      <c r="Y2380">
        <f t="shared" si="490"/>
        <v>330.76865514919052</v>
      </c>
      <c r="Z2380">
        <v>60894.34</v>
      </c>
      <c r="AA2380" s="136">
        <f t="shared" si="491"/>
        <v>614.00278293135432</v>
      </c>
      <c r="AB2380">
        <v>24936.400000000001</v>
      </c>
      <c r="AC2380">
        <f t="shared" si="492"/>
        <v>283.45192897901654</v>
      </c>
    </row>
    <row r="2381" spans="1:29">
      <c r="A2381" s="20">
        <v>45545</v>
      </c>
      <c r="B2381">
        <v>74737.600000000006</v>
      </c>
      <c r="C2381">
        <f t="shared" si="493"/>
        <v>378.80278459904866</v>
      </c>
      <c r="D2381">
        <v>58955.4</v>
      </c>
      <c r="E2381" s="135">
        <f t="shared" si="493"/>
        <v>680.73584326150558</v>
      </c>
      <c r="F2381">
        <v>30060.35</v>
      </c>
      <c r="G2381">
        <f t="shared" si="481"/>
        <v>432.49377380234711</v>
      </c>
      <c r="H2381">
        <v>25134.38</v>
      </c>
      <c r="I2381">
        <f t="shared" si="482"/>
        <v>396.95661718603168</v>
      </c>
      <c r="J2381">
        <v>22306.83</v>
      </c>
      <c r="K2381">
        <f t="shared" si="483"/>
        <v>437.09228640961237</v>
      </c>
      <c r="L2381">
        <v>64701.95</v>
      </c>
      <c r="M2381" s="134">
        <f t="shared" si="484"/>
        <v>760.12450628640431</v>
      </c>
      <c r="N2381">
        <v>25683.599999999999</v>
      </c>
      <c r="O2381">
        <f t="shared" si="485"/>
        <v>391.28089969804904</v>
      </c>
      <c r="P2381">
        <v>53688.54</v>
      </c>
      <c r="Q2381">
        <f t="shared" si="486"/>
        <v>554.32559176821155</v>
      </c>
      <c r="R2381">
        <v>28335.65</v>
      </c>
      <c r="S2381" s="135">
        <f t="shared" si="487"/>
        <v>673.25411760233419</v>
      </c>
      <c r="T2381">
        <v>36012.300000000003</v>
      </c>
      <c r="U2381" s="136">
        <f t="shared" si="488"/>
        <v>563.68127198193076</v>
      </c>
      <c r="V2381">
        <v>23012.2</v>
      </c>
      <c r="W2381">
        <f t="shared" si="489"/>
        <v>314.58963033442291</v>
      </c>
      <c r="X2381">
        <v>13700.72</v>
      </c>
      <c r="Y2381">
        <f t="shared" si="490"/>
        <v>330.72037733936168</v>
      </c>
      <c r="Z2381">
        <v>61407.040000000001</v>
      </c>
      <c r="AA2381" s="136">
        <f t="shared" si="491"/>
        <v>619.17238041461644</v>
      </c>
      <c r="AB2381">
        <v>25041.1</v>
      </c>
      <c r="AC2381">
        <f t="shared" si="492"/>
        <v>284.64205333393954</v>
      </c>
    </row>
    <row r="2382" spans="1:29">
      <c r="A2382" s="20">
        <v>45546</v>
      </c>
      <c r="B2382">
        <v>74355.25</v>
      </c>
      <c r="C2382">
        <f t="shared" si="493"/>
        <v>376.86486787852982</v>
      </c>
      <c r="D2382">
        <v>58857.5</v>
      </c>
      <c r="E2382" s="135">
        <f t="shared" si="493"/>
        <v>679.60542876079307</v>
      </c>
      <c r="F2382">
        <v>29944.15</v>
      </c>
      <c r="G2382">
        <f t="shared" si="481"/>
        <v>430.8219444152698</v>
      </c>
      <c r="H2382">
        <v>25209.24</v>
      </c>
      <c r="I2382">
        <f t="shared" si="482"/>
        <v>398.13890902543841</v>
      </c>
      <c r="J2382">
        <v>22246.75</v>
      </c>
      <c r="K2382">
        <f t="shared" si="483"/>
        <v>435.91504587084057</v>
      </c>
      <c r="L2382">
        <v>64493.55</v>
      </c>
      <c r="M2382" s="134">
        <f t="shared" si="484"/>
        <v>757.67620376831826</v>
      </c>
      <c r="N2382">
        <v>25641.85</v>
      </c>
      <c r="O2382">
        <f t="shared" si="485"/>
        <v>390.64485266560837</v>
      </c>
      <c r="P2382">
        <v>53548.800000000003</v>
      </c>
      <c r="Q2382">
        <f t="shared" si="486"/>
        <v>552.88279860986358</v>
      </c>
      <c r="R2382">
        <v>28153.95</v>
      </c>
      <c r="S2382" s="135">
        <f t="shared" si="487"/>
        <v>668.93693154278219</v>
      </c>
      <c r="T2382">
        <v>35699.300000000003</v>
      </c>
      <c r="U2382" s="136">
        <f t="shared" si="488"/>
        <v>558.78205037902444</v>
      </c>
      <c r="V2382">
        <v>23074.95</v>
      </c>
      <c r="W2382">
        <f t="shared" si="489"/>
        <v>315.44745789126165</v>
      </c>
      <c r="X2382">
        <v>13472.33</v>
      </c>
      <c r="Y2382">
        <f t="shared" si="490"/>
        <v>325.20729284595279</v>
      </c>
      <c r="Z2382">
        <v>61192.28</v>
      </c>
      <c r="AA2382" s="136">
        <f t="shared" si="491"/>
        <v>617.00693716221667</v>
      </c>
      <c r="AB2382">
        <v>24918.45</v>
      </c>
      <c r="AC2382">
        <f t="shared" si="492"/>
        <v>283.24789142246573</v>
      </c>
    </row>
    <row r="2383" spans="1:29">
      <c r="A2383" s="20">
        <v>45547</v>
      </c>
      <c r="B2383">
        <v>75446.350000000006</v>
      </c>
      <c r="C2383">
        <f t="shared" si="493"/>
        <v>382.39503901429043</v>
      </c>
      <c r="D2383">
        <v>59743</v>
      </c>
      <c r="E2383" s="135">
        <f t="shared" si="493"/>
        <v>689.82996441330442</v>
      </c>
      <c r="F2383">
        <v>30433.45</v>
      </c>
      <c r="G2383">
        <f t="shared" si="481"/>
        <v>437.86175611145717</v>
      </c>
      <c r="H2383">
        <v>25520.45</v>
      </c>
      <c r="I2383">
        <f t="shared" si="482"/>
        <v>403.05396437331103</v>
      </c>
      <c r="J2383">
        <v>22578.34</v>
      </c>
      <c r="K2383">
        <f t="shared" si="483"/>
        <v>442.41240256610217</v>
      </c>
      <c r="L2383">
        <v>65413.9</v>
      </c>
      <c r="M2383" s="134">
        <f t="shared" si="484"/>
        <v>768.48856088214075</v>
      </c>
      <c r="N2383">
        <v>25828.5</v>
      </c>
      <c r="O2383">
        <f t="shared" si="485"/>
        <v>393.48840185375337</v>
      </c>
      <c r="P2383">
        <v>54157.85</v>
      </c>
      <c r="Q2383">
        <f t="shared" si="486"/>
        <v>559.17114248485871</v>
      </c>
      <c r="R2383">
        <v>28630.35</v>
      </c>
      <c r="S2383" s="135">
        <f t="shared" si="487"/>
        <v>680.25617996749622</v>
      </c>
      <c r="T2383">
        <v>36431.15</v>
      </c>
      <c r="U2383" s="136">
        <f t="shared" si="488"/>
        <v>570.2373070246698</v>
      </c>
      <c r="V2383">
        <v>23361.8</v>
      </c>
      <c r="W2383">
        <f t="shared" si="489"/>
        <v>319.36885764710547</v>
      </c>
      <c r="X2383">
        <v>13784.85</v>
      </c>
      <c r="Y2383">
        <f t="shared" si="490"/>
        <v>332.75118340981351</v>
      </c>
      <c r="Z2383">
        <v>62112.6</v>
      </c>
      <c r="AA2383" s="136">
        <f t="shared" si="491"/>
        <v>626.2866015971606</v>
      </c>
      <c r="AB2383">
        <v>25388.9</v>
      </c>
      <c r="AC2383">
        <f t="shared" si="492"/>
        <v>288.59549412326373</v>
      </c>
    </row>
    <row r="2384" spans="1:29">
      <c r="A2384" s="20">
        <v>45548</v>
      </c>
      <c r="B2384">
        <v>75427.55</v>
      </c>
      <c r="C2384">
        <f t="shared" si="493"/>
        <v>382.29975240687384</v>
      </c>
      <c r="D2384">
        <v>60014.2</v>
      </c>
      <c r="E2384" s="135">
        <f t="shared" si="493"/>
        <v>692.96140887288777</v>
      </c>
      <c r="F2384">
        <v>30391.9</v>
      </c>
      <c r="G2384">
        <f t="shared" si="481"/>
        <v>437.26395481168902</v>
      </c>
      <c r="H2384">
        <v>25494.97</v>
      </c>
      <c r="I2384">
        <f t="shared" si="482"/>
        <v>402.65154925084136</v>
      </c>
      <c r="J2384">
        <v>22568.79</v>
      </c>
      <c r="K2384">
        <f t="shared" si="483"/>
        <v>442.2252746176124</v>
      </c>
      <c r="L2384">
        <v>65984.5</v>
      </c>
      <c r="M2384" s="134">
        <f t="shared" si="484"/>
        <v>775.19202257513496</v>
      </c>
      <c r="N2384">
        <v>25948.25</v>
      </c>
      <c r="O2384">
        <f t="shared" si="485"/>
        <v>395.31275232404732</v>
      </c>
      <c r="P2384">
        <v>54539.519999999997</v>
      </c>
      <c r="Q2384">
        <f t="shared" si="486"/>
        <v>563.11182421340209</v>
      </c>
      <c r="R2384">
        <v>28687.55</v>
      </c>
      <c r="S2384" s="135">
        <f t="shared" si="487"/>
        <v>681.61525009741581</v>
      </c>
      <c r="T2384">
        <v>36445.85</v>
      </c>
      <c r="U2384" s="136">
        <f t="shared" si="488"/>
        <v>570.46739826288933</v>
      </c>
      <c r="V2384">
        <v>23373.200000000001</v>
      </c>
      <c r="W2384">
        <f t="shared" si="489"/>
        <v>319.52470201599732</v>
      </c>
      <c r="X2384">
        <v>13808.16</v>
      </c>
      <c r="Y2384">
        <f t="shared" si="490"/>
        <v>333.31386128336902</v>
      </c>
      <c r="Z2384">
        <v>62240.42</v>
      </c>
      <c r="AA2384" s="136">
        <f t="shared" si="491"/>
        <v>627.57542147293691</v>
      </c>
      <c r="AB2384">
        <v>25356.5</v>
      </c>
      <c r="AC2384">
        <f t="shared" si="492"/>
        <v>288.22720349194083</v>
      </c>
    </row>
    <row r="2385" spans="1:29">
      <c r="A2385" s="20">
        <v>45551</v>
      </c>
      <c r="B2385">
        <v>75464.3</v>
      </c>
      <c r="C2385">
        <f t="shared" si="493"/>
        <v>382.48601745062712</v>
      </c>
      <c r="D2385">
        <v>60671.9</v>
      </c>
      <c r="E2385" s="135">
        <f t="shared" si="493"/>
        <v>700.55562355234201</v>
      </c>
      <c r="F2385">
        <v>30420.65</v>
      </c>
      <c r="G2385">
        <f t="shared" si="481"/>
        <v>437.67759590358634</v>
      </c>
      <c r="H2385">
        <v>25439.3</v>
      </c>
      <c r="I2385">
        <f t="shared" si="482"/>
        <v>401.77233222305927</v>
      </c>
      <c r="J2385">
        <v>22527.02</v>
      </c>
      <c r="K2385">
        <f t="shared" si="483"/>
        <v>441.4068102816521</v>
      </c>
      <c r="L2385">
        <v>66846.100000000006</v>
      </c>
      <c r="M2385" s="134">
        <f t="shared" si="484"/>
        <v>785.3141792429999</v>
      </c>
      <c r="N2385">
        <v>25836</v>
      </c>
      <c r="O2385">
        <f t="shared" si="485"/>
        <v>393.60266179970085</v>
      </c>
      <c r="P2385">
        <v>54781.49</v>
      </c>
      <c r="Q2385">
        <f t="shared" si="486"/>
        <v>565.61012577720237</v>
      </c>
      <c r="R2385">
        <v>28805.95</v>
      </c>
      <c r="S2385" s="135">
        <f t="shared" si="487"/>
        <v>684.42843022648003</v>
      </c>
      <c r="T2385">
        <v>36552.449999999997</v>
      </c>
      <c r="U2385" s="136">
        <f t="shared" si="488"/>
        <v>572.13595105161085</v>
      </c>
      <c r="V2385">
        <v>23338.1</v>
      </c>
      <c r="W2385">
        <f t="shared" si="489"/>
        <v>319.04486540651453</v>
      </c>
      <c r="X2385">
        <v>13800.03</v>
      </c>
      <c r="Y2385">
        <f t="shared" si="490"/>
        <v>333.11761198641466</v>
      </c>
      <c r="Z2385">
        <v>62814.02</v>
      </c>
      <c r="AA2385" s="136">
        <f t="shared" si="491"/>
        <v>633.3590788093893</v>
      </c>
      <c r="AB2385">
        <v>25383.75</v>
      </c>
      <c r="AC2385">
        <f t="shared" si="492"/>
        <v>288.53695410007504</v>
      </c>
    </row>
    <row r="2386" spans="1:29">
      <c r="A2386" s="20">
        <v>45552</v>
      </c>
      <c r="B2386">
        <v>75260.2</v>
      </c>
      <c r="C2386">
        <f t="shared" si="493"/>
        <v>381.45154954776871</v>
      </c>
      <c r="D2386">
        <v>60302.45</v>
      </c>
      <c r="E2386" s="135">
        <f t="shared" si="493"/>
        <v>696.28972327360646</v>
      </c>
      <c r="F2386">
        <v>30515.35</v>
      </c>
      <c r="G2386">
        <f t="shared" si="481"/>
        <v>439.04009369150572</v>
      </c>
      <c r="H2386">
        <v>25437.74</v>
      </c>
      <c r="I2386">
        <f t="shared" si="482"/>
        <v>401.74769456249987</v>
      </c>
      <c r="J2386">
        <v>22482.639999999999</v>
      </c>
      <c r="K2386">
        <f t="shared" si="483"/>
        <v>440.53720417128773</v>
      </c>
      <c r="L2386">
        <v>66843.899999999994</v>
      </c>
      <c r="M2386" s="134">
        <f t="shared" si="484"/>
        <v>785.28833343906604</v>
      </c>
      <c r="N2386">
        <v>25854.55</v>
      </c>
      <c r="O2386">
        <f t="shared" si="485"/>
        <v>393.88526473267746</v>
      </c>
      <c r="P2386">
        <v>54606.01</v>
      </c>
      <c r="Q2386">
        <f t="shared" si="486"/>
        <v>563.79832283297105</v>
      </c>
      <c r="R2386">
        <v>28666.45</v>
      </c>
      <c r="S2386" s="135">
        <f t="shared" si="487"/>
        <v>681.11391478725329</v>
      </c>
      <c r="T2386">
        <v>36574.400000000001</v>
      </c>
      <c r="U2386" s="136">
        <f t="shared" si="488"/>
        <v>572.47952266242169</v>
      </c>
      <c r="V2386">
        <v>23333.65</v>
      </c>
      <c r="W2386">
        <f t="shared" si="489"/>
        <v>318.98403142041207</v>
      </c>
      <c r="X2386">
        <v>13742.47</v>
      </c>
      <c r="Y2386">
        <f t="shared" si="490"/>
        <v>331.72817661953951</v>
      </c>
      <c r="Z2386">
        <v>62555.69</v>
      </c>
      <c r="AA2386" s="136">
        <f t="shared" si="491"/>
        <v>630.75431556021624</v>
      </c>
      <c r="AB2386">
        <v>25418.55</v>
      </c>
      <c r="AC2386">
        <f t="shared" si="492"/>
        <v>288.93252551890333</v>
      </c>
    </row>
    <row r="2387" spans="1:29">
      <c r="A2387" s="20">
        <v>45553</v>
      </c>
      <c r="B2387">
        <v>74936.149999999994</v>
      </c>
      <c r="C2387">
        <f t="shared" si="493"/>
        <v>379.80912267897276</v>
      </c>
      <c r="D2387">
        <v>60352.6</v>
      </c>
      <c r="E2387" s="135">
        <f t="shared" si="493"/>
        <v>696.86878647289882</v>
      </c>
      <c r="F2387">
        <v>30342.05</v>
      </c>
      <c r="G2387">
        <f t="shared" si="481"/>
        <v>436.54673712712952</v>
      </c>
      <c r="H2387">
        <v>25165.94</v>
      </c>
      <c r="I2387">
        <f t="shared" si="482"/>
        <v>397.4550560111943</v>
      </c>
      <c r="J2387">
        <v>22251.279999999999</v>
      </c>
      <c r="K2387">
        <f t="shared" si="483"/>
        <v>436.00380918043828</v>
      </c>
      <c r="L2387">
        <v>66788.55</v>
      </c>
      <c r="M2387" s="134">
        <f t="shared" si="484"/>
        <v>784.63807650827891</v>
      </c>
      <c r="N2387">
        <v>25513.4</v>
      </c>
      <c r="O2387">
        <f t="shared" si="485"/>
        <v>388.68796065801547</v>
      </c>
      <c r="P2387">
        <v>54121.9</v>
      </c>
      <c r="Q2387">
        <f t="shared" si="486"/>
        <v>558.79996448255008</v>
      </c>
      <c r="R2387">
        <v>28444.5</v>
      </c>
      <c r="S2387" s="135">
        <f t="shared" si="487"/>
        <v>675.8403900436233</v>
      </c>
      <c r="T2387">
        <v>36400</v>
      </c>
      <c r="U2387" s="136">
        <f t="shared" si="488"/>
        <v>569.74973273415696</v>
      </c>
      <c r="V2387">
        <v>23033.15</v>
      </c>
      <c r="W2387">
        <f t="shared" si="489"/>
        <v>314.87602853865832</v>
      </c>
      <c r="X2387">
        <v>13710.44</v>
      </c>
      <c r="Y2387">
        <f t="shared" si="490"/>
        <v>330.95500749513002</v>
      </c>
      <c r="Z2387">
        <v>62497.19</v>
      </c>
      <c r="AA2387" s="136">
        <f t="shared" si="491"/>
        <v>630.16445511010727</v>
      </c>
      <c r="AB2387">
        <v>25377.55</v>
      </c>
      <c r="AC2387">
        <f t="shared" si="492"/>
        <v>288.46647873235275</v>
      </c>
    </row>
    <row r="2388" spans="1:29">
      <c r="A2388" s="20">
        <v>45554</v>
      </c>
      <c r="B2388">
        <v>74419.55</v>
      </c>
      <c r="C2388">
        <f t="shared" si="493"/>
        <v>377.19076834964102</v>
      </c>
      <c r="D2388">
        <v>59455.9</v>
      </c>
      <c r="E2388" s="135">
        <f t="shared" si="493"/>
        <v>686.51492863031626</v>
      </c>
      <c r="F2388">
        <v>30396.5</v>
      </c>
      <c r="G2388">
        <f t="shared" si="481"/>
        <v>437.33013738639255</v>
      </c>
      <c r="H2388">
        <v>25081.759999999998</v>
      </c>
      <c r="I2388">
        <f t="shared" si="482"/>
        <v>396.12556994331754</v>
      </c>
      <c r="J2388">
        <v>22089.52</v>
      </c>
      <c r="K2388">
        <f t="shared" si="483"/>
        <v>432.83419484036318</v>
      </c>
      <c r="L2388">
        <v>65972.800000000003</v>
      </c>
      <c r="M2388" s="134">
        <f t="shared" si="484"/>
        <v>775.05456989057825</v>
      </c>
      <c r="N2388">
        <v>25516.55</v>
      </c>
      <c r="O2388">
        <f t="shared" si="485"/>
        <v>388.73594983531336</v>
      </c>
      <c r="P2388">
        <v>53540.97</v>
      </c>
      <c r="Q2388">
        <f t="shared" si="486"/>
        <v>552.80195511172519</v>
      </c>
      <c r="R2388">
        <v>27814.400000000001</v>
      </c>
      <c r="S2388" s="135">
        <f t="shared" si="487"/>
        <v>660.86923464393305</v>
      </c>
      <c r="T2388">
        <v>36037.300000000003</v>
      </c>
      <c r="U2388" s="136">
        <f t="shared" si="488"/>
        <v>564.07258361155584</v>
      </c>
      <c r="V2388">
        <v>22975.7</v>
      </c>
      <c r="W2388">
        <f t="shared" si="489"/>
        <v>314.0906549427956</v>
      </c>
      <c r="X2388">
        <v>13545.14</v>
      </c>
      <c r="Y2388">
        <f t="shared" si="490"/>
        <v>326.96484651277314</v>
      </c>
      <c r="Z2388">
        <v>61516.22</v>
      </c>
      <c r="AA2388" s="136">
        <f t="shared" si="491"/>
        <v>620.27325159312738</v>
      </c>
      <c r="AB2388">
        <v>25415.8</v>
      </c>
      <c r="AC2388">
        <f t="shared" si="492"/>
        <v>288.90126628322002</v>
      </c>
    </row>
    <row r="2389" spans="1:29">
      <c r="A2389" s="20">
        <v>45555</v>
      </c>
      <c r="B2389">
        <v>75481.850000000006</v>
      </c>
      <c r="C2389">
        <f t="shared" si="493"/>
        <v>382.57496851233788</v>
      </c>
      <c r="D2389">
        <v>60941.55</v>
      </c>
      <c r="E2389" s="135">
        <f t="shared" si="493"/>
        <v>703.66917074454932</v>
      </c>
      <c r="F2389">
        <v>30757.200000000001</v>
      </c>
      <c r="G2389">
        <f t="shared" si="481"/>
        <v>442.51971449412775</v>
      </c>
      <c r="H2389">
        <v>25443.18</v>
      </c>
      <c r="I2389">
        <f t="shared" si="482"/>
        <v>401.83361050701461</v>
      </c>
      <c r="J2389">
        <v>22373.91</v>
      </c>
      <c r="K2389">
        <f t="shared" si="483"/>
        <v>438.40668879544467</v>
      </c>
      <c r="L2389">
        <v>67347.100000000006</v>
      </c>
      <c r="M2389" s="134">
        <f t="shared" si="484"/>
        <v>791.19997368427232</v>
      </c>
      <c r="N2389">
        <v>25659.4</v>
      </c>
      <c r="O2389">
        <f t="shared" si="485"/>
        <v>390.9122209391254</v>
      </c>
      <c r="P2389">
        <v>54313.99</v>
      </c>
      <c r="Q2389">
        <f t="shared" si="486"/>
        <v>560.78326302117216</v>
      </c>
      <c r="R2389">
        <v>28121.200000000001</v>
      </c>
      <c r="S2389" s="135">
        <f t="shared" si="487"/>
        <v>668.1587926135013</v>
      </c>
      <c r="T2389">
        <v>36583.15</v>
      </c>
      <c r="U2389" s="136">
        <f t="shared" si="488"/>
        <v>572.61648173279048</v>
      </c>
      <c r="V2389">
        <v>23238.9</v>
      </c>
      <c r="W2389">
        <f t="shared" si="489"/>
        <v>317.68874598598222</v>
      </c>
      <c r="X2389">
        <v>13608.06</v>
      </c>
      <c r="Y2389">
        <f t="shared" si="490"/>
        <v>328.48366640998967</v>
      </c>
      <c r="Z2389">
        <v>62942.559999999998</v>
      </c>
      <c r="AA2389" s="136">
        <f t="shared" si="491"/>
        <v>634.65515850609017</v>
      </c>
      <c r="AB2389">
        <v>25790.95</v>
      </c>
      <c r="AC2389">
        <f t="shared" si="492"/>
        <v>293.16559438015781</v>
      </c>
    </row>
    <row r="2390" spans="1:29">
      <c r="A2390" s="20">
        <v>45558</v>
      </c>
      <c r="B2390">
        <v>76707.5</v>
      </c>
      <c r="C2390">
        <f t="shared" si="493"/>
        <v>388.78709778788084</v>
      </c>
      <c r="D2390">
        <v>61542.95</v>
      </c>
      <c r="E2390" s="135">
        <f t="shared" si="493"/>
        <v>710.61331048641296</v>
      </c>
      <c r="F2390">
        <v>31032.45</v>
      </c>
      <c r="G2390">
        <f t="shared" si="481"/>
        <v>446.47987833916261</v>
      </c>
      <c r="H2390">
        <v>25666.080000000002</v>
      </c>
      <c r="I2390">
        <f t="shared" si="482"/>
        <v>405.35395316001689</v>
      </c>
      <c r="J2390">
        <v>22585.61</v>
      </c>
      <c r="K2390">
        <f t="shared" si="483"/>
        <v>442.55485494154942</v>
      </c>
      <c r="L2390">
        <v>67920.100000000006</v>
      </c>
      <c r="M2390" s="134">
        <f t="shared" si="484"/>
        <v>797.93163079973976</v>
      </c>
      <c r="N2390">
        <v>25706.85</v>
      </c>
      <c r="O2390">
        <f t="shared" si="485"/>
        <v>391.6351055304861</v>
      </c>
      <c r="P2390">
        <v>54619.48</v>
      </c>
      <c r="Q2390">
        <f t="shared" si="486"/>
        <v>563.93739842938544</v>
      </c>
      <c r="R2390">
        <v>28606.400000000001</v>
      </c>
      <c r="S2390" s="135">
        <f t="shared" si="487"/>
        <v>679.68712875051085</v>
      </c>
      <c r="T2390">
        <v>37295.300000000003</v>
      </c>
      <c r="U2390" s="136">
        <f t="shared" si="488"/>
        <v>583.76338481429138</v>
      </c>
      <c r="V2390">
        <v>23368.75</v>
      </c>
      <c r="W2390">
        <f t="shared" si="489"/>
        <v>319.4638680298948</v>
      </c>
      <c r="X2390">
        <v>13824.14</v>
      </c>
      <c r="Y2390">
        <f t="shared" si="490"/>
        <v>333.69960098390175</v>
      </c>
      <c r="Z2390">
        <v>63756.88</v>
      </c>
      <c r="AA2390" s="136">
        <f t="shared" si="491"/>
        <v>642.86601597160598</v>
      </c>
      <c r="AB2390">
        <v>25939.05</v>
      </c>
      <c r="AC2390">
        <f t="shared" si="492"/>
        <v>294.84904630913678</v>
      </c>
    </row>
    <row r="2391" spans="1:29">
      <c r="A2391" s="20">
        <v>45559</v>
      </c>
      <c r="B2391">
        <v>76803.8</v>
      </c>
      <c r="C2391">
        <f t="shared" si="493"/>
        <v>389.27518822906291</v>
      </c>
      <c r="D2391">
        <v>61620.800000000003</v>
      </c>
      <c r="E2391" s="135">
        <f t="shared" si="493"/>
        <v>711.51221517364968</v>
      </c>
      <c r="F2391">
        <v>31030.9</v>
      </c>
      <c r="G2391">
        <f t="shared" si="481"/>
        <v>446.4575776889908</v>
      </c>
      <c r="H2391">
        <v>25637.3</v>
      </c>
      <c r="I2391">
        <f t="shared" si="482"/>
        <v>404.89941990944078</v>
      </c>
      <c r="J2391">
        <v>22643.88</v>
      </c>
      <c r="K2391">
        <f t="shared" si="483"/>
        <v>443.69662934558124</v>
      </c>
      <c r="L2391">
        <v>68292.850000000006</v>
      </c>
      <c r="M2391" s="134">
        <f t="shared" si="484"/>
        <v>802.31073235260249</v>
      </c>
      <c r="N2391">
        <v>25871.1</v>
      </c>
      <c r="O2391">
        <f t="shared" si="485"/>
        <v>394.13739834673476</v>
      </c>
      <c r="P2391">
        <v>54878.87</v>
      </c>
      <c r="Q2391">
        <f t="shared" si="486"/>
        <v>566.61555870807354</v>
      </c>
      <c r="R2391">
        <v>28807.8</v>
      </c>
      <c r="S2391" s="135">
        <f t="shared" si="487"/>
        <v>684.47238616599657</v>
      </c>
      <c r="T2391">
        <v>37543.050000000003</v>
      </c>
      <c r="U2391" s="136">
        <f t="shared" si="488"/>
        <v>587.64128306387613</v>
      </c>
      <c r="V2391">
        <v>23368.85</v>
      </c>
      <c r="W2391">
        <f t="shared" si="489"/>
        <v>319.46523508576223</v>
      </c>
      <c r="X2391">
        <v>13953.87</v>
      </c>
      <c r="Y2391">
        <f t="shared" si="490"/>
        <v>336.83114111845208</v>
      </c>
      <c r="Z2391">
        <v>64161.120000000003</v>
      </c>
      <c r="AA2391" s="136">
        <f t="shared" si="491"/>
        <v>646.9420020972816</v>
      </c>
      <c r="AB2391">
        <v>25940.400000000001</v>
      </c>
      <c r="AC2391">
        <f t="shared" si="492"/>
        <v>294.86439175210859</v>
      </c>
    </row>
    <row r="2392" spans="1:29">
      <c r="A2392" s="20">
        <v>45560</v>
      </c>
      <c r="B2392">
        <v>76517.399999999994</v>
      </c>
      <c r="C2392">
        <f t="shared" si="493"/>
        <v>387.82358799692844</v>
      </c>
      <c r="D2392">
        <v>60836.85</v>
      </c>
      <c r="E2392" s="135">
        <f t="shared" si="493"/>
        <v>702.46023919986499</v>
      </c>
      <c r="F2392">
        <v>31082.9</v>
      </c>
      <c r="G2392">
        <f t="shared" si="481"/>
        <v>447.20572853346613</v>
      </c>
      <c r="H2392">
        <v>25520.39</v>
      </c>
      <c r="I2392">
        <f t="shared" si="482"/>
        <v>403.0530167709818</v>
      </c>
      <c r="J2392">
        <v>22571.57</v>
      </c>
      <c r="K2392">
        <f t="shared" si="483"/>
        <v>442.27974746544498</v>
      </c>
      <c r="L2392">
        <v>67688.399999999994</v>
      </c>
      <c r="M2392" s="134">
        <f t="shared" si="484"/>
        <v>795.2095977218097</v>
      </c>
      <c r="N2392">
        <v>25710.6</v>
      </c>
      <c r="O2392">
        <f t="shared" si="485"/>
        <v>391.69223550345976</v>
      </c>
      <c r="P2392">
        <v>54526.69</v>
      </c>
      <c r="Q2392">
        <f t="shared" si="486"/>
        <v>562.97935651466446</v>
      </c>
      <c r="R2392">
        <v>28680.45</v>
      </c>
      <c r="S2392" s="135">
        <f t="shared" si="487"/>
        <v>681.44655432954119</v>
      </c>
      <c r="T2392">
        <v>37479.65</v>
      </c>
      <c r="U2392" s="136">
        <f t="shared" si="488"/>
        <v>586.64891677114679</v>
      </c>
      <c r="V2392">
        <v>23240.3</v>
      </c>
      <c r="W2392">
        <f t="shared" si="489"/>
        <v>317.7078847681268</v>
      </c>
      <c r="X2392">
        <v>14003.96</v>
      </c>
      <c r="Y2392">
        <f t="shared" si="490"/>
        <v>338.04025886561629</v>
      </c>
      <c r="Z2392">
        <v>63798.18</v>
      </c>
      <c r="AA2392" s="136">
        <f t="shared" si="491"/>
        <v>643.28244736629824</v>
      </c>
      <c r="AB2392">
        <v>26004.15</v>
      </c>
      <c r="AC2392">
        <f t="shared" si="492"/>
        <v>295.58903767022076</v>
      </c>
    </row>
    <row r="2393" spans="1:29">
      <c r="A2393" s="20">
        <v>45561</v>
      </c>
      <c r="B2393">
        <v>77086.95</v>
      </c>
      <c r="C2393">
        <f t="shared" si="493"/>
        <v>390.71031604236197</v>
      </c>
      <c r="D2393">
        <v>60405.8</v>
      </c>
      <c r="E2393" s="135">
        <f t="shared" si="493"/>
        <v>697.48306687573745</v>
      </c>
      <c r="F2393">
        <v>31337.5</v>
      </c>
      <c r="G2393">
        <f t="shared" si="481"/>
        <v>450.86879016814692</v>
      </c>
      <c r="H2393">
        <v>25686.85</v>
      </c>
      <c r="I2393">
        <f t="shared" si="482"/>
        <v>405.68198149964383</v>
      </c>
      <c r="J2393">
        <v>22732.25</v>
      </c>
      <c r="K2393">
        <f t="shared" si="483"/>
        <v>445.4281996919737</v>
      </c>
      <c r="L2393">
        <v>67492.95</v>
      </c>
      <c r="M2393" s="134">
        <f t="shared" si="484"/>
        <v>792.91343300415167</v>
      </c>
      <c r="N2393">
        <v>25762.85</v>
      </c>
      <c r="O2393">
        <f t="shared" si="485"/>
        <v>392.48824646022689</v>
      </c>
      <c r="P2393">
        <v>54465.82</v>
      </c>
      <c r="Q2393">
        <f t="shared" si="486"/>
        <v>562.35088349656917</v>
      </c>
      <c r="R2393">
        <v>28849.75</v>
      </c>
      <c r="S2393" s="135">
        <f t="shared" si="487"/>
        <v>685.46911679449533</v>
      </c>
      <c r="T2393">
        <v>37820.35</v>
      </c>
      <c r="U2393" s="136">
        <f t="shared" si="488"/>
        <v>591.98171165967779</v>
      </c>
      <c r="V2393">
        <v>23381.65</v>
      </c>
      <c r="W2393">
        <f t="shared" si="489"/>
        <v>319.64021823679872</v>
      </c>
      <c r="X2393">
        <v>14179.57</v>
      </c>
      <c r="Y2393">
        <f t="shared" si="490"/>
        <v>342.27929195764108</v>
      </c>
      <c r="Z2393">
        <v>64018.27</v>
      </c>
      <c r="AA2393" s="136">
        <f t="shared" si="491"/>
        <v>645.50163345970793</v>
      </c>
      <c r="AB2393">
        <v>26216.05</v>
      </c>
      <c r="AC2393">
        <f t="shared" si="492"/>
        <v>297.99770386705165</v>
      </c>
    </row>
    <row r="2394" spans="1:29">
      <c r="A2394" s="20">
        <v>45562</v>
      </c>
      <c r="B2394">
        <v>77813.25</v>
      </c>
      <c r="C2394">
        <f t="shared" si="493"/>
        <v>394.39152151931449</v>
      </c>
      <c r="D2394">
        <v>60558.25</v>
      </c>
      <c r="E2394" s="135">
        <f t="shared" si="493"/>
        <v>699.24334972184181</v>
      </c>
      <c r="F2394">
        <v>31505.45</v>
      </c>
      <c r="G2394">
        <f t="shared" si="481"/>
        <v>453.2851735206396</v>
      </c>
      <c r="H2394">
        <v>25966.7</v>
      </c>
      <c r="I2394">
        <f t="shared" si="482"/>
        <v>410.10175669678455</v>
      </c>
      <c r="J2394">
        <v>22891.41</v>
      </c>
      <c r="K2394">
        <f t="shared" si="483"/>
        <v>448.54686820314066</v>
      </c>
      <c r="L2394">
        <v>67475.8</v>
      </c>
      <c r="M2394" s="134">
        <f t="shared" si="484"/>
        <v>792.71195321439563</v>
      </c>
      <c r="N2394">
        <v>25848.799999999999</v>
      </c>
      <c r="O2394">
        <f t="shared" si="485"/>
        <v>393.79766544078444</v>
      </c>
      <c r="P2394">
        <v>54616.32</v>
      </c>
      <c r="Q2394">
        <f t="shared" si="486"/>
        <v>563.90477193460663</v>
      </c>
      <c r="R2394">
        <v>29211.65</v>
      </c>
      <c r="S2394" s="135">
        <f t="shared" si="487"/>
        <v>694.0678489626398</v>
      </c>
      <c r="T2394">
        <v>38115.25</v>
      </c>
      <c r="U2394" s="136">
        <f t="shared" si="488"/>
        <v>596.59762364273558</v>
      </c>
      <c r="V2394">
        <v>23490.799999999999</v>
      </c>
      <c r="W2394">
        <f t="shared" si="489"/>
        <v>321.13235971614455</v>
      </c>
      <c r="X2394">
        <v>14403.65</v>
      </c>
      <c r="Y2394">
        <f t="shared" si="490"/>
        <v>347.68833777086871</v>
      </c>
      <c r="Z2394">
        <v>64566.73</v>
      </c>
      <c r="AA2394" s="136">
        <f t="shared" si="491"/>
        <v>651.03180204888281</v>
      </c>
      <c r="AB2394">
        <v>26178.95</v>
      </c>
      <c r="AC2394">
        <f t="shared" si="492"/>
        <v>297.57598836019736</v>
      </c>
    </row>
    <row r="2395" spans="1:29">
      <c r="A2395" s="20">
        <v>45565</v>
      </c>
      <c r="B2395">
        <v>77095.149999999994</v>
      </c>
      <c r="C2395">
        <f t="shared" si="493"/>
        <v>390.7518772221926</v>
      </c>
      <c r="D2395">
        <v>60409.8</v>
      </c>
      <c r="E2395" s="135">
        <f t="shared" si="493"/>
        <v>697.52925337219153</v>
      </c>
      <c r="F2395">
        <v>31123.3</v>
      </c>
      <c r="G2395">
        <f t="shared" si="481"/>
        <v>447.78698418955838</v>
      </c>
      <c r="H2395">
        <v>25758.09</v>
      </c>
      <c r="I2395">
        <f t="shared" si="482"/>
        <v>406.80710133185505</v>
      </c>
      <c r="J2395">
        <v>22716.73</v>
      </c>
      <c r="K2395">
        <f t="shared" si="483"/>
        <v>445.12409228249066</v>
      </c>
      <c r="L2395">
        <v>67046.95</v>
      </c>
      <c r="M2395" s="134">
        <f t="shared" si="484"/>
        <v>787.6737836612225</v>
      </c>
      <c r="N2395">
        <v>25920.5</v>
      </c>
      <c r="O2395">
        <f t="shared" si="485"/>
        <v>394.88999052404188</v>
      </c>
      <c r="P2395">
        <v>54519.17</v>
      </c>
      <c r="Q2395">
        <f t="shared" si="486"/>
        <v>562.90171371696317</v>
      </c>
      <c r="R2395">
        <v>28784.65</v>
      </c>
      <c r="S2395" s="135">
        <f t="shared" si="487"/>
        <v>683.92234292285616</v>
      </c>
      <c r="T2395">
        <v>37588.9</v>
      </c>
      <c r="U2395" s="136">
        <f t="shared" si="488"/>
        <v>588.35894859260861</v>
      </c>
      <c r="V2395">
        <v>23336.15</v>
      </c>
      <c r="W2395">
        <f t="shared" si="489"/>
        <v>319.01820781709887</v>
      </c>
      <c r="X2395">
        <v>14421.6</v>
      </c>
      <c r="Y2395">
        <f t="shared" si="490"/>
        <v>348.12163111408296</v>
      </c>
      <c r="Z2395">
        <v>63905.8</v>
      </c>
      <c r="AA2395" s="136">
        <f t="shared" si="491"/>
        <v>644.36758893280637</v>
      </c>
      <c r="AB2395">
        <v>25810.85</v>
      </c>
      <c r="AC2395">
        <f t="shared" si="492"/>
        <v>293.39179757655671</v>
      </c>
    </row>
    <row r="2396" spans="1:29">
      <c r="A2396" s="20">
        <v>45566</v>
      </c>
      <c r="B2396">
        <v>77284.45</v>
      </c>
      <c r="C2396">
        <f t="shared" si="493"/>
        <v>391.71133226389321</v>
      </c>
      <c r="D2396">
        <v>60372</v>
      </c>
      <c r="E2396" s="135">
        <f t="shared" si="493"/>
        <v>697.0927909807009</v>
      </c>
      <c r="F2396">
        <v>31115</v>
      </c>
      <c r="G2396">
        <f t="shared" si="481"/>
        <v>447.66756780476715</v>
      </c>
      <c r="H2396">
        <v>25798.87</v>
      </c>
      <c r="I2396">
        <f t="shared" si="482"/>
        <v>407.45115504827237</v>
      </c>
      <c r="J2396">
        <v>22773</v>
      </c>
      <c r="K2396">
        <f t="shared" si="483"/>
        <v>446.22667758736225</v>
      </c>
      <c r="L2396">
        <v>67311.25</v>
      </c>
      <c r="M2396" s="134">
        <f t="shared" si="484"/>
        <v>790.77880456107948</v>
      </c>
      <c r="N2396">
        <v>26099.9</v>
      </c>
      <c r="O2396">
        <f t="shared" si="485"/>
        <v>397.62308843110435</v>
      </c>
      <c r="P2396">
        <v>54704.61</v>
      </c>
      <c r="Q2396">
        <f t="shared" si="486"/>
        <v>564.81635206878821</v>
      </c>
      <c r="R2396">
        <v>28864.35</v>
      </c>
      <c r="S2396" s="135">
        <f t="shared" si="487"/>
        <v>685.81601231716695</v>
      </c>
      <c r="T2396">
        <v>37735.85</v>
      </c>
      <c r="U2396" s="136">
        <f t="shared" si="488"/>
        <v>590.65907835154496</v>
      </c>
      <c r="V2396">
        <v>23375.9</v>
      </c>
      <c r="W2396">
        <f t="shared" si="489"/>
        <v>319.5616125244191</v>
      </c>
      <c r="X2396">
        <v>14416.35</v>
      </c>
      <c r="Y2396">
        <f t="shared" si="490"/>
        <v>347.99490186328211</v>
      </c>
      <c r="Z2396">
        <v>64162.98</v>
      </c>
      <c r="AA2396" s="136">
        <f t="shared" si="491"/>
        <v>646.96075663466968</v>
      </c>
      <c r="AB2396">
        <v>25796.9</v>
      </c>
      <c r="AC2396">
        <f t="shared" si="492"/>
        <v>293.23322799918162</v>
      </c>
    </row>
    <row r="2397" spans="1:29">
      <c r="A2397" s="20">
        <v>45568</v>
      </c>
      <c r="B2397">
        <v>75448.3</v>
      </c>
      <c r="C2397">
        <f t="shared" si="493"/>
        <v>382.40492246559165</v>
      </c>
      <c r="D2397">
        <v>58848.15</v>
      </c>
      <c r="E2397" s="135">
        <f t="shared" si="493"/>
        <v>679.4974678253318</v>
      </c>
      <c r="F2397">
        <v>30537.05</v>
      </c>
      <c r="G2397">
        <f t="shared" si="481"/>
        <v>439.3523027939118</v>
      </c>
      <c r="H2397">
        <v>25317.3</v>
      </c>
      <c r="I2397">
        <f t="shared" si="482"/>
        <v>399.84554082033929</v>
      </c>
      <c r="J2397">
        <v>22405.84</v>
      </c>
      <c r="K2397">
        <f t="shared" si="483"/>
        <v>439.03234276353692</v>
      </c>
      <c r="L2397">
        <v>65721.899999999994</v>
      </c>
      <c r="M2397" s="134">
        <f t="shared" si="484"/>
        <v>772.10697343286313</v>
      </c>
      <c r="N2397">
        <v>25663.9</v>
      </c>
      <c r="O2397">
        <f t="shared" si="485"/>
        <v>390.98077690669385</v>
      </c>
      <c r="P2397">
        <v>53547.68</v>
      </c>
      <c r="Q2397">
        <f t="shared" si="486"/>
        <v>552.87123478892931</v>
      </c>
      <c r="R2397">
        <v>28141.15</v>
      </c>
      <c r="S2397" s="135">
        <f t="shared" si="487"/>
        <v>668.63280396126174</v>
      </c>
      <c r="T2397">
        <v>36838.050000000003</v>
      </c>
      <c r="U2397" s="136">
        <f t="shared" si="488"/>
        <v>576.60629510844808</v>
      </c>
      <c r="V2397">
        <v>22946.400000000001</v>
      </c>
      <c r="W2397">
        <f t="shared" si="489"/>
        <v>313.69010757362628</v>
      </c>
      <c r="X2397">
        <v>14115.86</v>
      </c>
      <c r="Y2397">
        <f t="shared" si="490"/>
        <v>340.74140232554214</v>
      </c>
      <c r="Z2397">
        <v>62545.18</v>
      </c>
      <c r="AA2397" s="136">
        <f t="shared" si="491"/>
        <v>630.64834234088892</v>
      </c>
      <c r="AB2397">
        <v>25250.1</v>
      </c>
      <c r="AC2397">
        <f t="shared" si="492"/>
        <v>287.0177552458681</v>
      </c>
    </row>
    <row r="2398" spans="1:29">
      <c r="A2398" s="20">
        <v>45569</v>
      </c>
      <c r="B2398">
        <v>74620.25</v>
      </c>
      <c r="C2398">
        <f t="shared" si="493"/>
        <v>378.20800356817932</v>
      </c>
      <c r="D2398">
        <v>58511.45</v>
      </c>
      <c r="E2398" s="135">
        <f t="shared" si="493"/>
        <v>675.60971948631368</v>
      </c>
      <c r="F2398">
        <v>30252.5</v>
      </c>
      <c r="G2398">
        <f t="shared" si="481"/>
        <v>435.25833504784572</v>
      </c>
      <c r="H2398">
        <v>25015.15</v>
      </c>
      <c r="I2398">
        <f t="shared" si="482"/>
        <v>395.0735734241768</v>
      </c>
      <c r="J2398">
        <v>22170.41</v>
      </c>
      <c r="K2398">
        <f t="shared" si="483"/>
        <v>434.41919795589661</v>
      </c>
      <c r="L2398">
        <v>65591.850000000006</v>
      </c>
      <c r="M2398" s="134">
        <f t="shared" si="484"/>
        <v>770.57913397759876</v>
      </c>
      <c r="N2398">
        <v>25420.15</v>
      </c>
      <c r="O2398">
        <f t="shared" si="485"/>
        <v>387.26732866340245</v>
      </c>
      <c r="P2398">
        <v>53250.81</v>
      </c>
      <c r="Q2398">
        <f t="shared" si="486"/>
        <v>549.80609950254916</v>
      </c>
      <c r="R2398">
        <v>27834.75</v>
      </c>
      <c r="S2398" s="135">
        <f t="shared" si="487"/>
        <v>661.35274997861609</v>
      </c>
      <c r="T2398">
        <v>36407.4</v>
      </c>
      <c r="U2398" s="136">
        <f t="shared" si="488"/>
        <v>569.86556097652601</v>
      </c>
      <c r="V2398">
        <v>22685.75</v>
      </c>
      <c r="W2398">
        <f t="shared" si="489"/>
        <v>310.12687645506014</v>
      </c>
      <c r="X2398">
        <v>13982.51</v>
      </c>
      <c r="Y2398">
        <f t="shared" si="490"/>
        <v>337.5224793552016</v>
      </c>
      <c r="Z2398">
        <v>62103.37</v>
      </c>
      <c r="AA2398" s="136">
        <f t="shared" si="491"/>
        <v>626.19353472614341</v>
      </c>
      <c r="AB2398">
        <v>25014.6</v>
      </c>
      <c r="AC2398">
        <f t="shared" si="492"/>
        <v>284.34082797190075</v>
      </c>
    </row>
    <row r="2399" spans="1:29">
      <c r="A2399" s="20">
        <v>45572</v>
      </c>
      <c r="B2399">
        <v>72884.3</v>
      </c>
      <c r="C2399">
        <f t="shared" si="493"/>
        <v>369.40945111366221</v>
      </c>
      <c r="D2399">
        <v>56887.15</v>
      </c>
      <c r="E2399" s="135">
        <f t="shared" si="493"/>
        <v>656.85453793874285</v>
      </c>
      <c r="F2399">
        <v>29913.25</v>
      </c>
      <c r="G2399">
        <f t="shared" si="481"/>
        <v>430.37737016345653</v>
      </c>
      <c r="H2399">
        <v>24736.06</v>
      </c>
      <c r="I2399">
        <f t="shared" si="482"/>
        <v>390.66580118987264</v>
      </c>
      <c r="J2399">
        <v>21892.75</v>
      </c>
      <c r="K2399">
        <f t="shared" si="483"/>
        <v>428.97857531948915</v>
      </c>
      <c r="L2399">
        <v>64050.85</v>
      </c>
      <c r="M2399" s="134">
        <f t="shared" si="484"/>
        <v>752.47532313128954</v>
      </c>
      <c r="N2399">
        <v>25073.35</v>
      </c>
      <c r="O2399">
        <f t="shared" si="485"/>
        <v>381.98394876279332</v>
      </c>
      <c r="P2399">
        <v>52180.71</v>
      </c>
      <c r="Q2399">
        <f t="shared" si="486"/>
        <v>538.75748809029699</v>
      </c>
      <c r="R2399">
        <v>27384</v>
      </c>
      <c r="S2399" s="135">
        <f t="shared" si="487"/>
        <v>650.64294471530809</v>
      </c>
      <c r="T2399">
        <v>35707.550000000003</v>
      </c>
      <c r="U2399" s="136">
        <f t="shared" si="488"/>
        <v>558.91118321680074</v>
      </c>
      <c r="V2399">
        <v>22548.5</v>
      </c>
      <c r="W2399">
        <f t="shared" si="489"/>
        <v>308.25059227695459</v>
      </c>
      <c r="X2399">
        <v>13584.88</v>
      </c>
      <c r="Y2399">
        <f t="shared" si="490"/>
        <v>327.9241265940729</v>
      </c>
      <c r="Z2399">
        <v>60366.65</v>
      </c>
      <c r="AA2399" s="136">
        <f t="shared" si="491"/>
        <v>608.68204000967978</v>
      </c>
      <c r="AB2399">
        <v>24795.75</v>
      </c>
      <c r="AC2399">
        <f t="shared" si="492"/>
        <v>281.85316116125222</v>
      </c>
    </row>
    <row r="2400" spans="1:29">
      <c r="A2400" s="20">
        <v>45573</v>
      </c>
      <c r="B2400">
        <v>74597.3</v>
      </c>
      <c r="C2400">
        <f t="shared" si="493"/>
        <v>378.09168294901912</v>
      </c>
      <c r="D2400">
        <v>58860.05</v>
      </c>
      <c r="E2400" s="135">
        <f t="shared" si="493"/>
        <v>679.63487265228264</v>
      </c>
      <c r="F2400">
        <v>30252.15</v>
      </c>
      <c r="G2400">
        <f t="shared" si="481"/>
        <v>435.25329941716171</v>
      </c>
      <c r="H2400">
        <v>25124.36</v>
      </c>
      <c r="I2400">
        <f t="shared" si="482"/>
        <v>396.79836759705421</v>
      </c>
      <c r="J2400">
        <v>22210.86</v>
      </c>
      <c r="K2400">
        <f t="shared" si="483"/>
        <v>435.21179748641117</v>
      </c>
      <c r="L2400">
        <v>65727.649999999994</v>
      </c>
      <c r="M2400" s="134">
        <f t="shared" si="484"/>
        <v>772.17452496587168</v>
      </c>
      <c r="N2400">
        <v>25419.7</v>
      </c>
      <c r="O2400">
        <f t="shared" si="485"/>
        <v>387.26047306664555</v>
      </c>
      <c r="P2400">
        <v>53323.26</v>
      </c>
      <c r="Q2400">
        <f t="shared" si="486"/>
        <v>550.55413416923238</v>
      </c>
      <c r="R2400">
        <v>28186.1</v>
      </c>
      <c r="S2400" s="135">
        <f t="shared" si="487"/>
        <v>669.70081449167913</v>
      </c>
      <c r="T2400">
        <v>36826</v>
      </c>
      <c r="U2400" s="136">
        <f t="shared" si="488"/>
        <v>576.41768290296875</v>
      </c>
      <c r="V2400">
        <v>22820.5</v>
      </c>
      <c r="W2400">
        <f t="shared" si="489"/>
        <v>311.96898423647878</v>
      </c>
      <c r="X2400">
        <v>13693.27</v>
      </c>
      <c r="Y2400">
        <f t="shared" si="490"/>
        <v>330.54054249774907</v>
      </c>
      <c r="Z2400">
        <v>62885</v>
      </c>
      <c r="AA2400" s="136">
        <f t="shared" si="491"/>
        <v>634.07477615552148</v>
      </c>
      <c r="AB2400">
        <v>25013.15</v>
      </c>
      <c r="AC2400">
        <f t="shared" si="492"/>
        <v>284.32434582944961</v>
      </c>
    </row>
    <row r="2401" spans="1:29">
      <c r="A2401" s="20">
        <v>45574</v>
      </c>
      <c r="B2401">
        <v>75407.8</v>
      </c>
      <c r="C2401">
        <f t="shared" si="493"/>
        <v>382.19965078472069</v>
      </c>
      <c r="D2401">
        <v>59839.95</v>
      </c>
      <c r="E2401" s="135">
        <f t="shared" si="493"/>
        <v>690.94940962110888</v>
      </c>
      <c r="F2401">
        <v>30322</v>
      </c>
      <c r="G2401">
        <f t="shared" si="481"/>
        <v>436.25826742651935</v>
      </c>
      <c r="H2401">
        <v>25185.67</v>
      </c>
      <c r="I2401">
        <f t="shared" si="482"/>
        <v>397.7666592437817</v>
      </c>
      <c r="J2401">
        <v>22238.44</v>
      </c>
      <c r="K2401">
        <f t="shared" si="483"/>
        <v>435.75221516382999</v>
      </c>
      <c r="L2401">
        <v>66618.149999999994</v>
      </c>
      <c r="M2401" s="134">
        <f t="shared" si="484"/>
        <v>782.63620151268435</v>
      </c>
      <c r="N2401">
        <v>25718.85</v>
      </c>
      <c r="O2401">
        <f t="shared" si="485"/>
        <v>391.81792144400197</v>
      </c>
      <c r="P2401">
        <v>54147.05</v>
      </c>
      <c r="Q2401">
        <f t="shared" si="486"/>
        <v>559.05963421156434</v>
      </c>
      <c r="R2401">
        <v>28525.75</v>
      </c>
      <c r="S2401" s="135">
        <f t="shared" si="487"/>
        <v>677.77088738725888</v>
      </c>
      <c r="T2401">
        <v>37206.25</v>
      </c>
      <c r="U2401" s="136">
        <f t="shared" si="488"/>
        <v>582.36953278956673</v>
      </c>
      <c r="V2401">
        <v>22859.55</v>
      </c>
      <c r="W2401">
        <f t="shared" si="489"/>
        <v>312.50281955272669</v>
      </c>
      <c r="X2401">
        <v>13720.79</v>
      </c>
      <c r="Y2401">
        <f t="shared" si="490"/>
        <v>331.20484516099447</v>
      </c>
      <c r="Z2401">
        <v>63614.58</v>
      </c>
      <c r="AA2401" s="136">
        <f t="shared" si="491"/>
        <v>641.43119303057188</v>
      </c>
      <c r="AB2401">
        <v>24981.95</v>
      </c>
      <c r="AC2401">
        <f t="shared" si="492"/>
        <v>283.96969559187943</v>
      </c>
    </row>
    <row r="2402" spans="1:29">
      <c r="A2402" s="20">
        <v>45575</v>
      </c>
      <c r="B2402">
        <v>75278.100000000006</v>
      </c>
      <c r="C2402">
        <f t="shared" si="493"/>
        <v>381.54227456227716</v>
      </c>
      <c r="D2402">
        <v>59894.95</v>
      </c>
      <c r="E2402" s="135">
        <f t="shared" si="493"/>
        <v>691.58447394735185</v>
      </c>
      <c r="F2402">
        <v>30132.95</v>
      </c>
      <c r="G2402">
        <f t="shared" si="481"/>
        <v>433.53830748136454</v>
      </c>
      <c r="H2402">
        <v>25066.87</v>
      </c>
      <c r="I2402">
        <f t="shared" si="482"/>
        <v>395.89040663195283</v>
      </c>
      <c r="J2402">
        <v>22152.21</v>
      </c>
      <c r="K2402">
        <f t="shared" si="483"/>
        <v>434.06257715353894</v>
      </c>
      <c r="L2402">
        <v>66571.100000000006</v>
      </c>
      <c r="M2402" s="134">
        <f t="shared" si="484"/>
        <v>782.08345375128351</v>
      </c>
      <c r="N2402">
        <v>25674.799999999999</v>
      </c>
      <c r="O2402">
        <f t="shared" si="485"/>
        <v>391.14683469480406</v>
      </c>
      <c r="P2402">
        <v>54233.35</v>
      </c>
      <c r="Q2402">
        <f t="shared" si="486"/>
        <v>559.95066791390741</v>
      </c>
      <c r="R2402">
        <v>28374</v>
      </c>
      <c r="S2402" s="135">
        <f t="shared" si="487"/>
        <v>674.16531234853016</v>
      </c>
      <c r="T2402">
        <v>37281.699999999997</v>
      </c>
      <c r="U2402" s="136">
        <f t="shared" si="488"/>
        <v>583.55051128777518</v>
      </c>
      <c r="V2402">
        <v>22739.7</v>
      </c>
      <c r="W2402">
        <f t="shared" si="489"/>
        <v>310.86440309556133</v>
      </c>
      <c r="X2402">
        <v>13756.98</v>
      </c>
      <c r="Y2402">
        <f t="shared" si="490"/>
        <v>332.07843212984801</v>
      </c>
      <c r="Z2402">
        <v>63930.879999999997</v>
      </c>
      <c r="AA2402" s="136">
        <f t="shared" si="491"/>
        <v>644.62047269500681</v>
      </c>
      <c r="AB2402">
        <v>24998.45</v>
      </c>
      <c r="AC2402">
        <f t="shared" si="492"/>
        <v>284.15725100597905</v>
      </c>
    </row>
    <row r="2403" spans="1:29">
      <c r="A2403" s="20">
        <v>45576</v>
      </c>
      <c r="B2403">
        <v>75378.45</v>
      </c>
      <c r="C2403">
        <f t="shared" si="493"/>
        <v>382.05089217154631</v>
      </c>
      <c r="D2403">
        <v>60091.95</v>
      </c>
      <c r="E2403" s="135">
        <f t="shared" si="493"/>
        <v>693.85915889771297</v>
      </c>
      <c r="F2403">
        <v>30173.55</v>
      </c>
      <c r="G2403">
        <f t="shared" si="481"/>
        <v>434.12244064070489</v>
      </c>
      <c r="H2403">
        <v>25093.77</v>
      </c>
      <c r="I2403">
        <f t="shared" si="482"/>
        <v>396.31524834288041</v>
      </c>
      <c r="J2403">
        <v>22197.15</v>
      </c>
      <c r="K2403">
        <f t="shared" si="483"/>
        <v>434.94315621166822</v>
      </c>
      <c r="L2403">
        <v>66861.350000000006</v>
      </c>
      <c r="M2403" s="134">
        <f t="shared" si="484"/>
        <v>785.49333765663152</v>
      </c>
      <c r="N2403">
        <v>25746.1</v>
      </c>
      <c r="O2403">
        <f t="shared" si="485"/>
        <v>392.23306591427757</v>
      </c>
      <c r="P2403">
        <v>54549.42</v>
      </c>
      <c r="Q2403">
        <f t="shared" si="486"/>
        <v>563.21404013058861</v>
      </c>
      <c r="R2403">
        <v>28564.7</v>
      </c>
      <c r="S2403" s="135">
        <f t="shared" si="487"/>
        <v>678.69633811383881</v>
      </c>
      <c r="T2403">
        <v>37347</v>
      </c>
      <c r="U2403" s="136">
        <f t="shared" si="488"/>
        <v>584.57261726435604</v>
      </c>
      <c r="V2403">
        <v>22862.65</v>
      </c>
      <c r="W2403">
        <f t="shared" si="489"/>
        <v>312.54519828461832</v>
      </c>
      <c r="X2403">
        <v>13821.86</v>
      </c>
      <c r="Y2403">
        <f t="shared" si="490"/>
        <v>333.6445642806969</v>
      </c>
      <c r="Z2403">
        <v>64041.61</v>
      </c>
      <c r="AA2403" s="136">
        <f t="shared" si="491"/>
        <v>645.73697265467456</v>
      </c>
      <c r="AB2403">
        <v>24964.25</v>
      </c>
      <c r="AC2403">
        <f t="shared" si="492"/>
        <v>283.76849978402714</v>
      </c>
    </row>
    <row r="2404" spans="1:29">
      <c r="A2404" s="20">
        <v>45579</v>
      </c>
      <c r="B2404">
        <v>75651.7</v>
      </c>
      <c r="C2404">
        <f t="shared" si="493"/>
        <v>383.43584246285462</v>
      </c>
      <c r="D2404">
        <v>60424.35</v>
      </c>
      <c r="E2404" s="135">
        <f t="shared" si="493"/>
        <v>697.69725675304301</v>
      </c>
      <c r="F2404">
        <v>30200.95</v>
      </c>
      <c r="G2404">
        <f t="shared" si="481"/>
        <v>434.51665858567833</v>
      </c>
      <c r="H2404">
        <v>25141.27</v>
      </c>
      <c r="I2404">
        <f t="shared" si="482"/>
        <v>397.06543352016894</v>
      </c>
      <c r="J2404">
        <v>22315.96</v>
      </c>
      <c r="K2404">
        <f t="shared" si="483"/>
        <v>437.27118464727852</v>
      </c>
      <c r="L2404">
        <v>67533.899999999994</v>
      </c>
      <c r="M2404" s="134">
        <f t="shared" si="484"/>
        <v>793.39451740009997</v>
      </c>
      <c r="N2404">
        <v>25804.5</v>
      </c>
      <c r="O2404">
        <f t="shared" si="485"/>
        <v>393.12277002672158</v>
      </c>
      <c r="P2404">
        <v>54758.879999999997</v>
      </c>
      <c r="Q2404">
        <f t="shared" si="486"/>
        <v>565.37668114209248</v>
      </c>
      <c r="R2404">
        <v>28716.6</v>
      </c>
      <c r="S2404" s="135">
        <f t="shared" si="487"/>
        <v>682.3054771476634</v>
      </c>
      <c r="T2404">
        <v>37526.15</v>
      </c>
      <c r="U2404" s="136">
        <f t="shared" si="488"/>
        <v>587.3767564022495</v>
      </c>
      <c r="V2404">
        <v>22951.85</v>
      </c>
      <c r="W2404">
        <f t="shared" si="489"/>
        <v>313.76461211840348</v>
      </c>
      <c r="X2404">
        <v>13873.94</v>
      </c>
      <c r="Y2404">
        <f t="shared" si="490"/>
        <v>334.90171844864091</v>
      </c>
      <c r="Z2404">
        <v>64304.12</v>
      </c>
      <c r="AA2404" s="136">
        <f t="shared" si="491"/>
        <v>648.38388319754779</v>
      </c>
      <c r="AB2404">
        <v>25127.95</v>
      </c>
      <c r="AC2404">
        <f t="shared" si="492"/>
        <v>285.62927683179123</v>
      </c>
    </row>
    <row r="2405" spans="1:29">
      <c r="A2405" s="20">
        <v>45580</v>
      </c>
      <c r="B2405">
        <v>75859.850000000006</v>
      </c>
      <c r="C2405">
        <f t="shared" si="493"/>
        <v>384.49083753380012</v>
      </c>
      <c r="D2405">
        <v>60748.85</v>
      </c>
      <c r="E2405" s="135">
        <f t="shared" si="493"/>
        <v>701.44413627787628</v>
      </c>
      <c r="F2405">
        <v>30181.3</v>
      </c>
      <c r="G2405">
        <f t="shared" si="481"/>
        <v>434.23394389156414</v>
      </c>
      <c r="H2405">
        <v>25146.720000000001</v>
      </c>
      <c r="I2405">
        <f t="shared" si="482"/>
        <v>397.15150739840522</v>
      </c>
      <c r="J2405">
        <v>22269.53</v>
      </c>
      <c r="K2405">
        <f t="shared" si="483"/>
        <v>436.36140971027498</v>
      </c>
      <c r="L2405">
        <v>67716.399999999994</v>
      </c>
      <c r="M2405" s="134">
        <f t="shared" si="484"/>
        <v>795.53854431732998</v>
      </c>
      <c r="N2405">
        <v>25906.95</v>
      </c>
      <c r="O2405">
        <f t="shared" si="485"/>
        <v>394.6835608883635</v>
      </c>
      <c r="P2405">
        <v>54936.43</v>
      </c>
      <c r="Q2405">
        <f t="shared" si="486"/>
        <v>567.20985650537204</v>
      </c>
      <c r="R2405">
        <v>28790.2</v>
      </c>
      <c r="S2405" s="135">
        <f t="shared" si="487"/>
        <v>684.054210741406</v>
      </c>
      <c r="T2405">
        <v>37529.35</v>
      </c>
      <c r="U2405" s="136">
        <f t="shared" si="488"/>
        <v>587.42684429084159</v>
      </c>
      <c r="V2405">
        <v>22961.5</v>
      </c>
      <c r="W2405">
        <f t="shared" si="489"/>
        <v>313.89653300961453</v>
      </c>
      <c r="X2405">
        <v>13877.34</v>
      </c>
      <c r="Y2405">
        <f t="shared" si="490"/>
        <v>334.98379072534999</v>
      </c>
      <c r="Z2405">
        <v>64418.43</v>
      </c>
      <c r="AA2405" s="136">
        <f t="shared" si="491"/>
        <v>649.53648060014518</v>
      </c>
      <c r="AB2405">
        <v>25057.35</v>
      </c>
      <c r="AC2405">
        <f t="shared" si="492"/>
        <v>284.82676699934075</v>
      </c>
    </row>
    <row r="2406" spans="1:29">
      <c r="A2406" s="20">
        <v>45581</v>
      </c>
      <c r="B2406">
        <v>75698.149999999994</v>
      </c>
      <c r="C2406">
        <f t="shared" si="493"/>
        <v>383.67127134128566</v>
      </c>
      <c r="D2406">
        <v>60175.75</v>
      </c>
      <c r="E2406" s="135">
        <f t="shared" si="493"/>
        <v>694.826765998425</v>
      </c>
      <c r="F2406">
        <v>30117.75</v>
      </c>
      <c r="G2406">
        <f t="shared" si="481"/>
        <v>433.31961723451792</v>
      </c>
      <c r="H2406">
        <v>25107.439999999999</v>
      </c>
      <c r="I2406">
        <f t="shared" si="482"/>
        <v>396.53114374021794</v>
      </c>
      <c r="J2406">
        <v>22274.71</v>
      </c>
      <c r="K2406">
        <f t="shared" si="483"/>
        <v>436.4629094770998</v>
      </c>
      <c r="L2406">
        <v>67472.05</v>
      </c>
      <c r="M2406" s="134">
        <f t="shared" si="484"/>
        <v>792.66789786678135</v>
      </c>
      <c r="N2406">
        <v>25968.15</v>
      </c>
      <c r="O2406">
        <f t="shared" si="485"/>
        <v>395.61592204729453</v>
      </c>
      <c r="P2406">
        <v>54849.13</v>
      </c>
      <c r="Q2406">
        <f t="shared" si="486"/>
        <v>566.30849796290909</v>
      </c>
      <c r="R2406">
        <v>28705.599999999999</v>
      </c>
      <c r="S2406" s="135">
        <f t="shared" si="487"/>
        <v>682.04411750729423</v>
      </c>
      <c r="T2406">
        <v>37349.050000000003</v>
      </c>
      <c r="U2406" s="136">
        <f t="shared" si="488"/>
        <v>584.60470481798529</v>
      </c>
      <c r="V2406">
        <v>22911</v>
      </c>
      <c r="W2406">
        <f t="shared" si="489"/>
        <v>313.20616979654108</v>
      </c>
      <c r="X2406">
        <v>13897.05</v>
      </c>
      <c r="Y2406">
        <f t="shared" si="490"/>
        <v>335.45956854121357</v>
      </c>
      <c r="Z2406">
        <v>63975.76</v>
      </c>
      <c r="AA2406" s="136">
        <f t="shared" si="491"/>
        <v>645.07300153262884</v>
      </c>
      <c r="AB2406">
        <v>24971.3</v>
      </c>
      <c r="AC2406">
        <f t="shared" si="492"/>
        <v>283.84863709732417</v>
      </c>
    </row>
    <row r="2407" spans="1:29">
      <c r="A2407" s="20">
        <v>45582</v>
      </c>
      <c r="B2407">
        <v>74007.199999999997</v>
      </c>
      <c r="C2407">
        <f t="shared" si="493"/>
        <v>375.1007985321807</v>
      </c>
      <c r="D2407">
        <v>58866.65</v>
      </c>
      <c r="E2407" s="135">
        <f t="shared" si="493"/>
        <v>679.71108037143176</v>
      </c>
      <c r="F2407">
        <v>29467.3</v>
      </c>
      <c r="G2407">
        <f t="shared" si="481"/>
        <v>423.9612572962692</v>
      </c>
      <c r="H2407">
        <v>24525.01</v>
      </c>
      <c r="I2407">
        <f t="shared" si="482"/>
        <v>387.33260999688866</v>
      </c>
      <c r="J2407">
        <v>21873.35</v>
      </c>
      <c r="K2407">
        <f t="shared" si="483"/>
        <v>428.59844105763534</v>
      </c>
      <c r="L2407">
        <v>66052.5</v>
      </c>
      <c r="M2407" s="134">
        <f t="shared" si="484"/>
        <v>775.9908928785411</v>
      </c>
      <c r="N2407">
        <v>25612.9</v>
      </c>
      <c r="O2407">
        <f t="shared" si="485"/>
        <v>390.20380927425134</v>
      </c>
      <c r="P2407">
        <v>54094.26</v>
      </c>
      <c r="Q2407">
        <f t="shared" si="486"/>
        <v>558.51458590163736</v>
      </c>
      <c r="R2407">
        <v>28039.95</v>
      </c>
      <c r="S2407" s="135">
        <f t="shared" si="487"/>
        <v>666.22829526986573</v>
      </c>
      <c r="T2407">
        <v>36372.15</v>
      </c>
      <c r="U2407" s="136">
        <f t="shared" si="488"/>
        <v>569.31381157875455</v>
      </c>
      <c r="V2407">
        <v>22527.95</v>
      </c>
      <c r="W2407">
        <f t="shared" si="489"/>
        <v>307.96966229618909</v>
      </c>
      <c r="X2407">
        <v>13655.25</v>
      </c>
      <c r="Y2407">
        <f t="shared" si="490"/>
        <v>329.62278133290209</v>
      </c>
      <c r="Z2407">
        <v>62299.71</v>
      </c>
      <c r="AA2407" s="136">
        <f t="shared" si="491"/>
        <v>628.17324755989353</v>
      </c>
      <c r="AB2407">
        <v>24749.85</v>
      </c>
      <c r="AC2407">
        <f t="shared" si="492"/>
        <v>281.33141610021141</v>
      </c>
    </row>
    <row r="2408" spans="1:29">
      <c r="A2408" s="20">
        <v>45583</v>
      </c>
      <c r="B2408">
        <v>74288.100000000006</v>
      </c>
      <c r="C2408">
        <f t="shared" si="493"/>
        <v>376.52452236320926</v>
      </c>
      <c r="D2408">
        <v>58927.15</v>
      </c>
      <c r="E2408" s="135">
        <f t="shared" si="493"/>
        <v>680.40965113029893</v>
      </c>
      <c r="F2408">
        <v>29649.05</v>
      </c>
      <c r="G2408">
        <f t="shared" si="481"/>
        <v>426.57618837287259</v>
      </c>
      <c r="H2408">
        <v>24557.97</v>
      </c>
      <c r="I2408">
        <f t="shared" si="482"/>
        <v>387.85315954306611</v>
      </c>
      <c r="J2408">
        <v>21879.95</v>
      </c>
      <c r="K2408">
        <f t="shared" si="483"/>
        <v>428.72776508486402</v>
      </c>
      <c r="L2408">
        <v>66258.3</v>
      </c>
      <c r="M2408" s="134">
        <f t="shared" si="484"/>
        <v>778.40865035561478</v>
      </c>
      <c r="N2408">
        <v>25569</v>
      </c>
      <c r="O2408">
        <f t="shared" si="485"/>
        <v>389.53500772397234</v>
      </c>
      <c r="P2408">
        <v>54118.91</v>
      </c>
      <c r="Q2408">
        <f t="shared" si="486"/>
        <v>558.76909321059168</v>
      </c>
      <c r="R2408">
        <v>28210.95</v>
      </c>
      <c r="S2408" s="135">
        <f t="shared" si="487"/>
        <v>670.29124967924042</v>
      </c>
      <c r="T2408">
        <v>36643.4</v>
      </c>
      <c r="U2408" s="136">
        <f t="shared" si="488"/>
        <v>573.55954276018701</v>
      </c>
      <c r="V2408">
        <v>22336.7</v>
      </c>
      <c r="W2408">
        <f t="shared" si="489"/>
        <v>305.3551679496486</v>
      </c>
      <c r="X2408">
        <v>13793.48</v>
      </c>
      <c r="Y2408">
        <f t="shared" si="490"/>
        <v>332.95950215922505</v>
      </c>
      <c r="Z2408">
        <v>62596.43</v>
      </c>
      <c r="AA2408" s="136">
        <f t="shared" si="491"/>
        <v>631.16510042752282</v>
      </c>
      <c r="AB2408">
        <v>24854.05</v>
      </c>
      <c r="AC2408">
        <f t="shared" si="492"/>
        <v>282.51585695773753</v>
      </c>
    </row>
    <row r="2409" spans="1:29">
      <c r="A2409" s="20">
        <v>45586</v>
      </c>
      <c r="B2409">
        <v>73285.350000000006</v>
      </c>
      <c r="C2409">
        <f t="shared" si="493"/>
        <v>371.44214759794119</v>
      </c>
      <c r="D2409">
        <v>58020.7</v>
      </c>
      <c r="E2409" s="135">
        <f t="shared" si="493"/>
        <v>669.94321370260968</v>
      </c>
      <c r="F2409">
        <v>29398.25</v>
      </c>
      <c r="G2409">
        <f t="shared" si="481"/>
        <v>422.96779929990345</v>
      </c>
      <c r="H2409">
        <v>24317.57</v>
      </c>
      <c r="I2409">
        <f t="shared" si="482"/>
        <v>384.05643287737865</v>
      </c>
      <c r="J2409">
        <v>21707.72</v>
      </c>
      <c r="K2409">
        <f t="shared" si="483"/>
        <v>425.35299581068529</v>
      </c>
      <c r="L2409">
        <v>65206.3</v>
      </c>
      <c r="M2409" s="134">
        <f t="shared" si="484"/>
        <v>766.04965683821229</v>
      </c>
      <c r="N2409">
        <v>25132.2</v>
      </c>
      <c r="O2409">
        <f t="shared" si="485"/>
        <v>382.88050847199418</v>
      </c>
      <c r="P2409">
        <v>53071.57</v>
      </c>
      <c r="Q2409">
        <f t="shared" si="486"/>
        <v>547.95547515946726</v>
      </c>
      <c r="R2409">
        <v>27742.2</v>
      </c>
      <c r="S2409" s="135">
        <f t="shared" si="487"/>
        <v>659.15376500441937</v>
      </c>
      <c r="T2409">
        <v>36212.65</v>
      </c>
      <c r="U2409" s="136">
        <f t="shared" si="488"/>
        <v>566.81724338174638</v>
      </c>
      <c r="V2409">
        <v>22154.5</v>
      </c>
      <c r="W2409">
        <f t="shared" si="489"/>
        <v>302.86439215911435</v>
      </c>
      <c r="X2409">
        <v>13597.17</v>
      </c>
      <c r="Y2409">
        <f t="shared" si="490"/>
        <v>328.22079373547143</v>
      </c>
      <c r="Z2409">
        <v>61668.88</v>
      </c>
      <c r="AA2409" s="136">
        <f t="shared" si="491"/>
        <v>621.81253529079618</v>
      </c>
      <c r="AB2409">
        <v>24781.1</v>
      </c>
      <c r="AC2409">
        <f t="shared" si="492"/>
        <v>281.68663468752129</v>
      </c>
    </row>
    <row r="2410" spans="1:29">
      <c r="A2410" s="20">
        <v>45587</v>
      </c>
      <c r="B2410">
        <v>71158.649999999994</v>
      </c>
      <c r="C2410">
        <f t="shared" si="493"/>
        <v>360.66310355576161</v>
      </c>
      <c r="D2410">
        <v>55968.45</v>
      </c>
      <c r="E2410" s="135">
        <f t="shared" si="493"/>
        <v>646.24665436566295</v>
      </c>
      <c r="F2410">
        <v>29019.1</v>
      </c>
      <c r="G2410">
        <f t="shared" si="481"/>
        <v>417.51277251754192</v>
      </c>
      <c r="H2410">
        <v>23923.8</v>
      </c>
      <c r="I2410">
        <f t="shared" si="482"/>
        <v>377.83747672451773</v>
      </c>
      <c r="J2410">
        <v>21359.34</v>
      </c>
      <c r="K2410">
        <f t="shared" si="483"/>
        <v>418.52664662797395</v>
      </c>
      <c r="L2410">
        <v>63220.3</v>
      </c>
      <c r="M2410" s="134">
        <f t="shared" si="484"/>
        <v>742.71794474167109</v>
      </c>
      <c r="N2410">
        <v>24620.75</v>
      </c>
      <c r="O2410">
        <f t="shared" si="485"/>
        <v>375.08874189135253</v>
      </c>
      <c r="P2410">
        <v>51465.01</v>
      </c>
      <c r="Q2410">
        <f t="shared" si="486"/>
        <v>531.36800001651977</v>
      </c>
      <c r="R2410">
        <v>27108.9</v>
      </c>
      <c r="S2410" s="135">
        <f t="shared" si="487"/>
        <v>644.10657770934904</v>
      </c>
      <c r="T2410">
        <v>35236.400000000001</v>
      </c>
      <c r="U2410" s="136">
        <f t="shared" si="488"/>
        <v>551.53652424488598</v>
      </c>
      <c r="V2410">
        <v>21838.799999999999</v>
      </c>
      <c r="W2410">
        <f t="shared" si="489"/>
        <v>298.54859678550486</v>
      </c>
      <c r="X2410">
        <v>13184.13</v>
      </c>
      <c r="Y2410">
        <f t="shared" si="490"/>
        <v>318.25046044961124</v>
      </c>
      <c r="Z2410">
        <v>59580.47</v>
      </c>
      <c r="AA2410" s="136">
        <f t="shared" si="491"/>
        <v>600.7549205452932</v>
      </c>
      <c r="AB2410">
        <v>24472.1</v>
      </c>
      <c r="AC2410">
        <f t="shared" si="492"/>
        <v>278.17423329620112</v>
      </c>
    </row>
    <row r="2411" spans="1:29">
      <c r="A2411" s="20">
        <v>45588</v>
      </c>
      <c r="B2411">
        <v>70884.7</v>
      </c>
      <c r="C2411">
        <f t="shared" si="493"/>
        <v>359.27460535885791</v>
      </c>
      <c r="D2411">
        <v>56098.95</v>
      </c>
      <c r="E2411" s="135">
        <f t="shared" si="493"/>
        <v>647.75348881247578</v>
      </c>
      <c r="F2411">
        <v>28744.6</v>
      </c>
      <c r="G2411">
        <f t="shared" si="481"/>
        <v>413.56339930968693</v>
      </c>
      <c r="H2411">
        <v>23818.85</v>
      </c>
      <c r="I2411">
        <f t="shared" si="482"/>
        <v>376.17996231701397</v>
      </c>
      <c r="J2411">
        <v>21370.06</v>
      </c>
      <c r="K2411">
        <f t="shared" si="483"/>
        <v>418.73670019947252</v>
      </c>
      <c r="L2411">
        <v>63295.5</v>
      </c>
      <c r="M2411" s="134">
        <f t="shared" si="484"/>
        <v>743.60140131249693</v>
      </c>
      <c r="N2411">
        <v>24902.35</v>
      </c>
      <c r="O2411">
        <f t="shared" si="485"/>
        <v>379.37882199519197</v>
      </c>
      <c r="P2411">
        <v>51747.45</v>
      </c>
      <c r="Q2411">
        <f t="shared" si="486"/>
        <v>534.2841478599704</v>
      </c>
      <c r="R2411">
        <v>27050.05</v>
      </c>
      <c r="S2411" s="135">
        <f t="shared" si="487"/>
        <v>642.70830363337416</v>
      </c>
      <c r="T2411">
        <v>34969.1</v>
      </c>
      <c r="U2411" s="136">
        <f t="shared" si="488"/>
        <v>547.35262030093418</v>
      </c>
      <c r="V2411">
        <v>21948.35</v>
      </c>
      <c r="W2411">
        <f t="shared" si="489"/>
        <v>300.04620648832059</v>
      </c>
      <c r="X2411">
        <v>13131.61</v>
      </c>
      <c r="Y2411">
        <f t="shared" si="490"/>
        <v>316.98268516350493</v>
      </c>
      <c r="Z2411">
        <v>59313.79</v>
      </c>
      <c r="AA2411" s="136">
        <f t="shared" si="491"/>
        <v>598.06596353956593</v>
      </c>
      <c r="AB2411">
        <v>24435.5</v>
      </c>
      <c r="AC2411">
        <f t="shared" si="492"/>
        <v>277.75820128674383</v>
      </c>
    </row>
    <row r="2412" spans="1:29">
      <c r="A2412" s="20">
        <v>45589</v>
      </c>
      <c r="B2412">
        <v>70826.25</v>
      </c>
      <c r="C2412">
        <f t="shared" si="493"/>
        <v>358.97835524165038</v>
      </c>
      <c r="D2412">
        <v>55827.75</v>
      </c>
      <c r="E2412" s="135">
        <f t="shared" si="493"/>
        <v>644.62204435289254</v>
      </c>
      <c r="F2412">
        <v>28622.7</v>
      </c>
      <c r="G2412">
        <f t="shared" si="481"/>
        <v>411.80956108004204</v>
      </c>
      <c r="H2412">
        <v>23541.77</v>
      </c>
      <c r="I2412">
        <f t="shared" si="482"/>
        <v>371.80393476073829</v>
      </c>
      <c r="J2412">
        <v>21168.87</v>
      </c>
      <c r="K2412">
        <f t="shared" si="483"/>
        <v>414.79447276945444</v>
      </c>
      <c r="L2412">
        <v>63056.5</v>
      </c>
      <c r="M2412" s="134">
        <f t="shared" si="484"/>
        <v>740.79360715787789</v>
      </c>
      <c r="N2412">
        <v>24703</v>
      </c>
      <c r="O2412">
        <f t="shared" si="485"/>
        <v>376.34179263190936</v>
      </c>
      <c r="P2412">
        <v>51324.68</v>
      </c>
      <c r="Q2412">
        <f t="shared" si="486"/>
        <v>529.91911520250119</v>
      </c>
      <c r="R2412">
        <v>26917.5</v>
      </c>
      <c r="S2412" s="135">
        <f t="shared" si="487"/>
        <v>639.55891996692606</v>
      </c>
      <c r="T2412">
        <v>35021.9</v>
      </c>
      <c r="U2412" s="136">
        <f t="shared" si="488"/>
        <v>548.1790704627025</v>
      </c>
      <c r="V2412">
        <v>21677.95</v>
      </c>
      <c r="W2412">
        <f t="shared" si="489"/>
        <v>296.34968742267591</v>
      </c>
      <c r="X2412">
        <v>13201.69</v>
      </c>
      <c r="Y2412">
        <f t="shared" si="490"/>
        <v>318.67433961990884</v>
      </c>
      <c r="Z2412">
        <v>59422.74</v>
      </c>
      <c r="AA2412" s="136">
        <f t="shared" si="491"/>
        <v>599.16451560861492</v>
      </c>
      <c r="AB2412">
        <v>24399.4</v>
      </c>
      <c r="AC2412">
        <f t="shared" si="492"/>
        <v>277.34785277468347</v>
      </c>
    </row>
    <row r="2413" spans="1:29">
      <c r="A2413" s="20">
        <v>45590</v>
      </c>
      <c r="B2413">
        <v>69716.5</v>
      </c>
      <c r="C2413">
        <f t="shared" si="493"/>
        <v>353.35365776395781</v>
      </c>
      <c r="D2413">
        <v>54348.7</v>
      </c>
      <c r="E2413" s="135">
        <f t="shared" si="493"/>
        <v>627.5440099578085</v>
      </c>
      <c r="F2413">
        <v>28401.95</v>
      </c>
      <c r="G2413">
        <f t="shared" si="481"/>
        <v>408.63351687008213</v>
      </c>
      <c r="H2413">
        <v>23439.49</v>
      </c>
      <c r="I2413">
        <f t="shared" si="482"/>
        <v>370.18858865688429</v>
      </c>
      <c r="J2413">
        <v>21036.51</v>
      </c>
      <c r="K2413">
        <f t="shared" si="483"/>
        <v>412.20093818703384</v>
      </c>
      <c r="L2413">
        <v>61750.65</v>
      </c>
      <c r="M2413" s="134">
        <f t="shared" si="484"/>
        <v>725.4523603093038</v>
      </c>
      <c r="N2413">
        <v>24460.9</v>
      </c>
      <c r="O2413">
        <f t="shared" si="485"/>
        <v>372.65348157672634</v>
      </c>
      <c r="P2413">
        <v>50341.71</v>
      </c>
      <c r="Q2413">
        <f t="shared" si="486"/>
        <v>519.77010710989146</v>
      </c>
      <c r="R2413">
        <v>26367.85</v>
      </c>
      <c r="S2413" s="135">
        <f t="shared" si="487"/>
        <v>626.49925393702654</v>
      </c>
      <c r="T2413">
        <v>34278</v>
      </c>
      <c r="U2413" s="136">
        <f t="shared" si="488"/>
        <v>536.5352016115778</v>
      </c>
      <c r="V2413">
        <v>21574.7</v>
      </c>
      <c r="W2413">
        <f t="shared" si="489"/>
        <v>294.93820223951093</v>
      </c>
      <c r="X2413">
        <v>12828.16</v>
      </c>
      <c r="Y2413">
        <f t="shared" si="490"/>
        <v>309.65773446721818</v>
      </c>
      <c r="Z2413">
        <v>57948.78</v>
      </c>
      <c r="AA2413" s="136">
        <f t="shared" si="491"/>
        <v>584.30245220617894</v>
      </c>
      <c r="AB2413">
        <v>24180.799999999999</v>
      </c>
      <c r="AC2413">
        <f t="shared" si="492"/>
        <v>274.8630277127333</v>
      </c>
    </row>
    <row r="2414" spans="1:29">
      <c r="A2414" s="20">
        <v>45593</v>
      </c>
      <c r="B2414">
        <v>70030.55</v>
      </c>
      <c r="C2414">
        <f t="shared" si="493"/>
        <v>354.94540026710661</v>
      </c>
      <c r="D2414">
        <v>55175.95</v>
      </c>
      <c r="E2414" s="135">
        <f t="shared" si="493"/>
        <v>637.09595475570802</v>
      </c>
      <c r="F2414">
        <v>28557.55</v>
      </c>
      <c r="G2414">
        <f t="shared" si="481"/>
        <v>410.87221439701193</v>
      </c>
      <c r="H2414">
        <v>23487.46</v>
      </c>
      <c r="I2414">
        <f t="shared" si="482"/>
        <v>370.94619671908487</v>
      </c>
      <c r="J2414">
        <v>21150.71</v>
      </c>
      <c r="K2414">
        <f t="shared" si="483"/>
        <v>414.43863574908005</v>
      </c>
      <c r="L2414">
        <v>62208</v>
      </c>
      <c r="M2414" s="134">
        <f t="shared" si="484"/>
        <v>730.82535050434558</v>
      </c>
      <c r="N2414">
        <v>24486.75</v>
      </c>
      <c r="O2414">
        <f t="shared" si="485"/>
        <v>373.04729752375846</v>
      </c>
      <c r="P2414">
        <v>50624.18</v>
      </c>
      <c r="Q2414">
        <f t="shared" si="486"/>
        <v>522.68656469854568</v>
      </c>
      <c r="R2414">
        <v>26441.55</v>
      </c>
      <c r="S2414" s="135">
        <f t="shared" si="487"/>
        <v>628.25036352749976</v>
      </c>
      <c r="T2414">
        <v>34513.9</v>
      </c>
      <c r="U2414" s="136">
        <f t="shared" si="488"/>
        <v>540.22761814872035</v>
      </c>
      <c r="V2414">
        <v>21573.7</v>
      </c>
      <c r="W2414">
        <f t="shared" si="489"/>
        <v>294.9245316808362</v>
      </c>
      <c r="X2414">
        <v>13049.34</v>
      </c>
      <c r="Y2414">
        <f t="shared" si="490"/>
        <v>314.99677745619397</v>
      </c>
      <c r="Z2414">
        <v>58521.67</v>
      </c>
      <c r="AA2414" s="136">
        <f t="shared" si="491"/>
        <v>590.07895055255301</v>
      </c>
      <c r="AB2414">
        <v>24339.15</v>
      </c>
      <c r="AC2414">
        <f t="shared" si="492"/>
        <v>276.66299133834997</v>
      </c>
    </row>
    <row r="2415" spans="1:29">
      <c r="A2415" s="20">
        <v>45594</v>
      </c>
      <c r="B2415">
        <v>70538.350000000006</v>
      </c>
      <c r="C2415">
        <f t="shared" si="493"/>
        <v>357.51915235466896</v>
      </c>
      <c r="D2415">
        <v>55818.25</v>
      </c>
      <c r="E2415" s="135">
        <f t="shared" si="493"/>
        <v>644.51235142381415</v>
      </c>
      <c r="F2415">
        <v>28557.9</v>
      </c>
      <c r="G2415">
        <f t="shared" si="481"/>
        <v>410.87725002769594</v>
      </c>
      <c r="H2415">
        <v>23451.07</v>
      </c>
      <c r="I2415">
        <f t="shared" si="482"/>
        <v>370.3714759064211</v>
      </c>
      <c r="J2415">
        <v>21214.36</v>
      </c>
      <c r="K2415">
        <f t="shared" si="483"/>
        <v>415.68582882985271</v>
      </c>
      <c r="L2415">
        <v>63088.5</v>
      </c>
      <c r="M2415" s="134">
        <f t="shared" si="484"/>
        <v>741.1695461241867</v>
      </c>
      <c r="N2415">
        <v>24640.35</v>
      </c>
      <c r="O2415">
        <f t="shared" si="485"/>
        <v>375.3873412167618</v>
      </c>
      <c r="P2415">
        <v>51100.88</v>
      </c>
      <c r="Q2415">
        <f t="shared" si="486"/>
        <v>527.60841598367847</v>
      </c>
      <c r="R2415">
        <v>26607.75</v>
      </c>
      <c r="S2415" s="135">
        <f t="shared" si="487"/>
        <v>632.19927009380433</v>
      </c>
      <c r="T2415">
        <v>34871</v>
      </c>
      <c r="U2415" s="136">
        <f t="shared" si="488"/>
        <v>545.81711346628538</v>
      </c>
      <c r="V2415">
        <v>21574.75</v>
      </c>
      <c r="W2415">
        <f t="shared" si="489"/>
        <v>294.93888576744467</v>
      </c>
      <c r="X2415">
        <v>13241.34</v>
      </c>
      <c r="Y2415">
        <f t="shared" si="490"/>
        <v>319.6314471997664</v>
      </c>
      <c r="Z2415">
        <v>59354.59</v>
      </c>
      <c r="AA2415" s="136">
        <f t="shared" si="491"/>
        <v>598.47735339194958</v>
      </c>
      <c r="AB2415">
        <v>24466.85</v>
      </c>
      <c r="AC2415">
        <f t="shared" si="492"/>
        <v>278.11455657353309</v>
      </c>
    </row>
    <row r="2416" spans="1:29">
      <c r="A2416" s="20">
        <v>45595</v>
      </c>
      <c r="B2416">
        <v>70268.350000000006</v>
      </c>
      <c r="C2416">
        <f t="shared" si="493"/>
        <v>356.15067448219588</v>
      </c>
      <c r="D2416">
        <v>56015.1</v>
      </c>
      <c r="E2416" s="135">
        <f t="shared" si="493"/>
        <v>646.78530438055816</v>
      </c>
      <c r="F2416">
        <v>28519.1</v>
      </c>
      <c r="G2416">
        <f t="shared" si="481"/>
        <v>410.31901439758747</v>
      </c>
      <c r="H2416">
        <v>23518.78</v>
      </c>
      <c r="I2416">
        <f t="shared" si="482"/>
        <v>371.44084513493067</v>
      </c>
      <c r="J2416">
        <v>21185.02</v>
      </c>
      <c r="K2416">
        <f t="shared" si="483"/>
        <v>415.11092474517295</v>
      </c>
      <c r="L2416">
        <v>63049.8</v>
      </c>
      <c r="M2416" s="134">
        <f t="shared" si="484"/>
        <v>740.71489493680701</v>
      </c>
      <c r="N2416">
        <v>24694.45</v>
      </c>
      <c r="O2416">
        <f t="shared" si="485"/>
        <v>376.21153629352926</v>
      </c>
      <c r="P2416">
        <v>51247.42</v>
      </c>
      <c r="Q2416">
        <f t="shared" si="486"/>
        <v>529.12141805484146</v>
      </c>
      <c r="R2416">
        <v>26367.200000000001</v>
      </c>
      <c r="S2416" s="135">
        <f t="shared" si="487"/>
        <v>626.48380995827756</v>
      </c>
      <c r="T2416">
        <v>34691.85</v>
      </c>
      <c r="U2416" s="136">
        <f t="shared" si="488"/>
        <v>543.01297432839181</v>
      </c>
      <c r="V2416">
        <v>21638.95</v>
      </c>
      <c r="W2416">
        <f t="shared" si="489"/>
        <v>295.8165356343618</v>
      </c>
      <c r="X2416">
        <v>13143.07</v>
      </c>
      <c r="Y2416">
        <f t="shared" si="490"/>
        <v>317.25931701382439</v>
      </c>
      <c r="Z2416">
        <v>59308.01</v>
      </c>
      <c r="AA2416" s="136">
        <f t="shared" si="491"/>
        <v>598.00768331047834</v>
      </c>
      <c r="AB2416">
        <v>24340.85</v>
      </c>
      <c r="AC2416">
        <f t="shared" si="492"/>
        <v>276.68231522949964</v>
      </c>
    </row>
    <row r="2417" spans="1:29">
      <c r="A2417" s="20">
        <v>45596</v>
      </c>
      <c r="B2417">
        <v>69911.75</v>
      </c>
      <c r="C2417">
        <f t="shared" si="493"/>
        <v>354.34327000321844</v>
      </c>
      <c r="D2417">
        <v>56150.2</v>
      </c>
      <c r="E2417" s="135">
        <f t="shared" si="493"/>
        <v>648.34525329829307</v>
      </c>
      <c r="F2417">
        <v>28483.85</v>
      </c>
      <c r="G2417">
        <f t="shared" si="481"/>
        <v>409.81185445013068</v>
      </c>
      <c r="H2417">
        <v>23331.34</v>
      </c>
      <c r="I2417">
        <f t="shared" si="482"/>
        <v>368.48053545848944</v>
      </c>
      <c r="J2417">
        <v>20949.11</v>
      </c>
      <c r="K2417">
        <f t="shared" si="483"/>
        <v>410.4883745537341</v>
      </c>
      <c r="L2417">
        <v>63043.1</v>
      </c>
      <c r="M2417" s="134">
        <f t="shared" si="484"/>
        <v>740.63618271573603</v>
      </c>
      <c r="N2417">
        <v>24618.35</v>
      </c>
      <c r="O2417">
        <f t="shared" si="485"/>
        <v>375.05217870864931</v>
      </c>
      <c r="P2417">
        <v>51377.65</v>
      </c>
      <c r="Q2417">
        <f t="shared" si="486"/>
        <v>530.46602198364963</v>
      </c>
      <c r="R2417">
        <v>26208.05</v>
      </c>
      <c r="S2417" s="135">
        <f t="shared" si="487"/>
        <v>622.70241116148213</v>
      </c>
      <c r="T2417">
        <v>34516.1</v>
      </c>
      <c r="U2417" s="136">
        <f t="shared" si="488"/>
        <v>540.26205357212723</v>
      </c>
      <c r="V2417">
        <v>21303.7</v>
      </c>
      <c r="W2417">
        <f t="shared" si="489"/>
        <v>291.23348083866148</v>
      </c>
      <c r="X2417">
        <v>13111.49</v>
      </c>
      <c r="Y2417">
        <f t="shared" si="490"/>
        <v>316.49701039662637</v>
      </c>
      <c r="Z2417">
        <v>59197.4</v>
      </c>
      <c r="AA2417" s="136">
        <f t="shared" si="491"/>
        <v>596.89239332096474</v>
      </c>
      <c r="AB2417">
        <v>24205.35</v>
      </c>
      <c r="AC2417">
        <f t="shared" si="492"/>
        <v>275.14208743492395</v>
      </c>
    </row>
    <row r="2418" spans="1:29">
      <c r="A2418" s="20">
        <v>45597</v>
      </c>
      <c r="B2418">
        <v>70400.75</v>
      </c>
      <c r="C2418">
        <f t="shared" si="493"/>
        <v>356.82173548336414</v>
      </c>
      <c r="D2418">
        <v>56570.55</v>
      </c>
      <c r="E2418" s="135">
        <f t="shared" si="493"/>
        <v>653.19887674440622</v>
      </c>
      <c r="F2418">
        <v>28573.35</v>
      </c>
      <c r="G2418">
        <f t="shared" si="481"/>
        <v>411.09953715360251</v>
      </c>
      <c r="H2418">
        <v>23400.15</v>
      </c>
      <c r="I2418">
        <f t="shared" si="482"/>
        <v>369.56727739636784</v>
      </c>
      <c r="J2418">
        <v>21020.68</v>
      </c>
      <c r="K2418">
        <f t="shared" si="483"/>
        <v>411.89075646718106</v>
      </c>
      <c r="L2418">
        <v>63437.35</v>
      </c>
      <c r="M2418" s="134">
        <f t="shared" si="484"/>
        <v>745.26786826158764</v>
      </c>
      <c r="N2418">
        <v>24741.7</v>
      </c>
      <c r="O2418">
        <f t="shared" si="485"/>
        <v>376.93137395299806</v>
      </c>
      <c r="P2418">
        <v>51761.82</v>
      </c>
      <c r="Q2418">
        <f t="shared" si="486"/>
        <v>534.43251581249274</v>
      </c>
      <c r="R2418">
        <v>26316.9</v>
      </c>
      <c r="S2418" s="135">
        <f t="shared" si="487"/>
        <v>625.28868360277136</v>
      </c>
      <c r="T2418">
        <v>34784.6</v>
      </c>
      <c r="U2418" s="136">
        <f t="shared" si="488"/>
        <v>544.46474047430092</v>
      </c>
      <c r="V2418">
        <v>21368.15</v>
      </c>
      <c r="W2418">
        <f t="shared" si="489"/>
        <v>292.11454834524721</v>
      </c>
      <c r="X2418">
        <v>13209.67</v>
      </c>
      <c r="Y2418">
        <f t="shared" si="490"/>
        <v>318.86696808112606</v>
      </c>
      <c r="Z2418">
        <v>59766.64</v>
      </c>
      <c r="AA2418" s="136">
        <f t="shared" si="491"/>
        <v>602.63208840848586</v>
      </c>
      <c r="AB2418">
        <v>24304.35</v>
      </c>
      <c r="AC2418">
        <f t="shared" si="492"/>
        <v>276.26741991952167</v>
      </c>
    </row>
    <row r="2419" spans="1:29">
      <c r="A2419" s="20">
        <v>45600</v>
      </c>
      <c r="B2419">
        <v>69418.25</v>
      </c>
      <c r="C2419">
        <f t="shared" si="493"/>
        <v>351.84199655853155</v>
      </c>
      <c r="D2419">
        <v>55599.5</v>
      </c>
      <c r="E2419" s="135">
        <f t="shared" si="493"/>
        <v>641.98652739898432</v>
      </c>
      <c r="F2419">
        <v>28124.35</v>
      </c>
      <c r="G2419">
        <f t="shared" si="481"/>
        <v>404.6395423618834</v>
      </c>
      <c r="H2419">
        <v>23125.94</v>
      </c>
      <c r="I2419">
        <f t="shared" si="482"/>
        <v>365.23657681817247</v>
      </c>
      <c r="J2419">
        <v>20783.16</v>
      </c>
      <c r="K2419">
        <f t="shared" si="483"/>
        <v>407.23665905091832</v>
      </c>
      <c r="L2419">
        <v>62677.7</v>
      </c>
      <c r="M2419" s="134">
        <f t="shared" si="484"/>
        <v>736.34342964419716</v>
      </c>
      <c r="N2419">
        <v>24479.3</v>
      </c>
      <c r="O2419">
        <f t="shared" si="485"/>
        <v>372.93379931078402</v>
      </c>
      <c r="P2419">
        <v>51113.65</v>
      </c>
      <c r="Q2419">
        <f t="shared" si="486"/>
        <v>527.74026419200914</v>
      </c>
      <c r="R2419">
        <v>25977.45</v>
      </c>
      <c r="S2419" s="135">
        <f t="shared" si="487"/>
        <v>617.22336270065284</v>
      </c>
      <c r="T2419">
        <v>34324.550000000003</v>
      </c>
      <c r="U2419" s="136">
        <f t="shared" si="488"/>
        <v>537.26382386593968</v>
      </c>
      <c r="V2419">
        <v>21145.05</v>
      </c>
      <c r="W2419">
        <f t="shared" si="489"/>
        <v>289.06464670491687</v>
      </c>
      <c r="X2419">
        <v>12964.73</v>
      </c>
      <c r="Y2419">
        <f t="shared" si="490"/>
        <v>312.95438471138317</v>
      </c>
      <c r="Z2419">
        <v>58894.84</v>
      </c>
      <c r="AA2419" s="136">
        <f t="shared" si="491"/>
        <v>593.84165523917068</v>
      </c>
      <c r="AB2419">
        <v>23995.35</v>
      </c>
      <c r="AC2419">
        <f t="shared" si="492"/>
        <v>272.7550185282015</v>
      </c>
    </row>
    <row r="2420" spans="1:29">
      <c r="A2420" s="20">
        <v>45601</v>
      </c>
      <c r="B2420">
        <v>69797.45</v>
      </c>
      <c r="C2420">
        <f t="shared" si="493"/>
        <v>353.76394770387151</v>
      </c>
      <c r="D2420">
        <v>55738.65</v>
      </c>
      <c r="E2420" s="135">
        <f t="shared" si="493"/>
        <v>643.59324014437891</v>
      </c>
      <c r="F2420">
        <v>28300.6</v>
      </c>
      <c r="G2420">
        <f t="shared" si="481"/>
        <v>407.17534209916738</v>
      </c>
      <c r="H2420">
        <v>23216.29</v>
      </c>
      <c r="I2420">
        <f t="shared" si="482"/>
        <v>366.66350799223596</v>
      </c>
      <c r="J2420">
        <v>20902.84</v>
      </c>
      <c r="K2420">
        <f t="shared" si="483"/>
        <v>409.58173474466344</v>
      </c>
      <c r="L2420">
        <v>62971.6</v>
      </c>
      <c r="M2420" s="134">
        <f t="shared" si="484"/>
        <v>739.79619408788983</v>
      </c>
      <c r="N2420">
        <v>24557.3</v>
      </c>
      <c r="O2420">
        <f t="shared" si="485"/>
        <v>374.12210274863725</v>
      </c>
      <c r="P2420">
        <v>51257.97</v>
      </c>
      <c r="Q2420">
        <f t="shared" si="486"/>
        <v>529.2303451181059</v>
      </c>
      <c r="R2420">
        <v>26112.1</v>
      </c>
      <c r="S2420" s="135">
        <f t="shared" si="487"/>
        <v>620.4226422984442</v>
      </c>
      <c r="T2420">
        <v>34535.1</v>
      </c>
      <c r="U2420" s="136">
        <f t="shared" si="488"/>
        <v>540.5594504106424</v>
      </c>
      <c r="V2420">
        <v>21197.1</v>
      </c>
      <c r="W2420">
        <f t="shared" si="489"/>
        <v>289.77619928393614</v>
      </c>
      <c r="X2420">
        <v>13180.42</v>
      </c>
      <c r="Y2420">
        <f t="shared" si="490"/>
        <v>318.16090511237871</v>
      </c>
      <c r="Z2420">
        <v>59222.17</v>
      </c>
      <c r="AA2420" s="136">
        <f t="shared" si="491"/>
        <v>597.14215132693391</v>
      </c>
      <c r="AB2420">
        <v>24213.3</v>
      </c>
      <c r="AC2420">
        <f t="shared" si="492"/>
        <v>275.23245504353559</v>
      </c>
    </row>
    <row r="2421" spans="1:29">
      <c r="A2421" s="20">
        <v>45602</v>
      </c>
      <c r="B2421">
        <v>71389.8</v>
      </c>
      <c r="C2421">
        <f t="shared" si="493"/>
        <v>361.8346726676956</v>
      </c>
      <c r="D2421">
        <v>57337.75</v>
      </c>
      <c r="E2421" s="135">
        <f t="shared" si="493"/>
        <v>662.05744676428947</v>
      </c>
      <c r="F2421">
        <v>28562.1</v>
      </c>
      <c r="G2421">
        <f t="shared" si="481"/>
        <v>410.93767759590361</v>
      </c>
      <c r="H2421">
        <v>23617.32</v>
      </c>
      <c r="I2421">
        <f t="shared" si="482"/>
        <v>372.99712402693086</v>
      </c>
      <c r="J2421">
        <v>21324.97</v>
      </c>
      <c r="K2421">
        <f t="shared" si="483"/>
        <v>417.85318195890636</v>
      </c>
      <c r="L2421">
        <v>64817.1</v>
      </c>
      <c r="M2421" s="134">
        <f t="shared" si="484"/>
        <v>761.47729916048127</v>
      </c>
      <c r="N2421">
        <v>25021.55</v>
      </c>
      <c r="O2421">
        <f t="shared" si="485"/>
        <v>381.19479340278303</v>
      </c>
      <c r="P2421">
        <v>52850.81</v>
      </c>
      <c r="Q2421">
        <f t="shared" si="486"/>
        <v>545.67616345460897</v>
      </c>
      <c r="R2421">
        <v>26712.65</v>
      </c>
      <c r="S2421" s="135">
        <f t="shared" si="487"/>
        <v>634.69169066423365</v>
      </c>
      <c r="T2421">
        <v>35216.5</v>
      </c>
      <c r="U2421" s="136">
        <f t="shared" si="488"/>
        <v>551.22504018770439</v>
      </c>
      <c r="V2421">
        <v>21704.799999999999</v>
      </c>
      <c r="W2421">
        <f t="shared" si="489"/>
        <v>296.71674192309217</v>
      </c>
      <c r="X2421">
        <v>13385.97</v>
      </c>
      <c r="Y2421">
        <f t="shared" si="490"/>
        <v>323.12265701754177</v>
      </c>
      <c r="Z2421">
        <v>60814.67</v>
      </c>
      <c r="AA2421" s="136">
        <f t="shared" si="491"/>
        <v>613.19946357989829</v>
      </c>
      <c r="AB2421">
        <v>24484.05</v>
      </c>
      <c r="AC2421">
        <f t="shared" si="492"/>
        <v>278.31006888398844</v>
      </c>
    </row>
    <row r="2422" spans="1:29">
      <c r="A2422" s="20">
        <v>45603</v>
      </c>
      <c r="B2422">
        <v>70639.899999999994</v>
      </c>
      <c r="C2422">
        <f t="shared" si="493"/>
        <v>358.03385208781566</v>
      </c>
      <c r="D2422">
        <v>56831.95</v>
      </c>
      <c r="E2422" s="135">
        <f t="shared" si="493"/>
        <v>656.21716428767706</v>
      </c>
      <c r="F2422">
        <v>28184.35</v>
      </c>
      <c r="G2422">
        <f t="shared" si="481"/>
        <v>405.50279333627788</v>
      </c>
      <c r="H2422">
        <v>23393.32</v>
      </c>
      <c r="I2422">
        <f t="shared" si="482"/>
        <v>369.45940866455982</v>
      </c>
      <c r="J2422">
        <v>21114.6</v>
      </c>
      <c r="K2422">
        <f t="shared" si="483"/>
        <v>413.73107656374304</v>
      </c>
      <c r="L2422">
        <v>64828.1</v>
      </c>
      <c r="M2422" s="134">
        <f t="shared" si="484"/>
        <v>761.60652818014989</v>
      </c>
      <c r="N2422">
        <v>24895</v>
      </c>
      <c r="O2422">
        <f t="shared" si="485"/>
        <v>379.26684724816351</v>
      </c>
      <c r="P2422">
        <v>52560.29</v>
      </c>
      <c r="Q2422">
        <f t="shared" si="486"/>
        <v>542.67659090298991</v>
      </c>
      <c r="R2422">
        <v>26382.1</v>
      </c>
      <c r="S2422" s="135">
        <f t="shared" si="487"/>
        <v>626.83783347114104</v>
      </c>
      <c r="T2422">
        <v>34681.5</v>
      </c>
      <c r="U2422" s="136">
        <f t="shared" si="488"/>
        <v>542.85097131372697</v>
      </c>
      <c r="V2422">
        <v>21548</v>
      </c>
      <c r="W2422">
        <f t="shared" si="489"/>
        <v>294.57319832289585</v>
      </c>
      <c r="X2422">
        <v>13204.36</v>
      </c>
      <c r="Y2422">
        <f t="shared" si="490"/>
        <v>318.73879049603045</v>
      </c>
      <c r="Z2422">
        <v>60111.97</v>
      </c>
      <c r="AA2422" s="136">
        <f t="shared" si="491"/>
        <v>606.11408001935945</v>
      </c>
      <c r="AB2422">
        <v>24199.35</v>
      </c>
      <c r="AC2422">
        <f t="shared" si="492"/>
        <v>275.07388546616045</v>
      </c>
    </row>
    <row r="2423" spans="1:29">
      <c r="A2423" s="20">
        <v>45604</v>
      </c>
      <c r="B2423">
        <v>69774.2</v>
      </c>
      <c r="C2423">
        <f t="shared" si="493"/>
        <v>353.64610655374184</v>
      </c>
      <c r="D2423">
        <v>55489.9</v>
      </c>
      <c r="E2423" s="135">
        <f t="shared" si="493"/>
        <v>640.72101739614379</v>
      </c>
      <c r="F2423">
        <v>28158.35</v>
      </c>
      <c r="G2423">
        <f t="shared" si="481"/>
        <v>405.12871791404035</v>
      </c>
      <c r="H2423">
        <v>23427.99</v>
      </c>
      <c r="I2423">
        <f t="shared" si="482"/>
        <v>370.00696487711969</v>
      </c>
      <c r="J2423">
        <v>21058.6</v>
      </c>
      <c r="K2423">
        <f t="shared" si="483"/>
        <v>412.63378178725799</v>
      </c>
      <c r="L2423">
        <v>63624.35</v>
      </c>
      <c r="M2423" s="134">
        <f t="shared" si="484"/>
        <v>747.46476159595488</v>
      </c>
      <c r="N2423">
        <v>24735.75</v>
      </c>
      <c r="O2423">
        <f t="shared" si="485"/>
        <v>376.84072772921309</v>
      </c>
      <c r="P2423">
        <v>51878.29</v>
      </c>
      <c r="Q2423">
        <f t="shared" si="486"/>
        <v>535.63504994125174</v>
      </c>
      <c r="R2423">
        <v>26115.85</v>
      </c>
      <c r="S2423" s="135">
        <f t="shared" si="487"/>
        <v>620.51174217584264</v>
      </c>
      <c r="T2423">
        <v>34388.65</v>
      </c>
      <c r="U2423" s="136">
        <f t="shared" si="488"/>
        <v>538.26714688429854</v>
      </c>
      <c r="V2423">
        <v>21553.7</v>
      </c>
      <c r="W2423">
        <f t="shared" si="489"/>
        <v>294.65112050734177</v>
      </c>
      <c r="X2423">
        <v>12994.17</v>
      </c>
      <c r="Y2423">
        <f t="shared" si="490"/>
        <v>313.66503407206432</v>
      </c>
      <c r="Z2423">
        <v>59232.17</v>
      </c>
      <c r="AA2423" s="136">
        <f t="shared" si="491"/>
        <v>597.24298217310638</v>
      </c>
      <c r="AB2423">
        <v>24148.2</v>
      </c>
      <c r="AC2423">
        <f t="shared" si="492"/>
        <v>274.49246368245161</v>
      </c>
    </row>
    <row r="2424" spans="1:29">
      <c r="A2424" s="20">
        <v>45607</v>
      </c>
      <c r="B2424">
        <v>69973.75</v>
      </c>
      <c r="C2424">
        <f t="shared" si="493"/>
        <v>354.65751307023078</v>
      </c>
      <c r="D2424">
        <v>55171.15</v>
      </c>
      <c r="E2424" s="135">
        <f t="shared" si="493"/>
        <v>637.04053095996323</v>
      </c>
      <c r="F2424">
        <v>28002</v>
      </c>
      <c r="G2424">
        <f t="shared" si="481"/>
        <v>402.87922974993052</v>
      </c>
      <c r="H2424">
        <v>23330.17</v>
      </c>
      <c r="I2424">
        <f t="shared" si="482"/>
        <v>368.4620572130699</v>
      </c>
      <c r="J2424">
        <v>21045.360000000001</v>
      </c>
      <c r="K2424">
        <f t="shared" si="483"/>
        <v>412.3743499508177</v>
      </c>
      <c r="L2424">
        <v>63328.9</v>
      </c>
      <c r="M2424" s="134">
        <f t="shared" si="484"/>
        <v>743.99378760858178</v>
      </c>
      <c r="N2424">
        <v>24559.7</v>
      </c>
      <c r="O2424">
        <f t="shared" si="485"/>
        <v>374.15866593134047</v>
      </c>
      <c r="P2424">
        <v>51460.65</v>
      </c>
      <c r="Q2424">
        <f t="shared" si="486"/>
        <v>531.3229837135973</v>
      </c>
      <c r="R2424">
        <v>26173.8</v>
      </c>
      <c r="S2424" s="135">
        <f t="shared" si="487"/>
        <v>621.88863228124194</v>
      </c>
      <c r="T2424">
        <v>34445.15</v>
      </c>
      <c r="U2424" s="136">
        <f t="shared" si="488"/>
        <v>539.15151116725133</v>
      </c>
      <c r="V2424">
        <v>21454.25</v>
      </c>
      <c r="W2424">
        <f t="shared" si="489"/>
        <v>293.29158344714074</v>
      </c>
      <c r="X2424">
        <v>12994.87</v>
      </c>
      <c r="Y2424">
        <f t="shared" si="490"/>
        <v>313.68193130550446</v>
      </c>
      <c r="Z2424">
        <v>59181.25</v>
      </c>
      <c r="AA2424" s="136">
        <f t="shared" si="491"/>
        <v>596.72955150439623</v>
      </c>
      <c r="AB2424">
        <v>24141.3</v>
      </c>
      <c r="AC2424">
        <f t="shared" si="492"/>
        <v>274.41403141837361</v>
      </c>
    </row>
    <row r="2425" spans="1:29">
      <c r="A2425" s="20">
        <v>45608</v>
      </c>
      <c r="B2425">
        <v>68448.899999999994</v>
      </c>
      <c r="C2425">
        <f t="shared" si="493"/>
        <v>346.928907574525</v>
      </c>
      <c r="D2425">
        <v>54396.65</v>
      </c>
      <c r="E2425" s="135">
        <f t="shared" si="493"/>
        <v>628.09767058405134</v>
      </c>
      <c r="F2425">
        <v>27575.3</v>
      </c>
      <c r="G2425">
        <f t="shared" si="481"/>
        <v>396.7400765703614</v>
      </c>
      <c r="H2425">
        <v>22843.69</v>
      </c>
      <c r="I2425">
        <f t="shared" si="482"/>
        <v>360.77889752786342</v>
      </c>
      <c r="J2425">
        <v>20637.91</v>
      </c>
      <c r="K2425">
        <f t="shared" si="483"/>
        <v>404.3905507244105</v>
      </c>
      <c r="L2425">
        <v>62785.65</v>
      </c>
      <c r="M2425" s="134">
        <f t="shared" si="484"/>
        <v>737.61163625085464</v>
      </c>
      <c r="N2425">
        <v>24387.15</v>
      </c>
      <c r="O2425">
        <f t="shared" si="485"/>
        <v>371.52992544157667</v>
      </c>
      <c r="P2425">
        <v>50732.15</v>
      </c>
      <c r="Q2425">
        <f t="shared" si="486"/>
        <v>523.80133768628593</v>
      </c>
      <c r="R2425">
        <v>25672.95</v>
      </c>
      <c r="S2425" s="135">
        <f t="shared" si="487"/>
        <v>609.98845265588909</v>
      </c>
      <c r="T2425">
        <v>33645.75</v>
      </c>
      <c r="U2425" s="136">
        <f t="shared" si="488"/>
        <v>526.63893049835883</v>
      </c>
      <c r="V2425">
        <v>21122.45</v>
      </c>
      <c r="W2425">
        <f t="shared" si="489"/>
        <v>288.75569207886821</v>
      </c>
      <c r="X2425">
        <v>12783.42</v>
      </c>
      <c r="Y2425">
        <f t="shared" si="490"/>
        <v>308.57775986134618</v>
      </c>
      <c r="Z2425">
        <v>57900.5</v>
      </c>
      <c r="AA2425" s="136">
        <f t="shared" si="491"/>
        <v>583.81564088085827</v>
      </c>
      <c r="AB2425">
        <v>23883.45</v>
      </c>
      <c r="AC2425">
        <f t="shared" si="492"/>
        <v>271.48305181076233</v>
      </c>
    </row>
    <row r="2426" spans="1:29">
      <c r="A2426" s="20">
        <v>45609</v>
      </c>
      <c r="B2426">
        <v>67101.45</v>
      </c>
      <c r="C2426">
        <f t="shared" si="493"/>
        <v>340.09944272539968</v>
      </c>
      <c r="D2426">
        <v>52646.25</v>
      </c>
      <c r="E2426" s="135">
        <f t="shared" si="493"/>
        <v>607.88645973576706</v>
      </c>
      <c r="F2426">
        <v>27266.799999999999</v>
      </c>
      <c r="G2426">
        <f t="shared" si="481"/>
        <v>392.30152781034946</v>
      </c>
      <c r="H2426">
        <v>22576.12</v>
      </c>
      <c r="I2426">
        <f t="shared" si="482"/>
        <v>356.55306494076694</v>
      </c>
      <c r="J2426">
        <v>20383.29</v>
      </c>
      <c r="K2426">
        <f t="shared" si="483"/>
        <v>399.40138651032828</v>
      </c>
      <c r="L2426">
        <v>60998.7</v>
      </c>
      <c r="M2426" s="134">
        <f t="shared" si="484"/>
        <v>716.61838200568127</v>
      </c>
      <c r="N2426">
        <v>23835.05</v>
      </c>
      <c r="O2426">
        <f t="shared" si="485"/>
        <v>363.11886995389995</v>
      </c>
      <c r="P2426">
        <v>49327.95</v>
      </c>
      <c r="Q2426">
        <f t="shared" si="486"/>
        <v>509.30319718999152</v>
      </c>
      <c r="R2426">
        <v>25239.5</v>
      </c>
      <c r="S2426" s="135">
        <f t="shared" si="487"/>
        <v>599.68969482697992</v>
      </c>
      <c r="T2426">
        <v>32983.449999999997</v>
      </c>
      <c r="U2426" s="136">
        <f t="shared" si="488"/>
        <v>516.27230280633046</v>
      </c>
      <c r="V2426">
        <v>20891.05</v>
      </c>
      <c r="W2426">
        <f t="shared" si="489"/>
        <v>285.59232480153764</v>
      </c>
      <c r="X2426">
        <v>12531.68</v>
      </c>
      <c r="Y2426">
        <f t="shared" si="490"/>
        <v>302.50103193818512</v>
      </c>
      <c r="Z2426">
        <v>56157</v>
      </c>
      <c r="AA2426" s="136">
        <f t="shared" si="491"/>
        <v>566.2357828506897</v>
      </c>
      <c r="AB2426">
        <v>23559.05</v>
      </c>
      <c r="AC2426">
        <f t="shared" si="492"/>
        <v>267.79559869961582</v>
      </c>
    </row>
    <row r="2427" spans="1:29">
      <c r="A2427" s="20">
        <v>45610</v>
      </c>
      <c r="B2427">
        <v>67408.649999999994</v>
      </c>
      <c r="C2427">
        <f t="shared" si="493"/>
        <v>341.65646643808014</v>
      </c>
      <c r="D2427">
        <v>52789.8</v>
      </c>
      <c r="E2427" s="135">
        <f t="shared" si="493"/>
        <v>609.54397762726103</v>
      </c>
      <c r="F2427">
        <v>27113.65</v>
      </c>
      <c r="G2427">
        <f t="shared" si="481"/>
        <v>390.09807969820747</v>
      </c>
      <c r="H2427">
        <v>22462.15</v>
      </c>
      <c r="I2427">
        <f t="shared" si="482"/>
        <v>354.75309431643916</v>
      </c>
      <c r="J2427">
        <v>20275.900000000001</v>
      </c>
      <c r="K2427">
        <f t="shared" si="483"/>
        <v>397.29712783092259</v>
      </c>
      <c r="L2427">
        <v>61291.55</v>
      </c>
      <c r="M2427" s="134">
        <f t="shared" si="484"/>
        <v>720.05881095204188</v>
      </c>
      <c r="N2427">
        <v>23822.799999999999</v>
      </c>
      <c r="O2427">
        <f t="shared" si="485"/>
        <v>362.93224537551913</v>
      </c>
      <c r="P2427">
        <v>49483.75</v>
      </c>
      <c r="Q2427">
        <f t="shared" si="486"/>
        <v>510.91180728066428</v>
      </c>
      <c r="R2427">
        <v>25244.799999999999</v>
      </c>
      <c r="S2427" s="135">
        <f t="shared" si="487"/>
        <v>599.81562265370314</v>
      </c>
      <c r="T2427">
        <v>32921.1</v>
      </c>
      <c r="U2427" s="136">
        <f t="shared" si="488"/>
        <v>515.29637160204538</v>
      </c>
      <c r="V2427">
        <v>20811.7</v>
      </c>
      <c r="W2427">
        <f t="shared" si="489"/>
        <v>284.50756597069858</v>
      </c>
      <c r="X2427">
        <v>12461.21</v>
      </c>
      <c r="Y2427">
        <f t="shared" si="490"/>
        <v>300.79996330886456</v>
      </c>
      <c r="Z2427">
        <v>56235.5</v>
      </c>
      <c r="AA2427" s="136">
        <f t="shared" si="491"/>
        <v>567.0273049931435</v>
      </c>
      <c r="AB2427">
        <v>23532.7</v>
      </c>
      <c r="AC2427">
        <f t="shared" si="492"/>
        <v>267.49607838679611</v>
      </c>
    </row>
    <row r="2428" spans="1:29">
      <c r="A2428" s="20">
        <v>45614</v>
      </c>
      <c r="B2428">
        <v>67472</v>
      </c>
      <c r="C2428">
        <f t="shared" si="493"/>
        <v>341.97755189445485</v>
      </c>
      <c r="D2428">
        <v>52665.5</v>
      </c>
      <c r="E2428" s="135">
        <f t="shared" si="493"/>
        <v>608.10873224995203</v>
      </c>
      <c r="F2428">
        <v>27059.25</v>
      </c>
      <c r="G2428">
        <f t="shared" si="481"/>
        <v>389.31539881475641</v>
      </c>
      <c r="H2428">
        <v>22403.08</v>
      </c>
      <c r="I2428">
        <f t="shared" si="482"/>
        <v>353.82017982333537</v>
      </c>
      <c r="J2428">
        <v>20185.72</v>
      </c>
      <c r="K2428">
        <f t="shared" si="483"/>
        <v>395.53009134979015</v>
      </c>
      <c r="L2428">
        <v>61279.3</v>
      </c>
      <c r="M2428" s="134">
        <f t="shared" si="484"/>
        <v>719.91489681650182</v>
      </c>
      <c r="N2428">
        <v>23561.35</v>
      </c>
      <c r="O2428">
        <f t="shared" si="485"/>
        <v>358.94914365979173</v>
      </c>
      <c r="P2428">
        <v>49082.55</v>
      </c>
      <c r="Q2428">
        <f t="shared" si="486"/>
        <v>506.76948142458019</v>
      </c>
      <c r="R2428">
        <v>25173.1</v>
      </c>
      <c r="S2428" s="135">
        <f t="shared" si="487"/>
        <v>598.11203299784256</v>
      </c>
      <c r="T2428">
        <v>32888.9</v>
      </c>
      <c r="U2428" s="136">
        <f t="shared" si="488"/>
        <v>514.79236222308828</v>
      </c>
      <c r="V2428">
        <v>20628.150000000001</v>
      </c>
      <c r="W2428">
        <f t="shared" si="489"/>
        <v>281.99833492595343</v>
      </c>
      <c r="X2428">
        <v>12495.99</v>
      </c>
      <c r="Y2428">
        <f t="shared" si="490"/>
        <v>301.63951442178876</v>
      </c>
      <c r="Z2428">
        <v>56207.6</v>
      </c>
      <c r="AA2428" s="136">
        <f t="shared" si="491"/>
        <v>566.74598693232235</v>
      </c>
      <c r="AB2428">
        <v>23453.8</v>
      </c>
      <c r="AC2428">
        <f t="shared" si="492"/>
        <v>266.59922249755607</v>
      </c>
    </row>
    <row r="2429" spans="1:29">
      <c r="A2429" s="20">
        <v>45615</v>
      </c>
      <c r="B2429">
        <v>67775.5</v>
      </c>
      <c r="C2429">
        <f t="shared" si="493"/>
        <v>343.51582239184586</v>
      </c>
      <c r="D2429">
        <v>53523.6</v>
      </c>
      <c r="E2429" s="135">
        <f t="shared" si="493"/>
        <v>618.01689040175313</v>
      </c>
      <c r="F2429">
        <v>27087.9</v>
      </c>
      <c r="G2429">
        <f t="shared" si="481"/>
        <v>389.72760115502984</v>
      </c>
      <c r="H2429">
        <v>22455.65</v>
      </c>
      <c r="I2429">
        <f t="shared" si="482"/>
        <v>354.65043739744175</v>
      </c>
      <c r="J2429">
        <v>20297.009999999998</v>
      </c>
      <c r="K2429">
        <f t="shared" si="483"/>
        <v>397.7107687725582</v>
      </c>
      <c r="L2429">
        <v>61755.85</v>
      </c>
      <c r="M2429" s="134">
        <f t="shared" si="484"/>
        <v>725.51345039132889</v>
      </c>
      <c r="N2429">
        <v>23774</v>
      </c>
      <c r="O2429">
        <f t="shared" si="485"/>
        <v>362.18879399388788</v>
      </c>
      <c r="P2429">
        <v>49544.2</v>
      </c>
      <c r="Q2429">
        <f t="shared" si="486"/>
        <v>511.5359438659093</v>
      </c>
      <c r="R2429">
        <v>25270.05</v>
      </c>
      <c r="S2429" s="135">
        <f t="shared" si="487"/>
        <v>600.41556182818692</v>
      </c>
      <c r="T2429">
        <v>33127.550000000003</v>
      </c>
      <c r="U2429" s="136">
        <f t="shared" si="488"/>
        <v>518.52782303948959</v>
      </c>
      <c r="V2429">
        <v>20677.900000000001</v>
      </c>
      <c r="W2429">
        <f t="shared" si="489"/>
        <v>282.67844522002082</v>
      </c>
      <c r="X2429">
        <v>12499.06</v>
      </c>
      <c r="Y2429">
        <f t="shared" si="490"/>
        <v>301.71362085987607</v>
      </c>
      <c r="Z2429">
        <v>56962.400000000001</v>
      </c>
      <c r="AA2429" s="136">
        <f t="shared" si="491"/>
        <v>574.3566992014197</v>
      </c>
      <c r="AB2429">
        <v>23518.5</v>
      </c>
      <c r="AC2429">
        <f t="shared" si="492"/>
        <v>267.3346670607225</v>
      </c>
    </row>
    <row r="2430" spans="1:29">
      <c r="A2430" s="20">
        <v>45617</v>
      </c>
      <c r="B2430">
        <v>66765.45</v>
      </c>
      <c r="C2430">
        <f t="shared" si="493"/>
        <v>338.39644803965541</v>
      </c>
      <c r="D2430">
        <v>53141.35</v>
      </c>
      <c r="E2430" s="135">
        <f t="shared" si="493"/>
        <v>613.60319333436473</v>
      </c>
      <c r="F2430">
        <v>26892.6</v>
      </c>
      <c r="G2430">
        <f t="shared" si="481"/>
        <v>386.91771923337558</v>
      </c>
      <c r="H2430">
        <v>22260.35</v>
      </c>
      <c r="I2430">
        <f t="shared" si="482"/>
        <v>351.5659918158745</v>
      </c>
      <c r="J2430">
        <v>20115.13</v>
      </c>
      <c r="K2430">
        <f t="shared" si="483"/>
        <v>394.14691209493168</v>
      </c>
      <c r="L2430">
        <v>61445.4</v>
      </c>
      <c r="M2430" s="134">
        <f t="shared" si="484"/>
        <v>721.86625501349852</v>
      </c>
      <c r="N2430">
        <v>23680.799999999999</v>
      </c>
      <c r="O2430">
        <f t="shared" si="485"/>
        <v>360.7689237322478</v>
      </c>
      <c r="P2430">
        <v>49119.6</v>
      </c>
      <c r="Q2430">
        <f t="shared" si="486"/>
        <v>507.1520167510206</v>
      </c>
      <c r="R2430">
        <v>25092.5</v>
      </c>
      <c r="S2430" s="135">
        <f t="shared" si="487"/>
        <v>596.19697963295607</v>
      </c>
      <c r="T2430">
        <v>32603.7</v>
      </c>
      <c r="U2430" s="136">
        <f t="shared" si="488"/>
        <v>510.32827915232508</v>
      </c>
      <c r="V2430">
        <v>20570</v>
      </c>
      <c r="W2430">
        <f t="shared" si="489"/>
        <v>281.20339193901839</v>
      </c>
      <c r="X2430">
        <v>12379.3</v>
      </c>
      <c r="Y2430">
        <f t="shared" si="490"/>
        <v>298.82274560732276</v>
      </c>
      <c r="Z2430">
        <v>55972.25</v>
      </c>
      <c r="AA2430" s="136">
        <f t="shared" si="491"/>
        <v>564.37293296765347</v>
      </c>
      <c r="AB2430">
        <v>23349.9</v>
      </c>
      <c r="AC2430">
        <f t="shared" si="492"/>
        <v>265.41819173846818</v>
      </c>
    </row>
    <row r="2431" spans="1:29">
      <c r="A2431" s="20">
        <v>45618</v>
      </c>
      <c r="B2431">
        <v>68016.850000000006</v>
      </c>
      <c r="C2431">
        <f t="shared" si="493"/>
        <v>344.73908955673988</v>
      </c>
      <c r="D2431">
        <v>53614.7</v>
      </c>
      <c r="E2431" s="135">
        <f t="shared" si="493"/>
        <v>619.06878785849369</v>
      </c>
      <c r="F2431">
        <v>27450</v>
      </c>
      <c r="G2431">
        <f t="shared" si="481"/>
        <v>394.93732078550084</v>
      </c>
      <c r="H2431">
        <v>22717.62</v>
      </c>
      <c r="I2431">
        <f t="shared" si="482"/>
        <v>358.78782710047898</v>
      </c>
      <c r="J2431">
        <v>20522.32</v>
      </c>
      <c r="K2431">
        <f t="shared" si="483"/>
        <v>402.12561673844806</v>
      </c>
      <c r="L2431">
        <v>62176.5</v>
      </c>
      <c r="M2431" s="134">
        <f t="shared" si="484"/>
        <v>730.45528558438536</v>
      </c>
      <c r="N2431">
        <v>23920.5</v>
      </c>
      <c r="O2431">
        <f t="shared" si="485"/>
        <v>364.42067160472766</v>
      </c>
      <c r="P2431">
        <v>49753.35</v>
      </c>
      <c r="Q2431">
        <f t="shared" si="486"/>
        <v>513.69538417697606</v>
      </c>
      <c r="R2431">
        <v>25532.85</v>
      </c>
      <c r="S2431" s="135">
        <f t="shared" si="487"/>
        <v>606.65968123627852</v>
      </c>
      <c r="T2431">
        <v>33317.300000000003</v>
      </c>
      <c r="U2431" s="136">
        <f t="shared" si="488"/>
        <v>521.49787830834418</v>
      </c>
      <c r="V2431">
        <v>21005.3</v>
      </c>
      <c r="W2431">
        <f t="shared" si="489"/>
        <v>287.15418613012457</v>
      </c>
      <c r="X2431">
        <v>12639.98</v>
      </c>
      <c r="Y2431">
        <f t="shared" si="490"/>
        <v>305.11527534041892</v>
      </c>
      <c r="Z2431">
        <v>56909.2</v>
      </c>
      <c r="AA2431" s="136">
        <f t="shared" si="491"/>
        <v>573.82027909978217</v>
      </c>
      <c r="AB2431">
        <v>23907.25</v>
      </c>
      <c r="AC2431">
        <f t="shared" si="492"/>
        <v>271.75358628685751</v>
      </c>
    </row>
    <row r="2432" spans="1:29">
      <c r="A2432" s="20">
        <v>45621</v>
      </c>
      <c r="B2432">
        <v>69342.7</v>
      </c>
      <c r="C2432">
        <f t="shared" si="493"/>
        <v>351.45907617606736</v>
      </c>
      <c r="D2432">
        <v>54927.8</v>
      </c>
      <c r="E2432" s="135">
        <f t="shared" si="493"/>
        <v>634.23065998194113</v>
      </c>
      <c r="F2432">
        <v>27885.35</v>
      </c>
      <c r="G2432">
        <f t="shared" si="481"/>
        <v>401.20092598054515</v>
      </c>
      <c r="H2432">
        <v>23097.95</v>
      </c>
      <c r="I2432">
        <f t="shared" si="482"/>
        <v>364.79452033159765</v>
      </c>
      <c r="J2432">
        <v>20849.78</v>
      </c>
      <c r="K2432">
        <f t="shared" si="483"/>
        <v>408.54204794394394</v>
      </c>
      <c r="L2432">
        <v>63486.55</v>
      </c>
      <c r="M2432" s="134">
        <f t="shared" si="484"/>
        <v>745.84587442228758</v>
      </c>
      <c r="N2432">
        <v>24329.7</v>
      </c>
      <c r="O2432">
        <f t="shared" si="485"/>
        <v>370.65469425561935</v>
      </c>
      <c r="P2432">
        <v>50917.85</v>
      </c>
      <c r="Q2432">
        <f t="shared" si="486"/>
        <v>525.71866049654227</v>
      </c>
      <c r="R2432">
        <v>26139.55</v>
      </c>
      <c r="S2432" s="135">
        <f t="shared" si="487"/>
        <v>621.07485340100163</v>
      </c>
      <c r="T2432">
        <v>33998.65</v>
      </c>
      <c r="U2432" s="136">
        <f t="shared" si="488"/>
        <v>532.1626854621469</v>
      </c>
      <c r="V2432">
        <v>21258.35</v>
      </c>
      <c r="W2432">
        <f t="shared" si="489"/>
        <v>290.61352100276281</v>
      </c>
      <c r="X2432">
        <v>12920.08</v>
      </c>
      <c r="Y2432">
        <f t="shared" si="490"/>
        <v>311.87658260695349</v>
      </c>
      <c r="Z2432">
        <v>58184.85</v>
      </c>
      <c r="AA2432" s="136">
        <f t="shared" si="491"/>
        <v>586.68276599177216</v>
      </c>
      <c r="AB2432">
        <v>24221.9</v>
      </c>
      <c r="AC2432">
        <f t="shared" si="492"/>
        <v>275.33021119876332</v>
      </c>
    </row>
    <row r="2433" spans="1:29">
      <c r="A2433" s="20">
        <v>45622</v>
      </c>
      <c r="B2433">
        <v>69522.25</v>
      </c>
      <c r="C2433">
        <f t="shared" si="493"/>
        <v>352.36911396126192</v>
      </c>
      <c r="D2433">
        <v>54834.95</v>
      </c>
      <c r="E2433" s="135">
        <f t="shared" si="493"/>
        <v>633.15855593300171</v>
      </c>
      <c r="F2433">
        <v>27702.6</v>
      </c>
      <c r="G2433">
        <f t="shared" si="481"/>
        <v>398.57160738770176</v>
      </c>
      <c r="H2433">
        <v>23142.68</v>
      </c>
      <c r="I2433">
        <f t="shared" si="482"/>
        <v>365.50095786802109</v>
      </c>
      <c r="J2433">
        <v>20882.61</v>
      </c>
      <c r="K2433">
        <f t="shared" si="483"/>
        <v>409.18533700665824</v>
      </c>
      <c r="L2433">
        <v>63102.85</v>
      </c>
      <c r="M2433" s="134">
        <f t="shared" si="484"/>
        <v>741.33813125439087</v>
      </c>
      <c r="N2433">
        <v>24336.6</v>
      </c>
      <c r="O2433">
        <f t="shared" si="485"/>
        <v>370.75981340589095</v>
      </c>
      <c r="P2433">
        <v>50971.65</v>
      </c>
      <c r="Q2433">
        <f t="shared" si="486"/>
        <v>526.27413689499031</v>
      </c>
      <c r="R2433">
        <v>26025.05</v>
      </c>
      <c r="S2433" s="135">
        <f t="shared" si="487"/>
        <v>618.35433714443195</v>
      </c>
      <c r="T2433">
        <v>33748.449999999997</v>
      </c>
      <c r="U2433" s="136">
        <f t="shared" si="488"/>
        <v>528.24643867285874</v>
      </c>
      <c r="V2433">
        <v>21385</v>
      </c>
      <c r="W2433">
        <f t="shared" si="489"/>
        <v>292.34489725891632</v>
      </c>
      <c r="X2433">
        <v>12943.54</v>
      </c>
      <c r="Y2433">
        <f t="shared" si="490"/>
        <v>312.44288131624626</v>
      </c>
      <c r="Z2433">
        <v>57812.1</v>
      </c>
      <c r="AA2433" s="136">
        <f t="shared" si="491"/>
        <v>582.92429620069368</v>
      </c>
      <c r="AB2433">
        <v>24194.5</v>
      </c>
      <c r="AC2433">
        <f t="shared" si="492"/>
        <v>275.01875554140997</v>
      </c>
    </row>
    <row r="2434" spans="1:29">
      <c r="A2434" s="20">
        <v>45623</v>
      </c>
      <c r="B2434">
        <v>70185.399999999994</v>
      </c>
      <c r="C2434">
        <f t="shared" si="493"/>
        <v>355.73024766915273</v>
      </c>
      <c r="D2434">
        <v>55640.2</v>
      </c>
      <c r="E2434" s="135">
        <f t="shared" si="493"/>
        <v>642.456475000404</v>
      </c>
      <c r="F2434">
        <v>27745.8</v>
      </c>
      <c r="G2434">
        <f t="shared" ref="G2434:G2484" si="494">F2434/F$2*100</f>
        <v>399.19314808926589</v>
      </c>
      <c r="H2434">
        <v>23290.400000000001</v>
      </c>
      <c r="I2434">
        <f t="shared" ref="I2434:I2484" si="495">H2434/H$2*100</f>
        <v>367.83395480252756</v>
      </c>
      <c r="J2434">
        <v>20992.82</v>
      </c>
      <c r="K2434">
        <f t="shared" ref="K2434:K2484" si="496">J2434/J$2*100</f>
        <v>411.34485231587979</v>
      </c>
      <c r="L2434">
        <v>63499.199999999997</v>
      </c>
      <c r="M2434" s="134">
        <f t="shared" ref="M2434:M2484" si="497">L2434/L$2*100</f>
        <v>745.99448779490638</v>
      </c>
      <c r="N2434">
        <v>24369.65</v>
      </c>
      <c r="O2434">
        <f t="shared" ref="O2434:O2484" si="498">N2434/N$2*100</f>
        <v>371.26331890103262</v>
      </c>
      <c r="P2434">
        <v>51465.55</v>
      </c>
      <c r="Q2434">
        <f t="shared" ref="Q2434:Q2484" si="499">P2434/P$2*100</f>
        <v>531.37357543018447</v>
      </c>
      <c r="R2434">
        <v>26248.15</v>
      </c>
      <c r="S2434" s="135">
        <f t="shared" ref="S2434:S2484" si="500">R2434/R$2*100</f>
        <v>623.65518585046425</v>
      </c>
      <c r="T2434">
        <v>34208.199999999997</v>
      </c>
      <c r="U2434" s="136">
        <f t="shared" ref="U2434:U2484" si="501">T2434/T$2*100</f>
        <v>535.4426595416644</v>
      </c>
      <c r="V2434">
        <v>21478.7</v>
      </c>
      <c r="W2434">
        <f t="shared" ref="W2434:W2484" si="502">V2434/V$2*100</f>
        <v>293.62582860673768</v>
      </c>
      <c r="X2434">
        <v>12969.85</v>
      </c>
      <c r="Y2434">
        <f t="shared" ref="Y2434:Y2484" si="503">X2434/X$2*100</f>
        <v>313.07797590454516</v>
      </c>
      <c r="Z2434">
        <v>58942.3</v>
      </c>
      <c r="AA2434" s="136">
        <f t="shared" ref="AA2434:AA2484" si="504">Z2434/Z$2*100</f>
        <v>594.32019843510523</v>
      </c>
      <c r="AB2434">
        <v>24274.9</v>
      </c>
      <c r="AC2434">
        <f t="shared" ref="AC2434:AC2484" si="505">AB2434/AB$2*100</f>
        <v>275.93266192284085</v>
      </c>
    </row>
    <row r="2435" spans="1:29">
      <c r="A2435" s="20">
        <v>45624</v>
      </c>
      <c r="B2435">
        <v>70254.25</v>
      </c>
      <c r="C2435">
        <f t="shared" ref="C2435:E2484" si="506">B2435/B$2*100</f>
        <v>356.07920952663335</v>
      </c>
      <c r="D2435">
        <v>56086.8</v>
      </c>
      <c r="E2435" s="135">
        <f t="shared" si="506"/>
        <v>647.61319732949676</v>
      </c>
      <c r="F2435">
        <v>27473.75</v>
      </c>
      <c r="G2435">
        <f t="shared" si="494"/>
        <v>395.27902429619866</v>
      </c>
      <c r="H2435">
        <v>23091.65</v>
      </c>
      <c r="I2435">
        <f t="shared" si="495"/>
        <v>364.69502208703096</v>
      </c>
      <c r="J2435">
        <v>20774.29</v>
      </c>
      <c r="K2435">
        <f t="shared" si="496"/>
        <v>407.06285539614305</v>
      </c>
      <c r="L2435">
        <v>63698.05</v>
      </c>
      <c r="M2435" s="134">
        <f t="shared" si="497"/>
        <v>748.33059602773483</v>
      </c>
      <c r="N2435">
        <v>24296.75</v>
      </c>
      <c r="O2435">
        <f t="shared" si="498"/>
        <v>370.1527122264236</v>
      </c>
      <c r="P2435">
        <v>51538.05</v>
      </c>
      <c r="Q2435">
        <f t="shared" si="499"/>
        <v>532.12212633887373</v>
      </c>
      <c r="R2435">
        <v>26105.4</v>
      </c>
      <c r="S2435" s="135">
        <f t="shared" si="500"/>
        <v>620.26345051749217</v>
      </c>
      <c r="T2435">
        <v>33940.449999999997</v>
      </c>
      <c r="U2435" s="136">
        <f t="shared" si="501"/>
        <v>531.2517119883795</v>
      </c>
      <c r="V2435">
        <v>21188.05</v>
      </c>
      <c r="W2435">
        <f t="shared" si="502"/>
        <v>289.65248072792991</v>
      </c>
      <c r="X2435">
        <v>12933.37</v>
      </c>
      <c r="Y2435">
        <f t="shared" si="503"/>
        <v>312.19738865326639</v>
      </c>
      <c r="Z2435">
        <v>59029.25</v>
      </c>
      <c r="AA2435" s="136">
        <f t="shared" si="504"/>
        <v>595.1969226425748</v>
      </c>
      <c r="AB2435">
        <v>23914.15</v>
      </c>
      <c r="AC2435">
        <f t="shared" si="505"/>
        <v>271.83201855093552</v>
      </c>
    </row>
    <row r="2436" spans="1:29">
      <c r="A2436" s="20">
        <v>45625</v>
      </c>
      <c r="B2436">
        <v>70726.850000000006</v>
      </c>
      <c r="C2436">
        <f t="shared" si="506"/>
        <v>358.47455264711772</v>
      </c>
      <c r="D2436">
        <v>56108.85</v>
      </c>
      <c r="E2436" s="135">
        <f t="shared" si="506"/>
        <v>647.86780039119958</v>
      </c>
      <c r="F2436">
        <v>27792.35</v>
      </c>
      <c r="G2436">
        <f t="shared" si="494"/>
        <v>399.86288697023366</v>
      </c>
      <c r="H2436">
        <v>23231.32</v>
      </c>
      <c r="I2436">
        <f t="shared" si="495"/>
        <v>366.90088237570222</v>
      </c>
      <c r="J2436">
        <v>20870.759999999998</v>
      </c>
      <c r="K2436">
        <f t="shared" si="496"/>
        <v>408.95314159413419</v>
      </c>
      <c r="L2436">
        <v>63774</v>
      </c>
      <c r="M2436" s="134">
        <f t="shared" si="497"/>
        <v>749.22286366808339</v>
      </c>
      <c r="N2436">
        <v>24513.200000000001</v>
      </c>
      <c r="O2436">
        <f t="shared" si="498"/>
        <v>373.45025426646646</v>
      </c>
      <c r="P2436">
        <v>51690.65</v>
      </c>
      <c r="Q2436">
        <f t="shared" si="499"/>
        <v>533.69769694116292</v>
      </c>
      <c r="R2436">
        <v>26319.5</v>
      </c>
      <c r="S2436" s="135">
        <f t="shared" si="500"/>
        <v>625.3504595177676</v>
      </c>
      <c r="T2436">
        <v>34248.85</v>
      </c>
      <c r="U2436" s="136">
        <f t="shared" si="501"/>
        <v>536.07893225143494</v>
      </c>
      <c r="V2436">
        <v>21263.25</v>
      </c>
      <c r="W2436">
        <f t="shared" si="502"/>
        <v>290.68050674026892</v>
      </c>
      <c r="X2436">
        <v>12981.63</v>
      </c>
      <c r="Y2436">
        <f t="shared" si="503"/>
        <v>313.36233220443722</v>
      </c>
      <c r="Z2436">
        <v>59207.35</v>
      </c>
      <c r="AA2436" s="136">
        <f t="shared" si="504"/>
        <v>596.99272001290626</v>
      </c>
      <c r="AB2436">
        <v>24131.1</v>
      </c>
      <c r="AC2436">
        <f t="shared" si="505"/>
        <v>274.29808807147566</v>
      </c>
    </row>
    <row r="2437" spans="1:29">
      <c r="A2437" s="20">
        <v>45628</v>
      </c>
      <c r="B2437">
        <v>71164.350000000006</v>
      </c>
      <c r="C2437">
        <f t="shared" si="506"/>
        <v>360.69199364418057</v>
      </c>
      <c r="D2437">
        <v>56810.400000000001</v>
      </c>
      <c r="E2437" s="135">
        <f t="shared" si="506"/>
        <v>655.96833453803106</v>
      </c>
      <c r="F2437">
        <v>27972.05</v>
      </c>
      <c r="G2437">
        <f t="shared" si="494"/>
        <v>402.44832363854528</v>
      </c>
      <c r="H2437">
        <v>23389.57</v>
      </c>
      <c r="I2437">
        <f t="shared" si="495"/>
        <v>369.40018351898442</v>
      </c>
      <c r="J2437">
        <v>21000.560000000001</v>
      </c>
      <c r="K2437">
        <f t="shared" si="496"/>
        <v>411.4965141296297</v>
      </c>
      <c r="L2437">
        <v>64463.85</v>
      </c>
      <c r="M2437" s="134">
        <f t="shared" si="497"/>
        <v>757.32728541521283</v>
      </c>
      <c r="N2437">
        <v>24633.599999999999</v>
      </c>
      <c r="O2437">
        <f t="shared" si="498"/>
        <v>375.2845072654091</v>
      </c>
      <c r="P2437">
        <v>52250.65</v>
      </c>
      <c r="Q2437">
        <f t="shared" si="499"/>
        <v>539.47960740827932</v>
      </c>
      <c r="R2437">
        <v>26583.65</v>
      </c>
      <c r="S2437" s="135">
        <f t="shared" si="500"/>
        <v>631.62665488172286</v>
      </c>
      <c r="T2437">
        <v>34500.15</v>
      </c>
      <c r="U2437" s="136">
        <f t="shared" si="501"/>
        <v>540.01239675242653</v>
      </c>
      <c r="V2437">
        <v>21415.9</v>
      </c>
      <c r="W2437">
        <f t="shared" si="502"/>
        <v>292.7673175219652</v>
      </c>
      <c r="X2437">
        <v>13055.47</v>
      </c>
      <c r="Y2437">
        <f t="shared" si="503"/>
        <v>315.14474894331943</v>
      </c>
      <c r="Z2437">
        <v>59633.3</v>
      </c>
      <c r="AA2437" s="136">
        <f t="shared" si="504"/>
        <v>601.28760990562228</v>
      </c>
      <c r="AB2437">
        <v>24276.05</v>
      </c>
      <c r="AC2437">
        <f t="shared" si="505"/>
        <v>275.94573396685382</v>
      </c>
    </row>
    <row r="2438" spans="1:29">
      <c r="A2438" s="20">
        <v>45629</v>
      </c>
      <c r="B2438">
        <v>71890.75</v>
      </c>
      <c r="C2438">
        <f t="shared" si="506"/>
        <v>364.37370596478956</v>
      </c>
      <c r="D2438">
        <v>57233.55</v>
      </c>
      <c r="E2438" s="135">
        <f t="shared" si="506"/>
        <v>660.85428853166195</v>
      </c>
      <c r="F2438">
        <v>28203.599999999999</v>
      </c>
      <c r="G2438">
        <f t="shared" si="494"/>
        <v>405.77975302389621</v>
      </c>
      <c r="H2438">
        <v>23500.67</v>
      </c>
      <c r="I2438">
        <f t="shared" si="495"/>
        <v>371.15482716523178</v>
      </c>
      <c r="J2438">
        <v>21101.34</v>
      </c>
      <c r="K2438">
        <f t="shared" si="496"/>
        <v>413.47125283631101</v>
      </c>
      <c r="L2438">
        <v>65031.3</v>
      </c>
      <c r="M2438" s="134">
        <f t="shared" si="497"/>
        <v>763.99374061621097</v>
      </c>
      <c r="N2438">
        <v>24852.45</v>
      </c>
      <c r="O2438">
        <f t="shared" si="498"/>
        <v>378.61861248815507</v>
      </c>
      <c r="P2438">
        <v>52820.2</v>
      </c>
      <c r="Q2438">
        <f t="shared" si="499"/>
        <v>545.36012009854028</v>
      </c>
      <c r="R2438">
        <v>26809.65</v>
      </c>
      <c r="S2438" s="135">
        <f t="shared" si="500"/>
        <v>636.99640749294326</v>
      </c>
      <c r="T2438">
        <v>34912.400000000001</v>
      </c>
      <c r="U2438" s="136">
        <f t="shared" si="501"/>
        <v>546.4651255249446</v>
      </c>
      <c r="V2438">
        <v>21499.1</v>
      </c>
      <c r="W2438">
        <f t="shared" si="502"/>
        <v>293.90470800370196</v>
      </c>
      <c r="X2438">
        <v>13235.42</v>
      </c>
      <c r="Y2438">
        <f t="shared" si="503"/>
        <v>319.4885448826729</v>
      </c>
      <c r="Z2438">
        <v>60352.95</v>
      </c>
      <c r="AA2438" s="136">
        <f t="shared" si="504"/>
        <v>608.5439017504234</v>
      </c>
      <c r="AB2438">
        <v>24457.15</v>
      </c>
      <c r="AC2438">
        <f t="shared" si="505"/>
        <v>278.00429672403209</v>
      </c>
    </row>
    <row r="2439" spans="1:29">
      <c r="A2439" s="20">
        <v>45630</v>
      </c>
      <c r="B2439">
        <v>72244.850000000006</v>
      </c>
      <c r="C2439">
        <f t="shared" si="506"/>
        <v>366.16843935235522</v>
      </c>
      <c r="D2439">
        <v>57769.25</v>
      </c>
      <c r="E2439" s="135">
        <f t="shared" si="506"/>
        <v>667.03981506926812</v>
      </c>
      <c r="F2439">
        <v>28155</v>
      </c>
      <c r="G2439">
        <f t="shared" si="494"/>
        <v>405.08051973463665</v>
      </c>
      <c r="H2439">
        <v>23443.14</v>
      </c>
      <c r="I2439">
        <f t="shared" si="495"/>
        <v>370.2462344652443</v>
      </c>
      <c r="J2439">
        <v>21092.37</v>
      </c>
      <c r="K2439">
        <f t="shared" si="496"/>
        <v>413.29548972657761</v>
      </c>
      <c r="L2439">
        <v>65789.7</v>
      </c>
      <c r="M2439" s="134">
        <f t="shared" si="497"/>
        <v>772.90349411772991</v>
      </c>
      <c r="N2439">
        <v>24874.15</v>
      </c>
      <c r="O2439">
        <f t="shared" si="498"/>
        <v>378.94920459842967</v>
      </c>
      <c r="P2439">
        <v>53117.65</v>
      </c>
      <c r="Q2439">
        <f t="shared" si="499"/>
        <v>548.43124379219</v>
      </c>
      <c r="R2439">
        <v>26804.15</v>
      </c>
      <c r="S2439" s="135">
        <f t="shared" si="500"/>
        <v>636.86572767275868</v>
      </c>
      <c r="T2439">
        <v>34904.699999999997</v>
      </c>
      <c r="U2439" s="136">
        <f t="shared" si="501"/>
        <v>546.34460154301996</v>
      </c>
      <c r="V2439">
        <v>21462.95</v>
      </c>
      <c r="W2439">
        <f t="shared" si="502"/>
        <v>293.4105173076108</v>
      </c>
      <c r="X2439">
        <v>13290.87</v>
      </c>
      <c r="Y2439">
        <f t="shared" si="503"/>
        <v>320.82704716017861</v>
      </c>
      <c r="Z2439">
        <v>60594.5</v>
      </c>
      <c r="AA2439" s="136">
        <f t="shared" si="504"/>
        <v>610.97947083971928</v>
      </c>
      <c r="AB2439">
        <v>24467.45</v>
      </c>
      <c r="AC2439">
        <f t="shared" si="505"/>
        <v>278.12137677040948</v>
      </c>
    </row>
    <row r="2440" spans="1:29">
      <c r="A2440" s="20">
        <v>45631</v>
      </c>
      <c r="B2440">
        <v>72487.05</v>
      </c>
      <c r="C2440">
        <f t="shared" si="506"/>
        <v>367.39601468832916</v>
      </c>
      <c r="D2440">
        <v>58300.35</v>
      </c>
      <c r="E2440" s="135">
        <f t="shared" si="506"/>
        <v>673.1722271359522</v>
      </c>
      <c r="F2440">
        <v>28331.85</v>
      </c>
      <c r="G2440">
        <f t="shared" si="494"/>
        <v>407.62495198166454</v>
      </c>
      <c r="H2440">
        <v>23576.55</v>
      </c>
      <c r="I2440">
        <f t="shared" si="495"/>
        <v>372.35322824423503</v>
      </c>
      <c r="J2440">
        <v>21233.99</v>
      </c>
      <c r="K2440">
        <f t="shared" si="496"/>
        <v>416.07046983810989</v>
      </c>
      <c r="L2440">
        <v>66221.600000000006</v>
      </c>
      <c r="M2440" s="134">
        <f t="shared" si="497"/>
        <v>777.97749535362937</v>
      </c>
      <c r="N2440">
        <v>24944.3</v>
      </c>
      <c r="O2440">
        <f t="shared" si="498"/>
        <v>380.0179159595246</v>
      </c>
      <c r="P2440">
        <v>53269.45</v>
      </c>
      <c r="Q2440">
        <f t="shared" si="499"/>
        <v>549.99855452238319</v>
      </c>
      <c r="R2440">
        <v>26885.1</v>
      </c>
      <c r="S2440" s="135">
        <f t="shared" si="500"/>
        <v>638.7890970262024</v>
      </c>
      <c r="T2440">
        <v>35072.25</v>
      </c>
      <c r="U2440" s="136">
        <f t="shared" si="501"/>
        <v>548.96717208476741</v>
      </c>
      <c r="V2440">
        <v>21612.400000000001</v>
      </c>
      <c r="W2440">
        <f t="shared" si="502"/>
        <v>295.45358230154795</v>
      </c>
      <c r="X2440">
        <v>13335.11</v>
      </c>
      <c r="Y2440">
        <f t="shared" si="503"/>
        <v>321.89495231359342</v>
      </c>
      <c r="Z2440">
        <v>61039.4</v>
      </c>
      <c r="AA2440" s="136">
        <f t="shared" si="504"/>
        <v>615.46543518593217</v>
      </c>
      <c r="AB2440">
        <v>24708.400000000001</v>
      </c>
      <c r="AC2440">
        <f t="shared" si="505"/>
        <v>280.86025416600364</v>
      </c>
    </row>
    <row r="2441" spans="1:29">
      <c r="A2441" s="20">
        <v>45632</v>
      </c>
      <c r="B2441">
        <v>73040.399999999994</v>
      </c>
      <c r="C2441">
        <f t="shared" si="506"/>
        <v>370.20063406141423</v>
      </c>
      <c r="D2441">
        <v>59045.7</v>
      </c>
      <c r="E2441" s="135">
        <f t="shared" si="506"/>
        <v>681.77850341895532</v>
      </c>
      <c r="F2441">
        <v>28405</v>
      </c>
      <c r="G2441">
        <f t="shared" si="494"/>
        <v>408.67739879461391</v>
      </c>
      <c r="H2441">
        <v>23602.84</v>
      </c>
      <c r="I2441">
        <f t="shared" si="495"/>
        <v>372.76843599814902</v>
      </c>
      <c r="J2441">
        <v>21267.34</v>
      </c>
      <c r="K2441">
        <f t="shared" si="496"/>
        <v>416.72394806660577</v>
      </c>
      <c r="L2441">
        <v>66915.25</v>
      </c>
      <c r="M2441" s="134">
        <f t="shared" si="497"/>
        <v>786.12655985300785</v>
      </c>
      <c r="N2441">
        <v>24962.85</v>
      </c>
      <c r="O2441">
        <f t="shared" si="498"/>
        <v>380.3005188925012</v>
      </c>
      <c r="P2441">
        <v>53620.95</v>
      </c>
      <c r="Q2441">
        <f t="shared" si="499"/>
        <v>553.62773582451075</v>
      </c>
      <c r="R2441">
        <v>27074.05</v>
      </c>
      <c r="S2441" s="135">
        <f t="shared" si="500"/>
        <v>643.27854284872501</v>
      </c>
      <c r="T2441">
        <v>35303.699999999997</v>
      </c>
      <c r="U2441" s="136">
        <f t="shared" si="501"/>
        <v>552.58993515183658</v>
      </c>
      <c r="V2441">
        <v>21610.25</v>
      </c>
      <c r="W2441">
        <f t="shared" si="502"/>
        <v>295.42419060039731</v>
      </c>
      <c r="X2441">
        <v>13438.86</v>
      </c>
      <c r="Y2441">
        <f t="shared" si="503"/>
        <v>324.39936369846652</v>
      </c>
      <c r="Z2441">
        <v>61527.05</v>
      </c>
      <c r="AA2441" s="136">
        <f t="shared" si="504"/>
        <v>620.38245139953221</v>
      </c>
      <c r="AB2441">
        <v>24677.8</v>
      </c>
      <c r="AC2441">
        <f t="shared" si="505"/>
        <v>280.51242412530979</v>
      </c>
    </row>
    <row r="2442" spans="1:29">
      <c r="A2442" s="20">
        <v>45635</v>
      </c>
      <c r="B2442">
        <v>72708.100000000006</v>
      </c>
      <c r="C2442">
        <f t="shared" si="506"/>
        <v>368.51639259095947</v>
      </c>
      <c r="D2442">
        <v>59148.05</v>
      </c>
      <c r="E2442" s="135">
        <f t="shared" si="506"/>
        <v>682.96030039697291</v>
      </c>
      <c r="F2442">
        <v>28245.4</v>
      </c>
      <c r="G2442">
        <f t="shared" si="494"/>
        <v>406.38115120272442</v>
      </c>
      <c r="H2442">
        <v>23436.51</v>
      </c>
      <c r="I2442">
        <f t="shared" si="495"/>
        <v>370.14152440786694</v>
      </c>
      <c r="J2442">
        <v>21185.08</v>
      </c>
      <c r="K2442">
        <f t="shared" si="496"/>
        <v>415.11210041814775</v>
      </c>
      <c r="L2442">
        <v>67372.7</v>
      </c>
      <c r="M2442" s="134">
        <f t="shared" si="497"/>
        <v>791.50072485731937</v>
      </c>
      <c r="N2442">
        <v>25047.45</v>
      </c>
      <c r="O2442">
        <f t="shared" si="498"/>
        <v>381.5893710827882</v>
      </c>
      <c r="P2442">
        <v>53980.800000000003</v>
      </c>
      <c r="Q2442">
        <f t="shared" si="499"/>
        <v>557.34312954163909</v>
      </c>
      <c r="R2442">
        <v>27030.5</v>
      </c>
      <c r="S2442" s="135">
        <f t="shared" si="500"/>
        <v>642.24379627253631</v>
      </c>
      <c r="T2442">
        <v>35250.5</v>
      </c>
      <c r="U2442" s="136">
        <f t="shared" si="501"/>
        <v>551.75722400399445</v>
      </c>
      <c r="V2442">
        <v>21441.75</v>
      </c>
      <c r="W2442">
        <f t="shared" si="502"/>
        <v>293.12070146370672</v>
      </c>
      <c r="X2442">
        <v>13423.12</v>
      </c>
      <c r="Y2442">
        <f t="shared" si="503"/>
        <v>324.01941733511325</v>
      </c>
      <c r="Z2442">
        <v>61756.2</v>
      </c>
      <c r="AA2442" s="136">
        <f t="shared" si="504"/>
        <v>622.6929902395741</v>
      </c>
      <c r="AB2442">
        <v>24619</v>
      </c>
      <c r="AC2442">
        <f t="shared" si="505"/>
        <v>279.84404483142748</v>
      </c>
    </row>
    <row r="2443" spans="1:29">
      <c r="A2443" s="20">
        <v>45636</v>
      </c>
      <c r="B2443">
        <v>73096.45</v>
      </c>
      <c r="C2443">
        <f t="shared" si="506"/>
        <v>370.4847199308665</v>
      </c>
      <c r="D2443">
        <v>58977.1</v>
      </c>
      <c r="E2443" s="135">
        <f t="shared" si="506"/>
        <v>680.9864050047687</v>
      </c>
      <c r="F2443">
        <v>28215.3</v>
      </c>
      <c r="G2443">
        <f t="shared" si="494"/>
        <v>405.94808696390317</v>
      </c>
      <c r="H2443">
        <v>23451.88</v>
      </c>
      <c r="I2443">
        <f t="shared" si="495"/>
        <v>370.38426853786535</v>
      </c>
      <c r="J2443">
        <v>21201.38</v>
      </c>
      <c r="K2443">
        <f t="shared" si="496"/>
        <v>415.43149157630319</v>
      </c>
      <c r="L2443">
        <v>67410.850000000006</v>
      </c>
      <c r="M2443" s="134">
        <f t="shared" si="497"/>
        <v>791.9489145937157</v>
      </c>
      <c r="N2443">
        <v>25155.5</v>
      </c>
      <c r="O2443">
        <f t="shared" si="498"/>
        <v>383.23547603740417</v>
      </c>
      <c r="P2443">
        <v>54045.05</v>
      </c>
      <c r="Q2443">
        <f t="shared" si="499"/>
        <v>558.00650051933951</v>
      </c>
      <c r="R2443">
        <v>27068.85</v>
      </c>
      <c r="S2443" s="135">
        <f t="shared" si="500"/>
        <v>643.15499101873229</v>
      </c>
      <c r="T2443">
        <v>35234.5</v>
      </c>
      <c r="U2443" s="136">
        <f t="shared" si="501"/>
        <v>551.50678456103435</v>
      </c>
      <c r="V2443">
        <v>21505.55</v>
      </c>
      <c r="W2443">
        <f t="shared" si="502"/>
        <v>293.99288310715394</v>
      </c>
      <c r="X2443">
        <v>13473.18</v>
      </c>
      <c r="Y2443">
        <f t="shared" si="503"/>
        <v>325.22781091513002</v>
      </c>
      <c r="Z2443">
        <v>61586.45</v>
      </c>
      <c r="AA2443" s="136">
        <f t="shared" si="504"/>
        <v>620.98138662579652</v>
      </c>
      <c r="AB2443">
        <v>24610.05</v>
      </c>
      <c r="AC2443">
        <f t="shared" si="505"/>
        <v>279.74231022802189</v>
      </c>
    </row>
    <row r="2444" spans="1:29">
      <c r="A2444" s="20">
        <v>45637</v>
      </c>
      <c r="B2444">
        <v>73292.149999999994</v>
      </c>
      <c r="C2444">
        <f t="shared" si="506"/>
        <v>371.47661296658123</v>
      </c>
      <c r="D2444">
        <v>59317</v>
      </c>
      <c r="E2444" s="135">
        <f t="shared" si="506"/>
        <v>684.91110254094997</v>
      </c>
      <c r="F2444">
        <v>28324.9</v>
      </c>
      <c r="G2444">
        <f t="shared" si="494"/>
        <v>407.52495874379713</v>
      </c>
      <c r="H2444">
        <v>23585.22</v>
      </c>
      <c r="I2444">
        <f t="shared" si="495"/>
        <v>372.49015678080536</v>
      </c>
      <c r="J2444">
        <v>21320.720000000001</v>
      </c>
      <c r="K2444">
        <f t="shared" si="496"/>
        <v>417.76990512319099</v>
      </c>
      <c r="L2444">
        <v>67864.25</v>
      </c>
      <c r="M2444" s="134">
        <f t="shared" si="497"/>
        <v>797.27549982260382</v>
      </c>
      <c r="N2444">
        <v>25262.35</v>
      </c>
      <c r="O2444">
        <f t="shared" si="498"/>
        <v>384.8632994006685</v>
      </c>
      <c r="P2444">
        <v>54340.05</v>
      </c>
      <c r="Q2444">
        <f t="shared" si="499"/>
        <v>561.05232835469553</v>
      </c>
      <c r="R2444">
        <v>27222</v>
      </c>
      <c r="S2444" s="135">
        <f t="shared" si="500"/>
        <v>646.79383001168981</v>
      </c>
      <c r="T2444">
        <v>35372.050000000003</v>
      </c>
      <c r="U2444" s="136">
        <f t="shared" si="501"/>
        <v>553.6597811472318</v>
      </c>
      <c r="V2444">
        <v>21647.75</v>
      </c>
      <c r="W2444">
        <f t="shared" si="502"/>
        <v>295.9368365506993</v>
      </c>
      <c r="X2444">
        <v>13503.93</v>
      </c>
      <c r="Y2444">
        <f t="shared" si="503"/>
        <v>325.97008224124909</v>
      </c>
      <c r="Z2444">
        <v>61969.75</v>
      </c>
      <c r="AA2444" s="136">
        <f t="shared" si="504"/>
        <v>624.84623295958693</v>
      </c>
      <c r="AB2444">
        <v>24641.8</v>
      </c>
      <c r="AC2444">
        <f t="shared" si="505"/>
        <v>280.10321231272877</v>
      </c>
    </row>
    <row r="2445" spans="1:29">
      <c r="A2445" s="20">
        <v>45638</v>
      </c>
      <c r="B2445">
        <v>73082.600000000006</v>
      </c>
      <c r="C2445">
        <f t="shared" si="506"/>
        <v>370.41452208444525</v>
      </c>
      <c r="D2445">
        <v>59025.9</v>
      </c>
      <c r="E2445" s="135">
        <f t="shared" si="506"/>
        <v>681.54988026150795</v>
      </c>
      <c r="F2445">
        <v>28149.55</v>
      </c>
      <c r="G2445">
        <f t="shared" si="494"/>
        <v>405.00210777112909</v>
      </c>
      <c r="H2445">
        <v>23458.92</v>
      </c>
      <c r="I2445">
        <f t="shared" si="495"/>
        <v>370.49545387782558</v>
      </c>
      <c r="J2445">
        <v>21209.52</v>
      </c>
      <c r="K2445">
        <f t="shared" si="496"/>
        <v>415.59099120988509</v>
      </c>
      <c r="L2445">
        <v>67589.850000000006</v>
      </c>
      <c r="M2445" s="134">
        <f t="shared" si="497"/>
        <v>794.05182318650566</v>
      </c>
      <c r="N2445">
        <v>25155.8</v>
      </c>
      <c r="O2445">
        <f t="shared" si="498"/>
        <v>383.24004643524205</v>
      </c>
      <c r="P2445">
        <v>54073.9</v>
      </c>
      <c r="Q2445">
        <f t="shared" si="499"/>
        <v>558.30437215679729</v>
      </c>
      <c r="R2445">
        <v>26993.4</v>
      </c>
      <c r="S2445" s="135">
        <f t="shared" si="500"/>
        <v>641.36230148547315</v>
      </c>
      <c r="T2445">
        <v>35147.550000000003</v>
      </c>
      <c r="U2445" s="136">
        <f t="shared" si="501"/>
        <v>550.14580271319835</v>
      </c>
      <c r="V2445">
        <v>21569.7</v>
      </c>
      <c r="W2445">
        <f t="shared" si="502"/>
        <v>294.86984944613732</v>
      </c>
      <c r="X2445">
        <v>13415.63</v>
      </c>
      <c r="Y2445">
        <f t="shared" si="503"/>
        <v>323.83861693730404</v>
      </c>
      <c r="Z2445">
        <v>61764.2</v>
      </c>
      <c r="AA2445" s="136">
        <f t="shared" si="504"/>
        <v>622.77365491651199</v>
      </c>
      <c r="AB2445">
        <v>24548.7</v>
      </c>
      <c r="AC2445">
        <f t="shared" si="505"/>
        <v>279.04494509741517</v>
      </c>
    </row>
    <row r="2446" spans="1:29">
      <c r="A2446" s="20">
        <v>45639</v>
      </c>
      <c r="B2446">
        <v>72965.95</v>
      </c>
      <c r="C2446">
        <f t="shared" si="506"/>
        <v>369.82328895917118</v>
      </c>
      <c r="D2446">
        <v>58688.25</v>
      </c>
      <c r="E2446" s="135">
        <f t="shared" si="506"/>
        <v>677.6511626295819</v>
      </c>
      <c r="F2446">
        <v>28381.7</v>
      </c>
      <c r="G2446">
        <f t="shared" si="494"/>
        <v>408.34216966622404</v>
      </c>
      <c r="H2446">
        <v>23636.02</v>
      </c>
      <c r="I2446">
        <f t="shared" si="495"/>
        <v>373.29246008620021</v>
      </c>
      <c r="J2446">
        <v>21306.34</v>
      </c>
      <c r="K2446">
        <f t="shared" si="496"/>
        <v>417.48813550022925</v>
      </c>
      <c r="L2446">
        <v>67266.25</v>
      </c>
      <c r="M2446" s="134">
        <f t="shared" si="497"/>
        <v>790.25014038970767</v>
      </c>
      <c r="N2446">
        <v>25138.05</v>
      </c>
      <c r="O2446">
        <f t="shared" si="498"/>
        <v>382.96963122983311</v>
      </c>
      <c r="P2446">
        <v>53845.65</v>
      </c>
      <c r="Q2446">
        <f t="shared" si="499"/>
        <v>555.94772739944131</v>
      </c>
      <c r="R2446">
        <v>27115.3</v>
      </c>
      <c r="S2446" s="135">
        <f t="shared" si="500"/>
        <v>644.25864150010921</v>
      </c>
      <c r="T2446">
        <v>35267.5</v>
      </c>
      <c r="U2446" s="136">
        <f t="shared" si="501"/>
        <v>552.02331591213954</v>
      </c>
      <c r="V2446">
        <v>21736.1</v>
      </c>
      <c r="W2446">
        <f t="shared" si="502"/>
        <v>297.14463040961095</v>
      </c>
      <c r="X2446">
        <v>13400.94</v>
      </c>
      <c r="Y2446">
        <f t="shared" si="503"/>
        <v>323.48401642411091</v>
      </c>
      <c r="Z2446">
        <v>61662.55</v>
      </c>
      <c r="AA2446" s="136">
        <f t="shared" si="504"/>
        <v>621.74870936516902</v>
      </c>
      <c r="AB2446">
        <v>24768.3</v>
      </c>
      <c r="AC2446">
        <f t="shared" si="505"/>
        <v>281.54113715415917</v>
      </c>
    </row>
    <row r="2447" spans="1:29">
      <c r="A2447" s="20">
        <v>45642</v>
      </c>
      <c r="B2447">
        <v>73155.600000000006</v>
      </c>
      <c r="C2447">
        <f t="shared" si="506"/>
        <v>370.78451795366942</v>
      </c>
      <c r="D2447">
        <v>59279.5</v>
      </c>
      <c r="E2447" s="135">
        <f t="shared" si="506"/>
        <v>684.47810413669345</v>
      </c>
      <c r="F2447">
        <v>28310.35</v>
      </c>
      <c r="G2447">
        <f t="shared" si="494"/>
        <v>407.31562038250644</v>
      </c>
      <c r="H2447">
        <v>23648.3</v>
      </c>
      <c r="I2447">
        <f t="shared" si="495"/>
        <v>373.48640269624445</v>
      </c>
      <c r="J2447">
        <v>21272.9</v>
      </c>
      <c r="K2447">
        <f t="shared" si="496"/>
        <v>416.83289376227106</v>
      </c>
      <c r="L2447">
        <v>68099.649999999994</v>
      </c>
      <c r="M2447" s="134">
        <f t="shared" si="497"/>
        <v>800.04100084351285</v>
      </c>
      <c r="N2447">
        <v>25238.6</v>
      </c>
      <c r="O2447">
        <f t="shared" si="498"/>
        <v>384.50147623850165</v>
      </c>
      <c r="P2447">
        <v>54322.75</v>
      </c>
      <c r="Q2447">
        <f t="shared" si="499"/>
        <v>560.8737086206221</v>
      </c>
      <c r="R2447">
        <v>27285.55</v>
      </c>
      <c r="S2447" s="135">
        <f t="shared" si="500"/>
        <v>648.30377593400431</v>
      </c>
      <c r="T2447">
        <v>35393.599999999999</v>
      </c>
      <c r="U2447" s="136">
        <f t="shared" si="501"/>
        <v>553.9970917719686</v>
      </c>
      <c r="V2447">
        <v>21683.35</v>
      </c>
      <c r="W2447">
        <f t="shared" si="502"/>
        <v>296.42350843951937</v>
      </c>
      <c r="X2447">
        <v>13338.75</v>
      </c>
      <c r="Y2447">
        <f t="shared" si="503"/>
        <v>321.9828179274819</v>
      </c>
      <c r="Z2447">
        <v>62095.9</v>
      </c>
      <c r="AA2447" s="136">
        <f t="shared" si="504"/>
        <v>626.11821408405262</v>
      </c>
      <c r="AB2447">
        <v>24668.25</v>
      </c>
      <c r="AC2447">
        <f t="shared" si="505"/>
        <v>280.40386932502787</v>
      </c>
    </row>
    <row r="2448" spans="1:29">
      <c r="A2448" s="20">
        <v>45643</v>
      </c>
      <c r="B2448">
        <v>72188</v>
      </c>
      <c r="C2448">
        <f t="shared" si="506"/>
        <v>365.88029873365116</v>
      </c>
      <c r="D2448">
        <v>58946.3</v>
      </c>
      <c r="E2448" s="135">
        <f t="shared" si="506"/>
        <v>680.63076898207271</v>
      </c>
      <c r="F2448">
        <v>27860.85</v>
      </c>
      <c r="G2448">
        <f t="shared" si="494"/>
        <v>400.84843183266736</v>
      </c>
      <c r="H2448">
        <v>23318</v>
      </c>
      <c r="I2448">
        <f t="shared" si="495"/>
        <v>368.26985187396252</v>
      </c>
      <c r="J2448">
        <v>20989.85</v>
      </c>
      <c r="K2448">
        <f t="shared" si="496"/>
        <v>411.28665650362689</v>
      </c>
      <c r="L2448">
        <v>67633.850000000006</v>
      </c>
      <c r="M2448" s="134">
        <f t="shared" si="497"/>
        <v>794.56873926518028</v>
      </c>
      <c r="N2448">
        <v>25015.8</v>
      </c>
      <c r="O2448">
        <f t="shared" si="498"/>
        <v>381.10719411089008</v>
      </c>
      <c r="P2448">
        <v>53891.25</v>
      </c>
      <c r="Q2448">
        <f t="shared" si="499"/>
        <v>556.41854010890643</v>
      </c>
      <c r="R2448">
        <v>26936.35</v>
      </c>
      <c r="S2448" s="135">
        <f t="shared" si="500"/>
        <v>640.00679535064955</v>
      </c>
      <c r="T2448">
        <v>34860.85</v>
      </c>
      <c r="U2448" s="136">
        <f t="shared" si="501"/>
        <v>545.65824094465756</v>
      </c>
      <c r="V2448">
        <v>21435.15</v>
      </c>
      <c r="W2448">
        <f t="shared" si="502"/>
        <v>293.03047577645361</v>
      </c>
      <c r="X2448">
        <v>13089.85</v>
      </c>
      <c r="Y2448">
        <f t="shared" si="503"/>
        <v>315.97464449427792</v>
      </c>
      <c r="Z2448">
        <v>61554.8</v>
      </c>
      <c r="AA2448" s="136">
        <f t="shared" si="504"/>
        <v>620.66225699766073</v>
      </c>
      <c r="AB2448">
        <v>24336</v>
      </c>
      <c r="AC2448">
        <f t="shared" si="505"/>
        <v>276.62718530474916</v>
      </c>
    </row>
    <row r="2449" spans="1:29">
      <c r="A2449" s="20">
        <v>45644</v>
      </c>
      <c r="B2449">
        <v>71250</v>
      </c>
      <c r="C2449">
        <f t="shared" si="506"/>
        <v>361.12610523594839</v>
      </c>
      <c r="D2449">
        <v>58377.45</v>
      </c>
      <c r="E2449" s="135">
        <f t="shared" si="506"/>
        <v>674.06247185510358</v>
      </c>
      <c r="F2449">
        <v>27783.95</v>
      </c>
      <c r="G2449">
        <f t="shared" si="494"/>
        <v>399.74203183381843</v>
      </c>
      <c r="H2449">
        <v>23235.599999999999</v>
      </c>
      <c r="I2449">
        <f t="shared" si="495"/>
        <v>366.9684780085189</v>
      </c>
      <c r="J2449">
        <v>20882.05</v>
      </c>
      <c r="K2449">
        <f t="shared" si="496"/>
        <v>409.17436405889339</v>
      </c>
      <c r="L2449">
        <v>67119</v>
      </c>
      <c r="M2449" s="134">
        <f t="shared" si="497"/>
        <v>788.52023374005228</v>
      </c>
      <c r="N2449">
        <v>24923.8</v>
      </c>
      <c r="O2449">
        <f t="shared" si="498"/>
        <v>379.70560544060163</v>
      </c>
      <c r="P2449">
        <v>53459.25</v>
      </c>
      <c r="Q2449">
        <f t="shared" si="499"/>
        <v>551.95820917713093</v>
      </c>
      <c r="R2449">
        <v>26794</v>
      </c>
      <c r="S2449" s="135">
        <f t="shared" si="500"/>
        <v>636.62456400459985</v>
      </c>
      <c r="T2449">
        <v>34468.65</v>
      </c>
      <c r="U2449" s="136">
        <f t="shared" si="501"/>
        <v>539.51934409909882</v>
      </c>
      <c r="V2449">
        <v>21353.5</v>
      </c>
      <c r="W2449">
        <f t="shared" si="502"/>
        <v>291.91427466066256</v>
      </c>
      <c r="X2449">
        <v>12836.65</v>
      </c>
      <c r="Y2449">
        <f t="shared" si="503"/>
        <v>309.86267376994181</v>
      </c>
      <c r="Z2449">
        <v>60846.2</v>
      </c>
      <c r="AA2449" s="136">
        <f t="shared" si="504"/>
        <v>613.51738323788004</v>
      </c>
      <c r="AB2449">
        <v>24198.85</v>
      </c>
      <c r="AC2449">
        <f t="shared" si="505"/>
        <v>275.0682019687635</v>
      </c>
    </row>
    <row r="2450" spans="1:29">
      <c r="A2450" s="20">
        <v>45645</v>
      </c>
      <c r="B2450">
        <v>70625.7</v>
      </c>
      <c r="C2450">
        <f t="shared" si="506"/>
        <v>357.96188028859672</v>
      </c>
      <c r="D2450">
        <v>58089.4</v>
      </c>
      <c r="E2450" s="135">
        <f t="shared" si="506"/>
        <v>670.73646677920772</v>
      </c>
      <c r="F2450">
        <v>27695.1</v>
      </c>
      <c r="G2450">
        <f t="shared" si="494"/>
        <v>398.46370101590247</v>
      </c>
      <c r="H2450">
        <v>23168.15</v>
      </c>
      <c r="I2450">
        <f t="shared" si="495"/>
        <v>365.90321505676928</v>
      </c>
      <c r="J2450">
        <v>20780.95</v>
      </c>
      <c r="K2450">
        <f t="shared" si="496"/>
        <v>407.19335509634635</v>
      </c>
      <c r="L2450">
        <v>66948.3</v>
      </c>
      <c r="M2450" s="134">
        <f t="shared" si="497"/>
        <v>786.51483431664872</v>
      </c>
      <c r="N2450">
        <v>24913.15</v>
      </c>
      <c r="O2450">
        <f t="shared" si="498"/>
        <v>379.54335631735631</v>
      </c>
      <c r="P2450">
        <v>53172.6</v>
      </c>
      <c r="Q2450">
        <f t="shared" si="499"/>
        <v>548.99859375677568</v>
      </c>
      <c r="R2450">
        <v>26798.5</v>
      </c>
      <c r="S2450" s="135">
        <f t="shared" si="500"/>
        <v>636.73148385747811</v>
      </c>
      <c r="T2450">
        <v>34165.699999999997</v>
      </c>
      <c r="U2450" s="136">
        <f t="shared" si="501"/>
        <v>534.77742977130174</v>
      </c>
      <c r="V2450">
        <v>21171.7</v>
      </c>
      <c r="W2450">
        <f t="shared" si="502"/>
        <v>289.42896709359826</v>
      </c>
      <c r="X2450">
        <v>12782.7</v>
      </c>
      <c r="Y2450">
        <f t="shared" si="503"/>
        <v>308.56037984980776</v>
      </c>
      <c r="Z2450">
        <v>60238.8</v>
      </c>
      <c r="AA2450" s="136">
        <f t="shared" si="504"/>
        <v>607.39291764136487</v>
      </c>
      <c r="AB2450">
        <v>23951.7</v>
      </c>
      <c r="AC2450">
        <f t="shared" si="505"/>
        <v>272.25884920544712</v>
      </c>
    </row>
    <row r="2451" spans="1:29">
      <c r="A2451" s="20">
        <v>45646</v>
      </c>
      <c r="B2451">
        <v>68702.649999999994</v>
      </c>
      <c r="C2451">
        <f t="shared" si="506"/>
        <v>348.21502335282145</v>
      </c>
      <c r="D2451">
        <v>56427.75</v>
      </c>
      <c r="E2451" s="135">
        <f t="shared" si="506"/>
        <v>651.55001882099725</v>
      </c>
      <c r="F2451">
        <v>27263.45</v>
      </c>
      <c r="G2451">
        <f t="shared" si="494"/>
        <v>392.25332963094581</v>
      </c>
      <c r="H2451">
        <v>22725.75</v>
      </c>
      <c r="I2451">
        <f t="shared" si="495"/>
        <v>358.9162272160865</v>
      </c>
      <c r="J2451">
        <v>20398.45</v>
      </c>
      <c r="K2451">
        <f t="shared" si="496"/>
        <v>399.69843988196243</v>
      </c>
      <c r="L2451">
        <v>64986.65</v>
      </c>
      <c r="M2451" s="134">
        <f t="shared" si="497"/>
        <v>763.46918827728314</v>
      </c>
      <c r="N2451">
        <v>24350.65</v>
      </c>
      <c r="O2451">
        <f t="shared" si="498"/>
        <v>370.97386037129917</v>
      </c>
      <c r="P2451">
        <v>51830.75</v>
      </c>
      <c r="Q2451">
        <f t="shared" si="499"/>
        <v>535.14420704195402</v>
      </c>
      <c r="R2451">
        <v>26087.8</v>
      </c>
      <c r="S2451" s="135">
        <f t="shared" si="500"/>
        <v>619.84527509290149</v>
      </c>
      <c r="T2451">
        <v>33126.550000000003</v>
      </c>
      <c r="U2451" s="136">
        <f t="shared" si="501"/>
        <v>518.5121705743046</v>
      </c>
      <c r="V2451">
        <v>20753.849999999999</v>
      </c>
      <c r="W2451">
        <f t="shared" si="502"/>
        <v>283.7167241513659</v>
      </c>
      <c r="X2451">
        <v>12493.65</v>
      </c>
      <c r="Y2451">
        <f t="shared" si="503"/>
        <v>301.58302938428898</v>
      </c>
      <c r="Z2451">
        <v>58200.05</v>
      </c>
      <c r="AA2451" s="136">
        <f t="shared" si="504"/>
        <v>586.83602887795439</v>
      </c>
      <c r="AB2451">
        <v>23587.5</v>
      </c>
      <c r="AC2451">
        <f t="shared" si="505"/>
        <v>268.11898970150276</v>
      </c>
    </row>
    <row r="2452" spans="1:29">
      <c r="A2452" s="20">
        <v>45649</v>
      </c>
      <c r="B2452">
        <v>68888.95</v>
      </c>
      <c r="C2452">
        <f t="shared" si="506"/>
        <v>349.15927308482787</v>
      </c>
      <c r="D2452">
        <v>56385.7</v>
      </c>
      <c r="E2452" s="135">
        <f t="shared" si="506"/>
        <v>651.06448327702424</v>
      </c>
      <c r="F2452">
        <v>27361</v>
      </c>
      <c r="G2452">
        <f t="shared" si="494"/>
        <v>393.65683184014893</v>
      </c>
      <c r="H2452">
        <v>22750.9</v>
      </c>
      <c r="I2452">
        <f t="shared" si="495"/>
        <v>359.31343052574556</v>
      </c>
      <c r="J2452">
        <v>20471</v>
      </c>
      <c r="K2452">
        <f t="shared" si="496"/>
        <v>401.12002445399793</v>
      </c>
      <c r="L2452">
        <v>65304.3</v>
      </c>
      <c r="M2452" s="134">
        <f t="shared" si="497"/>
        <v>767.20096992253309</v>
      </c>
      <c r="N2452">
        <v>24265.75</v>
      </c>
      <c r="O2452">
        <f t="shared" si="498"/>
        <v>369.68043778317423</v>
      </c>
      <c r="P2452">
        <v>51670.45</v>
      </c>
      <c r="Q2452">
        <f t="shared" si="499"/>
        <v>533.48913517074186</v>
      </c>
      <c r="R2452">
        <v>26185.9</v>
      </c>
      <c r="S2452" s="135">
        <f t="shared" si="500"/>
        <v>622.17612788564804</v>
      </c>
      <c r="T2452">
        <v>33245.300000000003</v>
      </c>
      <c r="U2452" s="136">
        <f t="shared" si="501"/>
        <v>520.3709008150239</v>
      </c>
      <c r="V2452">
        <v>20780.55</v>
      </c>
      <c r="W2452">
        <f t="shared" si="502"/>
        <v>284.08172806798098</v>
      </c>
      <c r="X2452">
        <v>12585.75</v>
      </c>
      <c r="Y2452">
        <f t="shared" si="503"/>
        <v>303.80622252690887</v>
      </c>
      <c r="Z2452">
        <v>58334.75</v>
      </c>
      <c r="AA2452" s="136">
        <f t="shared" si="504"/>
        <v>588.19422037589732</v>
      </c>
      <c r="AB2452">
        <v>23753.45</v>
      </c>
      <c r="AC2452">
        <f t="shared" si="505"/>
        <v>270.00534248755315</v>
      </c>
    </row>
    <row r="2453" spans="1:29">
      <c r="A2453" s="20">
        <v>45650</v>
      </c>
      <c r="B2453">
        <v>68857.25</v>
      </c>
      <c r="C2453">
        <f t="shared" si="506"/>
        <v>348.9986036457264</v>
      </c>
      <c r="D2453">
        <v>56386.7</v>
      </c>
      <c r="E2453" s="135">
        <f t="shared" si="506"/>
        <v>651.07602990113764</v>
      </c>
      <c r="F2453">
        <v>27361.55</v>
      </c>
      <c r="G2453">
        <f t="shared" si="494"/>
        <v>393.66474497408086</v>
      </c>
      <c r="H2453">
        <v>22738.75</v>
      </c>
      <c r="I2453">
        <f t="shared" si="495"/>
        <v>359.12154105408121</v>
      </c>
      <c r="J2453">
        <v>20446</v>
      </c>
      <c r="K2453">
        <f t="shared" si="496"/>
        <v>400.63016071449562</v>
      </c>
      <c r="L2453">
        <v>65038.9</v>
      </c>
      <c r="M2453" s="134">
        <f t="shared" si="497"/>
        <v>764.08302612070929</v>
      </c>
      <c r="N2453">
        <v>24261.55</v>
      </c>
      <c r="O2453">
        <f t="shared" si="498"/>
        <v>369.61645221344372</v>
      </c>
      <c r="P2453">
        <v>51653.1</v>
      </c>
      <c r="Q2453">
        <f t="shared" si="499"/>
        <v>533.30999919466251</v>
      </c>
      <c r="R2453">
        <v>26218.05</v>
      </c>
      <c r="S2453" s="135">
        <f t="shared" si="500"/>
        <v>622.94001083454498</v>
      </c>
      <c r="T2453">
        <v>33185.5</v>
      </c>
      <c r="U2453" s="136">
        <f t="shared" si="501"/>
        <v>519.43488339696057</v>
      </c>
      <c r="V2453">
        <v>20778.2</v>
      </c>
      <c r="W2453">
        <f t="shared" si="502"/>
        <v>284.04960225509541</v>
      </c>
      <c r="X2453">
        <v>12548.6</v>
      </c>
      <c r="Y2453">
        <f t="shared" si="503"/>
        <v>302.90946220933745</v>
      </c>
      <c r="Z2453">
        <v>58160.6</v>
      </c>
      <c r="AA2453" s="136">
        <f t="shared" si="504"/>
        <v>586.43825118980396</v>
      </c>
      <c r="AB2453">
        <v>23727.65</v>
      </c>
      <c r="AC2453">
        <f t="shared" si="505"/>
        <v>269.71207402187014</v>
      </c>
    </row>
    <row r="2454" spans="1:29">
      <c r="A2454" s="20">
        <v>45652</v>
      </c>
      <c r="B2454">
        <v>69165.850000000006</v>
      </c>
      <c r="C2454">
        <f t="shared" si="506"/>
        <v>350.56272316959746</v>
      </c>
      <c r="D2454">
        <v>56401.45</v>
      </c>
      <c r="E2454" s="135">
        <f t="shared" si="506"/>
        <v>651.24634260681194</v>
      </c>
      <c r="F2454">
        <v>27407.95</v>
      </c>
      <c r="G2454">
        <f t="shared" si="494"/>
        <v>394.33232572761267</v>
      </c>
      <c r="H2454">
        <v>22740.65</v>
      </c>
      <c r="I2454">
        <f t="shared" si="495"/>
        <v>359.15154846117281</v>
      </c>
      <c r="J2454">
        <v>20508</v>
      </c>
      <c r="K2454">
        <f t="shared" si="496"/>
        <v>401.84502278846111</v>
      </c>
      <c r="L2454">
        <v>65200.05</v>
      </c>
      <c r="M2454" s="134">
        <f t="shared" si="497"/>
        <v>765.97623125885514</v>
      </c>
      <c r="N2454">
        <v>24249.15</v>
      </c>
      <c r="O2454">
        <f t="shared" si="498"/>
        <v>369.42754243614394</v>
      </c>
      <c r="P2454">
        <v>51750.6</v>
      </c>
      <c r="Q2454">
        <f t="shared" si="499"/>
        <v>534.31667110634794</v>
      </c>
      <c r="R2454">
        <v>26389.75</v>
      </c>
      <c r="S2454" s="135">
        <f t="shared" si="500"/>
        <v>627.01959722103413</v>
      </c>
      <c r="T2454">
        <v>33489.15</v>
      </c>
      <c r="U2454" s="136">
        <f t="shared" si="501"/>
        <v>524.18775445038716</v>
      </c>
      <c r="V2454">
        <v>20758.849999999999</v>
      </c>
      <c r="W2454">
        <f t="shared" si="502"/>
        <v>283.78507694473944</v>
      </c>
      <c r="X2454">
        <v>12601.25</v>
      </c>
      <c r="Y2454">
        <f t="shared" si="503"/>
        <v>304.18037555308268</v>
      </c>
      <c r="Z2454">
        <v>58596.9</v>
      </c>
      <c r="AA2454" s="136">
        <f t="shared" si="504"/>
        <v>590.83750100830855</v>
      </c>
      <c r="AB2454">
        <v>23750.2</v>
      </c>
      <c r="AC2454">
        <f t="shared" si="505"/>
        <v>269.96839975447296</v>
      </c>
    </row>
    <row r="2455" spans="1:29">
      <c r="A2455" s="20">
        <v>45653</v>
      </c>
      <c r="B2455">
        <v>68557.149999999994</v>
      </c>
      <c r="C2455">
        <f t="shared" si="506"/>
        <v>347.47756583265539</v>
      </c>
      <c r="D2455">
        <v>56347.95</v>
      </c>
      <c r="E2455" s="135">
        <f t="shared" si="506"/>
        <v>650.62859821673931</v>
      </c>
      <c r="F2455">
        <v>27445.200000000001</v>
      </c>
      <c r="G2455">
        <f t="shared" si="494"/>
        <v>394.86826070754927</v>
      </c>
      <c r="H2455">
        <v>22738.7</v>
      </c>
      <c r="I2455">
        <f t="shared" si="495"/>
        <v>359.12075138547357</v>
      </c>
      <c r="J2455">
        <v>20498.900000000001</v>
      </c>
      <c r="K2455">
        <f t="shared" si="496"/>
        <v>401.66671238728242</v>
      </c>
      <c r="L2455">
        <v>64881.65</v>
      </c>
      <c r="M2455" s="134">
        <f t="shared" si="497"/>
        <v>762.23563854408235</v>
      </c>
      <c r="N2455">
        <v>24276.3</v>
      </c>
      <c r="O2455">
        <f t="shared" si="498"/>
        <v>369.84116344047362</v>
      </c>
      <c r="P2455">
        <v>51739.8</v>
      </c>
      <c r="Q2455">
        <f t="shared" si="499"/>
        <v>534.20516283305358</v>
      </c>
      <c r="R2455">
        <v>26332.65</v>
      </c>
      <c r="S2455" s="135">
        <f t="shared" si="500"/>
        <v>625.66290308784539</v>
      </c>
      <c r="T2455">
        <v>33342</v>
      </c>
      <c r="U2455" s="136">
        <f t="shared" si="501"/>
        <v>521.88449419841379</v>
      </c>
      <c r="V2455">
        <v>20758.349999999999</v>
      </c>
      <c r="W2455">
        <f t="shared" si="502"/>
        <v>283.77824166540211</v>
      </c>
      <c r="X2455">
        <v>12461.05</v>
      </c>
      <c r="Y2455">
        <f t="shared" si="503"/>
        <v>300.79610108407826</v>
      </c>
      <c r="Z2455">
        <v>58247.9</v>
      </c>
      <c r="AA2455" s="136">
        <f t="shared" si="504"/>
        <v>587.31850447688953</v>
      </c>
      <c r="AB2455">
        <v>23813.4</v>
      </c>
      <c r="AC2455">
        <f t="shared" si="505"/>
        <v>270.68679382544849</v>
      </c>
    </row>
    <row r="2456" spans="1:29">
      <c r="A2456" s="20">
        <v>45656</v>
      </c>
      <c r="B2456">
        <v>68063.8</v>
      </c>
      <c r="C2456">
        <f t="shared" si="506"/>
        <v>344.97705265345326</v>
      </c>
      <c r="D2456">
        <v>55911.75</v>
      </c>
      <c r="E2456" s="135">
        <f t="shared" si="506"/>
        <v>645.59196077842716</v>
      </c>
      <c r="F2456">
        <v>27260.25</v>
      </c>
      <c r="G2456">
        <f t="shared" si="494"/>
        <v>392.20728957897808</v>
      </c>
      <c r="H2456">
        <v>22656.9</v>
      </c>
      <c r="I2456">
        <f t="shared" si="495"/>
        <v>357.828853543322</v>
      </c>
      <c r="J2456">
        <v>20400</v>
      </c>
      <c r="K2456">
        <f t="shared" si="496"/>
        <v>399.72881143381159</v>
      </c>
      <c r="L2456">
        <v>64398</v>
      </c>
      <c r="M2456" s="134">
        <f t="shared" si="497"/>
        <v>756.55367351110544</v>
      </c>
      <c r="N2456">
        <v>24388.95</v>
      </c>
      <c r="O2456">
        <f t="shared" si="498"/>
        <v>371.55734782860401</v>
      </c>
      <c r="P2456">
        <v>51294.15</v>
      </c>
      <c r="Q2456">
        <f t="shared" si="499"/>
        <v>529.60389783364212</v>
      </c>
      <c r="R2456">
        <v>26236.3</v>
      </c>
      <c r="S2456" s="135">
        <f t="shared" si="500"/>
        <v>623.37363023788475</v>
      </c>
      <c r="T2456">
        <v>32847.050000000003</v>
      </c>
      <c r="U2456" s="136">
        <f t="shared" si="501"/>
        <v>514.13730655509596</v>
      </c>
      <c r="V2456">
        <v>20820.8</v>
      </c>
      <c r="W2456">
        <f t="shared" si="502"/>
        <v>284.63196805463849</v>
      </c>
      <c r="X2456">
        <v>12325.05</v>
      </c>
      <c r="Y2456">
        <f t="shared" si="503"/>
        <v>297.51321001571444</v>
      </c>
      <c r="Z2456">
        <v>57283.45</v>
      </c>
      <c r="AA2456" s="136">
        <f t="shared" si="504"/>
        <v>577.59387351778651</v>
      </c>
      <c r="AB2456">
        <v>23644.9</v>
      </c>
      <c r="AC2456">
        <f t="shared" si="505"/>
        <v>268.77145520267356</v>
      </c>
    </row>
    <row r="2457" spans="1:29">
      <c r="A2457" s="20">
        <v>45657</v>
      </c>
      <c r="B2457">
        <v>67988.350000000006</v>
      </c>
      <c r="C2457">
        <f t="shared" si="506"/>
        <v>344.59463911464547</v>
      </c>
      <c r="D2457">
        <v>56293.05</v>
      </c>
      <c r="E2457" s="135">
        <f t="shared" si="506"/>
        <v>649.99468855290775</v>
      </c>
      <c r="F2457">
        <v>27282</v>
      </c>
      <c r="G2457">
        <f t="shared" si="494"/>
        <v>392.52021805719608</v>
      </c>
      <c r="H2457">
        <v>22700.1</v>
      </c>
      <c r="I2457">
        <f t="shared" si="495"/>
        <v>358.51112722035066</v>
      </c>
      <c r="J2457">
        <v>20379.55</v>
      </c>
      <c r="K2457">
        <f t="shared" si="496"/>
        <v>399.32810289489873</v>
      </c>
      <c r="L2457">
        <v>64397</v>
      </c>
      <c r="M2457" s="134">
        <f t="shared" si="497"/>
        <v>756.54192541840825</v>
      </c>
      <c r="N2457">
        <v>24416.799999999999</v>
      </c>
      <c r="O2457">
        <f t="shared" si="498"/>
        <v>371.98163309455543</v>
      </c>
      <c r="P2457">
        <v>51384.65</v>
      </c>
      <c r="Q2457">
        <f t="shared" si="499"/>
        <v>530.53829586448865</v>
      </c>
      <c r="R2457">
        <v>26392.2</v>
      </c>
      <c r="S2457" s="135">
        <f t="shared" si="500"/>
        <v>627.07780914093462</v>
      </c>
      <c r="T2457">
        <v>32825</v>
      </c>
      <c r="U2457" s="136">
        <f t="shared" si="501"/>
        <v>513.79216969776655</v>
      </c>
      <c r="V2457">
        <v>20799.2</v>
      </c>
      <c r="W2457">
        <f t="shared" si="502"/>
        <v>284.33668398726451</v>
      </c>
      <c r="X2457">
        <v>12416.15</v>
      </c>
      <c r="Y2457">
        <f t="shared" si="503"/>
        <v>299.7122642534199</v>
      </c>
      <c r="Z2457">
        <v>57213.25</v>
      </c>
      <c r="AA2457" s="136">
        <f t="shared" si="504"/>
        <v>576.88604097765585</v>
      </c>
      <c r="AB2457">
        <v>23644.799999999999</v>
      </c>
      <c r="AC2457">
        <f t="shared" si="505"/>
        <v>268.77031850319412</v>
      </c>
    </row>
    <row r="2458" spans="1:29">
      <c r="A2458" s="20">
        <v>45658</v>
      </c>
      <c r="B2458">
        <v>68247.95</v>
      </c>
      <c r="C2458">
        <f t="shared" si="506"/>
        <v>345.91040524684547</v>
      </c>
      <c r="D2458">
        <v>56743.3</v>
      </c>
      <c r="E2458" s="135">
        <f t="shared" si="506"/>
        <v>655.19355606001466</v>
      </c>
      <c r="F2458">
        <v>27346.1</v>
      </c>
      <c r="G2458">
        <f t="shared" si="494"/>
        <v>393.44245784817423</v>
      </c>
      <c r="H2458">
        <v>22759.3</v>
      </c>
      <c r="I2458">
        <f t="shared" si="495"/>
        <v>359.44609485183446</v>
      </c>
      <c r="J2458">
        <v>20388.25</v>
      </c>
      <c r="K2458">
        <f t="shared" si="496"/>
        <v>399.49857547624555</v>
      </c>
      <c r="L2458">
        <v>64644.85</v>
      </c>
      <c r="M2458" s="134">
        <f t="shared" si="497"/>
        <v>759.45369019339705</v>
      </c>
      <c r="N2458">
        <v>24490.65</v>
      </c>
      <c r="O2458">
        <f t="shared" si="498"/>
        <v>373.10671269565114</v>
      </c>
      <c r="P2458">
        <v>51722.35</v>
      </c>
      <c r="Q2458">
        <f t="shared" si="499"/>
        <v>534.02499437296217</v>
      </c>
      <c r="R2458">
        <v>26511.25</v>
      </c>
      <c r="S2458" s="135">
        <f t="shared" si="500"/>
        <v>629.90643324874782</v>
      </c>
      <c r="T2458">
        <v>32911.4</v>
      </c>
      <c r="U2458" s="136">
        <f t="shared" si="501"/>
        <v>515.14454268975089</v>
      </c>
      <c r="V2458">
        <v>20832.55</v>
      </c>
      <c r="W2458">
        <f t="shared" si="502"/>
        <v>284.7925971190665</v>
      </c>
      <c r="X2458">
        <v>12429.35</v>
      </c>
      <c r="Y2458">
        <f t="shared" si="503"/>
        <v>300.03089779829054</v>
      </c>
      <c r="Z2458">
        <v>57480.15</v>
      </c>
      <c r="AA2458" s="136">
        <f t="shared" si="504"/>
        <v>579.57721626199884</v>
      </c>
      <c r="AB2458">
        <v>23742.9</v>
      </c>
      <c r="AC2458">
        <f t="shared" si="505"/>
        <v>269.88542069247734</v>
      </c>
    </row>
    <row r="2459" spans="1:29">
      <c r="A2459" s="20">
        <v>45659</v>
      </c>
      <c r="B2459">
        <v>69103.600000000006</v>
      </c>
      <c r="C2459">
        <f t="shared" si="506"/>
        <v>350.24721299344401</v>
      </c>
      <c r="D2459">
        <v>57276.95</v>
      </c>
      <c r="E2459" s="135">
        <f t="shared" si="506"/>
        <v>661.35541201818808</v>
      </c>
      <c r="F2459">
        <v>27761.3</v>
      </c>
      <c r="G2459">
        <f t="shared" si="494"/>
        <v>399.41615459098443</v>
      </c>
      <c r="H2459">
        <v>23116.3</v>
      </c>
      <c r="I2459">
        <f t="shared" si="495"/>
        <v>365.08432871061325</v>
      </c>
      <c r="J2459">
        <v>20712.5</v>
      </c>
      <c r="K2459">
        <f t="shared" si="496"/>
        <v>405.85210817758934</v>
      </c>
      <c r="L2459">
        <v>65389.7</v>
      </c>
      <c r="M2459" s="134">
        <f t="shared" si="497"/>
        <v>768.20425703886963</v>
      </c>
      <c r="N2459">
        <v>24644.55</v>
      </c>
      <c r="O2459">
        <f t="shared" si="498"/>
        <v>375.45132678649236</v>
      </c>
      <c r="P2459">
        <v>52134.75</v>
      </c>
      <c r="Q2459">
        <f t="shared" si="499"/>
        <v>538.28295843838862</v>
      </c>
      <c r="R2459">
        <v>26976.15</v>
      </c>
      <c r="S2459" s="135">
        <f t="shared" si="500"/>
        <v>640.95244204943981</v>
      </c>
      <c r="T2459">
        <v>33507.15</v>
      </c>
      <c r="U2459" s="136">
        <f t="shared" si="501"/>
        <v>524.46949882371723</v>
      </c>
      <c r="V2459">
        <v>21175.3</v>
      </c>
      <c r="W2459">
        <f t="shared" si="502"/>
        <v>289.47818110482723</v>
      </c>
      <c r="X2459">
        <v>12609.3</v>
      </c>
      <c r="Y2459">
        <f t="shared" si="503"/>
        <v>304.3746937376439</v>
      </c>
      <c r="Z2459">
        <v>58382.05</v>
      </c>
      <c r="AA2459" s="136">
        <f t="shared" si="504"/>
        <v>588.67115027829323</v>
      </c>
      <c r="AB2459">
        <v>24188.65</v>
      </c>
      <c r="AC2459">
        <f t="shared" si="505"/>
        <v>274.95225862186555</v>
      </c>
    </row>
    <row r="2460" spans="1:29">
      <c r="A2460" s="20">
        <v>45660</v>
      </c>
      <c r="B2460">
        <v>69192.45</v>
      </c>
      <c r="C2460">
        <f t="shared" si="506"/>
        <v>350.69754358221888</v>
      </c>
      <c r="D2460">
        <v>57044.6</v>
      </c>
      <c r="E2460" s="135">
        <f t="shared" si="506"/>
        <v>658.67255390541459</v>
      </c>
      <c r="F2460">
        <v>27513.4</v>
      </c>
      <c r="G2460">
        <f t="shared" si="494"/>
        <v>395.8494893151111</v>
      </c>
      <c r="H2460">
        <v>23002.05</v>
      </c>
      <c r="I2460">
        <f t="shared" si="495"/>
        <v>363.27993594208249</v>
      </c>
      <c r="J2460">
        <v>20545.45</v>
      </c>
      <c r="K2460">
        <f t="shared" si="496"/>
        <v>402.57883867023548</v>
      </c>
      <c r="L2460">
        <v>65179.65</v>
      </c>
      <c r="M2460" s="134">
        <f t="shared" si="497"/>
        <v>765.73657016783318</v>
      </c>
      <c r="N2460">
        <v>24568.9</v>
      </c>
      <c r="O2460">
        <f t="shared" si="498"/>
        <v>374.29882479836931</v>
      </c>
      <c r="P2460">
        <v>51847.05</v>
      </c>
      <c r="Q2460">
        <f t="shared" si="499"/>
        <v>535.31250193590756</v>
      </c>
      <c r="R2460">
        <v>26849.05</v>
      </c>
      <c r="S2460" s="135">
        <f t="shared" si="500"/>
        <v>637.93255020481081</v>
      </c>
      <c r="T2460">
        <v>33222.15</v>
      </c>
      <c r="U2460" s="136">
        <f t="shared" si="501"/>
        <v>520.00854624599106</v>
      </c>
      <c r="V2460">
        <v>21100.1</v>
      </c>
      <c r="W2460">
        <f t="shared" si="502"/>
        <v>288.45015509248816</v>
      </c>
      <c r="X2460">
        <v>12687.1</v>
      </c>
      <c r="Y2460">
        <f t="shared" si="503"/>
        <v>306.2527005399873</v>
      </c>
      <c r="Z2460">
        <v>58041.35</v>
      </c>
      <c r="AA2460" s="136">
        <f t="shared" si="504"/>
        <v>585.23584334919735</v>
      </c>
      <c r="AB2460">
        <v>24004.75</v>
      </c>
      <c r="AC2460">
        <f t="shared" si="505"/>
        <v>272.86186827926434</v>
      </c>
    </row>
    <row r="2461" spans="1:29">
      <c r="A2461" s="20">
        <v>45663</v>
      </c>
      <c r="B2461">
        <v>66996.800000000003</v>
      </c>
      <c r="C2461">
        <f t="shared" si="506"/>
        <v>339.56903083890228</v>
      </c>
      <c r="D2461">
        <v>54905.9</v>
      </c>
      <c r="E2461" s="135">
        <f t="shared" si="506"/>
        <v>633.97778891385519</v>
      </c>
      <c r="F2461">
        <v>27158.25</v>
      </c>
      <c r="G2461">
        <f t="shared" si="494"/>
        <v>390.7397629225074</v>
      </c>
      <c r="H2461">
        <v>22573.95</v>
      </c>
      <c r="I2461">
        <f t="shared" si="495"/>
        <v>356.51879332319396</v>
      </c>
      <c r="J2461">
        <v>20234.25</v>
      </c>
      <c r="K2461">
        <f t="shared" si="496"/>
        <v>396.48101484091183</v>
      </c>
      <c r="L2461">
        <v>63547.55</v>
      </c>
      <c r="M2461" s="134">
        <f t="shared" si="497"/>
        <v>746.56250807681374</v>
      </c>
      <c r="N2461">
        <v>24089.5</v>
      </c>
      <c r="O2461">
        <f t="shared" si="498"/>
        <v>366.99532905340971</v>
      </c>
      <c r="P2461">
        <v>50627.199999999997</v>
      </c>
      <c r="Q2461">
        <f t="shared" si="499"/>
        <v>522.71774571570757</v>
      </c>
      <c r="R2461">
        <v>26000.25</v>
      </c>
      <c r="S2461" s="135">
        <f t="shared" si="500"/>
        <v>617.76508995523625</v>
      </c>
      <c r="T2461">
        <v>32509.8</v>
      </c>
      <c r="U2461" s="136">
        <f t="shared" si="501"/>
        <v>508.85851267145313</v>
      </c>
      <c r="V2461">
        <v>20698</v>
      </c>
      <c r="W2461">
        <f t="shared" si="502"/>
        <v>282.95322344938268</v>
      </c>
      <c r="X2461">
        <v>12228.45</v>
      </c>
      <c r="Y2461">
        <f t="shared" si="503"/>
        <v>295.18139180097961</v>
      </c>
      <c r="Z2461">
        <v>56481.05</v>
      </c>
      <c r="AA2461" s="136">
        <f t="shared" si="504"/>
        <v>569.50320642090833</v>
      </c>
      <c r="AB2461">
        <v>23616.05</v>
      </c>
      <c r="AC2461">
        <f t="shared" si="505"/>
        <v>268.44351740286902</v>
      </c>
    </row>
    <row r="2462" spans="1:29">
      <c r="A2462" s="20">
        <v>45664</v>
      </c>
      <c r="B2462">
        <v>66938.899999999994</v>
      </c>
      <c r="C2462">
        <f t="shared" si="506"/>
        <v>339.2755683618052</v>
      </c>
      <c r="D2462">
        <v>55487.55</v>
      </c>
      <c r="E2462" s="135">
        <f t="shared" si="506"/>
        <v>640.69388282947705</v>
      </c>
      <c r="F2462">
        <v>27146.1</v>
      </c>
      <c r="G2462">
        <f t="shared" si="494"/>
        <v>390.56495460019244</v>
      </c>
      <c r="H2462">
        <v>22637.9</v>
      </c>
      <c r="I2462">
        <f t="shared" si="495"/>
        <v>357.5287794724066</v>
      </c>
      <c r="J2462">
        <v>20256.8</v>
      </c>
      <c r="K2462">
        <f t="shared" si="496"/>
        <v>396.92287193394282</v>
      </c>
      <c r="L2462">
        <v>64146.55</v>
      </c>
      <c r="M2462" s="134">
        <f t="shared" si="497"/>
        <v>753.59961560240686</v>
      </c>
      <c r="N2462">
        <v>24262.799999999999</v>
      </c>
      <c r="O2462">
        <f t="shared" si="498"/>
        <v>369.63549553776829</v>
      </c>
      <c r="P2462">
        <v>51201.7</v>
      </c>
      <c r="Q2462">
        <f t="shared" si="499"/>
        <v>528.64936636456184</v>
      </c>
      <c r="R2462">
        <v>26052.95</v>
      </c>
      <c r="S2462" s="135">
        <f t="shared" si="500"/>
        <v>619.01724023227746</v>
      </c>
      <c r="T2462">
        <v>32432.65</v>
      </c>
      <c r="U2462" s="136">
        <f t="shared" si="501"/>
        <v>507.65092498243007</v>
      </c>
      <c r="V2462">
        <v>20751.5</v>
      </c>
      <c r="W2462">
        <f t="shared" si="502"/>
        <v>283.68459833848033</v>
      </c>
      <c r="X2462">
        <v>12309.2</v>
      </c>
      <c r="Y2462">
        <f t="shared" si="503"/>
        <v>297.13060837282057</v>
      </c>
      <c r="Z2462">
        <v>56557.75</v>
      </c>
      <c r="AA2462" s="136">
        <f t="shared" si="504"/>
        <v>570.27657901105101</v>
      </c>
      <c r="AB2462">
        <v>23707.9</v>
      </c>
      <c r="AC2462">
        <f t="shared" si="505"/>
        <v>269.48757587469026</v>
      </c>
    </row>
    <row r="2463" spans="1:29">
      <c r="A2463" s="20">
        <v>45665</v>
      </c>
      <c r="B2463">
        <v>66402.600000000006</v>
      </c>
      <c r="C2463">
        <f t="shared" si="506"/>
        <v>336.55736583214861</v>
      </c>
      <c r="D2463">
        <v>54669</v>
      </c>
      <c r="E2463" s="135">
        <f t="shared" si="506"/>
        <v>631.2423936613651</v>
      </c>
      <c r="F2463">
        <v>26921.599999999999</v>
      </c>
      <c r="G2463">
        <f t="shared" si="494"/>
        <v>387.33495720433291</v>
      </c>
      <c r="H2463">
        <v>22572.7</v>
      </c>
      <c r="I2463">
        <f t="shared" si="495"/>
        <v>356.49905160800216</v>
      </c>
      <c r="J2463">
        <v>20263.599999999999</v>
      </c>
      <c r="K2463">
        <f t="shared" si="496"/>
        <v>397.0561148710874</v>
      </c>
      <c r="L2463">
        <v>63100.800000000003</v>
      </c>
      <c r="M2463" s="134">
        <f t="shared" si="497"/>
        <v>741.31404766436174</v>
      </c>
      <c r="N2463">
        <v>24029.15</v>
      </c>
      <c r="O2463">
        <f t="shared" si="498"/>
        <v>366.07591735501944</v>
      </c>
      <c r="P2463">
        <v>50377.15</v>
      </c>
      <c r="Q2463">
        <f t="shared" si="499"/>
        <v>520.13601944373897</v>
      </c>
      <c r="R2463">
        <v>25638</v>
      </c>
      <c r="S2463" s="135">
        <f t="shared" si="500"/>
        <v>609.15804179853444</v>
      </c>
      <c r="T2463">
        <v>31908.95</v>
      </c>
      <c r="U2463" s="136">
        <f t="shared" si="501"/>
        <v>499.45372896504335</v>
      </c>
      <c r="V2463">
        <v>20741.45</v>
      </c>
      <c r="W2463">
        <f t="shared" si="502"/>
        <v>283.54720922379937</v>
      </c>
      <c r="X2463">
        <v>12279.45</v>
      </c>
      <c r="Y2463">
        <f t="shared" si="503"/>
        <v>296.41247595161599</v>
      </c>
      <c r="Z2463">
        <v>55475.4</v>
      </c>
      <c r="AA2463" s="136">
        <f t="shared" si="504"/>
        <v>559.36315237557471</v>
      </c>
      <c r="AB2463">
        <v>23688.95</v>
      </c>
      <c r="AC2463">
        <f t="shared" si="505"/>
        <v>269.27217132334556</v>
      </c>
    </row>
    <row r="2464" spans="1:29">
      <c r="A2464" s="20">
        <v>45666</v>
      </c>
      <c r="B2464">
        <v>65557.2</v>
      </c>
      <c r="C2464">
        <f t="shared" si="506"/>
        <v>332.27250956033845</v>
      </c>
      <c r="D2464">
        <v>53615.199999999997</v>
      </c>
      <c r="E2464" s="135">
        <f t="shared" si="506"/>
        <v>619.07456117055051</v>
      </c>
      <c r="F2464">
        <v>26878.3</v>
      </c>
      <c r="G2464">
        <f t="shared" si="494"/>
        <v>386.7119777511449</v>
      </c>
      <c r="H2464">
        <v>22633.7</v>
      </c>
      <c r="I2464">
        <f t="shared" si="495"/>
        <v>357.46244730936212</v>
      </c>
      <c r="J2464">
        <v>20254.150000000001</v>
      </c>
      <c r="K2464">
        <f t="shared" si="496"/>
        <v>396.87094637755564</v>
      </c>
      <c r="L2464">
        <v>62014.9</v>
      </c>
      <c r="M2464" s="134">
        <f t="shared" si="497"/>
        <v>728.5567938045258</v>
      </c>
      <c r="N2464">
        <v>24020</v>
      </c>
      <c r="O2464">
        <f t="shared" si="498"/>
        <v>365.93652022096353</v>
      </c>
      <c r="P2464">
        <v>49759.1</v>
      </c>
      <c r="Q2464">
        <f t="shared" si="499"/>
        <v>513.75475200766516</v>
      </c>
      <c r="R2464">
        <v>25181.75</v>
      </c>
      <c r="S2464" s="135">
        <f t="shared" si="500"/>
        <v>598.31755671504197</v>
      </c>
      <c r="T2464">
        <v>31517.5</v>
      </c>
      <c r="U2464" s="136">
        <f t="shared" si="501"/>
        <v>493.3265714683734</v>
      </c>
      <c r="V2464">
        <v>20761.25</v>
      </c>
      <c r="W2464">
        <f t="shared" si="502"/>
        <v>283.81788628555881</v>
      </c>
      <c r="X2464">
        <v>12075.35</v>
      </c>
      <c r="Y2464">
        <f t="shared" si="503"/>
        <v>291.48572545857888</v>
      </c>
      <c r="Z2464">
        <v>54598.45</v>
      </c>
      <c r="AA2464" s="136">
        <f t="shared" si="504"/>
        <v>550.52079132048073</v>
      </c>
      <c r="AB2464">
        <v>23526.5</v>
      </c>
      <c r="AC2464">
        <f t="shared" si="505"/>
        <v>267.42560301907383</v>
      </c>
    </row>
    <row r="2465" spans="1:29">
      <c r="A2465" s="20">
        <v>45667</v>
      </c>
      <c r="B2465">
        <v>64257.1</v>
      </c>
      <c r="C2465">
        <f t="shared" si="506"/>
        <v>325.68303518255243</v>
      </c>
      <c r="D2465">
        <v>52170.65</v>
      </c>
      <c r="E2465" s="135">
        <f t="shared" si="506"/>
        <v>602.39488530738265</v>
      </c>
      <c r="F2465">
        <v>26648.95</v>
      </c>
      <c r="G2465">
        <f t="shared" si="494"/>
        <v>383.41220090152177</v>
      </c>
      <c r="H2465">
        <v>22433</v>
      </c>
      <c r="I2465">
        <f t="shared" si="495"/>
        <v>354.29271751816628</v>
      </c>
      <c r="J2465">
        <v>20160.75</v>
      </c>
      <c r="K2465">
        <f t="shared" si="496"/>
        <v>395.0408154467753</v>
      </c>
      <c r="L2465">
        <v>60692.25</v>
      </c>
      <c r="M2465" s="134">
        <f t="shared" si="497"/>
        <v>713.01817899863954</v>
      </c>
      <c r="N2465">
        <v>23667</v>
      </c>
      <c r="O2465">
        <f t="shared" si="498"/>
        <v>360.55868543170459</v>
      </c>
      <c r="P2465">
        <v>48831.85</v>
      </c>
      <c r="Q2465">
        <f t="shared" si="499"/>
        <v>504.18104400653363</v>
      </c>
      <c r="R2465">
        <v>24671.8</v>
      </c>
      <c r="S2465" s="135">
        <f t="shared" si="500"/>
        <v>586.20116138720186</v>
      </c>
      <c r="T2465">
        <v>31277.35</v>
      </c>
      <c r="U2465" s="136">
        <f t="shared" si="501"/>
        <v>489.56763195419455</v>
      </c>
      <c r="V2465">
        <v>20687.95</v>
      </c>
      <c r="W2465">
        <f t="shared" si="502"/>
        <v>282.81583433470178</v>
      </c>
      <c r="X2465">
        <v>11804.7</v>
      </c>
      <c r="Y2465">
        <f t="shared" si="503"/>
        <v>284.95253084348582</v>
      </c>
      <c r="Z2465">
        <v>53819.65</v>
      </c>
      <c r="AA2465" s="136">
        <f t="shared" si="504"/>
        <v>542.66808502056949</v>
      </c>
      <c r="AB2465">
        <v>23431.5</v>
      </c>
      <c r="AC2465">
        <f t="shared" si="505"/>
        <v>266.34573851365178</v>
      </c>
    </row>
    <row r="2466" spans="1:29">
      <c r="A2466" s="20">
        <v>45670</v>
      </c>
      <c r="B2466">
        <v>61481.55</v>
      </c>
      <c r="C2466">
        <f t="shared" si="506"/>
        <v>311.6153360753575</v>
      </c>
      <c r="D2466">
        <v>49714.6</v>
      </c>
      <c r="E2466" s="135">
        <f t="shared" si="506"/>
        <v>574.0357991534014</v>
      </c>
      <c r="F2466">
        <v>26039.15</v>
      </c>
      <c r="G2466">
        <f t="shared" si="494"/>
        <v>374.63869349842531</v>
      </c>
      <c r="H2466">
        <v>21964.45</v>
      </c>
      <c r="I2466">
        <f t="shared" si="495"/>
        <v>346.89273299567105</v>
      </c>
      <c r="J2466">
        <v>19791.900000000001</v>
      </c>
      <c r="K2466">
        <f t="shared" si="496"/>
        <v>387.81336583415958</v>
      </c>
      <c r="L2466">
        <v>57954.3</v>
      </c>
      <c r="M2466" s="134">
        <f t="shared" si="497"/>
        <v>680.85248859847604</v>
      </c>
      <c r="N2466">
        <v>22812.85</v>
      </c>
      <c r="O2466">
        <f t="shared" si="498"/>
        <v>347.54600105423845</v>
      </c>
      <c r="P2466">
        <v>46909.45</v>
      </c>
      <c r="Q2466">
        <f t="shared" si="499"/>
        <v>484.33257136013248</v>
      </c>
      <c r="R2466">
        <v>23576.2</v>
      </c>
      <c r="S2466" s="135">
        <f t="shared" si="500"/>
        <v>560.16974120643613</v>
      </c>
      <c r="T2466">
        <v>30125.5</v>
      </c>
      <c r="U2466" s="136">
        <f t="shared" si="501"/>
        <v>471.53833993084737</v>
      </c>
      <c r="V2466">
        <v>20277.650000000001</v>
      </c>
      <c r="W2466">
        <f t="shared" si="502"/>
        <v>277.20680411046362</v>
      </c>
      <c r="X2466">
        <v>11396.7</v>
      </c>
      <c r="Y2466">
        <f t="shared" si="503"/>
        <v>275.1038576383944</v>
      </c>
      <c r="Z2466">
        <v>51357.2</v>
      </c>
      <c r="AA2466" s="136">
        <f t="shared" si="504"/>
        <v>517.83899330483177</v>
      </c>
      <c r="AB2466">
        <v>23085.95</v>
      </c>
      <c r="AC2466">
        <f t="shared" si="505"/>
        <v>262.41787346261395</v>
      </c>
    </row>
    <row r="2467" spans="1:29">
      <c r="A2467" s="20">
        <v>45671</v>
      </c>
      <c r="B2467">
        <v>63084.1</v>
      </c>
      <c r="C2467">
        <f t="shared" si="506"/>
        <v>319.73775909214163</v>
      </c>
      <c r="D2467">
        <v>51149.95</v>
      </c>
      <c r="E2467" s="135">
        <f t="shared" si="506"/>
        <v>590.60924607472498</v>
      </c>
      <c r="F2467">
        <v>26019</v>
      </c>
      <c r="G2467">
        <f t="shared" si="494"/>
        <v>374.3487850461911</v>
      </c>
      <c r="H2467">
        <v>21938.5</v>
      </c>
      <c r="I2467">
        <f t="shared" si="495"/>
        <v>346.48289498828916</v>
      </c>
      <c r="J2467">
        <v>19786.2</v>
      </c>
      <c r="K2467">
        <f t="shared" si="496"/>
        <v>387.70167690155307</v>
      </c>
      <c r="L2467">
        <v>59142.6</v>
      </c>
      <c r="M2467" s="134">
        <f t="shared" si="497"/>
        <v>694.81274715050006</v>
      </c>
      <c r="N2467">
        <v>23073.4</v>
      </c>
      <c r="O2467">
        <f t="shared" si="498"/>
        <v>351.51539157645215</v>
      </c>
      <c r="P2467">
        <v>47711.05</v>
      </c>
      <c r="Q2467">
        <f t="shared" si="499"/>
        <v>492.60896320020493</v>
      </c>
      <c r="R2467">
        <v>24111.200000000001</v>
      </c>
      <c r="S2467" s="135">
        <f t="shared" si="500"/>
        <v>572.88132371529855</v>
      </c>
      <c r="T2467">
        <v>30377.05</v>
      </c>
      <c r="U2467" s="136">
        <f t="shared" si="501"/>
        <v>475.47571754813521</v>
      </c>
      <c r="V2467">
        <v>20157.900000000001</v>
      </c>
      <c r="W2467">
        <f t="shared" si="502"/>
        <v>275.56975470916575</v>
      </c>
      <c r="X2467">
        <v>11774.1</v>
      </c>
      <c r="Y2467">
        <f t="shared" si="503"/>
        <v>284.21388035310395</v>
      </c>
      <c r="Z2467">
        <v>52114.05</v>
      </c>
      <c r="AA2467" s="136">
        <f t="shared" si="504"/>
        <v>525.47037589739455</v>
      </c>
      <c r="AB2467">
        <v>23176.05</v>
      </c>
      <c r="AC2467">
        <f t="shared" si="505"/>
        <v>263.44203969354584</v>
      </c>
    </row>
    <row r="2468" spans="1:29">
      <c r="A2468" s="20">
        <v>45672</v>
      </c>
      <c r="B2468">
        <v>63639.55</v>
      </c>
      <c r="C2468">
        <f t="shared" si="506"/>
        <v>322.55302218201263</v>
      </c>
      <c r="D2468">
        <v>51340.15</v>
      </c>
      <c r="E2468" s="135">
        <f t="shared" si="506"/>
        <v>592.80541398111427</v>
      </c>
      <c r="F2468">
        <v>25992.9</v>
      </c>
      <c r="G2468">
        <f t="shared" si="494"/>
        <v>373.97327087232952</v>
      </c>
      <c r="H2468">
        <v>21861.95</v>
      </c>
      <c r="I2468">
        <f t="shared" si="495"/>
        <v>345.2739123499432</v>
      </c>
      <c r="J2468">
        <v>19788.2</v>
      </c>
      <c r="K2468">
        <f t="shared" si="496"/>
        <v>387.74086600071325</v>
      </c>
      <c r="L2468">
        <v>59422</v>
      </c>
      <c r="M2468" s="134">
        <f t="shared" si="497"/>
        <v>698.09516425008394</v>
      </c>
      <c r="N2468">
        <v>23167.4</v>
      </c>
      <c r="O2468">
        <f t="shared" si="498"/>
        <v>352.94744956565989</v>
      </c>
      <c r="P2468">
        <v>48124.45</v>
      </c>
      <c r="Q2468">
        <f t="shared" si="499"/>
        <v>496.87725210575115</v>
      </c>
      <c r="R2468">
        <v>24272</v>
      </c>
      <c r="S2468" s="135">
        <f t="shared" si="500"/>
        <v>576.70192645814916</v>
      </c>
      <c r="T2468">
        <v>30648.65</v>
      </c>
      <c r="U2468" s="136">
        <f t="shared" si="501"/>
        <v>479.72692709238237</v>
      </c>
      <c r="V2468">
        <v>20185.2</v>
      </c>
      <c r="W2468">
        <f t="shared" si="502"/>
        <v>275.9429609609856</v>
      </c>
      <c r="X2468">
        <v>11825.9</v>
      </c>
      <c r="Y2468">
        <f t="shared" si="503"/>
        <v>285.4642756276719</v>
      </c>
      <c r="Z2468">
        <v>52619.25</v>
      </c>
      <c r="AA2468" s="136">
        <f t="shared" si="504"/>
        <v>530.56435024602729</v>
      </c>
      <c r="AB2468">
        <v>23213.200000000001</v>
      </c>
      <c r="AC2468">
        <f t="shared" si="505"/>
        <v>263.86432355013983</v>
      </c>
    </row>
    <row r="2469" spans="1:29">
      <c r="A2469" s="20">
        <v>45673</v>
      </c>
      <c r="B2469">
        <v>64564.5</v>
      </c>
      <c r="C2469">
        <f t="shared" si="506"/>
        <v>327.24107258254583</v>
      </c>
      <c r="D2469">
        <v>51841.25</v>
      </c>
      <c r="E2469" s="135">
        <f t="shared" si="506"/>
        <v>598.59142732439307</v>
      </c>
      <c r="F2469">
        <v>26055.599999999999</v>
      </c>
      <c r="G2469">
        <f t="shared" si="494"/>
        <v>374.87536814057177</v>
      </c>
      <c r="H2469">
        <v>21837.95</v>
      </c>
      <c r="I2469">
        <f t="shared" si="495"/>
        <v>344.89487141826061</v>
      </c>
      <c r="J2469">
        <v>19741.55</v>
      </c>
      <c r="K2469">
        <f t="shared" si="496"/>
        <v>386.82678026280206</v>
      </c>
      <c r="L2469">
        <v>59963.25</v>
      </c>
      <c r="M2469" s="134">
        <f t="shared" si="497"/>
        <v>704.45381942241681</v>
      </c>
      <c r="N2469">
        <v>23353.3</v>
      </c>
      <c r="O2469">
        <f t="shared" si="498"/>
        <v>355.77957275921011</v>
      </c>
      <c r="P2469">
        <v>48517.85</v>
      </c>
      <c r="Q2469">
        <f t="shared" si="499"/>
        <v>500.93904420890044</v>
      </c>
      <c r="R2469">
        <v>24417.200000000001</v>
      </c>
      <c r="S2469" s="135">
        <f t="shared" si="500"/>
        <v>580.15187371102184</v>
      </c>
      <c r="T2469">
        <v>30761.1</v>
      </c>
      <c r="U2469" s="136">
        <f t="shared" si="501"/>
        <v>481.48704680243605</v>
      </c>
      <c r="V2469">
        <v>20160.650000000001</v>
      </c>
      <c r="W2469">
        <f t="shared" si="502"/>
        <v>275.60734874552122</v>
      </c>
      <c r="X2469">
        <v>11999.3</v>
      </c>
      <c r="Y2469">
        <f t="shared" si="503"/>
        <v>289.6499617398357</v>
      </c>
      <c r="Z2469">
        <v>52816.6</v>
      </c>
      <c r="AA2469" s="136">
        <f t="shared" si="504"/>
        <v>532.55424699524076</v>
      </c>
      <c r="AB2469">
        <v>23311.8</v>
      </c>
      <c r="AC2469">
        <f t="shared" si="505"/>
        <v>264.98510923681999</v>
      </c>
    </row>
    <row r="2470" spans="1:29">
      <c r="A2470" s="20">
        <v>45674</v>
      </c>
      <c r="B2470">
        <v>65053.599999999999</v>
      </c>
      <c r="C2470">
        <f t="shared" si="506"/>
        <v>329.72004490634794</v>
      </c>
      <c r="D2470">
        <v>52300.45</v>
      </c>
      <c r="E2470" s="135">
        <f t="shared" si="506"/>
        <v>603.89363711731596</v>
      </c>
      <c r="F2470">
        <v>26103.95</v>
      </c>
      <c r="G2470">
        <f t="shared" si="494"/>
        <v>375.57100455077136</v>
      </c>
      <c r="H2470">
        <v>21981.15</v>
      </c>
      <c r="I2470">
        <f t="shared" si="495"/>
        <v>347.15648231063352</v>
      </c>
      <c r="J2470">
        <v>19772.7</v>
      </c>
      <c r="K2470">
        <f t="shared" si="496"/>
        <v>387.43715048222185</v>
      </c>
      <c r="L2470">
        <v>59705.95</v>
      </c>
      <c r="M2470" s="134">
        <f t="shared" si="497"/>
        <v>701.43103517143982</v>
      </c>
      <c r="N2470">
        <v>23419.15</v>
      </c>
      <c r="O2470">
        <f t="shared" si="498"/>
        <v>356.78277508462861</v>
      </c>
      <c r="P2470">
        <v>48739.15</v>
      </c>
      <c r="Q2470">
        <f t="shared" si="499"/>
        <v>503.22393132742349</v>
      </c>
      <c r="R2470">
        <v>24513.05</v>
      </c>
      <c r="S2470" s="135">
        <f t="shared" si="500"/>
        <v>582.42926657732914</v>
      </c>
      <c r="T2470">
        <v>30645.55</v>
      </c>
      <c r="U2470" s="136">
        <f t="shared" si="501"/>
        <v>479.6784044503089</v>
      </c>
      <c r="V2470">
        <v>20255</v>
      </c>
      <c r="W2470">
        <f t="shared" si="502"/>
        <v>276.89716595648116</v>
      </c>
      <c r="X2470">
        <v>12065.75</v>
      </c>
      <c r="Y2470">
        <f t="shared" si="503"/>
        <v>291.25399197140024</v>
      </c>
      <c r="Z2470">
        <v>52653.5</v>
      </c>
      <c r="AA2470" s="136">
        <f t="shared" si="504"/>
        <v>530.90969589416795</v>
      </c>
      <c r="AB2470">
        <v>23203.200000000001</v>
      </c>
      <c r="AC2470">
        <f t="shared" si="505"/>
        <v>263.75065360220071</v>
      </c>
    </row>
    <row r="2471" spans="1:29">
      <c r="A2471" s="20">
        <v>45677</v>
      </c>
      <c r="B2471">
        <v>65106.15</v>
      </c>
      <c r="C2471">
        <f t="shared" si="506"/>
        <v>329.98639124782369</v>
      </c>
      <c r="D2471">
        <v>52820.4</v>
      </c>
      <c r="E2471" s="135">
        <f t="shared" si="506"/>
        <v>609.89730432513443</v>
      </c>
      <c r="F2471">
        <v>26152.45</v>
      </c>
      <c r="G2471">
        <f t="shared" si="494"/>
        <v>376.26879908840698</v>
      </c>
      <c r="H2471">
        <v>21992.15</v>
      </c>
      <c r="I2471">
        <f t="shared" si="495"/>
        <v>347.33020940432141</v>
      </c>
      <c r="J2471">
        <v>19821.599999999999</v>
      </c>
      <c r="K2471">
        <f t="shared" si="496"/>
        <v>388.39532395668817</v>
      </c>
      <c r="L2471">
        <v>60161.5</v>
      </c>
      <c r="M2471" s="134">
        <f t="shared" si="497"/>
        <v>706.78287879962681</v>
      </c>
      <c r="N2471">
        <v>23524.9</v>
      </c>
      <c r="O2471">
        <f t="shared" si="498"/>
        <v>358.39384032248734</v>
      </c>
      <c r="P2471">
        <v>49134.5</v>
      </c>
      <c r="Q2471">
        <f t="shared" si="499"/>
        <v>507.30585686880642</v>
      </c>
      <c r="R2471">
        <v>24592.3</v>
      </c>
      <c r="S2471" s="135">
        <f t="shared" si="500"/>
        <v>584.31224398635231</v>
      </c>
      <c r="T2471">
        <v>30693.5</v>
      </c>
      <c r="U2471" s="136">
        <f t="shared" si="501"/>
        <v>480.42894015592987</v>
      </c>
      <c r="V2471">
        <v>20298.150000000001</v>
      </c>
      <c r="W2471">
        <f t="shared" si="502"/>
        <v>277.48705056329538</v>
      </c>
      <c r="X2471">
        <v>12201.3</v>
      </c>
      <c r="Y2471">
        <f t="shared" si="503"/>
        <v>294.52602053255254</v>
      </c>
      <c r="Z2471">
        <v>52827.8</v>
      </c>
      <c r="AA2471" s="136">
        <f t="shared" si="504"/>
        <v>532.66717754295394</v>
      </c>
      <c r="AB2471">
        <v>23344.75</v>
      </c>
      <c r="AC2471">
        <f t="shared" si="505"/>
        <v>265.35965171527948</v>
      </c>
    </row>
    <row r="2472" spans="1:29">
      <c r="A2472" s="20">
        <v>45678</v>
      </c>
      <c r="B2472">
        <v>63406.15</v>
      </c>
      <c r="C2472">
        <f t="shared" si="506"/>
        <v>321.37004908780813</v>
      </c>
      <c r="D2472">
        <v>50862.95</v>
      </c>
      <c r="E2472" s="135">
        <f t="shared" si="506"/>
        <v>587.29536495414823</v>
      </c>
      <c r="F2472">
        <v>25862.25</v>
      </c>
      <c r="G2472">
        <f t="shared" si="494"/>
        <v>372.0935418755854</v>
      </c>
      <c r="H2472">
        <v>21754.45</v>
      </c>
      <c r="I2472">
        <f t="shared" si="495"/>
        <v>343.57612484344816</v>
      </c>
      <c r="J2472">
        <v>19643.3</v>
      </c>
      <c r="K2472">
        <f t="shared" si="496"/>
        <v>384.90161576655834</v>
      </c>
      <c r="L2472">
        <v>58287</v>
      </c>
      <c r="M2472" s="134">
        <f t="shared" si="497"/>
        <v>684.76107903881802</v>
      </c>
      <c r="N2472">
        <v>23165.55</v>
      </c>
      <c r="O2472">
        <f t="shared" si="498"/>
        <v>352.91926544565951</v>
      </c>
      <c r="P2472">
        <v>47735.5</v>
      </c>
      <c r="Q2472">
        <f t="shared" si="499"/>
        <v>492.86140554113524</v>
      </c>
      <c r="R2472">
        <v>23636.400000000001</v>
      </c>
      <c r="S2472" s="135">
        <f t="shared" si="500"/>
        <v>561.60009123827444</v>
      </c>
      <c r="T2472">
        <v>29609.7</v>
      </c>
      <c r="U2472" s="136">
        <f t="shared" si="501"/>
        <v>463.46479838842214</v>
      </c>
      <c r="V2472">
        <v>20121.099999999999</v>
      </c>
      <c r="W2472">
        <f t="shared" si="502"/>
        <v>275.06667814993591</v>
      </c>
      <c r="X2472">
        <v>12071.25</v>
      </c>
      <c r="Y2472">
        <f t="shared" si="503"/>
        <v>291.38675594842971</v>
      </c>
      <c r="Z2472">
        <v>50571.95</v>
      </c>
      <c r="AA2472" s="136">
        <f t="shared" si="504"/>
        <v>509.92125110913929</v>
      </c>
      <c r="AB2472">
        <v>23024.65</v>
      </c>
      <c r="AC2472">
        <f t="shared" si="505"/>
        <v>261.72107668174692</v>
      </c>
    </row>
    <row r="2473" spans="1:29">
      <c r="A2473" s="20">
        <v>45679</v>
      </c>
      <c r="B2473">
        <v>62865.599999999999</v>
      </c>
      <c r="C2473">
        <f t="shared" si="506"/>
        <v>318.6303057027514</v>
      </c>
      <c r="D2473">
        <v>49776.95</v>
      </c>
      <c r="E2473" s="135">
        <f t="shared" si="506"/>
        <v>574.7557311668786</v>
      </c>
      <c r="F2473">
        <v>25958.400000000001</v>
      </c>
      <c r="G2473">
        <f t="shared" si="494"/>
        <v>373.47690156205266</v>
      </c>
      <c r="H2473">
        <v>21773</v>
      </c>
      <c r="I2473">
        <f t="shared" si="495"/>
        <v>343.86909189689453</v>
      </c>
      <c r="J2473">
        <v>19730</v>
      </c>
      <c r="K2473">
        <f t="shared" si="496"/>
        <v>386.60046321515205</v>
      </c>
      <c r="L2473">
        <v>57419.35</v>
      </c>
      <c r="M2473" s="134">
        <f t="shared" si="497"/>
        <v>674.5678464101353</v>
      </c>
      <c r="N2473">
        <v>22958.35</v>
      </c>
      <c r="O2473">
        <f t="shared" si="498"/>
        <v>349.76264400561854</v>
      </c>
      <c r="P2473">
        <v>46990.05</v>
      </c>
      <c r="Q2473">
        <f t="shared" si="499"/>
        <v>485.16475347379247</v>
      </c>
      <c r="R2473">
        <v>23332.6</v>
      </c>
      <c r="S2473" s="135">
        <f t="shared" si="500"/>
        <v>554.38181317062504</v>
      </c>
      <c r="T2473">
        <v>29532.2</v>
      </c>
      <c r="U2473" s="136">
        <f t="shared" si="501"/>
        <v>462.25173233658438</v>
      </c>
      <c r="V2473">
        <v>20085.599999999999</v>
      </c>
      <c r="W2473">
        <f t="shared" si="502"/>
        <v>274.58137331698333</v>
      </c>
      <c r="X2473">
        <v>11970.25</v>
      </c>
      <c r="Y2473">
        <f t="shared" si="503"/>
        <v>288.94872655207126</v>
      </c>
      <c r="Z2473">
        <v>50009.4</v>
      </c>
      <c r="AA2473" s="136">
        <f t="shared" si="504"/>
        <v>504.2490118577075</v>
      </c>
      <c r="AB2473">
        <v>23155.35</v>
      </c>
      <c r="AC2473">
        <f t="shared" si="505"/>
        <v>263.20674290131177</v>
      </c>
    </row>
    <row r="2474" spans="1:29">
      <c r="A2474" s="20">
        <v>45680</v>
      </c>
      <c r="B2474">
        <v>63499.75</v>
      </c>
      <c r="C2474">
        <f t="shared" si="506"/>
        <v>321.84445475026547</v>
      </c>
      <c r="D2474">
        <v>50411.25</v>
      </c>
      <c r="E2474" s="135">
        <f t="shared" si="506"/>
        <v>582.07975484207668</v>
      </c>
      <c r="F2474">
        <v>26282.799999999999</v>
      </c>
      <c r="G2474">
        <f t="shared" si="494"/>
        <v>378.14421183027906</v>
      </c>
      <c r="H2474">
        <v>22000.35</v>
      </c>
      <c r="I2474">
        <f t="shared" si="495"/>
        <v>347.45971505597953</v>
      </c>
      <c r="J2474">
        <v>19875.349999999999</v>
      </c>
      <c r="K2474">
        <f t="shared" si="496"/>
        <v>389.44853099661793</v>
      </c>
      <c r="L2474">
        <v>58929.95</v>
      </c>
      <c r="M2474" s="134">
        <f t="shared" si="497"/>
        <v>692.31451523845089</v>
      </c>
      <c r="N2474">
        <v>23484</v>
      </c>
      <c r="O2474">
        <f t="shared" si="498"/>
        <v>357.77074275058732</v>
      </c>
      <c r="P2474">
        <v>48130.75</v>
      </c>
      <c r="Q2474">
        <f t="shared" si="499"/>
        <v>496.94229859850623</v>
      </c>
      <c r="R2474">
        <v>23768.3</v>
      </c>
      <c r="S2474" s="135">
        <f t="shared" si="500"/>
        <v>564.73403092597346</v>
      </c>
      <c r="T2474">
        <v>30231.35</v>
      </c>
      <c r="U2474" s="136">
        <f t="shared" si="501"/>
        <v>473.19515337068009</v>
      </c>
      <c r="V2474">
        <v>20295.8</v>
      </c>
      <c r="W2474">
        <f t="shared" si="502"/>
        <v>277.45492475040976</v>
      </c>
      <c r="X2474">
        <v>12003.9</v>
      </c>
      <c r="Y2474">
        <f t="shared" si="503"/>
        <v>289.76100070244217</v>
      </c>
      <c r="Z2474">
        <v>51412.45</v>
      </c>
      <c r="AA2474" s="136">
        <f t="shared" si="504"/>
        <v>518.39608372993462</v>
      </c>
      <c r="AB2474">
        <v>23205.35</v>
      </c>
      <c r="AC2474">
        <f t="shared" si="505"/>
        <v>263.77509264100757</v>
      </c>
    </row>
    <row r="2475" spans="1:29">
      <c r="A2475" s="20">
        <v>45681</v>
      </c>
      <c r="B2475">
        <v>62494</v>
      </c>
      <c r="C2475">
        <f t="shared" si="506"/>
        <v>316.74687467530327</v>
      </c>
      <c r="D2475">
        <v>49422.75</v>
      </c>
      <c r="E2475" s="135">
        <f t="shared" si="506"/>
        <v>570.66591690587416</v>
      </c>
      <c r="F2475">
        <v>26029.5</v>
      </c>
      <c r="G2475">
        <f t="shared" si="494"/>
        <v>374.49985396671013</v>
      </c>
      <c r="H2475">
        <v>21759</v>
      </c>
      <c r="I2475">
        <f t="shared" si="495"/>
        <v>343.64798468674633</v>
      </c>
      <c r="J2475">
        <v>19746.05</v>
      </c>
      <c r="K2475">
        <f t="shared" si="496"/>
        <v>386.91495573591249</v>
      </c>
      <c r="L2475">
        <v>58027.199999999997</v>
      </c>
      <c r="M2475" s="134">
        <f t="shared" si="497"/>
        <v>681.70892455609828</v>
      </c>
      <c r="N2475">
        <v>23151.9</v>
      </c>
      <c r="O2475">
        <f t="shared" si="498"/>
        <v>352.71131234403521</v>
      </c>
      <c r="P2475">
        <v>47401.55</v>
      </c>
      <c r="Q2475">
        <f t="shared" si="499"/>
        <v>489.41342518311109</v>
      </c>
      <c r="R2475">
        <v>23379.65</v>
      </c>
      <c r="S2475" s="135">
        <f t="shared" si="500"/>
        <v>555.49971963238579</v>
      </c>
      <c r="T2475">
        <v>29919.4</v>
      </c>
      <c r="U2475" s="136">
        <f t="shared" si="501"/>
        <v>468.31236685621798</v>
      </c>
      <c r="V2475">
        <v>20177.900000000001</v>
      </c>
      <c r="W2475">
        <f t="shared" si="502"/>
        <v>275.84316588266017</v>
      </c>
      <c r="X2475">
        <v>11848.85</v>
      </c>
      <c r="Y2475">
        <f t="shared" si="503"/>
        <v>286.01826349545831</v>
      </c>
      <c r="Z2475">
        <v>50721.4</v>
      </c>
      <c r="AA2475" s="136">
        <f t="shared" si="504"/>
        <v>511.42816810518673</v>
      </c>
      <c r="AB2475">
        <v>23092.2</v>
      </c>
      <c r="AC2475">
        <f t="shared" si="505"/>
        <v>262.48891718007593</v>
      </c>
    </row>
    <row r="2476" spans="1:29">
      <c r="A2476" s="20">
        <v>45684</v>
      </c>
      <c r="B2476">
        <v>60730.9</v>
      </c>
      <c r="C2476">
        <f t="shared" si="506"/>
        <v>307.81071416805418</v>
      </c>
      <c r="D2476">
        <v>47758</v>
      </c>
      <c r="E2476" s="135">
        <f t="shared" si="506"/>
        <v>551.44367441291183</v>
      </c>
      <c r="F2476">
        <v>25600.55</v>
      </c>
      <c r="G2476">
        <f t="shared" si="494"/>
        <v>368.32832887560119</v>
      </c>
      <c r="H2476">
        <v>21407.5</v>
      </c>
      <c r="I2476">
        <f t="shared" si="495"/>
        <v>338.0966143748114</v>
      </c>
      <c r="J2476">
        <v>19388.5</v>
      </c>
      <c r="K2476">
        <f t="shared" si="496"/>
        <v>379.90892453355178</v>
      </c>
      <c r="L2476">
        <v>56094.3</v>
      </c>
      <c r="M2476" s="134">
        <f t="shared" si="497"/>
        <v>659.00103618177593</v>
      </c>
      <c r="N2476">
        <v>22463.85</v>
      </c>
      <c r="O2476">
        <f t="shared" si="498"/>
        <v>342.22910490281811</v>
      </c>
      <c r="P2476">
        <v>45626.35</v>
      </c>
      <c r="Q2476">
        <f t="shared" si="499"/>
        <v>471.084769002352</v>
      </c>
      <c r="R2476">
        <v>22703.8</v>
      </c>
      <c r="S2476" s="135">
        <f t="shared" si="500"/>
        <v>539.44154572843297</v>
      </c>
      <c r="T2476">
        <v>29039.35</v>
      </c>
      <c r="U2476" s="136">
        <f t="shared" si="501"/>
        <v>454.53741487015498</v>
      </c>
      <c r="V2476">
        <v>19784</v>
      </c>
      <c r="W2476">
        <f t="shared" si="502"/>
        <v>270.45833282068742</v>
      </c>
      <c r="X2476">
        <v>11573.1</v>
      </c>
      <c r="Y2476">
        <f t="shared" si="503"/>
        <v>279.36196046530159</v>
      </c>
      <c r="Z2476">
        <v>48916.65</v>
      </c>
      <c r="AA2476" s="136">
        <f t="shared" si="504"/>
        <v>493.23072114221179</v>
      </c>
      <c r="AB2476">
        <v>22829.15</v>
      </c>
      <c r="AC2476">
        <f t="shared" si="505"/>
        <v>259.49882919953626</v>
      </c>
    </row>
    <row r="2477" spans="1:29">
      <c r="A2477" s="20">
        <v>45685</v>
      </c>
      <c r="B2477">
        <v>60912.1</v>
      </c>
      <c r="C2477">
        <f t="shared" si="506"/>
        <v>308.7291148735805</v>
      </c>
      <c r="D2477">
        <v>46981.4</v>
      </c>
      <c r="E2477" s="135">
        <f t="shared" si="506"/>
        <v>542.4765661263616</v>
      </c>
      <c r="F2477">
        <v>25451.55</v>
      </c>
      <c r="G2477">
        <f t="shared" si="494"/>
        <v>366.18458895585479</v>
      </c>
      <c r="H2477">
        <v>21226.2</v>
      </c>
      <c r="I2477">
        <f t="shared" si="495"/>
        <v>335.2332760033924</v>
      </c>
      <c r="J2477">
        <v>19247.95</v>
      </c>
      <c r="K2477">
        <f t="shared" si="496"/>
        <v>377.15491059007024</v>
      </c>
      <c r="L2477">
        <v>55072.5</v>
      </c>
      <c r="M2477" s="134">
        <f t="shared" si="497"/>
        <v>646.99683506382735</v>
      </c>
      <c r="N2477">
        <v>22220.95</v>
      </c>
      <c r="O2477">
        <f t="shared" si="498"/>
        <v>338.52860612006742</v>
      </c>
      <c r="P2477">
        <v>44560.3</v>
      </c>
      <c r="Q2477">
        <f t="shared" si="499"/>
        <v>460.07797319258515</v>
      </c>
      <c r="R2477">
        <v>22504</v>
      </c>
      <c r="S2477" s="135">
        <f t="shared" si="500"/>
        <v>534.6943042606373</v>
      </c>
      <c r="T2477">
        <v>28670.1</v>
      </c>
      <c r="U2477" s="136">
        <f t="shared" si="501"/>
        <v>448.75774210059205</v>
      </c>
      <c r="V2477">
        <v>19643</v>
      </c>
      <c r="W2477">
        <f t="shared" si="502"/>
        <v>268.53078404755166</v>
      </c>
      <c r="X2477">
        <v>11542</v>
      </c>
      <c r="Y2477">
        <f t="shared" si="503"/>
        <v>278.61124052246248</v>
      </c>
      <c r="Z2477">
        <v>47960.800000000003</v>
      </c>
      <c r="AA2477" s="136">
        <f t="shared" si="504"/>
        <v>483.59280471081718</v>
      </c>
      <c r="AB2477">
        <v>22957.25</v>
      </c>
      <c r="AC2477">
        <f t="shared" si="505"/>
        <v>260.95494123263694</v>
      </c>
    </row>
    <row r="2478" spans="1:29">
      <c r="A2478" s="20">
        <v>45686</v>
      </c>
      <c r="B2478">
        <v>62142.15</v>
      </c>
      <c r="C2478">
        <f t="shared" si="506"/>
        <v>314.9635452700083</v>
      </c>
      <c r="D2478">
        <v>48587.75</v>
      </c>
      <c r="E2478" s="135">
        <f t="shared" si="506"/>
        <v>561.02448577109499</v>
      </c>
      <c r="F2478">
        <v>25823.9</v>
      </c>
      <c r="G2478">
        <f t="shared" si="494"/>
        <v>371.54178062778487</v>
      </c>
      <c r="H2478">
        <v>21474.25</v>
      </c>
      <c r="I2478">
        <f t="shared" si="495"/>
        <v>339.15082196605368</v>
      </c>
      <c r="J2478">
        <v>19488.099999999999</v>
      </c>
      <c r="K2478">
        <f t="shared" si="496"/>
        <v>381.86054167172858</v>
      </c>
      <c r="L2478">
        <v>56760.5</v>
      </c>
      <c r="M2478" s="134">
        <f t="shared" si="497"/>
        <v>666.8276155366176</v>
      </c>
      <c r="N2478">
        <v>22763.4</v>
      </c>
      <c r="O2478">
        <f t="shared" si="498"/>
        <v>346.79264714395845</v>
      </c>
      <c r="P2478">
        <v>45950.8</v>
      </c>
      <c r="Q2478">
        <f t="shared" si="499"/>
        <v>474.43466337923763</v>
      </c>
      <c r="R2478">
        <v>23082.400000000001</v>
      </c>
      <c r="S2478" s="135">
        <f t="shared" si="500"/>
        <v>548.43706935059254</v>
      </c>
      <c r="T2478">
        <v>29403.5</v>
      </c>
      <c r="U2478" s="136">
        <f t="shared" si="501"/>
        <v>460.23726006727424</v>
      </c>
      <c r="V2478">
        <v>19962.8</v>
      </c>
      <c r="W2478">
        <f t="shared" si="502"/>
        <v>272.90262871172757</v>
      </c>
      <c r="X2478">
        <v>11700.65</v>
      </c>
      <c r="Y2478">
        <f t="shared" si="503"/>
        <v>282.44087778713833</v>
      </c>
      <c r="Z2478">
        <v>49684.95</v>
      </c>
      <c r="AA2478" s="136">
        <f t="shared" si="504"/>
        <v>500.97755505364194</v>
      </c>
      <c r="AB2478">
        <v>23163.1</v>
      </c>
      <c r="AC2478">
        <f t="shared" si="505"/>
        <v>263.29483711096458</v>
      </c>
    </row>
    <row r="2479" spans="1:29">
      <c r="A2479" s="20">
        <v>45687</v>
      </c>
      <c r="B2479">
        <v>62193.15</v>
      </c>
      <c r="C2479">
        <f t="shared" si="506"/>
        <v>315.22203553480875</v>
      </c>
      <c r="D2479">
        <v>48452.6</v>
      </c>
      <c r="E2479" s="135">
        <f t="shared" si="506"/>
        <v>559.46395952215437</v>
      </c>
      <c r="F2479">
        <v>25978.5</v>
      </c>
      <c r="G2479">
        <f t="shared" si="494"/>
        <v>373.76609063847479</v>
      </c>
      <c r="H2479">
        <v>21634.1</v>
      </c>
      <c r="I2479">
        <f t="shared" si="495"/>
        <v>341.67539250478137</v>
      </c>
      <c r="J2479">
        <v>19611.45</v>
      </c>
      <c r="K2479">
        <f t="shared" si="496"/>
        <v>384.27752936243257</v>
      </c>
      <c r="L2479">
        <v>56177.7</v>
      </c>
      <c r="M2479" s="134">
        <f t="shared" si="497"/>
        <v>659.9808271127182</v>
      </c>
      <c r="N2479">
        <v>22771.15</v>
      </c>
      <c r="O2479">
        <f t="shared" si="498"/>
        <v>346.91071575477082</v>
      </c>
      <c r="P2479">
        <v>45557.75</v>
      </c>
      <c r="Q2479">
        <f t="shared" si="499"/>
        <v>470.37648497013026</v>
      </c>
      <c r="R2479">
        <v>22894.400000000001</v>
      </c>
      <c r="S2479" s="135">
        <f t="shared" si="500"/>
        <v>543.97019549701099</v>
      </c>
      <c r="T2479">
        <v>29210.65</v>
      </c>
      <c r="U2479" s="136">
        <f t="shared" si="501"/>
        <v>457.21868215634618</v>
      </c>
      <c r="V2479">
        <v>20083.150000000001</v>
      </c>
      <c r="W2479">
        <f t="shared" si="502"/>
        <v>274.54788044823027</v>
      </c>
      <c r="X2479">
        <v>11801.05</v>
      </c>
      <c r="Y2479">
        <f t="shared" si="503"/>
        <v>284.86442384054806</v>
      </c>
      <c r="Z2479">
        <v>49162.45</v>
      </c>
      <c r="AA2479" s="136">
        <f t="shared" si="504"/>
        <v>495.70914334113087</v>
      </c>
      <c r="AB2479">
        <v>23249.5</v>
      </c>
      <c r="AC2479">
        <f t="shared" si="505"/>
        <v>264.27694546115902</v>
      </c>
    </row>
    <row r="2480" spans="1:29">
      <c r="A2480" s="20">
        <v>45688</v>
      </c>
      <c r="B2480">
        <v>63127.35</v>
      </c>
      <c r="C2480">
        <f t="shared" si="506"/>
        <v>319.95696897356555</v>
      </c>
      <c r="D2480">
        <v>49962.65</v>
      </c>
      <c r="E2480" s="135">
        <f t="shared" si="506"/>
        <v>576.89993926475711</v>
      </c>
      <c r="F2480">
        <v>26115.200000000001</v>
      </c>
      <c r="G2480">
        <f t="shared" si="494"/>
        <v>375.73286410847038</v>
      </c>
      <c r="H2480">
        <v>21946.95</v>
      </c>
      <c r="I2480">
        <f t="shared" si="495"/>
        <v>346.61634898298581</v>
      </c>
      <c r="J2480">
        <v>19961.400000000001</v>
      </c>
      <c r="K2480">
        <f t="shared" si="496"/>
        <v>391.13464198798465</v>
      </c>
      <c r="L2480">
        <v>57144.4</v>
      </c>
      <c r="M2480" s="134">
        <f t="shared" si="497"/>
        <v>671.33770832305379</v>
      </c>
      <c r="N2480">
        <v>23091</v>
      </c>
      <c r="O2480">
        <f t="shared" si="498"/>
        <v>351.78352158294206</v>
      </c>
      <c r="P2480">
        <v>46196.95</v>
      </c>
      <c r="Q2480">
        <f t="shared" si="499"/>
        <v>476.97612277473888</v>
      </c>
      <c r="R2480">
        <v>23395.4</v>
      </c>
      <c r="S2480" s="135">
        <f t="shared" si="500"/>
        <v>555.87393911745971</v>
      </c>
      <c r="T2480">
        <v>29528.55</v>
      </c>
      <c r="U2480" s="136">
        <f t="shared" si="501"/>
        <v>462.19460083865903</v>
      </c>
      <c r="V2480">
        <v>20475.05</v>
      </c>
      <c r="W2480">
        <f t="shared" si="502"/>
        <v>279.90537239285356</v>
      </c>
      <c r="X2480">
        <v>12022.55</v>
      </c>
      <c r="Y2480">
        <f t="shared" si="503"/>
        <v>290.2111912790964</v>
      </c>
      <c r="Z2480">
        <v>49736.6</v>
      </c>
      <c r="AA2480" s="136">
        <f t="shared" si="504"/>
        <v>501.49834637412278</v>
      </c>
      <c r="AB2480">
        <v>23508.400000000001</v>
      </c>
      <c r="AC2480">
        <f t="shared" si="505"/>
        <v>267.21986041330393</v>
      </c>
    </row>
    <row r="2481" spans="1:29">
      <c r="A2481" s="20">
        <v>45689</v>
      </c>
      <c r="B2481">
        <v>63503.1</v>
      </c>
      <c r="C2481">
        <f t="shared" si="506"/>
        <v>321.86143401275723</v>
      </c>
      <c r="D2481">
        <v>49416.05</v>
      </c>
      <c r="E2481" s="135">
        <f t="shared" si="506"/>
        <v>570.58855452431374</v>
      </c>
      <c r="F2481">
        <v>26191.05</v>
      </c>
      <c r="G2481">
        <f t="shared" si="494"/>
        <v>376.82415721526741</v>
      </c>
      <c r="H2481">
        <v>22046.799999999999</v>
      </c>
      <c r="I2481">
        <f t="shared" si="495"/>
        <v>348.19331719250692</v>
      </c>
      <c r="J2481">
        <v>19935.95</v>
      </c>
      <c r="K2481">
        <f t="shared" si="496"/>
        <v>390.63596070117137</v>
      </c>
      <c r="L2481">
        <v>56888</v>
      </c>
      <c r="M2481" s="134">
        <f t="shared" si="497"/>
        <v>668.32549735550424</v>
      </c>
      <c r="N2481">
        <v>22950.25</v>
      </c>
      <c r="O2481">
        <f t="shared" si="498"/>
        <v>349.63924326399535</v>
      </c>
      <c r="P2481">
        <v>46051.85</v>
      </c>
      <c r="Q2481">
        <f t="shared" si="499"/>
        <v>475.47798847334849</v>
      </c>
      <c r="R2481">
        <v>23351.3</v>
      </c>
      <c r="S2481" s="135">
        <f t="shared" si="500"/>
        <v>554.82612455925255</v>
      </c>
      <c r="T2481">
        <v>29621</v>
      </c>
      <c r="U2481" s="136">
        <f t="shared" si="501"/>
        <v>463.64167124501267</v>
      </c>
      <c r="V2481">
        <v>20507.2</v>
      </c>
      <c r="W2481">
        <f t="shared" si="502"/>
        <v>280.34488085424584</v>
      </c>
      <c r="X2481">
        <v>11758.45</v>
      </c>
      <c r="Y2481">
        <f t="shared" si="503"/>
        <v>283.83610649119294</v>
      </c>
      <c r="Z2481">
        <v>50250.05</v>
      </c>
      <c r="AA2481" s="136">
        <f t="shared" si="504"/>
        <v>506.67550617084783</v>
      </c>
      <c r="AB2481">
        <v>23482.15</v>
      </c>
      <c r="AC2481">
        <f t="shared" si="505"/>
        <v>266.92147679996367</v>
      </c>
    </row>
    <row r="2482" spans="1:29">
      <c r="A2482" s="20">
        <v>45691</v>
      </c>
      <c r="B2482">
        <v>62634.2</v>
      </c>
      <c r="C2482">
        <f t="shared" si="506"/>
        <v>317.4574694816763</v>
      </c>
      <c r="D2482">
        <v>47948.95</v>
      </c>
      <c r="E2482" s="135">
        <f t="shared" si="506"/>
        <v>553.64850228738624</v>
      </c>
      <c r="F2482">
        <v>26047.25</v>
      </c>
      <c r="G2482">
        <f t="shared" si="494"/>
        <v>374.75523237996856</v>
      </c>
      <c r="H2482">
        <v>21759.8</v>
      </c>
      <c r="I2482">
        <f t="shared" si="495"/>
        <v>343.6606193844691</v>
      </c>
      <c r="J2482">
        <v>19671.900000000001</v>
      </c>
      <c r="K2482">
        <f t="shared" si="496"/>
        <v>385.46201988454897</v>
      </c>
      <c r="L2482">
        <v>56662.8</v>
      </c>
      <c r="M2482" s="134">
        <f t="shared" si="497"/>
        <v>665.67982688010602</v>
      </c>
      <c r="N2482">
        <v>22731.5</v>
      </c>
      <c r="O2482">
        <f t="shared" si="498"/>
        <v>346.30666150719532</v>
      </c>
      <c r="P2482">
        <v>45370.8</v>
      </c>
      <c r="Q2482">
        <f t="shared" si="499"/>
        <v>468.44625610972423</v>
      </c>
      <c r="R2482">
        <v>22970.35</v>
      </c>
      <c r="S2482" s="135">
        <f t="shared" si="500"/>
        <v>545.77476501392323</v>
      </c>
      <c r="T2482">
        <v>29657.7</v>
      </c>
      <c r="U2482" s="136">
        <f t="shared" si="501"/>
        <v>464.21611671730238</v>
      </c>
      <c r="V2482">
        <v>20192.650000000001</v>
      </c>
      <c r="W2482">
        <f t="shared" si="502"/>
        <v>276.04480662311232</v>
      </c>
      <c r="X2482">
        <v>11498.6</v>
      </c>
      <c r="Y2482">
        <f t="shared" si="503"/>
        <v>277.56361204917584</v>
      </c>
      <c r="Z2482">
        <v>50118.25</v>
      </c>
      <c r="AA2482" s="136">
        <f t="shared" si="504"/>
        <v>505.3465556182947</v>
      </c>
      <c r="AB2482">
        <v>23361.05</v>
      </c>
      <c r="AC2482">
        <f t="shared" si="505"/>
        <v>265.54493373042038</v>
      </c>
    </row>
    <row r="2483" spans="1:29">
      <c r="A2483" s="20">
        <v>45692</v>
      </c>
      <c r="B2483">
        <v>63598.35</v>
      </c>
      <c r="C2483">
        <f t="shared" si="506"/>
        <v>322.34420259554634</v>
      </c>
      <c r="D2483">
        <v>48747.25</v>
      </c>
      <c r="E2483" s="135">
        <f t="shared" si="506"/>
        <v>562.86617231719958</v>
      </c>
      <c r="F2483">
        <v>26263.45</v>
      </c>
      <c r="G2483">
        <f t="shared" si="494"/>
        <v>377.86581339103685</v>
      </c>
      <c r="H2483">
        <v>21931.65</v>
      </c>
      <c r="I2483">
        <f t="shared" si="495"/>
        <v>346.37471038903811</v>
      </c>
      <c r="J2483">
        <v>19873.3</v>
      </c>
      <c r="K2483">
        <f t="shared" si="496"/>
        <v>389.40836216997877</v>
      </c>
      <c r="L2483">
        <v>57726.65</v>
      </c>
      <c r="M2483" s="134">
        <f t="shared" si="497"/>
        <v>678.17803529596961</v>
      </c>
      <c r="N2483">
        <v>22828.75</v>
      </c>
      <c r="O2483">
        <f t="shared" si="498"/>
        <v>347.78823213964699</v>
      </c>
      <c r="P2483">
        <v>45994</v>
      </c>
      <c r="Q2483">
        <f t="shared" si="499"/>
        <v>474.88069647241514</v>
      </c>
      <c r="R2483">
        <v>23416.25</v>
      </c>
      <c r="S2483" s="135">
        <f t="shared" si="500"/>
        <v>556.36933443579574</v>
      </c>
      <c r="T2483">
        <v>30050.799999999999</v>
      </c>
      <c r="U2483" s="136">
        <f t="shared" si="501"/>
        <v>470.36910078152755</v>
      </c>
      <c r="V2483">
        <v>20355</v>
      </c>
      <c r="W2483">
        <f t="shared" si="502"/>
        <v>278.26422182395328</v>
      </c>
      <c r="X2483">
        <v>11773.8</v>
      </c>
      <c r="Y2483">
        <f t="shared" si="503"/>
        <v>284.20663868162961</v>
      </c>
      <c r="Z2483">
        <v>50740</v>
      </c>
      <c r="AA2483" s="136">
        <f t="shared" si="504"/>
        <v>511.61571347906749</v>
      </c>
      <c r="AB2483">
        <v>23739.25</v>
      </c>
      <c r="AC2483">
        <f t="shared" si="505"/>
        <v>269.84393116147953</v>
      </c>
    </row>
    <row r="2484" spans="1:29">
      <c r="A2484" s="20">
        <v>45693</v>
      </c>
      <c r="B2484">
        <v>64012.800000000003</v>
      </c>
      <c r="C2484">
        <f t="shared" si="506"/>
        <v>324.44481612979257</v>
      </c>
      <c r="D2484">
        <v>49603.1</v>
      </c>
      <c r="E2484" s="135">
        <f t="shared" si="506"/>
        <v>572.74835056474535</v>
      </c>
      <c r="F2484">
        <v>26259.200000000001</v>
      </c>
      <c r="G2484">
        <f t="shared" si="494"/>
        <v>377.80466644701727</v>
      </c>
      <c r="H2484">
        <v>21842.35</v>
      </c>
      <c r="I2484">
        <f t="shared" si="495"/>
        <v>344.96436225573575</v>
      </c>
      <c r="J2484">
        <v>19850.2</v>
      </c>
      <c r="K2484">
        <f t="shared" si="496"/>
        <v>388.95572807467875</v>
      </c>
      <c r="L2484">
        <v>58459.9</v>
      </c>
      <c r="M2484" s="134">
        <f t="shared" si="497"/>
        <v>686.79232426615533</v>
      </c>
      <c r="N2484">
        <v>23034.75</v>
      </c>
      <c r="O2484">
        <f t="shared" si="498"/>
        <v>350.92657198833638</v>
      </c>
      <c r="P2484">
        <v>46816.5</v>
      </c>
      <c r="Q2484">
        <f t="shared" si="499"/>
        <v>483.37287747099242</v>
      </c>
      <c r="R2484">
        <v>23742.95</v>
      </c>
      <c r="S2484" s="135">
        <f t="shared" si="500"/>
        <v>564.13171575475906</v>
      </c>
      <c r="T2484">
        <v>30229.7</v>
      </c>
      <c r="U2484" s="136">
        <f t="shared" si="501"/>
        <v>473.16932680312487</v>
      </c>
      <c r="V2484">
        <v>20329.099999999999</v>
      </c>
      <c r="W2484">
        <f t="shared" si="502"/>
        <v>277.91015435427801</v>
      </c>
      <c r="X2484">
        <v>11947.45</v>
      </c>
      <c r="Y2484">
        <f t="shared" si="503"/>
        <v>288.39835952002204</v>
      </c>
      <c r="Z2484">
        <v>51430.9</v>
      </c>
      <c r="AA2484" s="136">
        <f t="shared" si="504"/>
        <v>518.58211664112287</v>
      </c>
      <c r="AB2484">
        <v>23696.3</v>
      </c>
      <c r="AC2484">
        <f t="shared" si="505"/>
        <v>269.35571873508081</v>
      </c>
    </row>
  </sheetData>
  <autoFilter ref="A1:Z2484" xr:uid="{00000000-0009-0000-0000-000003000000}">
    <sortState xmlns:xlrd2="http://schemas.microsoft.com/office/spreadsheetml/2017/richdata2" ref="A2:Z2484">
      <sortCondition ref="A1:A2484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1108"/>
  <sheetViews>
    <sheetView topLeftCell="AY1" zoomScale="80" zoomScaleNormal="80" workbookViewId="0">
      <selection activeCell="CF6" sqref="CF6"/>
    </sheetView>
  </sheetViews>
  <sheetFormatPr defaultColWidth="11" defaultRowHeight="15.75"/>
  <cols>
    <col min="1" max="1" width="12.375" bestFit="1" customWidth="1"/>
    <col min="4" max="4" width="10.875" style="40"/>
    <col min="6" max="7" width="10.875" style="135"/>
    <col min="12" max="12" width="10.875" style="40"/>
    <col min="19" max="19" width="10.875" style="139"/>
    <col min="20" max="20" width="12.875" bestFit="1" customWidth="1"/>
    <col min="22" max="22" width="10.875" style="135"/>
    <col min="25" max="25" width="10.875" style="135"/>
    <col min="28" max="28" width="10.875" style="40"/>
    <col min="32" max="32" width="10.875" style="40"/>
  </cols>
  <sheetData>
    <row r="1" spans="1:84">
      <c r="A1" t="s">
        <v>1314</v>
      </c>
      <c r="B1" t="s">
        <v>1305</v>
      </c>
      <c r="C1" t="s">
        <v>1306</v>
      </c>
      <c r="D1" s="40" t="s">
        <v>1307</v>
      </c>
      <c r="E1" t="s">
        <v>1304</v>
      </c>
      <c r="F1" s="135" t="s">
        <v>1302</v>
      </c>
      <c r="G1" s="135" t="s">
        <v>1303</v>
      </c>
      <c r="H1" t="s">
        <v>1308</v>
      </c>
      <c r="I1" t="s">
        <v>1309</v>
      </c>
      <c r="J1" t="s">
        <v>1310</v>
      </c>
      <c r="K1" t="s">
        <v>1311</v>
      </c>
      <c r="L1" s="40" t="s">
        <v>1312</v>
      </c>
      <c r="M1" t="s">
        <v>1313</v>
      </c>
      <c r="N1" t="s">
        <v>14</v>
      </c>
      <c r="O1" t="s">
        <v>1317</v>
      </c>
      <c r="P1" t="s">
        <v>1317</v>
      </c>
      <c r="Q1" t="s">
        <v>1289</v>
      </c>
      <c r="R1" t="s">
        <v>1289</v>
      </c>
      <c r="S1" s="138" t="s">
        <v>1315</v>
      </c>
      <c r="T1" t="s">
        <v>14</v>
      </c>
      <c r="U1" t="s">
        <v>1311</v>
      </c>
      <c r="V1" s="135" t="s">
        <v>1312</v>
      </c>
      <c r="W1" t="s">
        <v>1313</v>
      </c>
      <c r="X1" t="s">
        <v>1305</v>
      </c>
      <c r="Y1" s="135" t="s">
        <v>1306</v>
      </c>
      <c r="Z1" t="s">
        <v>1307</v>
      </c>
      <c r="AA1" t="s">
        <v>1304</v>
      </c>
      <c r="AB1" s="40" t="s">
        <v>1302</v>
      </c>
      <c r="AC1" t="s">
        <v>1303</v>
      </c>
      <c r="AD1" t="s">
        <v>1308</v>
      </c>
      <c r="AE1" t="s">
        <v>1309</v>
      </c>
      <c r="AF1" s="40" t="s">
        <v>1310</v>
      </c>
      <c r="AG1" t="s">
        <v>14</v>
      </c>
      <c r="AH1" t="s">
        <v>1317</v>
      </c>
      <c r="AI1" t="s">
        <v>1317</v>
      </c>
      <c r="AJ1" t="s">
        <v>1289</v>
      </c>
      <c r="AK1" t="s">
        <v>1289</v>
      </c>
      <c r="AM1" s="148" t="s">
        <v>3506</v>
      </c>
      <c r="AN1" t="s">
        <v>3507</v>
      </c>
      <c r="AO1" t="s">
        <v>3500</v>
      </c>
      <c r="AP1" t="s">
        <v>3501</v>
      </c>
      <c r="AQ1" t="s">
        <v>3502</v>
      </c>
      <c r="AS1" t="s">
        <v>3508</v>
      </c>
      <c r="AT1" t="s">
        <v>3503</v>
      </c>
      <c r="AU1" t="s">
        <v>3504</v>
      </c>
      <c r="AV1" t="s">
        <v>3505</v>
      </c>
      <c r="AX1" t="s">
        <v>3507</v>
      </c>
      <c r="AY1" t="s">
        <v>3515</v>
      </c>
      <c r="AZ1" t="s">
        <v>3516</v>
      </c>
      <c r="BA1" t="s">
        <v>3517</v>
      </c>
      <c r="BC1" t="s">
        <v>3508</v>
      </c>
      <c r="BD1" t="s">
        <v>3518</v>
      </c>
      <c r="BE1" t="s">
        <v>3519</v>
      </c>
      <c r="BF1" t="s">
        <v>3520</v>
      </c>
      <c r="BH1" t="s">
        <v>3511</v>
      </c>
      <c r="BI1" t="s">
        <v>3516</v>
      </c>
      <c r="BK1" t="s">
        <v>3512</v>
      </c>
      <c r="BL1" t="s">
        <v>3519</v>
      </c>
      <c r="BN1" t="s">
        <v>3507</v>
      </c>
      <c r="BO1" t="s">
        <v>3501</v>
      </c>
      <c r="BP1" t="s">
        <v>3508</v>
      </c>
      <c r="BQ1" t="s">
        <v>3504</v>
      </c>
      <c r="BS1" t="s">
        <v>3507</v>
      </c>
      <c r="BT1" t="s">
        <v>3522</v>
      </c>
      <c r="BU1" t="s">
        <v>3524</v>
      </c>
      <c r="BV1" t="s">
        <v>3514</v>
      </c>
      <c r="BX1" t="s">
        <v>3508</v>
      </c>
      <c r="BY1" t="s">
        <v>3523</v>
      </c>
      <c r="BZ1" t="s">
        <v>3525</v>
      </c>
      <c r="CA1" t="s">
        <v>3521</v>
      </c>
      <c r="CC1" t="s">
        <v>3562</v>
      </c>
      <c r="CD1" t="s">
        <v>3522</v>
      </c>
      <c r="CE1" t="s">
        <v>3563</v>
      </c>
      <c r="CF1" t="s">
        <v>3523</v>
      </c>
    </row>
    <row r="2" spans="1:84">
      <c r="A2" s="36">
        <v>44068</v>
      </c>
      <c r="B2">
        <v>1024526.66666666</v>
      </c>
      <c r="C2">
        <v>1028695</v>
      </c>
      <c r="D2" s="137">
        <v>1049550</v>
      </c>
      <c r="E2">
        <v>1014153.33333333</v>
      </c>
      <c r="F2" s="135">
        <v>1022960</v>
      </c>
      <c r="G2" s="135">
        <v>1036580</v>
      </c>
      <c r="H2">
        <v>995147.368421052</v>
      </c>
      <c r="I2">
        <v>995147.368421052</v>
      </c>
      <c r="J2">
        <v>995050</v>
      </c>
      <c r="K2">
        <v>1060433.33333333</v>
      </c>
      <c r="L2" s="40">
        <v>1071600</v>
      </c>
      <c r="M2">
        <v>1101330</v>
      </c>
      <c r="N2" t="s">
        <v>1318</v>
      </c>
      <c r="O2">
        <v>16045.4</v>
      </c>
      <c r="P2">
        <f>O2/O$2*1000000</f>
        <v>1000000</v>
      </c>
      <c r="Q2">
        <v>15965.05</v>
      </c>
      <c r="R2">
        <f>Q2/Q$2*1000000</f>
        <v>1000000</v>
      </c>
      <c r="S2" s="138" t="s">
        <v>1316</v>
      </c>
      <c r="T2" s="19">
        <v>42500</v>
      </c>
      <c r="U2">
        <v>1020146.66666666</v>
      </c>
      <c r="V2" s="135">
        <v>1021030</v>
      </c>
      <c r="W2">
        <v>1017750</v>
      </c>
      <c r="X2">
        <v>1006826.66666666</v>
      </c>
      <c r="Y2" s="135">
        <v>1002490</v>
      </c>
      <c r="Z2">
        <v>1003080</v>
      </c>
      <c r="AA2">
        <v>1003379.99999999</v>
      </c>
      <c r="AB2" s="40">
        <v>1004970</v>
      </c>
      <c r="AC2">
        <v>1001900</v>
      </c>
      <c r="AD2">
        <v>1010829.4117647</v>
      </c>
      <c r="AE2">
        <v>1010829.4117647</v>
      </c>
      <c r="AF2" s="40">
        <v>1001360</v>
      </c>
      <c r="AG2" t="s">
        <v>1319</v>
      </c>
      <c r="AH2">
        <v>9249.2900000000009</v>
      </c>
      <c r="AI2">
        <f>AH2/AH$2*1000000</f>
        <v>1000000</v>
      </c>
      <c r="AJ2">
        <v>8657.19</v>
      </c>
      <c r="AK2">
        <f>AJ2/AJ$2*1000000</f>
        <v>1000000</v>
      </c>
      <c r="AM2" s="149" t="s">
        <v>3509</v>
      </c>
      <c r="AN2">
        <v>919095</v>
      </c>
      <c r="AO2">
        <v>953005</v>
      </c>
      <c r="AP2">
        <v>972640</v>
      </c>
      <c r="AQ2">
        <v>956030</v>
      </c>
      <c r="AS2">
        <v>1021030</v>
      </c>
      <c r="AT2">
        <v>1021600</v>
      </c>
      <c r="AU2">
        <v>1019695</v>
      </c>
      <c r="AV2">
        <v>1002280</v>
      </c>
      <c r="AW2" s="149" t="s">
        <v>3510</v>
      </c>
      <c r="AX2">
        <v>919095</v>
      </c>
      <c r="AY2">
        <v>953005</v>
      </c>
      <c r="AZ2">
        <v>972640</v>
      </c>
      <c r="BA2">
        <v>956030</v>
      </c>
      <c r="BC2">
        <v>1021030</v>
      </c>
      <c r="BD2">
        <v>1021600</v>
      </c>
      <c r="BE2">
        <v>1019695</v>
      </c>
      <c r="BF2">
        <v>1002280</v>
      </c>
      <c r="BH2">
        <v>972640</v>
      </c>
      <c r="BI2">
        <v>972640</v>
      </c>
      <c r="BK2">
        <v>1019695</v>
      </c>
      <c r="BL2">
        <v>1019695</v>
      </c>
      <c r="BN2">
        <v>919095</v>
      </c>
      <c r="BO2">
        <v>972640</v>
      </c>
      <c r="BP2">
        <v>1021030</v>
      </c>
      <c r="BQ2">
        <v>1019695</v>
      </c>
      <c r="BS2">
        <v>919095</v>
      </c>
      <c r="BT2">
        <v>957020</v>
      </c>
      <c r="BU2">
        <v>972755</v>
      </c>
      <c r="BV2">
        <v>943835</v>
      </c>
      <c r="BX2">
        <v>1021030</v>
      </c>
      <c r="BY2">
        <v>1021480</v>
      </c>
      <c r="BZ2">
        <v>1021530</v>
      </c>
      <c r="CA2">
        <v>1012080</v>
      </c>
      <c r="CC2">
        <v>1013860</v>
      </c>
      <c r="CD2">
        <v>1013860</v>
      </c>
      <c r="CE2">
        <v>979700</v>
      </c>
      <c r="CF2">
        <v>979700</v>
      </c>
    </row>
    <row r="3" spans="1:84">
      <c r="A3" s="36">
        <v>44075</v>
      </c>
      <c r="B3">
        <v>986837.74568888801</v>
      </c>
      <c r="C3">
        <v>988267.286499999</v>
      </c>
      <c r="D3" s="137">
        <v>1005899.2155</v>
      </c>
      <c r="E3">
        <v>977157.01973333303</v>
      </c>
      <c r="F3" s="135">
        <v>982875.31240000005</v>
      </c>
      <c r="G3" s="135">
        <v>974913.85580000002</v>
      </c>
      <c r="H3">
        <v>980201.20270676597</v>
      </c>
      <c r="I3">
        <v>980304.74542105198</v>
      </c>
      <c r="J3">
        <v>983407.91499999899</v>
      </c>
      <c r="K3">
        <v>989727.17344444396</v>
      </c>
      <c r="L3" s="40">
        <v>989895.85799999896</v>
      </c>
      <c r="M3">
        <v>986923.83959999995</v>
      </c>
      <c r="N3" t="s">
        <v>1320</v>
      </c>
      <c r="O3">
        <v>16063.37</v>
      </c>
      <c r="P3">
        <f t="shared" ref="P3:P66" si="0">O3/O$2*1000000</f>
        <v>1001119.9471499621</v>
      </c>
      <c r="Q3">
        <v>15979.2</v>
      </c>
      <c r="R3">
        <f t="shared" ref="R3:R66" si="1">Q3/Q$2*1000000</f>
        <v>1000886.3110356687</v>
      </c>
      <c r="S3" s="150" t="s">
        <v>3488</v>
      </c>
      <c r="T3" s="19">
        <v>42507</v>
      </c>
      <c r="U3">
        <v>1032612.85893333</v>
      </c>
      <c r="V3" s="135">
        <v>1045228.41099999</v>
      </c>
      <c r="W3">
        <v>1047509.01</v>
      </c>
      <c r="X3">
        <v>1021090.04444444</v>
      </c>
      <c r="Y3" s="135">
        <v>1012354.5016</v>
      </c>
      <c r="Z3">
        <v>1022690.21399999</v>
      </c>
      <c r="AA3">
        <v>1011811.7365999901</v>
      </c>
      <c r="AB3" s="40">
        <v>1006753.82175</v>
      </c>
      <c r="AC3">
        <v>1005847.486</v>
      </c>
      <c r="AD3">
        <v>1018786.88552287</v>
      </c>
      <c r="AE3">
        <v>1018786.88552287</v>
      </c>
      <c r="AF3" s="40">
        <v>1019474.60239999</v>
      </c>
      <c r="AG3" t="s">
        <v>1321</v>
      </c>
      <c r="AH3">
        <v>9202.9</v>
      </c>
      <c r="AI3">
        <f t="shared" ref="AI3:AI66" si="2">AH3/AH$2*1000000</f>
        <v>994984.47988980764</v>
      </c>
      <c r="AJ3">
        <v>8639.07</v>
      </c>
      <c r="AK3">
        <f t="shared" ref="AK3:AK66" si="3">AJ3/AJ$2*1000000</f>
        <v>997906.94209090935</v>
      </c>
      <c r="AM3" s="29"/>
      <c r="AN3">
        <v>933988.93447500002</v>
      </c>
      <c r="AO3">
        <v>995842.57475000003</v>
      </c>
      <c r="AP3">
        <v>1019885.988</v>
      </c>
      <c r="AQ3">
        <v>951742.20545000001</v>
      </c>
      <c r="AS3">
        <v>1045228.41099999</v>
      </c>
      <c r="AT3">
        <v>1052447.2120000001</v>
      </c>
      <c r="AU3">
        <v>1040053.21067499</v>
      </c>
      <c r="AV3">
        <v>1003041.7328</v>
      </c>
      <c r="AX3">
        <v>933988.93447500002</v>
      </c>
      <c r="AY3">
        <v>995842.57475000003</v>
      </c>
      <c r="AZ3">
        <v>1010689.6768</v>
      </c>
      <c r="BA3">
        <v>951742.20545000001</v>
      </c>
      <c r="BC3">
        <v>1045228.41099999</v>
      </c>
      <c r="BD3">
        <v>1052447.2120000001</v>
      </c>
      <c r="BE3">
        <v>1040053.21067499</v>
      </c>
      <c r="BF3">
        <v>1003041.7328</v>
      </c>
      <c r="BH3">
        <v>1019885.988</v>
      </c>
      <c r="BI3">
        <v>1010689.6768</v>
      </c>
      <c r="BK3">
        <v>1040053.21067499</v>
      </c>
      <c r="BL3">
        <v>1040053.21067499</v>
      </c>
      <c r="BN3">
        <v>933988.93447500002</v>
      </c>
      <c r="BO3">
        <v>1019885.988</v>
      </c>
      <c r="BP3">
        <v>1045228.41099999</v>
      </c>
      <c r="BQ3">
        <v>1040053.21067499</v>
      </c>
      <c r="BS3">
        <v>933988.93447500002</v>
      </c>
      <c r="BT3">
        <v>980385.6433</v>
      </c>
      <c r="BU3">
        <v>1009880.194575</v>
      </c>
      <c r="BV3">
        <v>969101.46294999996</v>
      </c>
      <c r="BX3">
        <v>1045228.41099999</v>
      </c>
      <c r="BY3">
        <v>1057007.0744</v>
      </c>
      <c r="BZ3">
        <v>1041924.84645</v>
      </c>
      <c r="CA3">
        <v>1016345.9172</v>
      </c>
      <c r="CC3">
        <v>1047504.9441</v>
      </c>
      <c r="CD3">
        <v>1047504.9441</v>
      </c>
      <c r="CE3">
        <v>1024668.23</v>
      </c>
      <c r="CF3">
        <v>1024668.23</v>
      </c>
    </row>
    <row r="4" spans="1:84">
      <c r="A4" s="36">
        <v>44082</v>
      </c>
      <c r="B4">
        <v>989571.28624444699</v>
      </c>
      <c r="C4">
        <v>998258.66876651405</v>
      </c>
      <c r="D4" s="137">
        <v>1016974.16586265</v>
      </c>
      <c r="E4">
        <v>975873.68684741599</v>
      </c>
      <c r="F4" s="135">
        <v>980747.38734865398</v>
      </c>
      <c r="G4" s="135">
        <v>993242.23628903995</v>
      </c>
      <c r="H4">
        <v>971047.99052339501</v>
      </c>
      <c r="I4">
        <v>971629.04842407606</v>
      </c>
      <c r="J4">
        <v>963798.76117489894</v>
      </c>
      <c r="K4">
        <v>1009755.95234438</v>
      </c>
      <c r="L4" s="40">
        <v>1005937.12037889</v>
      </c>
      <c r="M4">
        <v>994996.87660792796</v>
      </c>
      <c r="N4" t="s">
        <v>1322</v>
      </c>
      <c r="O4">
        <v>16066.62</v>
      </c>
      <c r="P4">
        <f t="shared" si="0"/>
        <v>1001322.497413589</v>
      </c>
      <c r="Q4">
        <v>15974.95</v>
      </c>
      <c r="R4">
        <f t="shared" si="1"/>
        <v>1000620.1045408564</v>
      </c>
      <c r="S4" s="150" t="s">
        <v>3513</v>
      </c>
      <c r="T4" s="19">
        <v>42514</v>
      </c>
      <c r="U4">
        <v>1017337.07270684</v>
      </c>
      <c r="V4" s="135">
        <v>1026597.21457392</v>
      </c>
      <c r="W4">
        <v>1043109.472158</v>
      </c>
      <c r="X4">
        <v>993721.42761985096</v>
      </c>
      <c r="Y4" s="135">
        <v>980510.89075217198</v>
      </c>
      <c r="Z4">
        <v>1017126.77923584</v>
      </c>
      <c r="AA4">
        <v>1000820.08843473</v>
      </c>
      <c r="AB4" s="40">
        <v>999560.56569359603</v>
      </c>
      <c r="AC4">
        <v>1007155.0877318</v>
      </c>
      <c r="AD4">
        <v>999047.88961586996</v>
      </c>
      <c r="AE4">
        <v>999047.88961586996</v>
      </c>
      <c r="AF4" s="40">
        <v>1010391.08369261</v>
      </c>
      <c r="AG4" t="s">
        <v>1323</v>
      </c>
      <c r="AH4">
        <v>9265.82</v>
      </c>
      <c r="AI4">
        <f t="shared" si="2"/>
        <v>1001787.1642039551</v>
      </c>
      <c r="AJ4">
        <v>8730.31</v>
      </c>
      <c r="AK4">
        <f t="shared" si="3"/>
        <v>1008446.1586265288</v>
      </c>
      <c r="AM4" s="29"/>
      <c r="AN4">
        <v>987128.234901955</v>
      </c>
      <c r="AO4">
        <v>1069609.6134746</v>
      </c>
      <c r="AP4">
        <v>1099518.6859430301</v>
      </c>
      <c r="AQ4">
        <v>1003483.6704492799</v>
      </c>
      <c r="AS4">
        <v>1026597.21457392</v>
      </c>
      <c r="AT4">
        <v>1037976.062835</v>
      </c>
      <c r="AU4">
        <v>993630.43561652105</v>
      </c>
      <c r="AV4">
        <v>959033.27677339897</v>
      </c>
      <c r="AX4">
        <v>987128.234901955</v>
      </c>
      <c r="AY4">
        <v>1069609.6134746</v>
      </c>
      <c r="AZ4">
        <v>1086082.0732408899</v>
      </c>
      <c r="BA4">
        <v>997444.86615570902</v>
      </c>
      <c r="BC4">
        <v>1026597.21457392</v>
      </c>
      <c r="BD4">
        <v>1037976.062835</v>
      </c>
      <c r="BE4">
        <v>997130.21467044204</v>
      </c>
      <c r="BF4">
        <v>957157.58873306296</v>
      </c>
      <c r="BH4">
        <v>1099518.6859430301</v>
      </c>
      <c r="BI4">
        <v>1086082.0732408899</v>
      </c>
      <c r="BK4">
        <v>993630.43561652105</v>
      </c>
      <c r="BL4">
        <v>997130.21467044204</v>
      </c>
      <c r="BN4">
        <v>987128.234901955</v>
      </c>
      <c r="BO4">
        <v>1099518.6859430301</v>
      </c>
      <c r="BP4">
        <v>1026597.21457392</v>
      </c>
      <c r="BQ4">
        <v>993630.43561652105</v>
      </c>
      <c r="BS4">
        <v>987128.234901955</v>
      </c>
      <c r="BT4">
        <v>1031551.9700238199</v>
      </c>
      <c r="BU4">
        <v>1088731.64016741</v>
      </c>
      <c r="BV4">
        <v>1037006.4024589</v>
      </c>
      <c r="BX4">
        <v>1026597.21457392</v>
      </c>
      <c r="BY4">
        <v>1045707.66877466</v>
      </c>
      <c r="BZ4">
        <v>995418.53092870396</v>
      </c>
      <c r="CA4">
        <v>986749.92409113597</v>
      </c>
      <c r="CC4">
        <v>1084083.8167479699</v>
      </c>
      <c r="CD4">
        <v>1084083.8167479699</v>
      </c>
      <c r="CE4">
        <v>1024857.79362255</v>
      </c>
      <c r="CF4">
        <v>1024857.79362255</v>
      </c>
    </row>
    <row r="5" spans="1:84">
      <c r="A5" s="36">
        <v>44089</v>
      </c>
      <c r="B5">
        <v>1052244.13437326</v>
      </c>
      <c r="C5">
        <v>1053167.8868420101</v>
      </c>
      <c r="D5" s="137">
        <v>1088721.69326426</v>
      </c>
      <c r="E5">
        <v>1031374.87633071</v>
      </c>
      <c r="F5" s="135">
        <v>1034021.58542943</v>
      </c>
      <c r="G5" s="135">
        <v>1066464.0539482599</v>
      </c>
      <c r="H5">
        <v>1005135.50979073</v>
      </c>
      <c r="I5">
        <v>1011907.93062649</v>
      </c>
      <c r="J5">
        <v>997406.42397706804</v>
      </c>
      <c r="K5">
        <v>1083353.6978575799</v>
      </c>
      <c r="L5" s="40">
        <v>1063169.91284284</v>
      </c>
      <c r="M5">
        <v>1056079.7348628801</v>
      </c>
      <c r="N5" t="s">
        <v>1324</v>
      </c>
      <c r="O5">
        <v>16048.16</v>
      </c>
      <c r="P5">
        <f t="shared" si="0"/>
        <v>1000172.0119161878</v>
      </c>
      <c r="Q5">
        <v>16019.3</v>
      </c>
      <c r="R5">
        <f t="shared" si="1"/>
        <v>1003398.0476102487</v>
      </c>
      <c r="T5" s="19">
        <v>42521</v>
      </c>
      <c r="U5">
        <v>1055083.6692278399</v>
      </c>
      <c r="V5" s="135">
        <v>1076340.9826060999</v>
      </c>
      <c r="W5">
        <v>1090508.3665728499</v>
      </c>
      <c r="X5">
        <v>1039939.4112184501</v>
      </c>
      <c r="Y5" s="135">
        <v>1034007.5649516101</v>
      </c>
      <c r="Z5">
        <v>1079395.28066065</v>
      </c>
      <c r="AA5">
        <v>1044812.80345536</v>
      </c>
      <c r="AB5" s="40">
        <v>1041961.92489031</v>
      </c>
      <c r="AC5">
        <v>1064351.42516408</v>
      </c>
      <c r="AD5">
        <v>1026175.36997857</v>
      </c>
      <c r="AE5">
        <v>1026175.36997857</v>
      </c>
      <c r="AF5" s="40">
        <v>1026870.56226764</v>
      </c>
      <c r="AG5" t="s">
        <v>1325</v>
      </c>
      <c r="AH5">
        <v>9266.5300000000007</v>
      </c>
      <c r="AI5">
        <f t="shared" si="2"/>
        <v>1001863.9268527639</v>
      </c>
      <c r="AJ5">
        <v>8653.3700000000008</v>
      </c>
      <c r="AK5">
        <f t="shared" si="3"/>
        <v>999558.74827744334</v>
      </c>
      <c r="AM5" s="29"/>
      <c r="AN5">
        <v>935619.88360477099</v>
      </c>
      <c r="AO5">
        <v>1010738.30034896</v>
      </c>
      <c r="AP5">
        <v>1049083.76381883</v>
      </c>
      <c r="AQ5">
        <v>941689.14602302201</v>
      </c>
      <c r="AS5">
        <v>1076340.9826060999</v>
      </c>
      <c r="AT5">
        <v>1086797.2669504399</v>
      </c>
      <c r="AU5">
        <v>1022604.69911909</v>
      </c>
      <c r="AV5">
        <v>999336.65022980201</v>
      </c>
      <c r="AX5">
        <v>935619.88360477099</v>
      </c>
      <c r="AY5">
        <v>1010738.30034896</v>
      </c>
      <c r="AZ5">
        <v>1033396.23186797</v>
      </c>
      <c r="BA5">
        <v>933079.74894268101</v>
      </c>
      <c r="BC5">
        <v>1076340.9826060999</v>
      </c>
      <c r="BD5">
        <v>1081389.4116630701</v>
      </c>
      <c r="BE5">
        <v>1026276.3308452599</v>
      </c>
      <c r="BF5">
        <v>996587.69560092199</v>
      </c>
      <c r="BH5">
        <v>1049083.76381883</v>
      </c>
      <c r="BI5">
        <v>1033396.23186797</v>
      </c>
      <c r="BK5">
        <v>1022604.69911909</v>
      </c>
      <c r="BL5">
        <v>1026276.3308452599</v>
      </c>
      <c r="BN5">
        <v>935619.88360477099</v>
      </c>
      <c r="BO5">
        <v>1049083.76381883</v>
      </c>
      <c r="BP5">
        <v>1076340.9826060999</v>
      </c>
      <c r="BQ5">
        <v>1022604.69911909</v>
      </c>
      <c r="BS5">
        <v>935619.88360477099</v>
      </c>
      <c r="BT5">
        <v>964150.36430247</v>
      </c>
      <c r="BU5">
        <v>1040043.56121912</v>
      </c>
      <c r="BV5">
        <v>962471.56728217204</v>
      </c>
      <c r="BX5">
        <v>1076340.9826060999</v>
      </c>
      <c r="BY5">
        <v>1088968.5950318701</v>
      </c>
      <c r="BZ5">
        <v>1023081.21190321</v>
      </c>
      <c r="CA5">
        <v>1024167.48121267</v>
      </c>
      <c r="CC5">
        <v>1077904.5389924999</v>
      </c>
      <c r="CD5">
        <v>1077904.5389924999</v>
      </c>
      <c r="CE5">
        <v>998339.59821256599</v>
      </c>
      <c r="CF5">
        <v>998339.59821256599</v>
      </c>
    </row>
    <row r="6" spans="1:84">
      <c r="A6" s="36">
        <v>44096</v>
      </c>
      <c r="B6">
        <v>997131.09409523802</v>
      </c>
      <c r="C6">
        <v>1004011.27572366</v>
      </c>
      <c r="D6" s="137">
        <v>1029658.54140467</v>
      </c>
      <c r="E6">
        <v>977764.01025904703</v>
      </c>
      <c r="F6" s="135">
        <v>974927.25182213995</v>
      </c>
      <c r="G6" s="135">
        <v>1006784.72548932</v>
      </c>
      <c r="H6">
        <v>990065.92259208998</v>
      </c>
      <c r="I6">
        <v>985912.01588870096</v>
      </c>
      <c r="J6">
        <v>962237.87346763699</v>
      </c>
      <c r="K6">
        <v>1023556.18491484</v>
      </c>
      <c r="L6" s="40">
        <v>1007693.7067907</v>
      </c>
      <c r="M6">
        <v>1006644.6424739501</v>
      </c>
      <c r="N6" t="s">
        <v>1326</v>
      </c>
      <c r="O6">
        <v>15459.14</v>
      </c>
      <c r="P6">
        <f t="shared" si="0"/>
        <v>963462.42536801822</v>
      </c>
      <c r="Q6">
        <v>15442.25</v>
      </c>
      <c r="R6">
        <f t="shared" si="1"/>
        <v>967253.46929699567</v>
      </c>
      <c r="T6" s="19">
        <v>42528</v>
      </c>
      <c r="U6">
        <v>1082558.0479745299</v>
      </c>
      <c r="V6" s="135">
        <v>1106193.2997586799</v>
      </c>
      <c r="W6">
        <v>1149395.81836779</v>
      </c>
      <c r="X6">
        <v>1046872.34062657</v>
      </c>
      <c r="Y6" s="135">
        <v>1043809.95666735</v>
      </c>
      <c r="Z6">
        <v>1074721.4990953901</v>
      </c>
      <c r="AA6">
        <v>1062727.8603252701</v>
      </c>
      <c r="AB6" s="40">
        <v>1053308.8902523699</v>
      </c>
      <c r="AC6">
        <v>1067118.7388695099</v>
      </c>
      <c r="AD6">
        <v>1041402.67227419</v>
      </c>
      <c r="AE6">
        <v>1041402.67227419</v>
      </c>
      <c r="AF6" s="40">
        <v>1032467.006832</v>
      </c>
      <c r="AG6" t="s">
        <v>1327</v>
      </c>
      <c r="AH6">
        <v>9268.07</v>
      </c>
      <c r="AI6">
        <f t="shared" si="2"/>
        <v>1002030.4261191939</v>
      </c>
      <c r="AJ6">
        <v>8626.27</v>
      </c>
      <c r="AK6">
        <f t="shared" si="3"/>
        <v>996428.40228757833</v>
      </c>
      <c r="AM6" s="29"/>
      <c r="AN6">
        <v>976745.05558861897</v>
      </c>
      <c r="AO6">
        <v>1061189.30261088</v>
      </c>
      <c r="AP6">
        <v>1088319.4965856499</v>
      </c>
      <c r="AQ6">
        <v>969916.27817506203</v>
      </c>
      <c r="AS6">
        <v>1106193.2997586799</v>
      </c>
      <c r="AT6">
        <v>1112521.75825916</v>
      </c>
      <c r="AU6">
        <v>1060149.63064725</v>
      </c>
      <c r="AV6">
        <v>1034728.15769769</v>
      </c>
      <c r="AX6">
        <v>976745.05558861897</v>
      </c>
      <c r="AY6">
        <v>1056929.0406749099</v>
      </c>
      <c r="AZ6">
        <v>1074726.9141615301</v>
      </c>
      <c r="BA6">
        <v>961048.81441723695</v>
      </c>
      <c r="BC6">
        <v>1106193.2997586799</v>
      </c>
      <c r="BD6">
        <v>1106985.8990371299</v>
      </c>
      <c r="BE6">
        <v>1066157.4290618999</v>
      </c>
      <c r="BF6">
        <v>1031881.84884062</v>
      </c>
      <c r="BH6">
        <v>1088319.4965856499</v>
      </c>
      <c r="BI6">
        <v>1074726.9141615301</v>
      </c>
      <c r="BK6">
        <v>1060149.63064725</v>
      </c>
      <c r="BL6">
        <v>1066157.4290618999</v>
      </c>
      <c r="BN6">
        <v>976745.05558861897</v>
      </c>
      <c r="BO6">
        <v>1088319.4965856499</v>
      </c>
      <c r="BP6">
        <v>1106193.2997586799</v>
      </c>
      <c r="BQ6">
        <v>1060149.63064725</v>
      </c>
      <c r="BS6">
        <v>976745.05558861897</v>
      </c>
      <c r="BT6">
        <v>1004663.96261046</v>
      </c>
      <c r="BU6">
        <v>1086923.5247410799</v>
      </c>
      <c r="BV6">
        <v>1003905.96825367</v>
      </c>
      <c r="BX6">
        <v>1106193.2997586799</v>
      </c>
      <c r="BY6">
        <v>1123412.6716927299</v>
      </c>
      <c r="BZ6">
        <v>1062689.80102204</v>
      </c>
      <c r="CA6">
        <v>1037200.0124111</v>
      </c>
      <c r="CC6">
        <v>1071792.8202564199</v>
      </c>
      <c r="CD6">
        <v>1071792.8202564199</v>
      </c>
      <c r="CE6">
        <v>931595.60437406495</v>
      </c>
      <c r="CF6">
        <v>931595.60437406495</v>
      </c>
    </row>
    <row r="7" spans="1:84">
      <c r="A7" s="36">
        <v>44103</v>
      </c>
      <c r="B7">
        <v>1026819.01053676</v>
      </c>
      <c r="C7">
        <v>1042053.26296083</v>
      </c>
      <c r="D7" s="137">
        <v>1073604.3679518299</v>
      </c>
      <c r="E7">
        <v>1011764.12410912</v>
      </c>
      <c r="F7" s="135">
        <v>1010302.4871545</v>
      </c>
      <c r="G7" s="135">
        <v>1053559.94383555</v>
      </c>
      <c r="H7">
        <v>1005436.69604033</v>
      </c>
      <c r="I7">
        <v>1001218.29993537</v>
      </c>
      <c r="J7">
        <v>983128.05770061899</v>
      </c>
      <c r="K7">
        <v>1063580.64359896</v>
      </c>
      <c r="L7" s="40">
        <v>1051986.88367269</v>
      </c>
      <c r="M7">
        <v>1055386.3760625401</v>
      </c>
      <c r="N7" t="s">
        <v>1328</v>
      </c>
      <c r="O7">
        <v>15582.56</v>
      </c>
      <c r="P7">
        <f t="shared" si="0"/>
        <v>971154.34953319957</v>
      </c>
      <c r="Q7">
        <v>15680.55</v>
      </c>
      <c r="R7">
        <f t="shared" si="1"/>
        <v>982179.8240531662</v>
      </c>
      <c r="T7" s="19">
        <v>42535</v>
      </c>
      <c r="U7">
        <v>1097118.4537197901</v>
      </c>
      <c r="V7" s="135">
        <v>1119168.9471648501</v>
      </c>
      <c r="W7">
        <v>1186613.25496654</v>
      </c>
      <c r="X7">
        <v>1039634.96317837</v>
      </c>
      <c r="Y7" s="135">
        <v>1035903.09624559</v>
      </c>
      <c r="Z7">
        <v>1074635.5213754601</v>
      </c>
      <c r="AA7">
        <v>1050208.9261306401</v>
      </c>
      <c r="AB7" s="40">
        <v>1034459.9276613001</v>
      </c>
      <c r="AC7">
        <v>1045349.51659657</v>
      </c>
      <c r="AD7">
        <v>1024410.45200492</v>
      </c>
      <c r="AE7">
        <v>1024990.16615915</v>
      </c>
      <c r="AF7" s="40">
        <v>1018384.15685881</v>
      </c>
      <c r="AG7" t="s">
        <v>1329</v>
      </c>
      <c r="AH7">
        <v>9306.4699999999993</v>
      </c>
      <c r="AI7">
        <f t="shared" si="2"/>
        <v>1006182.0961392712</v>
      </c>
      <c r="AJ7">
        <v>8687.0300000000007</v>
      </c>
      <c r="AK7">
        <f t="shared" si="3"/>
        <v>1003446.8459165156</v>
      </c>
      <c r="AM7" s="29"/>
      <c r="AN7">
        <v>1009480.66612667</v>
      </c>
      <c r="AO7">
        <v>1080460.5003462899</v>
      </c>
      <c r="AP7">
        <v>1086681.5757432899</v>
      </c>
      <c r="AQ7">
        <v>992364.99043342401</v>
      </c>
      <c r="AS7">
        <v>1119168.9471648501</v>
      </c>
      <c r="AT7">
        <v>1124431.30368132</v>
      </c>
      <c r="AU7">
        <v>1088211.7913704801</v>
      </c>
      <c r="AV7">
        <v>1053906.8441006099</v>
      </c>
      <c r="AX7">
        <v>1009480.66612667</v>
      </c>
      <c r="AY7">
        <v>1083214.8659164901</v>
      </c>
      <c r="AZ7">
        <v>1077655.54500262</v>
      </c>
      <c r="BA7">
        <v>979938.22886460798</v>
      </c>
      <c r="BC7">
        <v>1119168.9471648501</v>
      </c>
      <c r="BD7">
        <v>1118681.2050604599</v>
      </c>
      <c r="BE7">
        <v>1097619.7347935201</v>
      </c>
      <c r="BF7">
        <v>1050440.2438920201</v>
      </c>
      <c r="BH7">
        <v>1086681.5757432899</v>
      </c>
      <c r="BI7">
        <v>1077655.54500262</v>
      </c>
      <c r="BK7">
        <v>1088211.7913704801</v>
      </c>
      <c r="BL7">
        <v>1097619.7347935201</v>
      </c>
      <c r="BN7">
        <v>1009480.66612667</v>
      </c>
      <c r="BO7">
        <v>1086681.5757432899</v>
      </c>
      <c r="BP7">
        <v>1119168.9471648501</v>
      </c>
      <c r="BQ7">
        <v>1088211.7913704801</v>
      </c>
      <c r="BS7">
        <v>1009480.66612667</v>
      </c>
      <c r="BT7">
        <v>1029514.32572562</v>
      </c>
      <c r="BU7">
        <v>1080760.6683558</v>
      </c>
      <c r="BV7">
        <v>1015742.01961938</v>
      </c>
      <c r="BX7">
        <v>1119168.9471648501</v>
      </c>
      <c r="BY7">
        <v>1152110.24839112</v>
      </c>
      <c r="BZ7">
        <v>1094618.3160937501</v>
      </c>
      <c r="CA7">
        <v>1029099.48031417</v>
      </c>
      <c r="CC7">
        <v>1081229.95603877</v>
      </c>
      <c r="CD7">
        <v>1081229.95603877</v>
      </c>
      <c r="CE7">
        <v>958346.37215366599</v>
      </c>
      <c r="CF7">
        <v>958346.37215366599</v>
      </c>
    </row>
    <row r="8" spans="1:84">
      <c r="A8" s="36">
        <v>44110</v>
      </c>
      <c r="B8">
        <v>1035368.9901645</v>
      </c>
      <c r="C8">
        <v>1053687.78764179</v>
      </c>
      <c r="D8" s="137">
        <v>1085048.9905141899</v>
      </c>
      <c r="E8">
        <v>1033668.81739608</v>
      </c>
      <c r="F8" s="135">
        <v>1042450.31229576</v>
      </c>
      <c r="G8" s="135">
        <v>1080404.6512044801</v>
      </c>
      <c r="H8">
        <v>1038133.49739556</v>
      </c>
      <c r="I8">
        <v>1033777.91904927</v>
      </c>
      <c r="J8">
        <v>1020083.84138958</v>
      </c>
      <c r="K8">
        <v>1093325.44893161</v>
      </c>
      <c r="L8" s="40">
        <v>1087244.22407898</v>
      </c>
      <c r="M8">
        <v>1095923.7667671</v>
      </c>
      <c r="N8" t="s">
        <v>1330</v>
      </c>
      <c r="O8">
        <v>15873.49</v>
      </c>
      <c r="P8">
        <f t="shared" si="0"/>
        <v>989286.02590150444</v>
      </c>
      <c r="Q8">
        <v>16022.3</v>
      </c>
      <c r="R8">
        <f t="shared" si="1"/>
        <v>1003585.9580771748</v>
      </c>
      <c r="T8" s="19">
        <v>42542</v>
      </c>
      <c r="U8">
        <v>1113564.2593410499</v>
      </c>
      <c r="V8" s="135">
        <v>1145603.71769688</v>
      </c>
      <c r="W8">
        <v>1213893.49369822</v>
      </c>
      <c r="X8">
        <v>1046493.08848547</v>
      </c>
      <c r="Y8" s="135">
        <v>1043397.85514693</v>
      </c>
      <c r="Z8">
        <v>1073023.5680934</v>
      </c>
      <c r="AA8">
        <v>1063683.1066529001</v>
      </c>
      <c r="AB8" s="40">
        <v>1049687.17779648</v>
      </c>
      <c r="AC8">
        <v>1053963.1966133299</v>
      </c>
      <c r="AD8">
        <v>1041745.75332052</v>
      </c>
      <c r="AE8">
        <v>1040575.1416356</v>
      </c>
      <c r="AF8" s="40">
        <v>1035635.584476</v>
      </c>
      <c r="AG8" t="s">
        <v>1331</v>
      </c>
      <c r="AH8">
        <v>9321.33</v>
      </c>
      <c r="AI8">
        <f t="shared" si="2"/>
        <v>1007788.7059439156</v>
      </c>
      <c r="AJ8">
        <v>8728.07</v>
      </c>
      <c r="AK8">
        <f t="shared" si="3"/>
        <v>1008187.4141609459</v>
      </c>
      <c r="AM8" s="29"/>
      <c r="AN8">
        <v>991441.24662298698</v>
      </c>
      <c r="AO8">
        <v>1068510.6072124599</v>
      </c>
      <c r="AP8">
        <v>1080949.3304312499</v>
      </c>
      <c r="AQ8">
        <v>984768.43643165601</v>
      </c>
      <c r="AS8">
        <v>1145603.71769688</v>
      </c>
      <c r="AT8">
        <v>1128810.9636091599</v>
      </c>
      <c r="AU8">
        <v>1087411.9557038301</v>
      </c>
      <c r="AV8">
        <v>1088000.73050727</v>
      </c>
      <c r="AX8">
        <v>991441.24662298698</v>
      </c>
      <c r="AY8">
        <v>1068732.2831591901</v>
      </c>
      <c r="AZ8">
        <v>1069632.3994700799</v>
      </c>
      <c r="BA8">
        <v>971148.18295169296</v>
      </c>
      <c r="BC8">
        <v>1145603.71769688</v>
      </c>
      <c r="BD8">
        <v>1123038.46835417</v>
      </c>
      <c r="BE8">
        <v>1097817.3063457799</v>
      </c>
      <c r="BF8">
        <v>1084421.9857819299</v>
      </c>
      <c r="BH8">
        <v>1080949.3304312499</v>
      </c>
      <c r="BI8">
        <v>1069632.3994700799</v>
      </c>
      <c r="BK8">
        <v>1087411.9557038301</v>
      </c>
      <c r="BL8">
        <v>1097817.3063457799</v>
      </c>
      <c r="BN8">
        <v>991441.24662298698</v>
      </c>
      <c r="BO8">
        <v>1080949.3304312499</v>
      </c>
      <c r="BP8">
        <v>1145603.71769688</v>
      </c>
      <c r="BQ8">
        <v>1087411.9557038301</v>
      </c>
      <c r="BS8">
        <v>991441.24662298698</v>
      </c>
      <c r="BT8">
        <v>1017124.1208155199</v>
      </c>
      <c r="BU8">
        <v>1075059.6558302201</v>
      </c>
      <c r="BV8">
        <v>1021821.2356067999</v>
      </c>
      <c r="BX8">
        <v>1145603.71769688</v>
      </c>
      <c r="BY8">
        <v>1153469.7384842201</v>
      </c>
      <c r="BZ8">
        <v>1094361.0807894701</v>
      </c>
      <c r="CA8">
        <v>1028970.84287913</v>
      </c>
      <c r="CC8">
        <v>1084635.8304003</v>
      </c>
      <c r="CD8">
        <v>1084635.8304003</v>
      </c>
      <c r="CE8">
        <v>1006450.56830392</v>
      </c>
      <c r="CF8">
        <v>1006450.56830392</v>
      </c>
    </row>
    <row r="9" spans="1:84">
      <c r="A9" s="36">
        <v>44117</v>
      </c>
      <c r="B9">
        <v>1031665.82040968</v>
      </c>
      <c r="C9">
        <v>1048909.3135248299</v>
      </c>
      <c r="D9" s="137">
        <v>1092850.49275599</v>
      </c>
      <c r="E9">
        <v>1052619.41238167</v>
      </c>
      <c r="F9" s="135">
        <v>1060104.20833449</v>
      </c>
      <c r="G9" s="135">
        <v>1090571.25897232</v>
      </c>
      <c r="H9">
        <v>1058450.63505084</v>
      </c>
      <c r="I9">
        <v>1060397.70046479</v>
      </c>
      <c r="J9">
        <v>1055154.32385655</v>
      </c>
      <c r="K9">
        <v>1082472.3716418799</v>
      </c>
      <c r="L9" s="40">
        <v>1067815.1697946901</v>
      </c>
      <c r="M9">
        <v>1067846.19986253</v>
      </c>
      <c r="N9" t="s">
        <v>1332</v>
      </c>
      <c r="O9">
        <v>16047.81</v>
      </c>
      <c r="P9">
        <f t="shared" si="0"/>
        <v>1000150.1988108741</v>
      </c>
      <c r="Q9">
        <v>16194.05</v>
      </c>
      <c r="R9">
        <f t="shared" si="1"/>
        <v>1014343.8323086993</v>
      </c>
      <c r="T9" s="19">
        <v>42549</v>
      </c>
      <c r="U9">
        <v>1129265.5153977601</v>
      </c>
      <c r="V9" s="135">
        <v>1157500.8123051601</v>
      </c>
      <c r="W9">
        <v>1252301.08383883</v>
      </c>
      <c r="X9">
        <v>1065277.6394237899</v>
      </c>
      <c r="Y9" s="135">
        <v>1058568.85996077</v>
      </c>
      <c r="Z9">
        <v>1110515.01156259</v>
      </c>
      <c r="AA9">
        <v>1075248.88763257</v>
      </c>
      <c r="AB9" s="40">
        <v>1059097.62334542</v>
      </c>
      <c r="AC9">
        <v>1082578.29740138</v>
      </c>
      <c r="AD9">
        <v>1040720.6754992499</v>
      </c>
      <c r="AE9">
        <v>1042864.4069472</v>
      </c>
      <c r="AF9" s="40">
        <v>1031358.4095121101</v>
      </c>
      <c r="AG9" t="s">
        <v>1333</v>
      </c>
      <c r="AH9">
        <v>9205.1200000000008</v>
      </c>
      <c r="AI9">
        <f t="shared" si="2"/>
        <v>995224.49831284338</v>
      </c>
      <c r="AJ9">
        <v>8576.57</v>
      </c>
      <c r="AK9">
        <f t="shared" si="3"/>
        <v>990687.50945745665</v>
      </c>
      <c r="AM9" s="29"/>
      <c r="AN9">
        <v>983475.01620637195</v>
      </c>
      <c r="AO9">
        <v>1059540.46066491</v>
      </c>
      <c r="AP9">
        <v>1081273.6152303701</v>
      </c>
      <c r="AQ9">
        <v>998166.211009308</v>
      </c>
      <c r="AS9">
        <v>1157500.8123051601</v>
      </c>
      <c r="AT9">
        <v>1148012.0381001499</v>
      </c>
      <c r="AU9">
        <v>1102575.9154261199</v>
      </c>
      <c r="AV9">
        <v>1101818.33978471</v>
      </c>
      <c r="AX9">
        <v>983475.01620637195</v>
      </c>
      <c r="AY9">
        <v>1059760.27564207</v>
      </c>
      <c r="AZ9">
        <v>1062326.8101816999</v>
      </c>
      <c r="BA9">
        <v>978261.84339181404</v>
      </c>
      <c r="BC9">
        <v>1157500.8123051601</v>
      </c>
      <c r="BD9">
        <v>1140512.94692176</v>
      </c>
      <c r="BE9">
        <v>1119576.04535756</v>
      </c>
      <c r="BF9">
        <v>1096491.60248368</v>
      </c>
      <c r="BH9">
        <v>1081273.6152303701</v>
      </c>
      <c r="BI9">
        <v>1062326.8101816999</v>
      </c>
      <c r="BK9">
        <v>1102575.9154261199</v>
      </c>
      <c r="BL9">
        <v>1119576.04535756</v>
      </c>
      <c r="BN9">
        <v>983475.01620637195</v>
      </c>
      <c r="BO9">
        <v>1081273.6152303701</v>
      </c>
      <c r="BP9">
        <v>1157500.8123051601</v>
      </c>
      <c r="BQ9">
        <v>1102575.9154261199</v>
      </c>
      <c r="BS9">
        <v>983475.01620637195</v>
      </c>
      <c r="BT9">
        <v>1008188.68541415</v>
      </c>
      <c r="BU9">
        <v>1069404.84204055</v>
      </c>
      <c r="BV9">
        <v>1007449.31992799</v>
      </c>
      <c r="BX9">
        <v>1157500.8123051601</v>
      </c>
      <c r="BY9">
        <v>1168903.1635851399</v>
      </c>
      <c r="BZ9">
        <v>1109621.9460610801</v>
      </c>
      <c r="CA9">
        <v>1036333.12925993</v>
      </c>
      <c r="CC9">
        <v>1076755.9510924399</v>
      </c>
      <c r="CD9">
        <v>1076755.9510924399</v>
      </c>
      <c r="CE9">
        <v>1013364.88370816</v>
      </c>
      <c r="CF9">
        <v>1013364.88370816</v>
      </c>
    </row>
    <row r="10" spans="1:84">
      <c r="A10" s="36">
        <v>44124</v>
      </c>
      <c r="B10">
        <v>1034358.46820095</v>
      </c>
      <c r="C10">
        <v>1038650.98043856</v>
      </c>
      <c r="D10" s="137">
        <v>1067070.14963188</v>
      </c>
      <c r="E10">
        <v>1037275.73008052</v>
      </c>
      <c r="F10" s="135">
        <v>1042262.65450822</v>
      </c>
      <c r="G10" s="135">
        <v>1069850.40505184</v>
      </c>
      <c r="H10">
        <v>1044106.32796626</v>
      </c>
      <c r="I10">
        <v>1048897.68740325</v>
      </c>
      <c r="J10">
        <v>1050437.7840289201</v>
      </c>
      <c r="K10">
        <v>1077615.67893445</v>
      </c>
      <c r="L10" s="40">
        <v>1059235.2749053901</v>
      </c>
      <c r="M10">
        <v>1081098.17120282</v>
      </c>
      <c r="N10" t="s">
        <v>1334</v>
      </c>
      <c r="O10">
        <v>15829.44</v>
      </c>
      <c r="P10">
        <f t="shared" si="0"/>
        <v>986540.69078988372</v>
      </c>
      <c r="Q10">
        <v>15989.5</v>
      </c>
      <c r="R10">
        <f t="shared" si="1"/>
        <v>1001531.4703054485</v>
      </c>
      <c r="T10" s="19">
        <v>42556</v>
      </c>
      <c r="U10">
        <v>1170050.82159554</v>
      </c>
      <c r="V10" s="135">
        <v>1186646.68275901</v>
      </c>
      <c r="W10">
        <v>1314164.7573804699</v>
      </c>
      <c r="X10">
        <v>1090261.95099374</v>
      </c>
      <c r="Y10" s="135">
        <v>1080100.15057237</v>
      </c>
      <c r="Z10">
        <v>1127739.09939192</v>
      </c>
      <c r="AA10">
        <v>1109481.2280518301</v>
      </c>
      <c r="AB10" s="40">
        <v>1086581.20667124</v>
      </c>
      <c r="AC10">
        <v>1104056.6508218199</v>
      </c>
      <c r="AD10">
        <v>1067320.5498553</v>
      </c>
      <c r="AE10">
        <v>1070953.95974832</v>
      </c>
      <c r="AF10" s="40">
        <v>1068621.3888477799</v>
      </c>
      <c r="AG10" t="s">
        <v>1335</v>
      </c>
      <c r="AH10">
        <v>9153.15</v>
      </c>
      <c r="AI10">
        <f t="shared" si="2"/>
        <v>989605.6886528586</v>
      </c>
      <c r="AJ10">
        <v>8489.68</v>
      </c>
      <c r="AK10">
        <f t="shared" si="3"/>
        <v>980650.76543312543</v>
      </c>
      <c r="AM10" s="29"/>
      <c r="AN10">
        <v>978857.60100528295</v>
      </c>
      <c r="AO10">
        <v>1067757.1969373701</v>
      </c>
      <c r="AP10">
        <v>1083236.1268420201</v>
      </c>
      <c r="AQ10">
        <v>996928.48490765702</v>
      </c>
      <c r="AS10">
        <v>1186646.68275901</v>
      </c>
      <c r="AT10">
        <v>1189219.9302077601</v>
      </c>
      <c r="AU10">
        <v>1134131.6381256101</v>
      </c>
      <c r="AV10">
        <v>1165845.0035095999</v>
      </c>
      <c r="AX10">
        <v>978857.60100528295</v>
      </c>
      <c r="AY10">
        <v>1073526.5616226599</v>
      </c>
      <c r="AZ10">
        <v>1062932.3364635</v>
      </c>
      <c r="BA10">
        <v>978159.12589825795</v>
      </c>
      <c r="BC10">
        <v>1186646.68275901</v>
      </c>
      <c r="BD10">
        <v>1188494.32659876</v>
      </c>
      <c r="BE10">
        <v>1160737.25866513</v>
      </c>
      <c r="BF10">
        <v>1165444.47690587</v>
      </c>
      <c r="BH10">
        <v>1083236.1268420201</v>
      </c>
      <c r="BI10">
        <v>1062932.3364635</v>
      </c>
      <c r="BK10">
        <v>1134131.6381256101</v>
      </c>
      <c r="BL10">
        <v>1160737.25866513</v>
      </c>
      <c r="BN10">
        <v>978857.60100528295</v>
      </c>
      <c r="BO10">
        <v>1083236.1268420201</v>
      </c>
      <c r="BP10">
        <v>1186646.68275901</v>
      </c>
      <c r="BQ10">
        <v>1134131.6381256101</v>
      </c>
      <c r="BS10">
        <v>978857.60100528295</v>
      </c>
      <c r="BT10">
        <v>1002729.34368263</v>
      </c>
      <c r="BU10">
        <v>1073848.2191592299</v>
      </c>
      <c r="BV10">
        <v>1030393.97818935</v>
      </c>
      <c r="BX10">
        <v>1186646.68275901</v>
      </c>
      <c r="BY10">
        <v>1224040.3258114499</v>
      </c>
      <c r="BZ10">
        <v>1145074.36723773</v>
      </c>
      <c r="CA10">
        <v>1059707.6229903901</v>
      </c>
      <c r="CC10">
        <v>1056695.9877235901</v>
      </c>
      <c r="CD10">
        <v>1056695.9877235901</v>
      </c>
      <c r="CE10">
        <v>1047251.8054193601</v>
      </c>
      <c r="CF10">
        <v>1047251.8054193601</v>
      </c>
    </row>
    <row r="11" spans="1:84">
      <c r="A11" s="36">
        <v>44131</v>
      </c>
      <c r="B11">
        <v>1043957.31478585</v>
      </c>
      <c r="C11">
        <v>1041283.9606739701</v>
      </c>
      <c r="D11" s="137">
        <v>1074763.7254107201</v>
      </c>
      <c r="E11">
        <v>1036300.6908942499</v>
      </c>
      <c r="F11" s="135">
        <v>1036535.4212217</v>
      </c>
      <c r="G11" s="135">
        <v>1075060.57652444</v>
      </c>
      <c r="H11">
        <v>1029473.92357004</v>
      </c>
      <c r="I11">
        <v>1033908.93945025</v>
      </c>
      <c r="J11">
        <v>1030384.9267318</v>
      </c>
      <c r="K11">
        <v>1076890.0843773</v>
      </c>
      <c r="L11" s="40">
        <v>1054262.16528971</v>
      </c>
      <c r="M11">
        <v>1111801.3592649801</v>
      </c>
      <c r="N11" t="s">
        <v>1336</v>
      </c>
      <c r="O11">
        <v>15729.67</v>
      </c>
      <c r="P11">
        <f t="shared" si="0"/>
        <v>980322.70931232639</v>
      </c>
      <c r="Q11">
        <v>15990.4</v>
      </c>
      <c r="R11">
        <f t="shared" si="1"/>
        <v>1001587.8434455263</v>
      </c>
      <c r="T11" s="19">
        <v>42563</v>
      </c>
      <c r="U11">
        <v>1180733.38559671</v>
      </c>
      <c r="V11" s="135">
        <v>1204612.5135359799</v>
      </c>
      <c r="W11">
        <v>1340316.63605234</v>
      </c>
      <c r="X11">
        <v>1100575.82905014</v>
      </c>
      <c r="Y11" s="135">
        <v>1086289.1244351501</v>
      </c>
      <c r="Z11">
        <v>1123803.2899350401</v>
      </c>
      <c r="AA11">
        <v>1130065.8031029601</v>
      </c>
      <c r="AB11" s="40">
        <v>1106232.0277938901</v>
      </c>
      <c r="AC11">
        <v>1117791.1155580501</v>
      </c>
      <c r="AD11">
        <v>1100109.5265806499</v>
      </c>
      <c r="AE11">
        <v>1104051.79187435</v>
      </c>
      <c r="AF11" s="40">
        <v>1115117.1054765501</v>
      </c>
      <c r="AG11" t="s">
        <v>1337</v>
      </c>
      <c r="AH11">
        <v>9139.61</v>
      </c>
      <c r="AI11">
        <f t="shared" si="2"/>
        <v>988141.79250515439</v>
      </c>
      <c r="AJ11">
        <v>8449.66</v>
      </c>
      <c r="AK11">
        <f t="shared" si="3"/>
        <v>976028.01832927298</v>
      </c>
      <c r="AM11" s="29"/>
      <c r="AN11">
        <v>1004645.60450376</v>
      </c>
      <c r="AO11">
        <v>1077601.9182931299</v>
      </c>
      <c r="AP11">
        <v>1101564.4821081799</v>
      </c>
      <c r="AQ11">
        <v>983719.18248263001</v>
      </c>
      <c r="AS11">
        <v>1204612.5135359799</v>
      </c>
      <c r="AT11">
        <v>1190105.8990557599</v>
      </c>
      <c r="AU11">
        <v>1148234.5650456999</v>
      </c>
      <c r="AV11">
        <v>1194140.06174478</v>
      </c>
      <c r="AX11">
        <v>1004645.60450376</v>
      </c>
      <c r="AY11">
        <v>1086607.48277603</v>
      </c>
      <c r="AZ11">
        <v>1085078.53169372</v>
      </c>
      <c r="BA11">
        <v>969927.91685382405</v>
      </c>
      <c r="BC11">
        <v>1204612.5135359799</v>
      </c>
      <c r="BD11">
        <v>1189320.33015575</v>
      </c>
      <c r="BE11">
        <v>1175977.7388714</v>
      </c>
      <c r="BF11">
        <v>1188024.9636459199</v>
      </c>
      <c r="BH11">
        <v>1101564.4821081799</v>
      </c>
      <c r="BI11">
        <v>1085078.53169372</v>
      </c>
      <c r="BK11">
        <v>1148234.5650456999</v>
      </c>
      <c r="BL11">
        <v>1175977.7388714</v>
      </c>
      <c r="BN11">
        <v>1004645.60450376</v>
      </c>
      <c r="BO11">
        <v>1101564.4821081799</v>
      </c>
      <c r="BP11">
        <v>1204612.5135359799</v>
      </c>
      <c r="BQ11">
        <v>1148234.5650456999</v>
      </c>
      <c r="BS11">
        <v>1004645.60450376</v>
      </c>
      <c r="BT11">
        <v>1020462.6121256599</v>
      </c>
      <c r="BU11">
        <v>1092017.7310273999</v>
      </c>
      <c r="BV11">
        <v>1016900.96904496</v>
      </c>
      <c r="BX11">
        <v>1204612.5135359799</v>
      </c>
      <c r="BY11">
        <v>1247021.6829285601</v>
      </c>
      <c r="BZ11">
        <v>1159611.0863298101</v>
      </c>
      <c r="CA11">
        <v>1073240.0893359701</v>
      </c>
      <c r="CC11">
        <v>1081871.7696310999</v>
      </c>
      <c r="CD11">
        <v>1081871.7696310999</v>
      </c>
      <c r="CE11">
        <v>1052776.0586929501</v>
      </c>
      <c r="CF11">
        <v>1052776.0586929501</v>
      </c>
    </row>
    <row r="12" spans="1:84">
      <c r="A12" s="36">
        <v>44138</v>
      </c>
      <c r="B12">
        <v>1043960.79464357</v>
      </c>
      <c r="C12">
        <v>1042851.09303479</v>
      </c>
      <c r="D12" s="137">
        <v>1086113.2303510599</v>
      </c>
      <c r="E12">
        <v>1048090.33842099</v>
      </c>
      <c r="F12" s="135">
        <v>1060914.7343288299</v>
      </c>
      <c r="G12" s="135">
        <v>1101431.81246659</v>
      </c>
      <c r="H12">
        <v>1024109.22056833</v>
      </c>
      <c r="I12">
        <v>1028521.12508801</v>
      </c>
      <c r="J12">
        <v>1026809.49103604</v>
      </c>
      <c r="K12">
        <v>1085602.1251599099</v>
      </c>
      <c r="L12" s="40">
        <v>1082036.7020342599</v>
      </c>
      <c r="M12">
        <v>1143498.81601763</v>
      </c>
      <c r="N12" t="s">
        <v>1338</v>
      </c>
      <c r="O12">
        <v>15594.93</v>
      </c>
      <c r="P12">
        <f t="shared" si="0"/>
        <v>971925.28699814284</v>
      </c>
      <c r="Q12">
        <v>15954.5</v>
      </c>
      <c r="R12">
        <f t="shared" si="1"/>
        <v>999339.18152464298</v>
      </c>
      <c r="T12" s="19">
        <v>42570</v>
      </c>
      <c r="U12">
        <v>1178985.90018603</v>
      </c>
      <c r="V12" s="135">
        <v>1204925.7127894999</v>
      </c>
      <c r="W12">
        <v>1340531.0867141101</v>
      </c>
      <c r="X12">
        <v>1098448.04911398</v>
      </c>
      <c r="Y12" s="135">
        <v>1088749.5693019901</v>
      </c>
      <c r="Z12">
        <v>1121533.20728937</v>
      </c>
      <c r="AA12">
        <v>1128901.8353257601</v>
      </c>
      <c r="AB12" s="40">
        <v>1099561.4486662899</v>
      </c>
      <c r="AC12">
        <v>1112705.1659822599</v>
      </c>
      <c r="AD12">
        <v>1107476.1859290099</v>
      </c>
      <c r="AE12">
        <v>1114926.7020243099</v>
      </c>
      <c r="AF12" s="40">
        <v>1128632.3247949299</v>
      </c>
      <c r="AG12" t="s">
        <v>1339</v>
      </c>
      <c r="AH12">
        <v>9099.86</v>
      </c>
      <c r="AI12">
        <f t="shared" si="2"/>
        <v>983844.16533593391</v>
      </c>
      <c r="AJ12">
        <v>8369.2099999999991</v>
      </c>
      <c r="AK12">
        <f t="shared" si="3"/>
        <v>966735.16464349278</v>
      </c>
      <c r="AM12" s="29"/>
      <c r="AN12">
        <v>1018996.9669641</v>
      </c>
      <c r="AO12">
        <v>1078835.7724895801</v>
      </c>
      <c r="AP12">
        <v>1120560.96160214</v>
      </c>
      <c r="AQ12">
        <v>1011214.13363302</v>
      </c>
      <c r="AS12">
        <v>1204925.7127894999</v>
      </c>
      <c r="AT12">
        <v>1186589.13612405</v>
      </c>
      <c r="AU12">
        <v>1147115.0363447799</v>
      </c>
      <c r="AV12">
        <v>1190539.7294586201</v>
      </c>
      <c r="AX12">
        <v>1018996.9669641</v>
      </c>
      <c r="AY12">
        <v>1087851.6483438101</v>
      </c>
      <c r="AZ12">
        <v>1105260.99238322</v>
      </c>
      <c r="BA12">
        <v>999020.90471985401</v>
      </c>
      <c r="BC12">
        <v>1204925.7127894999</v>
      </c>
      <c r="BD12">
        <v>1191354.06792031</v>
      </c>
      <c r="BE12">
        <v>1178141.5379109201</v>
      </c>
      <c r="BF12">
        <v>1184496.5295038901</v>
      </c>
      <c r="BH12">
        <v>1120560.96160214</v>
      </c>
      <c r="BI12">
        <v>1105260.99238322</v>
      </c>
      <c r="BK12">
        <v>1147115.0363447799</v>
      </c>
      <c r="BL12">
        <v>1178141.5379109201</v>
      </c>
      <c r="BN12">
        <v>1018996.9669641</v>
      </c>
      <c r="BO12">
        <v>1120560.96160214</v>
      </c>
      <c r="BP12">
        <v>1204925.7127894999</v>
      </c>
      <c r="BQ12">
        <v>1147115.0363447799</v>
      </c>
      <c r="BS12">
        <v>1018996.9669641</v>
      </c>
      <c r="BT12">
        <v>1027422.16714036</v>
      </c>
      <c r="BU12">
        <v>1108337.9360176099</v>
      </c>
      <c r="BV12">
        <v>1030654.5546512899</v>
      </c>
      <c r="BX12">
        <v>1204925.7127894999</v>
      </c>
      <c r="BY12">
        <v>1241784.19186026</v>
      </c>
      <c r="BZ12">
        <v>1162997.15070189</v>
      </c>
      <c r="CA12">
        <v>1076921.3028424</v>
      </c>
      <c r="CC12">
        <v>1071675.1282023301</v>
      </c>
      <c r="CD12">
        <v>1071675.1282023301</v>
      </c>
      <c r="CE12">
        <v>1062682.68140525</v>
      </c>
      <c r="CF12">
        <v>1062682.68140525</v>
      </c>
    </row>
    <row r="13" spans="1:84">
      <c r="A13" s="36">
        <v>44145</v>
      </c>
      <c r="B13">
        <v>1071834.54786055</v>
      </c>
      <c r="C13">
        <v>1064797.8942877001</v>
      </c>
      <c r="D13" s="137">
        <v>1122769.5518754099</v>
      </c>
      <c r="E13">
        <v>1086621.6328958101</v>
      </c>
      <c r="F13" s="135">
        <v>1100062.48802556</v>
      </c>
      <c r="G13" s="135">
        <v>1148242.66449642</v>
      </c>
      <c r="H13">
        <v>1047094.7830744199</v>
      </c>
      <c r="I13">
        <v>1051605.71033998</v>
      </c>
      <c r="J13">
        <v>1068703.3182703201</v>
      </c>
      <c r="K13">
        <v>1104053.74261388</v>
      </c>
      <c r="L13" s="40">
        <v>1097493.5963228201</v>
      </c>
      <c r="M13">
        <v>1155722.81836086</v>
      </c>
      <c r="N13" t="s">
        <v>1340</v>
      </c>
      <c r="O13">
        <v>15565.68</v>
      </c>
      <c r="P13">
        <f t="shared" si="0"/>
        <v>970102.33462550025</v>
      </c>
      <c r="Q13">
        <v>15974.85</v>
      </c>
      <c r="R13">
        <f t="shared" si="1"/>
        <v>1000613.8408586256</v>
      </c>
      <c r="T13" s="19">
        <v>42577</v>
      </c>
      <c r="U13">
        <v>1223539.77735406</v>
      </c>
      <c r="V13" s="135">
        <v>1224843.1348219099</v>
      </c>
      <c r="W13">
        <v>1352461.8133858701</v>
      </c>
      <c r="X13">
        <v>1119941.0159416399</v>
      </c>
      <c r="Y13" s="135">
        <v>1108423.27401928</v>
      </c>
      <c r="Z13">
        <v>1142214.27963179</v>
      </c>
      <c r="AA13">
        <v>1162825.3354773</v>
      </c>
      <c r="AB13" s="40">
        <v>1140283.7069176501</v>
      </c>
      <c r="AC13">
        <v>1150381.3629024201</v>
      </c>
      <c r="AD13">
        <v>1126453.8978510899</v>
      </c>
      <c r="AE13">
        <v>1138345.7374003299</v>
      </c>
      <c r="AF13" s="40">
        <v>1161825.4014671401</v>
      </c>
      <c r="AG13" t="s">
        <v>1341</v>
      </c>
      <c r="AH13">
        <v>9179.19</v>
      </c>
      <c r="AI13">
        <f t="shared" si="2"/>
        <v>992421.03988522361</v>
      </c>
      <c r="AJ13">
        <v>8419.92</v>
      </c>
      <c r="AK13">
        <f t="shared" si="3"/>
        <v>972592.7235049709</v>
      </c>
      <c r="AM13" s="29"/>
      <c r="AN13">
        <v>1098132.27141853</v>
      </c>
      <c r="AO13">
        <v>1165277.4887603</v>
      </c>
      <c r="AP13">
        <v>1193929.6905630401</v>
      </c>
      <c r="AQ13">
        <v>1064297.81957808</v>
      </c>
      <c r="AS13">
        <v>1224843.1348219099</v>
      </c>
      <c r="AT13">
        <v>1212777.1583583099</v>
      </c>
      <c r="AU13">
        <v>1151732.17436607</v>
      </c>
      <c r="AV13">
        <v>1221475.9043286</v>
      </c>
      <c r="AX13">
        <v>1098132.27141853</v>
      </c>
      <c r="AY13">
        <v>1183990.53776619</v>
      </c>
      <c r="AZ13">
        <v>1179650.58347558</v>
      </c>
      <c r="BA13">
        <v>1054711.32505346</v>
      </c>
      <c r="BC13">
        <v>1224843.1348219099</v>
      </c>
      <c r="BD13">
        <v>1224515.4084008799</v>
      </c>
      <c r="BE13">
        <v>1186364.9658455399</v>
      </c>
      <c r="BF13">
        <v>1220487.4565528701</v>
      </c>
      <c r="BH13">
        <v>1193929.6905630401</v>
      </c>
      <c r="BI13">
        <v>1179650.58347558</v>
      </c>
      <c r="BK13">
        <v>1151732.17436607</v>
      </c>
      <c r="BL13">
        <v>1186364.9658455399</v>
      </c>
      <c r="BN13">
        <v>1098132.27141853</v>
      </c>
      <c r="BO13">
        <v>1193929.6905630401</v>
      </c>
      <c r="BP13">
        <v>1224843.1348219099</v>
      </c>
      <c r="BQ13">
        <v>1151732.17436607</v>
      </c>
      <c r="BS13">
        <v>1098132.27141853</v>
      </c>
      <c r="BT13">
        <v>1113689.6694042999</v>
      </c>
      <c r="BU13">
        <v>1173668.9156561701</v>
      </c>
      <c r="BV13">
        <v>1129679.8442621899</v>
      </c>
      <c r="BX13">
        <v>1224843.1348219099</v>
      </c>
      <c r="BY13">
        <v>1258417.89111023</v>
      </c>
      <c r="BZ13">
        <v>1168213.1929227901</v>
      </c>
      <c r="CA13">
        <v>1105653.56320223</v>
      </c>
      <c r="CC13">
        <v>1102255.3779855799</v>
      </c>
      <c r="CD13">
        <v>1102255.3779855799</v>
      </c>
      <c r="CE13">
        <v>1071210.70992353</v>
      </c>
      <c r="CF13">
        <v>1071210.70992353</v>
      </c>
    </row>
    <row r="14" spans="1:84">
      <c r="A14" s="36">
        <v>44152</v>
      </c>
      <c r="B14">
        <v>1111856.8498776599</v>
      </c>
      <c r="C14">
        <v>1111153.87061552</v>
      </c>
      <c r="D14" s="137">
        <v>1163604.68047712</v>
      </c>
      <c r="E14">
        <v>1142626.1118552601</v>
      </c>
      <c r="F14" s="135">
        <v>1169646.94070562</v>
      </c>
      <c r="G14" s="135">
        <v>1248805.7570530199</v>
      </c>
      <c r="H14">
        <v>1100044.4624458</v>
      </c>
      <c r="I14">
        <v>1103691.74117312</v>
      </c>
      <c r="J14">
        <v>1107262.1339935099</v>
      </c>
      <c r="K14">
        <v>1175946.0421537501</v>
      </c>
      <c r="L14" s="40">
        <v>1182724.9490132499</v>
      </c>
      <c r="M14">
        <v>1255010.96568624</v>
      </c>
      <c r="N14" t="s">
        <v>1342</v>
      </c>
      <c r="O14">
        <v>15723.5</v>
      </c>
      <c r="P14">
        <f t="shared" si="0"/>
        <v>979938.1754272253</v>
      </c>
      <c r="Q14">
        <v>16088.7</v>
      </c>
      <c r="R14">
        <f t="shared" si="1"/>
        <v>1007745.0430784747</v>
      </c>
      <c r="T14" s="19">
        <v>42584</v>
      </c>
      <c r="U14">
        <v>1258276.0716331401</v>
      </c>
      <c r="V14" s="135">
        <v>1259065.25200884</v>
      </c>
      <c r="W14">
        <v>1345672.4550826701</v>
      </c>
      <c r="X14">
        <v>1149656.78423129</v>
      </c>
      <c r="Y14" s="135">
        <v>1139791.65267403</v>
      </c>
      <c r="Z14">
        <v>1219073.8785082099</v>
      </c>
      <c r="AA14">
        <v>1192407.6120118401</v>
      </c>
      <c r="AB14" s="40">
        <v>1177160.48199936</v>
      </c>
      <c r="AC14">
        <v>1216482.2760147899</v>
      </c>
      <c r="AD14">
        <v>1153922.68475276</v>
      </c>
      <c r="AE14">
        <v>1170082.81655905</v>
      </c>
      <c r="AF14" s="40">
        <v>1189023.73411549</v>
      </c>
      <c r="AG14" t="s">
        <v>1343</v>
      </c>
      <c r="AH14">
        <v>9217.68</v>
      </c>
      <c r="AI14">
        <f t="shared" si="2"/>
        <v>996582.4403819103</v>
      </c>
      <c r="AJ14">
        <v>8504.06</v>
      </c>
      <c r="AK14">
        <f t="shared" si="3"/>
        <v>982311.81249343022</v>
      </c>
      <c r="AM14" s="29"/>
      <c r="AN14">
        <v>1121346.7876363201</v>
      </c>
      <c r="AO14">
        <v>1191793.37801705</v>
      </c>
      <c r="AP14">
        <v>1231711.5956209099</v>
      </c>
      <c r="AQ14">
        <v>1102080.3921731</v>
      </c>
      <c r="AS14">
        <v>1259065.25200884</v>
      </c>
      <c r="AT14">
        <v>1240119.2193934999</v>
      </c>
      <c r="AU14">
        <v>1162109.2812571099</v>
      </c>
      <c r="AV14">
        <v>1227845.90116967</v>
      </c>
      <c r="AX14">
        <v>1121346.7876363201</v>
      </c>
      <c r="AY14">
        <v>1214957.81028147</v>
      </c>
      <c r="AZ14">
        <v>1224205.98601345</v>
      </c>
      <c r="BA14">
        <v>1092153.5770928599</v>
      </c>
      <c r="BC14">
        <v>1259065.25200884</v>
      </c>
      <c r="BD14">
        <v>1252973.1464921101</v>
      </c>
      <c r="BE14">
        <v>1209576.1964023099</v>
      </c>
      <c r="BF14">
        <v>1210235.3619178201</v>
      </c>
      <c r="BH14">
        <v>1231711.5956209099</v>
      </c>
      <c r="BI14">
        <v>1224205.98601345</v>
      </c>
      <c r="BK14">
        <v>1162109.2812571099</v>
      </c>
      <c r="BL14">
        <v>1209576.1964023099</v>
      </c>
      <c r="BN14">
        <v>1121346.7876363201</v>
      </c>
      <c r="BO14">
        <v>1231711.5956209099</v>
      </c>
      <c r="BP14">
        <v>1259065.25200884</v>
      </c>
      <c r="BQ14">
        <v>1162109.2812571099</v>
      </c>
      <c r="BS14">
        <v>1121346.7876363201</v>
      </c>
      <c r="BT14">
        <v>1147367.6450070899</v>
      </c>
      <c r="BU14">
        <v>1210809.66849211</v>
      </c>
      <c r="BV14">
        <v>1163073.1804585799</v>
      </c>
      <c r="BX14">
        <v>1259065.25200884</v>
      </c>
      <c r="BY14">
        <v>1310604.4810545701</v>
      </c>
      <c r="BZ14">
        <v>1203452.34388731</v>
      </c>
      <c r="CA14">
        <v>1094016.55944953</v>
      </c>
      <c r="CC14">
        <v>1104669.3172633699</v>
      </c>
      <c r="CD14">
        <v>1108676.0155623499</v>
      </c>
      <c r="CE14">
        <v>1114487.62260444</v>
      </c>
      <c r="CF14">
        <v>1114487.62260444</v>
      </c>
    </row>
    <row r="15" spans="1:84">
      <c r="A15" s="36">
        <v>44159</v>
      </c>
      <c r="B15">
        <v>1137677.8721213201</v>
      </c>
      <c r="C15">
        <v>1137677.1135071099</v>
      </c>
      <c r="D15" s="137">
        <v>1159741.5129379299</v>
      </c>
      <c r="E15">
        <v>1182541.8506960699</v>
      </c>
      <c r="F15" s="135">
        <v>1202473.0820965201</v>
      </c>
      <c r="G15" s="135">
        <v>1298695.54704728</v>
      </c>
      <c r="H15">
        <v>1136235.92526026</v>
      </c>
      <c r="I15">
        <v>1134699.9606413799</v>
      </c>
      <c r="J15">
        <v>1143237.08072696</v>
      </c>
      <c r="K15">
        <v>1193549.9544048</v>
      </c>
      <c r="L15" s="40">
        <v>1207727.75443539</v>
      </c>
      <c r="M15">
        <v>1290615.62678276</v>
      </c>
      <c r="N15" t="s">
        <v>1344</v>
      </c>
      <c r="O15">
        <v>15825.14</v>
      </c>
      <c r="P15">
        <f t="shared" si="0"/>
        <v>986272.70121031569</v>
      </c>
      <c r="Q15">
        <v>16199.2</v>
      </c>
      <c r="R15">
        <f t="shared" si="1"/>
        <v>1014666.4119435893</v>
      </c>
      <c r="T15" s="19">
        <v>42591</v>
      </c>
      <c r="U15">
        <v>1272565.8935533201</v>
      </c>
      <c r="V15" s="135">
        <v>1274451.02938838</v>
      </c>
      <c r="W15">
        <v>1360299.9146694201</v>
      </c>
      <c r="X15">
        <v>1158984.33294069</v>
      </c>
      <c r="Y15" s="135">
        <v>1144162.75366203</v>
      </c>
      <c r="Z15">
        <v>1241029.3990601499</v>
      </c>
      <c r="AA15">
        <v>1199637.57683267</v>
      </c>
      <c r="AB15" s="40">
        <v>1194500.05589921</v>
      </c>
      <c r="AC15">
        <v>1234109.10419425</v>
      </c>
      <c r="AD15">
        <v>1164691.25609298</v>
      </c>
      <c r="AE15">
        <v>1182830.86884546</v>
      </c>
      <c r="AF15" s="40">
        <v>1190260.31879897</v>
      </c>
      <c r="AG15" t="s">
        <v>1345</v>
      </c>
      <c r="AH15">
        <v>9271.65</v>
      </c>
      <c r="AI15">
        <f t="shared" si="2"/>
        <v>1002417.4828554406</v>
      </c>
      <c r="AJ15">
        <v>8607.81</v>
      </c>
      <c r="AK15">
        <f t="shared" si="3"/>
        <v>994296.07066496159</v>
      </c>
      <c r="AM15" s="29"/>
      <c r="AN15">
        <v>1175283.56812163</v>
      </c>
      <c r="AO15">
        <v>1231420.50783611</v>
      </c>
      <c r="AP15">
        <v>1272930.8241683601</v>
      </c>
      <c r="AQ15">
        <v>1150351.51335028</v>
      </c>
      <c r="AS15">
        <v>1274451.02938838</v>
      </c>
      <c r="AT15">
        <v>1243163.7120771101</v>
      </c>
      <c r="AU15">
        <v>1160273.14859272</v>
      </c>
      <c r="AV15">
        <v>1243912.26478648</v>
      </c>
      <c r="AX15">
        <v>1175283.56812163</v>
      </c>
      <c r="AY15">
        <v>1255355.1574733299</v>
      </c>
      <c r="AZ15">
        <v>1262774.5956027999</v>
      </c>
      <c r="BA15">
        <v>1143932.57818283</v>
      </c>
      <c r="BC15">
        <v>1274451.02938838</v>
      </c>
      <c r="BD15">
        <v>1256049.1955667499</v>
      </c>
      <c r="BE15">
        <v>1204870.9449982999</v>
      </c>
      <c r="BF15">
        <v>1233229.8337942599</v>
      </c>
      <c r="BH15">
        <v>1272930.8241683601</v>
      </c>
      <c r="BI15">
        <v>1262774.5956027999</v>
      </c>
      <c r="BK15">
        <v>1160273.14859272</v>
      </c>
      <c r="BL15">
        <v>1204870.9449982999</v>
      </c>
      <c r="BN15">
        <v>1175283.56812163</v>
      </c>
      <c r="BO15">
        <v>1272930.8241683601</v>
      </c>
      <c r="BP15">
        <v>1274451.02938838</v>
      </c>
      <c r="BQ15">
        <v>1160273.14859272</v>
      </c>
      <c r="BS15">
        <v>1175283.56812163</v>
      </c>
      <c r="BT15">
        <v>1169729.84040827</v>
      </c>
      <c r="BU15">
        <v>1251220.4411780301</v>
      </c>
      <c r="BV15">
        <v>1218499.4328733301</v>
      </c>
      <c r="BX15">
        <v>1274451.02938838</v>
      </c>
      <c r="BY15">
        <v>1324031.62396297</v>
      </c>
      <c r="BZ15">
        <v>1191893.18412427</v>
      </c>
      <c r="CA15">
        <v>1098168.3522926399</v>
      </c>
      <c r="CC15">
        <v>1140377.75294391</v>
      </c>
      <c r="CD15">
        <v>1155373.4493378301</v>
      </c>
      <c r="CE15">
        <v>1109856.92653252</v>
      </c>
      <c r="CF15">
        <v>1101113.77113319</v>
      </c>
    </row>
    <row r="16" spans="1:84">
      <c r="A16" s="36">
        <v>44166</v>
      </c>
      <c r="B16">
        <v>1157898.2001684899</v>
      </c>
      <c r="C16">
        <v>1167228.27653046</v>
      </c>
      <c r="D16" s="137">
        <v>1203985.6516565101</v>
      </c>
      <c r="E16">
        <v>1208900.7085480799</v>
      </c>
      <c r="F16" s="135">
        <v>1231067.8919887799</v>
      </c>
      <c r="G16" s="135">
        <v>1329994.1097311201</v>
      </c>
      <c r="H16">
        <v>1148218.8441335801</v>
      </c>
      <c r="I16">
        <v>1148299.33966967</v>
      </c>
      <c r="J16">
        <v>1172778.3268929401</v>
      </c>
      <c r="K16">
        <v>1234858.71832675</v>
      </c>
      <c r="L16" s="40">
        <v>1265819.4594237399</v>
      </c>
      <c r="M16">
        <v>1342562.90576076</v>
      </c>
      <c r="N16" t="s">
        <v>1346</v>
      </c>
      <c r="O16">
        <v>16280.08</v>
      </c>
      <c r="P16">
        <f t="shared" si="0"/>
        <v>1014625.9987286077</v>
      </c>
      <c r="Q16">
        <v>16677.8</v>
      </c>
      <c r="R16">
        <f t="shared" si="1"/>
        <v>1044644.3951005477</v>
      </c>
      <c r="T16" s="19">
        <v>42598</v>
      </c>
      <c r="U16">
        <v>1259314.24071512</v>
      </c>
      <c r="V16" s="135">
        <v>1259546.32459969</v>
      </c>
      <c r="W16">
        <v>1347036.9905013901</v>
      </c>
      <c r="X16">
        <v>1166753.3912525</v>
      </c>
      <c r="Y16" s="135">
        <v>1160827.48416912</v>
      </c>
      <c r="Z16">
        <v>1282219.16481495</v>
      </c>
      <c r="AA16">
        <v>1200477.32313646</v>
      </c>
      <c r="AB16" s="40">
        <v>1202353.8937667501</v>
      </c>
      <c r="AC16">
        <v>1247597.9167030901</v>
      </c>
      <c r="AD16">
        <v>1158614.78067757</v>
      </c>
      <c r="AE16">
        <v>1174497.8253744501</v>
      </c>
      <c r="AF16" s="40">
        <v>1199544.3492856</v>
      </c>
      <c r="AG16" t="s">
        <v>1347</v>
      </c>
      <c r="AH16">
        <v>9346.18</v>
      </c>
      <c r="AI16">
        <f t="shared" si="2"/>
        <v>1010475.3986522208</v>
      </c>
      <c r="AJ16">
        <v>8627.34</v>
      </c>
      <c r="AK16">
        <f t="shared" si="3"/>
        <v>996551.99897426297</v>
      </c>
      <c r="AM16" s="29"/>
      <c r="AN16">
        <v>1204695.0394138701</v>
      </c>
      <c r="AO16">
        <v>1278540.8135684601</v>
      </c>
      <c r="AP16">
        <v>1285431.0048617001</v>
      </c>
      <c r="AQ16">
        <v>1179357.6267594099</v>
      </c>
      <c r="AS16">
        <v>1259546.32459969</v>
      </c>
      <c r="AT16">
        <v>1238936.9554560501</v>
      </c>
      <c r="AU16">
        <v>1133552.0579806301</v>
      </c>
      <c r="AV16">
        <v>1207260.38990454</v>
      </c>
      <c r="AX16">
        <v>1204695.0394138701</v>
      </c>
      <c r="AY16">
        <v>1303391.3225740399</v>
      </c>
      <c r="AZ16">
        <v>1276684.0577733701</v>
      </c>
      <c r="BA16">
        <v>1181201.9015800301</v>
      </c>
      <c r="BC16">
        <v>1259546.32459969</v>
      </c>
      <c r="BD16">
        <v>1256802.82508409</v>
      </c>
      <c r="BE16">
        <v>1178267.3945327401</v>
      </c>
      <c r="BF16">
        <v>1203909.7944958</v>
      </c>
      <c r="BH16">
        <v>1285431.0048617001</v>
      </c>
      <c r="BI16">
        <v>1276684.0577733701</v>
      </c>
      <c r="BK16">
        <v>1133552.0579806301</v>
      </c>
      <c r="BL16">
        <v>1178267.3945327401</v>
      </c>
      <c r="BN16">
        <v>1204695.0394138701</v>
      </c>
      <c r="BO16">
        <v>1285431.0048617001</v>
      </c>
      <c r="BP16">
        <v>1259546.32459969</v>
      </c>
      <c r="BQ16">
        <v>1133552.0579806301</v>
      </c>
      <c r="BS16">
        <v>1204695.0394138701</v>
      </c>
      <c r="BT16">
        <v>1201318.3947485001</v>
      </c>
      <c r="BU16">
        <v>1269525.7962324701</v>
      </c>
      <c r="BV16">
        <v>1211292.00872789</v>
      </c>
      <c r="BX16">
        <v>1259546.32459969</v>
      </c>
      <c r="BY16">
        <v>1310102.8112788801</v>
      </c>
      <c r="BZ16">
        <v>1170594.0529239699</v>
      </c>
      <c r="CA16">
        <v>1064103.1700045201</v>
      </c>
      <c r="CC16">
        <v>1150224.91484058</v>
      </c>
      <c r="CD16">
        <v>1161878.2018576099</v>
      </c>
      <c r="CE16">
        <v>1132387.0221411299</v>
      </c>
      <c r="CF16">
        <v>1136222.78372577</v>
      </c>
    </row>
    <row r="17" spans="1:84">
      <c r="A17" s="36">
        <v>44173</v>
      </c>
      <c r="B17">
        <v>1174355.7932535501</v>
      </c>
      <c r="C17">
        <v>1182192.1430355799</v>
      </c>
      <c r="D17" s="137">
        <v>1226343.66520778</v>
      </c>
      <c r="E17">
        <v>1227820.00463686</v>
      </c>
      <c r="F17" s="135">
        <v>1251829.8519871701</v>
      </c>
      <c r="G17" s="135">
        <v>1353960.60358848</v>
      </c>
      <c r="H17">
        <v>1177467.80548981</v>
      </c>
      <c r="I17">
        <v>1183310.9865361999</v>
      </c>
      <c r="J17">
        <v>1194052.52574278</v>
      </c>
      <c r="K17">
        <v>1269410.06526553</v>
      </c>
      <c r="L17" s="40">
        <v>1297496.59139582</v>
      </c>
      <c r="M17">
        <v>1402468.06261581</v>
      </c>
      <c r="N17" t="s">
        <v>1348</v>
      </c>
      <c r="O17">
        <v>16469.150000000001</v>
      </c>
      <c r="P17">
        <f t="shared" si="0"/>
        <v>1026409.4382190537</v>
      </c>
      <c r="Q17">
        <v>16952.849999999999</v>
      </c>
      <c r="R17">
        <f t="shared" si="1"/>
        <v>1061872.6530765642</v>
      </c>
      <c r="T17" s="19">
        <v>42605</v>
      </c>
      <c r="U17">
        <v>1279996.3782617999</v>
      </c>
      <c r="V17" s="135">
        <v>1275057.6375871301</v>
      </c>
      <c r="W17">
        <v>1376671.8042924199</v>
      </c>
      <c r="X17">
        <v>1194483.2301846</v>
      </c>
      <c r="Y17" s="135">
        <v>1190428.5850154301</v>
      </c>
      <c r="Z17">
        <v>1316108.21734101</v>
      </c>
      <c r="AA17">
        <v>1213634.5545980299</v>
      </c>
      <c r="AB17" s="40">
        <v>1210187.22938464</v>
      </c>
      <c r="AC17">
        <v>1260348.3674117899</v>
      </c>
      <c r="AD17">
        <v>1157977.5425481901</v>
      </c>
      <c r="AE17">
        <v>1170968.4594091999</v>
      </c>
      <c r="AF17" s="40">
        <v>1189000.35445538</v>
      </c>
      <c r="AG17" t="s">
        <v>1349</v>
      </c>
      <c r="AH17">
        <v>9336.81</v>
      </c>
      <c r="AI17">
        <f t="shared" si="2"/>
        <v>1009462.3479207591</v>
      </c>
      <c r="AJ17">
        <v>8640.0300000000007</v>
      </c>
      <c r="AK17">
        <f t="shared" si="3"/>
        <v>998017.83257615927</v>
      </c>
      <c r="AM17" s="29"/>
      <c r="AN17">
        <v>1194033.48831506</v>
      </c>
      <c r="AO17">
        <v>1267558.14797991</v>
      </c>
      <c r="AP17">
        <v>1293233.57106121</v>
      </c>
      <c r="AQ17">
        <v>1193857.8287804199</v>
      </c>
      <c r="AS17">
        <v>1275057.6375871301</v>
      </c>
      <c r="AT17">
        <v>1271155.5109826799</v>
      </c>
      <c r="AU17">
        <v>1166090.66980497</v>
      </c>
      <c r="AV17">
        <v>1269247.17462419</v>
      </c>
      <c r="AX17">
        <v>1194033.48831506</v>
      </c>
      <c r="AY17">
        <v>1292195.19111313</v>
      </c>
      <c r="AZ17">
        <v>1261925.59006551</v>
      </c>
      <c r="BA17">
        <v>1196829.20273793</v>
      </c>
      <c r="BC17">
        <v>1275057.6375871301</v>
      </c>
      <c r="BD17">
        <v>1289485.9825504001</v>
      </c>
      <c r="BE17">
        <v>1184688.9518329401</v>
      </c>
      <c r="BF17">
        <v>1257989.42246456</v>
      </c>
      <c r="BH17">
        <v>1293233.57106121</v>
      </c>
      <c r="BI17">
        <v>1261925.59006551</v>
      </c>
      <c r="BK17">
        <v>1166090.66980497</v>
      </c>
      <c r="BL17">
        <v>1184688.9518329401</v>
      </c>
      <c r="BN17">
        <v>1194033.48831506</v>
      </c>
      <c r="BO17">
        <v>1293233.57106121</v>
      </c>
      <c r="BP17">
        <v>1275057.6375871301</v>
      </c>
      <c r="BQ17">
        <v>1166090.66980497</v>
      </c>
      <c r="BS17">
        <v>1194033.48831506</v>
      </c>
      <c r="BT17">
        <v>1220977.97027856</v>
      </c>
      <c r="BU17">
        <v>1274318.25611324</v>
      </c>
      <c r="BV17">
        <v>1245383.8223135299</v>
      </c>
      <c r="BX17">
        <v>1275057.6375871301</v>
      </c>
      <c r="BY17">
        <v>1354738.0140591499</v>
      </c>
      <c r="BZ17">
        <v>1206642.4967837599</v>
      </c>
      <c r="CA17">
        <v>1098601.39477607</v>
      </c>
      <c r="CC17">
        <v>1123545.4479408499</v>
      </c>
      <c r="CD17">
        <v>1189304.3368124501</v>
      </c>
      <c r="CE17">
        <v>970614.21215805004</v>
      </c>
      <c r="CF17">
        <v>1034900.11698702</v>
      </c>
    </row>
    <row r="18" spans="1:84">
      <c r="A18" s="36">
        <v>44180</v>
      </c>
      <c r="B18">
        <v>1175393.1408709299</v>
      </c>
      <c r="C18">
        <v>1179969.62180667</v>
      </c>
      <c r="D18" s="137">
        <v>1213516.1104697001</v>
      </c>
      <c r="E18">
        <v>1232968.66318964</v>
      </c>
      <c r="F18" s="135">
        <v>1254965.6857664001</v>
      </c>
      <c r="G18" s="135">
        <v>1333217.9271414999</v>
      </c>
      <c r="H18">
        <v>1185608.0329184299</v>
      </c>
      <c r="I18">
        <v>1194996.1825282399</v>
      </c>
      <c r="J18">
        <v>1219867.9413493399</v>
      </c>
      <c r="K18">
        <v>1271085.6865516801</v>
      </c>
      <c r="L18" s="40">
        <v>1286013.7465619601</v>
      </c>
      <c r="M18">
        <v>1355359.16039254</v>
      </c>
      <c r="N18" t="s">
        <v>1350</v>
      </c>
      <c r="O18">
        <v>16544.349999999999</v>
      </c>
      <c r="P18">
        <f t="shared" si="0"/>
        <v>1031096.1397035909</v>
      </c>
      <c r="Q18">
        <v>17019.849999999999</v>
      </c>
      <c r="R18">
        <f t="shared" si="1"/>
        <v>1066069.3201712491</v>
      </c>
      <c r="T18" s="19">
        <v>42612</v>
      </c>
      <c r="U18">
        <v>1312376.0199772301</v>
      </c>
      <c r="V18" s="135">
        <v>1315840.3561253599</v>
      </c>
      <c r="W18">
        <v>1420160.86659002</v>
      </c>
      <c r="X18">
        <v>1211616.1013162199</v>
      </c>
      <c r="Y18" s="135">
        <v>1210421.8331007599</v>
      </c>
      <c r="Z18">
        <v>1341206.4010457101</v>
      </c>
      <c r="AA18">
        <v>1236232.43000465</v>
      </c>
      <c r="AB18" s="40">
        <v>1229114.5576522199</v>
      </c>
      <c r="AC18">
        <v>1287433.2538274699</v>
      </c>
      <c r="AD18">
        <v>1183124.9548472001</v>
      </c>
      <c r="AE18">
        <v>1203345.7373118601</v>
      </c>
      <c r="AF18" s="40">
        <v>1227072.1458050399</v>
      </c>
      <c r="AG18" t="s">
        <v>1351</v>
      </c>
      <c r="AH18">
        <v>9327.52</v>
      </c>
      <c r="AI18">
        <f t="shared" si="2"/>
        <v>1008457.9465018396</v>
      </c>
      <c r="AJ18">
        <v>8633.1</v>
      </c>
      <c r="AK18">
        <f t="shared" si="3"/>
        <v>997217.34188576194</v>
      </c>
      <c r="AM18" s="29"/>
      <c r="AN18">
        <v>1132779.5703644899</v>
      </c>
      <c r="AO18">
        <v>1208661.0586340199</v>
      </c>
      <c r="AP18">
        <v>1255419.4214433799</v>
      </c>
      <c r="AQ18">
        <v>1130613.2103007799</v>
      </c>
      <c r="AS18">
        <v>1315840.3561253599</v>
      </c>
      <c r="AT18">
        <v>1305057.2284605899</v>
      </c>
      <c r="AU18">
        <v>1169705.55088136</v>
      </c>
      <c r="AV18">
        <v>1298509.6682351499</v>
      </c>
      <c r="AX18">
        <v>1132779.5703644899</v>
      </c>
      <c r="AY18">
        <v>1236630.7978952699</v>
      </c>
      <c r="AZ18">
        <v>1219316.6725169499</v>
      </c>
      <c r="BA18">
        <v>1120172.2923025601</v>
      </c>
      <c r="BC18">
        <v>1315840.3561253599</v>
      </c>
      <c r="BD18">
        <v>1328757.2781489801</v>
      </c>
      <c r="BE18">
        <v>1201766.2430736199</v>
      </c>
      <c r="BF18">
        <v>1282105.0796932001</v>
      </c>
      <c r="BH18">
        <v>1255419.4214433799</v>
      </c>
      <c r="BI18">
        <v>1219316.6725169499</v>
      </c>
      <c r="BK18">
        <v>1169705.55088136</v>
      </c>
      <c r="BL18">
        <v>1201766.2430736199</v>
      </c>
      <c r="BN18">
        <v>1132779.5703644899</v>
      </c>
      <c r="BO18">
        <v>1255419.4214433799</v>
      </c>
      <c r="BP18">
        <v>1315840.3561253599</v>
      </c>
      <c r="BQ18">
        <v>1169705.55088136</v>
      </c>
      <c r="BS18">
        <v>1132779.5703644899</v>
      </c>
      <c r="BT18">
        <v>1192828.32317379</v>
      </c>
      <c r="BU18">
        <v>1238873.0938194499</v>
      </c>
      <c r="BV18">
        <v>1156812.1248705999</v>
      </c>
      <c r="BX18">
        <v>1315840.3561253599</v>
      </c>
      <c r="BY18">
        <v>1380606.7364376099</v>
      </c>
      <c r="BZ18">
        <v>1210051.26183718</v>
      </c>
      <c r="CA18">
        <v>1134816.7897548601</v>
      </c>
      <c r="CC18">
        <v>1103523.8680585499</v>
      </c>
      <c r="CD18">
        <v>1192402.47460985</v>
      </c>
      <c r="CE18">
        <v>973356.19730739703</v>
      </c>
      <c r="CF18">
        <v>1027671.33966987</v>
      </c>
    </row>
    <row r="19" spans="1:84">
      <c r="A19" s="36">
        <v>44187</v>
      </c>
      <c r="B19">
        <v>1138830.5782355701</v>
      </c>
      <c r="C19">
        <v>1154110.58754478</v>
      </c>
      <c r="D19" s="137">
        <v>1174258.86429601</v>
      </c>
      <c r="E19">
        <v>1194783.6236906501</v>
      </c>
      <c r="F19" s="135">
        <v>1211242.6812743</v>
      </c>
      <c r="G19" s="135">
        <v>1280875.79132193</v>
      </c>
      <c r="H19">
        <v>1170084.4717407499</v>
      </c>
      <c r="I19">
        <v>1169387.4143366599</v>
      </c>
      <c r="J19">
        <v>1175806.3113078</v>
      </c>
      <c r="K19">
        <v>1204807.0419025901</v>
      </c>
      <c r="L19" s="40">
        <v>1220041.24136333</v>
      </c>
      <c r="M19">
        <v>1255103.2432983101</v>
      </c>
      <c r="N19" t="s">
        <v>1352</v>
      </c>
      <c r="O19">
        <v>16513.349999999999</v>
      </c>
      <c r="P19">
        <f t="shared" si="0"/>
        <v>1029164.1218043801</v>
      </c>
      <c r="Q19">
        <v>16942</v>
      </c>
      <c r="R19">
        <f t="shared" si="1"/>
        <v>1061193.0435545144</v>
      </c>
      <c r="T19" s="19">
        <v>42619</v>
      </c>
      <c r="U19">
        <v>1338129.2120759101</v>
      </c>
      <c r="V19" s="135">
        <v>1337117.4946838999</v>
      </c>
      <c r="W19">
        <v>1433567.18517063</v>
      </c>
      <c r="X19">
        <v>1249882.9765161199</v>
      </c>
      <c r="Y19" s="135">
        <v>1238370.4732270599</v>
      </c>
      <c r="Z19">
        <v>1369130.3183154799</v>
      </c>
      <c r="AA19">
        <v>1272008.9965289801</v>
      </c>
      <c r="AB19" s="40">
        <v>1263179.4676175499</v>
      </c>
      <c r="AC19">
        <v>1306873.4959602701</v>
      </c>
      <c r="AD19">
        <v>1217234.4472954399</v>
      </c>
      <c r="AE19">
        <v>1250607.14114478</v>
      </c>
      <c r="AF19" s="40">
        <v>1263013.0889556699</v>
      </c>
      <c r="AG19" t="s">
        <v>1353</v>
      </c>
      <c r="AH19">
        <v>9410.65</v>
      </c>
      <c r="AI19">
        <f t="shared" si="2"/>
        <v>1017445.6633968661</v>
      </c>
      <c r="AJ19">
        <v>8647.52</v>
      </c>
      <c r="AK19">
        <f t="shared" si="3"/>
        <v>998883.00938295212</v>
      </c>
      <c r="AM19" s="29"/>
      <c r="AN19">
        <v>1242342.01041015</v>
      </c>
      <c r="AO19">
        <v>1296149.9893632501</v>
      </c>
      <c r="AP19">
        <v>1314399.0258627899</v>
      </c>
      <c r="AQ19">
        <v>1198998.35032582</v>
      </c>
      <c r="AS19">
        <v>1337117.4946838999</v>
      </c>
      <c r="AT19">
        <v>1317853.3145856501</v>
      </c>
      <c r="AU19">
        <v>1181045.84619716</v>
      </c>
      <c r="AV19">
        <v>1302281.8388213799</v>
      </c>
      <c r="AX19">
        <v>1242342.01041015</v>
      </c>
      <c r="AY19">
        <v>1326175.23397086</v>
      </c>
      <c r="AZ19">
        <v>1265230.0418205699</v>
      </c>
      <c r="BA19">
        <v>1186968.1660925699</v>
      </c>
      <c r="BC19">
        <v>1337117.4946838999</v>
      </c>
      <c r="BD19">
        <v>1342456.7656866901</v>
      </c>
      <c r="BE19">
        <v>1212377.8389999601</v>
      </c>
      <c r="BF19">
        <v>1302868.77145883</v>
      </c>
      <c r="BH19">
        <v>1314399.0258627899</v>
      </c>
      <c r="BI19">
        <v>1265230.0418205699</v>
      </c>
      <c r="BK19">
        <v>1181045.84619716</v>
      </c>
      <c r="BL19">
        <v>1212377.8389999601</v>
      </c>
      <c r="BN19">
        <v>1242342.01041015</v>
      </c>
      <c r="BO19">
        <v>1314399.0258627899</v>
      </c>
      <c r="BP19">
        <v>1337117.4946838999</v>
      </c>
      <c r="BQ19">
        <v>1181045.84619716</v>
      </c>
      <c r="BS19">
        <v>1242342.01041015</v>
      </c>
      <c r="BT19">
        <v>1271393.9606796301</v>
      </c>
      <c r="BU19">
        <v>1297075.3517670899</v>
      </c>
      <c r="BV19">
        <v>1228233.70546011</v>
      </c>
      <c r="BX19">
        <v>1337117.4946838999</v>
      </c>
      <c r="BY19">
        <v>1384783.0718153401</v>
      </c>
      <c r="BZ19">
        <v>1225431.01337513</v>
      </c>
      <c r="CA19">
        <v>1152349.70915657</v>
      </c>
      <c r="CC19">
        <v>1136419.91456537</v>
      </c>
      <c r="CD19">
        <v>1204469.5876529</v>
      </c>
      <c r="CE19">
        <v>936027.98714065796</v>
      </c>
      <c r="CF19">
        <v>1012713.5833209699</v>
      </c>
    </row>
    <row r="20" spans="1:84">
      <c r="A20" s="36">
        <v>44194</v>
      </c>
      <c r="B20">
        <v>1200285.6723390899</v>
      </c>
      <c r="C20">
        <v>1223639.9798914101</v>
      </c>
      <c r="D20" s="137">
        <v>1278462.59591364</v>
      </c>
      <c r="E20">
        <v>1253535.1170796</v>
      </c>
      <c r="F20" s="135">
        <v>1274639.1232121901</v>
      </c>
      <c r="G20" s="135">
        <v>1369550.82235515</v>
      </c>
      <c r="H20">
        <v>1202016.07697456</v>
      </c>
      <c r="I20">
        <v>1201528.0274197001</v>
      </c>
      <c r="J20">
        <v>1218382.2578402599</v>
      </c>
      <c r="K20">
        <v>1301428.5506396999</v>
      </c>
      <c r="L20" s="40">
        <v>1338043.630228</v>
      </c>
      <c r="M20">
        <v>1322577.59365803</v>
      </c>
      <c r="N20" t="s">
        <v>1354</v>
      </c>
      <c r="O20">
        <v>16534.740000000002</v>
      </c>
      <c r="P20">
        <f t="shared" si="0"/>
        <v>1030497.2141548359</v>
      </c>
      <c r="Q20">
        <v>16903.55</v>
      </c>
      <c r="R20">
        <f t="shared" si="1"/>
        <v>1058784.6577367438</v>
      </c>
      <c r="T20" s="19">
        <v>42627</v>
      </c>
      <c r="U20">
        <v>1327883.6027421199</v>
      </c>
      <c r="V20" s="135">
        <v>1325324.1183807901</v>
      </c>
      <c r="W20">
        <v>1401240.2451450301</v>
      </c>
      <c r="X20">
        <v>1225085.2982620399</v>
      </c>
      <c r="Y20" s="135">
        <v>1208445.25074153</v>
      </c>
      <c r="Z20">
        <v>1325879.4915598901</v>
      </c>
      <c r="AA20">
        <v>1241010.1372835699</v>
      </c>
      <c r="AB20" s="40">
        <v>1228442.0322580601</v>
      </c>
      <c r="AC20">
        <v>1292197.3066006301</v>
      </c>
      <c r="AD20">
        <v>1183508.9382090401</v>
      </c>
      <c r="AE20">
        <v>1212301.04441152</v>
      </c>
      <c r="AF20" s="40">
        <v>1224743.79236032</v>
      </c>
      <c r="AG20" t="s">
        <v>1355</v>
      </c>
      <c r="AH20">
        <v>9337.3799999999992</v>
      </c>
      <c r="AI20">
        <f t="shared" si="2"/>
        <v>1009523.9742726196</v>
      </c>
      <c r="AJ20">
        <v>8547.3700000000008</v>
      </c>
      <c r="AK20">
        <f t="shared" si="3"/>
        <v>987314.59053110774</v>
      </c>
      <c r="AM20" s="29"/>
      <c r="AN20">
        <v>1327144.2760407501</v>
      </c>
      <c r="AO20">
        <v>1364709.84305061</v>
      </c>
      <c r="AP20">
        <v>1396299.2291643</v>
      </c>
      <c r="AQ20">
        <v>1285811.8258811601</v>
      </c>
      <c r="AS20">
        <v>1325324.1183807901</v>
      </c>
      <c r="AT20">
        <v>1303370.10665835</v>
      </c>
      <c r="AU20">
        <v>1169625.1328644301</v>
      </c>
      <c r="AV20">
        <v>1298908.9288588299</v>
      </c>
      <c r="AX20">
        <v>1327144.2760407501</v>
      </c>
      <c r="AY20">
        <v>1387311.91225692</v>
      </c>
      <c r="AZ20">
        <v>1366144.7899561799</v>
      </c>
      <c r="BA20">
        <v>1286109.68216545</v>
      </c>
      <c r="BC20">
        <v>1325324.1183807901</v>
      </c>
      <c r="BD20">
        <v>1325286.7436535601</v>
      </c>
      <c r="BE20">
        <v>1219670.2917015399</v>
      </c>
      <c r="BF20">
        <v>1313467.60891465</v>
      </c>
      <c r="BH20">
        <v>1396299.2291643</v>
      </c>
      <c r="BI20">
        <v>1366144.7899561799</v>
      </c>
      <c r="BK20">
        <v>1169625.1328644301</v>
      </c>
      <c r="BL20">
        <v>1219670.2917015399</v>
      </c>
      <c r="BN20">
        <v>1327144.2760407501</v>
      </c>
      <c r="BO20">
        <v>1396299.2291643</v>
      </c>
      <c r="BP20">
        <v>1325324.1183807901</v>
      </c>
      <c r="BQ20">
        <v>1169625.1328644301</v>
      </c>
      <c r="BS20">
        <v>1327144.2760407501</v>
      </c>
      <c r="BT20">
        <v>1328377.8379972901</v>
      </c>
      <c r="BU20">
        <v>1372156.55850413</v>
      </c>
      <c r="BV20">
        <v>1303487.58459365</v>
      </c>
      <c r="BX20">
        <v>1325324.1183807901</v>
      </c>
      <c r="BY20">
        <v>1372195.39369253</v>
      </c>
      <c r="BZ20">
        <v>1210964.80026223</v>
      </c>
      <c r="CA20">
        <v>1144836.38905287</v>
      </c>
      <c r="CC20">
        <v>1080542.1473661901</v>
      </c>
      <c r="CD20">
        <v>1177242.55262401</v>
      </c>
      <c r="CE20">
        <v>975299.04134114401</v>
      </c>
      <c r="CF20">
        <v>1051272.6530059199</v>
      </c>
    </row>
    <row r="21" spans="1:84">
      <c r="A21" s="36">
        <v>44201</v>
      </c>
      <c r="B21">
        <v>1271218.55462209</v>
      </c>
      <c r="C21">
        <v>1290389.5407944899</v>
      </c>
      <c r="D21" s="137">
        <v>1371304.5496288801</v>
      </c>
      <c r="E21">
        <v>1322308.23205298</v>
      </c>
      <c r="F21" s="135">
        <v>1349479.5593316001</v>
      </c>
      <c r="G21" s="135">
        <v>1441520.7180699101</v>
      </c>
      <c r="H21">
        <v>1246586.83310878</v>
      </c>
      <c r="I21">
        <v>1245570.0372647699</v>
      </c>
      <c r="J21">
        <v>1247976.7628832001</v>
      </c>
      <c r="K21">
        <v>1387938.84449589</v>
      </c>
      <c r="L21" s="40">
        <v>1429378.4884273601</v>
      </c>
      <c r="M21">
        <v>1398652.25684524</v>
      </c>
      <c r="N21" t="s">
        <v>1356</v>
      </c>
      <c r="O21">
        <v>16051.46</v>
      </c>
      <c r="P21">
        <f t="shared" si="0"/>
        <v>1000377.6783377167</v>
      </c>
      <c r="Q21">
        <v>16359.8</v>
      </c>
      <c r="R21">
        <f t="shared" si="1"/>
        <v>1024725.8856063714</v>
      </c>
      <c r="T21" s="19">
        <v>42633</v>
      </c>
      <c r="U21">
        <v>1330884.6196843199</v>
      </c>
      <c r="V21" s="135">
        <v>1339226.7683826101</v>
      </c>
      <c r="W21">
        <v>1429279.0624503801</v>
      </c>
      <c r="X21">
        <v>1231418.98925405</v>
      </c>
      <c r="Y21" s="135">
        <v>1214837.9261179499</v>
      </c>
      <c r="Z21">
        <v>1311255.0407679901</v>
      </c>
      <c r="AA21">
        <v>1242594.4935588399</v>
      </c>
      <c r="AB21" s="40">
        <v>1221157.3710067701</v>
      </c>
      <c r="AC21">
        <v>1297379.0178000999</v>
      </c>
      <c r="AD21">
        <v>1180794.75771075</v>
      </c>
      <c r="AE21">
        <v>1204596.8712742799</v>
      </c>
      <c r="AF21" s="40">
        <v>1224596.82310523</v>
      </c>
      <c r="AG21" t="s">
        <v>1357</v>
      </c>
      <c r="AH21">
        <v>9333.93</v>
      </c>
      <c r="AI21">
        <f t="shared" si="2"/>
        <v>1009150.9726692536</v>
      </c>
      <c r="AJ21">
        <v>8524.7099999999991</v>
      </c>
      <c r="AK21">
        <f t="shared" si="3"/>
        <v>984697.11303552287</v>
      </c>
      <c r="AM21" s="29"/>
      <c r="AN21">
        <v>1350661.2726121901</v>
      </c>
      <c r="AO21">
        <v>1390748.5068560201</v>
      </c>
      <c r="AP21">
        <v>1413459.7466907301</v>
      </c>
      <c r="AQ21">
        <v>1343814.7973466599</v>
      </c>
      <c r="AS21">
        <v>1339226.7683826101</v>
      </c>
      <c r="AT21">
        <v>1315797.74062534</v>
      </c>
      <c r="AU21">
        <v>1181426.6504550299</v>
      </c>
      <c r="AV21">
        <v>1308774.14217351</v>
      </c>
      <c r="AX21">
        <v>1350661.2726121901</v>
      </c>
      <c r="AY21">
        <v>1413781.82354278</v>
      </c>
      <c r="AZ21">
        <v>1403030.6992850001</v>
      </c>
      <c r="BA21">
        <v>1341798.23140321</v>
      </c>
      <c r="BC21">
        <v>1339226.7683826101</v>
      </c>
      <c r="BD21">
        <v>1334000.50399308</v>
      </c>
      <c r="BE21">
        <v>1237489.6746632999</v>
      </c>
      <c r="BF21">
        <v>1320967.50896155</v>
      </c>
      <c r="BH21">
        <v>1413459.7466907301</v>
      </c>
      <c r="BI21">
        <v>1403030.6992850001</v>
      </c>
      <c r="BK21">
        <v>1181426.6504550299</v>
      </c>
      <c r="BL21">
        <v>1237489.6746632999</v>
      </c>
      <c r="BN21">
        <v>1350661.2726121901</v>
      </c>
      <c r="BO21">
        <v>1413459.7466907301</v>
      </c>
      <c r="BP21">
        <v>1339226.7683826101</v>
      </c>
      <c r="BQ21">
        <v>1181426.6504550299</v>
      </c>
      <c r="BS21">
        <v>1350661.2726121901</v>
      </c>
      <c r="BT21">
        <v>1352062.8148487799</v>
      </c>
      <c r="BU21">
        <v>1401033.59327785</v>
      </c>
      <c r="BV21">
        <v>1329374.84802368</v>
      </c>
      <c r="BX21">
        <v>1339226.7683826101</v>
      </c>
      <c r="BY21">
        <v>1405464.2710126101</v>
      </c>
      <c r="BZ21">
        <v>1223716.2596090001</v>
      </c>
      <c r="CA21">
        <v>1141390.4315218199</v>
      </c>
      <c r="CC21">
        <v>1096323.4654284699</v>
      </c>
      <c r="CD21">
        <v>1170685.31160589</v>
      </c>
      <c r="CE21">
        <v>985354.374457372</v>
      </c>
      <c r="CF21">
        <v>1062820.88309919</v>
      </c>
    </row>
    <row r="22" spans="1:84">
      <c r="A22" s="36">
        <v>44208</v>
      </c>
      <c r="B22">
        <v>1339173.6611570001</v>
      </c>
      <c r="C22">
        <v>1362986.8563595901</v>
      </c>
      <c r="D22" s="137">
        <v>1394712.7182910501</v>
      </c>
      <c r="E22">
        <v>1361162.0556048001</v>
      </c>
      <c r="F22" s="135">
        <v>1384835.92378609</v>
      </c>
      <c r="G22" s="135">
        <v>1439300.77616408</v>
      </c>
      <c r="H22">
        <v>1293421.1004286699</v>
      </c>
      <c r="I22">
        <v>1298251.4219908901</v>
      </c>
      <c r="J22">
        <v>1313707.69898426</v>
      </c>
      <c r="K22">
        <v>1423909.5928824099</v>
      </c>
      <c r="L22" s="40">
        <v>1454707.07524229</v>
      </c>
      <c r="M22">
        <v>1436024.24514814</v>
      </c>
      <c r="N22" t="s">
        <v>1358</v>
      </c>
      <c r="O22">
        <v>15869.12</v>
      </c>
      <c r="P22">
        <f t="shared" si="0"/>
        <v>989013.67370087386</v>
      </c>
      <c r="Q22">
        <v>16124.25</v>
      </c>
      <c r="R22">
        <f t="shared" si="1"/>
        <v>1009971.7821115499</v>
      </c>
      <c r="T22" s="19">
        <v>42640</v>
      </c>
      <c r="U22">
        <v>1363557.8370975701</v>
      </c>
      <c r="V22" s="135">
        <v>1382175.77084464</v>
      </c>
      <c r="W22">
        <v>1508961.3701819901</v>
      </c>
      <c r="X22">
        <v>1244430.9832405001</v>
      </c>
      <c r="Y22" s="135">
        <v>1235119.64529449</v>
      </c>
      <c r="Z22">
        <v>1336103.32379054</v>
      </c>
      <c r="AA22">
        <v>1261838.14028242</v>
      </c>
      <c r="AB22" s="40">
        <v>1241959.7868218699</v>
      </c>
      <c r="AC22">
        <v>1319875.56996876</v>
      </c>
      <c r="AD22">
        <v>1182264.6435988001</v>
      </c>
      <c r="AE22">
        <v>1205976.1346918901</v>
      </c>
      <c r="AF22" s="40">
        <v>1234846.6985146201</v>
      </c>
      <c r="AG22" t="s">
        <v>1359</v>
      </c>
      <c r="AH22">
        <v>9380.4</v>
      </c>
      <c r="AI22">
        <f t="shared" si="2"/>
        <v>1014175.1420919875</v>
      </c>
      <c r="AJ22">
        <v>8578.34</v>
      </c>
      <c r="AK22">
        <f t="shared" si="3"/>
        <v>990891.96378963604</v>
      </c>
      <c r="AM22" s="29"/>
      <c r="AN22">
        <v>1317583.57804592</v>
      </c>
      <c r="AO22">
        <v>1354811.5654388601</v>
      </c>
      <c r="AP22">
        <v>1384448.4853898999</v>
      </c>
      <c r="AQ22">
        <v>1302935.9512113701</v>
      </c>
      <c r="AS22">
        <v>1382175.77084464</v>
      </c>
      <c r="AT22">
        <v>1334501.80550833</v>
      </c>
      <c r="AU22">
        <v>1189761.6154740001</v>
      </c>
      <c r="AV22">
        <v>1312392.9026766201</v>
      </c>
      <c r="AX22">
        <v>1317583.57804592</v>
      </c>
      <c r="AY22">
        <v>1370032.3450132499</v>
      </c>
      <c r="AZ22">
        <v>1381262.67798559</v>
      </c>
      <c r="BA22">
        <v>1311071.05190408</v>
      </c>
      <c r="BC22">
        <v>1382175.77084464</v>
      </c>
      <c r="BD22">
        <v>1348827.9195949601</v>
      </c>
      <c r="BE22">
        <v>1247222.53095453</v>
      </c>
      <c r="BF22">
        <v>1330009.53156039</v>
      </c>
      <c r="BH22">
        <v>1384448.4853898999</v>
      </c>
      <c r="BI22">
        <v>1381262.67798559</v>
      </c>
      <c r="BK22">
        <v>1189761.6154740001</v>
      </c>
      <c r="BL22">
        <v>1247222.53095453</v>
      </c>
      <c r="BN22">
        <v>1317583.57804592</v>
      </c>
      <c r="BO22">
        <v>1384448.4853898999</v>
      </c>
      <c r="BP22">
        <v>1382175.77084464</v>
      </c>
      <c r="BQ22">
        <v>1189761.6154740001</v>
      </c>
      <c r="BS22">
        <v>1317583.57804592</v>
      </c>
      <c r="BT22">
        <v>1327982.57611633</v>
      </c>
      <c r="BU22">
        <v>1360886.9756624701</v>
      </c>
      <c r="BV22">
        <v>1296459.52678661</v>
      </c>
      <c r="BX22">
        <v>1382175.77084464</v>
      </c>
      <c r="BY22">
        <v>1421071.9517421999</v>
      </c>
      <c r="BZ22">
        <v>1231811.1426663101</v>
      </c>
      <c r="CA22">
        <v>1169651.2586063</v>
      </c>
      <c r="CC22">
        <v>1030719.4692572301</v>
      </c>
      <c r="CD22">
        <v>1112929.55175782</v>
      </c>
      <c r="CE22">
        <v>992616.43619712302</v>
      </c>
      <c r="CF22">
        <v>1059802.4717911901</v>
      </c>
    </row>
    <row r="23" spans="1:84">
      <c r="A23" s="36">
        <v>44215</v>
      </c>
      <c r="B23">
        <v>1328589.7253216601</v>
      </c>
      <c r="C23">
        <v>1331058.88924936</v>
      </c>
      <c r="D23" s="137">
        <v>1335214.2737287499</v>
      </c>
      <c r="E23">
        <v>1336021.39243778</v>
      </c>
      <c r="F23" s="135">
        <v>1363253.25591388</v>
      </c>
      <c r="G23" s="135">
        <v>1409176.2109189699</v>
      </c>
      <c r="H23">
        <v>1280180.77976395</v>
      </c>
      <c r="I23">
        <v>1292149.6403075301</v>
      </c>
      <c r="J23">
        <v>1320538.9790189699</v>
      </c>
      <c r="K23">
        <v>1391302.0632054</v>
      </c>
      <c r="L23" s="40">
        <v>1419081.2989696099</v>
      </c>
      <c r="M23">
        <v>1367152.52235083</v>
      </c>
      <c r="N23" t="s">
        <v>1360</v>
      </c>
      <c r="O23">
        <v>15795.86</v>
      </c>
      <c r="P23">
        <f t="shared" si="0"/>
        <v>984447.87914293201</v>
      </c>
      <c r="Q23">
        <v>16080.15</v>
      </c>
      <c r="R23">
        <f t="shared" si="1"/>
        <v>1007209.4982477349</v>
      </c>
      <c r="T23" s="19">
        <v>42647</v>
      </c>
      <c r="U23">
        <v>1393506.11239302</v>
      </c>
      <c r="V23" s="135">
        <v>1400938.80693385</v>
      </c>
      <c r="W23">
        <v>1509640.40279857</v>
      </c>
      <c r="X23">
        <v>1292279.3545460999</v>
      </c>
      <c r="Y23" s="135">
        <v>1289909.5527597601</v>
      </c>
      <c r="Z23">
        <v>1388959.5712796899</v>
      </c>
      <c r="AA23">
        <v>1313001.47074374</v>
      </c>
      <c r="AB23" s="40">
        <v>1310640.1630331201</v>
      </c>
      <c r="AC23">
        <v>1399332.07928088</v>
      </c>
      <c r="AD23">
        <v>1196443.9375576901</v>
      </c>
      <c r="AE23">
        <v>1229438.40039232</v>
      </c>
      <c r="AF23" s="40">
        <v>1259642.4202208</v>
      </c>
      <c r="AG23" t="s">
        <v>1361</v>
      </c>
      <c r="AH23">
        <v>9388.99</v>
      </c>
      <c r="AI23">
        <f t="shared" si="2"/>
        <v>1015103.8620261663</v>
      </c>
      <c r="AJ23">
        <v>8625.68</v>
      </c>
      <c r="AK23">
        <f t="shared" si="3"/>
        <v>996360.25084351853</v>
      </c>
      <c r="AM23" s="29"/>
      <c r="AN23">
        <v>1261349.1109349199</v>
      </c>
      <c r="AO23">
        <v>1299135.58415715</v>
      </c>
      <c r="AP23">
        <v>1346099.2623445999</v>
      </c>
      <c r="AQ23">
        <v>1247580.71732416</v>
      </c>
      <c r="AS23">
        <v>1400938.80693385</v>
      </c>
      <c r="AT23">
        <v>1352090.53930493</v>
      </c>
      <c r="AU23">
        <v>1202206.52197185</v>
      </c>
      <c r="AV23">
        <v>1359304.3869828</v>
      </c>
      <c r="AX23">
        <v>1261349.1109349199</v>
      </c>
      <c r="AY23">
        <v>1318642.4317518</v>
      </c>
      <c r="AZ23">
        <v>1339527.8261702601</v>
      </c>
      <c r="BA23">
        <v>1232904.99578956</v>
      </c>
      <c r="BC23">
        <v>1400938.80693385</v>
      </c>
      <c r="BD23">
        <v>1368426.38926668</v>
      </c>
      <c r="BE23">
        <v>1258827.93660506</v>
      </c>
      <c r="BF23">
        <v>1384107.6692566101</v>
      </c>
      <c r="BH23">
        <v>1346099.2623445999</v>
      </c>
      <c r="BI23">
        <v>1339527.8261702601</v>
      </c>
      <c r="BK23">
        <v>1202206.52197185</v>
      </c>
      <c r="BL23">
        <v>1258827.93660506</v>
      </c>
      <c r="BN23">
        <v>1261349.1109349199</v>
      </c>
      <c r="BO23">
        <v>1346099.2623445999</v>
      </c>
      <c r="BP23">
        <v>1400938.80693385</v>
      </c>
      <c r="BQ23">
        <v>1202206.52197185</v>
      </c>
      <c r="BS23">
        <v>1261349.1109349199</v>
      </c>
      <c r="BT23">
        <v>1307930.0392169701</v>
      </c>
      <c r="BU23">
        <v>1312391.7682847399</v>
      </c>
      <c r="BV23">
        <v>1231267.05948215</v>
      </c>
      <c r="BX23">
        <v>1400938.80693385</v>
      </c>
      <c r="BY23">
        <v>1446942.56662367</v>
      </c>
      <c r="BZ23">
        <v>1256404.25212964</v>
      </c>
      <c r="CA23">
        <v>1216220.9234677099</v>
      </c>
      <c r="CC23">
        <v>950745.94563757</v>
      </c>
      <c r="CD23">
        <v>1044590.11263213</v>
      </c>
      <c r="CE23">
        <v>1041458.1279402</v>
      </c>
      <c r="CF23">
        <v>1098368.6837396701</v>
      </c>
    </row>
    <row r="24" spans="1:84">
      <c r="A24" s="36">
        <v>44223</v>
      </c>
      <c r="B24">
        <v>1270286.77954213</v>
      </c>
      <c r="C24">
        <v>1262103.3834917999</v>
      </c>
      <c r="D24" s="137">
        <v>1251683.26876428</v>
      </c>
      <c r="E24">
        <v>1259596.5153856999</v>
      </c>
      <c r="F24" s="135">
        <v>1277245.6079982701</v>
      </c>
      <c r="G24" s="135">
        <v>1340788.8894030701</v>
      </c>
      <c r="H24">
        <v>1250006.9187849199</v>
      </c>
      <c r="I24">
        <v>1252810.14450837</v>
      </c>
      <c r="J24">
        <v>1276182.07471373</v>
      </c>
      <c r="K24">
        <v>1321903.91629272</v>
      </c>
      <c r="L24" s="40">
        <v>1358514.90912959</v>
      </c>
      <c r="M24">
        <v>1273611.94677159</v>
      </c>
      <c r="N24" t="s">
        <v>1362</v>
      </c>
      <c r="O24">
        <v>15595.29</v>
      </c>
      <c r="P24">
        <f t="shared" si="0"/>
        <v>971947.72333503689</v>
      </c>
      <c r="Q24">
        <v>15935.25</v>
      </c>
      <c r="R24">
        <f t="shared" si="1"/>
        <v>998133.42269519984</v>
      </c>
      <c r="T24" s="19">
        <v>42656</v>
      </c>
      <c r="U24">
        <v>1400585.12344398</v>
      </c>
      <c r="V24" s="135">
        <v>1410009.88570875</v>
      </c>
      <c r="W24">
        <v>1524691.5176144701</v>
      </c>
      <c r="X24">
        <v>1277926.43851494</v>
      </c>
      <c r="Y24" s="135">
        <v>1279293.5971405399</v>
      </c>
      <c r="Z24">
        <v>1381292.5144462299</v>
      </c>
      <c r="AA24">
        <v>1301941.6216885</v>
      </c>
      <c r="AB24" s="40">
        <v>1305004.41033208</v>
      </c>
      <c r="AC24">
        <v>1384289.2594286101</v>
      </c>
      <c r="AD24">
        <v>1182321.46782067</v>
      </c>
      <c r="AE24">
        <v>1218391.8963647999</v>
      </c>
      <c r="AF24" s="40">
        <v>1250535.2055226001</v>
      </c>
      <c r="AG24" t="s">
        <v>1363</v>
      </c>
      <c r="AH24">
        <v>9356.0499999999993</v>
      </c>
      <c r="AI24">
        <f t="shared" si="2"/>
        <v>1011542.5075870687</v>
      </c>
      <c r="AJ24">
        <v>8594.18</v>
      </c>
      <c r="AK24">
        <f t="shared" si="3"/>
        <v>992721.65679625829</v>
      </c>
      <c r="AM24" s="29"/>
      <c r="AN24">
        <v>1333933.4455236699</v>
      </c>
      <c r="AO24">
        <v>1358765.9074699599</v>
      </c>
      <c r="AP24">
        <v>1386812.0345342101</v>
      </c>
      <c r="AQ24">
        <v>1333626.35939801</v>
      </c>
      <c r="AS24">
        <v>1410009.88570875</v>
      </c>
      <c r="AT24">
        <v>1341726.76532115</v>
      </c>
      <c r="AU24">
        <v>1199735.9875692001</v>
      </c>
      <c r="AV24">
        <v>1364843.55235975</v>
      </c>
      <c r="AX24">
        <v>1333933.4455236699</v>
      </c>
      <c r="AY24">
        <v>1372924.3474548699</v>
      </c>
      <c r="AZ24">
        <v>1392084.20043005</v>
      </c>
      <c r="BA24">
        <v>1333041.5395475901</v>
      </c>
      <c r="BC24">
        <v>1410009.88570875</v>
      </c>
      <c r="BD24">
        <v>1355836.8664854299</v>
      </c>
      <c r="BE24">
        <v>1263070.1867514199</v>
      </c>
      <c r="BF24">
        <v>1381643.9576053401</v>
      </c>
      <c r="BH24">
        <v>1386812.0345342101</v>
      </c>
      <c r="BI24">
        <v>1392084.20043005</v>
      </c>
      <c r="BK24">
        <v>1199735.9875692001</v>
      </c>
      <c r="BL24">
        <v>1263070.1867514199</v>
      </c>
      <c r="BN24">
        <v>1333933.4455236699</v>
      </c>
      <c r="BO24">
        <v>1386812.0345342101</v>
      </c>
      <c r="BP24">
        <v>1410009.88570875</v>
      </c>
      <c r="BQ24">
        <v>1199735.9875692001</v>
      </c>
      <c r="BS24">
        <v>1333933.4455236699</v>
      </c>
      <c r="BT24">
        <v>1367813.6160625201</v>
      </c>
      <c r="BU24">
        <v>1353141.53268998</v>
      </c>
      <c r="BV24">
        <v>1268654.48374332</v>
      </c>
      <c r="BX24">
        <v>1410009.88570875</v>
      </c>
      <c r="BY24">
        <v>1440141.93656054</v>
      </c>
      <c r="BZ24">
        <v>1255009.64340978</v>
      </c>
      <c r="CA24">
        <v>1225214.8771967599</v>
      </c>
      <c r="CC24">
        <v>841039.37097045104</v>
      </c>
      <c r="CD24">
        <v>912611.37485162495</v>
      </c>
      <c r="CE24">
        <v>1037084.00380285</v>
      </c>
      <c r="CF24">
        <v>1091421.5018150201</v>
      </c>
    </row>
    <row r="25" spans="1:84">
      <c r="A25" s="36">
        <v>44229</v>
      </c>
      <c r="B25">
        <v>1333555.52974185</v>
      </c>
      <c r="C25">
        <v>1323422.67637875</v>
      </c>
      <c r="D25" s="137">
        <v>1329425.31658723</v>
      </c>
      <c r="E25">
        <v>1352978.80238135</v>
      </c>
      <c r="F25" s="135">
        <v>1369411.65107143</v>
      </c>
      <c r="G25" s="135">
        <v>1476651.02756628</v>
      </c>
      <c r="H25">
        <v>1307398.90311606</v>
      </c>
      <c r="I25">
        <v>1328291.9557149999</v>
      </c>
      <c r="J25">
        <v>1391638.26701308</v>
      </c>
      <c r="K25">
        <v>1397305.31567805</v>
      </c>
      <c r="L25" s="40">
        <v>1436690.64957545</v>
      </c>
      <c r="M25">
        <v>1356205.68151973</v>
      </c>
      <c r="N25" t="s">
        <v>1364</v>
      </c>
      <c r="O25">
        <v>15922.52</v>
      </c>
      <c r="P25">
        <f t="shared" si="0"/>
        <v>992341.73034015985</v>
      </c>
      <c r="Q25">
        <v>16411.2</v>
      </c>
      <c r="R25">
        <f t="shared" si="1"/>
        <v>1027945.4182730403</v>
      </c>
      <c r="T25" s="19">
        <v>42661</v>
      </c>
      <c r="U25">
        <v>1411775.7985802901</v>
      </c>
      <c r="V25" s="135">
        <v>1412378.7023167401</v>
      </c>
      <c r="W25">
        <v>1523898.6780253199</v>
      </c>
      <c r="X25">
        <v>1288145.5902682701</v>
      </c>
      <c r="Y25" s="135">
        <v>1280560.09780171</v>
      </c>
      <c r="Z25">
        <v>1371747.78317141</v>
      </c>
      <c r="AA25">
        <v>1316106.74653247</v>
      </c>
      <c r="AB25" s="40">
        <v>1310563.7291200999</v>
      </c>
      <c r="AC25">
        <v>1388663.6134883999</v>
      </c>
      <c r="AD25">
        <v>1186088.7739522301</v>
      </c>
      <c r="AE25">
        <v>1223204.54435544</v>
      </c>
      <c r="AF25" s="40">
        <v>1251698.2032637401</v>
      </c>
      <c r="AG25" t="s">
        <v>1365</v>
      </c>
      <c r="AH25">
        <v>9335.17</v>
      </c>
      <c r="AI25">
        <f t="shared" si="2"/>
        <v>1009285.0370136517</v>
      </c>
      <c r="AJ25">
        <v>8602.65</v>
      </c>
      <c r="AK25">
        <f t="shared" si="3"/>
        <v>993700.03430674376</v>
      </c>
      <c r="AM25" s="29"/>
      <c r="AN25">
        <v>1404205.05943385</v>
      </c>
      <c r="AO25">
        <v>1405357.99043711</v>
      </c>
      <c r="AP25">
        <v>1425226.72789081</v>
      </c>
      <c r="AQ25">
        <v>1432041.3165897799</v>
      </c>
      <c r="AS25">
        <v>1412378.7023167401</v>
      </c>
      <c r="AT25">
        <v>1363140.7244956801</v>
      </c>
      <c r="AU25">
        <v>1237029.7807427901</v>
      </c>
      <c r="AV25">
        <v>1395689.0166430799</v>
      </c>
      <c r="AX25">
        <v>1404205.05943385</v>
      </c>
      <c r="AY25">
        <v>1428568.97125721</v>
      </c>
      <c r="AZ25">
        <v>1445359.2627805099</v>
      </c>
      <c r="BA25">
        <v>1425168.04034572</v>
      </c>
      <c r="BC25">
        <v>1412378.7023167401</v>
      </c>
      <c r="BD25">
        <v>1387278.72341922</v>
      </c>
      <c r="BE25">
        <v>1309892.1985742899</v>
      </c>
      <c r="BF25">
        <v>1413504.66726772</v>
      </c>
      <c r="BH25">
        <v>1425226.72789081</v>
      </c>
      <c r="BI25">
        <v>1445359.2627805099</v>
      </c>
      <c r="BK25">
        <v>1237029.7807427901</v>
      </c>
      <c r="BL25">
        <v>1309892.1985742899</v>
      </c>
      <c r="BN25">
        <v>1404205.05943385</v>
      </c>
      <c r="BO25">
        <v>1425226.72789081</v>
      </c>
      <c r="BP25">
        <v>1412378.7023167401</v>
      </c>
      <c r="BQ25">
        <v>1237029.7807427901</v>
      </c>
      <c r="BS25">
        <v>1404205.05943385</v>
      </c>
      <c r="BT25">
        <v>1444240.2018600099</v>
      </c>
      <c r="BU25">
        <v>1399087.4534324701</v>
      </c>
      <c r="BV25">
        <v>1293608.9174385499</v>
      </c>
      <c r="BX25">
        <v>1412378.7023167401</v>
      </c>
      <c r="BY25">
        <v>1469405.62071145</v>
      </c>
      <c r="BZ25">
        <v>1294046.7183680399</v>
      </c>
      <c r="CA25">
        <v>1237981.6162171499</v>
      </c>
      <c r="CC25">
        <v>730404.84691614297</v>
      </c>
      <c r="CD25">
        <v>799785.23057871801</v>
      </c>
      <c r="CE25">
        <v>1058121.25281999</v>
      </c>
      <c r="CF25">
        <v>1106122.94944446</v>
      </c>
    </row>
    <row r="26" spans="1:84">
      <c r="A26" s="36">
        <v>44236</v>
      </c>
      <c r="B26">
        <v>1384999.6568942</v>
      </c>
      <c r="C26">
        <v>1388998.2699933201</v>
      </c>
      <c r="D26" s="137">
        <v>1404777.1435314</v>
      </c>
      <c r="E26">
        <v>1420799.1198153801</v>
      </c>
      <c r="F26" s="135">
        <v>1430569.5754082799</v>
      </c>
      <c r="G26" s="135">
        <v>1525424.8110068</v>
      </c>
      <c r="H26">
        <v>1363364.2921621201</v>
      </c>
      <c r="I26">
        <v>1395350.77509927</v>
      </c>
      <c r="J26">
        <v>1479756.80208035</v>
      </c>
      <c r="K26">
        <v>1464264.18640535</v>
      </c>
      <c r="L26" s="40">
        <v>1512375.5129950801</v>
      </c>
      <c r="M26">
        <v>1444955.78131838</v>
      </c>
      <c r="N26" t="s">
        <v>1366</v>
      </c>
      <c r="O26">
        <v>16291.28</v>
      </c>
      <c r="P26">
        <f t="shared" si="0"/>
        <v>1015324.0180986451</v>
      </c>
      <c r="Q26">
        <v>16940.75</v>
      </c>
      <c r="R26">
        <f t="shared" si="1"/>
        <v>1061114.7475266284</v>
      </c>
      <c r="T26" s="19">
        <v>42668</v>
      </c>
      <c r="U26">
        <v>1432533.60873875</v>
      </c>
      <c r="V26" s="135">
        <v>1430718.4397663199</v>
      </c>
      <c r="W26">
        <v>1539991.0480652601</v>
      </c>
      <c r="X26">
        <v>1310396.1584308399</v>
      </c>
      <c r="Y26" s="135">
        <v>1310051.39685409</v>
      </c>
      <c r="Z26">
        <v>1411473.59897205</v>
      </c>
      <c r="AA26">
        <v>1330636.56501419</v>
      </c>
      <c r="AB26" s="40">
        <v>1331441.00932498</v>
      </c>
      <c r="AC26">
        <v>1393940.53521966</v>
      </c>
      <c r="AD26">
        <v>1178709.2390151599</v>
      </c>
      <c r="AE26">
        <v>1215002.9578855401</v>
      </c>
      <c r="AF26" s="40">
        <v>1245276.9914809901</v>
      </c>
      <c r="AG26" t="s">
        <v>1367</v>
      </c>
      <c r="AH26">
        <v>9290.5499999999993</v>
      </c>
      <c r="AI26">
        <f t="shared" si="2"/>
        <v>1004460.8829434473</v>
      </c>
      <c r="AJ26">
        <v>8570.86</v>
      </c>
      <c r="AK26">
        <f t="shared" si="3"/>
        <v>990027.94209206454</v>
      </c>
      <c r="AM26" s="29"/>
      <c r="AN26">
        <v>1410671.4237325501</v>
      </c>
      <c r="AO26">
        <v>1450329.4461310999</v>
      </c>
      <c r="AP26">
        <v>1470242.51409124</v>
      </c>
      <c r="AQ26">
        <v>1504910.73898445</v>
      </c>
      <c r="AS26">
        <v>1430718.4397663199</v>
      </c>
      <c r="AT26">
        <v>1410993.7796291001</v>
      </c>
      <c r="AU26">
        <v>1303433.53937306</v>
      </c>
      <c r="AV26">
        <v>1452723.8483082</v>
      </c>
      <c r="AX26">
        <v>1410671.4237325501</v>
      </c>
      <c r="AY26">
        <v>1481718.8798328401</v>
      </c>
      <c r="AZ26">
        <v>1503527.74631111</v>
      </c>
      <c r="BA26">
        <v>1493440.71531848</v>
      </c>
      <c r="BC26">
        <v>1430718.4397663199</v>
      </c>
      <c r="BD26">
        <v>1453299.31786674</v>
      </c>
      <c r="BE26">
        <v>1372642.5843470001</v>
      </c>
      <c r="BF26">
        <v>1474412.5833802801</v>
      </c>
      <c r="BH26">
        <v>1470242.51409124</v>
      </c>
      <c r="BI26">
        <v>1503527.74631111</v>
      </c>
      <c r="BK26">
        <v>1303433.53937306</v>
      </c>
      <c r="BL26">
        <v>1372642.5843470001</v>
      </c>
      <c r="BN26">
        <v>1410671.4237325501</v>
      </c>
      <c r="BO26">
        <v>1470242.51409124</v>
      </c>
      <c r="BP26">
        <v>1430718.4397663199</v>
      </c>
      <c r="BQ26">
        <v>1303433.53937306</v>
      </c>
      <c r="BS26">
        <v>1410671.4237325501</v>
      </c>
      <c r="BT26">
        <v>1510653.5875425399</v>
      </c>
      <c r="BU26">
        <v>1458128.94396732</v>
      </c>
      <c r="BV26">
        <v>1301797.4618859401</v>
      </c>
      <c r="BX26">
        <v>1430718.4397663199</v>
      </c>
      <c r="BY26">
        <v>1553734.8092840801</v>
      </c>
      <c r="BZ26">
        <v>1355488.0565561501</v>
      </c>
      <c r="CA26">
        <v>1270014.39053677</v>
      </c>
      <c r="CC26">
        <v>775587.69074637501</v>
      </c>
      <c r="CD26">
        <v>848172.23702873103</v>
      </c>
      <c r="CE26">
        <v>1044947.64322238</v>
      </c>
      <c r="CF26">
        <v>1094121.51544299</v>
      </c>
    </row>
    <row r="27" spans="1:84">
      <c r="A27" s="36">
        <v>44243</v>
      </c>
      <c r="B27">
        <v>1392778.7383004201</v>
      </c>
      <c r="C27">
        <v>1385178.5247508399</v>
      </c>
      <c r="D27" s="137">
        <v>1391825.09826804</v>
      </c>
      <c r="E27">
        <v>1484701.92822761</v>
      </c>
      <c r="F27" s="135">
        <v>1510173.6194318701</v>
      </c>
      <c r="G27" s="135">
        <v>1629352.00338069</v>
      </c>
      <c r="H27">
        <v>1395503.33307602</v>
      </c>
      <c r="I27">
        <v>1445129.91400094</v>
      </c>
      <c r="J27">
        <v>1544540.5548754199</v>
      </c>
      <c r="K27">
        <v>1491831.4001547401</v>
      </c>
      <c r="L27" s="40">
        <v>1519340.00223243</v>
      </c>
      <c r="M27">
        <v>1455706.25233139</v>
      </c>
      <c r="N27" t="s">
        <v>1368</v>
      </c>
      <c r="O27">
        <v>16253.02</v>
      </c>
      <c r="P27">
        <f t="shared" si="0"/>
        <v>1012939.5340720706</v>
      </c>
      <c r="Q27">
        <v>16918.3</v>
      </c>
      <c r="R27">
        <f t="shared" si="1"/>
        <v>1059708.5508657976</v>
      </c>
      <c r="T27" s="19">
        <v>42675</v>
      </c>
      <c r="U27">
        <v>1437557.0265933999</v>
      </c>
      <c r="V27" s="135">
        <v>1438816.3061354</v>
      </c>
      <c r="W27">
        <v>1562536.51700894</v>
      </c>
      <c r="X27">
        <v>1312601.99196419</v>
      </c>
      <c r="Y27" s="135">
        <v>1312730.45196065</v>
      </c>
      <c r="Z27">
        <v>1394987.5873360599</v>
      </c>
      <c r="AA27">
        <v>1332894.2117194999</v>
      </c>
      <c r="AB27" s="40">
        <v>1333737.74506607</v>
      </c>
      <c r="AC27">
        <v>1371400.51676516</v>
      </c>
      <c r="AD27">
        <v>1175629.22052538</v>
      </c>
      <c r="AE27">
        <v>1211145.32349425</v>
      </c>
      <c r="AF27" s="40">
        <v>1256671.27595305</v>
      </c>
      <c r="AG27" t="s">
        <v>1369</v>
      </c>
      <c r="AH27">
        <v>9350.16</v>
      </c>
      <c r="AI27">
        <f t="shared" si="2"/>
        <v>1010905.7019511766</v>
      </c>
      <c r="AJ27">
        <v>8601.65</v>
      </c>
      <c r="AK27">
        <f t="shared" si="3"/>
        <v>993584.52338460856</v>
      </c>
      <c r="AM27" s="29"/>
      <c r="AN27">
        <v>1518206.90636368</v>
      </c>
      <c r="AO27">
        <v>1558944.61835185</v>
      </c>
      <c r="AP27">
        <v>1531470.7635905701</v>
      </c>
      <c r="AQ27">
        <v>1516077.1766677201</v>
      </c>
      <c r="AS27">
        <v>1438816.3061354</v>
      </c>
      <c r="AT27">
        <v>1405215.76010152</v>
      </c>
      <c r="AU27">
        <v>1286391.1458457599</v>
      </c>
      <c r="AV27">
        <v>1484356.9101051199</v>
      </c>
      <c r="AX27">
        <v>1518206.90636368</v>
      </c>
      <c r="AY27">
        <v>1553248.8587567699</v>
      </c>
      <c r="AZ27">
        <v>1548355.42606737</v>
      </c>
      <c r="BA27">
        <v>1545539.3946723701</v>
      </c>
      <c r="BC27">
        <v>1438816.3061354</v>
      </c>
      <c r="BD27">
        <v>1440902.6746853399</v>
      </c>
      <c r="BE27">
        <v>1366397.0605882199</v>
      </c>
      <c r="BF27">
        <v>1495658.86870679</v>
      </c>
      <c r="BH27">
        <v>1531470.7635905701</v>
      </c>
      <c r="BI27">
        <v>1548355.42606737</v>
      </c>
      <c r="BK27">
        <v>1286391.1458457599</v>
      </c>
      <c r="BL27">
        <v>1366397.0605882199</v>
      </c>
      <c r="BN27">
        <v>1518206.90636368</v>
      </c>
      <c r="BO27">
        <v>1531470.7635905701</v>
      </c>
      <c r="BP27">
        <v>1438816.3061354</v>
      </c>
      <c r="BQ27">
        <v>1286391.1458457599</v>
      </c>
      <c r="BS27">
        <v>1518206.90636368</v>
      </c>
      <c r="BT27">
        <v>1595673.1714494401</v>
      </c>
      <c r="BU27">
        <v>1489835.95785389</v>
      </c>
      <c r="BV27">
        <v>1308371.53906846</v>
      </c>
      <c r="BX27">
        <v>1438816.3061354</v>
      </c>
      <c r="BY27">
        <v>1577405.95910352</v>
      </c>
      <c r="BZ27">
        <v>1340272.7031213101</v>
      </c>
      <c r="CA27">
        <v>1296945.0456880999</v>
      </c>
      <c r="CC27">
        <v>811543.93608937704</v>
      </c>
      <c r="CD27">
        <v>887493.50193738297</v>
      </c>
      <c r="CE27">
        <v>1047418.9443986</v>
      </c>
      <c r="CF27">
        <v>1084903.54167538</v>
      </c>
    </row>
    <row r="28" spans="1:84">
      <c r="A28" s="36">
        <v>44250</v>
      </c>
      <c r="B28">
        <v>1399779.7727582699</v>
      </c>
      <c r="C28">
        <v>1389292.5049693501</v>
      </c>
      <c r="D28" s="137">
        <v>1403516.4290934899</v>
      </c>
      <c r="E28">
        <v>1505106.6817278899</v>
      </c>
      <c r="F28" s="135">
        <v>1530583.6158985</v>
      </c>
      <c r="G28" s="135">
        <v>1645026.36965321</v>
      </c>
      <c r="H28">
        <v>1365620.95503708</v>
      </c>
      <c r="I28">
        <v>1420085.8125913001</v>
      </c>
      <c r="J28">
        <v>1556881.43390888</v>
      </c>
      <c r="K28">
        <v>1579232.82911847</v>
      </c>
      <c r="L28" s="40">
        <v>1635159.2906026</v>
      </c>
      <c r="M28">
        <v>1635631.5451195501</v>
      </c>
      <c r="N28" t="s">
        <v>1370</v>
      </c>
      <c r="O28">
        <v>16290.57</v>
      </c>
      <c r="P28">
        <f t="shared" si="0"/>
        <v>1015279.7686564374</v>
      </c>
      <c r="Q28">
        <v>16926.650000000001</v>
      </c>
      <c r="R28">
        <f t="shared" si="1"/>
        <v>1060231.5683320756</v>
      </c>
      <c r="T28" s="19">
        <v>42682</v>
      </c>
      <c r="U28">
        <v>1357988.2451714501</v>
      </c>
      <c r="V28" s="135">
        <v>1360674.19254919</v>
      </c>
      <c r="W28">
        <v>1448940.11222239</v>
      </c>
      <c r="X28">
        <v>1256750.7772061201</v>
      </c>
      <c r="Y28" s="135">
        <v>1261271.41824379</v>
      </c>
      <c r="Z28">
        <v>1342410.50516936</v>
      </c>
      <c r="AA28">
        <v>1269874.9733893999</v>
      </c>
      <c r="AB28" s="40">
        <v>1272079.0491116601</v>
      </c>
      <c r="AC28">
        <v>1317874.7545958101</v>
      </c>
      <c r="AD28">
        <v>1147619.8543463701</v>
      </c>
      <c r="AE28">
        <v>1182447.2350540501</v>
      </c>
      <c r="AF28" s="40">
        <v>1218795.2036958199</v>
      </c>
      <c r="AG28" t="s">
        <v>1371</v>
      </c>
      <c r="AH28">
        <v>9375.14</v>
      </c>
      <c r="AI28">
        <f t="shared" si="2"/>
        <v>1013606.4497923623</v>
      </c>
      <c r="AJ28">
        <v>8605.1</v>
      </c>
      <c r="AK28">
        <f t="shared" si="3"/>
        <v>993983.0360659752</v>
      </c>
      <c r="AM28" s="29"/>
      <c r="AN28">
        <v>1599985.1213749601</v>
      </c>
      <c r="AO28">
        <v>1615643.43412131</v>
      </c>
      <c r="AP28">
        <v>1600233.80087579</v>
      </c>
      <c r="AQ28">
        <v>1617533.0613303201</v>
      </c>
      <c r="AS28">
        <v>1360674.19254919</v>
      </c>
      <c r="AT28">
        <v>1331378.69798698</v>
      </c>
      <c r="AU28">
        <v>1230909.0957254299</v>
      </c>
      <c r="AV28">
        <v>1392148.65884939</v>
      </c>
      <c r="AX28">
        <v>1599985.1213749601</v>
      </c>
      <c r="AY28">
        <v>1609740.5197497499</v>
      </c>
      <c r="AZ28">
        <v>1639452.91756005</v>
      </c>
      <c r="BA28">
        <v>1633333.7599867301</v>
      </c>
      <c r="BC28">
        <v>1360674.19254919</v>
      </c>
      <c r="BD28">
        <v>1366660.1643721799</v>
      </c>
      <c r="BE28">
        <v>1282677.9126859801</v>
      </c>
      <c r="BF28">
        <v>1403369.2382132399</v>
      </c>
      <c r="BH28">
        <v>1600233.80087579</v>
      </c>
      <c r="BI28">
        <v>1639452.91756005</v>
      </c>
      <c r="BK28">
        <v>1230909.0957254299</v>
      </c>
      <c r="BL28">
        <v>1282677.9126859801</v>
      </c>
      <c r="BN28">
        <v>1599985.1213749601</v>
      </c>
      <c r="BO28">
        <v>1600233.80087579</v>
      </c>
      <c r="BP28">
        <v>1360674.19254919</v>
      </c>
      <c r="BQ28">
        <v>1230909.0957254299</v>
      </c>
      <c r="BS28">
        <v>1599985.1213749601</v>
      </c>
      <c r="BT28">
        <v>1658095.90591654</v>
      </c>
      <c r="BU28">
        <v>1571292.73884955</v>
      </c>
      <c r="BV28">
        <v>1387992.48907847</v>
      </c>
      <c r="BX28">
        <v>1360674.19254919</v>
      </c>
      <c r="BY28">
        <v>1490333.15016101</v>
      </c>
      <c r="BZ28">
        <v>1285234.40456763</v>
      </c>
      <c r="CA28">
        <v>1201606.6153795701</v>
      </c>
      <c r="CC28">
        <v>846695.96168108901</v>
      </c>
      <c r="CD28">
        <v>924417.66908548796</v>
      </c>
      <c r="CE28">
        <v>1002914.11345111</v>
      </c>
      <c r="CF28">
        <v>1045733.09930319</v>
      </c>
    </row>
    <row r="29" spans="1:84">
      <c r="A29" s="36">
        <v>44257</v>
      </c>
      <c r="B29">
        <v>1493205.7407247401</v>
      </c>
      <c r="C29">
        <v>1497309.99723071</v>
      </c>
      <c r="D29" s="137">
        <v>1506253.8317031299</v>
      </c>
      <c r="E29">
        <v>1588133.3833142701</v>
      </c>
      <c r="F29" s="135">
        <v>1617275.8719029899</v>
      </c>
      <c r="G29" s="135">
        <v>1694508.7628523801</v>
      </c>
      <c r="H29">
        <v>1395842.1467720501</v>
      </c>
      <c r="I29">
        <v>1457874.2960643501</v>
      </c>
      <c r="J29">
        <v>1616198.6165408101</v>
      </c>
      <c r="K29">
        <v>1682930.52078782</v>
      </c>
      <c r="L29" s="40">
        <v>1723237.1457909101</v>
      </c>
      <c r="M29">
        <v>1757142.61260648</v>
      </c>
      <c r="N29" t="s">
        <v>1372</v>
      </c>
      <c r="O29">
        <v>16317.65</v>
      </c>
      <c r="P29">
        <f t="shared" si="0"/>
        <v>1016967.4797761352</v>
      </c>
      <c r="Q29">
        <v>16957.45</v>
      </c>
      <c r="R29">
        <f t="shared" si="1"/>
        <v>1062160.7824591843</v>
      </c>
      <c r="T29" s="19">
        <v>42689</v>
      </c>
      <c r="U29">
        <v>1217970.6038393099</v>
      </c>
      <c r="V29" s="135">
        <v>1243887.5266026901</v>
      </c>
      <c r="W29">
        <v>1340182.6673989799</v>
      </c>
      <c r="X29">
        <v>1164178.5149571199</v>
      </c>
      <c r="Y29" s="135">
        <v>1164752.62296269</v>
      </c>
      <c r="Z29">
        <v>1254455.7688706601</v>
      </c>
      <c r="AA29">
        <v>1196171.42993388</v>
      </c>
      <c r="AB29" s="40">
        <v>1210313.25088204</v>
      </c>
      <c r="AC29">
        <v>1242215.56493447</v>
      </c>
      <c r="AD29">
        <v>1073718.60058291</v>
      </c>
      <c r="AE29">
        <v>1108455.59932055</v>
      </c>
      <c r="AF29" s="40">
        <v>1153723.7277704999</v>
      </c>
      <c r="AG29" t="s">
        <v>1373</v>
      </c>
      <c r="AH29">
        <v>9345.23</v>
      </c>
      <c r="AI29">
        <f t="shared" si="2"/>
        <v>1010372.6880657866</v>
      </c>
      <c r="AJ29">
        <v>8524.5</v>
      </c>
      <c r="AK29">
        <f t="shared" si="3"/>
        <v>984672.85574187455</v>
      </c>
      <c r="AM29" s="29"/>
      <c r="AN29">
        <v>1598137.1385597701</v>
      </c>
      <c r="AO29">
        <v>1647455.45333916</v>
      </c>
      <c r="AP29">
        <v>1636159.04970545</v>
      </c>
      <c r="AQ29">
        <v>1580119.52162175</v>
      </c>
      <c r="AS29">
        <v>1243887.5266026901</v>
      </c>
      <c r="AT29">
        <v>1202854.05537681</v>
      </c>
      <c r="AU29">
        <v>1086923.50425295</v>
      </c>
      <c r="AV29">
        <v>1262504.8149940399</v>
      </c>
      <c r="AX29">
        <v>1598137.1385597701</v>
      </c>
      <c r="AY29">
        <v>1655288.1277560701</v>
      </c>
      <c r="AZ29">
        <v>1678062.0337685901</v>
      </c>
      <c r="BA29">
        <v>1581107.91301115</v>
      </c>
      <c r="BC29">
        <v>1243887.5266026901</v>
      </c>
      <c r="BD29">
        <v>1219662.1970923101</v>
      </c>
      <c r="BE29">
        <v>1140929.1765550501</v>
      </c>
      <c r="BF29">
        <v>1257594.2585938401</v>
      </c>
      <c r="BH29">
        <v>1636159.04970545</v>
      </c>
      <c r="BI29">
        <v>1678062.0337685901</v>
      </c>
      <c r="BK29">
        <v>1086923.50425295</v>
      </c>
      <c r="BL29">
        <v>1140929.1765550501</v>
      </c>
      <c r="BN29">
        <v>1598137.1385597701</v>
      </c>
      <c r="BO29">
        <v>1636159.04970545</v>
      </c>
      <c r="BP29">
        <v>1243887.5266026901</v>
      </c>
      <c r="BQ29">
        <v>1086923.50425295</v>
      </c>
      <c r="BS29">
        <v>1598137.1385597701</v>
      </c>
      <c r="BT29">
        <v>1700775.2945348299</v>
      </c>
      <c r="BU29">
        <v>1630923.2982888899</v>
      </c>
      <c r="BV29">
        <v>1369206.0107388</v>
      </c>
      <c r="BX29">
        <v>1243887.5266026901</v>
      </c>
      <c r="BY29">
        <v>1375666.91758762</v>
      </c>
      <c r="BZ29">
        <v>1125486.1942519001</v>
      </c>
      <c r="CA29">
        <v>1041492.5338802401</v>
      </c>
      <c r="CC29">
        <v>848389.35360445105</v>
      </c>
      <c r="CD29">
        <v>930209.14578230795</v>
      </c>
      <c r="CE29">
        <v>1061027.9717550301</v>
      </c>
      <c r="CF29">
        <v>1102631.4372362799</v>
      </c>
    </row>
    <row r="30" spans="1:84">
      <c r="A30" s="36">
        <v>44264</v>
      </c>
      <c r="B30">
        <v>1505549.57484806</v>
      </c>
      <c r="C30">
        <v>1525451.93862866</v>
      </c>
      <c r="D30" s="137">
        <v>1528953.0769469</v>
      </c>
      <c r="E30">
        <v>1619467.2549670599</v>
      </c>
      <c r="F30" s="135">
        <v>1651028.4193496001</v>
      </c>
      <c r="G30" s="135">
        <v>1732143.80247533</v>
      </c>
      <c r="H30">
        <v>1380757.7459726001</v>
      </c>
      <c r="I30">
        <v>1438790.7215288701</v>
      </c>
      <c r="J30">
        <v>1600553.8139326901</v>
      </c>
      <c r="K30">
        <v>1686857.3586696601</v>
      </c>
      <c r="L30" s="40">
        <v>1721246.80688752</v>
      </c>
      <c r="M30">
        <v>1768792.46812806</v>
      </c>
      <c r="N30" t="s">
        <v>1374</v>
      </c>
      <c r="O30">
        <v>16293.63</v>
      </c>
      <c r="P30">
        <f t="shared" si="0"/>
        <v>1015470.477520037</v>
      </c>
      <c r="Q30">
        <v>16984.95</v>
      </c>
      <c r="R30">
        <f t="shared" si="1"/>
        <v>1063883.2950726745</v>
      </c>
      <c r="T30" s="19">
        <v>42696</v>
      </c>
      <c r="U30">
        <v>1170851.3810787799</v>
      </c>
      <c r="V30" s="135">
        <v>1186208.4619941199</v>
      </c>
      <c r="W30">
        <v>1276135.33772398</v>
      </c>
      <c r="X30">
        <v>1145659.7610084801</v>
      </c>
      <c r="Y30" s="135">
        <v>1148818.8070805599</v>
      </c>
      <c r="Z30">
        <v>1210035.49009495</v>
      </c>
      <c r="AA30">
        <v>1186925.02478049</v>
      </c>
      <c r="AB30" s="40">
        <v>1188388.4263423199</v>
      </c>
      <c r="AC30">
        <v>1201470.8944046199</v>
      </c>
      <c r="AD30">
        <v>1052577.08133743</v>
      </c>
      <c r="AE30">
        <v>1086630.1085699201</v>
      </c>
      <c r="AF30" s="40">
        <v>1131006.9075706999</v>
      </c>
      <c r="AG30" t="s">
        <v>1375</v>
      </c>
      <c r="AH30">
        <v>9374.01</v>
      </c>
      <c r="AI30">
        <f t="shared" si="2"/>
        <v>1013484.2782527092</v>
      </c>
      <c r="AJ30">
        <v>8564.5300000000007</v>
      </c>
      <c r="AK30">
        <f t="shared" si="3"/>
        <v>989296.75795494847</v>
      </c>
      <c r="AM30" s="29"/>
      <c r="AN30">
        <v>1625393.36745791</v>
      </c>
      <c r="AO30">
        <v>1672249.65791191</v>
      </c>
      <c r="AP30">
        <v>1699077.5459618701</v>
      </c>
      <c r="AQ30">
        <v>1590461.4038907699</v>
      </c>
      <c r="AS30">
        <v>1186208.4619941199</v>
      </c>
      <c r="AT30">
        <v>1162239.68819701</v>
      </c>
      <c r="AU30">
        <v>1056418.99610609</v>
      </c>
      <c r="AV30">
        <v>1223638.60426444</v>
      </c>
      <c r="AX30">
        <v>1625393.36745791</v>
      </c>
      <c r="AY30">
        <v>1680448.5072979699</v>
      </c>
      <c r="AZ30">
        <v>1705288.5902664801</v>
      </c>
      <c r="BA30">
        <v>1590879.1599135599</v>
      </c>
      <c r="BC30">
        <v>1186208.4619941199</v>
      </c>
      <c r="BD30">
        <v>1175004.26574577</v>
      </c>
      <c r="BE30">
        <v>1128755.46224121</v>
      </c>
      <c r="BF30">
        <v>1215735.2336965399</v>
      </c>
      <c r="BH30">
        <v>1699077.5459618701</v>
      </c>
      <c r="BI30">
        <v>1705288.5902664801</v>
      </c>
      <c r="BK30">
        <v>1056418.99610609</v>
      </c>
      <c r="BL30">
        <v>1128755.46224121</v>
      </c>
      <c r="BN30">
        <v>1625393.36745791</v>
      </c>
      <c r="BO30">
        <v>1699077.5459618701</v>
      </c>
      <c r="BP30">
        <v>1186208.4619941199</v>
      </c>
      <c r="BQ30">
        <v>1056418.99610609</v>
      </c>
      <c r="BS30">
        <v>1625393.36745791</v>
      </c>
      <c r="BT30">
        <v>1708734.9229132601</v>
      </c>
      <c r="BU30">
        <v>1679378.0294810501</v>
      </c>
      <c r="BV30">
        <v>1378817.83693418</v>
      </c>
      <c r="BX30">
        <v>1186208.4619941199</v>
      </c>
      <c r="BY30">
        <v>1319725.4223839201</v>
      </c>
      <c r="BZ30">
        <v>1085947.8642478299</v>
      </c>
      <c r="CA30">
        <v>1003576.9981843299</v>
      </c>
      <c r="CC30">
        <v>888200.02402233996</v>
      </c>
      <c r="CD30">
        <v>972045.30211386702</v>
      </c>
      <c r="CE30">
        <v>1071754.96454947</v>
      </c>
      <c r="CF30">
        <v>1104809.13432482</v>
      </c>
    </row>
    <row r="31" spans="1:84">
      <c r="A31" s="36">
        <v>44271</v>
      </c>
      <c r="B31">
        <v>1501901.12637835</v>
      </c>
      <c r="C31">
        <v>1512607.6333054099</v>
      </c>
      <c r="D31" s="137">
        <v>1543294.6568086599</v>
      </c>
      <c r="E31">
        <v>1601852.8494571999</v>
      </c>
      <c r="F31" s="135">
        <v>1637622.0685844801</v>
      </c>
      <c r="G31" s="135">
        <v>1716866.2941375</v>
      </c>
      <c r="H31">
        <v>1375584.5069510301</v>
      </c>
      <c r="I31">
        <v>1433848.4754004199</v>
      </c>
      <c r="J31">
        <v>1574640.8476851201</v>
      </c>
      <c r="K31">
        <v>1727218.2324047601</v>
      </c>
      <c r="L31" s="40">
        <v>1750602.67117899</v>
      </c>
      <c r="M31">
        <v>1827197.9954256499</v>
      </c>
      <c r="N31" t="s">
        <v>1376</v>
      </c>
      <c r="O31">
        <v>16333.66</v>
      </c>
      <c r="P31">
        <f t="shared" si="0"/>
        <v>1017965.2735363407</v>
      </c>
      <c r="Q31">
        <v>16990.400000000001</v>
      </c>
      <c r="R31">
        <f t="shared" si="1"/>
        <v>1064224.665754257</v>
      </c>
      <c r="T31" s="19">
        <v>42703</v>
      </c>
      <c r="U31">
        <v>1224620.7793358499</v>
      </c>
      <c r="V31" s="135">
        <v>1252897.10172743</v>
      </c>
      <c r="W31">
        <v>1317928.7700344401</v>
      </c>
      <c r="X31">
        <v>1175637.8580882</v>
      </c>
      <c r="Y31" s="135">
        <v>1180566.4148142301</v>
      </c>
      <c r="Z31">
        <v>1266580.4485470899</v>
      </c>
      <c r="AA31">
        <v>1235561.2558792499</v>
      </c>
      <c r="AB31" s="40">
        <v>1242139.23486578</v>
      </c>
      <c r="AC31">
        <v>1280804.01756215</v>
      </c>
      <c r="AD31">
        <v>1081943.98190675</v>
      </c>
      <c r="AE31">
        <v>1116947.0885990199</v>
      </c>
      <c r="AF31" s="40">
        <v>1162562.00029192</v>
      </c>
      <c r="AG31" t="s">
        <v>1377</v>
      </c>
      <c r="AH31">
        <v>9417.4500000000007</v>
      </c>
      <c r="AI31">
        <f t="shared" si="2"/>
        <v>1018180.8549629215</v>
      </c>
      <c r="AJ31">
        <v>8602.2900000000009</v>
      </c>
      <c r="AK31">
        <f t="shared" si="3"/>
        <v>993658.45037477522</v>
      </c>
      <c r="AM31" s="29"/>
      <c r="AN31">
        <v>1651708.48607705</v>
      </c>
      <c r="AO31">
        <v>1671940.2917251999</v>
      </c>
      <c r="AP31">
        <v>1710113.05462289</v>
      </c>
      <c r="AQ31">
        <v>1549689.9258020299</v>
      </c>
      <c r="AS31">
        <v>1252897.10172743</v>
      </c>
      <c r="AT31">
        <v>1208398.0374137601</v>
      </c>
      <c r="AU31">
        <v>1099151.1444985799</v>
      </c>
      <c r="AV31">
        <v>1290020.9985457901</v>
      </c>
      <c r="AX31">
        <v>1651708.48607705</v>
      </c>
      <c r="AY31">
        <v>1683506.92358125</v>
      </c>
      <c r="AZ31">
        <v>1728028.61361768</v>
      </c>
      <c r="BA31">
        <v>1545928.86925021</v>
      </c>
      <c r="BC31">
        <v>1252897.10172743</v>
      </c>
      <c r="BD31">
        <v>1222151.3119088199</v>
      </c>
      <c r="BE31">
        <v>1184798.17094148</v>
      </c>
      <c r="BF31">
        <v>1275701.3740986199</v>
      </c>
      <c r="BH31">
        <v>1710113.05462289</v>
      </c>
      <c r="BI31">
        <v>1728028.61361768</v>
      </c>
      <c r="BK31">
        <v>1099151.1444985799</v>
      </c>
      <c r="BL31">
        <v>1184798.17094148</v>
      </c>
      <c r="BN31">
        <v>1651708.48607705</v>
      </c>
      <c r="BO31">
        <v>1710113.05462289</v>
      </c>
      <c r="BP31">
        <v>1252897.10172743</v>
      </c>
      <c r="BQ31">
        <v>1099151.1444985799</v>
      </c>
      <c r="BS31">
        <v>1651708.48607705</v>
      </c>
      <c r="BT31">
        <v>1700840.5675694</v>
      </c>
      <c r="BU31">
        <v>1690117.6519795901</v>
      </c>
      <c r="BV31">
        <v>1378804.0487558099</v>
      </c>
      <c r="BX31">
        <v>1252897.10172743</v>
      </c>
      <c r="BY31">
        <v>1402478.8049945</v>
      </c>
      <c r="BZ31">
        <v>1129874.4553566501</v>
      </c>
      <c r="CA31">
        <v>1062421.7354728701</v>
      </c>
      <c r="CC31">
        <v>880232.86980685999</v>
      </c>
      <c r="CD31">
        <v>967705.11983992904</v>
      </c>
      <c r="CE31">
        <v>1073260.7802746701</v>
      </c>
      <c r="CF31">
        <v>1115089.3833197199</v>
      </c>
    </row>
    <row r="32" spans="1:84">
      <c r="A32" s="36">
        <v>44278</v>
      </c>
      <c r="B32">
        <v>1474401.31675436</v>
      </c>
      <c r="C32">
        <v>1465157.13184862</v>
      </c>
      <c r="D32" s="137">
        <v>1477334.24317666</v>
      </c>
      <c r="E32">
        <v>1618795.1130949601</v>
      </c>
      <c r="F32" s="135">
        <v>1661645.9843306199</v>
      </c>
      <c r="G32" s="135">
        <v>1794193.9520254501</v>
      </c>
      <c r="H32">
        <v>1368646.9757542999</v>
      </c>
      <c r="I32">
        <v>1432256.9035927299</v>
      </c>
      <c r="J32">
        <v>1609834.0706308801</v>
      </c>
      <c r="K32">
        <v>1722249.6012895401</v>
      </c>
      <c r="L32" s="40">
        <v>1778944.92842538</v>
      </c>
      <c r="M32">
        <v>1847790.5168341</v>
      </c>
      <c r="N32" t="s">
        <v>1378</v>
      </c>
      <c r="O32">
        <v>16298.36</v>
      </c>
      <c r="P32">
        <f t="shared" si="0"/>
        <v>1015765.2660575617</v>
      </c>
      <c r="Q32">
        <v>16917.2</v>
      </c>
      <c r="R32">
        <f t="shared" si="1"/>
        <v>1059639.6503612581</v>
      </c>
      <c r="T32" s="19">
        <v>42710</v>
      </c>
      <c r="U32">
        <v>1227445.57126685</v>
      </c>
      <c r="V32" s="135">
        <v>1249564.3954368399</v>
      </c>
      <c r="W32">
        <v>1318996.2923381701</v>
      </c>
      <c r="X32">
        <v>1175324.3546593799</v>
      </c>
      <c r="Y32" s="135">
        <v>1193410.97740741</v>
      </c>
      <c r="Z32">
        <v>1252939.3771162401</v>
      </c>
      <c r="AA32">
        <v>1241454.88306979</v>
      </c>
      <c r="AB32" s="40">
        <v>1236350.8660313</v>
      </c>
      <c r="AC32">
        <v>1260042.18443747</v>
      </c>
      <c r="AD32">
        <v>1081035.1489619401</v>
      </c>
      <c r="AE32">
        <v>1116008.8530446</v>
      </c>
      <c r="AF32" s="40">
        <v>1161585.4482116799</v>
      </c>
      <c r="AG32" t="s">
        <v>1379</v>
      </c>
      <c r="AH32">
        <v>9441.61</v>
      </c>
      <c r="AI32">
        <f t="shared" si="2"/>
        <v>1020792.9473505532</v>
      </c>
      <c r="AJ32">
        <v>8619.6200000000008</v>
      </c>
      <c r="AK32">
        <f t="shared" si="3"/>
        <v>995660.25465537899</v>
      </c>
      <c r="AM32" s="29"/>
      <c r="AN32">
        <v>1623315.61720139</v>
      </c>
      <c r="AO32">
        <v>1641912.2440858199</v>
      </c>
      <c r="AP32">
        <v>1661631.3495243301</v>
      </c>
      <c r="AQ32">
        <v>1509459.9753282</v>
      </c>
      <c r="AS32">
        <v>1249564.3954368399</v>
      </c>
      <c r="AT32">
        <v>1217056.20935183</v>
      </c>
      <c r="AU32">
        <v>1089676.4616330001</v>
      </c>
      <c r="AV32">
        <v>1283358.0400882999</v>
      </c>
      <c r="AX32">
        <v>1623315.61720139</v>
      </c>
      <c r="AY32">
        <v>1662673.5254019301</v>
      </c>
      <c r="AZ32">
        <v>1697088.2612908599</v>
      </c>
      <c r="BA32">
        <v>1506074.82300094</v>
      </c>
      <c r="BC32">
        <v>1249564.3954368399</v>
      </c>
      <c r="BD32">
        <v>1232325.72158046</v>
      </c>
      <c r="BE32">
        <v>1174158.68336643</v>
      </c>
      <c r="BF32">
        <v>1269526.97944799</v>
      </c>
      <c r="BH32">
        <v>1661631.3495243301</v>
      </c>
      <c r="BI32">
        <v>1697088.2612908599</v>
      </c>
      <c r="BK32">
        <v>1089676.4616330001</v>
      </c>
      <c r="BL32">
        <v>1174158.68336643</v>
      </c>
      <c r="BN32">
        <v>1623315.61720139</v>
      </c>
      <c r="BO32">
        <v>1661631.3495243301</v>
      </c>
      <c r="BP32">
        <v>1249564.3954368399</v>
      </c>
      <c r="BQ32">
        <v>1089676.4616330001</v>
      </c>
      <c r="BS32">
        <v>1623315.61720139</v>
      </c>
      <c r="BT32">
        <v>1669698.1767772001</v>
      </c>
      <c r="BU32">
        <v>1655673.05423224</v>
      </c>
      <c r="BV32">
        <v>1360266.0283202899</v>
      </c>
      <c r="BX32">
        <v>1249564.3954368399</v>
      </c>
      <c r="BY32">
        <v>1381904.4409252401</v>
      </c>
      <c r="BZ32">
        <v>1120134.93755148</v>
      </c>
      <c r="CA32">
        <v>1059032.6101367101</v>
      </c>
      <c r="CC32">
        <v>876166.19394835201</v>
      </c>
      <c r="CD32">
        <v>959639.29766606295</v>
      </c>
      <c r="CE32">
        <v>1030169.35994664</v>
      </c>
      <c r="CF32">
        <v>1082194.24651178</v>
      </c>
    </row>
    <row r="33" spans="1:84">
      <c r="A33" s="36">
        <v>44285</v>
      </c>
      <c r="B33">
        <v>1464857.0255638999</v>
      </c>
      <c r="C33">
        <v>1441494.84416927</v>
      </c>
      <c r="D33" s="137">
        <v>1458882.3384793799</v>
      </c>
      <c r="E33">
        <v>1599342.59181927</v>
      </c>
      <c r="F33" s="135">
        <v>1639919.96308549</v>
      </c>
      <c r="G33" s="135">
        <v>1780755.4393247799</v>
      </c>
      <c r="H33">
        <v>1357401.2597701901</v>
      </c>
      <c r="I33">
        <v>1414475.43413462</v>
      </c>
      <c r="J33">
        <v>1576896.8655457799</v>
      </c>
      <c r="K33">
        <v>1698517.00178377</v>
      </c>
      <c r="L33" s="40">
        <v>1748364.86510575</v>
      </c>
      <c r="M33">
        <v>1799988.1761636001</v>
      </c>
      <c r="N33" t="s">
        <v>1380</v>
      </c>
      <c r="O33">
        <v>16324.49</v>
      </c>
      <c r="P33">
        <f t="shared" si="0"/>
        <v>1017393.7701771226</v>
      </c>
      <c r="Q33">
        <v>16824.25</v>
      </c>
      <c r="R33">
        <f t="shared" si="1"/>
        <v>1053817.5577276614</v>
      </c>
      <c r="T33" s="19">
        <v>42717</v>
      </c>
      <c r="U33">
        <v>1254461.64829043</v>
      </c>
      <c r="V33" s="135">
        <v>1290981.2073235901</v>
      </c>
      <c r="W33">
        <v>1368616.9328559299</v>
      </c>
      <c r="X33">
        <v>1191430.6513713701</v>
      </c>
      <c r="Y33" s="135">
        <v>1204599.2053206</v>
      </c>
      <c r="Z33">
        <v>1257763.19371814</v>
      </c>
      <c r="AA33">
        <v>1246747.6190546099</v>
      </c>
      <c r="AB33" s="40">
        <v>1237543.94461703</v>
      </c>
      <c r="AC33">
        <v>1249886.2444309001</v>
      </c>
      <c r="AD33">
        <v>1091196.8793621899</v>
      </c>
      <c r="AE33">
        <v>1126499.3362632201</v>
      </c>
      <c r="AF33" s="40">
        <v>1172504.3514248701</v>
      </c>
      <c r="AG33" t="s">
        <v>1381</v>
      </c>
      <c r="AH33">
        <v>9436.02</v>
      </c>
      <c r="AI33">
        <f t="shared" si="2"/>
        <v>1020188.5766366932</v>
      </c>
      <c r="AJ33">
        <v>8545.94</v>
      </c>
      <c r="AK33">
        <f t="shared" si="3"/>
        <v>987149.40991245431</v>
      </c>
      <c r="AM33" s="29"/>
      <c r="AN33">
        <v>1705739.4676647901</v>
      </c>
      <c r="AO33">
        <v>1745418.3919529901</v>
      </c>
      <c r="AP33">
        <v>1742370.01679772</v>
      </c>
      <c r="AQ33">
        <v>1539241.6206414299</v>
      </c>
      <c r="AS33">
        <v>1290981.2073235901</v>
      </c>
      <c r="AT33">
        <v>1237393.21861009</v>
      </c>
      <c r="AU33">
        <v>1099848.59140235</v>
      </c>
      <c r="AV33">
        <v>1288914.9804018801</v>
      </c>
      <c r="AX33">
        <v>1705739.4676647901</v>
      </c>
      <c r="AY33">
        <v>1743604.1592508701</v>
      </c>
      <c r="AZ33">
        <v>1782884.55834042</v>
      </c>
      <c r="BA33">
        <v>1526474.6064784799</v>
      </c>
      <c r="BC33">
        <v>1290981.2073235901</v>
      </c>
      <c r="BD33">
        <v>1254107.0787094</v>
      </c>
      <c r="BE33">
        <v>1201099.75435627</v>
      </c>
      <c r="BF33">
        <v>1298154.8128345399</v>
      </c>
      <c r="BH33">
        <v>1742370.01679772</v>
      </c>
      <c r="BI33">
        <v>1782884.55834042</v>
      </c>
      <c r="BK33">
        <v>1099848.59140235</v>
      </c>
      <c r="BL33">
        <v>1201099.75435627</v>
      </c>
      <c r="BN33">
        <v>1705739.4676647901</v>
      </c>
      <c r="BO33">
        <v>1742370.01679772</v>
      </c>
      <c r="BP33">
        <v>1290981.2073235901</v>
      </c>
      <c r="BQ33">
        <v>1099848.59140235</v>
      </c>
      <c r="BS33">
        <v>1705739.4676647901</v>
      </c>
      <c r="BT33">
        <v>1788664.17187258</v>
      </c>
      <c r="BU33">
        <v>1732777.74836784</v>
      </c>
      <c r="BV33">
        <v>1401998.99006916</v>
      </c>
      <c r="BX33">
        <v>1290981.2073235901</v>
      </c>
      <c r="BY33">
        <v>1397181.3945196599</v>
      </c>
      <c r="BZ33">
        <v>1135223.1551603</v>
      </c>
      <c r="CA33">
        <v>1090046.3801245601</v>
      </c>
      <c r="CC33">
        <v>882312.49979889998</v>
      </c>
      <c r="CD33">
        <v>953488.00976802304</v>
      </c>
      <c r="CE33">
        <v>1037406.29970026</v>
      </c>
      <c r="CF33">
        <v>1091793.30947834</v>
      </c>
    </row>
    <row r="34" spans="1:84">
      <c r="A34" s="36">
        <v>44292</v>
      </c>
      <c r="B34">
        <v>1458475.1317892</v>
      </c>
      <c r="C34">
        <v>1424550.07227606</v>
      </c>
      <c r="D34" s="137">
        <v>1441200.68453701</v>
      </c>
      <c r="E34">
        <v>1655330.24481689</v>
      </c>
      <c r="F34" s="135">
        <v>1720415.4344735499</v>
      </c>
      <c r="G34" s="135">
        <v>1902202.96028673</v>
      </c>
      <c r="H34">
        <v>1382689.6452397101</v>
      </c>
      <c r="I34">
        <v>1449384.6878490599</v>
      </c>
      <c r="J34">
        <v>1665313.47279693</v>
      </c>
      <c r="K34">
        <v>1791267.35352785</v>
      </c>
      <c r="L34" s="40">
        <v>1837138.09113149</v>
      </c>
      <c r="M34">
        <v>1973957.03338981</v>
      </c>
      <c r="N34" t="s">
        <v>1382</v>
      </c>
      <c r="O34">
        <v>16198.49</v>
      </c>
      <c r="P34">
        <f t="shared" si="0"/>
        <v>1009541.0522642003</v>
      </c>
      <c r="Q34">
        <v>16691.400000000001</v>
      </c>
      <c r="R34">
        <f t="shared" si="1"/>
        <v>1045496.2558839467</v>
      </c>
      <c r="T34" s="19">
        <v>42724</v>
      </c>
      <c r="U34">
        <v>1209066.8627776301</v>
      </c>
      <c r="V34" s="135">
        <v>1239432.3277151601</v>
      </c>
      <c r="W34">
        <v>1298803.7831109499</v>
      </c>
      <c r="X34">
        <v>1167486.8667143099</v>
      </c>
      <c r="Y34" s="135">
        <v>1172075.0267769401</v>
      </c>
      <c r="Z34">
        <v>1211590.7068767401</v>
      </c>
      <c r="AA34">
        <v>1205060.5344988201</v>
      </c>
      <c r="AB34" s="40">
        <v>1189564.36588422</v>
      </c>
      <c r="AC34">
        <v>1197253.5346779199</v>
      </c>
      <c r="AD34">
        <v>1050325.4940251899</v>
      </c>
      <c r="AE34">
        <v>1084305.67779052</v>
      </c>
      <c r="AF34" s="40">
        <v>1128587.54955094</v>
      </c>
      <c r="AG34" t="s">
        <v>1383</v>
      </c>
      <c r="AH34">
        <v>9439.83</v>
      </c>
      <c r="AI34">
        <f t="shared" si="2"/>
        <v>1020600.5001464977</v>
      </c>
      <c r="AJ34">
        <v>8515.51</v>
      </c>
      <c r="AK34">
        <f t="shared" si="3"/>
        <v>983634.41255187884</v>
      </c>
      <c r="AM34" s="29"/>
      <c r="AN34">
        <v>1623633.69838874</v>
      </c>
      <c r="AO34">
        <v>1666630.2057402299</v>
      </c>
      <c r="AP34">
        <v>1674835.75494664</v>
      </c>
      <c r="AQ34">
        <v>1491325.0289908601</v>
      </c>
      <c r="AS34">
        <v>1239432.3277151601</v>
      </c>
      <c r="AT34">
        <v>1189085.38735556</v>
      </c>
      <c r="AU34">
        <v>1049750.4880639701</v>
      </c>
      <c r="AV34">
        <v>1243996.2933348799</v>
      </c>
      <c r="AX34">
        <v>1623633.69838874</v>
      </c>
      <c r="AY34">
        <v>1663633.75448683</v>
      </c>
      <c r="AZ34">
        <v>1738989.94051408</v>
      </c>
      <c r="BA34">
        <v>1497067.07318468</v>
      </c>
      <c r="BC34">
        <v>1239432.3277151601</v>
      </c>
      <c r="BD34">
        <v>1205146.73835658</v>
      </c>
      <c r="BE34">
        <v>1180086.51415381</v>
      </c>
      <c r="BF34">
        <v>1248422.50195485</v>
      </c>
      <c r="BH34">
        <v>1674835.75494664</v>
      </c>
      <c r="BI34">
        <v>1738989.94051408</v>
      </c>
      <c r="BK34">
        <v>1049750.4880639701</v>
      </c>
      <c r="BL34">
        <v>1180086.51415381</v>
      </c>
      <c r="BN34">
        <v>1623633.69838874</v>
      </c>
      <c r="BO34">
        <v>1674835.75494664</v>
      </c>
      <c r="BP34">
        <v>1239432.3277151601</v>
      </c>
      <c r="BQ34">
        <v>1049750.4880639701</v>
      </c>
      <c r="BS34">
        <v>1623633.69838874</v>
      </c>
      <c r="BT34">
        <v>1725247.08365883</v>
      </c>
      <c r="BU34">
        <v>1682431.8908890099</v>
      </c>
      <c r="BV34">
        <v>1360661.04984697</v>
      </c>
      <c r="BX34">
        <v>1239432.3277151601</v>
      </c>
      <c r="BY34">
        <v>1335062.7097193201</v>
      </c>
      <c r="BZ34">
        <v>1085199.5468281601</v>
      </c>
      <c r="CA34">
        <v>1045719.6440768</v>
      </c>
      <c r="CC34">
        <v>913277.25697934197</v>
      </c>
      <c r="CD34">
        <v>990669.27470892796</v>
      </c>
      <c r="CE34">
        <v>1049870.7363911599</v>
      </c>
      <c r="CF34">
        <v>1105631.7896759801</v>
      </c>
    </row>
    <row r="35" spans="1:84">
      <c r="A35" s="36">
        <v>44299</v>
      </c>
      <c r="B35">
        <v>1444838.3893069699</v>
      </c>
      <c r="C35">
        <v>1412833.14793158</v>
      </c>
      <c r="D35" s="137">
        <v>1451217.0292945399</v>
      </c>
      <c r="E35">
        <v>1627068.2397703801</v>
      </c>
      <c r="F35" s="135">
        <v>1655839.6411405799</v>
      </c>
      <c r="G35" s="135">
        <v>1761592.11746234</v>
      </c>
      <c r="H35">
        <v>1364719.28881708</v>
      </c>
      <c r="I35">
        <v>1423947.9865773099</v>
      </c>
      <c r="J35">
        <v>1637735.8816874099</v>
      </c>
      <c r="K35">
        <v>1739535.55235796</v>
      </c>
      <c r="L35" s="40">
        <v>1748707.4491148801</v>
      </c>
      <c r="M35">
        <v>1862941.68983197</v>
      </c>
      <c r="N35" t="s">
        <v>1384</v>
      </c>
      <c r="O35">
        <v>16296.57</v>
      </c>
      <c r="P35">
        <f t="shared" si="0"/>
        <v>1015653.7076046717</v>
      </c>
      <c r="Q35">
        <v>16748.75</v>
      </c>
      <c r="R35">
        <f t="shared" si="1"/>
        <v>1049088.4776433522</v>
      </c>
      <c r="T35" s="19">
        <v>42731</v>
      </c>
      <c r="U35">
        <v>1168224.584153</v>
      </c>
      <c r="V35" s="135">
        <v>1192786.2920615999</v>
      </c>
      <c r="W35">
        <v>1245383.9835115899</v>
      </c>
      <c r="X35">
        <v>1129876.4935043801</v>
      </c>
      <c r="Y35" s="135">
        <v>1139338.97127906</v>
      </c>
      <c r="Z35">
        <v>1172056.50211135</v>
      </c>
      <c r="AA35">
        <v>1168173.63153781</v>
      </c>
      <c r="AB35" s="40">
        <v>1150897.57617116</v>
      </c>
      <c r="AC35">
        <v>1162724.7427378099</v>
      </c>
      <c r="AD35">
        <v>1027008.26805783</v>
      </c>
      <c r="AE35">
        <v>1060234.0917435701</v>
      </c>
      <c r="AF35" s="40">
        <v>1103532.9059509099</v>
      </c>
      <c r="AG35" t="s">
        <v>1385</v>
      </c>
      <c r="AH35">
        <v>9365.57</v>
      </c>
      <c r="AI35">
        <f t="shared" si="2"/>
        <v>1012571.7757795462</v>
      </c>
      <c r="AJ35">
        <v>8345.34</v>
      </c>
      <c r="AK35">
        <f t="shared" si="3"/>
        <v>963977.91893212462</v>
      </c>
      <c r="AM35" s="29"/>
      <c r="AN35">
        <v>1641371.8965436399</v>
      </c>
      <c r="AO35">
        <v>1687763.07674901</v>
      </c>
      <c r="AP35">
        <v>1704137.00647943</v>
      </c>
      <c r="AQ35">
        <v>1478052.23623284</v>
      </c>
      <c r="AS35">
        <v>1192792.4892232399</v>
      </c>
      <c r="AT35">
        <v>1141688.4438155601</v>
      </c>
      <c r="AU35">
        <v>1010694.52115555</v>
      </c>
      <c r="AV35">
        <v>1207565.86188457</v>
      </c>
      <c r="AX35">
        <v>1641371.8965436399</v>
      </c>
      <c r="AY35">
        <v>1675395.6451310499</v>
      </c>
      <c r="AZ35">
        <v>1764092.2603054</v>
      </c>
      <c r="BA35">
        <v>1476370.1208979001</v>
      </c>
      <c r="BC35">
        <v>1192792.4892232399</v>
      </c>
      <c r="BD35">
        <v>1158905.25800584</v>
      </c>
      <c r="BE35">
        <v>1140099.2826217101</v>
      </c>
      <c r="BF35">
        <v>1202399.40642028</v>
      </c>
      <c r="BH35">
        <v>1704137.00647943</v>
      </c>
      <c r="BI35">
        <v>1764092.2603054</v>
      </c>
      <c r="BK35">
        <v>1010694.52115555</v>
      </c>
      <c r="BL35">
        <v>1140099.2826217101</v>
      </c>
      <c r="BN35">
        <v>1641371.8965436399</v>
      </c>
      <c r="BO35">
        <v>1704137.00647943</v>
      </c>
      <c r="BP35">
        <v>1192792.4892232399</v>
      </c>
      <c r="BQ35">
        <v>1010694.52115555</v>
      </c>
      <c r="BS35">
        <v>1641371.8965436399</v>
      </c>
      <c r="BT35">
        <v>1758276.93907548</v>
      </c>
      <c r="BU35">
        <v>1714944.8871804399</v>
      </c>
      <c r="BV35">
        <v>1357919.31783153</v>
      </c>
      <c r="BX35">
        <v>1192792.4892232399</v>
      </c>
      <c r="BY35">
        <v>1283762.92509835</v>
      </c>
      <c r="BZ35">
        <v>1038519.68832135</v>
      </c>
      <c r="CA35">
        <v>1011148.15264362</v>
      </c>
      <c r="CC35">
        <v>926885.08810833399</v>
      </c>
      <c r="CD35">
        <v>1018046.4201155</v>
      </c>
      <c r="CE35">
        <v>1043282.79752031</v>
      </c>
      <c r="CF35">
        <v>1104233.1654620401</v>
      </c>
    </row>
    <row r="36" spans="1:84">
      <c r="A36" s="36">
        <v>44306</v>
      </c>
      <c r="B36">
        <v>1425814.6838477601</v>
      </c>
      <c r="C36">
        <v>1381418.8028873301</v>
      </c>
      <c r="D36" s="137">
        <v>1427359.0213329401</v>
      </c>
      <c r="E36">
        <v>1618271.22415402</v>
      </c>
      <c r="F36" s="135">
        <v>1645391.2930049801</v>
      </c>
      <c r="G36" s="135">
        <v>1757364.29638043</v>
      </c>
      <c r="H36">
        <v>1361944.3595964799</v>
      </c>
      <c r="I36">
        <v>1425215.3002853701</v>
      </c>
      <c r="J36">
        <v>1633199.35329514</v>
      </c>
      <c r="K36">
        <v>1744812.1435334501</v>
      </c>
      <c r="L36" s="40">
        <v>1767812.07799646</v>
      </c>
      <c r="M36">
        <v>1939638.9992023499</v>
      </c>
      <c r="N36" t="s">
        <v>1386</v>
      </c>
      <c r="O36">
        <v>16238.25</v>
      </c>
      <c r="P36">
        <f t="shared" si="0"/>
        <v>1012019.0210278335</v>
      </c>
      <c r="Q36">
        <v>16831.55</v>
      </c>
      <c r="R36">
        <f t="shared" si="1"/>
        <v>1054274.8065305152</v>
      </c>
      <c r="T36" s="19">
        <v>42738</v>
      </c>
      <c r="U36">
        <v>1241740.95723375</v>
      </c>
      <c r="V36" s="135">
        <v>1270764.6959051299</v>
      </c>
      <c r="W36">
        <v>1314702.0560338499</v>
      </c>
      <c r="X36">
        <v>1186862.6215089201</v>
      </c>
      <c r="Y36" s="135">
        <v>1196802.3461090799</v>
      </c>
      <c r="Z36">
        <v>1239848.2501934799</v>
      </c>
      <c r="AA36">
        <v>1217094.14728521</v>
      </c>
      <c r="AB36" s="40">
        <v>1199094.6091110399</v>
      </c>
      <c r="AC36">
        <v>1216675.17080084</v>
      </c>
      <c r="AD36">
        <v>1062619.7797527299</v>
      </c>
      <c r="AE36">
        <v>1096997.70887478</v>
      </c>
      <c r="AF36" s="40">
        <v>1141797.90946476</v>
      </c>
      <c r="AG36" t="s">
        <v>1387</v>
      </c>
      <c r="AH36">
        <v>9443.08</v>
      </c>
      <c r="AI36">
        <f t="shared" si="2"/>
        <v>1020951.8784685094</v>
      </c>
      <c r="AJ36">
        <v>8445.27</v>
      </c>
      <c r="AK36">
        <f t="shared" si="3"/>
        <v>975520.92538109934</v>
      </c>
      <c r="AM36" s="29"/>
      <c r="AN36">
        <v>1765410.3707654399</v>
      </c>
      <c r="AO36">
        <v>1772944.4792325399</v>
      </c>
      <c r="AP36">
        <v>1795512.83276686</v>
      </c>
      <c r="AQ36">
        <v>1541970.6051887299</v>
      </c>
      <c r="AS36">
        <v>1270771.2982062099</v>
      </c>
      <c r="AT36">
        <v>1205189.15506059</v>
      </c>
      <c r="AU36">
        <v>1066646.56984672</v>
      </c>
      <c r="AV36">
        <v>1278570.73456338</v>
      </c>
      <c r="AX36">
        <v>1765410.3707654399</v>
      </c>
      <c r="AY36">
        <v>1765523.55386087</v>
      </c>
      <c r="AZ36">
        <v>1926794.4894733699</v>
      </c>
      <c r="BA36">
        <v>1590345.89423122</v>
      </c>
      <c r="BC36">
        <v>1270771.2982062099</v>
      </c>
      <c r="BD36">
        <v>1223363.5684561201</v>
      </c>
      <c r="BE36">
        <v>1201505.02998371</v>
      </c>
      <c r="BF36">
        <v>1265134.59545026</v>
      </c>
      <c r="BH36">
        <v>1795512.83276686</v>
      </c>
      <c r="BI36">
        <v>1926794.4894733699</v>
      </c>
      <c r="BK36">
        <v>1066646.56984672</v>
      </c>
      <c r="BL36">
        <v>1201505.02998371</v>
      </c>
      <c r="BN36">
        <v>1765410.3707654399</v>
      </c>
      <c r="BO36">
        <v>1795512.83276686</v>
      </c>
      <c r="BP36">
        <v>1270771.2982062099</v>
      </c>
      <c r="BQ36">
        <v>1066646.56984672</v>
      </c>
      <c r="BS36">
        <v>1765410.3707654399</v>
      </c>
      <c r="BT36">
        <v>1837399.4013338799</v>
      </c>
      <c r="BU36">
        <v>1802938.7093416699</v>
      </c>
      <c r="BV36">
        <v>1404081.78504121</v>
      </c>
      <c r="BX36">
        <v>1270771.2982062099</v>
      </c>
      <c r="BY36">
        <v>1354716.50196854</v>
      </c>
      <c r="BZ36">
        <v>1098400.73354996</v>
      </c>
      <c r="CA36">
        <v>1087778.01539171</v>
      </c>
      <c r="CC36">
        <v>973317.39659712103</v>
      </c>
      <c r="CD36">
        <v>1037465.65557921</v>
      </c>
      <c r="CE36">
        <v>1083250.9614933101</v>
      </c>
      <c r="CF36">
        <v>1136543.02788346</v>
      </c>
    </row>
    <row r="37" spans="1:84">
      <c r="A37" s="36">
        <v>44313</v>
      </c>
      <c r="B37">
        <v>1472134.6502103601</v>
      </c>
      <c r="C37">
        <v>1432966.4455170699</v>
      </c>
      <c r="D37" s="137">
        <v>1469337.6501503401</v>
      </c>
      <c r="E37">
        <v>1680423.62763636</v>
      </c>
      <c r="F37" s="135">
        <v>1713633.8968823701</v>
      </c>
      <c r="G37" s="135">
        <v>1795780.2798993001</v>
      </c>
      <c r="H37">
        <v>1391147.5896147499</v>
      </c>
      <c r="I37">
        <v>1457418.0399953199</v>
      </c>
      <c r="J37">
        <v>1674045.66912105</v>
      </c>
      <c r="K37">
        <v>1855567.0023644699</v>
      </c>
      <c r="L37" s="40">
        <v>1901405.63673065</v>
      </c>
      <c r="M37">
        <v>1999593.2406676901</v>
      </c>
      <c r="N37" t="s">
        <v>1388</v>
      </c>
      <c r="O37">
        <v>16225.36</v>
      </c>
      <c r="P37">
        <f t="shared" si="0"/>
        <v>1011215.6755207101</v>
      </c>
      <c r="Q37">
        <v>16860.25</v>
      </c>
      <c r="R37">
        <f t="shared" si="1"/>
        <v>1056072.4833307758</v>
      </c>
      <c r="T37" s="19">
        <v>42745</v>
      </c>
      <c r="U37">
        <v>1295355.1926305799</v>
      </c>
      <c r="V37" s="135">
        <v>1323774.6451948099</v>
      </c>
      <c r="W37">
        <v>1349620.54264211</v>
      </c>
      <c r="X37">
        <v>1236911.13467967</v>
      </c>
      <c r="Y37" s="135">
        <v>1247270.0050415599</v>
      </c>
      <c r="Z37">
        <v>1295653.8199346799</v>
      </c>
      <c r="AA37">
        <v>1254807.4691126801</v>
      </c>
      <c r="AB37" s="40">
        <v>1235918.8045568301</v>
      </c>
      <c r="AC37">
        <v>1261570.4846033901</v>
      </c>
      <c r="AD37">
        <v>1098536.32830838</v>
      </c>
      <c r="AE37">
        <v>1134076.2314347399</v>
      </c>
      <c r="AF37" s="40">
        <v>1180390.67880467</v>
      </c>
      <c r="AG37" t="s">
        <v>1389</v>
      </c>
      <c r="AH37">
        <v>9486.4599999999991</v>
      </c>
      <c r="AI37">
        <f t="shared" si="2"/>
        <v>1025641.9681943152</v>
      </c>
      <c r="AJ37">
        <v>8531.6200000000008</v>
      </c>
      <c r="AK37">
        <f t="shared" si="3"/>
        <v>985495.29350747762</v>
      </c>
      <c r="AM37" s="29"/>
      <c r="AN37">
        <v>1816519.0009991</v>
      </c>
      <c r="AO37">
        <v>1822622.3835406301</v>
      </c>
      <c r="AP37">
        <v>1856452.5383109699</v>
      </c>
      <c r="AQ37">
        <v>1599316.4919956999</v>
      </c>
      <c r="AS37">
        <v>1323781.5229108799</v>
      </c>
      <c r="AT37">
        <v>1257626.93519727</v>
      </c>
      <c r="AU37">
        <v>1106272.48991653</v>
      </c>
      <c r="AV37">
        <v>1344014.3776120101</v>
      </c>
      <c r="AX37">
        <v>1816519.0009991</v>
      </c>
      <c r="AY37">
        <v>1808425.77621969</v>
      </c>
      <c r="AZ37">
        <v>2017421.2682857499</v>
      </c>
      <c r="BA37">
        <v>1627106.73957637</v>
      </c>
      <c r="BC37">
        <v>1323781.5229108799</v>
      </c>
      <c r="BD37">
        <v>1272628.41935785</v>
      </c>
      <c r="BE37">
        <v>1237099.61649698</v>
      </c>
      <c r="BF37">
        <v>1338170.8156456</v>
      </c>
      <c r="BH37">
        <v>1856452.5383109699</v>
      </c>
      <c r="BI37">
        <v>2017421.2682857499</v>
      </c>
      <c r="BK37">
        <v>1106272.48991653</v>
      </c>
      <c r="BL37">
        <v>1237099.61649698</v>
      </c>
      <c r="BN37">
        <v>1816519.0009991</v>
      </c>
      <c r="BO37">
        <v>1856452.5383109699</v>
      </c>
      <c r="BP37">
        <v>1323781.5229108799</v>
      </c>
      <c r="BQ37">
        <v>1106272.48991653</v>
      </c>
      <c r="BS37">
        <v>1816519.0009991</v>
      </c>
      <c r="BT37">
        <v>1915617.49384866</v>
      </c>
      <c r="BU37">
        <v>1872667.36392546</v>
      </c>
      <c r="BV37">
        <v>1496821.3869431801</v>
      </c>
      <c r="BX37">
        <v>1323781.5229108799</v>
      </c>
      <c r="BY37">
        <v>1407929.76616587</v>
      </c>
      <c r="BZ37">
        <v>1134477.7056434001</v>
      </c>
      <c r="CA37">
        <v>1131180.35820584</v>
      </c>
      <c r="CC37">
        <v>997840.12840438599</v>
      </c>
      <c r="CD37">
        <v>1063319.29971624</v>
      </c>
      <c r="CE37">
        <v>1052464.96916767</v>
      </c>
      <c r="CF37">
        <v>1115318.0868377399</v>
      </c>
    </row>
    <row r="38" spans="1:84">
      <c r="A38" s="36">
        <v>44320</v>
      </c>
      <c r="B38">
        <v>1510454.3151553399</v>
      </c>
      <c r="C38">
        <v>1481422.20587223</v>
      </c>
      <c r="D38" s="137">
        <v>1526480.19136469</v>
      </c>
      <c r="E38">
        <v>1741126.1304786799</v>
      </c>
      <c r="F38" s="135">
        <v>1789907.7416326001</v>
      </c>
      <c r="G38" s="135">
        <v>1947811.0383955799</v>
      </c>
      <c r="H38">
        <v>1404794.7474688699</v>
      </c>
      <c r="I38">
        <v>1476604.9484918499</v>
      </c>
      <c r="J38">
        <v>1715361.11623496</v>
      </c>
      <c r="K38">
        <v>1936902.68930145</v>
      </c>
      <c r="L38" s="40">
        <v>1956451.3299139999</v>
      </c>
      <c r="M38">
        <v>2044464.1129882799</v>
      </c>
      <c r="N38" t="s">
        <v>1390</v>
      </c>
      <c r="O38">
        <v>16004.38</v>
      </c>
      <c r="P38">
        <f t="shared" si="0"/>
        <v>997443.50405723753</v>
      </c>
      <c r="Q38">
        <v>16548.95</v>
      </c>
      <c r="R38">
        <f t="shared" si="1"/>
        <v>1036573.640546068</v>
      </c>
      <c r="T38" s="19">
        <v>42752</v>
      </c>
      <c r="U38">
        <v>1317251.0132366801</v>
      </c>
      <c r="V38" s="135">
        <v>1338256.73981324</v>
      </c>
      <c r="W38">
        <v>1375060.88987091</v>
      </c>
      <c r="X38">
        <v>1264556.0985397601</v>
      </c>
      <c r="Y38" s="135">
        <v>1273443.96609736</v>
      </c>
      <c r="Z38">
        <v>1307003.7473973101</v>
      </c>
      <c r="AA38">
        <v>1301406.8358239699</v>
      </c>
      <c r="AB38" s="40">
        <v>1293382.8493747099</v>
      </c>
      <c r="AC38">
        <v>1315477.3914105</v>
      </c>
      <c r="AD38">
        <v>1125260.72116795</v>
      </c>
      <c r="AE38">
        <v>1161665.2132103699</v>
      </c>
      <c r="AF38" s="40">
        <v>1211057.2286400101</v>
      </c>
      <c r="AG38" t="s">
        <v>1391</v>
      </c>
      <c r="AH38">
        <v>9576.61</v>
      </c>
      <c r="AI38">
        <f t="shared" si="2"/>
        <v>1035388.6622648874</v>
      </c>
      <c r="AJ38">
        <v>8605.3700000000008</v>
      </c>
      <c r="AK38">
        <f t="shared" si="3"/>
        <v>994014.22401495173</v>
      </c>
      <c r="AM38" s="29"/>
      <c r="AN38">
        <v>1958025.8311769301</v>
      </c>
      <c r="AO38">
        <v>1959565.11632796</v>
      </c>
      <c r="AP38">
        <v>1960358.18688023</v>
      </c>
      <c r="AQ38">
        <v>1750020.0850364601</v>
      </c>
      <c r="AS38">
        <v>1338263.69277153</v>
      </c>
      <c r="AT38">
        <v>1265449.3747342001</v>
      </c>
      <c r="AU38">
        <v>1137591.06410607</v>
      </c>
      <c r="AV38">
        <v>1400530.1821905901</v>
      </c>
      <c r="AX38">
        <v>1958025.8311769301</v>
      </c>
      <c r="AY38">
        <v>1929545.09258201</v>
      </c>
      <c r="AZ38">
        <v>2098874.6519927802</v>
      </c>
      <c r="BA38">
        <v>1794674.3271516401</v>
      </c>
      <c r="BC38">
        <v>1338263.69277153</v>
      </c>
      <c r="BD38">
        <v>1280366.0001475499</v>
      </c>
      <c r="BE38">
        <v>1252359.24026647</v>
      </c>
      <c r="BF38">
        <v>1372441.3702342899</v>
      </c>
      <c r="BH38">
        <v>1960358.18688023</v>
      </c>
      <c r="BI38">
        <v>2098874.6519927802</v>
      </c>
      <c r="BK38">
        <v>1137591.06410607</v>
      </c>
      <c r="BL38">
        <v>1252359.24026647</v>
      </c>
      <c r="BN38">
        <v>1958025.8311769301</v>
      </c>
      <c r="BO38">
        <v>1960358.18688023</v>
      </c>
      <c r="BP38">
        <v>1338263.69277153</v>
      </c>
      <c r="BQ38">
        <v>1137591.06410607</v>
      </c>
      <c r="BS38">
        <v>1958025.8311769301</v>
      </c>
      <c r="BT38">
        <v>2081988.87318942</v>
      </c>
      <c r="BU38">
        <v>1993679.12898232</v>
      </c>
      <c r="BV38">
        <v>1581264.5654875799</v>
      </c>
      <c r="BX38">
        <v>1338263.69277153</v>
      </c>
      <c r="BY38">
        <v>1432667.0921574</v>
      </c>
      <c r="BZ38">
        <v>1156265.34998029</v>
      </c>
      <c r="CA38">
        <v>1154363.8996472701</v>
      </c>
      <c r="CC38">
        <v>1062300.6006992999</v>
      </c>
      <c r="CD38">
        <v>1120058.0175491001</v>
      </c>
      <c r="CE38">
        <v>921817.23022004496</v>
      </c>
      <c r="CF38">
        <v>972958.88623377297</v>
      </c>
    </row>
    <row r="39" spans="1:84">
      <c r="A39" s="36">
        <v>44327</v>
      </c>
      <c r="B39">
        <v>1560963.90745413</v>
      </c>
      <c r="C39">
        <v>1522042.8027572399</v>
      </c>
      <c r="D39" s="137">
        <v>1613916.97672606</v>
      </c>
      <c r="E39">
        <v>1850358.58015115</v>
      </c>
      <c r="F39" s="135">
        <v>1921367.51571681</v>
      </c>
      <c r="G39" s="135">
        <v>2114037.23241226</v>
      </c>
      <c r="H39">
        <v>1459104.1124060201</v>
      </c>
      <c r="I39">
        <v>1529430.49052415</v>
      </c>
      <c r="J39">
        <v>1797955.7539816699</v>
      </c>
      <c r="K39">
        <v>2089252.9984996</v>
      </c>
      <c r="L39" s="40">
        <v>2108858.8885142999</v>
      </c>
      <c r="M39">
        <v>2229345.0027258098</v>
      </c>
      <c r="N39" t="s">
        <v>1392</v>
      </c>
      <c r="O39">
        <v>16038.62</v>
      </c>
      <c r="P39">
        <f t="shared" si="0"/>
        <v>999577.44898849516</v>
      </c>
      <c r="Q39">
        <v>16688.599999999999</v>
      </c>
      <c r="R39">
        <f t="shared" si="1"/>
        <v>1045320.8727814821</v>
      </c>
      <c r="T39" s="19">
        <v>42759</v>
      </c>
      <c r="U39">
        <v>1318533.13755623</v>
      </c>
      <c r="V39" s="135">
        <v>1354355.9683931901</v>
      </c>
      <c r="W39">
        <v>1374607.1197772501</v>
      </c>
      <c r="X39">
        <v>1282601.31406592</v>
      </c>
      <c r="Y39" s="135">
        <v>1285879.1464263001</v>
      </c>
      <c r="Z39">
        <v>1315486.2017179199</v>
      </c>
      <c r="AA39">
        <v>1319105.96879117</v>
      </c>
      <c r="AB39" s="40">
        <v>1311328.5364097799</v>
      </c>
      <c r="AC39">
        <v>1311425.72104495</v>
      </c>
      <c r="AD39">
        <v>1156108.94008111</v>
      </c>
      <c r="AE39">
        <v>1193511.4352696701</v>
      </c>
      <c r="AF39" s="40">
        <v>1231160.7786354399</v>
      </c>
      <c r="AG39" t="s">
        <v>1393</v>
      </c>
      <c r="AH39">
        <v>9659.7000000000007</v>
      </c>
      <c r="AI39">
        <f t="shared" si="2"/>
        <v>1044372.054503643</v>
      </c>
      <c r="AJ39">
        <v>8685.6200000000008</v>
      </c>
      <c r="AK39">
        <f t="shared" si="3"/>
        <v>1003283.975516305</v>
      </c>
      <c r="AM39" s="29"/>
      <c r="AN39">
        <v>1965368.42804385</v>
      </c>
      <c r="AO39">
        <v>1959359.3619907401</v>
      </c>
      <c r="AP39">
        <v>1995752.4539443599</v>
      </c>
      <c r="AQ39">
        <v>1734033.65155965</v>
      </c>
      <c r="AS39">
        <v>1354369.6963140301</v>
      </c>
      <c r="AT39">
        <v>1278445.5398127199</v>
      </c>
      <c r="AU39">
        <v>1154740.2493974599</v>
      </c>
      <c r="AV39">
        <v>1401741.6407981899</v>
      </c>
      <c r="AX39">
        <v>1965368.42804385</v>
      </c>
      <c r="AY39">
        <v>1935777.52323105</v>
      </c>
      <c r="AZ39">
        <v>2115655.15483547</v>
      </c>
      <c r="BA39">
        <v>1765358.3220176201</v>
      </c>
      <c r="BC39">
        <v>1354369.6963140301</v>
      </c>
      <c r="BD39">
        <v>1289283.7493385801</v>
      </c>
      <c r="BE39">
        <v>1269272.35180627</v>
      </c>
      <c r="BF39">
        <v>1386666.7250367701</v>
      </c>
      <c r="BH39">
        <v>1995752.4539443599</v>
      </c>
      <c r="BI39">
        <v>2115655.15483547</v>
      </c>
      <c r="BK39">
        <v>1154740.2493974599</v>
      </c>
      <c r="BL39">
        <v>1269272.35180627</v>
      </c>
      <c r="BN39">
        <v>1965368.42804385</v>
      </c>
      <c r="BO39">
        <v>1995752.4539443599</v>
      </c>
      <c r="BP39">
        <v>1354369.6963140301</v>
      </c>
      <c r="BQ39">
        <v>1154740.2493974599</v>
      </c>
      <c r="BS39">
        <v>1965368.42804385</v>
      </c>
      <c r="BT39">
        <v>2071172.9409932001</v>
      </c>
      <c r="BU39">
        <v>2012758.6382466799</v>
      </c>
      <c r="BV39">
        <v>1556841.9342736299</v>
      </c>
      <c r="BX39">
        <v>1354369.6963140301</v>
      </c>
      <c r="BY39">
        <v>1452301.7946554199</v>
      </c>
      <c r="BZ39">
        <v>1187548.1090239999</v>
      </c>
      <c r="CA39">
        <v>1134843.6061042401</v>
      </c>
      <c r="CC39">
        <v>1047938.29657785</v>
      </c>
      <c r="CD39">
        <v>1092073.3679806399</v>
      </c>
      <c r="CE39">
        <v>938174.87697029999</v>
      </c>
      <c r="CF39">
        <v>974666.42907911295</v>
      </c>
    </row>
    <row r="40" spans="1:84">
      <c r="A40" s="36">
        <v>44334</v>
      </c>
      <c r="B40">
        <v>1582859.0278626899</v>
      </c>
      <c r="C40">
        <v>1533792.97319453</v>
      </c>
      <c r="D40" s="137">
        <v>1619242.90274926</v>
      </c>
      <c r="E40">
        <v>1872396.3508407499</v>
      </c>
      <c r="F40" s="135">
        <v>1920195.48153222</v>
      </c>
      <c r="G40" s="135">
        <v>2095560.54700098</v>
      </c>
      <c r="H40">
        <v>1457392.47104339</v>
      </c>
      <c r="I40">
        <v>1514602.66191852</v>
      </c>
      <c r="J40">
        <v>1755092.4888067499</v>
      </c>
      <c r="K40">
        <v>2078723.1633871701</v>
      </c>
      <c r="L40" s="40">
        <v>2116767.10934623</v>
      </c>
      <c r="M40">
        <v>2216013.51960951</v>
      </c>
      <c r="N40" t="s">
        <v>1394</v>
      </c>
      <c r="O40">
        <v>16036.95</v>
      </c>
      <c r="P40">
        <f t="shared" si="0"/>
        <v>999473.36931456998</v>
      </c>
      <c r="Q40">
        <v>16724.599999999999</v>
      </c>
      <c r="R40">
        <f t="shared" si="1"/>
        <v>1047575.7983845964</v>
      </c>
      <c r="T40" s="19">
        <v>42766</v>
      </c>
      <c r="U40">
        <v>1284677.60169425</v>
      </c>
      <c r="V40" s="135">
        <v>1306147.6676982399</v>
      </c>
      <c r="W40">
        <v>1297051.78607942</v>
      </c>
      <c r="X40">
        <v>1270856.3506042601</v>
      </c>
      <c r="Y40" s="135">
        <v>1271387.2884460799</v>
      </c>
      <c r="Z40">
        <v>1297977.0803730499</v>
      </c>
      <c r="AA40">
        <v>1313301.9025284899</v>
      </c>
      <c r="AB40" s="40">
        <v>1309669.70581122</v>
      </c>
      <c r="AC40">
        <v>1287125.0024339899</v>
      </c>
      <c r="AD40">
        <v>1153254.2403136799</v>
      </c>
      <c r="AE40">
        <v>1190564.3801102701</v>
      </c>
      <c r="AF40" s="40">
        <v>1229621.8276621399</v>
      </c>
      <c r="AG40" t="s">
        <v>1395</v>
      </c>
      <c r="AH40">
        <v>9712.25</v>
      </c>
      <c r="AI40">
        <f t="shared" si="2"/>
        <v>1050053.5716795558</v>
      </c>
      <c r="AJ40">
        <v>8748.9500000000007</v>
      </c>
      <c r="AK40">
        <f t="shared" si="3"/>
        <v>1010599.2822151299</v>
      </c>
      <c r="AM40" s="29"/>
      <c r="AN40">
        <v>1946687.60113529</v>
      </c>
      <c r="AO40">
        <v>1938688.1207217399</v>
      </c>
      <c r="AP40">
        <v>2041744.56924551</v>
      </c>
      <c r="AQ40">
        <v>1723360.6744343</v>
      </c>
      <c r="AS40">
        <v>1306154.1351252501</v>
      </c>
      <c r="AT40">
        <v>1236940.8053627</v>
      </c>
      <c r="AU40">
        <v>1142257.50730148</v>
      </c>
      <c r="AV40">
        <v>1402477.5551596</v>
      </c>
      <c r="AX40">
        <v>1946687.60113529</v>
      </c>
      <c r="AY40">
        <v>1927889.2298238799</v>
      </c>
      <c r="AZ40">
        <v>2145729.1928614499</v>
      </c>
      <c r="BA40">
        <v>1737598.0624038901</v>
      </c>
      <c r="BC40">
        <v>1306154.1351252501</v>
      </c>
      <c r="BD40">
        <v>1249502.89925273</v>
      </c>
      <c r="BE40">
        <v>1252759.11850927</v>
      </c>
      <c r="BF40">
        <v>1382714.72487041</v>
      </c>
      <c r="BH40">
        <v>2041744.56924551</v>
      </c>
      <c r="BI40">
        <v>2145729.1928614499</v>
      </c>
      <c r="BK40">
        <v>1142257.50730148</v>
      </c>
      <c r="BL40">
        <v>1252759.11850927</v>
      </c>
      <c r="BN40">
        <v>1946687.60113529</v>
      </c>
      <c r="BO40">
        <v>2041744.56924551</v>
      </c>
      <c r="BP40">
        <v>1306154.1351252501</v>
      </c>
      <c r="BQ40">
        <v>1142257.50730148</v>
      </c>
      <c r="BS40">
        <v>1946687.60113529</v>
      </c>
      <c r="BT40">
        <v>2103887.11759619</v>
      </c>
      <c r="BU40">
        <v>2038723.2246800601</v>
      </c>
      <c r="BV40">
        <v>1560749.60752865</v>
      </c>
      <c r="BX40">
        <v>1306154.1351252501</v>
      </c>
      <c r="BY40">
        <v>1406096.8130584599</v>
      </c>
      <c r="BZ40">
        <v>1173825.9906242299</v>
      </c>
      <c r="CA40">
        <v>1110018.9022207099</v>
      </c>
      <c r="CC40">
        <v>1029835.16250447</v>
      </c>
      <c r="CD40">
        <v>1103949.6658574301</v>
      </c>
      <c r="CE40">
        <v>935721.54966702196</v>
      </c>
      <c r="CF40">
        <v>964110.79165218596</v>
      </c>
    </row>
    <row r="41" spans="1:84">
      <c r="A41" s="36">
        <v>44341</v>
      </c>
      <c r="B41">
        <v>1578912.4326865501</v>
      </c>
      <c r="C41">
        <v>1532197.8285024101</v>
      </c>
      <c r="D41" s="137">
        <v>1602078.92798011</v>
      </c>
      <c r="E41">
        <v>1852137.0223246501</v>
      </c>
      <c r="F41" s="135">
        <v>1892237.4353211101</v>
      </c>
      <c r="G41" s="135">
        <v>2051972.8876233599</v>
      </c>
      <c r="H41">
        <v>1454306.8193977999</v>
      </c>
      <c r="I41">
        <v>1512474.6451785199</v>
      </c>
      <c r="J41">
        <v>1738120.74443998</v>
      </c>
      <c r="K41">
        <v>2077295.77348164</v>
      </c>
      <c r="L41" s="40">
        <v>2096647.2379719</v>
      </c>
      <c r="M41">
        <v>2158929.01134437</v>
      </c>
      <c r="N41" t="s">
        <v>1396</v>
      </c>
      <c r="O41">
        <v>16085.64</v>
      </c>
      <c r="P41">
        <f t="shared" si="0"/>
        <v>1002507.8838794918</v>
      </c>
      <c r="Q41">
        <v>16757.7</v>
      </c>
      <c r="R41">
        <f t="shared" si="1"/>
        <v>1049649.0772030153</v>
      </c>
      <c r="T41" s="19">
        <v>42773</v>
      </c>
      <c r="U41">
        <v>1328489.3901706899</v>
      </c>
      <c r="V41" s="135">
        <v>1344254.52590333</v>
      </c>
      <c r="W41">
        <v>1296831.28727579</v>
      </c>
      <c r="X41">
        <v>1345396.31175504</v>
      </c>
      <c r="Y41" s="135">
        <v>1354097.38849594</v>
      </c>
      <c r="Z41">
        <v>1408408.97037119</v>
      </c>
      <c r="AA41">
        <v>1360979.13926328</v>
      </c>
      <c r="AB41" s="40">
        <v>1354355.6361735</v>
      </c>
      <c r="AC41">
        <v>1320487.28249708</v>
      </c>
      <c r="AD41">
        <v>1175806.7676798101</v>
      </c>
      <c r="AE41">
        <v>1213846.5279879901</v>
      </c>
      <c r="AF41" s="40">
        <v>1255751.29149996</v>
      </c>
      <c r="AG41" t="s">
        <v>1397</v>
      </c>
      <c r="AH41">
        <v>9779.17</v>
      </c>
      <c r="AI41">
        <f t="shared" si="2"/>
        <v>1057288.7216207946</v>
      </c>
      <c r="AJ41">
        <v>8814.58</v>
      </c>
      <c r="AK41">
        <f t="shared" si="3"/>
        <v>1018180.2640348659</v>
      </c>
      <c r="AM41" s="29"/>
      <c r="AN41">
        <v>1964451.1254956501</v>
      </c>
      <c r="AO41">
        <v>1937495.8275275</v>
      </c>
      <c r="AP41">
        <v>2053668.3575299</v>
      </c>
      <c r="AQ41">
        <v>1734011.0434023</v>
      </c>
      <c r="AS41">
        <v>1344267.71278821</v>
      </c>
      <c r="AT41">
        <v>1263064.99517196</v>
      </c>
      <c r="AU41">
        <v>1173601.0533018301</v>
      </c>
      <c r="AV41">
        <v>1469537.01945956</v>
      </c>
      <c r="AX41">
        <v>1964451.1254956501</v>
      </c>
      <c r="AY41">
        <v>1931908.87886807</v>
      </c>
      <c r="AZ41">
        <v>2169257.1134611801</v>
      </c>
      <c r="BA41">
        <v>1734904.78540717</v>
      </c>
      <c r="BC41">
        <v>1344267.71278821</v>
      </c>
      <c r="BD41">
        <v>1266277.4756752001</v>
      </c>
      <c r="BE41">
        <v>1338792.3509728899</v>
      </c>
      <c r="BF41">
        <v>1451670.7081997001</v>
      </c>
      <c r="BH41">
        <v>2053668.3575299</v>
      </c>
      <c r="BI41">
        <v>2169257.1134611801</v>
      </c>
      <c r="BK41">
        <v>1173601.0533018301</v>
      </c>
      <c r="BL41">
        <v>1338792.3509728899</v>
      </c>
      <c r="BN41">
        <v>1964451.1254956501</v>
      </c>
      <c r="BO41">
        <v>2053668.3575299</v>
      </c>
      <c r="BP41">
        <v>1344267.71278821</v>
      </c>
      <c r="BQ41">
        <v>1173601.0533018301</v>
      </c>
      <c r="BS41">
        <v>1964451.1254956501</v>
      </c>
      <c r="BT41">
        <v>2086519.52944043</v>
      </c>
      <c r="BU41">
        <v>2046511.1473983401</v>
      </c>
      <c r="BV41">
        <v>1534630.4628466601</v>
      </c>
      <c r="BX41">
        <v>1344267.71278821</v>
      </c>
      <c r="BY41">
        <v>1442106.95244088</v>
      </c>
      <c r="BZ41">
        <v>1204480.45636938</v>
      </c>
      <c r="CA41">
        <v>1157927.31804055</v>
      </c>
      <c r="CC41">
        <v>966680.52116388502</v>
      </c>
      <c r="CD41">
        <v>1072420.8634005401</v>
      </c>
      <c r="CE41">
        <v>882006.454108387</v>
      </c>
      <c r="CF41">
        <v>908327.34124719095</v>
      </c>
    </row>
    <row r="42" spans="1:84">
      <c r="A42" s="36">
        <v>44348</v>
      </c>
      <c r="B42">
        <v>1588006.9682988201</v>
      </c>
      <c r="C42">
        <v>1553066.36292661</v>
      </c>
      <c r="D42" s="137">
        <v>1616673.86701401</v>
      </c>
      <c r="E42">
        <v>1877628.6015419101</v>
      </c>
      <c r="F42" s="135">
        <v>1921964.4854300099</v>
      </c>
      <c r="G42" s="135">
        <v>2080495.3107613199</v>
      </c>
      <c r="H42">
        <v>1471700.3289578001</v>
      </c>
      <c r="I42">
        <v>1532779.61729004</v>
      </c>
      <c r="J42">
        <v>1768729.0507495699</v>
      </c>
      <c r="K42">
        <v>2078223.6322604599</v>
      </c>
      <c r="L42" s="40">
        <v>2115779.1440183902</v>
      </c>
      <c r="M42">
        <v>2244033.99297156</v>
      </c>
      <c r="N42" t="s">
        <v>1398</v>
      </c>
      <c r="O42">
        <v>16083.66</v>
      </c>
      <c r="P42">
        <f t="shared" si="0"/>
        <v>1002384.4840265745</v>
      </c>
      <c r="Q42">
        <v>16758.849999999999</v>
      </c>
      <c r="R42">
        <f t="shared" si="1"/>
        <v>1049721.1095486702</v>
      </c>
      <c r="T42" s="19">
        <v>42780</v>
      </c>
      <c r="U42">
        <v>1282802.6400427199</v>
      </c>
      <c r="V42" s="135">
        <v>1301970.9997910401</v>
      </c>
      <c r="W42">
        <v>1239187.13655638</v>
      </c>
      <c r="X42">
        <v>1333933.53517889</v>
      </c>
      <c r="Y42" s="135">
        <v>1336406.1061152399</v>
      </c>
      <c r="Z42">
        <v>1404986.53657319</v>
      </c>
      <c r="AA42">
        <v>1327186.0272353799</v>
      </c>
      <c r="AB42" s="40">
        <v>1313399.9217356101</v>
      </c>
      <c r="AC42">
        <v>1286682.8080651499</v>
      </c>
      <c r="AD42">
        <v>1170158.1919678799</v>
      </c>
      <c r="AE42">
        <v>1198206.11547486</v>
      </c>
      <c r="AF42" s="40">
        <v>1243306.7962012</v>
      </c>
      <c r="AG42" t="s">
        <v>1399</v>
      </c>
      <c r="AH42">
        <v>9769.16</v>
      </c>
      <c r="AI42">
        <f t="shared" si="2"/>
        <v>1056206.4763889986</v>
      </c>
      <c r="AJ42">
        <v>8802.9500000000007</v>
      </c>
      <c r="AK42">
        <f t="shared" si="3"/>
        <v>1016836.872010433</v>
      </c>
      <c r="AM42" s="29"/>
      <c r="AN42">
        <v>2136468.2882996802</v>
      </c>
      <c r="AO42">
        <v>2151724.7411772101</v>
      </c>
      <c r="AP42">
        <v>2167985.8066517999</v>
      </c>
      <c r="AQ42">
        <v>1840722.0830132801</v>
      </c>
      <c r="AS42">
        <v>1301983.77188245</v>
      </c>
      <c r="AT42">
        <v>1213426.5408617</v>
      </c>
      <c r="AU42">
        <v>1138627.7419134399</v>
      </c>
      <c r="AV42">
        <v>1450139.1308026901</v>
      </c>
      <c r="AX42">
        <v>2136468.2882996802</v>
      </c>
      <c r="AY42">
        <v>2098651.9342031698</v>
      </c>
      <c r="AZ42">
        <v>2277546.4285651599</v>
      </c>
      <c r="BA42">
        <v>1784098.0105973899</v>
      </c>
      <c r="BC42">
        <v>1301983.77188245</v>
      </c>
      <c r="BD42">
        <v>1224635.94088762</v>
      </c>
      <c r="BE42">
        <v>1287282.3152692099</v>
      </c>
      <c r="BF42">
        <v>1431492.4853557199</v>
      </c>
      <c r="BH42">
        <v>2167985.8066517999</v>
      </c>
      <c r="BI42">
        <v>2277546.4285651599</v>
      </c>
      <c r="BK42">
        <v>1138627.7419134399</v>
      </c>
      <c r="BL42">
        <v>1287282.3152692099</v>
      </c>
      <c r="BN42">
        <v>2136468.2882996802</v>
      </c>
      <c r="BO42">
        <v>2167985.8066517999</v>
      </c>
      <c r="BP42">
        <v>1301983.77188245</v>
      </c>
      <c r="BQ42">
        <v>1138627.7419134399</v>
      </c>
      <c r="BS42">
        <v>2136468.2882996802</v>
      </c>
      <c r="BT42">
        <v>2237896.5213013398</v>
      </c>
      <c r="BU42">
        <v>2189112.0441490598</v>
      </c>
      <c r="BV42">
        <v>1644387.2335494501</v>
      </c>
      <c r="BX42">
        <v>1301983.77188245</v>
      </c>
      <c r="BY42">
        <v>1372597.3973332299</v>
      </c>
      <c r="BZ42">
        <v>1174133.5712711599</v>
      </c>
      <c r="CA42">
        <v>1122112.6260935599</v>
      </c>
      <c r="CC42">
        <v>1015642.88956083</v>
      </c>
      <c r="CD42">
        <v>1124256.325833</v>
      </c>
      <c r="CE42">
        <v>831410.15386845905</v>
      </c>
      <c r="CF42">
        <v>856593.55752645701</v>
      </c>
    </row>
    <row r="43" spans="1:84">
      <c r="A43" s="36">
        <v>44355</v>
      </c>
      <c r="B43">
        <v>1639585.43462917</v>
      </c>
      <c r="C43">
        <v>1602857.67052204</v>
      </c>
      <c r="D43" s="137">
        <v>1664543.5802163</v>
      </c>
      <c r="E43">
        <v>1974651.9301455901</v>
      </c>
      <c r="F43" s="135">
        <v>2058529.6719422401</v>
      </c>
      <c r="G43" s="135">
        <v>2318795.24365592</v>
      </c>
      <c r="H43">
        <v>1505480.7571751501</v>
      </c>
      <c r="I43">
        <v>1565742.0429598701</v>
      </c>
      <c r="J43">
        <v>1806066.9210109001</v>
      </c>
      <c r="K43">
        <v>2288151.9287672001</v>
      </c>
      <c r="L43" s="40">
        <v>2301047.3447643602</v>
      </c>
      <c r="M43">
        <v>2462311.17946791</v>
      </c>
      <c r="N43" t="s">
        <v>1400</v>
      </c>
      <c r="O43">
        <v>16113.69</v>
      </c>
      <c r="P43">
        <f t="shared" si="0"/>
        <v>1004256.0484624879</v>
      </c>
      <c r="Q43">
        <v>16872.849999999999</v>
      </c>
      <c r="R43">
        <f t="shared" si="1"/>
        <v>1056861.7072918655</v>
      </c>
      <c r="T43" s="19">
        <v>42787</v>
      </c>
      <c r="U43">
        <v>1296101.0274111601</v>
      </c>
      <c r="V43" s="135">
        <v>1310772.32374963</v>
      </c>
      <c r="W43">
        <v>1243598.6427625199</v>
      </c>
      <c r="X43">
        <v>1351697.08342235</v>
      </c>
      <c r="Y43" s="135">
        <v>1355930.99932558</v>
      </c>
      <c r="Z43">
        <v>1423953.8548169299</v>
      </c>
      <c r="AA43">
        <v>1368032.3892002599</v>
      </c>
      <c r="AB43" s="40">
        <v>1363328.8197603901</v>
      </c>
      <c r="AC43">
        <v>1340710.6191758099</v>
      </c>
      <c r="AD43">
        <v>1192399.8654537301</v>
      </c>
      <c r="AE43">
        <v>1216328.98297142</v>
      </c>
      <c r="AF43" s="40">
        <v>1274401.8991741899</v>
      </c>
      <c r="AG43" t="s">
        <v>1401</v>
      </c>
      <c r="AH43">
        <v>9772.33</v>
      </c>
      <c r="AI43">
        <f t="shared" si="2"/>
        <v>1056549.2053984683</v>
      </c>
      <c r="AJ43">
        <v>8830.98</v>
      </c>
      <c r="AK43">
        <f t="shared" si="3"/>
        <v>1020074.6431578838</v>
      </c>
      <c r="AM43" s="29"/>
      <c r="AN43">
        <v>2157597.95967096</v>
      </c>
      <c r="AO43">
        <v>2165280.6070466298</v>
      </c>
      <c r="AP43">
        <v>2196614.05922864</v>
      </c>
      <c r="AQ43">
        <v>1894415.9461747799</v>
      </c>
      <c r="AS43">
        <v>1310785.18218038</v>
      </c>
      <c r="AT43">
        <v>1234673.63959219</v>
      </c>
      <c r="AU43">
        <v>1177711.13915461</v>
      </c>
      <c r="AV43">
        <v>1511393.0076878001</v>
      </c>
      <c r="AX43">
        <v>2157597.95967096</v>
      </c>
      <c r="AY43">
        <v>2112933.2606154201</v>
      </c>
      <c r="AZ43">
        <v>2316401.3706364799</v>
      </c>
      <c r="BA43">
        <v>1823053.7906587799</v>
      </c>
      <c r="BC43">
        <v>1310785.18218038</v>
      </c>
      <c r="BD43">
        <v>1243360.62442379</v>
      </c>
      <c r="BE43">
        <v>1321832.9726110401</v>
      </c>
      <c r="BF43">
        <v>1489403.51385079</v>
      </c>
      <c r="BH43">
        <v>2196614.05922864</v>
      </c>
      <c r="BI43">
        <v>2316401.3706364799</v>
      </c>
      <c r="BK43">
        <v>1177711.13915461</v>
      </c>
      <c r="BL43">
        <v>1321832.9726110401</v>
      </c>
      <c r="BN43">
        <v>2157597.95967096</v>
      </c>
      <c r="BO43">
        <v>2196614.05922864</v>
      </c>
      <c r="BP43">
        <v>1310785.18218038</v>
      </c>
      <c r="BQ43">
        <v>1177711.13915461</v>
      </c>
      <c r="BS43">
        <v>2157597.95967096</v>
      </c>
      <c r="BT43">
        <v>2210784.4049457698</v>
      </c>
      <c r="BU43">
        <v>2254457.03866691</v>
      </c>
      <c r="BV43">
        <v>1656432.3700351999</v>
      </c>
      <c r="BX43">
        <v>1310785.18218038</v>
      </c>
      <c r="BY43">
        <v>1392417.70375072</v>
      </c>
      <c r="BZ43">
        <v>1215633.3223477399</v>
      </c>
      <c r="CA43">
        <v>1125916.5878960199</v>
      </c>
      <c r="CC43">
        <v>1022630.51264101</v>
      </c>
      <c r="CD43">
        <v>1126178.80415018</v>
      </c>
      <c r="CE43">
        <v>831929.78521462705</v>
      </c>
      <c r="CF43">
        <v>855291.53531901701</v>
      </c>
    </row>
    <row r="44" spans="1:84">
      <c r="A44" s="36">
        <v>44362</v>
      </c>
      <c r="B44">
        <v>1656735.4982753899</v>
      </c>
      <c r="C44">
        <v>1627389.40716938</v>
      </c>
      <c r="D44" s="137">
        <v>1684135.25815544</v>
      </c>
      <c r="E44">
        <v>1975915.7073808799</v>
      </c>
      <c r="F44" s="135">
        <v>2046240.24980074</v>
      </c>
      <c r="G44" s="135">
        <v>2290807.3850649898</v>
      </c>
      <c r="H44">
        <v>1513063.36192212</v>
      </c>
      <c r="I44">
        <v>1566337.0249361901</v>
      </c>
      <c r="J44">
        <v>1806644.86242562</v>
      </c>
      <c r="K44">
        <v>2311658.8762487299</v>
      </c>
      <c r="L44" s="40">
        <v>2323804.7030040799</v>
      </c>
      <c r="M44">
        <v>2339860.4445129698</v>
      </c>
      <c r="N44" t="s">
        <v>1402</v>
      </c>
      <c r="O44">
        <v>16191.31</v>
      </c>
      <c r="P44">
        <f t="shared" si="0"/>
        <v>1009093.5719894798</v>
      </c>
      <c r="Q44">
        <v>16908.45</v>
      </c>
      <c r="R44">
        <f t="shared" si="1"/>
        <v>1059091.5781660567</v>
      </c>
      <c r="T44" s="19">
        <v>42794</v>
      </c>
      <c r="U44">
        <v>1304508.40274231</v>
      </c>
      <c r="V44" s="135">
        <v>1319312.00543886</v>
      </c>
      <c r="W44">
        <v>1247254.82277224</v>
      </c>
      <c r="X44">
        <v>1362438.5695786199</v>
      </c>
      <c r="Y44" s="135">
        <v>1367639.4635047601</v>
      </c>
      <c r="Z44">
        <v>1437339.0210522099</v>
      </c>
      <c r="AA44">
        <v>1364812.9529776699</v>
      </c>
      <c r="AB44" s="40">
        <v>1364610.3488509699</v>
      </c>
      <c r="AC44">
        <v>1364038.9839494701</v>
      </c>
      <c r="AD44">
        <v>1179108.8655248701</v>
      </c>
      <c r="AE44">
        <v>1195067.5523490801</v>
      </c>
      <c r="AF44" s="40">
        <v>1263480.2748982699</v>
      </c>
      <c r="AG44" t="s">
        <v>1403</v>
      </c>
      <c r="AH44">
        <v>9780.83</v>
      </c>
      <c r="AI44">
        <f t="shared" si="2"/>
        <v>1057468.1948560374</v>
      </c>
      <c r="AJ44">
        <v>8826.39</v>
      </c>
      <c r="AK44">
        <f t="shared" si="3"/>
        <v>1019544.4480252828</v>
      </c>
      <c r="AM44" s="29"/>
      <c r="AN44">
        <v>2180328.25417609</v>
      </c>
      <c r="AO44">
        <v>2129640.0882546399</v>
      </c>
      <c r="AP44">
        <v>2196031.95650294</v>
      </c>
      <c r="AQ44">
        <v>1819169.7447927201</v>
      </c>
      <c r="AS44">
        <v>1319324.94764228</v>
      </c>
      <c r="AT44">
        <v>1220690.9606238101</v>
      </c>
      <c r="AU44">
        <v>1173665.7013916201</v>
      </c>
      <c r="AV44">
        <v>1518700.5928799701</v>
      </c>
      <c r="AX44">
        <v>2180328.25417609</v>
      </c>
      <c r="AY44">
        <v>2085570.7748904501</v>
      </c>
      <c r="AZ44">
        <v>2312556.1443612198</v>
      </c>
      <c r="BA44">
        <v>1736677.50205737</v>
      </c>
      <c r="BC44">
        <v>1319324.94764228</v>
      </c>
      <c r="BD44">
        <v>1232903.96157239</v>
      </c>
      <c r="BE44">
        <v>1311350.83713823</v>
      </c>
      <c r="BF44">
        <v>1510806.24234483</v>
      </c>
      <c r="BH44">
        <v>2196031.95650294</v>
      </c>
      <c r="BI44">
        <v>2312556.1443612198</v>
      </c>
      <c r="BK44">
        <v>1173665.7013916201</v>
      </c>
      <c r="BL44">
        <v>1311350.83713823</v>
      </c>
      <c r="BN44">
        <v>2180328.25417609</v>
      </c>
      <c r="BO44">
        <v>2196031.95650294</v>
      </c>
      <c r="BP44">
        <v>1319324.94764228</v>
      </c>
      <c r="BQ44">
        <v>1173665.7013916201</v>
      </c>
      <c r="BS44">
        <v>2180328.25417609</v>
      </c>
      <c r="BT44">
        <v>2162235.5794131602</v>
      </c>
      <c r="BU44">
        <v>2247141.3255764302</v>
      </c>
      <c r="BV44">
        <v>1638476.6431440201</v>
      </c>
      <c r="BX44">
        <v>1319324.94764228</v>
      </c>
      <c r="BY44">
        <v>1411159.6460432101</v>
      </c>
      <c r="BZ44">
        <v>1219480.8018129701</v>
      </c>
      <c r="CA44">
        <v>1134467.9243810901</v>
      </c>
      <c r="CC44">
        <v>1123635.7283745599</v>
      </c>
      <c r="CD44">
        <v>1208896.63731501</v>
      </c>
      <c r="CE44">
        <v>837295.73232926102</v>
      </c>
      <c r="CF44">
        <v>867607.73342761095</v>
      </c>
    </row>
    <row r="45" spans="1:84">
      <c r="A45" s="36">
        <v>44369</v>
      </c>
      <c r="B45">
        <v>1660463.15314651</v>
      </c>
      <c r="C45">
        <v>1605753.26500106</v>
      </c>
      <c r="D45" s="137">
        <v>1656970.1564414001</v>
      </c>
      <c r="E45">
        <v>1941021.0359885299</v>
      </c>
      <c r="F45" s="135">
        <v>1988515.8123538599</v>
      </c>
      <c r="G45" s="135">
        <v>2195967.9593233</v>
      </c>
      <c r="H45">
        <v>1490907.0707590401</v>
      </c>
      <c r="I45">
        <v>1541612.39499757</v>
      </c>
      <c r="J45">
        <v>1780123.3158452101</v>
      </c>
      <c r="K45">
        <v>2309755.6104406202</v>
      </c>
      <c r="L45" s="40">
        <v>2348285.9855502299</v>
      </c>
      <c r="M45">
        <v>2337356.7938373401</v>
      </c>
      <c r="N45" t="s">
        <v>1404</v>
      </c>
      <c r="O45">
        <v>16008.03</v>
      </c>
      <c r="P45">
        <f t="shared" si="0"/>
        <v>997670.98358408024</v>
      </c>
      <c r="Q45">
        <v>16671</v>
      </c>
      <c r="R45">
        <f t="shared" si="1"/>
        <v>1044218.4647088484</v>
      </c>
      <c r="T45" s="19">
        <v>42801</v>
      </c>
      <c r="U45">
        <v>1315022.7404684101</v>
      </c>
      <c r="V45" s="135">
        <v>1337445.9489536199</v>
      </c>
      <c r="W45">
        <v>1269555.7390034101</v>
      </c>
      <c r="X45">
        <v>1359668.27782047</v>
      </c>
      <c r="Y45" s="135">
        <v>1363604.9270874199</v>
      </c>
      <c r="Z45">
        <v>1457059.3124210499</v>
      </c>
      <c r="AA45">
        <v>1364781.1073421</v>
      </c>
      <c r="AB45" s="40">
        <v>1369174.9704678699</v>
      </c>
      <c r="AC45">
        <v>1383803.9088268899</v>
      </c>
      <c r="AD45">
        <v>1181959.23304327</v>
      </c>
      <c r="AE45">
        <v>1197248.5506321101</v>
      </c>
      <c r="AF45" s="40">
        <v>1272109.8451758199</v>
      </c>
      <c r="AG45" t="s">
        <v>1405</v>
      </c>
      <c r="AH45">
        <v>9877.99</v>
      </c>
      <c r="AI45">
        <f t="shared" si="2"/>
        <v>1067972.7849380872</v>
      </c>
      <c r="AJ45">
        <v>8945.27</v>
      </c>
      <c r="AK45">
        <f t="shared" si="3"/>
        <v>1033276.3864487207</v>
      </c>
      <c r="AM45" s="29"/>
      <c r="AN45">
        <v>2235719.4934734399</v>
      </c>
      <c r="AO45">
        <v>2134197.5180435102</v>
      </c>
      <c r="AP45">
        <v>2198195.0479800999</v>
      </c>
      <c r="AQ45">
        <v>1791391.02278973</v>
      </c>
      <c r="AS45">
        <v>1337459.0690476301</v>
      </c>
      <c r="AT45">
        <v>1232940.59441367</v>
      </c>
      <c r="AU45">
        <v>1202696.3225155401</v>
      </c>
      <c r="AV45">
        <v>1523924.9229194799</v>
      </c>
      <c r="AX45">
        <v>2235719.4934734399</v>
      </c>
      <c r="AY45">
        <v>2099262.5470276098</v>
      </c>
      <c r="AZ45">
        <v>2310775.4761300702</v>
      </c>
      <c r="BA45">
        <v>1757013.9956064599</v>
      </c>
      <c r="BC45">
        <v>1337459.0690476301</v>
      </c>
      <c r="BD45">
        <v>1260730.60398508</v>
      </c>
      <c r="BE45">
        <v>1333912.6282911899</v>
      </c>
      <c r="BF45">
        <v>1518685.0968986501</v>
      </c>
      <c r="BH45">
        <v>2198195.0479800999</v>
      </c>
      <c r="BI45">
        <v>2310775.4761300702</v>
      </c>
      <c r="BK45">
        <v>1202696.3225155401</v>
      </c>
      <c r="BL45">
        <v>1333912.6282911899</v>
      </c>
      <c r="BN45">
        <v>2235719.4934734399</v>
      </c>
      <c r="BO45">
        <v>2198195.0479800999</v>
      </c>
      <c r="BP45">
        <v>1337459.0690476301</v>
      </c>
      <c r="BQ45">
        <v>1202696.3225155401</v>
      </c>
      <c r="BS45">
        <v>2235719.4934734399</v>
      </c>
      <c r="BT45">
        <v>2104352.53295227</v>
      </c>
      <c r="BU45">
        <v>2242478.5073258602</v>
      </c>
      <c r="BV45">
        <v>1613784.8001318399</v>
      </c>
      <c r="BX45">
        <v>1337459.0690476301</v>
      </c>
      <c r="BY45">
        <v>1444406.56730399</v>
      </c>
      <c r="BZ45">
        <v>1246894.7302377201</v>
      </c>
      <c r="CA45">
        <v>1152182.6410203001</v>
      </c>
      <c r="CC45">
        <v>1152979.4754210601</v>
      </c>
      <c r="CD45">
        <v>1242612.7645297199</v>
      </c>
      <c r="CE45">
        <v>873969.28540528298</v>
      </c>
      <c r="CF45">
        <v>906324.72853181802</v>
      </c>
    </row>
    <row r="46" spans="1:84">
      <c r="A46" s="36">
        <v>44376</v>
      </c>
      <c r="B46">
        <v>1659704.8749732401</v>
      </c>
      <c r="C46">
        <v>1605512.40201131</v>
      </c>
      <c r="D46" s="137">
        <v>1627857.1907927201</v>
      </c>
      <c r="E46">
        <v>1920756.7763728099</v>
      </c>
      <c r="F46" s="135">
        <v>1980124.2756257299</v>
      </c>
      <c r="G46" s="135">
        <v>2134063.6225499799</v>
      </c>
      <c r="H46">
        <v>1505572.62664507</v>
      </c>
      <c r="I46">
        <v>1557383.0897983999</v>
      </c>
      <c r="J46">
        <v>1824448.38640976</v>
      </c>
      <c r="K46">
        <v>2346757.89531988</v>
      </c>
      <c r="L46" s="40">
        <v>2407944.1910131299</v>
      </c>
      <c r="M46">
        <v>2362904.10359398</v>
      </c>
      <c r="N46" t="s">
        <v>1406</v>
      </c>
      <c r="O46">
        <v>16278.82</v>
      </c>
      <c r="P46">
        <f t="shared" si="0"/>
        <v>1014547.4715494785</v>
      </c>
      <c r="Q46">
        <v>16954.25</v>
      </c>
      <c r="R46">
        <f t="shared" si="1"/>
        <v>1061960.3446277962</v>
      </c>
      <c r="T46" s="19">
        <v>42808</v>
      </c>
      <c r="U46">
        <v>1333468.1261080501</v>
      </c>
      <c r="V46" s="135">
        <v>1357173.2767006799</v>
      </c>
      <c r="W46">
        <v>1309559.44033941</v>
      </c>
      <c r="X46">
        <v>1376206.3763063599</v>
      </c>
      <c r="Y46" s="135">
        <v>1382954.4810027899</v>
      </c>
      <c r="Z46">
        <v>1507342.4292927</v>
      </c>
      <c r="AA46">
        <v>1367469.72612357</v>
      </c>
      <c r="AB46" s="40">
        <v>1375623.7845787799</v>
      </c>
      <c r="AC46">
        <v>1398762.82908131</v>
      </c>
      <c r="AD46">
        <v>1190413.35197856</v>
      </c>
      <c r="AE46">
        <v>1205812.0284232099</v>
      </c>
      <c r="AF46" s="40">
        <v>1281345.3626518</v>
      </c>
      <c r="AG46" t="s">
        <v>1407</v>
      </c>
      <c r="AH46">
        <v>9861.44</v>
      </c>
      <c r="AI46">
        <f t="shared" si="2"/>
        <v>1066183.4584059967</v>
      </c>
      <c r="AJ46">
        <v>8996.99</v>
      </c>
      <c r="AK46">
        <f t="shared" si="3"/>
        <v>1039250.6113415554</v>
      </c>
      <c r="AM46" s="29"/>
      <c r="AN46">
        <v>2383221.0870553502</v>
      </c>
      <c r="AO46">
        <v>2223759.1168881999</v>
      </c>
      <c r="AP46">
        <v>2284133.4833808802</v>
      </c>
      <c r="AQ46">
        <v>1787530.5751356201</v>
      </c>
      <c r="AS46">
        <v>1357186.59031608</v>
      </c>
      <c r="AT46">
        <v>1251286.7504585399</v>
      </c>
      <c r="AU46">
        <v>1223935.9395711599</v>
      </c>
      <c r="AV46">
        <v>1524968.8114916801</v>
      </c>
      <c r="AX46">
        <v>2383221.0870553502</v>
      </c>
      <c r="AY46">
        <v>2209893.6832559598</v>
      </c>
      <c r="AZ46">
        <v>2365379.10063102</v>
      </c>
      <c r="BA46">
        <v>1758823.7200219401</v>
      </c>
      <c r="BC46">
        <v>1357186.59031608</v>
      </c>
      <c r="BD46">
        <v>1279004.8940898399</v>
      </c>
      <c r="BE46">
        <v>1365292.9228717401</v>
      </c>
      <c r="BF46">
        <v>1519710.2093390599</v>
      </c>
      <c r="BH46">
        <v>2284133.4833808802</v>
      </c>
      <c r="BI46">
        <v>2365379.10063102</v>
      </c>
      <c r="BK46">
        <v>1223935.9395711599</v>
      </c>
      <c r="BL46">
        <v>1365292.9228717401</v>
      </c>
      <c r="BN46">
        <v>2383221.0870553502</v>
      </c>
      <c r="BO46">
        <v>2284133.4833808802</v>
      </c>
      <c r="BP46">
        <v>1357186.59031608</v>
      </c>
      <c r="BQ46">
        <v>1223935.9395711599</v>
      </c>
      <c r="BS46">
        <v>2383221.0870553502</v>
      </c>
      <c r="BT46">
        <v>2205561.36802461</v>
      </c>
      <c r="BU46">
        <v>2311042.2876873501</v>
      </c>
      <c r="BV46">
        <v>1700727.4562389399</v>
      </c>
      <c r="BX46">
        <v>1357186.59031608</v>
      </c>
      <c r="BY46">
        <v>1465538.23538364</v>
      </c>
      <c r="BZ46">
        <v>1273141.8643092299</v>
      </c>
      <c r="CA46">
        <v>1171908.00783456</v>
      </c>
      <c r="CC46">
        <v>1206391.2496199501</v>
      </c>
      <c r="CD46">
        <v>1243184.36640141</v>
      </c>
      <c r="CE46">
        <v>882652.17025578499</v>
      </c>
      <c r="CF46">
        <v>915102.48352764803</v>
      </c>
    </row>
    <row r="47" spans="1:84">
      <c r="A47" s="36">
        <v>44383</v>
      </c>
      <c r="B47">
        <v>1713119.7101994599</v>
      </c>
      <c r="C47">
        <v>1659722.5282652201</v>
      </c>
      <c r="D47" s="137">
        <v>1708940.7574661099</v>
      </c>
      <c r="E47">
        <v>1944561.35535466</v>
      </c>
      <c r="F47" s="135">
        <v>2005747.0837523299</v>
      </c>
      <c r="G47" s="135">
        <v>2175507.1380999</v>
      </c>
      <c r="H47">
        <v>1507981.5428477</v>
      </c>
      <c r="I47">
        <v>1567856.4910772899</v>
      </c>
      <c r="J47">
        <v>1816001.1903806799</v>
      </c>
      <c r="K47">
        <v>2453050.3829252399</v>
      </c>
      <c r="L47" s="40">
        <v>2566808.3090152298</v>
      </c>
      <c r="M47">
        <v>2509900.36787856</v>
      </c>
      <c r="N47" t="s">
        <v>1408</v>
      </c>
      <c r="O47">
        <v>16202.89</v>
      </c>
      <c r="P47">
        <f t="shared" si="0"/>
        <v>1009815.2741595723</v>
      </c>
      <c r="Q47">
        <v>16954.099999999999</v>
      </c>
      <c r="R47">
        <f t="shared" si="1"/>
        <v>1061950.9491044502</v>
      </c>
      <c r="T47" s="19">
        <v>42815</v>
      </c>
      <c r="U47">
        <v>1318275.4792579201</v>
      </c>
      <c r="V47" s="135">
        <v>1337914.9879043</v>
      </c>
      <c r="W47">
        <v>1285856.41446926</v>
      </c>
      <c r="X47">
        <v>1399303.7066553701</v>
      </c>
      <c r="Y47" s="135">
        <v>1395269.69065612</v>
      </c>
      <c r="Z47">
        <v>1486345.1492526501</v>
      </c>
      <c r="AA47">
        <v>1395548.4378333001</v>
      </c>
      <c r="AB47" s="40">
        <v>1393039.1816915399</v>
      </c>
      <c r="AC47">
        <v>1406316.1483583499</v>
      </c>
      <c r="AD47">
        <v>1211754.5899680001</v>
      </c>
      <c r="AE47">
        <v>1232731.78195776</v>
      </c>
      <c r="AF47" s="40">
        <v>1312725.51058314</v>
      </c>
      <c r="AG47" t="s">
        <v>1409</v>
      </c>
      <c r="AH47">
        <v>9793.2800000000007</v>
      </c>
      <c r="AI47">
        <f t="shared" si="2"/>
        <v>1058814.2441203594</v>
      </c>
      <c r="AJ47">
        <v>8934.9599999999991</v>
      </c>
      <c r="AK47">
        <f t="shared" si="3"/>
        <v>1032085.4688415062</v>
      </c>
      <c r="AM47" s="29"/>
      <c r="AN47">
        <v>2375392.2057843702</v>
      </c>
      <c r="AO47">
        <v>2208570.84211986</v>
      </c>
      <c r="AP47">
        <v>2290197.8577792598</v>
      </c>
      <c r="AQ47">
        <v>1819134.11570402</v>
      </c>
      <c r="AS47">
        <v>1337928.11259949</v>
      </c>
      <c r="AT47">
        <v>1241263.94358737</v>
      </c>
      <c r="AU47">
        <v>1235661.2458722601</v>
      </c>
      <c r="AV47">
        <v>1547050.35988208</v>
      </c>
      <c r="AX47">
        <v>2375392.2057843702</v>
      </c>
      <c r="AY47">
        <v>2200402.18988638</v>
      </c>
      <c r="AZ47">
        <v>2380316.46965151</v>
      </c>
      <c r="BA47">
        <v>1789893.34103612</v>
      </c>
      <c r="BC47">
        <v>1337928.11259949</v>
      </c>
      <c r="BD47">
        <v>1272175.0079554</v>
      </c>
      <c r="BE47">
        <v>1370364.98608021</v>
      </c>
      <c r="BF47">
        <v>1547543.70182311</v>
      </c>
      <c r="BH47">
        <v>2290197.8577792598</v>
      </c>
      <c r="BI47">
        <v>2380316.46965151</v>
      </c>
      <c r="BK47">
        <v>1235661.2458722601</v>
      </c>
      <c r="BL47">
        <v>1370364.98608021</v>
      </c>
      <c r="BN47">
        <v>2375392.2057843702</v>
      </c>
      <c r="BO47">
        <v>2290197.8577792598</v>
      </c>
      <c r="BP47">
        <v>1337928.11259949</v>
      </c>
      <c r="BQ47">
        <v>1235661.2458722601</v>
      </c>
      <c r="BS47">
        <v>2375392.2057843702</v>
      </c>
      <c r="BT47">
        <v>2226172.3390088002</v>
      </c>
      <c r="BU47">
        <v>2303103.85742915</v>
      </c>
      <c r="BV47">
        <v>1686509.3747047901</v>
      </c>
      <c r="BX47">
        <v>1337928.11259949</v>
      </c>
      <c r="BY47">
        <v>1479959.1316198199</v>
      </c>
      <c r="BZ47">
        <v>1278017.9976495299</v>
      </c>
      <c r="CA47">
        <v>1165538.68781198</v>
      </c>
      <c r="CC47">
        <v>1293758.1039174199</v>
      </c>
      <c r="CD47">
        <v>1347729.9556939299</v>
      </c>
      <c r="CE47">
        <v>889272.061532703</v>
      </c>
      <c r="CF47">
        <v>920455.83305628505</v>
      </c>
    </row>
    <row r="48" spans="1:84">
      <c r="A48" s="36">
        <v>44390</v>
      </c>
      <c r="B48">
        <v>1738222.6243529201</v>
      </c>
      <c r="C48">
        <v>1694435.6249438899</v>
      </c>
      <c r="D48" s="137">
        <v>1796763.22299229</v>
      </c>
      <c r="E48">
        <v>1959618.7421162899</v>
      </c>
      <c r="F48" s="135">
        <v>2020128.2903428299</v>
      </c>
      <c r="G48" s="135">
        <v>2204115.0569659099</v>
      </c>
      <c r="H48">
        <v>1518517.30722707</v>
      </c>
      <c r="I48">
        <v>1578408.16526224</v>
      </c>
      <c r="J48">
        <v>1849615.3724146299</v>
      </c>
      <c r="K48">
        <v>2476272.5932169301</v>
      </c>
      <c r="L48" s="40">
        <v>2558376.3437201101</v>
      </c>
      <c r="M48">
        <v>2476970.4750519898</v>
      </c>
      <c r="N48" t="s">
        <v>1410</v>
      </c>
      <c r="O48">
        <v>16180.07</v>
      </c>
      <c r="P48">
        <f t="shared" si="0"/>
        <v>1008393.0596931208</v>
      </c>
      <c r="Q48">
        <v>17056.95</v>
      </c>
      <c r="R48">
        <f t="shared" si="1"/>
        <v>1068393.1462789031</v>
      </c>
      <c r="T48" s="19">
        <v>42822</v>
      </c>
      <c r="U48">
        <v>1292199.9902782</v>
      </c>
      <c r="V48" s="135">
        <v>1349635.1231983399</v>
      </c>
      <c r="W48">
        <v>1300669.4803639499</v>
      </c>
      <c r="X48">
        <v>1410423.5067775899</v>
      </c>
      <c r="Y48" s="135">
        <v>1410624.6336017901</v>
      </c>
      <c r="Z48">
        <v>1498964.2195698</v>
      </c>
      <c r="AA48">
        <v>1393836.5650829</v>
      </c>
      <c r="AB48" s="40">
        <v>1385920.7514730999</v>
      </c>
      <c r="AC48">
        <v>1396795.38803397</v>
      </c>
      <c r="AD48">
        <v>1203561.2647019799</v>
      </c>
      <c r="AE48">
        <v>1219942.1897199501</v>
      </c>
      <c r="AF48" s="40">
        <v>1303129.48710078</v>
      </c>
      <c r="AG48" t="s">
        <v>1411</v>
      </c>
      <c r="AH48">
        <v>9815.83</v>
      </c>
      <c r="AI48">
        <f t="shared" si="2"/>
        <v>1061252.2690930869</v>
      </c>
      <c r="AJ48">
        <v>8941.93</v>
      </c>
      <c r="AK48">
        <f t="shared" si="3"/>
        <v>1032890.5799687889</v>
      </c>
      <c r="AM48" s="29"/>
      <c r="AN48">
        <v>2426344.36859845</v>
      </c>
      <c r="AO48">
        <v>2258274.7289217701</v>
      </c>
      <c r="AP48">
        <v>2278964.4372868501</v>
      </c>
      <c r="AQ48">
        <v>1762977.4455522301</v>
      </c>
      <c r="AS48">
        <v>1349648.3628658699</v>
      </c>
      <c r="AT48">
        <v>1236702.2985946899</v>
      </c>
      <c r="AU48">
        <v>1270309.18720652</v>
      </c>
      <c r="AV48">
        <v>1498766.91815016</v>
      </c>
      <c r="AX48">
        <v>2426344.36859845</v>
      </c>
      <c r="AY48">
        <v>2251583.5448231301</v>
      </c>
      <c r="AZ48">
        <v>2402631.9365544901</v>
      </c>
      <c r="BA48">
        <v>1725170.7978242601</v>
      </c>
      <c r="BC48">
        <v>1349648.3628658699</v>
      </c>
      <c r="BD48">
        <v>1265756.8850402699</v>
      </c>
      <c r="BE48">
        <v>1351371.7273731399</v>
      </c>
      <c r="BF48">
        <v>1569998.5609365599</v>
      </c>
      <c r="BH48">
        <v>2278964.4372868501</v>
      </c>
      <c r="BI48">
        <v>2402631.9365544901</v>
      </c>
      <c r="BK48">
        <v>1270309.18720652</v>
      </c>
      <c r="BL48">
        <v>1351371.7273731399</v>
      </c>
      <c r="BN48">
        <v>2426344.36859845</v>
      </c>
      <c r="BO48">
        <v>2278964.4372868501</v>
      </c>
      <c r="BP48">
        <v>1349648.3628658699</v>
      </c>
      <c r="BQ48">
        <v>1270309.18720652</v>
      </c>
      <c r="BS48">
        <v>2426344.36859845</v>
      </c>
      <c r="BT48">
        <v>2219749.8318107598</v>
      </c>
      <c r="BU48">
        <v>2330268.9674275201</v>
      </c>
      <c r="BV48">
        <v>1649937.4189143099</v>
      </c>
      <c r="BX48">
        <v>1349648.3628658699</v>
      </c>
      <c r="BY48">
        <v>1498288.42546493</v>
      </c>
      <c r="BZ48">
        <v>1313853.62230362</v>
      </c>
      <c r="CA48">
        <v>1183726.9190352899</v>
      </c>
      <c r="CC48">
        <v>1216954.1540783599</v>
      </c>
      <c r="CD48">
        <v>1290060.5908897901</v>
      </c>
      <c r="CE48">
        <v>871242.07048512704</v>
      </c>
      <c r="CF48">
        <v>899869.838349981</v>
      </c>
    </row>
    <row r="49" spans="1:84">
      <c r="A49" s="36">
        <v>44397</v>
      </c>
      <c r="B49">
        <v>1732961.60387655</v>
      </c>
      <c r="C49">
        <v>1693579.93495329</v>
      </c>
      <c r="D49" s="137">
        <v>1789162.91455903</v>
      </c>
      <c r="E49">
        <v>1944836.68473826</v>
      </c>
      <c r="F49" s="135">
        <v>2010118.5546641799</v>
      </c>
      <c r="G49" s="135">
        <v>2190890.3666241202</v>
      </c>
      <c r="H49">
        <v>1501930.03650779</v>
      </c>
      <c r="I49">
        <v>1552877.4131891299</v>
      </c>
      <c r="J49">
        <v>1824460.60334979</v>
      </c>
      <c r="K49">
        <v>2529669.2845686702</v>
      </c>
      <c r="L49" s="40">
        <v>2613253.5162929101</v>
      </c>
      <c r="M49">
        <v>2364738.94282739</v>
      </c>
      <c r="N49" t="s">
        <v>1412</v>
      </c>
      <c r="O49">
        <v>16171.98</v>
      </c>
      <c r="P49">
        <f t="shared" si="0"/>
        <v>1007888.8653445848</v>
      </c>
      <c r="Q49">
        <v>17165.849999999999</v>
      </c>
      <c r="R49">
        <f t="shared" si="1"/>
        <v>1075214.2962283238</v>
      </c>
      <c r="T49" s="19">
        <v>42830</v>
      </c>
      <c r="U49">
        <v>1375086.00498794</v>
      </c>
      <c r="V49" s="135">
        <v>1439338.6216617201</v>
      </c>
      <c r="W49">
        <v>1370814.58543998</v>
      </c>
      <c r="X49">
        <v>1464132.43391568</v>
      </c>
      <c r="Y49" s="135">
        <v>1456223.07488297</v>
      </c>
      <c r="Z49">
        <v>1541744.65839633</v>
      </c>
      <c r="AA49">
        <v>1426703.2312875499</v>
      </c>
      <c r="AB49" s="40">
        <v>1428669.47705229</v>
      </c>
      <c r="AC49">
        <v>1437078.96702487</v>
      </c>
      <c r="AD49">
        <v>1247445.5985397701</v>
      </c>
      <c r="AE49">
        <v>1273753.8397085001</v>
      </c>
      <c r="AF49" s="40">
        <v>1339903.80122676</v>
      </c>
      <c r="AG49" t="s">
        <v>1413</v>
      </c>
      <c r="AH49">
        <v>9754.69</v>
      </c>
      <c r="AI49">
        <f t="shared" si="2"/>
        <v>1054642.0319829953</v>
      </c>
      <c r="AJ49">
        <v>8878.33</v>
      </c>
      <c r="AK49">
        <f t="shared" si="3"/>
        <v>1025544.0853209874</v>
      </c>
      <c r="AM49" s="29"/>
      <c r="AN49">
        <v>2402214.3738527298</v>
      </c>
      <c r="AO49">
        <v>2239350.3866933999</v>
      </c>
      <c r="AP49">
        <v>2324099.3279673201</v>
      </c>
      <c r="AQ49">
        <v>1776243.8508300199</v>
      </c>
      <c r="AS49">
        <v>1439352.7413037501</v>
      </c>
      <c r="AT49">
        <v>1311590.8062860901</v>
      </c>
      <c r="AU49">
        <v>1328476.6448887</v>
      </c>
      <c r="AV49">
        <v>1570865.1007477699</v>
      </c>
      <c r="AX49">
        <v>2402214.3738527298</v>
      </c>
      <c r="AY49">
        <v>2263167.9421612499</v>
      </c>
      <c r="AZ49">
        <v>2439067.84987234</v>
      </c>
      <c r="BA49">
        <v>1753109.9388950199</v>
      </c>
      <c r="BC49">
        <v>1439352.7413037501</v>
      </c>
      <c r="BD49">
        <v>1339873.2794438</v>
      </c>
      <c r="BE49">
        <v>1402919.8019137899</v>
      </c>
      <c r="BF49">
        <v>1644785.4423867699</v>
      </c>
      <c r="BH49">
        <v>2324099.3279673201</v>
      </c>
      <c r="BI49">
        <v>2439067.84987234</v>
      </c>
      <c r="BK49">
        <v>1328476.6448887</v>
      </c>
      <c r="BL49">
        <v>1402919.8019137899</v>
      </c>
      <c r="BN49">
        <v>2402214.3738527298</v>
      </c>
      <c r="BO49">
        <v>2324099.3279673201</v>
      </c>
      <c r="BP49">
        <v>1439352.7413037501</v>
      </c>
      <c r="BQ49">
        <v>1328476.6448887</v>
      </c>
      <c r="BS49">
        <v>2402214.3738527298</v>
      </c>
      <c r="BT49">
        <v>2277285.7474512998</v>
      </c>
      <c r="BU49">
        <v>2381395.0685728798</v>
      </c>
      <c r="BV49">
        <v>1689931.9019488001</v>
      </c>
      <c r="BX49">
        <v>1439352.7413037501</v>
      </c>
      <c r="BY49">
        <v>1604621.95502018</v>
      </c>
      <c r="BZ49">
        <v>1368444.24031034</v>
      </c>
      <c r="CA49">
        <v>1253217.6078172601</v>
      </c>
      <c r="CC49">
        <v>1238652.44664558</v>
      </c>
      <c r="CD49">
        <v>1321841.2335463599</v>
      </c>
      <c r="CE49">
        <v>897126.67239924101</v>
      </c>
      <c r="CF49">
        <v>919104.55614471203</v>
      </c>
    </row>
    <row r="50" spans="1:84">
      <c r="A50" s="36">
        <v>44404</v>
      </c>
      <c r="B50">
        <v>1776112.3478130701</v>
      </c>
      <c r="C50">
        <v>1747613.60277798</v>
      </c>
      <c r="D50" s="137">
        <v>1863681.5499504199</v>
      </c>
      <c r="E50">
        <v>1983999.2127799401</v>
      </c>
      <c r="F50" s="135">
        <v>2047496.70918816</v>
      </c>
      <c r="G50" s="135">
        <v>2284003.2072056402</v>
      </c>
      <c r="H50">
        <v>1540965.1981566299</v>
      </c>
      <c r="I50">
        <v>1585596.5402850199</v>
      </c>
      <c r="J50">
        <v>1871440.46388604</v>
      </c>
      <c r="K50">
        <v>2520115.5669039502</v>
      </c>
      <c r="L50" s="40">
        <v>2587264.71007337</v>
      </c>
      <c r="M50">
        <v>2305360.34797299</v>
      </c>
      <c r="N50" t="s">
        <v>1414</v>
      </c>
      <c r="O50">
        <v>16156.56</v>
      </c>
      <c r="P50">
        <f t="shared" si="0"/>
        <v>1006927.8422476224</v>
      </c>
      <c r="Q50">
        <v>16985.650000000001</v>
      </c>
      <c r="R50">
        <f t="shared" si="1"/>
        <v>1063927.1408482906</v>
      </c>
      <c r="T50" s="19">
        <v>42836</v>
      </c>
      <c r="U50">
        <v>1372065.39939699</v>
      </c>
      <c r="V50" s="135">
        <v>1436776.5989151599</v>
      </c>
      <c r="W50">
        <v>1366304.60545388</v>
      </c>
      <c r="X50">
        <v>1472682.9673297501</v>
      </c>
      <c r="Y50" s="135">
        <v>1465149.722332</v>
      </c>
      <c r="Z50">
        <v>1548682.5093591099</v>
      </c>
      <c r="AA50">
        <v>1443823.6700629999</v>
      </c>
      <c r="AB50" s="40">
        <v>1448320.8257091399</v>
      </c>
      <c r="AC50">
        <v>1472086.2106615901</v>
      </c>
      <c r="AD50">
        <v>1254627.3210570801</v>
      </c>
      <c r="AE50">
        <v>1284134.93350212</v>
      </c>
      <c r="AF50" s="40">
        <v>1353329.63731506</v>
      </c>
      <c r="AG50" t="s">
        <v>1415</v>
      </c>
      <c r="AH50">
        <v>9689.24</v>
      </c>
      <c r="AI50">
        <f t="shared" si="2"/>
        <v>1047565.8131597127</v>
      </c>
      <c r="AJ50">
        <v>8805.9500000000007</v>
      </c>
      <c r="AK50">
        <f t="shared" si="3"/>
        <v>1017183.4047768386</v>
      </c>
      <c r="AM50" s="29"/>
      <c r="AN50">
        <v>2388377.6190593401</v>
      </c>
      <c r="AO50">
        <v>2181172.06364711</v>
      </c>
      <c r="AP50">
        <v>2343075.5989801702</v>
      </c>
      <c r="AQ50">
        <v>1865961.92773544</v>
      </c>
      <c r="AS50">
        <v>1436790.69342423</v>
      </c>
      <c r="AT50">
        <v>1325047.72795858</v>
      </c>
      <c r="AU50">
        <v>1370137.6724724099</v>
      </c>
      <c r="AV50">
        <v>1598119.6102457501</v>
      </c>
      <c r="AX50">
        <v>2388377.6190593401</v>
      </c>
      <c r="AY50">
        <v>2233101.75604964</v>
      </c>
      <c r="AZ50">
        <v>2457482.8121388699</v>
      </c>
      <c r="BA50">
        <v>1832753.72341902</v>
      </c>
      <c r="BC50">
        <v>1436790.69342423</v>
      </c>
      <c r="BD50">
        <v>1362202.2676457299</v>
      </c>
      <c r="BE50">
        <v>1429547.2197541101</v>
      </c>
      <c r="BF50">
        <v>1640879.0769611001</v>
      </c>
      <c r="BH50">
        <v>2343075.5989801702</v>
      </c>
      <c r="BI50">
        <v>2457482.8121388699</v>
      </c>
      <c r="BK50">
        <v>1370137.6724724099</v>
      </c>
      <c r="BL50">
        <v>1429547.2197541101</v>
      </c>
      <c r="BN50">
        <v>2388377.6190593401</v>
      </c>
      <c r="BO50">
        <v>2343075.5989801702</v>
      </c>
      <c r="BP50">
        <v>1436790.69342423</v>
      </c>
      <c r="BQ50">
        <v>1370137.6724724099</v>
      </c>
      <c r="BS50">
        <v>2388377.6190593401</v>
      </c>
      <c r="BT50">
        <v>2268290.4687488601</v>
      </c>
      <c r="BU50">
        <v>2396552.6481843502</v>
      </c>
      <c r="BV50">
        <v>1682420.1546446299</v>
      </c>
      <c r="BX50">
        <v>1436790.69342423</v>
      </c>
      <c r="BY50">
        <v>1609660.46795894</v>
      </c>
      <c r="BZ50">
        <v>1403572.20395911</v>
      </c>
      <c r="CA50">
        <v>1233448.10005394</v>
      </c>
      <c r="CC50">
        <v>1317021.9869448501</v>
      </c>
      <c r="CD50">
        <v>1399393.6587185301</v>
      </c>
      <c r="CE50">
        <v>930454.92827887204</v>
      </c>
      <c r="CF50">
        <v>960459.66564844397</v>
      </c>
    </row>
    <row r="51" spans="1:84">
      <c r="A51" s="36">
        <v>44411</v>
      </c>
      <c r="B51">
        <v>1817105.0208006001</v>
      </c>
      <c r="C51">
        <v>1778424.0305949501</v>
      </c>
      <c r="D51" s="137">
        <v>1894916.8527275899</v>
      </c>
      <c r="E51">
        <v>2022984.7973110599</v>
      </c>
      <c r="F51" s="135">
        <v>2081321.35482395</v>
      </c>
      <c r="G51" s="135">
        <v>2295286.1830492401</v>
      </c>
      <c r="H51">
        <v>1590615.0968412301</v>
      </c>
      <c r="I51">
        <v>1630246.9388594499</v>
      </c>
      <c r="J51">
        <v>1919892.0574960499</v>
      </c>
      <c r="K51">
        <v>2508565.0372223002</v>
      </c>
      <c r="L51" s="40">
        <v>2572362.0653433502</v>
      </c>
      <c r="M51">
        <v>2252890.3464531298</v>
      </c>
      <c r="N51" t="s">
        <v>1416</v>
      </c>
      <c r="O51">
        <v>16213.23</v>
      </c>
      <c r="P51">
        <f t="shared" si="0"/>
        <v>1010459.6956136962</v>
      </c>
      <c r="Q51">
        <v>16980.099999999999</v>
      </c>
      <c r="R51">
        <f t="shared" si="1"/>
        <v>1063579.5064844771</v>
      </c>
      <c r="T51" s="19">
        <v>42843</v>
      </c>
      <c r="U51">
        <v>1370542.4068036601</v>
      </c>
      <c r="V51" s="135">
        <v>1435045.2831134701</v>
      </c>
      <c r="W51">
        <v>1339347.41558828</v>
      </c>
      <c r="X51">
        <v>1469393.9753693801</v>
      </c>
      <c r="Y51" s="135">
        <v>1459970.41806356</v>
      </c>
      <c r="Z51">
        <v>1543370.5283520101</v>
      </c>
      <c r="AA51">
        <v>1438770.28721778</v>
      </c>
      <c r="AB51" s="40">
        <v>1446597.3239265501</v>
      </c>
      <c r="AC51">
        <v>1475530.8923945399</v>
      </c>
      <c r="AD51">
        <v>1238957.0258170799</v>
      </c>
      <c r="AE51">
        <v>1274998.3134502501</v>
      </c>
      <c r="AF51" s="40">
        <v>1361923.28051201</v>
      </c>
      <c r="AG51" t="s">
        <v>1417</v>
      </c>
      <c r="AH51">
        <v>9716.9599999999991</v>
      </c>
      <c r="AI51">
        <f t="shared" si="2"/>
        <v>1050562.7999554558</v>
      </c>
      <c r="AJ51">
        <v>8818.5</v>
      </c>
      <c r="AK51">
        <f t="shared" si="3"/>
        <v>1018633.0668496359</v>
      </c>
      <c r="AM51" s="29"/>
      <c r="AN51">
        <v>2198967.3319798401</v>
      </c>
      <c r="AO51">
        <v>2042983.9075547401</v>
      </c>
      <c r="AP51">
        <v>2198718.7113270001</v>
      </c>
      <c r="AQ51">
        <v>1764183.03438711</v>
      </c>
      <c r="AS51">
        <v>1435059.3606386499</v>
      </c>
      <c r="AT51">
        <v>1325981.8866067899</v>
      </c>
      <c r="AU51">
        <v>1362259.3808557</v>
      </c>
      <c r="AV51">
        <v>1582346.1696926199</v>
      </c>
      <c r="AX51">
        <v>2198967.3319798401</v>
      </c>
      <c r="AY51">
        <v>2084165.0344299099</v>
      </c>
      <c r="AZ51">
        <v>2356148.5083803302</v>
      </c>
      <c r="BA51">
        <v>1713239.8531148699</v>
      </c>
      <c r="BC51">
        <v>1435059.3606386499</v>
      </c>
      <c r="BD51">
        <v>1347674.38046129</v>
      </c>
      <c r="BE51">
        <v>1446730.37733556</v>
      </c>
      <c r="BF51">
        <v>1603573.69114639</v>
      </c>
      <c r="BH51">
        <v>2198718.7113270001</v>
      </c>
      <c r="BI51">
        <v>2356148.5083803302</v>
      </c>
      <c r="BK51">
        <v>1362259.3808557</v>
      </c>
      <c r="BL51">
        <v>1446730.37733556</v>
      </c>
      <c r="BN51">
        <v>2198967.3319798401</v>
      </c>
      <c r="BO51">
        <v>2198718.7113270001</v>
      </c>
      <c r="BP51">
        <v>1435059.3606386499</v>
      </c>
      <c r="BQ51">
        <v>1362259.3808557</v>
      </c>
      <c r="BS51">
        <v>2198967.3319798401</v>
      </c>
      <c r="BT51">
        <v>2133962.3071895498</v>
      </c>
      <c r="BU51">
        <v>2265545.09767135</v>
      </c>
      <c r="BV51">
        <v>1573332.03181748</v>
      </c>
      <c r="BX51">
        <v>1435059.3606386499</v>
      </c>
      <c r="BY51">
        <v>1616549.8147618</v>
      </c>
      <c r="BZ51">
        <v>1402701.98919265</v>
      </c>
      <c r="CA51">
        <v>1238067.36318864</v>
      </c>
      <c r="CC51">
        <v>1245441.8419544001</v>
      </c>
      <c r="CD51">
        <v>1325904.5007309199</v>
      </c>
      <c r="CE51">
        <v>945104.94112462294</v>
      </c>
      <c r="CF51">
        <v>987462.98914814997</v>
      </c>
    </row>
    <row r="52" spans="1:84">
      <c r="A52" s="36">
        <v>44418</v>
      </c>
      <c r="B52">
        <v>1721113.4195684399</v>
      </c>
      <c r="C52">
        <v>1665067.2828848299</v>
      </c>
      <c r="D52" s="137">
        <v>1771576.71478355</v>
      </c>
      <c r="E52">
        <v>1941586.63234992</v>
      </c>
      <c r="F52" s="135">
        <v>1988484.0157920299</v>
      </c>
      <c r="G52" s="135">
        <v>2202327.0926357498</v>
      </c>
      <c r="H52">
        <v>1570419.58716167</v>
      </c>
      <c r="I52">
        <v>1613365.73180756</v>
      </c>
      <c r="J52">
        <v>1883356.5116419001</v>
      </c>
      <c r="K52">
        <v>2337706.6725370898</v>
      </c>
      <c r="L52" s="40">
        <v>2368360.8917513001</v>
      </c>
      <c r="M52">
        <v>2064345.95335846</v>
      </c>
      <c r="N52" t="s">
        <v>1418</v>
      </c>
      <c r="O52">
        <v>16350.13</v>
      </c>
      <c r="P52">
        <f t="shared" si="0"/>
        <v>1018991.735949244</v>
      </c>
      <c r="Q52">
        <v>17099.599999999999</v>
      </c>
      <c r="R52">
        <f t="shared" si="1"/>
        <v>1071064.6067503705</v>
      </c>
      <c r="T52" s="19">
        <v>42850</v>
      </c>
      <c r="U52">
        <v>1444720.7303345599</v>
      </c>
      <c r="V52" s="135">
        <v>1514252.6075149199</v>
      </c>
      <c r="W52">
        <v>1377291.1278718901</v>
      </c>
      <c r="X52">
        <v>1513857.8370640599</v>
      </c>
      <c r="Y52" s="135">
        <v>1502061.3652163299</v>
      </c>
      <c r="Z52">
        <v>1605599.22805516</v>
      </c>
      <c r="AA52">
        <v>1488446.2293344501</v>
      </c>
      <c r="AB52" s="40">
        <v>1482523.5684662701</v>
      </c>
      <c r="AC52">
        <v>1520696.8930107399</v>
      </c>
      <c r="AD52">
        <v>1276151.5481962899</v>
      </c>
      <c r="AE52">
        <v>1313720.0122297399</v>
      </c>
      <c r="AF52" s="40">
        <v>1417980.04273788</v>
      </c>
      <c r="AG52" t="s">
        <v>1419</v>
      </c>
      <c r="AH52">
        <v>9817.1200000000008</v>
      </c>
      <c r="AI52">
        <f t="shared" si="2"/>
        <v>1061391.7392578241</v>
      </c>
      <c r="AJ52">
        <v>8934.82</v>
      </c>
      <c r="AK52">
        <f t="shared" si="3"/>
        <v>1032069.2973124073</v>
      </c>
      <c r="AM52" s="29"/>
      <c r="AN52">
        <v>2243661.34300233</v>
      </c>
      <c r="AO52">
        <v>2082924.2429474399</v>
      </c>
      <c r="AP52">
        <v>2258128.0909070601</v>
      </c>
      <c r="AQ52">
        <v>1776135.3744450801</v>
      </c>
      <c r="AS52">
        <v>1514267.4620491001</v>
      </c>
      <c r="AT52">
        <v>1386420.14099833</v>
      </c>
      <c r="AU52">
        <v>1461629.39139221</v>
      </c>
      <c r="AV52">
        <v>1691662.5548258401</v>
      </c>
      <c r="AX52">
        <v>2243661.34300233</v>
      </c>
      <c r="AY52">
        <v>2136415.0518430602</v>
      </c>
      <c r="AZ52">
        <v>2374125.92149927</v>
      </c>
      <c r="BA52">
        <v>1727211.32411702</v>
      </c>
      <c r="BC52">
        <v>1514267.4620491001</v>
      </c>
      <c r="BD52">
        <v>1408083.88456547</v>
      </c>
      <c r="BE52">
        <v>1524224.4899975399</v>
      </c>
      <c r="BF52">
        <v>1708327.1425205299</v>
      </c>
      <c r="BH52">
        <v>2258128.0909070601</v>
      </c>
      <c r="BI52">
        <v>2374125.92149927</v>
      </c>
      <c r="BK52">
        <v>1461629.39139221</v>
      </c>
      <c r="BL52">
        <v>1524224.4899975399</v>
      </c>
      <c r="BN52">
        <v>2243661.34300233</v>
      </c>
      <c r="BO52">
        <v>2258128.0909070601</v>
      </c>
      <c r="BP52">
        <v>1514267.4620491001</v>
      </c>
      <c r="BQ52">
        <v>1461629.39139221</v>
      </c>
      <c r="BS52">
        <v>2243661.34300233</v>
      </c>
      <c r="BT52">
        <v>2211627.8653597198</v>
      </c>
      <c r="BU52">
        <v>2327247.21840643</v>
      </c>
      <c r="BV52">
        <v>1627328.78714945</v>
      </c>
      <c r="BX52">
        <v>1514267.4620491001</v>
      </c>
      <c r="BY52">
        <v>1718909.74903252</v>
      </c>
      <c r="BZ52">
        <v>1505225.4775827399</v>
      </c>
      <c r="CA52">
        <v>1314685.1619595699</v>
      </c>
      <c r="CC52">
        <v>1320230.6245637599</v>
      </c>
      <c r="CD52">
        <v>1399246.9081888499</v>
      </c>
      <c r="CE52">
        <v>937662.23971326696</v>
      </c>
      <c r="CF52">
        <v>983295.895333944</v>
      </c>
    </row>
    <row r="53" spans="1:84">
      <c r="A53" s="36">
        <v>44425</v>
      </c>
      <c r="B53">
        <v>1756069.2331198701</v>
      </c>
      <c r="C53">
        <v>1715477.19487417</v>
      </c>
      <c r="D53" s="137">
        <v>1852856.6544578201</v>
      </c>
      <c r="E53">
        <v>2001510.4677796799</v>
      </c>
      <c r="F53" s="135">
        <v>2053984.67927222</v>
      </c>
      <c r="G53" s="135">
        <v>2296168.2500529601</v>
      </c>
      <c r="H53">
        <v>1620636.3708271401</v>
      </c>
      <c r="I53">
        <v>1671325.8957227401</v>
      </c>
      <c r="J53">
        <v>1987863.9644729099</v>
      </c>
      <c r="K53">
        <v>2393499.93845498</v>
      </c>
      <c r="L53" s="40">
        <v>2416497.8268761402</v>
      </c>
      <c r="M53">
        <v>2097375.4886122001</v>
      </c>
      <c r="N53" t="s">
        <v>1420</v>
      </c>
      <c r="O53">
        <v>16616.73</v>
      </c>
      <c r="P53">
        <f t="shared" si="0"/>
        <v>1035607.0898824586</v>
      </c>
      <c r="Q53">
        <v>17384.400000000001</v>
      </c>
      <c r="R53">
        <f t="shared" si="1"/>
        <v>1088903.573743897</v>
      </c>
      <c r="T53" s="19">
        <v>42857</v>
      </c>
      <c r="U53">
        <v>1433745.66851978</v>
      </c>
      <c r="V53" s="135">
        <v>1495286.5936057901</v>
      </c>
      <c r="W53">
        <v>1322998.31161118</v>
      </c>
      <c r="X53">
        <v>1533699.4671151801</v>
      </c>
      <c r="Y53" s="135">
        <v>1517262.2262323201</v>
      </c>
      <c r="Z53">
        <v>1598839.6553050501</v>
      </c>
      <c r="AA53">
        <v>1479798.35674202</v>
      </c>
      <c r="AB53" s="40">
        <v>1467713.1580172901</v>
      </c>
      <c r="AC53">
        <v>1472262.6969683501</v>
      </c>
      <c r="AD53">
        <v>1265417.6957298</v>
      </c>
      <c r="AE53">
        <v>1298920.9562919701</v>
      </c>
      <c r="AF53" s="40">
        <v>1374589.8534301</v>
      </c>
      <c r="AG53" t="s">
        <v>1421</v>
      </c>
      <c r="AH53">
        <v>9792.31</v>
      </c>
      <c r="AI53">
        <f t="shared" si="2"/>
        <v>1058709.3712057897</v>
      </c>
      <c r="AJ53">
        <v>8934.99</v>
      </c>
      <c r="AK53">
        <f t="shared" si="3"/>
        <v>1032088.9341691703</v>
      </c>
      <c r="AM53" s="29"/>
      <c r="AN53">
        <v>2149124.6723149298</v>
      </c>
      <c r="AO53">
        <v>2006439.2647464101</v>
      </c>
      <c r="AP53">
        <v>2161649.5682230499</v>
      </c>
      <c r="AQ53">
        <v>1703713.45455208</v>
      </c>
      <c r="AS53">
        <v>1495301.26208694</v>
      </c>
      <c r="AT53">
        <v>1367523.23447653</v>
      </c>
      <c r="AU53">
        <v>1473775.53163468</v>
      </c>
      <c r="AV53">
        <v>1732693.83009314</v>
      </c>
      <c r="AX53">
        <v>2149124.6723149298</v>
      </c>
      <c r="AY53">
        <v>2046931.30739662</v>
      </c>
      <c r="AZ53">
        <v>2303923.0180005399</v>
      </c>
      <c r="BA53">
        <v>1683625.14635292</v>
      </c>
      <c r="BC53">
        <v>1495301.26208694</v>
      </c>
      <c r="BD53">
        <v>1413230.4311635599</v>
      </c>
      <c r="BE53">
        <v>1525695.36663038</v>
      </c>
      <c r="BF53">
        <v>1720328.14069674</v>
      </c>
      <c r="BH53">
        <v>2161649.5682230499</v>
      </c>
      <c r="BI53">
        <v>2303923.0180005399</v>
      </c>
      <c r="BK53">
        <v>1473775.53163468</v>
      </c>
      <c r="BL53">
        <v>1525695.36663038</v>
      </c>
      <c r="BN53">
        <v>2149124.6723149298</v>
      </c>
      <c r="BO53">
        <v>2161649.5682230499</v>
      </c>
      <c r="BP53">
        <v>1495301.26208694</v>
      </c>
      <c r="BQ53">
        <v>1473775.53163468</v>
      </c>
      <c r="BS53">
        <v>2149124.6723149298</v>
      </c>
      <c r="BT53">
        <v>2101289.7511569201</v>
      </c>
      <c r="BU53">
        <v>2219228.0387641001</v>
      </c>
      <c r="BV53">
        <v>1557662.84177158</v>
      </c>
      <c r="BX53">
        <v>1495301.26208694</v>
      </c>
      <c r="BY53">
        <v>1745716.1465686799</v>
      </c>
      <c r="BZ53">
        <v>1520917.4531865399</v>
      </c>
      <c r="CA53">
        <v>1294392.9964847199</v>
      </c>
      <c r="CC53">
        <v>1345803.4917615601</v>
      </c>
      <c r="CD53">
        <v>1453236.8501413199</v>
      </c>
      <c r="CE53">
        <v>949748.70598317101</v>
      </c>
      <c r="CF53">
        <v>988807.26882729097</v>
      </c>
    </row>
    <row r="54" spans="1:84">
      <c r="A54" s="36">
        <v>44432</v>
      </c>
      <c r="B54">
        <v>1731279.38911233</v>
      </c>
      <c r="C54">
        <v>1692455.49091896</v>
      </c>
      <c r="D54" s="137">
        <v>1814947.20730761</v>
      </c>
      <c r="E54">
        <v>1961860.54541297</v>
      </c>
      <c r="F54" s="135">
        <v>2022271.1558242501</v>
      </c>
      <c r="G54" s="135">
        <v>2213804.6949235601</v>
      </c>
      <c r="H54">
        <v>1626254.5769126799</v>
      </c>
      <c r="I54">
        <v>1683142.1698055</v>
      </c>
      <c r="J54">
        <v>1999055.6385929</v>
      </c>
      <c r="K54">
        <v>2318607.3253807202</v>
      </c>
      <c r="L54" s="40">
        <v>2314678.6909407098</v>
      </c>
      <c r="M54">
        <v>1999449.0270489</v>
      </c>
      <c r="N54" t="s">
        <v>1422</v>
      </c>
      <c r="O54">
        <v>16661.86</v>
      </c>
      <c r="P54">
        <f t="shared" si="0"/>
        <v>1038419.7340047617</v>
      </c>
      <c r="Q54">
        <v>17481.45</v>
      </c>
      <c r="R54">
        <f t="shared" si="1"/>
        <v>1094982.4773489591</v>
      </c>
      <c r="T54" s="19">
        <v>42864</v>
      </c>
      <c r="U54">
        <v>1453067.7809792</v>
      </c>
      <c r="V54" s="135">
        <v>1501806.04315392</v>
      </c>
      <c r="W54">
        <v>1310667.96734696</v>
      </c>
      <c r="X54">
        <v>1537503.04179362</v>
      </c>
      <c r="Y54" s="135">
        <v>1521518.1467768999</v>
      </c>
      <c r="Z54">
        <v>1606274.2597022201</v>
      </c>
      <c r="AA54">
        <v>1496337.56970921</v>
      </c>
      <c r="AB54" s="40">
        <v>1477642.2375312699</v>
      </c>
      <c r="AC54">
        <v>1494729.4257240801</v>
      </c>
      <c r="AD54">
        <v>1268824.9500438599</v>
      </c>
      <c r="AE54">
        <v>1304480.3379849</v>
      </c>
      <c r="AF54" s="40">
        <v>1357682.3982329101</v>
      </c>
      <c r="AG54" t="s">
        <v>1423</v>
      </c>
      <c r="AH54">
        <v>9905.56</v>
      </c>
      <c r="AI54">
        <f t="shared" si="2"/>
        <v>1070953.5542728144</v>
      </c>
      <c r="AJ54">
        <v>9022.7099999999991</v>
      </c>
      <c r="AK54">
        <f t="shared" si="3"/>
        <v>1042221.5522588736</v>
      </c>
      <c r="AM54" s="29"/>
      <c r="AN54">
        <v>2197780.8548961398</v>
      </c>
      <c r="AO54">
        <v>2061877.18163135</v>
      </c>
      <c r="AP54">
        <v>2239339.2537049898</v>
      </c>
      <c r="AQ54">
        <v>1781070.5639560199</v>
      </c>
      <c r="AS54">
        <v>1501820.77558963</v>
      </c>
      <c r="AT54">
        <v>1363557.4170965401</v>
      </c>
      <c r="AU54">
        <v>1505270.1147457201</v>
      </c>
      <c r="AV54">
        <v>1767356.3701641499</v>
      </c>
      <c r="AX54">
        <v>2197780.8548961398</v>
      </c>
      <c r="AY54">
        <v>2093642.2798314099</v>
      </c>
      <c r="AZ54">
        <v>2406770.1415240802</v>
      </c>
      <c r="BA54">
        <v>1753537.68055523</v>
      </c>
      <c r="BC54">
        <v>1501820.77558963</v>
      </c>
      <c r="BD54">
        <v>1428076.41684293</v>
      </c>
      <c r="BE54">
        <v>1537412.7070460999</v>
      </c>
      <c r="BF54">
        <v>1745961.0299931201</v>
      </c>
      <c r="BH54">
        <v>2239339.2537049898</v>
      </c>
      <c r="BI54">
        <v>2406770.1415240802</v>
      </c>
      <c r="BK54">
        <v>1505270.1147457201</v>
      </c>
      <c r="BL54">
        <v>1537412.7070460999</v>
      </c>
      <c r="BN54">
        <v>2197780.8548961398</v>
      </c>
      <c r="BO54">
        <v>2239339.2537049898</v>
      </c>
      <c r="BP54">
        <v>1501820.77558963</v>
      </c>
      <c r="BQ54">
        <v>1505270.1147457201</v>
      </c>
      <c r="BS54">
        <v>2197780.8548961398</v>
      </c>
      <c r="BT54">
        <v>2190762.6687611798</v>
      </c>
      <c r="BU54">
        <v>2317395.5910588298</v>
      </c>
      <c r="BV54">
        <v>1609945.7950556499</v>
      </c>
      <c r="BX54">
        <v>1501820.77558963</v>
      </c>
      <c r="BY54">
        <v>1778404.68141318</v>
      </c>
      <c r="BZ54">
        <v>1559640.01154467</v>
      </c>
      <c r="CA54">
        <v>1310812.37164513</v>
      </c>
      <c r="CC54">
        <v>1339000.4551107001</v>
      </c>
      <c r="CD54">
        <v>1397483.41838565</v>
      </c>
      <c r="CE54">
        <v>960647.07238432695</v>
      </c>
      <c r="CF54">
        <v>998003.17642738495</v>
      </c>
    </row>
    <row r="55" spans="1:84">
      <c r="A55" s="36">
        <v>44439</v>
      </c>
      <c r="B55">
        <v>1789242.6230598099</v>
      </c>
      <c r="C55">
        <v>1733548.3102384701</v>
      </c>
      <c r="D55" s="137">
        <v>1845311.27408586</v>
      </c>
      <c r="E55">
        <v>2034377.45070658</v>
      </c>
      <c r="F55" s="135">
        <v>2104577.5918663</v>
      </c>
      <c r="G55" s="135">
        <v>2337357.1349472399</v>
      </c>
      <c r="H55">
        <v>1686041.11600858</v>
      </c>
      <c r="I55">
        <v>1742136.3028571899</v>
      </c>
      <c r="J55">
        <v>2050651.26462498</v>
      </c>
      <c r="K55">
        <v>2376016.0427571498</v>
      </c>
      <c r="L55" s="40">
        <v>2367083.0165036102</v>
      </c>
      <c r="M55">
        <v>2069689.67136912</v>
      </c>
      <c r="N55" t="s">
        <v>1424</v>
      </c>
      <c r="O55">
        <v>16767.939999999999</v>
      </c>
      <c r="P55">
        <f t="shared" si="0"/>
        <v>1045030.9746095454</v>
      </c>
      <c r="Q55">
        <v>17643</v>
      </c>
      <c r="R55">
        <f t="shared" si="1"/>
        <v>1105101.4559929345</v>
      </c>
      <c r="T55" s="19">
        <v>42871</v>
      </c>
      <c r="U55">
        <v>1486163.8214706399</v>
      </c>
      <c r="V55" s="135">
        <v>1536129.8202702</v>
      </c>
      <c r="W55">
        <v>1358284.53460068</v>
      </c>
      <c r="X55">
        <v>1553503.32344856</v>
      </c>
      <c r="Y55" s="135">
        <v>1532298.1028468099</v>
      </c>
      <c r="Z55">
        <v>1618706.8224723099</v>
      </c>
      <c r="AA55">
        <v>1507011.4443731301</v>
      </c>
      <c r="AB55" s="40">
        <v>1493615.55011899</v>
      </c>
      <c r="AC55">
        <v>1510857.55622765</v>
      </c>
      <c r="AD55">
        <v>1299874.9091785001</v>
      </c>
      <c r="AE55">
        <v>1334268.14650279</v>
      </c>
      <c r="AF55" s="40">
        <v>1382419.37152872</v>
      </c>
      <c r="AG55" t="s">
        <v>1425</v>
      </c>
      <c r="AH55">
        <v>9968.59</v>
      </c>
      <c r="AI55">
        <f t="shared" si="2"/>
        <v>1077768.1313917066</v>
      </c>
      <c r="AJ55">
        <v>9109.5300000000007</v>
      </c>
      <c r="AK55">
        <f t="shared" si="3"/>
        <v>1052250.2105186556</v>
      </c>
      <c r="AM55" s="29"/>
      <c r="AN55">
        <v>2247285.8686526702</v>
      </c>
      <c r="AO55">
        <v>2071557.69499911</v>
      </c>
      <c r="AP55">
        <v>2306642.5949750901</v>
      </c>
      <c r="AQ55">
        <v>1826657.0650404801</v>
      </c>
      <c r="AS55">
        <v>1536144.88941574</v>
      </c>
      <c r="AT55">
        <v>1410436.5210963199</v>
      </c>
      <c r="AU55">
        <v>1550804.53571678</v>
      </c>
      <c r="AV55">
        <v>1797242.3663836301</v>
      </c>
      <c r="AX55">
        <v>2247285.8686526702</v>
      </c>
      <c r="AY55">
        <v>2140539.8668996301</v>
      </c>
      <c r="AZ55">
        <v>2515171.0686983299</v>
      </c>
      <c r="BA55">
        <v>1786188.55216717</v>
      </c>
      <c r="BC55">
        <v>1536144.88941574</v>
      </c>
      <c r="BD55">
        <v>1471175.7631032499</v>
      </c>
      <c r="BE55">
        <v>1580660.1264953101</v>
      </c>
      <c r="BF55">
        <v>1771225.0860971201</v>
      </c>
      <c r="BH55">
        <v>2306642.5949750901</v>
      </c>
      <c r="BI55">
        <v>2515171.0686983299</v>
      </c>
      <c r="BK55">
        <v>1550804.53571678</v>
      </c>
      <c r="BL55">
        <v>1580660.1264953101</v>
      </c>
      <c r="BN55">
        <v>2247285.8686526702</v>
      </c>
      <c r="BO55">
        <v>2306642.5949750901</v>
      </c>
      <c r="BP55">
        <v>1536144.88941574</v>
      </c>
      <c r="BQ55">
        <v>1550804.53571678</v>
      </c>
      <c r="BS55">
        <v>2247285.8686526702</v>
      </c>
      <c r="BT55">
        <v>2219855.9970023301</v>
      </c>
      <c r="BU55">
        <v>2402849.5534791201</v>
      </c>
      <c r="BV55">
        <v>1637652.96218856</v>
      </c>
      <c r="BX55">
        <v>1536144.88941574</v>
      </c>
      <c r="BY55">
        <v>1857846.0185319099</v>
      </c>
      <c r="BZ55">
        <v>1611318.6833271999</v>
      </c>
      <c r="CA55">
        <v>1319457.1792361301</v>
      </c>
      <c r="CC55">
        <v>1343700.3467081401</v>
      </c>
      <c r="CD55">
        <v>1384158.41399134</v>
      </c>
      <c r="CE55">
        <v>989298.37131819001</v>
      </c>
      <c r="CF55">
        <v>1032519.11628412</v>
      </c>
    </row>
    <row r="56" spans="1:84">
      <c r="A56" s="36">
        <v>44446</v>
      </c>
      <c r="B56">
        <v>1829834.57403496</v>
      </c>
      <c r="C56">
        <v>1769744.7989562501</v>
      </c>
      <c r="D56" s="137">
        <v>1882457.3900332099</v>
      </c>
      <c r="E56">
        <v>2079438.91123973</v>
      </c>
      <c r="F56" s="135">
        <v>2130600.6937897298</v>
      </c>
      <c r="G56" s="135">
        <v>2358814.0734460601</v>
      </c>
      <c r="H56">
        <v>1699804.8316522599</v>
      </c>
      <c r="I56">
        <v>1755812.07283462</v>
      </c>
      <c r="J56">
        <v>2046919.07932336</v>
      </c>
      <c r="K56">
        <v>2445696.6732377401</v>
      </c>
      <c r="L56" s="40">
        <v>2420401.5614503599</v>
      </c>
      <c r="M56">
        <v>2109531.1975429798</v>
      </c>
      <c r="N56" t="s">
        <v>1426</v>
      </c>
      <c r="O56">
        <v>16373.19</v>
      </c>
      <c r="P56">
        <f t="shared" si="0"/>
        <v>1020428.9079736249</v>
      </c>
      <c r="Q56">
        <v>17237.8</v>
      </c>
      <c r="R56">
        <f t="shared" si="1"/>
        <v>1079721.015593437</v>
      </c>
      <c r="T56" s="19">
        <v>42878</v>
      </c>
      <c r="U56">
        <v>1357630.4664310501</v>
      </c>
      <c r="V56" s="135">
        <v>1395658.4288555901</v>
      </c>
      <c r="W56">
        <v>1184288.2857183299</v>
      </c>
      <c r="X56">
        <v>1460966.30881514</v>
      </c>
      <c r="Y56" s="135">
        <v>1433533.8286278199</v>
      </c>
      <c r="Z56">
        <v>1487105.9578053099</v>
      </c>
      <c r="AA56">
        <v>1403273.7999139701</v>
      </c>
      <c r="AB56" s="40">
        <v>1382565.23396764</v>
      </c>
      <c r="AC56">
        <v>1370257.1520451</v>
      </c>
      <c r="AD56">
        <v>1255154.8793864001</v>
      </c>
      <c r="AE56">
        <v>1277248.19726199</v>
      </c>
      <c r="AF56" s="40">
        <v>1306842.50448724</v>
      </c>
      <c r="AG56" t="s">
        <v>1427</v>
      </c>
      <c r="AH56">
        <v>9940.07</v>
      </c>
      <c r="AI56">
        <f t="shared" si="2"/>
        <v>1074684.6514705452</v>
      </c>
      <c r="AJ56">
        <v>9106</v>
      </c>
      <c r="AK56">
        <f t="shared" si="3"/>
        <v>1051842.4569635182</v>
      </c>
      <c r="AM56" s="29"/>
      <c r="AN56">
        <v>2366953.8411584301</v>
      </c>
      <c r="AO56">
        <v>2191045.1428466602</v>
      </c>
      <c r="AP56">
        <v>2452260.9419958699</v>
      </c>
      <c r="AQ56">
        <v>1887201.61346124</v>
      </c>
      <c r="AS56">
        <v>1395672.12000311</v>
      </c>
      <c r="AT56">
        <v>1288038.8397955799</v>
      </c>
      <c r="AU56">
        <v>1426988.30158515</v>
      </c>
      <c r="AV56">
        <v>1658558.15918163</v>
      </c>
      <c r="AX56">
        <v>2366953.8411584301</v>
      </c>
      <c r="AY56">
        <v>2258087.6136904298</v>
      </c>
      <c r="AZ56">
        <v>2635107.0011092098</v>
      </c>
      <c r="BA56">
        <v>1832709.8330083599</v>
      </c>
      <c r="BC56">
        <v>1395672.12000311</v>
      </c>
      <c r="BD56">
        <v>1340108.7143683799</v>
      </c>
      <c r="BE56">
        <v>1460079.46874562</v>
      </c>
      <c r="BF56">
        <v>1610034.7471368499</v>
      </c>
      <c r="BH56">
        <v>2452260.9419958699</v>
      </c>
      <c r="BI56">
        <v>2635107.0011092098</v>
      </c>
      <c r="BK56">
        <v>1426988.30158515</v>
      </c>
      <c r="BL56">
        <v>1460079.46874562</v>
      </c>
      <c r="BN56">
        <v>2366953.8411584301</v>
      </c>
      <c r="BO56">
        <v>2452260.9419958699</v>
      </c>
      <c r="BP56">
        <v>1395672.12000311</v>
      </c>
      <c r="BQ56">
        <v>1426988.30158515</v>
      </c>
      <c r="BS56">
        <v>2366953.8411584301</v>
      </c>
      <c r="BT56">
        <v>2349451.1901073302</v>
      </c>
      <c r="BU56">
        <v>2574473.08283637</v>
      </c>
      <c r="BV56">
        <v>1702151.9241043499</v>
      </c>
      <c r="BX56">
        <v>1395672.12000311</v>
      </c>
      <c r="BY56">
        <v>1677504.90551302</v>
      </c>
      <c r="BZ56">
        <v>1502659.4079170299</v>
      </c>
      <c r="CA56">
        <v>1207125.1922818599</v>
      </c>
      <c r="CC56">
        <v>1344130.3308190899</v>
      </c>
      <c r="CD56">
        <v>1383369.4436953701</v>
      </c>
      <c r="CE56">
        <v>954460.22917221999</v>
      </c>
      <c r="CF56">
        <v>1025317.29544804</v>
      </c>
    </row>
    <row r="57" spans="1:84">
      <c r="A57" s="36">
        <v>44453</v>
      </c>
      <c r="B57">
        <v>1881545.6990971901</v>
      </c>
      <c r="C57">
        <v>1818421.62965154</v>
      </c>
      <c r="D57" s="137">
        <v>1924379.71610925</v>
      </c>
      <c r="E57">
        <v>2145509.61691286</v>
      </c>
      <c r="F57" s="135">
        <v>2198321.8368418398</v>
      </c>
      <c r="G57" s="135">
        <v>2463403.8894626498</v>
      </c>
      <c r="H57">
        <v>1707244.3107987901</v>
      </c>
      <c r="I57">
        <v>1765021.3071566301</v>
      </c>
      <c r="J57">
        <v>2053714.85066672</v>
      </c>
      <c r="K57">
        <v>2552475.7899913001</v>
      </c>
      <c r="L57" s="40">
        <v>2549287.9445975898</v>
      </c>
      <c r="M57">
        <v>2245975.6754000601</v>
      </c>
      <c r="N57" t="s">
        <v>1428</v>
      </c>
      <c r="O57">
        <v>16511.05</v>
      </c>
      <c r="P57">
        <f t="shared" si="0"/>
        <v>1029020.7785408902</v>
      </c>
      <c r="Q57">
        <v>17470.150000000001</v>
      </c>
      <c r="R57">
        <f t="shared" si="1"/>
        <v>1094274.6812568707</v>
      </c>
      <c r="T57" s="19">
        <v>42885</v>
      </c>
      <c r="U57">
        <v>1375745.7822881299</v>
      </c>
      <c r="V57" s="135">
        <v>1405134.94958752</v>
      </c>
      <c r="W57">
        <v>1192270.3887640701</v>
      </c>
      <c r="X57">
        <v>1492722.8464810799</v>
      </c>
      <c r="Y57" s="135">
        <v>1452105.2593777</v>
      </c>
      <c r="Z57">
        <v>1505456.8453246299</v>
      </c>
      <c r="AA57">
        <v>1435446.1905666599</v>
      </c>
      <c r="AB57" s="40">
        <v>1398526.9495937999</v>
      </c>
      <c r="AC57">
        <v>1375875.2063684801</v>
      </c>
      <c r="AD57">
        <v>1283718.0205916299</v>
      </c>
      <c r="AE57">
        <v>1308923.9525540899</v>
      </c>
      <c r="AF57" s="40">
        <v>1340938.02542931</v>
      </c>
      <c r="AG57" t="s">
        <v>1429</v>
      </c>
      <c r="AH57">
        <v>10005.4</v>
      </c>
      <c r="AI57">
        <f t="shared" si="2"/>
        <v>1081747.896325015</v>
      </c>
      <c r="AJ57">
        <v>9193.6200000000008</v>
      </c>
      <c r="AK57">
        <f t="shared" si="3"/>
        <v>1061963.5239610081</v>
      </c>
      <c r="AM57" s="29"/>
      <c r="AN57">
        <v>2283412.2053347402</v>
      </c>
      <c r="AO57">
        <v>2121216.5341441398</v>
      </c>
      <c r="AP57">
        <v>2350308.1933323899</v>
      </c>
      <c r="AQ57">
        <v>1825159.8604186999</v>
      </c>
      <c r="AS57">
        <v>1405148.7336979299</v>
      </c>
      <c r="AT57">
        <v>1313329.4824149699</v>
      </c>
      <c r="AU57">
        <v>1455271.2097225699</v>
      </c>
      <c r="AV57">
        <v>1660374.28036594</v>
      </c>
      <c r="AX57">
        <v>2283412.2053347402</v>
      </c>
      <c r="AY57">
        <v>2178806.1575737498</v>
      </c>
      <c r="AZ57">
        <v>2542219.4793201098</v>
      </c>
      <c r="BA57">
        <v>1791666.29629814</v>
      </c>
      <c r="BC57">
        <v>1405148.7336979299</v>
      </c>
      <c r="BD57">
        <v>1374603.11267622</v>
      </c>
      <c r="BE57">
        <v>1489952.6946761501</v>
      </c>
      <c r="BF57">
        <v>1604898.73629349</v>
      </c>
      <c r="BH57">
        <v>2350308.1933323899</v>
      </c>
      <c r="BI57">
        <v>2542219.4793201098</v>
      </c>
      <c r="BK57">
        <v>1455271.2097225699</v>
      </c>
      <c r="BL57">
        <v>1489952.6946761501</v>
      </c>
      <c r="BN57">
        <v>2283412.2053347402</v>
      </c>
      <c r="BO57">
        <v>2350308.1933323899</v>
      </c>
      <c r="BP57">
        <v>1405148.7336979299</v>
      </c>
      <c r="BQ57">
        <v>1455271.2097225699</v>
      </c>
      <c r="BS57">
        <v>2283412.2053347402</v>
      </c>
      <c r="BT57">
        <v>2249669.9980634698</v>
      </c>
      <c r="BU57">
        <v>2453846.14654007</v>
      </c>
      <c r="BV57">
        <v>1616474.1070045601</v>
      </c>
      <c r="BX57">
        <v>1405148.7336979299</v>
      </c>
      <c r="BY57">
        <v>1735043.32377211</v>
      </c>
      <c r="BZ57">
        <v>1532442.1173819499</v>
      </c>
      <c r="CA57">
        <v>1233187.0251832299</v>
      </c>
      <c r="CC57">
        <v>1359507.18180366</v>
      </c>
      <c r="CD57">
        <v>1398800.9298397901</v>
      </c>
      <c r="CE57">
        <v>999510.75198914798</v>
      </c>
      <c r="CF57">
        <v>1074506.8926971599</v>
      </c>
    </row>
    <row r="58" spans="1:84">
      <c r="A58" s="36">
        <v>44460</v>
      </c>
      <c r="B58">
        <v>1845689.7098914001</v>
      </c>
      <c r="C58">
        <v>1780298.42018589</v>
      </c>
      <c r="D58" s="137">
        <v>1875192.5705655001</v>
      </c>
      <c r="E58">
        <v>2123260.6821854701</v>
      </c>
      <c r="F58" s="135">
        <v>2173524.7665222599</v>
      </c>
      <c r="G58" s="135">
        <v>2410736.3143059402</v>
      </c>
      <c r="H58">
        <v>1711250.6441148</v>
      </c>
      <c r="I58">
        <v>1768674.90126245</v>
      </c>
      <c r="J58">
        <v>2067392.5915721599</v>
      </c>
      <c r="K58">
        <v>2479874.8702713102</v>
      </c>
      <c r="L58" s="40">
        <v>2459310.82659302</v>
      </c>
      <c r="M58">
        <v>2188613.45665034</v>
      </c>
      <c r="N58" t="s">
        <v>1430</v>
      </c>
      <c r="O58">
        <v>16598.419999999998</v>
      </c>
      <c r="P58">
        <f t="shared" si="0"/>
        <v>1034465.9528587632</v>
      </c>
      <c r="Q58">
        <v>17705.05</v>
      </c>
      <c r="R58">
        <f t="shared" si="1"/>
        <v>1108988.0708171914</v>
      </c>
      <c r="T58" s="19">
        <v>42892</v>
      </c>
      <c r="U58">
        <v>1420801.45665806</v>
      </c>
      <c r="V58" s="135">
        <v>1454181.1850028699</v>
      </c>
      <c r="W58">
        <v>1232569.1279043001</v>
      </c>
      <c r="X58">
        <v>1535434.6228617299</v>
      </c>
      <c r="Y58" s="135">
        <v>1510886.4802773099</v>
      </c>
      <c r="Z58">
        <v>1581030.7789599299</v>
      </c>
      <c r="AA58">
        <v>1472322.8032023199</v>
      </c>
      <c r="AB58" s="40">
        <v>1451272.3934977299</v>
      </c>
      <c r="AC58">
        <v>1419972.00673259</v>
      </c>
      <c r="AD58">
        <v>1292699.7676757099</v>
      </c>
      <c r="AE58">
        <v>1317647.93069786</v>
      </c>
      <c r="AF58" s="40">
        <v>1351290.06698563</v>
      </c>
      <c r="AG58" t="s">
        <v>1431</v>
      </c>
      <c r="AH58">
        <v>10077.19</v>
      </c>
      <c r="AI58">
        <f t="shared" si="2"/>
        <v>1089509.5731672377</v>
      </c>
      <c r="AJ58">
        <v>9283.57</v>
      </c>
      <c r="AK58">
        <f t="shared" si="3"/>
        <v>1072353.7314070731</v>
      </c>
      <c r="AM58" s="29"/>
      <c r="AN58">
        <v>2340383.33985784</v>
      </c>
      <c r="AO58">
        <v>2153533.2680418198</v>
      </c>
      <c r="AP58">
        <v>2396574.0101181399</v>
      </c>
      <c r="AQ58">
        <v>1892526.51086676</v>
      </c>
      <c r="AS58">
        <v>1454195.45024766</v>
      </c>
      <c r="AT58">
        <v>1355165.5930773001</v>
      </c>
      <c r="AU58">
        <v>1492642.57438824</v>
      </c>
      <c r="AV58">
        <v>1689007.43483085</v>
      </c>
      <c r="AX58">
        <v>2340383.33985784</v>
      </c>
      <c r="AY58">
        <v>2206095.7046973598</v>
      </c>
      <c r="AZ58">
        <v>2562811.4571026</v>
      </c>
      <c r="BA58">
        <v>1843302.1189574499</v>
      </c>
      <c r="BC58">
        <v>1454195.45024766</v>
      </c>
      <c r="BD58">
        <v>1430061.4752571399</v>
      </c>
      <c r="BE58">
        <v>1535545.2471332401</v>
      </c>
      <c r="BF58">
        <v>1630304.2832890099</v>
      </c>
      <c r="BH58">
        <v>2396574.0101181399</v>
      </c>
      <c r="BI58">
        <v>2562811.4571026</v>
      </c>
      <c r="BK58">
        <v>1492642.57438824</v>
      </c>
      <c r="BL58">
        <v>1535545.2471332401</v>
      </c>
      <c r="BN58">
        <v>2340383.33985784</v>
      </c>
      <c r="BO58">
        <v>2396574.0101181399</v>
      </c>
      <c r="BP58">
        <v>1454195.45024766</v>
      </c>
      <c r="BQ58">
        <v>1492642.57438824</v>
      </c>
      <c r="BS58">
        <v>2340383.33985784</v>
      </c>
      <c r="BT58">
        <v>2324673.99579891</v>
      </c>
      <c r="BU58">
        <v>2509523.9156050598</v>
      </c>
      <c r="BV58">
        <v>1655229.07371999</v>
      </c>
      <c r="BX58">
        <v>1454195.45024766</v>
      </c>
      <c r="BY58">
        <v>1787988.17079702</v>
      </c>
      <c r="BZ58">
        <v>1576507.4904672699</v>
      </c>
      <c r="CA58">
        <v>1260310.97380213</v>
      </c>
      <c r="CC58">
        <v>1375549.3665489401</v>
      </c>
      <c r="CD58">
        <v>1400920.11324849</v>
      </c>
      <c r="CE58">
        <v>1014683.32520434</v>
      </c>
      <c r="CF58">
        <v>1091403.5135848201</v>
      </c>
    </row>
    <row r="59" spans="1:84">
      <c r="A59" s="36">
        <v>44467</v>
      </c>
      <c r="B59">
        <v>1890275.4209833399</v>
      </c>
      <c r="C59">
        <v>1822393.5763311901</v>
      </c>
      <c r="D59" s="137">
        <v>1908120.9521046299</v>
      </c>
      <c r="E59">
        <v>2123239.4495786498</v>
      </c>
      <c r="F59" s="135">
        <v>2187098.4286891902</v>
      </c>
      <c r="G59" s="135">
        <v>2453695.6354268701</v>
      </c>
      <c r="H59">
        <v>1705244.15435396</v>
      </c>
      <c r="I59">
        <v>1755984.6588458901</v>
      </c>
      <c r="J59">
        <v>2028008.76270271</v>
      </c>
      <c r="K59">
        <v>2555965.6975408001</v>
      </c>
      <c r="L59" s="40">
        <v>2520670.6317165098</v>
      </c>
      <c r="M59">
        <v>2261997.66585183</v>
      </c>
      <c r="N59" t="s">
        <v>1432</v>
      </c>
      <c r="O59">
        <v>16824.939999999999</v>
      </c>
      <c r="P59">
        <f t="shared" si="0"/>
        <v>1048583.394617772</v>
      </c>
      <c r="Q59">
        <v>17958.25</v>
      </c>
      <c r="R59">
        <f t="shared" si="1"/>
        <v>1124847.7142257621</v>
      </c>
      <c r="T59" s="19">
        <v>42899</v>
      </c>
      <c r="U59">
        <v>1448582.8611405799</v>
      </c>
      <c r="V59" s="135">
        <v>1462608.16496996</v>
      </c>
      <c r="W59">
        <v>1223189.2768409499</v>
      </c>
      <c r="X59">
        <v>1554100.3897603201</v>
      </c>
      <c r="Y59" s="135">
        <v>1539147.6118908899</v>
      </c>
      <c r="Z59">
        <v>1593568.35303708</v>
      </c>
      <c r="AA59">
        <v>1489804.1826190101</v>
      </c>
      <c r="AB59" s="40">
        <v>1474122.6773333501</v>
      </c>
      <c r="AC59">
        <v>1425765.4925200599</v>
      </c>
      <c r="AD59">
        <v>1283793.0662764199</v>
      </c>
      <c r="AE59">
        <v>1309827.69022917</v>
      </c>
      <c r="AF59" s="40">
        <v>1360370.7362357699</v>
      </c>
      <c r="AG59" t="s">
        <v>1433</v>
      </c>
      <c r="AH59">
        <v>10141.68</v>
      </c>
      <c r="AI59">
        <f t="shared" si="2"/>
        <v>1096482.0002400184</v>
      </c>
      <c r="AJ59">
        <v>9342.65</v>
      </c>
      <c r="AK59">
        <f t="shared" si="3"/>
        <v>1079178.1166868233</v>
      </c>
      <c r="AM59" s="29"/>
      <c r="AN59">
        <v>2465137.4737889702</v>
      </c>
      <c r="AO59">
        <v>2257215.1272316999</v>
      </c>
      <c r="AP59">
        <v>2505007.0012059398</v>
      </c>
      <c r="AQ59">
        <v>2024795.18871124</v>
      </c>
      <c r="AS59">
        <v>1462622.5128818499</v>
      </c>
      <c r="AT59">
        <v>1375926.72996324</v>
      </c>
      <c r="AU59">
        <v>1506792.8259934401</v>
      </c>
      <c r="AV59">
        <v>1729087.5812593801</v>
      </c>
      <c r="AX59">
        <v>2465137.4737889702</v>
      </c>
      <c r="AY59">
        <v>2302788.8794342498</v>
      </c>
      <c r="AZ59">
        <v>2651728.2006067699</v>
      </c>
      <c r="BA59">
        <v>1941706.8025779999</v>
      </c>
      <c r="BC59">
        <v>1462622.5128818499</v>
      </c>
      <c r="BD59">
        <v>1461594.33078656</v>
      </c>
      <c r="BE59">
        <v>1559422.97572616</v>
      </c>
      <c r="BF59">
        <v>1649704.9042601499</v>
      </c>
      <c r="BH59">
        <v>2505007.0012059398</v>
      </c>
      <c r="BI59">
        <v>2651728.2006067699</v>
      </c>
      <c r="BK59">
        <v>1506792.8259934401</v>
      </c>
      <c r="BL59">
        <v>1559422.97572616</v>
      </c>
      <c r="BN59">
        <v>2465137.4737889702</v>
      </c>
      <c r="BO59">
        <v>2505007.0012059398</v>
      </c>
      <c r="BP59">
        <v>1462622.5128818499</v>
      </c>
      <c r="BQ59">
        <v>1506792.8259934401</v>
      </c>
      <c r="BS59">
        <v>2465137.4737889702</v>
      </c>
      <c r="BT59">
        <v>2431527.6360157998</v>
      </c>
      <c r="BU59">
        <v>2671952.8510425999</v>
      </c>
      <c r="BV59">
        <v>1758747.0999904401</v>
      </c>
      <c r="BX59">
        <v>1462622.5128818499</v>
      </c>
      <c r="BY59">
        <v>1797518.1477473699</v>
      </c>
      <c r="BZ59">
        <v>1598783.5413075699</v>
      </c>
      <c r="CA59">
        <v>1245993.8411397401</v>
      </c>
      <c r="CC59">
        <v>1486686.87761927</v>
      </c>
      <c r="CD59">
        <v>1522036.66163939</v>
      </c>
      <c r="CE59">
        <v>1014713.7657041</v>
      </c>
      <c r="CF59">
        <v>1096112.91974594</v>
      </c>
    </row>
    <row r="60" spans="1:84">
      <c r="A60" s="36">
        <v>44474</v>
      </c>
      <c r="B60">
        <v>1961261.5639593301</v>
      </c>
      <c r="C60">
        <v>1886769.62941509</v>
      </c>
      <c r="D60" s="137">
        <v>1949279.12104153</v>
      </c>
      <c r="E60">
        <v>2161266.6681205998</v>
      </c>
      <c r="F60" s="135">
        <v>2228150.2661956898</v>
      </c>
      <c r="G60" s="135">
        <v>2534741.20226502</v>
      </c>
      <c r="H60">
        <v>1738803.35931164</v>
      </c>
      <c r="I60">
        <v>1802131.9356803601</v>
      </c>
      <c r="J60">
        <v>2084103.4850790601</v>
      </c>
      <c r="K60">
        <v>2673088.5656877798</v>
      </c>
      <c r="L60" s="40">
        <v>2655034.9797401601</v>
      </c>
      <c r="M60">
        <v>2369555.65486308</v>
      </c>
      <c r="N60" t="s">
        <v>1434</v>
      </c>
      <c r="O60">
        <v>16917.939999999999</v>
      </c>
      <c r="P60">
        <f t="shared" si="0"/>
        <v>1054379.4483154051</v>
      </c>
      <c r="Q60">
        <v>18080</v>
      </c>
      <c r="R60">
        <f t="shared" si="1"/>
        <v>1132473.7473418498</v>
      </c>
      <c r="T60" s="19">
        <v>42906</v>
      </c>
      <c r="U60">
        <v>1470939.3232975199</v>
      </c>
      <c r="V60" s="135">
        <v>1474345.5954938501</v>
      </c>
      <c r="W60">
        <v>1229403.0783673001</v>
      </c>
      <c r="X60">
        <v>1586337.6121785799</v>
      </c>
      <c r="Y60" s="135">
        <v>1584644.8152983901</v>
      </c>
      <c r="Z60">
        <v>1642777.74377887</v>
      </c>
      <c r="AA60">
        <v>1508555.85126424</v>
      </c>
      <c r="AB60" s="40">
        <v>1511115.78592103</v>
      </c>
      <c r="AC60">
        <v>1482596.5050519099</v>
      </c>
      <c r="AD60">
        <v>1285491.95243413</v>
      </c>
      <c r="AE60">
        <v>1307738.51506325</v>
      </c>
      <c r="AF60" s="40">
        <v>1361295.78833641</v>
      </c>
      <c r="AG60" t="s">
        <v>1435</v>
      </c>
      <c r="AH60">
        <v>10208.26</v>
      </c>
      <c r="AI60">
        <f t="shared" si="2"/>
        <v>1103680.3906029542</v>
      </c>
      <c r="AJ60">
        <v>9404.57</v>
      </c>
      <c r="AK60">
        <f t="shared" si="3"/>
        <v>1086330.5529854374</v>
      </c>
      <c r="AM60" s="29"/>
      <c r="AN60">
        <v>2529835.0067885602</v>
      </c>
      <c r="AO60">
        <v>2314717.6825979198</v>
      </c>
      <c r="AP60">
        <v>2536094.1380909001</v>
      </c>
      <c r="AQ60">
        <v>2082886.5626753599</v>
      </c>
      <c r="AS60">
        <v>1474360.0585477201</v>
      </c>
      <c r="AT60">
        <v>1394329.7499764999</v>
      </c>
      <c r="AU60">
        <v>1528716.6616116499</v>
      </c>
      <c r="AV60">
        <v>1815014.5886100701</v>
      </c>
      <c r="AX60">
        <v>2529835.0067885602</v>
      </c>
      <c r="AY60">
        <v>2347831.42991598</v>
      </c>
      <c r="AZ60">
        <v>2701209.4488300998</v>
      </c>
      <c r="BA60">
        <v>1981424.41522473</v>
      </c>
      <c r="BC60">
        <v>1474360.0585477201</v>
      </c>
      <c r="BD60">
        <v>1485242.92705869</v>
      </c>
      <c r="BE60">
        <v>1563461.8812332901</v>
      </c>
      <c r="BF60">
        <v>1708690.10311197</v>
      </c>
      <c r="BH60">
        <v>2536094.1380909001</v>
      </c>
      <c r="BI60">
        <v>2701209.4488300998</v>
      </c>
      <c r="BK60">
        <v>1528716.6616116499</v>
      </c>
      <c r="BL60">
        <v>1563461.8812332901</v>
      </c>
      <c r="BN60">
        <v>2529835.0067885602</v>
      </c>
      <c r="BO60">
        <v>2536094.1380909001</v>
      </c>
      <c r="BP60">
        <v>1474360.0585477201</v>
      </c>
      <c r="BQ60">
        <v>1528716.6616116499</v>
      </c>
      <c r="BS60">
        <v>2529835.0067885602</v>
      </c>
      <c r="BT60">
        <v>2476413.6361766499</v>
      </c>
      <c r="BU60">
        <v>2704163.2426619199</v>
      </c>
      <c r="BV60">
        <v>1753752.2582264701</v>
      </c>
      <c r="BX60">
        <v>1474360.0585477201</v>
      </c>
      <c r="BY60">
        <v>1815376.49054524</v>
      </c>
      <c r="BZ60">
        <v>1622717.33092095</v>
      </c>
      <c r="CA60">
        <v>1251058.8061039799</v>
      </c>
      <c r="CC60">
        <v>1544786.6007966299</v>
      </c>
      <c r="CD60">
        <v>1563276.2449865099</v>
      </c>
      <c r="CE60">
        <v>1017742.68629472</v>
      </c>
      <c r="CF60">
        <v>1102612.8693600299</v>
      </c>
    </row>
    <row r="61" spans="1:84">
      <c r="A61" s="36">
        <v>44481</v>
      </c>
      <c r="B61">
        <v>1997479.52750712</v>
      </c>
      <c r="C61">
        <v>1904712.8085908301</v>
      </c>
      <c r="D61" s="137">
        <v>1970721.1913729899</v>
      </c>
      <c r="E61">
        <v>2203216.85414882</v>
      </c>
      <c r="F61" s="135">
        <v>2271721.7446511402</v>
      </c>
      <c r="G61" s="135">
        <v>2601506.2855326901</v>
      </c>
      <c r="H61">
        <v>1764230.46043598</v>
      </c>
      <c r="I61">
        <v>1813440.31357675</v>
      </c>
      <c r="J61">
        <v>2089126.1744780999</v>
      </c>
      <c r="K61">
        <v>2743274.9611275201</v>
      </c>
      <c r="L61" s="40">
        <v>2724716.3727834402</v>
      </c>
      <c r="M61">
        <v>2345054.4493918</v>
      </c>
      <c r="N61" t="s">
        <v>1436</v>
      </c>
      <c r="O61">
        <v>17030.240000000002</v>
      </c>
      <c r="P61">
        <f t="shared" si="0"/>
        <v>1061378.3389631922</v>
      </c>
      <c r="Q61">
        <v>18242.150000000001</v>
      </c>
      <c r="R61">
        <f t="shared" si="1"/>
        <v>1142630.3080792106</v>
      </c>
      <c r="T61" s="19">
        <v>42913</v>
      </c>
      <c r="U61">
        <v>1396406.82778604</v>
      </c>
      <c r="V61" s="135">
        <v>1404159.37342036</v>
      </c>
      <c r="W61">
        <v>1164933.18093772</v>
      </c>
      <c r="X61">
        <v>1509151.7117620099</v>
      </c>
      <c r="Y61" s="135">
        <v>1496609.8725844901</v>
      </c>
      <c r="Z61">
        <v>1534452.9793540901</v>
      </c>
      <c r="AA61">
        <v>1443461.66628219</v>
      </c>
      <c r="AB61" s="40">
        <v>1436587.5553594001</v>
      </c>
      <c r="AC61">
        <v>1402210.122548</v>
      </c>
      <c r="AD61">
        <v>1260926.2012231101</v>
      </c>
      <c r="AE61">
        <v>1284598.08203921</v>
      </c>
      <c r="AF61" s="40">
        <v>1338235.43768199</v>
      </c>
      <c r="AG61" t="s">
        <v>1437</v>
      </c>
      <c r="AH61">
        <v>10142.65</v>
      </c>
      <c r="AI61">
        <f t="shared" si="2"/>
        <v>1096586.873154588</v>
      </c>
      <c r="AJ61">
        <v>9291.4599999999991</v>
      </c>
      <c r="AK61">
        <f t="shared" si="3"/>
        <v>1073265.1125827201</v>
      </c>
      <c r="AM61" s="29"/>
      <c r="AN61">
        <v>2564670.8348320401</v>
      </c>
      <c r="AO61">
        <v>2347239.4660384301</v>
      </c>
      <c r="AP61">
        <v>2560504.0441700299</v>
      </c>
      <c r="AQ61">
        <v>2153548.4893141198</v>
      </c>
      <c r="AS61">
        <v>1404173.1479605599</v>
      </c>
      <c r="AT61">
        <v>1340724.7427386499</v>
      </c>
      <c r="AU61">
        <v>1467743.79756327</v>
      </c>
      <c r="AV61">
        <v>1709389.8146259</v>
      </c>
      <c r="AX61">
        <v>2564670.8348320401</v>
      </c>
      <c r="AY61">
        <v>2416763.7606983199</v>
      </c>
      <c r="AZ61">
        <v>2788607.08054699</v>
      </c>
      <c r="BA61">
        <v>2018308.6307141399</v>
      </c>
      <c r="BC61">
        <v>1404173.1479605599</v>
      </c>
      <c r="BD61">
        <v>1405812.1353195901</v>
      </c>
      <c r="BE61">
        <v>1510992.1004991101</v>
      </c>
      <c r="BF61">
        <v>1637369.3782080801</v>
      </c>
      <c r="BH61">
        <v>2560504.0441700299</v>
      </c>
      <c r="BI61">
        <v>2788607.08054699</v>
      </c>
      <c r="BK61">
        <v>1467743.79756327</v>
      </c>
      <c r="BL61">
        <v>1510992.1004991101</v>
      </c>
      <c r="BN61">
        <v>2564670.8348320401</v>
      </c>
      <c r="BO61">
        <v>2560504.0441700299</v>
      </c>
      <c r="BP61">
        <v>1404173.1479605599</v>
      </c>
      <c r="BQ61">
        <v>1467743.79756327</v>
      </c>
      <c r="BS61">
        <v>2564670.8348320401</v>
      </c>
      <c r="BT61">
        <v>2500843.4566975399</v>
      </c>
      <c r="BU61">
        <v>2774403.8828900601</v>
      </c>
      <c r="BV61">
        <v>1810591.36891559</v>
      </c>
      <c r="BX61">
        <v>1404173.1479605599</v>
      </c>
      <c r="BY61">
        <v>1747635.71680054</v>
      </c>
      <c r="BZ61">
        <v>1560664.6201865301</v>
      </c>
      <c r="CA61">
        <v>1181374.83060398</v>
      </c>
      <c r="CC61">
        <v>1594165.70449109</v>
      </c>
      <c r="CD61">
        <v>1597848.0991443901</v>
      </c>
      <c r="CE61">
        <v>1034240.29523956</v>
      </c>
      <c r="CF61">
        <v>1117944.70130849</v>
      </c>
    </row>
    <row r="62" spans="1:84">
      <c r="A62" s="36">
        <v>44488</v>
      </c>
      <c r="B62">
        <v>2014624.56011822</v>
      </c>
      <c r="C62">
        <v>1919064.81960356</v>
      </c>
      <c r="D62" s="137">
        <v>1979904.7521247801</v>
      </c>
      <c r="E62">
        <v>2238549.1084331898</v>
      </c>
      <c r="F62" s="135">
        <v>2317939.9235460698</v>
      </c>
      <c r="G62" s="135">
        <v>2700233.4490686501</v>
      </c>
      <c r="H62">
        <v>1789435.43294741</v>
      </c>
      <c r="I62">
        <v>1847759.67151119</v>
      </c>
      <c r="J62">
        <v>2151528.3733097599</v>
      </c>
      <c r="K62">
        <v>2758582.4354106099</v>
      </c>
      <c r="L62" s="40">
        <v>2762235.7172366702</v>
      </c>
      <c r="M62">
        <v>2337808.2311431798</v>
      </c>
      <c r="N62" t="s">
        <v>1438</v>
      </c>
      <c r="O62">
        <v>17179.7</v>
      </c>
      <c r="P62">
        <f t="shared" si="0"/>
        <v>1070693.1581637105</v>
      </c>
      <c r="Q62">
        <v>18305.099999999999</v>
      </c>
      <c r="R62">
        <f t="shared" si="1"/>
        <v>1146573.296043545</v>
      </c>
      <c r="T62" s="19">
        <v>42920</v>
      </c>
      <c r="U62">
        <v>1472175.86226171</v>
      </c>
      <c r="V62" s="135">
        <v>1487826.2096856199</v>
      </c>
      <c r="W62">
        <v>1236762.96087434</v>
      </c>
      <c r="X62">
        <v>1542936.58808265</v>
      </c>
      <c r="Y62" s="135">
        <v>1529467.9423370799</v>
      </c>
      <c r="Z62">
        <v>1583662.8864019699</v>
      </c>
      <c r="AA62">
        <v>1463193.78726027</v>
      </c>
      <c r="AB62" s="40">
        <v>1460262.51827173</v>
      </c>
      <c r="AC62">
        <v>1433858.0050139099</v>
      </c>
      <c r="AD62">
        <v>1287311.0819836999</v>
      </c>
      <c r="AE62">
        <v>1306969.35763792</v>
      </c>
      <c r="AF62" s="40">
        <v>1349382.9388778801</v>
      </c>
      <c r="AG62" t="s">
        <v>1439</v>
      </c>
      <c r="AH62">
        <v>10032.24</v>
      </c>
      <c r="AI62">
        <f t="shared" si="2"/>
        <v>1084649.7406827982</v>
      </c>
      <c r="AJ62">
        <v>9146.59</v>
      </c>
      <c r="AK62">
        <f t="shared" si="3"/>
        <v>1056531.0452929877</v>
      </c>
      <c r="AM62" s="29"/>
      <c r="AN62">
        <v>2442041.09886454</v>
      </c>
      <c r="AO62">
        <v>2186688.2865614002</v>
      </c>
      <c r="AP62">
        <v>2424298.0315403999</v>
      </c>
      <c r="AQ62">
        <v>2143168.3855956299</v>
      </c>
      <c r="AS62">
        <v>1487840.80498179</v>
      </c>
      <c r="AT62">
        <v>1410087.1373042399</v>
      </c>
      <c r="AU62">
        <v>1547398.25345702</v>
      </c>
      <c r="AV62">
        <v>1758825.3680648899</v>
      </c>
      <c r="AX62">
        <v>2442041.09886454</v>
      </c>
      <c r="AY62">
        <v>2242913.85957248</v>
      </c>
      <c r="AZ62">
        <v>2619575.66235964</v>
      </c>
      <c r="BA62">
        <v>2018278.35608468</v>
      </c>
      <c r="BC62">
        <v>1487840.80498179</v>
      </c>
      <c r="BD62">
        <v>1485149.14317635</v>
      </c>
      <c r="BE62">
        <v>1556382.3031981001</v>
      </c>
      <c r="BF62">
        <v>1693948.6770720601</v>
      </c>
      <c r="BH62">
        <v>2424298.0315403999</v>
      </c>
      <c r="BI62">
        <v>2619575.66235964</v>
      </c>
      <c r="BK62">
        <v>1547398.25345702</v>
      </c>
      <c r="BL62">
        <v>1556382.3031981001</v>
      </c>
      <c r="BN62">
        <v>2442041.09886454</v>
      </c>
      <c r="BO62">
        <v>2424298.0315403999</v>
      </c>
      <c r="BP62">
        <v>1487840.80498179</v>
      </c>
      <c r="BQ62">
        <v>1547398.25345702</v>
      </c>
      <c r="BS62">
        <v>2442041.09886454</v>
      </c>
      <c r="BT62">
        <v>2340339.3236466902</v>
      </c>
      <c r="BU62">
        <v>2626209.09948549</v>
      </c>
      <c r="BV62">
        <v>1708818.02806884</v>
      </c>
      <c r="BX62">
        <v>1487840.80498179</v>
      </c>
      <c r="BY62">
        <v>1836293.27671383</v>
      </c>
      <c r="BZ62">
        <v>1626384.20734258</v>
      </c>
      <c r="CA62">
        <v>1237696.8756530299</v>
      </c>
      <c r="CC62">
        <v>1638985.67327286</v>
      </c>
      <c r="CD62">
        <v>1660675.48640275</v>
      </c>
      <c r="CE62">
        <v>1062573.3081276501</v>
      </c>
      <c r="CF62">
        <v>1169571.38761491</v>
      </c>
    </row>
    <row r="63" spans="1:84">
      <c r="A63" s="36">
        <v>44495</v>
      </c>
      <c r="B63">
        <v>1903625.4622708999</v>
      </c>
      <c r="C63">
        <v>1810963.89831529</v>
      </c>
      <c r="D63" s="137">
        <v>1841746.9985215201</v>
      </c>
      <c r="E63">
        <v>2147171.53382695</v>
      </c>
      <c r="F63" s="135">
        <v>2210654.07418474</v>
      </c>
      <c r="G63" s="135">
        <v>2591441.04340568</v>
      </c>
      <c r="H63">
        <v>1760834.28994413</v>
      </c>
      <c r="I63">
        <v>1814389.1318437001</v>
      </c>
      <c r="J63">
        <v>2117555.7402952001</v>
      </c>
      <c r="K63">
        <v>2624542.9148740098</v>
      </c>
      <c r="L63" s="40">
        <v>2630159.4164169999</v>
      </c>
      <c r="M63">
        <v>2176546.2193589201</v>
      </c>
      <c r="N63" t="s">
        <v>1440</v>
      </c>
      <c r="O63">
        <v>17052.95</v>
      </c>
      <c r="P63">
        <f t="shared" si="0"/>
        <v>1062793.6978822593</v>
      </c>
      <c r="Q63">
        <v>18157.3</v>
      </c>
      <c r="R63">
        <f t="shared" si="1"/>
        <v>1137315.5737063147</v>
      </c>
      <c r="T63" s="19">
        <v>42927</v>
      </c>
      <c r="U63">
        <v>1490744.9071376999</v>
      </c>
      <c r="V63" s="135">
        <v>1502778.8630929601</v>
      </c>
      <c r="W63">
        <v>1264763.2743085299</v>
      </c>
      <c r="X63">
        <v>1554416.03629799</v>
      </c>
      <c r="Y63" s="135">
        <v>1539088.2956943801</v>
      </c>
      <c r="Z63">
        <v>1600307.18333806</v>
      </c>
      <c r="AA63">
        <v>1474114.09022585</v>
      </c>
      <c r="AB63" s="40">
        <v>1471973.8236682699</v>
      </c>
      <c r="AC63">
        <v>1450863.5609533701</v>
      </c>
      <c r="AD63">
        <v>1302377.57283938</v>
      </c>
      <c r="AE63">
        <v>1317928.29570171</v>
      </c>
      <c r="AF63" s="40">
        <v>1359611.2615545799</v>
      </c>
      <c r="AG63" t="s">
        <v>1441</v>
      </c>
      <c r="AH63">
        <v>10078.15</v>
      </c>
      <c r="AI63">
        <f t="shared" si="2"/>
        <v>1089613.3649177395</v>
      </c>
      <c r="AJ63">
        <v>9200.9</v>
      </c>
      <c r="AK63">
        <f t="shared" si="3"/>
        <v>1062804.4434741526</v>
      </c>
      <c r="AM63" s="29"/>
      <c r="AN63">
        <v>2444947.1277721901</v>
      </c>
      <c r="AO63">
        <v>2161388.3030858799</v>
      </c>
      <c r="AP63">
        <v>2431086.06602871</v>
      </c>
      <c r="AQ63">
        <v>2158534.90292035</v>
      </c>
      <c r="AS63">
        <v>1502793.6050718599</v>
      </c>
      <c r="AT63">
        <v>1430921.17475791</v>
      </c>
      <c r="AU63">
        <v>1586029.05085458</v>
      </c>
      <c r="AV63">
        <v>1783976.5708282101</v>
      </c>
      <c r="AX63">
        <v>2444947.1277721901</v>
      </c>
      <c r="AY63">
        <v>2237856.0888191499</v>
      </c>
      <c r="AZ63">
        <v>2585036.5572514301</v>
      </c>
      <c r="BA63">
        <v>2029378.8870431399</v>
      </c>
      <c r="BC63">
        <v>1502793.6050718599</v>
      </c>
      <c r="BD63">
        <v>1504975.88423776</v>
      </c>
      <c r="BE63">
        <v>1583408.88189313</v>
      </c>
      <c r="BF63">
        <v>1720391.2159211501</v>
      </c>
      <c r="BH63">
        <v>2431086.06602871</v>
      </c>
      <c r="BI63">
        <v>2585036.5572514301</v>
      </c>
      <c r="BK63">
        <v>1586029.05085458</v>
      </c>
      <c r="BL63">
        <v>1583408.88189313</v>
      </c>
      <c r="BN63">
        <v>2444947.1277721901</v>
      </c>
      <c r="BO63">
        <v>2431086.06602871</v>
      </c>
      <c r="BP63">
        <v>1502793.6050718599</v>
      </c>
      <c r="BQ63">
        <v>1586029.05085458</v>
      </c>
      <c r="BS63">
        <v>2444947.1277721901</v>
      </c>
      <c r="BT63">
        <v>2345897.6295403498</v>
      </c>
      <c r="BU63">
        <v>2630305.98568069</v>
      </c>
      <c r="BV63">
        <v>1730784.88381967</v>
      </c>
      <c r="BX63">
        <v>1502793.6050718599</v>
      </c>
      <c r="BY63">
        <v>1875158.42391548</v>
      </c>
      <c r="BZ63">
        <v>1670296.5809408301</v>
      </c>
      <c r="CA63">
        <v>1224286.4300053299</v>
      </c>
      <c r="CC63">
        <v>1671396.61496183</v>
      </c>
      <c r="CD63">
        <v>1681392.41309562</v>
      </c>
      <c r="CE63">
        <v>1079144.1388679</v>
      </c>
      <c r="CF63">
        <v>1193956.9510466801</v>
      </c>
    </row>
    <row r="64" spans="1:84">
      <c r="A64" s="36">
        <v>44502</v>
      </c>
      <c r="B64">
        <v>1905865.3948981799</v>
      </c>
      <c r="C64">
        <v>1807432.51871358</v>
      </c>
      <c r="D64" s="137">
        <v>1803917.5151718799</v>
      </c>
      <c r="E64">
        <v>2140186.0691035599</v>
      </c>
      <c r="F64" s="135">
        <v>2188138.5624391702</v>
      </c>
      <c r="G64" s="135">
        <v>2512376.17717137</v>
      </c>
      <c r="H64">
        <v>1716637.34926653</v>
      </c>
      <c r="I64">
        <v>1760710.42937811</v>
      </c>
      <c r="J64">
        <v>2036686.2865733299</v>
      </c>
      <c r="K64">
        <v>2645967.93353577</v>
      </c>
      <c r="L64" s="40">
        <v>2633289.30612254</v>
      </c>
      <c r="M64">
        <v>2165772.3155731</v>
      </c>
      <c r="N64" t="s">
        <v>1442</v>
      </c>
      <c r="O64">
        <v>17309.580000000002</v>
      </c>
      <c r="P64">
        <f t="shared" si="0"/>
        <v>1078787.6899298243</v>
      </c>
      <c r="Q64">
        <v>18466.650000000001</v>
      </c>
      <c r="R64">
        <f t="shared" si="1"/>
        <v>1156692.2746875207</v>
      </c>
      <c r="T64" s="19">
        <v>42934</v>
      </c>
      <c r="U64">
        <v>1480761.8854095701</v>
      </c>
      <c r="V64" s="135">
        <v>1495310.05214338</v>
      </c>
      <c r="W64">
        <v>1239177.1132692699</v>
      </c>
      <c r="X64">
        <v>1544949.6426369301</v>
      </c>
      <c r="Y64" s="135">
        <v>1516355.96156697</v>
      </c>
      <c r="Z64">
        <v>1557771.0184049299</v>
      </c>
      <c r="AA64">
        <v>1468055.48131502</v>
      </c>
      <c r="AB64" s="40">
        <v>1457673.5979713299</v>
      </c>
      <c r="AC64">
        <v>1430725.5747273399</v>
      </c>
      <c r="AD64">
        <v>1322694.6629756801</v>
      </c>
      <c r="AE64">
        <v>1337453.4034025299</v>
      </c>
      <c r="AF64" s="40">
        <v>1372038.10848519</v>
      </c>
      <c r="AG64" t="s">
        <v>1443</v>
      </c>
      <c r="AH64">
        <v>10182.879999999999</v>
      </c>
      <c r="AI64">
        <f t="shared" si="2"/>
        <v>1100936.3961990594</v>
      </c>
      <c r="AJ64">
        <v>9343.07</v>
      </c>
      <c r="AK64">
        <f t="shared" si="3"/>
        <v>1079226.6312741202</v>
      </c>
      <c r="AM64" s="29"/>
      <c r="AN64">
        <v>2528380.9485074198</v>
      </c>
      <c r="AO64">
        <v>2224122.59858295</v>
      </c>
      <c r="AP64">
        <v>2537288.0608231798</v>
      </c>
      <c r="AQ64">
        <v>2241044.8995844801</v>
      </c>
      <c r="AS64">
        <v>1495324.72085465</v>
      </c>
      <c r="AT64">
        <v>1413378.08115538</v>
      </c>
      <c r="AU64">
        <v>1558313.1931908999</v>
      </c>
      <c r="AV64">
        <v>1772148.80616362</v>
      </c>
      <c r="AX64">
        <v>2528380.9485074198</v>
      </c>
      <c r="AY64">
        <v>2309847.9191964599</v>
      </c>
      <c r="AZ64">
        <v>2702810.8227998</v>
      </c>
      <c r="BA64">
        <v>2056237.71661316</v>
      </c>
      <c r="BC64">
        <v>1495324.72085465</v>
      </c>
      <c r="BD64">
        <v>1478751.6794549101</v>
      </c>
      <c r="BE64">
        <v>1570155.74955169</v>
      </c>
      <c r="BF64">
        <v>1725526.5837006799</v>
      </c>
      <c r="BH64">
        <v>2537288.0608231798</v>
      </c>
      <c r="BI64">
        <v>2702810.8227998</v>
      </c>
      <c r="BK64">
        <v>1558313.1931908999</v>
      </c>
      <c r="BL64">
        <v>1570155.74955169</v>
      </c>
      <c r="BN64">
        <v>2528380.9485074198</v>
      </c>
      <c r="BO64">
        <v>2537288.0608231798</v>
      </c>
      <c r="BP64">
        <v>1495324.72085465</v>
      </c>
      <c r="BQ64">
        <v>1558313.1931908999</v>
      </c>
      <c r="BS64">
        <v>2528380.9485074198</v>
      </c>
      <c r="BT64">
        <v>2429904.2236541901</v>
      </c>
      <c r="BU64">
        <v>2763110.1348977</v>
      </c>
      <c r="BV64">
        <v>1825329.0080983201</v>
      </c>
      <c r="BX64">
        <v>1495324.72085465</v>
      </c>
      <c r="BY64">
        <v>1854953.5918977901</v>
      </c>
      <c r="BZ64">
        <v>1645075.1025686299</v>
      </c>
      <c r="CA64">
        <v>1229091.7542431001</v>
      </c>
      <c r="CC64">
        <v>1605593.7302307801</v>
      </c>
      <c r="CD64">
        <v>1619088.41722836</v>
      </c>
      <c r="CE64">
        <v>1081529.0474147999</v>
      </c>
      <c r="CF64">
        <v>1185790.2855015199</v>
      </c>
    </row>
    <row r="65" spans="1:84">
      <c r="A65" s="36">
        <v>44509</v>
      </c>
      <c r="B65">
        <v>1955735.5393980099</v>
      </c>
      <c r="C65">
        <v>1856585.6460599899</v>
      </c>
      <c r="D65" s="137">
        <v>1846381.73347903</v>
      </c>
      <c r="E65">
        <v>2211011.9600837599</v>
      </c>
      <c r="F65" s="135">
        <v>2262316.4597058599</v>
      </c>
      <c r="G65" s="135">
        <v>2600409.83841945</v>
      </c>
      <c r="H65">
        <v>1747153.439212</v>
      </c>
      <c r="I65">
        <v>1796963.4571189999</v>
      </c>
      <c r="J65">
        <v>2056666.1790446099</v>
      </c>
      <c r="K65">
        <v>2746047.2606751998</v>
      </c>
      <c r="L65" s="40">
        <v>2723150.3036939702</v>
      </c>
      <c r="M65">
        <v>2260979.6665656902</v>
      </c>
      <c r="N65" t="s">
        <v>1444</v>
      </c>
      <c r="O65">
        <v>17538.8</v>
      </c>
      <c r="P65">
        <f t="shared" si="0"/>
        <v>1093073.4042155384</v>
      </c>
      <c r="Q65">
        <v>18875.05</v>
      </c>
      <c r="R65">
        <f t="shared" si="1"/>
        <v>1182273.1529184061</v>
      </c>
      <c r="T65" s="19">
        <v>42941</v>
      </c>
      <c r="U65">
        <v>1553264.92319217</v>
      </c>
      <c r="V65" s="135">
        <v>1574935.3124200201</v>
      </c>
      <c r="W65">
        <v>1304283.47880044</v>
      </c>
      <c r="X65">
        <v>1566759.1817588301</v>
      </c>
      <c r="Y65" s="135">
        <v>1549791.61051952</v>
      </c>
      <c r="Z65">
        <v>1592260.0687524199</v>
      </c>
      <c r="AA65">
        <v>1461532.42145971</v>
      </c>
      <c r="AB65" s="40">
        <v>1443104.1503596101</v>
      </c>
      <c r="AC65">
        <v>1409822.67408057</v>
      </c>
      <c r="AD65">
        <v>1332322.9679189201</v>
      </c>
      <c r="AE65">
        <v>1337460.09066955</v>
      </c>
      <c r="AF65" s="40">
        <v>1365219.0790860199</v>
      </c>
      <c r="AG65" t="s">
        <v>1445</v>
      </c>
      <c r="AH65">
        <v>10247.01</v>
      </c>
      <c r="AI65">
        <f t="shared" si="2"/>
        <v>1107869.9013654022</v>
      </c>
      <c r="AJ65">
        <v>9421.6</v>
      </c>
      <c r="AK65">
        <f t="shared" si="3"/>
        <v>1088297.7039894005</v>
      </c>
      <c r="AM65" s="29"/>
      <c r="AN65">
        <v>2514082.9542436101</v>
      </c>
      <c r="AO65">
        <v>2246163.6535349102</v>
      </c>
      <c r="AP65">
        <v>2614155.2026258199</v>
      </c>
      <c r="AQ65">
        <v>2151750.4655605401</v>
      </c>
      <c r="AS65">
        <v>1574950.76224016</v>
      </c>
      <c r="AT65">
        <v>1462909.9160094699</v>
      </c>
      <c r="AU65">
        <v>1626808.8495976001</v>
      </c>
      <c r="AV65">
        <v>1850132.2143788501</v>
      </c>
      <c r="AX65">
        <v>2514082.9542436101</v>
      </c>
      <c r="AY65">
        <v>2349923.7805945198</v>
      </c>
      <c r="AZ65">
        <v>2780192.2966565602</v>
      </c>
      <c r="BA65">
        <v>1968631.7086968501</v>
      </c>
      <c r="BC65">
        <v>1574950.76224016</v>
      </c>
      <c r="BD65">
        <v>1514271.29479542</v>
      </c>
      <c r="BE65">
        <v>1624153.4057787701</v>
      </c>
      <c r="BF65">
        <v>1781390.50684799</v>
      </c>
      <c r="BH65">
        <v>2614155.2026258199</v>
      </c>
      <c r="BI65">
        <v>2780192.2966565602</v>
      </c>
      <c r="BK65">
        <v>1626808.8495976001</v>
      </c>
      <c r="BL65">
        <v>1624153.4057787701</v>
      </c>
      <c r="BN65">
        <v>2514082.9542436101</v>
      </c>
      <c r="BO65">
        <v>2614155.2026258199</v>
      </c>
      <c r="BP65">
        <v>1574950.76224016</v>
      </c>
      <c r="BQ65">
        <v>1626808.8495976001</v>
      </c>
      <c r="BS65">
        <v>2514082.9542436101</v>
      </c>
      <c r="BT65">
        <v>2453607.9393559401</v>
      </c>
      <c r="BU65">
        <v>2801862.7545396402</v>
      </c>
      <c r="BV65">
        <v>1818128.08516137</v>
      </c>
      <c r="BX65">
        <v>1574950.76224016</v>
      </c>
      <c r="BY65">
        <v>1940207.25898142</v>
      </c>
      <c r="BZ65">
        <v>1730257.0913796299</v>
      </c>
      <c r="CA65">
        <v>1275416.22246052</v>
      </c>
      <c r="CC65">
        <v>1678800.7763606601</v>
      </c>
      <c r="CD65">
        <v>1696059.8805833999</v>
      </c>
      <c r="CE65">
        <v>1086898.83913521</v>
      </c>
      <c r="CF65">
        <v>1202675.93916707</v>
      </c>
    </row>
    <row r="66" spans="1:84">
      <c r="A66" s="36">
        <v>44516</v>
      </c>
      <c r="B66">
        <v>1934085.5469768799</v>
      </c>
      <c r="C66">
        <v>1839505.05811624</v>
      </c>
      <c r="D66" s="137">
        <v>1821695.60970242</v>
      </c>
      <c r="E66">
        <v>2180861.1269880901</v>
      </c>
      <c r="F66" s="135">
        <v>2217941.12234873</v>
      </c>
      <c r="G66" s="135">
        <v>2545125.1252546599</v>
      </c>
      <c r="H66">
        <v>1754654.55131101</v>
      </c>
      <c r="I66">
        <v>1799596.00858368</v>
      </c>
      <c r="J66">
        <v>2040171.71628868</v>
      </c>
      <c r="K66">
        <v>2759200.8270538398</v>
      </c>
      <c r="L66" s="40">
        <v>2707750.88872658</v>
      </c>
      <c r="M66">
        <v>2286099.1506612301</v>
      </c>
      <c r="N66" t="s">
        <v>1446</v>
      </c>
      <c r="O66">
        <v>17594.7</v>
      </c>
      <c r="P66">
        <f t="shared" si="0"/>
        <v>1096557.268749922</v>
      </c>
      <c r="Q66">
        <v>19019.5</v>
      </c>
      <c r="R66">
        <f t="shared" si="1"/>
        <v>1191321.0419009023</v>
      </c>
      <c r="T66" s="19">
        <v>42948</v>
      </c>
      <c r="U66">
        <v>1541284.0730846201</v>
      </c>
      <c r="V66" s="135">
        <v>1554484.77738825</v>
      </c>
      <c r="W66">
        <v>1309044.11349806</v>
      </c>
      <c r="X66">
        <v>1571323.67350835</v>
      </c>
      <c r="Y66" s="135">
        <v>1558307.7154193299</v>
      </c>
      <c r="Z66">
        <v>1573041.48972258</v>
      </c>
      <c r="AA66">
        <v>1484595.4030703499</v>
      </c>
      <c r="AB66" s="40">
        <v>1474080.38094707</v>
      </c>
      <c r="AC66">
        <v>1423723.52564701</v>
      </c>
      <c r="AD66">
        <v>1357410.60940484</v>
      </c>
      <c r="AE66">
        <v>1361307.0040861899</v>
      </c>
      <c r="AF66" s="40">
        <v>1391035.3718715301</v>
      </c>
      <c r="AG66" t="s">
        <v>1447</v>
      </c>
      <c r="AH66">
        <v>10221.51</v>
      </c>
      <c r="AI66">
        <f t="shared" si="2"/>
        <v>1105112.9329926944</v>
      </c>
      <c r="AJ66">
        <v>9307.73</v>
      </c>
      <c r="AK66">
        <f t="shared" si="3"/>
        <v>1075144.4752858605</v>
      </c>
      <c r="AM66" s="29"/>
      <c r="AN66">
        <v>2523271.9274413702</v>
      </c>
      <c r="AO66">
        <v>2241794.8652287801</v>
      </c>
      <c r="AP66">
        <v>2639826.2067156001</v>
      </c>
      <c r="AQ66">
        <v>2065938.6569939801</v>
      </c>
      <c r="AS66">
        <v>1554500.02659247</v>
      </c>
      <c r="AT66">
        <v>1467481.5094969999</v>
      </c>
      <c r="AU66">
        <v>1628549.53506667</v>
      </c>
      <c r="AV66">
        <v>1827597.60400772</v>
      </c>
      <c r="AX66">
        <v>2523271.9274413702</v>
      </c>
      <c r="AY66">
        <v>2360827.4269364802</v>
      </c>
      <c r="AZ66">
        <v>2792772.6667989301</v>
      </c>
      <c r="BA66">
        <v>1875899.31205869</v>
      </c>
      <c r="BC66">
        <v>1554500.02659247</v>
      </c>
      <c r="BD66">
        <v>1528687.15752187</v>
      </c>
      <c r="BE66">
        <v>1634832.2144217701</v>
      </c>
      <c r="BF66">
        <v>1787892.58219798</v>
      </c>
      <c r="BH66">
        <v>2639826.2067156001</v>
      </c>
      <c r="BI66">
        <v>2792772.6667989301</v>
      </c>
      <c r="BK66">
        <v>1628549.53506667</v>
      </c>
      <c r="BL66">
        <v>1634832.2144217701</v>
      </c>
      <c r="BN66">
        <v>2523271.9274413702</v>
      </c>
      <c r="BO66">
        <v>2639826.2067156001</v>
      </c>
      <c r="BP66">
        <v>1554500.02659247</v>
      </c>
      <c r="BQ66">
        <v>1628549.53506667</v>
      </c>
      <c r="BS66">
        <v>2523271.9274413702</v>
      </c>
      <c r="BT66">
        <v>2447498.4555869401</v>
      </c>
      <c r="BU66">
        <v>2841509.1125163799</v>
      </c>
      <c r="BV66">
        <v>1829282.30096383</v>
      </c>
      <c r="BX66">
        <v>1554500.02659247</v>
      </c>
      <c r="BY66">
        <v>1962024.88960866</v>
      </c>
      <c r="BZ66">
        <v>1724789.4789708699</v>
      </c>
      <c r="CA66">
        <v>1252152.63056284</v>
      </c>
      <c r="CC66">
        <v>1763353.5774620599</v>
      </c>
      <c r="CD66">
        <v>1762409.74311182</v>
      </c>
      <c r="CE66">
        <v>1099957.92868742</v>
      </c>
      <c r="CF66">
        <v>1256796.3564295799</v>
      </c>
    </row>
    <row r="67" spans="1:84">
      <c r="A67" s="36">
        <v>44523</v>
      </c>
      <c r="B67">
        <v>1873580.9041156201</v>
      </c>
      <c r="C67">
        <v>1777927.6262958001</v>
      </c>
      <c r="D67" s="137">
        <v>1780871.41108898</v>
      </c>
      <c r="E67">
        <v>2105148.8981961501</v>
      </c>
      <c r="F67" s="135">
        <v>2146955.9167279601</v>
      </c>
      <c r="G67" s="135">
        <v>2506795.54086832</v>
      </c>
      <c r="H67">
        <v>1717882.8407640399</v>
      </c>
      <c r="I67">
        <v>1740290.3221207999</v>
      </c>
      <c r="J67">
        <v>1946017.7915819499</v>
      </c>
      <c r="K67">
        <v>2747345.4608335998</v>
      </c>
      <c r="L67" s="40">
        <v>2717647.71822487</v>
      </c>
      <c r="M67">
        <v>2352647.4969369802</v>
      </c>
      <c r="N67" t="s">
        <v>1448</v>
      </c>
      <c r="O67">
        <v>17166.79</v>
      </c>
      <c r="P67">
        <f t="shared" ref="P67:P130" si="4">O67/O$2*1000000</f>
        <v>1069888.5661934263</v>
      </c>
      <c r="Q67">
        <v>18610.55</v>
      </c>
      <c r="R67">
        <f t="shared" ref="R67:R130" si="5">Q67/Q$2*1000000</f>
        <v>1165705.7134177468</v>
      </c>
      <c r="T67" s="19">
        <v>42955</v>
      </c>
      <c r="U67">
        <v>1536994.16574786</v>
      </c>
      <c r="V67" s="135">
        <v>1555518.5097652101</v>
      </c>
      <c r="W67">
        <v>1312028.7340768401</v>
      </c>
      <c r="X67">
        <v>1563634.6629993201</v>
      </c>
      <c r="Y67" s="135">
        <v>1555346.9307600299</v>
      </c>
      <c r="Z67">
        <v>1573151.6026268599</v>
      </c>
      <c r="AA67">
        <v>1499080.10555297</v>
      </c>
      <c r="AB67" s="40">
        <v>1487789.3284898801</v>
      </c>
      <c r="AC67">
        <v>1434230.60526628</v>
      </c>
      <c r="AD67">
        <v>1372304.6802983701</v>
      </c>
      <c r="AE67">
        <v>1388301.7219772199</v>
      </c>
      <c r="AF67" s="40">
        <v>1404959.6359439699</v>
      </c>
      <c r="AG67" t="s">
        <v>1449</v>
      </c>
      <c r="AH67">
        <v>10102.99</v>
      </c>
      <c r="AI67">
        <f t="shared" ref="AI67:AI130" si="6">AH67/AH$2*1000000</f>
        <v>1092298.976461977</v>
      </c>
      <c r="AJ67">
        <v>9220.7800000000007</v>
      </c>
      <c r="AK67">
        <f t="shared" ref="AK67:AK130" si="7">AJ67/AJ$2*1000000</f>
        <v>1065100.8006062012</v>
      </c>
      <c r="AM67" s="29"/>
      <c r="AN67">
        <v>2405182.80123711</v>
      </c>
      <c r="AO67">
        <v>2157200.7359893699</v>
      </c>
      <c r="AP67">
        <v>2563904.8050104599</v>
      </c>
      <c r="AQ67">
        <v>1942085.63450719</v>
      </c>
      <c r="AS67">
        <v>1555533.7691101499</v>
      </c>
      <c r="AT67">
        <v>1476939.42782571</v>
      </c>
      <c r="AU67">
        <v>1623777.8849289301</v>
      </c>
      <c r="AV67">
        <v>1771307.59780428</v>
      </c>
      <c r="AX67">
        <v>2405182.80123711</v>
      </c>
      <c r="AY67">
        <v>2259264.6310296701</v>
      </c>
      <c r="AZ67">
        <v>2750140.9920402402</v>
      </c>
      <c r="BA67">
        <v>1756807.84423264</v>
      </c>
      <c r="BC67">
        <v>1555533.7691101499</v>
      </c>
      <c r="BD67">
        <v>1545739.66276403</v>
      </c>
      <c r="BE67">
        <v>1635641.4563679099</v>
      </c>
      <c r="BF67">
        <v>1744679.2184862599</v>
      </c>
      <c r="BH67">
        <v>2563904.8050104599</v>
      </c>
      <c r="BI67">
        <v>2750140.9920402402</v>
      </c>
      <c r="BK67">
        <v>1623777.8849289301</v>
      </c>
      <c r="BL67">
        <v>1635641.4563679099</v>
      </c>
      <c r="BN67">
        <v>2405182.80123711</v>
      </c>
      <c r="BO67">
        <v>2563904.8050104599</v>
      </c>
      <c r="BP67">
        <v>1555533.7691101499</v>
      </c>
      <c r="BQ67">
        <v>1623777.8849289301</v>
      </c>
      <c r="BS67">
        <v>2405182.80123711</v>
      </c>
      <c r="BT67">
        <v>2389419.31723586</v>
      </c>
      <c r="BU67">
        <v>2762813.5176452398</v>
      </c>
      <c r="BV67">
        <v>1830315.8454638801</v>
      </c>
      <c r="BX67">
        <v>1555533.7691101499</v>
      </c>
      <c r="BY67">
        <v>1943522.9948996501</v>
      </c>
      <c r="BZ67">
        <v>1705601.19601732</v>
      </c>
      <c r="CA67">
        <v>1221900.62300844</v>
      </c>
      <c r="CC67">
        <v>1802288.4244524201</v>
      </c>
      <c r="CD67">
        <v>1786634.0650308901</v>
      </c>
      <c r="CE67">
        <v>1098241.9943186699</v>
      </c>
      <c r="CF67">
        <v>1277093.61758592</v>
      </c>
    </row>
    <row r="68" spans="1:84">
      <c r="A68" s="36">
        <v>44530</v>
      </c>
      <c r="B68">
        <v>1823318.97372787</v>
      </c>
      <c r="C68">
        <v>1741248.9793653199</v>
      </c>
      <c r="D68" s="137">
        <v>1722619.1072322601</v>
      </c>
      <c r="E68">
        <v>2008683.9585178101</v>
      </c>
      <c r="F68" s="135">
        <v>2036258.8696614599</v>
      </c>
      <c r="G68" s="135">
        <v>2359195.4194219899</v>
      </c>
      <c r="H68">
        <v>1654389.8909694001</v>
      </c>
      <c r="I68">
        <v>1663856.7711732599</v>
      </c>
      <c r="J68">
        <v>1831903.30828359</v>
      </c>
      <c r="K68">
        <v>2651893.5217060298</v>
      </c>
      <c r="L68" s="40">
        <v>2590461.80501195</v>
      </c>
      <c r="M68">
        <v>2290090.5999934301</v>
      </c>
      <c r="N68" t="s">
        <v>1450</v>
      </c>
      <c r="O68">
        <v>17265.2</v>
      </c>
      <c r="P68">
        <f t="shared" si="4"/>
        <v>1076021.7881760506</v>
      </c>
      <c r="Q68">
        <v>18660.400000000001</v>
      </c>
      <c r="R68">
        <f t="shared" si="5"/>
        <v>1168828.1590098373</v>
      </c>
      <c r="T68" s="19">
        <v>42963</v>
      </c>
      <c r="U68">
        <v>1514507.9411029699</v>
      </c>
      <c r="V68" s="135">
        <v>1530412.4410176</v>
      </c>
      <c r="W68">
        <v>1281799.5920437099</v>
      </c>
      <c r="X68">
        <v>1560335.3938603899</v>
      </c>
      <c r="Y68" s="135">
        <v>1549942.1001756401</v>
      </c>
      <c r="Z68">
        <v>1587703.2549511599</v>
      </c>
      <c r="AA68">
        <v>1484124.2830332399</v>
      </c>
      <c r="AB68" s="40">
        <v>1471847.66583511</v>
      </c>
      <c r="AC68">
        <v>1413462.9461020301</v>
      </c>
      <c r="AD68">
        <v>1363271.1298339299</v>
      </c>
      <c r="AE68">
        <v>1376077.7253152099</v>
      </c>
      <c r="AF68" s="40">
        <v>1406462.94275443</v>
      </c>
      <c r="AG68" t="s">
        <v>1451</v>
      </c>
      <c r="AH68">
        <v>10123.120000000001</v>
      </c>
      <c r="AI68">
        <f t="shared" si="6"/>
        <v>1094475.3597303145</v>
      </c>
      <c r="AJ68">
        <v>9144.9500000000007</v>
      </c>
      <c r="AK68">
        <f t="shared" si="7"/>
        <v>1056341.6073806859</v>
      </c>
      <c r="AM68" s="29"/>
      <c r="AN68">
        <v>2519693.5544040101</v>
      </c>
      <c r="AO68">
        <v>2206190.7647036901</v>
      </c>
      <c r="AP68">
        <v>2620233.79357654</v>
      </c>
      <c r="AQ68">
        <v>2028508.44524276</v>
      </c>
      <c r="AS68">
        <v>1530427.4540767199</v>
      </c>
      <c r="AT68">
        <v>1461741.72111338</v>
      </c>
      <c r="AU68">
        <v>1600939.4489774001</v>
      </c>
      <c r="AV68">
        <v>1741788.75668687</v>
      </c>
      <c r="AX68">
        <v>2519693.5544040101</v>
      </c>
      <c r="AY68">
        <v>2355915.97194512</v>
      </c>
      <c r="AZ68">
        <v>2796302.1085916399</v>
      </c>
      <c r="BA68">
        <v>1830532.2854158699</v>
      </c>
      <c r="BC68">
        <v>1530427.4540767199</v>
      </c>
      <c r="BD68">
        <v>1539487.14582815</v>
      </c>
      <c r="BE68">
        <v>1609487.54948058</v>
      </c>
      <c r="BF68">
        <v>1679698.6409937399</v>
      </c>
      <c r="BH68">
        <v>2620233.79357654</v>
      </c>
      <c r="BI68">
        <v>2796302.1085916399</v>
      </c>
      <c r="BK68">
        <v>1600939.4489774001</v>
      </c>
      <c r="BL68">
        <v>1609487.54948058</v>
      </c>
      <c r="BN68">
        <v>2519693.5544040101</v>
      </c>
      <c r="BO68">
        <v>2620233.79357654</v>
      </c>
      <c r="BP68">
        <v>1530427.4540767199</v>
      </c>
      <c r="BQ68">
        <v>1600939.4489774001</v>
      </c>
      <c r="BS68">
        <v>2519693.5544040101</v>
      </c>
      <c r="BT68">
        <v>2466884.2915006499</v>
      </c>
      <c r="BU68">
        <v>2879114.1526705101</v>
      </c>
      <c r="BV68">
        <v>1865576.8802267399</v>
      </c>
      <c r="BX68">
        <v>1530427.4540767199</v>
      </c>
      <c r="BY68">
        <v>1924826.3036887201</v>
      </c>
      <c r="BZ68">
        <v>1687283.0391720899</v>
      </c>
      <c r="CA68">
        <v>1200389.0625403801</v>
      </c>
      <c r="CC68">
        <v>1761709.90057588</v>
      </c>
      <c r="CD68">
        <v>1757458.3307489399</v>
      </c>
      <c r="CE68">
        <v>1095661.1256320199</v>
      </c>
      <c r="CF68">
        <v>1270516.5854553501</v>
      </c>
    </row>
    <row r="69" spans="1:84">
      <c r="A69" s="36">
        <v>44537</v>
      </c>
      <c r="B69">
        <v>1896306.4322462</v>
      </c>
      <c r="C69">
        <v>1815365.242172</v>
      </c>
      <c r="D69" s="137">
        <v>1817828.26528899</v>
      </c>
      <c r="E69">
        <v>2090417.3087899</v>
      </c>
      <c r="F69" s="135">
        <v>2137430.3916005902</v>
      </c>
      <c r="G69" s="135">
        <v>2499284.4434272698</v>
      </c>
      <c r="H69">
        <v>1651427.7452598501</v>
      </c>
      <c r="I69">
        <v>1660437.5455085</v>
      </c>
      <c r="J69">
        <v>1821608.0116910301</v>
      </c>
      <c r="K69">
        <v>2746292.0914336899</v>
      </c>
      <c r="L69" s="40">
        <v>2713793.6915485701</v>
      </c>
      <c r="M69">
        <v>2470549.7392729102</v>
      </c>
      <c r="N69" t="s">
        <v>1452</v>
      </c>
      <c r="O69">
        <v>17577.63</v>
      </c>
      <c r="P69">
        <f t="shared" si="4"/>
        <v>1095493.4124421952</v>
      </c>
      <c r="Q69">
        <v>19075.849999999999</v>
      </c>
      <c r="R69">
        <f t="shared" si="5"/>
        <v>1194850.6268379993</v>
      </c>
      <c r="T69" s="19">
        <v>42969</v>
      </c>
      <c r="U69">
        <v>1515371.2106294001</v>
      </c>
      <c r="V69" s="135">
        <v>1522010.4767164099</v>
      </c>
      <c r="W69">
        <v>1284055.5593256999</v>
      </c>
      <c r="X69">
        <v>1531271.5465907501</v>
      </c>
      <c r="Y69" s="135">
        <v>1522314.38224001</v>
      </c>
      <c r="Z69">
        <v>1556092.0831450799</v>
      </c>
      <c r="AA69">
        <v>1453205.02713671</v>
      </c>
      <c r="AB69" s="40">
        <v>1438127.6358108299</v>
      </c>
      <c r="AC69">
        <v>1380119.35520348</v>
      </c>
      <c r="AD69">
        <v>1353814.0675147499</v>
      </c>
      <c r="AE69">
        <v>1358752.90675349</v>
      </c>
      <c r="AF69" s="40">
        <v>1383129.7225341301</v>
      </c>
      <c r="AG69" t="s">
        <v>1453</v>
      </c>
      <c r="AH69">
        <v>10178.01</v>
      </c>
      <c r="AI69">
        <f t="shared" si="6"/>
        <v>1100409.8692980758</v>
      </c>
      <c r="AJ69">
        <v>9203.61</v>
      </c>
      <c r="AK69">
        <f t="shared" si="7"/>
        <v>1063117.4780731392</v>
      </c>
      <c r="AM69" s="29"/>
      <c r="AN69">
        <v>2659145.9941725</v>
      </c>
      <c r="AO69">
        <v>2302248.3105988898</v>
      </c>
      <c r="AP69">
        <v>2775325.43181834</v>
      </c>
      <c r="AQ69">
        <v>2136638.0879164301</v>
      </c>
      <c r="AS69">
        <v>1522025.4073538401</v>
      </c>
      <c r="AT69">
        <v>1451239.1068471801</v>
      </c>
      <c r="AU69">
        <v>1583377.1432221199</v>
      </c>
      <c r="AV69">
        <v>1728525.0353047</v>
      </c>
      <c r="AX69">
        <v>2659145.9941725</v>
      </c>
      <c r="AY69">
        <v>2434226.61885258</v>
      </c>
      <c r="AZ69">
        <v>2934761.00749856</v>
      </c>
      <c r="BA69">
        <v>1897191.1185892799</v>
      </c>
      <c r="BC69">
        <v>1522025.4073538401</v>
      </c>
      <c r="BD69">
        <v>1527032.6948184001</v>
      </c>
      <c r="BE69">
        <v>1584387.59114643</v>
      </c>
      <c r="BF69">
        <v>1649564.84737431</v>
      </c>
      <c r="BH69">
        <v>2775325.43181834</v>
      </c>
      <c r="BI69">
        <v>2934761.00749856</v>
      </c>
      <c r="BK69">
        <v>1583377.1432221199</v>
      </c>
      <c r="BL69">
        <v>1584387.59114643</v>
      </c>
      <c r="BN69">
        <v>2659145.9941725</v>
      </c>
      <c r="BO69">
        <v>2775325.43181834</v>
      </c>
      <c r="BP69">
        <v>1522025.4073538401</v>
      </c>
      <c r="BQ69">
        <v>1583377.1432221199</v>
      </c>
      <c r="BS69">
        <v>2659145.9941725</v>
      </c>
      <c r="BT69">
        <v>2591326.2695853999</v>
      </c>
      <c r="BU69">
        <v>3022090.9614921301</v>
      </c>
      <c r="BV69">
        <v>1954527.5858759501</v>
      </c>
      <c r="BX69">
        <v>1522025.4073538401</v>
      </c>
      <c r="BY69">
        <v>1928146.6290625799</v>
      </c>
      <c r="BZ69">
        <v>1668343.28705739</v>
      </c>
      <c r="CA69">
        <v>1199974.9283137999</v>
      </c>
      <c r="CC69">
        <v>1719032.4782344301</v>
      </c>
      <c r="CD69">
        <v>1743583.1972276799</v>
      </c>
      <c r="CE69">
        <v>1120855.8532159301</v>
      </c>
      <c r="CF69">
        <v>1303823.1777430701</v>
      </c>
    </row>
    <row r="70" spans="1:84">
      <c r="A70" s="36">
        <v>44544</v>
      </c>
      <c r="B70">
        <v>1965072.82450089</v>
      </c>
      <c r="C70">
        <v>1896375.91610393</v>
      </c>
      <c r="D70" s="137">
        <v>1885233.3373659099</v>
      </c>
      <c r="E70">
        <v>2151290.2608218598</v>
      </c>
      <c r="F70" s="135">
        <v>2204738.0746320998</v>
      </c>
      <c r="G70" s="135">
        <v>2616700.82657948</v>
      </c>
      <c r="H70">
        <v>1671244.8782029699</v>
      </c>
      <c r="I70">
        <v>1680362.7960546</v>
      </c>
      <c r="J70">
        <v>1849205.3730681499</v>
      </c>
      <c r="K70">
        <v>2883066.5918940599</v>
      </c>
      <c r="L70" s="40">
        <v>2863988.6034073201</v>
      </c>
      <c r="M70">
        <v>2667353.7315033898</v>
      </c>
      <c r="N70" t="s">
        <v>1454</v>
      </c>
      <c r="O70">
        <v>17637.2</v>
      </c>
      <c r="P70">
        <f t="shared" si="4"/>
        <v>1099206.0029665825</v>
      </c>
      <c r="Q70">
        <v>19159.55</v>
      </c>
      <c r="R70">
        <f t="shared" si="5"/>
        <v>1200093.3288652401</v>
      </c>
      <c r="T70" s="19">
        <v>42976</v>
      </c>
      <c r="U70">
        <v>1558569.3926070801</v>
      </c>
      <c r="V70" s="135">
        <v>1581985.2995514199</v>
      </c>
      <c r="W70">
        <v>1366889.98345781</v>
      </c>
      <c r="X70">
        <v>1560452.47803028</v>
      </c>
      <c r="Y70" s="135">
        <v>1551748.3308206201</v>
      </c>
      <c r="Z70">
        <v>1582016.5772502699</v>
      </c>
      <c r="AA70">
        <v>1477812.63226289</v>
      </c>
      <c r="AB70" s="40">
        <v>1473232.33140097</v>
      </c>
      <c r="AC70">
        <v>1414139.2973092501</v>
      </c>
      <c r="AD70">
        <v>1366709.1465078201</v>
      </c>
      <c r="AE70">
        <v>1373352.70673656</v>
      </c>
      <c r="AF70" s="40">
        <v>1408192.03310645</v>
      </c>
      <c r="AG70" t="s">
        <v>1455</v>
      </c>
      <c r="AH70">
        <v>10204.18</v>
      </c>
      <c r="AI70">
        <f t="shared" si="6"/>
        <v>1103239.2756633211</v>
      </c>
      <c r="AJ70">
        <v>9198.7800000000007</v>
      </c>
      <c r="AK70">
        <f t="shared" si="7"/>
        <v>1062559.560319226</v>
      </c>
      <c r="AM70" s="29"/>
      <c r="AN70">
        <v>2440643.9678313499</v>
      </c>
      <c r="AO70">
        <v>2137833.2474974701</v>
      </c>
      <c r="AP70">
        <v>2577264.3323766198</v>
      </c>
      <c r="AQ70">
        <v>1941007.5045868</v>
      </c>
      <c r="AS70">
        <v>1582000.8185306101</v>
      </c>
      <c r="AT70">
        <v>1496423.4364388699</v>
      </c>
      <c r="AU70">
        <v>1675854.2852720099</v>
      </c>
      <c r="AV70">
        <v>1760381.7517053699</v>
      </c>
      <c r="AX70">
        <v>2440643.9678313499</v>
      </c>
      <c r="AY70">
        <v>2258451.1147052301</v>
      </c>
      <c r="AZ70">
        <v>2761654.1294712499</v>
      </c>
      <c r="BA70">
        <v>1743300.4610049101</v>
      </c>
      <c r="BC70">
        <v>1582000.8185306101</v>
      </c>
      <c r="BD70">
        <v>1579394.64592372</v>
      </c>
      <c r="BE70">
        <v>1643857.5793801099</v>
      </c>
      <c r="BF70">
        <v>1720124.9837207401</v>
      </c>
      <c r="BH70">
        <v>2577264.3323766198</v>
      </c>
      <c r="BI70">
        <v>2761654.1294712499</v>
      </c>
      <c r="BK70">
        <v>1675854.2852720099</v>
      </c>
      <c r="BL70">
        <v>1643857.5793801099</v>
      </c>
      <c r="BN70">
        <v>2440643.9678313499</v>
      </c>
      <c r="BO70">
        <v>2577264.3323766198</v>
      </c>
      <c r="BP70">
        <v>1582000.8185306101</v>
      </c>
      <c r="BQ70">
        <v>1675854.2852720099</v>
      </c>
      <c r="BS70">
        <v>2440643.9678313499</v>
      </c>
      <c r="BT70">
        <v>2424652.1639256701</v>
      </c>
      <c r="BU70">
        <v>2803911.1045272099</v>
      </c>
      <c r="BV70">
        <v>1763159.7899428401</v>
      </c>
      <c r="BX70">
        <v>1582000.8185306101</v>
      </c>
      <c r="BY70">
        <v>2041820.51357897</v>
      </c>
      <c r="BZ70">
        <v>1764056.14143587</v>
      </c>
      <c r="CA70">
        <v>1224214.4218657401</v>
      </c>
      <c r="CC70">
        <v>1814877.13405839</v>
      </c>
      <c r="CD70">
        <v>1842069.49412308</v>
      </c>
      <c r="CE70">
        <v>1141698.1678064801</v>
      </c>
      <c r="CF70">
        <v>1324006.3605345299</v>
      </c>
    </row>
    <row r="71" spans="1:84">
      <c r="A71" s="36">
        <v>44551</v>
      </c>
      <c r="B71">
        <v>1857118.27376556</v>
      </c>
      <c r="C71">
        <v>1788472.1264776101</v>
      </c>
      <c r="D71" s="137">
        <v>1733528.61070807</v>
      </c>
      <c r="E71">
        <v>1994748.03950939</v>
      </c>
      <c r="F71" s="135">
        <v>2030519.6719746699</v>
      </c>
      <c r="G71" s="135">
        <v>2355998.9232273698</v>
      </c>
      <c r="H71">
        <v>1599924.5030256601</v>
      </c>
      <c r="I71">
        <v>1608653.31373297</v>
      </c>
      <c r="J71">
        <v>1761590.0224921801</v>
      </c>
      <c r="K71">
        <v>2633229.6512624999</v>
      </c>
      <c r="L71" s="40">
        <v>2628654.6598653402</v>
      </c>
      <c r="M71">
        <v>2422250.5971155399</v>
      </c>
      <c r="N71" t="s">
        <v>1456</v>
      </c>
      <c r="O71">
        <v>17718.95</v>
      </c>
      <c r="P71">
        <f t="shared" si="4"/>
        <v>1104300.9211362759</v>
      </c>
      <c r="Q71">
        <v>19205.3</v>
      </c>
      <c r="R71">
        <f t="shared" si="5"/>
        <v>1202958.9634858645</v>
      </c>
      <c r="T71" s="19">
        <v>42983</v>
      </c>
      <c r="U71">
        <v>1662988.34668044</v>
      </c>
      <c r="V71" s="135">
        <v>1702928.0757021301</v>
      </c>
      <c r="W71">
        <v>1504453.7913929999</v>
      </c>
      <c r="X71">
        <v>1623900.47578699</v>
      </c>
      <c r="Y71" s="135">
        <v>1618310.57547117</v>
      </c>
      <c r="Z71">
        <v>1655390.5061031401</v>
      </c>
      <c r="AA71">
        <v>1521920.4132938299</v>
      </c>
      <c r="AB71" s="40">
        <v>1511735.25838214</v>
      </c>
      <c r="AC71">
        <v>1450383.6874992801</v>
      </c>
      <c r="AD71">
        <v>1399715.17239599</v>
      </c>
      <c r="AE71">
        <v>1404713.21579489</v>
      </c>
      <c r="AF71" s="40">
        <v>1439425.73240075</v>
      </c>
      <c r="AG71" t="s">
        <v>1457</v>
      </c>
      <c r="AH71">
        <v>10267.58</v>
      </c>
      <c r="AI71">
        <f t="shared" si="6"/>
        <v>1110093.8558527194</v>
      </c>
      <c r="AJ71">
        <v>9251.4500000000007</v>
      </c>
      <c r="AK71">
        <f t="shared" si="7"/>
        <v>1068643.5205880892</v>
      </c>
      <c r="AM71" s="29"/>
      <c r="AN71">
        <v>2552925.7935714298</v>
      </c>
      <c r="AO71">
        <v>2252645.5820543198</v>
      </c>
      <c r="AP71">
        <v>2733021.3023037999</v>
      </c>
      <c r="AQ71">
        <v>2014309.6529975201</v>
      </c>
      <c r="AS71">
        <v>1702944.7811072799</v>
      </c>
      <c r="AT71">
        <v>1583844.4935956299</v>
      </c>
      <c r="AU71">
        <v>1790834.6477845199</v>
      </c>
      <c r="AV71">
        <v>1933735.34470455</v>
      </c>
      <c r="AX71">
        <v>2552925.7935714298</v>
      </c>
      <c r="AY71">
        <v>2380181.6297878399</v>
      </c>
      <c r="AZ71">
        <v>2862233.5728666</v>
      </c>
      <c r="BA71">
        <v>1822542.1834598901</v>
      </c>
      <c r="BC71">
        <v>1702944.7811072799</v>
      </c>
      <c r="BD71">
        <v>1664721.44166975</v>
      </c>
      <c r="BE71">
        <v>1735469.7622789701</v>
      </c>
      <c r="BF71">
        <v>1897934.3032879599</v>
      </c>
      <c r="BH71">
        <v>2733021.3023037999</v>
      </c>
      <c r="BI71">
        <v>2862233.5728666</v>
      </c>
      <c r="BK71">
        <v>1790834.6477845199</v>
      </c>
      <c r="BL71">
        <v>1735469.7622789701</v>
      </c>
      <c r="BN71">
        <v>2552925.7935714298</v>
      </c>
      <c r="BO71">
        <v>2733021.3023037999</v>
      </c>
      <c r="BP71">
        <v>1702944.7811072799</v>
      </c>
      <c r="BQ71">
        <v>1790834.6477845199</v>
      </c>
      <c r="BS71">
        <v>2552925.7935714298</v>
      </c>
      <c r="BT71">
        <v>2568094.5859435098</v>
      </c>
      <c r="BU71">
        <v>2962107.7690446302</v>
      </c>
      <c r="BV71">
        <v>1808693.3915181099</v>
      </c>
      <c r="BX71">
        <v>1702944.7811072799</v>
      </c>
      <c r="BY71">
        <v>2173824.2097818502</v>
      </c>
      <c r="BZ71">
        <v>1891729.70467229</v>
      </c>
      <c r="CA71">
        <v>1276053.7815596501</v>
      </c>
      <c r="CC71">
        <v>1889613.77443891</v>
      </c>
      <c r="CD71">
        <v>1958718.5448384299</v>
      </c>
      <c r="CE71">
        <v>1153874.37876613</v>
      </c>
      <c r="CF71">
        <v>1340059.93765601</v>
      </c>
    </row>
    <row r="72" spans="1:84">
      <c r="A72" s="36">
        <v>44558</v>
      </c>
      <c r="B72">
        <v>1951422.7397073801</v>
      </c>
      <c r="C72">
        <v>1870062.2248875201</v>
      </c>
      <c r="D72" s="137">
        <v>1850801.8212224699</v>
      </c>
      <c r="E72">
        <v>2061784.8719571701</v>
      </c>
      <c r="F72" s="135">
        <v>2098511.6231907401</v>
      </c>
      <c r="G72" s="135">
        <v>2476531.82813968</v>
      </c>
      <c r="H72">
        <v>1658887.0540438299</v>
      </c>
      <c r="I72">
        <v>1667937.55052174</v>
      </c>
      <c r="J72">
        <v>1832740.6435006401</v>
      </c>
      <c r="K72">
        <v>2744088.6195806498</v>
      </c>
      <c r="L72" s="40">
        <v>2749585.9174924502</v>
      </c>
      <c r="M72">
        <v>2495765.9027379998</v>
      </c>
      <c r="N72" t="s">
        <v>1458</v>
      </c>
      <c r="O72">
        <v>17714.46</v>
      </c>
      <c r="P72">
        <f t="shared" si="4"/>
        <v>1104021.0901566804</v>
      </c>
      <c r="Q72">
        <v>19220.05</v>
      </c>
      <c r="R72">
        <f t="shared" si="5"/>
        <v>1203882.8566149182</v>
      </c>
      <c r="T72" s="19">
        <v>42990</v>
      </c>
      <c r="U72">
        <v>1738998.00071272</v>
      </c>
      <c r="V72" s="135">
        <v>1787750.92315285</v>
      </c>
      <c r="W72">
        <v>1609163.7752739501</v>
      </c>
      <c r="X72">
        <v>1676796.3272849601</v>
      </c>
      <c r="Y72" s="135">
        <v>1678455.08800856</v>
      </c>
      <c r="Z72">
        <v>1697503.6405784099</v>
      </c>
      <c r="AA72">
        <v>1568805.7081593701</v>
      </c>
      <c r="AB72" s="40">
        <v>1560292.1948813701</v>
      </c>
      <c r="AC72">
        <v>1489935.65065739</v>
      </c>
      <c r="AD72">
        <v>1434085.4197843701</v>
      </c>
      <c r="AE72">
        <v>1440315.6722492101</v>
      </c>
      <c r="AF72" s="40">
        <v>1490251.8550118201</v>
      </c>
      <c r="AG72" t="s">
        <v>1459</v>
      </c>
      <c r="AH72">
        <v>10403.16</v>
      </c>
      <c r="AI72">
        <f t="shared" si="6"/>
        <v>1124752.2782829816</v>
      </c>
      <c r="AJ72">
        <v>9418.6200000000008</v>
      </c>
      <c r="AK72">
        <f t="shared" si="7"/>
        <v>1087953.4814414377</v>
      </c>
      <c r="AM72" s="29"/>
      <c r="AN72">
        <v>2717844.7998361401</v>
      </c>
      <c r="AO72">
        <v>2365446.80957569</v>
      </c>
      <c r="AP72">
        <v>2877283.83174591</v>
      </c>
      <c r="AQ72">
        <v>2063509.1662719799</v>
      </c>
      <c r="AS72">
        <v>1787768.4606542301</v>
      </c>
      <c r="AT72">
        <v>1629657.1955728801</v>
      </c>
      <c r="AU72">
        <v>1839106.59571555</v>
      </c>
      <c r="AV72">
        <v>2069386.87913558</v>
      </c>
      <c r="AX72">
        <v>2717844.7998361401</v>
      </c>
      <c r="AY72">
        <v>2518125.0561421998</v>
      </c>
      <c r="AZ72">
        <v>3016722.6299620699</v>
      </c>
      <c r="BA72">
        <v>1861061.61250732</v>
      </c>
      <c r="BC72">
        <v>1787768.4606542301</v>
      </c>
      <c r="BD72">
        <v>1674177.0594584399</v>
      </c>
      <c r="BE72">
        <v>1782596.44367365</v>
      </c>
      <c r="BF72">
        <v>1970862.4288918001</v>
      </c>
      <c r="BH72">
        <v>2877283.83174591</v>
      </c>
      <c r="BI72">
        <v>3016722.6299620699</v>
      </c>
      <c r="BK72">
        <v>1839106.59571555</v>
      </c>
      <c r="BL72">
        <v>1782596.44367365</v>
      </c>
      <c r="BN72">
        <v>2717844.7998361401</v>
      </c>
      <c r="BO72">
        <v>2877283.83174591</v>
      </c>
      <c r="BP72">
        <v>1787768.4606542301</v>
      </c>
      <c r="BQ72">
        <v>1839106.59571555</v>
      </c>
      <c r="BS72">
        <v>2717844.7998361401</v>
      </c>
      <c r="BT72">
        <v>2693109.4303872399</v>
      </c>
      <c r="BU72">
        <v>3134383.9568922701</v>
      </c>
      <c r="BV72">
        <v>1908117.2672498601</v>
      </c>
      <c r="BX72">
        <v>1787768.4606542301</v>
      </c>
      <c r="BY72">
        <v>2221267.9231603402</v>
      </c>
      <c r="BZ72">
        <v>1948916.6936445399</v>
      </c>
      <c r="CA72">
        <v>1329041.9148389101</v>
      </c>
      <c r="CC72">
        <v>1935295.1874359699</v>
      </c>
      <c r="CD72">
        <v>2039917.2221146999</v>
      </c>
      <c r="CE72">
        <v>1136145.0989363899</v>
      </c>
      <c r="CF72">
        <v>1312716.01462814</v>
      </c>
    </row>
    <row r="73" spans="1:84">
      <c r="A73" s="36">
        <v>44565</v>
      </c>
      <c r="B73">
        <v>2025615.83227105</v>
      </c>
      <c r="C73">
        <v>1957001.41772254</v>
      </c>
      <c r="D73" s="137">
        <v>1930608.3957535899</v>
      </c>
      <c r="E73">
        <v>2122710.6149235</v>
      </c>
      <c r="F73" s="135">
        <v>2163775.33467197</v>
      </c>
      <c r="G73" s="135">
        <v>2602042.4611897999</v>
      </c>
      <c r="H73">
        <v>1700300.6814400801</v>
      </c>
      <c r="I73">
        <v>1709577.12090065</v>
      </c>
      <c r="J73">
        <v>1874215.56426306</v>
      </c>
      <c r="K73">
        <v>2868706.8307578699</v>
      </c>
      <c r="L73" s="40">
        <v>2927209.1677624602</v>
      </c>
      <c r="M73">
        <v>2669171.7176602399</v>
      </c>
      <c r="N73" t="s">
        <v>1460</v>
      </c>
      <c r="O73">
        <v>17770.740000000002</v>
      </c>
      <c r="P73">
        <f t="shared" si="4"/>
        <v>1107528.6374911191</v>
      </c>
      <c r="Q73">
        <v>19268.099999999999</v>
      </c>
      <c r="R73">
        <f t="shared" si="5"/>
        <v>1206892.5559268526</v>
      </c>
      <c r="T73" s="19">
        <v>42997</v>
      </c>
      <c r="U73">
        <v>1845088.4720761999</v>
      </c>
      <c r="V73" s="135">
        <v>1960545.98863019</v>
      </c>
      <c r="W73">
        <v>1805095.55655131</v>
      </c>
      <c r="X73">
        <v>1691859.54762507</v>
      </c>
      <c r="Y73" s="135">
        <v>1704135.4508550901</v>
      </c>
      <c r="Z73">
        <v>1721591.2172382099</v>
      </c>
      <c r="AA73">
        <v>1559842.59821342</v>
      </c>
      <c r="AB73" s="40">
        <v>1552943.21864348</v>
      </c>
      <c r="AC73">
        <v>1484124.9016198199</v>
      </c>
      <c r="AD73">
        <v>1428937.0531273501</v>
      </c>
      <c r="AE73">
        <v>1430334.2846405201</v>
      </c>
      <c r="AF73" s="40">
        <v>1485646.9767798299</v>
      </c>
      <c r="AG73" t="s">
        <v>1461</v>
      </c>
      <c r="AH73">
        <v>10496.44</v>
      </c>
      <c r="AI73">
        <f t="shared" si="6"/>
        <v>1134837.3767067525</v>
      </c>
      <c r="AJ73">
        <v>9475.2099999999991</v>
      </c>
      <c r="AK73">
        <f t="shared" si="7"/>
        <v>1094490.2445250708</v>
      </c>
      <c r="AM73" s="29"/>
      <c r="AN73">
        <v>2897344.8596413201</v>
      </c>
      <c r="AO73">
        <v>2399722.1338464501</v>
      </c>
      <c r="AP73">
        <v>2981801.16693408</v>
      </c>
      <c r="AQ73">
        <v>2186349.8669401598</v>
      </c>
      <c r="AS73">
        <v>1960565.2212187699</v>
      </c>
      <c r="AT73">
        <v>1777190.0614880901</v>
      </c>
      <c r="AU73">
        <v>1984018.9999249601</v>
      </c>
      <c r="AV73">
        <v>2152659.0071519902</v>
      </c>
      <c r="AX73">
        <v>2897344.8596413201</v>
      </c>
      <c r="AY73">
        <v>2562154.47274885</v>
      </c>
      <c r="AZ73">
        <v>3141207.6892874599</v>
      </c>
      <c r="BA73">
        <v>1909756.28959857</v>
      </c>
      <c r="BC73">
        <v>1960565.2212187699</v>
      </c>
      <c r="BD73">
        <v>1819144.05103694</v>
      </c>
      <c r="BE73">
        <v>1830280.8985419199</v>
      </c>
      <c r="BF73">
        <v>2054515.6846861099</v>
      </c>
      <c r="BH73">
        <v>2981801.16693408</v>
      </c>
      <c r="BI73">
        <v>3141207.6892874599</v>
      </c>
      <c r="BK73">
        <v>1984018.9999249601</v>
      </c>
      <c r="BL73">
        <v>1830280.8985419199</v>
      </c>
      <c r="BN73">
        <v>2897344.8596413201</v>
      </c>
      <c r="BO73">
        <v>2981801.16693408</v>
      </c>
      <c r="BP73">
        <v>1960565.2212187699</v>
      </c>
      <c r="BQ73">
        <v>1984018.9999249601</v>
      </c>
      <c r="BS73">
        <v>2897344.8596413201</v>
      </c>
      <c r="BT73">
        <v>2712392.0939088101</v>
      </c>
      <c r="BU73">
        <v>3246626.2463885802</v>
      </c>
      <c r="BV73">
        <v>1992589.61867101</v>
      </c>
      <c r="BX73">
        <v>1960565.2212187699</v>
      </c>
      <c r="BY73">
        <v>2431022.2531443699</v>
      </c>
      <c r="BZ73">
        <v>2100396.2436580602</v>
      </c>
      <c r="CA73">
        <v>1443984.1048437599</v>
      </c>
      <c r="CC73">
        <v>2051083.89850027</v>
      </c>
      <c r="CD73">
        <v>2162118.4633054901</v>
      </c>
      <c r="CE73">
        <v>1142621.1260003301</v>
      </c>
      <c r="CF73">
        <v>1333831.0517234299</v>
      </c>
    </row>
    <row r="74" spans="1:84">
      <c r="A74" s="36">
        <v>44572</v>
      </c>
      <c r="B74">
        <v>2038302.9394338401</v>
      </c>
      <c r="C74">
        <v>1974545.9354324299</v>
      </c>
      <c r="D74" s="137">
        <v>1988275.6685347499</v>
      </c>
      <c r="E74">
        <v>2140159.2961781798</v>
      </c>
      <c r="F74" s="135">
        <v>2174096.5430183602</v>
      </c>
      <c r="G74" s="135">
        <v>2632590.4396841698</v>
      </c>
      <c r="H74">
        <v>1721459.2231199199</v>
      </c>
      <c r="I74">
        <v>1730724.5898861899</v>
      </c>
      <c r="J74">
        <v>1889340.4838666699</v>
      </c>
      <c r="K74">
        <v>2985386.6999209002</v>
      </c>
      <c r="L74" s="40">
        <v>3120536.6972473301</v>
      </c>
      <c r="M74">
        <v>2868825.7621412198</v>
      </c>
      <c r="N74" t="s">
        <v>1462</v>
      </c>
      <c r="O74">
        <v>17878.68</v>
      </c>
      <c r="P74">
        <f t="shared" si="4"/>
        <v>1114255.7991698557</v>
      </c>
      <c r="Q74">
        <v>19236.2</v>
      </c>
      <c r="R74">
        <f t="shared" si="5"/>
        <v>1204894.4412952042</v>
      </c>
      <c r="T74" s="19">
        <v>43004</v>
      </c>
      <c r="U74">
        <v>1743577.8546374701</v>
      </c>
      <c r="V74" s="135">
        <v>1841903.54812824</v>
      </c>
      <c r="W74">
        <v>1676843.51725834</v>
      </c>
      <c r="X74">
        <v>1602952.3283973699</v>
      </c>
      <c r="Y74" s="135">
        <v>1624415.9944640901</v>
      </c>
      <c r="Z74">
        <v>1636475.7474579599</v>
      </c>
      <c r="AA74">
        <v>1481288.92496739</v>
      </c>
      <c r="AB74" s="40">
        <v>1472966.6428833399</v>
      </c>
      <c r="AC74">
        <v>1412085.4788952</v>
      </c>
      <c r="AD74">
        <v>1369426.5879881</v>
      </c>
      <c r="AE74">
        <v>1367699.94631611</v>
      </c>
      <c r="AF74" s="40">
        <v>1411008.0726664099</v>
      </c>
      <c r="AG74" t="s">
        <v>1463</v>
      </c>
      <c r="AH74">
        <v>10413.85</v>
      </c>
      <c r="AI74">
        <f t="shared" si="6"/>
        <v>1125908.0426713834</v>
      </c>
      <c r="AJ74">
        <v>9380.3700000000008</v>
      </c>
      <c r="AK74">
        <f t="shared" si="7"/>
        <v>1083535.1886697647</v>
      </c>
      <c r="AM74" s="29"/>
      <c r="AN74">
        <v>2984859.1611267901</v>
      </c>
      <c r="AO74">
        <v>2420239.7580908299</v>
      </c>
      <c r="AP74">
        <v>3012826.8080760301</v>
      </c>
      <c r="AQ74">
        <v>2242845.1475018901</v>
      </c>
      <c r="AS74">
        <v>1841921.6168567101</v>
      </c>
      <c r="AT74">
        <v>1673997.5205677899</v>
      </c>
      <c r="AU74">
        <v>1907931.8712778401</v>
      </c>
      <c r="AV74">
        <v>2089187.85632612</v>
      </c>
      <c r="AX74">
        <v>2984859.1611267901</v>
      </c>
      <c r="AY74">
        <v>2591926.7077221898</v>
      </c>
      <c r="AZ74">
        <v>3216643.7919456898</v>
      </c>
      <c r="BA74">
        <v>1932425.09675611</v>
      </c>
      <c r="BC74">
        <v>1841921.6168567101</v>
      </c>
      <c r="BD74">
        <v>1703228.19210487</v>
      </c>
      <c r="BE74">
        <v>1772681.9586648101</v>
      </c>
      <c r="BF74">
        <v>1922923.95508197</v>
      </c>
      <c r="BH74">
        <v>3012826.8080760301</v>
      </c>
      <c r="BI74">
        <v>3216643.7919456898</v>
      </c>
      <c r="BK74">
        <v>1907931.8712778401</v>
      </c>
      <c r="BL74">
        <v>1772681.9586648101</v>
      </c>
      <c r="BN74">
        <v>2984859.1611267901</v>
      </c>
      <c r="BO74">
        <v>3012826.8080760301</v>
      </c>
      <c r="BP74">
        <v>1841921.6168567101</v>
      </c>
      <c r="BQ74">
        <v>1907931.8712778401</v>
      </c>
      <c r="BS74">
        <v>2984859.1611267901</v>
      </c>
      <c r="BT74">
        <v>2751884.52279612</v>
      </c>
      <c r="BU74">
        <v>3311185.4092980199</v>
      </c>
      <c r="BV74">
        <v>2045363.3547215201</v>
      </c>
      <c r="BX74">
        <v>1841921.6168567101</v>
      </c>
      <c r="BY74">
        <v>2270076.42487494</v>
      </c>
      <c r="BZ74">
        <v>2024823.98681124</v>
      </c>
      <c r="CA74">
        <v>1341981.0676775901</v>
      </c>
      <c r="CC74">
        <v>2148705.2366493898</v>
      </c>
      <c r="CD74">
        <v>2272721.6332958802</v>
      </c>
      <c r="CE74">
        <v>1178985.0433352899</v>
      </c>
      <c r="CF74">
        <v>1344074.87420067</v>
      </c>
    </row>
    <row r="75" spans="1:84">
      <c r="A75" s="36">
        <v>44579</v>
      </c>
      <c r="B75">
        <v>2028661.76653032</v>
      </c>
      <c r="C75">
        <v>1967467.1882539</v>
      </c>
      <c r="D75" s="137">
        <v>1986088.5652993601</v>
      </c>
      <c r="E75">
        <v>2157009.48370342</v>
      </c>
      <c r="F75" s="135">
        <v>2177857.73003778</v>
      </c>
      <c r="G75" s="135">
        <v>2667103.7003484298</v>
      </c>
      <c r="H75">
        <v>1701203.3862612101</v>
      </c>
      <c r="I75">
        <v>1707749.2209554501</v>
      </c>
      <c r="J75">
        <v>1857391.73628448</v>
      </c>
      <c r="K75">
        <v>3061414.5478788801</v>
      </c>
      <c r="L75" s="40">
        <v>3214792.5081876898</v>
      </c>
      <c r="M75">
        <v>2907669.6629606201</v>
      </c>
      <c r="N75" t="s">
        <v>1464</v>
      </c>
      <c r="O75">
        <v>17871.32</v>
      </c>
      <c r="P75">
        <f t="shared" si="4"/>
        <v>1113797.100726688</v>
      </c>
      <c r="Q75">
        <v>19214.099999999999</v>
      </c>
      <c r="R75">
        <f t="shared" si="5"/>
        <v>1203510.1675221813</v>
      </c>
      <c r="T75" s="19">
        <v>43011</v>
      </c>
      <c r="U75">
        <v>1769586.22430248</v>
      </c>
      <c r="V75" s="135">
        <v>1873344.8416947799</v>
      </c>
      <c r="W75">
        <v>1680415.1939501001</v>
      </c>
      <c r="X75">
        <v>1632991.65503154</v>
      </c>
      <c r="Y75" s="135">
        <v>1653931.6330835</v>
      </c>
      <c r="Z75">
        <v>1665932.3109122</v>
      </c>
      <c r="AA75">
        <v>1506317.7701695899</v>
      </c>
      <c r="AB75" s="40">
        <v>1503118.27006316</v>
      </c>
      <c r="AC75">
        <v>1438124.33512602</v>
      </c>
      <c r="AD75">
        <v>1375437.3925475201</v>
      </c>
      <c r="AE75">
        <v>1376241.2324808601</v>
      </c>
      <c r="AF75" s="40">
        <v>1428941.9852700001</v>
      </c>
      <c r="AG75" t="s">
        <v>1465</v>
      </c>
      <c r="AH75">
        <v>10368.620000000001</v>
      </c>
      <c r="AI75">
        <f t="shared" si="6"/>
        <v>1121017.9375930475</v>
      </c>
      <c r="AJ75">
        <v>9292.9599999999991</v>
      </c>
      <c r="AK75">
        <f t="shared" si="7"/>
        <v>1073438.3789659229</v>
      </c>
      <c r="AM75" s="29"/>
      <c r="AN75">
        <v>2832616.4196135099</v>
      </c>
      <c r="AO75">
        <v>2282794.3422288499</v>
      </c>
      <c r="AP75">
        <v>2847302.1032403298</v>
      </c>
      <c r="AQ75">
        <v>2158985.1674367902</v>
      </c>
      <c r="AS75">
        <v>1873363.2188564599</v>
      </c>
      <c r="AT75">
        <v>1717312.20641248</v>
      </c>
      <c r="AU75">
        <v>1974547.3125634999</v>
      </c>
      <c r="AV75">
        <v>2122959.5780236302</v>
      </c>
      <c r="AX75">
        <v>2832616.4196135099</v>
      </c>
      <c r="AY75">
        <v>2449681.7700023898</v>
      </c>
      <c r="AZ75">
        <v>3107744.3163693701</v>
      </c>
      <c r="BA75">
        <v>1844557.7276066099</v>
      </c>
      <c r="BC75">
        <v>1873363.2188564599</v>
      </c>
      <c r="BD75">
        <v>1736671.07765685</v>
      </c>
      <c r="BE75">
        <v>1830666.38553273</v>
      </c>
      <c r="BF75">
        <v>1942182.0384921101</v>
      </c>
      <c r="BH75">
        <v>2847302.1032403298</v>
      </c>
      <c r="BI75">
        <v>3107744.3163693701</v>
      </c>
      <c r="BK75">
        <v>1974547.3125634999</v>
      </c>
      <c r="BL75">
        <v>1830666.38553273</v>
      </c>
      <c r="BN75">
        <v>2832616.4196135099</v>
      </c>
      <c r="BO75">
        <v>2847302.1032403298</v>
      </c>
      <c r="BP75">
        <v>1873363.2188564599</v>
      </c>
      <c r="BQ75">
        <v>1974547.3125634999</v>
      </c>
      <c r="BS75">
        <v>2832616.4196135099</v>
      </c>
      <c r="BT75">
        <v>2618349.3263274399</v>
      </c>
      <c r="BU75">
        <v>3140179.2388348202</v>
      </c>
      <c r="BV75">
        <v>1943606.5278241199</v>
      </c>
      <c r="BX75">
        <v>1873363.2188564599</v>
      </c>
      <c r="BY75">
        <v>2334421.7411380201</v>
      </c>
      <c r="BZ75">
        <v>2091835.5366547599</v>
      </c>
      <c r="CA75">
        <v>1363862.0689860799</v>
      </c>
      <c r="CC75">
        <v>2175940.0755239199</v>
      </c>
      <c r="CD75">
        <v>2331221.4881369099</v>
      </c>
      <c r="CE75">
        <v>1208159.0282326201</v>
      </c>
      <c r="CF75">
        <v>1378973.7783092901</v>
      </c>
    </row>
    <row r="76" spans="1:84">
      <c r="A76" s="36">
        <v>44586</v>
      </c>
      <c r="B76">
        <v>1919377.75716733</v>
      </c>
      <c r="C76">
        <v>1861233.7974241299</v>
      </c>
      <c r="D76" s="137">
        <v>1862533.99565208</v>
      </c>
      <c r="E76">
        <v>2058247.20947625</v>
      </c>
      <c r="F76" s="135">
        <v>2094739.78977089</v>
      </c>
      <c r="G76" s="135">
        <v>2593678.3354778402</v>
      </c>
      <c r="H76">
        <v>1643586.7206656099</v>
      </c>
      <c r="I76">
        <v>1647021.65865828</v>
      </c>
      <c r="J76">
        <v>1745985.3799421401</v>
      </c>
      <c r="K76">
        <v>2897332.9328277302</v>
      </c>
      <c r="L76" s="40">
        <v>3050822.0163075798</v>
      </c>
      <c r="M76">
        <v>2693665.1757667102</v>
      </c>
      <c r="N76" t="s">
        <v>1466</v>
      </c>
      <c r="O76">
        <v>17890.099999999999</v>
      </c>
      <c r="P76">
        <f t="shared" si="4"/>
        <v>1114967.5296346615</v>
      </c>
      <c r="Q76">
        <v>19230.5</v>
      </c>
      <c r="R76">
        <f t="shared" si="5"/>
        <v>1204537.4114080444</v>
      </c>
      <c r="T76" s="19">
        <v>43018</v>
      </c>
      <c r="U76">
        <v>1881943.15230419</v>
      </c>
      <c r="V76" s="135">
        <v>2026518.88267596</v>
      </c>
      <c r="W76">
        <v>1867731.0756197199</v>
      </c>
      <c r="X76">
        <v>1678650.1017062201</v>
      </c>
      <c r="Y76" s="135">
        <v>1693965.04826229</v>
      </c>
      <c r="Z76">
        <v>1685840.2020276</v>
      </c>
      <c r="AA76">
        <v>1558330.92277355</v>
      </c>
      <c r="AB76" s="40">
        <v>1559567.8766953801</v>
      </c>
      <c r="AC76">
        <v>1466843.67809849</v>
      </c>
      <c r="AD76">
        <v>1401123.68585335</v>
      </c>
      <c r="AE76">
        <v>1406663.0449248501</v>
      </c>
      <c r="AF76" s="40">
        <v>1466365.97586423</v>
      </c>
      <c r="AG76" t="s">
        <v>1467</v>
      </c>
      <c r="AH76">
        <v>10405.030000000001</v>
      </c>
      <c r="AI76">
        <f t="shared" si="6"/>
        <v>1124954.4559636468</v>
      </c>
      <c r="AJ76">
        <v>9312.07</v>
      </c>
      <c r="AK76">
        <f t="shared" si="7"/>
        <v>1075645.7926879274</v>
      </c>
      <c r="AM76" s="29"/>
      <c r="AN76">
        <v>2920866.5841665701</v>
      </c>
      <c r="AO76">
        <v>2346198.9550842601</v>
      </c>
      <c r="AP76">
        <v>2922257.33110813</v>
      </c>
      <c r="AQ76">
        <v>2289668.5396217401</v>
      </c>
      <c r="AS76">
        <v>2026538.7624462601</v>
      </c>
      <c r="AT76">
        <v>1818109.84636786</v>
      </c>
      <c r="AU76">
        <v>2150627.5691613499</v>
      </c>
      <c r="AV76">
        <v>2304631.8439130001</v>
      </c>
      <c r="AX76">
        <v>2920866.5841665701</v>
      </c>
      <c r="AY76">
        <v>2512503.8589940998</v>
      </c>
      <c r="AZ76">
        <v>3154842.18148395</v>
      </c>
      <c r="BA76">
        <v>1899617.7757756601</v>
      </c>
      <c r="BC76">
        <v>2026538.7624462601</v>
      </c>
      <c r="BD76">
        <v>1857222.1005124</v>
      </c>
      <c r="BE76">
        <v>2019993.9031245301</v>
      </c>
      <c r="BF76">
        <v>2061995.2484466899</v>
      </c>
      <c r="BH76">
        <v>2922257.33110813</v>
      </c>
      <c r="BI76">
        <v>3154842.18148395</v>
      </c>
      <c r="BK76">
        <v>2150627.5691613499</v>
      </c>
      <c r="BL76">
        <v>2019993.9031245301</v>
      </c>
      <c r="BN76">
        <v>2920866.5841665701</v>
      </c>
      <c r="BO76">
        <v>2922257.33110813</v>
      </c>
      <c r="BP76">
        <v>2026538.7624462601</v>
      </c>
      <c r="BQ76">
        <v>2150627.5691613499</v>
      </c>
      <c r="BS76">
        <v>2920866.5841665701</v>
      </c>
      <c r="BT76">
        <v>2672758.6253285301</v>
      </c>
      <c r="BU76">
        <v>3241151.7022595601</v>
      </c>
      <c r="BV76">
        <v>2004927.3137769699</v>
      </c>
      <c r="BX76">
        <v>2026538.7624462601</v>
      </c>
      <c r="BY76">
        <v>2589527.3490095902</v>
      </c>
      <c r="BZ76">
        <v>2284859.6607995802</v>
      </c>
      <c r="CA76">
        <v>1467931.5641600599</v>
      </c>
      <c r="CC76">
        <v>2249628.28618153</v>
      </c>
      <c r="CD76">
        <v>2342131.6047013998</v>
      </c>
      <c r="CE76">
        <v>1203761.32936986</v>
      </c>
      <c r="CF76">
        <v>1366852.59879795</v>
      </c>
    </row>
    <row r="77" spans="1:84">
      <c r="A77" s="36">
        <v>44593</v>
      </c>
      <c r="B77">
        <v>1952960.4699919</v>
      </c>
      <c r="C77">
        <v>1910621.6362387801</v>
      </c>
      <c r="D77" s="137">
        <v>1959125.0086666001</v>
      </c>
      <c r="E77">
        <v>2071763.0328184799</v>
      </c>
      <c r="F77" s="135">
        <v>2106616.9643788901</v>
      </c>
      <c r="G77" s="135">
        <v>2640001.4305494698</v>
      </c>
      <c r="H77">
        <v>1658515.9667116499</v>
      </c>
      <c r="I77">
        <v>1661982.10539109</v>
      </c>
      <c r="J77">
        <v>1753196.2995613001</v>
      </c>
      <c r="K77">
        <v>2976179.0197064201</v>
      </c>
      <c r="L77" s="40">
        <v>3145870.3762256401</v>
      </c>
      <c r="M77">
        <v>2773774.7780940202</v>
      </c>
      <c r="N77" t="s">
        <v>1468</v>
      </c>
      <c r="O77">
        <v>17831.599999999999</v>
      </c>
      <c r="P77">
        <f t="shared" si="4"/>
        <v>1111321.6248893763</v>
      </c>
      <c r="Q77">
        <v>19211.349999999999</v>
      </c>
      <c r="R77">
        <f t="shared" si="5"/>
        <v>1203337.9162608322</v>
      </c>
      <c r="T77" s="19">
        <v>43025</v>
      </c>
      <c r="U77">
        <v>1888467.2218988501</v>
      </c>
      <c r="V77" s="135">
        <v>2039964.8354625099</v>
      </c>
      <c r="W77">
        <v>1871746.6974323001</v>
      </c>
      <c r="X77">
        <v>1705676.3683436899</v>
      </c>
      <c r="Y77" s="135">
        <v>1700385.1757952</v>
      </c>
      <c r="Z77">
        <v>1684407.2378558801</v>
      </c>
      <c r="AA77">
        <v>1584375.8269295001</v>
      </c>
      <c r="AB77" s="40">
        <v>1581113.30691193</v>
      </c>
      <c r="AC77">
        <v>1487232.8052240601</v>
      </c>
      <c r="AD77">
        <v>1434728.2363348601</v>
      </c>
      <c r="AE77">
        <v>1439466.4271324901</v>
      </c>
      <c r="AF77" s="40">
        <v>1499447.19227972</v>
      </c>
      <c r="AG77" t="s">
        <v>1469</v>
      </c>
      <c r="AH77">
        <v>10389.77</v>
      </c>
      <c r="AI77">
        <f t="shared" si="6"/>
        <v>1123304.5995962934</v>
      </c>
      <c r="AJ77">
        <v>9252.31</v>
      </c>
      <c r="AK77">
        <f t="shared" si="7"/>
        <v>1068742.8599811255</v>
      </c>
      <c r="AM77" s="29"/>
      <c r="AN77">
        <v>2883946.8305427101</v>
      </c>
      <c r="AO77">
        <v>2276434.7291548299</v>
      </c>
      <c r="AP77">
        <v>2835159.4513544599</v>
      </c>
      <c r="AQ77">
        <v>2295507.1943977801</v>
      </c>
      <c r="AS77">
        <v>2039984.84713509</v>
      </c>
      <c r="AT77">
        <v>1818264.3857048</v>
      </c>
      <c r="AU77">
        <v>2136637.7368239602</v>
      </c>
      <c r="AV77">
        <v>2308008.12956433</v>
      </c>
      <c r="AX77">
        <v>2883946.8305427101</v>
      </c>
      <c r="AY77">
        <v>2463999.9719962198</v>
      </c>
      <c r="AZ77">
        <v>3068746.5383512499</v>
      </c>
      <c r="BA77">
        <v>1907596.1704339201</v>
      </c>
      <c r="BC77">
        <v>2039984.84713509</v>
      </c>
      <c r="BD77">
        <v>1855225.58675435</v>
      </c>
      <c r="BE77">
        <v>2006793.24296761</v>
      </c>
      <c r="BF77">
        <v>2098214.1949856598</v>
      </c>
      <c r="BH77">
        <v>2835159.4513544599</v>
      </c>
      <c r="BI77">
        <v>3068746.5383512499</v>
      </c>
      <c r="BK77">
        <v>2136637.7368239602</v>
      </c>
      <c r="BL77">
        <v>2006793.24296761</v>
      </c>
      <c r="BN77">
        <v>2883946.8305427101</v>
      </c>
      <c r="BO77">
        <v>2835159.4513544599</v>
      </c>
      <c r="BP77">
        <v>2039984.84713509</v>
      </c>
      <c r="BQ77">
        <v>2136637.7368239602</v>
      </c>
      <c r="BS77">
        <v>2883946.8305427101</v>
      </c>
      <c r="BT77">
        <v>2582339.2010336602</v>
      </c>
      <c r="BU77">
        <v>3148876.1132962299</v>
      </c>
      <c r="BV77">
        <v>1991163.4877678901</v>
      </c>
      <c r="BX77">
        <v>2039984.84713509</v>
      </c>
      <c r="BY77">
        <v>2563450.80860506</v>
      </c>
      <c r="BZ77">
        <v>2273069.7849498498</v>
      </c>
      <c r="CA77">
        <v>1465487.4581057299</v>
      </c>
      <c r="CC77">
        <v>2263980.9146473701</v>
      </c>
      <c r="CD77">
        <v>2332236.0986715299</v>
      </c>
      <c r="CE77">
        <v>1236274.9228761401</v>
      </c>
      <c r="CF77">
        <v>1399937.26595186</v>
      </c>
    </row>
    <row r="78" spans="1:84">
      <c r="A78" s="36">
        <v>44600</v>
      </c>
      <c r="B78">
        <v>1884313.90947169</v>
      </c>
      <c r="C78">
        <v>1846548.9396675101</v>
      </c>
      <c r="D78" s="137">
        <v>1866419.2132565</v>
      </c>
      <c r="E78">
        <v>2031301.5007875301</v>
      </c>
      <c r="F78" s="135">
        <v>2063557.7136269801</v>
      </c>
      <c r="G78" s="135">
        <v>2581789.3990058601</v>
      </c>
      <c r="H78">
        <v>1627680.32754595</v>
      </c>
      <c r="I78">
        <v>1631285.29590451</v>
      </c>
      <c r="J78">
        <v>1736207.8274185499</v>
      </c>
      <c r="K78">
        <v>2922310.1794497301</v>
      </c>
      <c r="L78" s="40">
        <v>3106106.5746701499</v>
      </c>
      <c r="M78">
        <v>2759739.4777168599</v>
      </c>
      <c r="N78" t="s">
        <v>1470</v>
      </c>
      <c r="O78">
        <v>17847.95</v>
      </c>
      <c r="P78">
        <f t="shared" si="4"/>
        <v>1112340.6085233153</v>
      </c>
      <c r="Q78">
        <v>19255.45</v>
      </c>
      <c r="R78">
        <f t="shared" si="5"/>
        <v>1206100.2001246475</v>
      </c>
      <c r="T78" s="19">
        <v>43032</v>
      </c>
      <c r="U78">
        <v>1918915.6084066001</v>
      </c>
      <c r="V78" s="135">
        <v>2071604.6900605401</v>
      </c>
      <c r="W78">
        <v>1884455.8575078601</v>
      </c>
      <c r="X78">
        <v>1712038.5411976101</v>
      </c>
      <c r="Y78" s="135">
        <v>1720883.3190894099</v>
      </c>
      <c r="Z78">
        <v>1730694.74875216</v>
      </c>
      <c r="AA78">
        <v>1583900.51418142</v>
      </c>
      <c r="AB78" s="40">
        <v>1599541.1825039899</v>
      </c>
      <c r="AC78">
        <v>1520531.94773303</v>
      </c>
      <c r="AD78">
        <v>1433763.5052793899</v>
      </c>
      <c r="AE78">
        <v>1435306.3691580801</v>
      </c>
      <c r="AF78" s="40">
        <v>1482458.4555911899</v>
      </c>
      <c r="AG78" t="s">
        <v>1471</v>
      </c>
      <c r="AH78">
        <v>10412.129999999999</v>
      </c>
      <c r="AI78">
        <f t="shared" si="6"/>
        <v>1125722.082451734</v>
      </c>
      <c r="AJ78">
        <v>9249.3700000000008</v>
      </c>
      <c r="AK78">
        <f t="shared" si="7"/>
        <v>1068403.2578700481</v>
      </c>
      <c r="AM78" s="29"/>
      <c r="AN78">
        <v>2766858.5892226798</v>
      </c>
      <c r="AO78">
        <v>2204556.3025817601</v>
      </c>
      <c r="AP78">
        <v>2741641.7168515301</v>
      </c>
      <c r="AQ78">
        <v>2223807.0271807602</v>
      </c>
      <c r="AS78">
        <v>2071625.01211415</v>
      </c>
      <c r="AT78">
        <v>1837928.9150362001</v>
      </c>
      <c r="AU78">
        <v>2151423.2699627802</v>
      </c>
      <c r="AV78">
        <v>2368743.3634938202</v>
      </c>
      <c r="AX78">
        <v>2766858.5892226798</v>
      </c>
      <c r="AY78">
        <v>2387468.1328660198</v>
      </c>
      <c r="AZ78">
        <v>2966772.0908818399</v>
      </c>
      <c r="BA78">
        <v>1862796.2743712801</v>
      </c>
      <c r="BC78">
        <v>2071625.01211415</v>
      </c>
      <c r="BD78">
        <v>1872646.1550139701</v>
      </c>
      <c r="BE78">
        <v>2028366.2703295101</v>
      </c>
      <c r="BF78">
        <v>2135520.4433725001</v>
      </c>
      <c r="BH78">
        <v>2741641.7168515301</v>
      </c>
      <c r="BI78">
        <v>2966772.0908818399</v>
      </c>
      <c r="BK78">
        <v>2151423.2699627802</v>
      </c>
      <c r="BL78">
        <v>2028366.2703295101</v>
      </c>
      <c r="BN78">
        <v>2766858.5892226798</v>
      </c>
      <c r="BO78">
        <v>2741641.7168515301</v>
      </c>
      <c r="BP78">
        <v>2071625.01211415</v>
      </c>
      <c r="BQ78">
        <v>2151423.2699627802</v>
      </c>
      <c r="BS78">
        <v>2766858.5892226798</v>
      </c>
      <c r="BT78">
        <v>2489542.8418445201</v>
      </c>
      <c r="BU78">
        <v>3051749.0295815999</v>
      </c>
      <c r="BV78">
        <v>1894034.5328345699</v>
      </c>
      <c r="BX78">
        <v>2071625.01211415</v>
      </c>
      <c r="BY78">
        <v>2556132.1565464898</v>
      </c>
      <c r="BZ78">
        <v>2284457.8645724501</v>
      </c>
      <c r="CA78">
        <v>1487359.8584179599</v>
      </c>
      <c r="CC78">
        <v>2222165.1871538302</v>
      </c>
      <c r="CD78">
        <v>2280891.9209592799</v>
      </c>
      <c r="CE78">
        <v>1302366.1802530901</v>
      </c>
      <c r="CF78">
        <v>1477773.7779387799</v>
      </c>
    </row>
    <row r="79" spans="1:84">
      <c r="A79" s="36">
        <v>44607</v>
      </c>
      <c r="B79">
        <v>1823513.3806594</v>
      </c>
      <c r="C79">
        <v>1775659.92587368</v>
      </c>
      <c r="D79" s="137">
        <v>1807776.3215759799</v>
      </c>
      <c r="E79">
        <v>1980112.7029676901</v>
      </c>
      <c r="F79" s="135">
        <v>2000051.7249901099</v>
      </c>
      <c r="G79" s="135">
        <v>2506426.9664488798</v>
      </c>
      <c r="H79">
        <v>1619135.00582633</v>
      </c>
      <c r="I79">
        <v>1622721.04810102</v>
      </c>
      <c r="J79">
        <v>1731016.56601457</v>
      </c>
      <c r="K79">
        <v>2806723.0708185602</v>
      </c>
      <c r="L79" s="40">
        <v>2979998.6477385401</v>
      </c>
      <c r="M79">
        <v>2667481.3869767901</v>
      </c>
      <c r="N79" t="s">
        <v>1472</v>
      </c>
      <c r="O79">
        <v>17906</v>
      </c>
      <c r="P79">
        <f t="shared" si="4"/>
        <v>1115958.4678474828</v>
      </c>
      <c r="Q79">
        <v>19257.099999999999</v>
      </c>
      <c r="R79">
        <f t="shared" si="5"/>
        <v>1206203.5508814566</v>
      </c>
      <c r="T79" s="19">
        <v>43039</v>
      </c>
      <c r="U79">
        <v>1958707.52173959</v>
      </c>
      <c r="V79" s="135">
        <v>2143220.06419593</v>
      </c>
      <c r="W79">
        <v>1961567.7911970899</v>
      </c>
      <c r="X79">
        <v>1734723.0518684799</v>
      </c>
      <c r="Y79" s="135">
        <v>1724376.7122271601</v>
      </c>
      <c r="Z79">
        <v>1718233.7465611401</v>
      </c>
      <c r="AA79">
        <v>1592701.72137189</v>
      </c>
      <c r="AB79" s="40">
        <v>1600740.83839087</v>
      </c>
      <c r="AC79">
        <v>1490638.2896406001</v>
      </c>
      <c r="AD79">
        <v>1441285.9844704201</v>
      </c>
      <c r="AE79">
        <v>1442454.1948764899</v>
      </c>
      <c r="AF79" s="40">
        <v>1491219.7850637401</v>
      </c>
      <c r="AG79" t="s">
        <v>1473</v>
      </c>
      <c r="AH79">
        <v>10435.09</v>
      </c>
      <c r="AI79">
        <f t="shared" si="6"/>
        <v>1128204.4351512387</v>
      </c>
      <c r="AJ79">
        <v>9258.32</v>
      </c>
      <c r="AK79">
        <f t="shared" si="7"/>
        <v>1069437.080623158</v>
      </c>
      <c r="AM79" s="29"/>
      <c r="AN79">
        <v>2526958.1152441199</v>
      </c>
      <c r="AO79">
        <v>2037153.31974522</v>
      </c>
      <c r="AP79">
        <v>2533551.1105424999</v>
      </c>
      <c r="AQ79">
        <v>2049916.4366903601</v>
      </c>
      <c r="AS79">
        <v>2143241.0887829401</v>
      </c>
      <c r="AT79">
        <v>1889933.1136871499</v>
      </c>
      <c r="AU79">
        <v>2231219.5590456999</v>
      </c>
      <c r="AV79">
        <v>2436181.48705249</v>
      </c>
      <c r="AX79">
        <v>2526958.1152441199</v>
      </c>
      <c r="AY79">
        <v>2217802.7100038999</v>
      </c>
      <c r="AZ79">
        <v>2813389.97378325</v>
      </c>
      <c r="BA79">
        <v>1759811.5823426601</v>
      </c>
      <c r="BC79">
        <v>2143241.0887829401</v>
      </c>
      <c r="BD79">
        <v>1929715.0465880199</v>
      </c>
      <c r="BE79">
        <v>2080333.0141753601</v>
      </c>
      <c r="BF79">
        <v>2224977.3947453802</v>
      </c>
      <c r="BH79">
        <v>2533551.1105424999</v>
      </c>
      <c r="BI79">
        <v>2813389.97378325</v>
      </c>
      <c r="BK79">
        <v>2231219.5590456999</v>
      </c>
      <c r="BL79">
        <v>2080333.0141753601</v>
      </c>
      <c r="BN79">
        <v>2526958.1152441199</v>
      </c>
      <c r="BO79">
        <v>2533551.1105424999</v>
      </c>
      <c r="BP79">
        <v>2143241.0887829401</v>
      </c>
      <c r="BQ79">
        <v>2231219.5590456999</v>
      </c>
      <c r="BS79">
        <v>2526958.1152441199</v>
      </c>
      <c r="BT79">
        <v>2298881.2033018498</v>
      </c>
      <c r="BU79">
        <v>2823966.4820136302</v>
      </c>
      <c r="BV79">
        <v>1775022.87296391</v>
      </c>
      <c r="BX79">
        <v>2143241.0887829401</v>
      </c>
      <c r="BY79">
        <v>2616674.1466743001</v>
      </c>
      <c r="BZ79">
        <v>2367886.2657866301</v>
      </c>
      <c r="CA79">
        <v>1569015.91464511</v>
      </c>
      <c r="CC79">
        <v>2360272.75353545</v>
      </c>
      <c r="CD79">
        <v>2442789.6295089698</v>
      </c>
      <c r="CE79">
        <v>1301050.79041104</v>
      </c>
      <c r="CF79">
        <v>1496504.5605741499</v>
      </c>
    </row>
    <row r="80" spans="1:84">
      <c r="A80" s="36">
        <v>44614</v>
      </c>
      <c r="B80">
        <v>1780903.95133133</v>
      </c>
      <c r="C80">
        <v>1731286.1843260899</v>
      </c>
      <c r="D80" s="137">
        <v>1714711.99654125</v>
      </c>
      <c r="E80">
        <v>1913151.891729</v>
      </c>
      <c r="F80" s="135">
        <v>1921109.68340475</v>
      </c>
      <c r="G80" s="135">
        <v>2398224.5143072801</v>
      </c>
      <c r="H80">
        <v>1576910.27792439</v>
      </c>
      <c r="I80">
        <v>1580402.8013394701</v>
      </c>
      <c r="J80">
        <v>1679743.85532922</v>
      </c>
      <c r="K80">
        <v>2594375.7590239998</v>
      </c>
      <c r="L80" s="40">
        <v>2721617.8649863699</v>
      </c>
      <c r="M80">
        <v>2400546.52458202</v>
      </c>
      <c r="N80" t="s">
        <v>1474</v>
      </c>
      <c r="O80">
        <v>17871.400000000001</v>
      </c>
      <c r="P80">
        <f t="shared" si="4"/>
        <v>1113802.0865793312</v>
      </c>
      <c r="Q80">
        <v>19300.3</v>
      </c>
      <c r="R80">
        <f t="shared" si="5"/>
        <v>1208909.4616051938</v>
      </c>
      <c r="T80" s="19">
        <v>43046</v>
      </c>
      <c r="U80">
        <v>1984457.9966253899</v>
      </c>
      <c r="V80" s="135">
        <v>2205587.76806403</v>
      </c>
      <c r="W80">
        <v>2022396.0084021101</v>
      </c>
      <c r="X80">
        <v>1736018.3117472101</v>
      </c>
      <c r="Y80" s="135">
        <v>1719600.18873429</v>
      </c>
      <c r="Z80">
        <v>1685724.7640762001</v>
      </c>
      <c r="AA80">
        <v>1581998.76580427</v>
      </c>
      <c r="AB80" s="40">
        <v>1580323.3889971899</v>
      </c>
      <c r="AC80">
        <v>1475895.8769560501</v>
      </c>
      <c r="AD80">
        <v>1447781.3799737699</v>
      </c>
      <c r="AE80">
        <v>1461444.10435204</v>
      </c>
      <c r="AF80" s="40">
        <v>1528351.15771182</v>
      </c>
      <c r="AG80" t="s">
        <v>1475</v>
      </c>
      <c r="AH80">
        <v>10554.12</v>
      </c>
      <c r="AI80">
        <f t="shared" si="6"/>
        <v>1141073.5310494101</v>
      </c>
      <c r="AJ80">
        <v>9359.7800000000007</v>
      </c>
      <c r="AK80">
        <f t="shared" si="7"/>
        <v>1081156.8187830001</v>
      </c>
      <c r="AM80" s="29"/>
      <c r="AN80">
        <v>2593581.3659525299</v>
      </c>
      <c r="AO80">
        <v>2082816.11140731</v>
      </c>
      <c r="AP80">
        <v>2631561.5352538298</v>
      </c>
      <c r="AQ80">
        <v>2116764.2116908398</v>
      </c>
      <c r="AS80">
        <v>2205609.4044665201</v>
      </c>
      <c r="AT80">
        <v>1904778.53829516</v>
      </c>
      <c r="AU80">
        <v>2272909.8965064702</v>
      </c>
      <c r="AV80">
        <v>2448666.9171736301</v>
      </c>
      <c r="AX80">
        <v>2593581.3659525299</v>
      </c>
      <c r="AY80">
        <v>2292232.1689516301</v>
      </c>
      <c r="AZ80">
        <v>2851947.4833739498</v>
      </c>
      <c r="BA80">
        <v>1800999.9724274001</v>
      </c>
      <c r="BC80">
        <v>2205609.4044665201</v>
      </c>
      <c r="BD80">
        <v>1949349.89718706</v>
      </c>
      <c r="BE80">
        <v>2141702.8380935299</v>
      </c>
      <c r="BF80">
        <v>2186474.1609293101</v>
      </c>
      <c r="BH80">
        <v>2631561.5352538298</v>
      </c>
      <c r="BI80">
        <v>2851947.4833739498</v>
      </c>
      <c r="BK80">
        <v>2272909.8965064702</v>
      </c>
      <c r="BL80">
        <v>2141702.8380935299</v>
      </c>
      <c r="BN80">
        <v>2593581.3659525299</v>
      </c>
      <c r="BO80">
        <v>2631561.5352538298</v>
      </c>
      <c r="BP80">
        <v>2205609.4044665201</v>
      </c>
      <c r="BQ80">
        <v>2272909.8965064702</v>
      </c>
      <c r="BS80">
        <v>2593581.3659525299</v>
      </c>
      <c r="BT80">
        <v>2343422.0266158301</v>
      </c>
      <c r="BU80">
        <v>2933225.7452027402</v>
      </c>
      <c r="BV80">
        <v>1819149.9415857999</v>
      </c>
      <c r="BX80">
        <v>2205609.4044665201</v>
      </c>
      <c r="BY80">
        <v>2676936.15227221</v>
      </c>
      <c r="BZ80">
        <v>2405073.9195908098</v>
      </c>
      <c r="CA80">
        <v>1598285.9065328101</v>
      </c>
      <c r="CC80">
        <v>2249375.3382105799</v>
      </c>
      <c r="CD80">
        <v>2356180.5231947298</v>
      </c>
      <c r="CE80">
        <v>1223599.2368578699</v>
      </c>
      <c r="CF80">
        <v>1405584.42599647</v>
      </c>
    </row>
    <row r="81" spans="1:84">
      <c r="A81" s="36">
        <v>44622</v>
      </c>
      <c r="B81">
        <v>1788883.7709594099</v>
      </c>
      <c r="C81">
        <v>1740115.74386616</v>
      </c>
      <c r="D81" s="137">
        <v>1701491.5670479101</v>
      </c>
      <c r="E81">
        <v>1912609.8320263401</v>
      </c>
      <c r="F81" s="135">
        <v>1919985.8342399599</v>
      </c>
      <c r="G81" s="135">
        <v>2391125.7697449299</v>
      </c>
      <c r="H81">
        <v>1557842.80448048</v>
      </c>
      <c r="I81">
        <v>1561293.0974665999</v>
      </c>
      <c r="J81">
        <v>1662845.6321445999</v>
      </c>
      <c r="K81">
        <v>2638246.6531091002</v>
      </c>
      <c r="L81" s="40">
        <v>2793373.3199967402</v>
      </c>
      <c r="M81">
        <v>2489990.8880879502</v>
      </c>
      <c r="N81" t="s">
        <v>1476</v>
      </c>
      <c r="O81">
        <v>18042.61</v>
      </c>
      <c r="P81">
        <f t="shared" si="4"/>
        <v>1124472.4344671995</v>
      </c>
      <c r="Q81">
        <v>19495.8</v>
      </c>
      <c r="R81">
        <f t="shared" si="5"/>
        <v>1221154.9603665508</v>
      </c>
      <c r="T81" s="19">
        <v>43053</v>
      </c>
      <c r="U81">
        <v>1954181.78245688</v>
      </c>
      <c r="V81" s="135">
        <v>2144592.2383382199</v>
      </c>
      <c r="W81">
        <v>1984112.0519630599</v>
      </c>
      <c r="X81">
        <v>1730231.5840413801</v>
      </c>
      <c r="Y81" s="135">
        <v>1713323.6480454099</v>
      </c>
      <c r="Z81">
        <v>1642890.49782103</v>
      </c>
      <c r="AA81">
        <v>1584972.9234839899</v>
      </c>
      <c r="AB81" s="40">
        <v>1575787.8608707699</v>
      </c>
      <c r="AC81">
        <v>1452266.7839659799</v>
      </c>
      <c r="AD81">
        <v>1448461.8372223601</v>
      </c>
      <c r="AE81">
        <v>1467333.7240925799</v>
      </c>
      <c r="AF81" s="40">
        <v>1543053.89584901</v>
      </c>
      <c r="AG81" t="s">
        <v>1477</v>
      </c>
      <c r="AH81">
        <v>10575.44</v>
      </c>
      <c r="AI81">
        <f t="shared" si="6"/>
        <v>1143378.5728418073</v>
      </c>
      <c r="AJ81">
        <v>9374.27</v>
      </c>
      <c r="AK81">
        <f t="shared" si="7"/>
        <v>1082830.5720447397</v>
      </c>
      <c r="AM81" s="29"/>
      <c r="AN81">
        <v>2582947.6823521298</v>
      </c>
      <c r="AO81">
        <v>2024299.3927573201</v>
      </c>
      <c r="AP81">
        <v>2603772.2454415499</v>
      </c>
      <c r="AQ81">
        <v>2113493.8109837701</v>
      </c>
      <c r="AS81">
        <v>2144613.2763860002</v>
      </c>
      <c r="AT81">
        <v>1888073.63051431</v>
      </c>
      <c r="AU81">
        <v>2286763.2823256701</v>
      </c>
      <c r="AV81">
        <v>2433326.0189375398</v>
      </c>
      <c r="AX81">
        <v>2582947.6823521298</v>
      </c>
      <c r="AY81">
        <v>2247705.5590697401</v>
      </c>
      <c r="AZ81">
        <v>2780335.0820664298</v>
      </c>
      <c r="BA81">
        <v>1760450.45804819</v>
      </c>
      <c r="BC81">
        <v>2144613.2763860002</v>
      </c>
      <c r="BD81">
        <v>1934729.7729581499</v>
      </c>
      <c r="BE81">
        <v>2128766.9529514401</v>
      </c>
      <c r="BF81">
        <v>2147795.4330224702</v>
      </c>
      <c r="BH81">
        <v>2603772.2454415499</v>
      </c>
      <c r="BI81">
        <v>2780335.0820664298</v>
      </c>
      <c r="BK81">
        <v>2286763.2823256701</v>
      </c>
      <c r="BL81">
        <v>2128766.9529514401</v>
      </c>
      <c r="BN81">
        <v>2582947.6823521298</v>
      </c>
      <c r="BO81">
        <v>2603772.2454415499</v>
      </c>
      <c r="BP81">
        <v>2144613.2763860002</v>
      </c>
      <c r="BQ81">
        <v>2286763.2823256701</v>
      </c>
      <c r="BS81">
        <v>2582947.6823521298</v>
      </c>
      <c r="BT81">
        <v>2309829.0718642902</v>
      </c>
      <c r="BU81">
        <v>2905976.07802981</v>
      </c>
      <c r="BV81">
        <v>1793045.1399240401</v>
      </c>
      <c r="BX81">
        <v>2144613.2763860002</v>
      </c>
      <c r="BY81">
        <v>2658478.6775022899</v>
      </c>
      <c r="BZ81">
        <v>2423965.7752291998</v>
      </c>
      <c r="CA81">
        <v>1561693.1507027401</v>
      </c>
      <c r="CC81">
        <v>2302561.8180825701</v>
      </c>
      <c r="CD81">
        <v>2401289.5993112898</v>
      </c>
      <c r="CE81">
        <v>1099471.2122748201</v>
      </c>
      <c r="CF81">
        <v>1284647.9419837301</v>
      </c>
    </row>
    <row r="82" spans="1:84">
      <c r="A82" s="36">
        <v>44628</v>
      </c>
      <c r="B82">
        <v>1731347.9684889901</v>
      </c>
      <c r="C82">
        <v>1685832.8332362501</v>
      </c>
      <c r="D82" s="137">
        <v>1660145.32196865</v>
      </c>
      <c r="E82">
        <v>1848524.6519212399</v>
      </c>
      <c r="F82" s="135">
        <v>1871333.39320032</v>
      </c>
      <c r="G82" s="135">
        <v>2332997.50228243</v>
      </c>
      <c r="H82">
        <v>1544168.4065300401</v>
      </c>
      <c r="I82">
        <v>1547588.41361106</v>
      </c>
      <c r="J82">
        <v>1648249.54270689</v>
      </c>
      <c r="K82">
        <v>2605294.9524117601</v>
      </c>
      <c r="L82" s="40">
        <v>2781920.4893847499</v>
      </c>
      <c r="M82">
        <v>2487127.39856664</v>
      </c>
      <c r="N82" t="s">
        <v>1478</v>
      </c>
      <c r="O82">
        <v>18051.810000000001</v>
      </c>
      <c r="P82">
        <f t="shared" si="4"/>
        <v>1125045.8075211588</v>
      </c>
      <c r="Q82">
        <v>19617.05</v>
      </c>
      <c r="R82">
        <f t="shared" si="5"/>
        <v>1228749.6750714844</v>
      </c>
      <c r="T82" s="19">
        <v>43060</v>
      </c>
      <c r="U82">
        <v>1978837.0426122099</v>
      </c>
      <c r="V82" s="135">
        <v>2152280.6015126598</v>
      </c>
      <c r="W82">
        <v>1954191.6422194501</v>
      </c>
      <c r="X82">
        <v>1772287.7464108199</v>
      </c>
      <c r="Y82" s="135">
        <v>1747615.8208610399</v>
      </c>
      <c r="Z82">
        <v>1655820.04603888</v>
      </c>
      <c r="AA82">
        <v>1620930.6758747599</v>
      </c>
      <c r="AB82" s="40">
        <v>1609556.9947292299</v>
      </c>
      <c r="AC82">
        <v>1471857.86288168</v>
      </c>
      <c r="AD82">
        <v>1471144.74959326</v>
      </c>
      <c r="AE82">
        <v>1491119.2037601201</v>
      </c>
      <c r="AF82" s="40">
        <v>1597369.3929828999</v>
      </c>
      <c r="AG82" t="s">
        <v>1479</v>
      </c>
      <c r="AH82">
        <v>10549.8</v>
      </c>
      <c r="AI82">
        <f t="shared" si="6"/>
        <v>1140606.4681721516</v>
      </c>
      <c r="AJ82">
        <v>9309.8700000000008</v>
      </c>
      <c r="AK82">
        <f t="shared" si="7"/>
        <v>1075391.6686592302</v>
      </c>
      <c r="AM82" s="29"/>
      <c r="AN82">
        <v>2640159.97351623</v>
      </c>
      <c r="AO82">
        <v>2131172.2791979401</v>
      </c>
      <c r="AP82">
        <v>2761678.0132663599</v>
      </c>
      <c r="AQ82">
        <v>2203275.0280743702</v>
      </c>
      <c r="AS82">
        <v>2152301.7149818498</v>
      </c>
      <c r="AT82">
        <v>1896843.73252805</v>
      </c>
      <c r="AU82">
        <v>2262912.3412910202</v>
      </c>
      <c r="AV82">
        <v>2430588.5271662399</v>
      </c>
      <c r="AX82">
        <v>2640159.97351623</v>
      </c>
      <c r="AY82">
        <v>2347818.3646707102</v>
      </c>
      <c r="AZ82">
        <v>2962933.5885811402</v>
      </c>
      <c r="BA82">
        <v>1812683.02313848</v>
      </c>
      <c r="BC82">
        <v>2152301.7149818498</v>
      </c>
      <c r="BD82">
        <v>1941985.00960675</v>
      </c>
      <c r="BE82">
        <v>2106819.3656665101</v>
      </c>
      <c r="BF82">
        <v>2189000.8884049999</v>
      </c>
      <c r="BH82">
        <v>2761678.0132663599</v>
      </c>
      <c r="BI82">
        <v>2962933.5885811402</v>
      </c>
      <c r="BK82">
        <v>2262912.3412910202</v>
      </c>
      <c r="BL82">
        <v>2106819.3656665101</v>
      </c>
      <c r="BN82">
        <v>2640159.97351623</v>
      </c>
      <c r="BO82">
        <v>2761678.0132663599</v>
      </c>
      <c r="BP82">
        <v>2152301.7149818498</v>
      </c>
      <c r="BQ82">
        <v>2262912.3412910202</v>
      </c>
      <c r="BS82">
        <v>2640159.97351623</v>
      </c>
      <c r="BT82">
        <v>2424662.2241720199</v>
      </c>
      <c r="BU82">
        <v>3082208.9972819202</v>
      </c>
      <c r="BV82">
        <v>1797859.46612474</v>
      </c>
      <c r="BX82">
        <v>2152301.7149818498</v>
      </c>
      <c r="BY82">
        <v>2721644.1308797402</v>
      </c>
      <c r="BZ82">
        <v>2411967.1446418199</v>
      </c>
      <c r="CA82">
        <v>1586898.8781550799</v>
      </c>
      <c r="CC82">
        <v>2381274.8938337299</v>
      </c>
      <c r="CD82">
        <v>2509347.6312803002</v>
      </c>
      <c r="CE82">
        <v>1066509.0653308199</v>
      </c>
      <c r="CF82">
        <v>1247714.3136517</v>
      </c>
    </row>
    <row r="83" spans="1:84">
      <c r="A83" s="36">
        <v>44635</v>
      </c>
      <c r="B83">
        <v>1832901.1454407</v>
      </c>
      <c r="C83">
        <v>1784716.2946435199</v>
      </c>
      <c r="D83" s="137">
        <v>1723164.43839058</v>
      </c>
      <c r="E83">
        <v>1897535.20219252</v>
      </c>
      <c r="F83" s="135">
        <v>1890458.4204788301</v>
      </c>
      <c r="G83" s="135">
        <v>2247353.1639736402</v>
      </c>
      <c r="H83">
        <v>1543269.9812753401</v>
      </c>
      <c r="I83">
        <v>1546687.9985340501</v>
      </c>
      <c r="J83">
        <v>1639233.61770828</v>
      </c>
      <c r="K83">
        <v>2648621.0074703698</v>
      </c>
      <c r="L83" s="40">
        <v>2843540.02822462</v>
      </c>
      <c r="M83">
        <v>2645084.8596496098</v>
      </c>
      <c r="N83" t="s">
        <v>1480</v>
      </c>
      <c r="O83">
        <v>18060.599999999999</v>
      </c>
      <c r="P83">
        <f t="shared" si="4"/>
        <v>1125593.6280803219</v>
      </c>
      <c r="Q83">
        <v>19577.8</v>
      </c>
      <c r="R83">
        <f t="shared" si="5"/>
        <v>1226291.1797958666</v>
      </c>
      <c r="T83" s="19">
        <v>43067</v>
      </c>
      <c r="U83">
        <v>2027839.6439107601</v>
      </c>
      <c r="V83" s="135">
        <v>2159028.0011984101</v>
      </c>
      <c r="W83">
        <v>1968320.4477927</v>
      </c>
      <c r="X83">
        <v>1805021.9010870201</v>
      </c>
      <c r="Y83" s="135">
        <v>1778102.9788559601</v>
      </c>
      <c r="Z83">
        <v>1680342.7409207099</v>
      </c>
      <c r="AA83">
        <v>1638571.8047305299</v>
      </c>
      <c r="AB83" s="40">
        <v>1614747.81603723</v>
      </c>
      <c r="AC83">
        <v>1458199.0219141401</v>
      </c>
      <c r="AD83">
        <v>1471968.59065303</v>
      </c>
      <c r="AE83">
        <v>1488025.1314123101</v>
      </c>
      <c r="AF83" s="40">
        <v>1603183.8175733599</v>
      </c>
      <c r="AG83" t="s">
        <v>1481</v>
      </c>
      <c r="AH83">
        <v>10554.52</v>
      </c>
      <c r="AI83">
        <f t="shared" si="6"/>
        <v>1141116.7776121194</v>
      </c>
      <c r="AJ83">
        <v>9361.23</v>
      </c>
      <c r="AK83">
        <f t="shared" si="7"/>
        <v>1081324.3096200959</v>
      </c>
      <c r="AM83" s="29"/>
      <c r="AN83">
        <v>2714031.6495752102</v>
      </c>
      <c r="AO83">
        <v>2188277.04041905</v>
      </c>
      <c r="AP83">
        <v>2853241.4477961999</v>
      </c>
      <c r="AQ83">
        <v>2295063.4657439399</v>
      </c>
      <c r="AS83">
        <v>2159049.1808583098</v>
      </c>
      <c r="AT83">
        <v>1933784.7642190401</v>
      </c>
      <c r="AU83">
        <v>2295011.7528522299</v>
      </c>
      <c r="AV83">
        <v>2459573.2953526899</v>
      </c>
      <c r="AX83">
        <v>2714031.6495752102</v>
      </c>
      <c r="AY83">
        <v>2422032.9031779501</v>
      </c>
      <c r="AZ83">
        <v>3027866.2781749</v>
      </c>
      <c r="BA83">
        <v>1938854.82496404</v>
      </c>
      <c r="BC83">
        <v>2159049.1808583098</v>
      </c>
      <c r="BD83">
        <v>1982494.81690714</v>
      </c>
      <c r="BE83">
        <v>2134281.7560979798</v>
      </c>
      <c r="BF83">
        <v>2251080.9536001701</v>
      </c>
      <c r="BH83">
        <v>2853241.4477961999</v>
      </c>
      <c r="BI83">
        <v>3027866.2781749</v>
      </c>
      <c r="BK83">
        <v>2295011.7528522299</v>
      </c>
      <c r="BL83">
        <v>2134281.7560979798</v>
      </c>
      <c r="BN83">
        <v>2714031.6495752102</v>
      </c>
      <c r="BO83">
        <v>2853241.4477961999</v>
      </c>
      <c r="BP83">
        <v>2159049.1808583098</v>
      </c>
      <c r="BQ83">
        <v>2295011.7528522299</v>
      </c>
      <c r="BS83">
        <v>2714031.6495752102</v>
      </c>
      <c r="BT83">
        <v>2511695.4747086801</v>
      </c>
      <c r="BU83">
        <v>3184399.63658681</v>
      </c>
      <c r="BV83">
        <v>1863337.5078809999</v>
      </c>
      <c r="BX83">
        <v>2159049.1808583098</v>
      </c>
      <c r="BY83">
        <v>2737810.69701717</v>
      </c>
      <c r="BZ83">
        <v>2452681.1500433702</v>
      </c>
      <c r="CA83">
        <v>1640734.42259649</v>
      </c>
      <c r="CC83">
        <v>2454892.0071765999</v>
      </c>
      <c r="CD83">
        <v>2623083.81266808</v>
      </c>
      <c r="CE83">
        <v>1113232.82748297</v>
      </c>
      <c r="CF83">
        <v>1324698.2868040099</v>
      </c>
    </row>
    <row r="84" spans="1:84">
      <c r="A84" s="36">
        <v>44642</v>
      </c>
      <c r="B84">
        <v>1880339.95963224</v>
      </c>
      <c r="C84">
        <v>1839051.9822339399</v>
      </c>
      <c r="D84" s="137">
        <v>1756783.3765835799</v>
      </c>
      <c r="E84">
        <v>1975024.2147327201</v>
      </c>
      <c r="F84" s="135">
        <v>1971691.4188067999</v>
      </c>
      <c r="G84" s="135">
        <v>2297941.0836946899</v>
      </c>
      <c r="H84">
        <v>1614144.6551654099</v>
      </c>
      <c r="I84">
        <v>1617719.6448667301</v>
      </c>
      <c r="J84">
        <v>1714376.08674403</v>
      </c>
      <c r="K84">
        <v>2716690.5673623602</v>
      </c>
      <c r="L84" s="40">
        <v>2923102.2782143499</v>
      </c>
      <c r="M84">
        <v>2743561.36897437</v>
      </c>
      <c r="N84" t="s">
        <v>1482</v>
      </c>
      <c r="O84">
        <v>17548.189999999999</v>
      </c>
      <c r="P84">
        <f t="shared" si="4"/>
        <v>1093658.6186695253</v>
      </c>
      <c r="Q84">
        <v>18873.05</v>
      </c>
      <c r="R84">
        <f t="shared" si="5"/>
        <v>1182147.8792737888</v>
      </c>
      <c r="T84" s="19">
        <v>43074</v>
      </c>
      <c r="U84">
        <v>1966578.60826822</v>
      </c>
      <c r="V84" s="135">
        <v>2105386.9505086299</v>
      </c>
      <c r="W84">
        <v>1925352.01241738</v>
      </c>
      <c r="X84">
        <v>1781977.7881498099</v>
      </c>
      <c r="Y84" s="135">
        <v>1727382.5913841</v>
      </c>
      <c r="Z84">
        <v>1630453.36494278</v>
      </c>
      <c r="AA84">
        <v>1614834.3611860001</v>
      </c>
      <c r="AB84" s="40">
        <v>1580886.5543349299</v>
      </c>
      <c r="AC84">
        <v>1427780.9903170101</v>
      </c>
      <c r="AD84">
        <v>1441096.50274507</v>
      </c>
      <c r="AE84">
        <v>1458703.59619783</v>
      </c>
      <c r="AF84" s="40">
        <v>1574599.0501060199</v>
      </c>
      <c r="AG84" t="s">
        <v>1483</v>
      </c>
      <c r="AH84">
        <v>10732.97</v>
      </c>
      <c r="AI84">
        <f t="shared" si="6"/>
        <v>1160410.1504007333</v>
      </c>
      <c r="AJ84">
        <v>9514.31</v>
      </c>
      <c r="AK84">
        <f t="shared" si="7"/>
        <v>1099006.7215805589</v>
      </c>
      <c r="AM84" s="29"/>
      <c r="AN84">
        <v>2801504.88964102</v>
      </c>
      <c r="AO84">
        <v>2211888.5496851699</v>
      </c>
      <c r="AP84">
        <v>2914785.8658251702</v>
      </c>
      <c r="AQ84">
        <v>2367289.1130109099</v>
      </c>
      <c r="AS84">
        <v>2105407.6039598901</v>
      </c>
      <c r="AT84">
        <v>1877501.95865644</v>
      </c>
      <c r="AU84">
        <v>2224222.1153354999</v>
      </c>
      <c r="AV84">
        <v>2384728.4799751099</v>
      </c>
      <c r="AX84">
        <v>2801504.88964102</v>
      </c>
      <c r="AY84">
        <v>2450128.4848548099</v>
      </c>
      <c r="AZ84">
        <v>3065260.4267103602</v>
      </c>
      <c r="BA84">
        <v>1986482.79373928</v>
      </c>
      <c r="BC84">
        <v>2105407.6039598901</v>
      </c>
      <c r="BD84">
        <v>1929026.93169516</v>
      </c>
      <c r="BE84">
        <v>2089163.03977407</v>
      </c>
      <c r="BF84">
        <v>2186846.3585891901</v>
      </c>
      <c r="BH84">
        <v>2914785.8658251702</v>
      </c>
      <c r="BI84">
        <v>3065260.4267103602</v>
      </c>
      <c r="BK84">
        <v>2224222.1153354999</v>
      </c>
      <c r="BL84">
        <v>2089163.03977407</v>
      </c>
      <c r="BN84">
        <v>2801504.88964102</v>
      </c>
      <c r="BO84">
        <v>2914785.8658251702</v>
      </c>
      <c r="BP84">
        <v>2105407.6039598901</v>
      </c>
      <c r="BQ84">
        <v>2224222.1153354999</v>
      </c>
      <c r="BS84">
        <v>2801504.88964102</v>
      </c>
      <c r="BT84">
        <v>2529063.8489162899</v>
      </c>
      <c r="BU84">
        <v>3222962.7161858701</v>
      </c>
      <c r="BV84">
        <v>1916237.6597297399</v>
      </c>
      <c r="BX84">
        <v>2105407.6039598901</v>
      </c>
      <c r="BY84">
        <v>2656388.2068878799</v>
      </c>
      <c r="BZ84">
        <v>2370675.7557916702</v>
      </c>
      <c r="CA84">
        <v>1570937.58025924</v>
      </c>
      <c r="CC84">
        <v>2667964.3589394898</v>
      </c>
      <c r="CD84">
        <v>2858531.8156931698</v>
      </c>
      <c r="CE84">
        <v>1105651.71192781</v>
      </c>
      <c r="CF84">
        <v>1310153.0996149001</v>
      </c>
    </row>
    <row r="85" spans="1:84">
      <c r="A85" s="36">
        <v>44649</v>
      </c>
      <c r="B85">
        <v>1897939.9416544</v>
      </c>
      <c r="C85">
        <v>1860550.4999062601</v>
      </c>
      <c r="D85" s="137">
        <v>1774386.34601695</v>
      </c>
      <c r="E85">
        <v>2000297.9412672501</v>
      </c>
      <c r="F85" s="135">
        <v>1995815.0633159</v>
      </c>
      <c r="G85" s="135">
        <v>2367063.1514922199</v>
      </c>
      <c r="H85">
        <v>1632312.75000632</v>
      </c>
      <c r="I85">
        <v>1635927.9782028401</v>
      </c>
      <c r="J85">
        <v>1726976.7509816</v>
      </c>
      <c r="K85">
        <v>2811566.4576098798</v>
      </c>
      <c r="L85" s="40">
        <v>3017313.86464119</v>
      </c>
      <c r="M85">
        <v>2770311.0923218699</v>
      </c>
      <c r="N85" t="s">
        <v>1484</v>
      </c>
      <c r="O85">
        <v>17728.34</v>
      </c>
      <c r="P85">
        <f t="shared" si="4"/>
        <v>1104886.1355902627</v>
      </c>
      <c r="Q85">
        <v>19111.25</v>
      </c>
      <c r="R85">
        <f t="shared" si="5"/>
        <v>1197067.9703477283</v>
      </c>
      <c r="T85" s="19">
        <v>43081</v>
      </c>
      <c r="U85">
        <v>1988125.75455281</v>
      </c>
      <c r="V85" s="135">
        <v>2139388.9497593502</v>
      </c>
      <c r="W85">
        <v>1989658.7696321299</v>
      </c>
      <c r="X85">
        <v>1783908.2640869799</v>
      </c>
      <c r="Y85" s="135">
        <v>1736693.18355166</v>
      </c>
      <c r="Z85">
        <v>1613235.7774089801</v>
      </c>
      <c r="AA85">
        <v>1620093.33842226</v>
      </c>
      <c r="AB85" s="40">
        <v>1587668.5576530299</v>
      </c>
      <c r="AC85">
        <v>1442058.8002201801</v>
      </c>
      <c r="AD85">
        <v>1463773.59731227</v>
      </c>
      <c r="AE85">
        <v>1484551.82392246</v>
      </c>
      <c r="AF85" s="40">
        <v>1607208.99643372</v>
      </c>
      <c r="AG85" t="s">
        <v>1485</v>
      </c>
      <c r="AH85">
        <v>10688.37</v>
      </c>
      <c r="AI85">
        <f t="shared" si="6"/>
        <v>1155588.1586586644</v>
      </c>
      <c r="AJ85">
        <v>9561.4</v>
      </c>
      <c r="AK85">
        <f t="shared" si="7"/>
        <v>1104446.1309039076</v>
      </c>
      <c r="AM85" s="29"/>
      <c r="AN85">
        <v>2953808.7029663599</v>
      </c>
      <c r="AO85">
        <v>2325889.2855359502</v>
      </c>
      <c r="AP85">
        <v>3080826.6426718999</v>
      </c>
      <c r="AQ85">
        <v>2516700.56537859</v>
      </c>
      <c r="AS85">
        <v>2139409.9367638398</v>
      </c>
      <c r="AT85">
        <v>1896614.9285955599</v>
      </c>
      <c r="AU85">
        <v>2263168.2445750302</v>
      </c>
      <c r="AV85">
        <v>2423098.7612179099</v>
      </c>
      <c r="AX85">
        <v>2953808.7029663599</v>
      </c>
      <c r="AY85">
        <v>2576408.1069642301</v>
      </c>
      <c r="AZ85">
        <v>3262632.54558624</v>
      </c>
      <c r="BA85">
        <v>2092938.40665577</v>
      </c>
      <c r="BC85">
        <v>2139409.9367638398</v>
      </c>
      <c r="BD85">
        <v>1967009.47198023</v>
      </c>
      <c r="BE85">
        <v>2126538.1665556198</v>
      </c>
      <c r="BF85">
        <v>2243299.79733617</v>
      </c>
      <c r="BH85">
        <v>3080826.6426718999</v>
      </c>
      <c r="BI85">
        <v>3262632.54558624</v>
      </c>
      <c r="BK85">
        <v>2263168.2445750302</v>
      </c>
      <c r="BL85">
        <v>2126538.1665556198</v>
      </c>
      <c r="BN85">
        <v>2953808.7029663599</v>
      </c>
      <c r="BO85">
        <v>3080826.6426718999</v>
      </c>
      <c r="BP85">
        <v>2139409.9367638398</v>
      </c>
      <c r="BQ85">
        <v>2263168.2445750302</v>
      </c>
      <c r="BS85">
        <v>2953808.7029663599</v>
      </c>
      <c r="BT85">
        <v>2705466.0523782</v>
      </c>
      <c r="BU85">
        <v>3411264.3128790301</v>
      </c>
      <c r="BV85">
        <v>2064995.18925456</v>
      </c>
      <c r="BX85">
        <v>2139409.9367638398</v>
      </c>
      <c r="BY85">
        <v>2705146.2124253102</v>
      </c>
      <c r="BZ85">
        <v>2420720.7209964301</v>
      </c>
      <c r="CA85">
        <v>1567999.92698416</v>
      </c>
      <c r="CC85">
        <v>2649502.0455756299</v>
      </c>
      <c r="CD85">
        <v>2831047.0322852801</v>
      </c>
      <c r="CE85">
        <v>1129882.0691947001</v>
      </c>
      <c r="CF85">
        <v>1327257.14833038</v>
      </c>
    </row>
    <row r="86" spans="1:84">
      <c r="A86" s="36">
        <v>44656</v>
      </c>
      <c r="B86">
        <v>1948640.24396246</v>
      </c>
      <c r="C86">
        <v>1896124.22546447</v>
      </c>
      <c r="D86" s="137">
        <v>1806502.7388798499</v>
      </c>
      <c r="E86">
        <v>2077722.8069139</v>
      </c>
      <c r="F86" s="135">
        <v>2072633.9851029301</v>
      </c>
      <c r="G86" s="135">
        <v>2488043.7491649901</v>
      </c>
      <c r="H86">
        <v>1667588.8422147899</v>
      </c>
      <c r="I86">
        <v>1671282.1995095599</v>
      </c>
      <c r="J86">
        <v>1743383.0301159199</v>
      </c>
      <c r="K86">
        <v>2962706.8984827902</v>
      </c>
      <c r="L86" s="40">
        <v>3181350.1328924098</v>
      </c>
      <c r="M86">
        <v>2984400.7335365</v>
      </c>
      <c r="N86" t="s">
        <v>1486</v>
      </c>
      <c r="O86">
        <v>18117.830000000002</v>
      </c>
      <c r="P86">
        <f t="shared" si="4"/>
        <v>1129160.3824148979</v>
      </c>
      <c r="Q86">
        <v>19413.849999999999</v>
      </c>
      <c r="R86">
        <f t="shared" si="5"/>
        <v>1216021.8727783503</v>
      </c>
      <c r="T86" s="19">
        <v>43088</v>
      </c>
      <c r="U86">
        <v>2062494.91194478</v>
      </c>
      <c r="V86" s="135">
        <v>2225563.53665565</v>
      </c>
      <c r="W86">
        <v>2003427.2083179799</v>
      </c>
      <c r="X86">
        <v>1829677.40378257</v>
      </c>
      <c r="Y86" s="135">
        <v>1782437.6820064101</v>
      </c>
      <c r="Z86">
        <v>1650646.7150870999</v>
      </c>
      <c r="AA86">
        <v>1677072.02113457</v>
      </c>
      <c r="AB86" s="40">
        <v>1643205.2037997299</v>
      </c>
      <c r="AC86">
        <v>1495977.37876042</v>
      </c>
      <c r="AD86">
        <v>1500414.7780001899</v>
      </c>
      <c r="AE86">
        <v>1525080.08871554</v>
      </c>
      <c r="AF86" s="40">
        <v>1653721.6247905099</v>
      </c>
      <c r="AG86" t="s">
        <v>1487</v>
      </c>
      <c r="AH86">
        <v>10735.42</v>
      </c>
      <c r="AI86">
        <f t="shared" si="6"/>
        <v>1160675.0355973267</v>
      </c>
      <c r="AJ86">
        <v>9652.09</v>
      </c>
      <c r="AK86">
        <f t="shared" si="7"/>
        <v>1114921.8164323526</v>
      </c>
      <c r="AM86" s="29"/>
      <c r="AN86">
        <v>3095753.98018741</v>
      </c>
      <c r="AO86">
        <v>2410563.2849758798</v>
      </c>
      <c r="AP86">
        <v>3132461.2972030798</v>
      </c>
      <c r="AQ86">
        <v>2578309.3952190601</v>
      </c>
      <c r="AS86">
        <v>2225585.3690166902</v>
      </c>
      <c r="AT86">
        <v>1944191.5140793801</v>
      </c>
      <c r="AU86">
        <v>2364196.0750128599</v>
      </c>
      <c r="AV86">
        <v>2473305.3675503498</v>
      </c>
      <c r="AX86">
        <v>3095753.98018741</v>
      </c>
      <c r="AY86">
        <v>2627395.2234010501</v>
      </c>
      <c r="AZ86">
        <v>3340103.75538118</v>
      </c>
      <c r="BA86">
        <v>2094068.59339536</v>
      </c>
      <c r="BC86">
        <v>2225585.3690166902</v>
      </c>
      <c r="BD86">
        <v>1995255.72799787</v>
      </c>
      <c r="BE86">
        <v>2154098.1011941801</v>
      </c>
      <c r="BF86">
        <v>2285025.1735666199</v>
      </c>
      <c r="BH86">
        <v>3132461.2972030798</v>
      </c>
      <c r="BI86">
        <v>3340103.75538118</v>
      </c>
      <c r="BK86">
        <v>2364196.0750128599</v>
      </c>
      <c r="BL86">
        <v>2154098.1011941801</v>
      </c>
      <c r="BN86">
        <v>3095753.98018741</v>
      </c>
      <c r="BO86">
        <v>3132461.2972030798</v>
      </c>
      <c r="BP86">
        <v>2225585.3690166902</v>
      </c>
      <c r="BQ86">
        <v>2364196.0750128599</v>
      </c>
      <c r="BS86">
        <v>3095753.98018741</v>
      </c>
      <c r="BT86">
        <v>2836315.9180014702</v>
      </c>
      <c r="BU86">
        <v>3518139.22380153</v>
      </c>
      <c r="BV86">
        <v>2100038.1576162102</v>
      </c>
      <c r="BX86">
        <v>2225585.3690166902</v>
      </c>
      <c r="BY86">
        <v>2788370.0356505699</v>
      </c>
      <c r="BZ86">
        <v>2527595.5408284198</v>
      </c>
      <c r="CA86">
        <v>1582801.8462948899</v>
      </c>
      <c r="CC86">
        <v>2685720.7385386499</v>
      </c>
      <c r="CD86">
        <v>2868034.6617620802</v>
      </c>
      <c r="CE86">
        <v>1079816.9947086901</v>
      </c>
      <c r="CF86">
        <v>1273675.7772522799</v>
      </c>
    </row>
    <row r="87" spans="1:84">
      <c r="A87" s="36">
        <v>44663</v>
      </c>
      <c r="B87">
        <v>1978194.6209958901</v>
      </c>
      <c r="C87">
        <v>1942550.82712496</v>
      </c>
      <c r="D87" s="137">
        <v>1900025.3856716601</v>
      </c>
      <c r="E87">
        <v>2141515.8228288498</v>
      </c>
      <c r="F87" s="135">
        <v>2169198.0024688798</v>
      </c>
      <c r="G87" s="135">
        <v>2681887.2376624402</v>
      </c>
      <c r="H87">
        <v>1662511.9606285</v>
      </c>
      <c r="I87">
        <v>1666194.07370216</v>
      </c>
      <c r="J87">
        <v>1724990.3391481999</v>
      </c>
      <c r="K87">
        <v>3081116.4175254898</v>
      </c>
      <c r="L87" s="40">
        <v>3334229.9135285602</v>
      </c>
      <c r="M87">
        <v>3085094.4142860202</v>
      </c>
      <c r="N87" t="s">
        <v>1488</v>
      </c>
      <c r="O87">
        <v>18178.37</v>
      </c>
      <c r="P87">
        <f t="shared" si="4"/>
        <v>1132933.4264025826</v>
      </c>
      <c r="Q87">
        <v>19521.2</v>
      </c>
      <c r="R87">
        <f t="shared" si="5"/>
        <v>1222745.9356531925</v>
      </c>
      <c r="T87" s="19">
        <v>43095</v>
      </c>
      <c r="U87">
        <v>2153203.4381721201</v>
      </c>
      <c r="V87" s="135">
        <v>2326682.0159435999</v>
      </c>
      <c r="W87">
        <v>2160676.2098988602</v>
      </c>
      <c r="X87">
        <v>1854408.54335703</v>
      </c>
      <c r="Y87" s="135">
        <v>1800172.9369423699</v>
      </c>
      <c r="Z87">
        <v>1658454.27404946</v>
      </c>
      <c r="AA87">
        <v>1695234.71112346</v>
      </c>
      <c r="AB87" s="40">
        <v>1667549.28889402</v>
      </c>
      <c r="AC87">
        <v>1525657.56995502</v>
      </c>
      <c r="AD87">
        <v>1509434.5791464001</v>
      </c>
      <c r="AE87">
        <v>1527443.9628530501</v>
      </c>
      <c r="AF87" s="40">
        <v>1646709.8451014</v>
      </c>
      <c r="AG87" t="s">
        <v>1489</v>
      </c>
      <c r="AH87">
        <v>10659.55</v>
      </c>
      <c r="AI87">
        <f t="shared" si="6"/>
        <v>1152472.2438154712</v>
      </c>
      <c r="AJ87">
        <v>9580.99</v>
      </c>
      <c r="AK87">
        <f t="shared" si="7"/>
        <v>1106708.9898685371</v>
      </c>
      <c r="AM87" s="29"/>
      <c r="AN87">
        <v>3143490.5065619</v>
      </c>
      <c r="AO87">
        <v>2426207.8406953798</v>
      </c>
      <c r="AP87">
        <v>3111035.2619302101</v>
      </c>
      <c r="AQ87">
        <v>2530700.9122363399</v>
      </c>
      <c r="AS87">
        <v>2326704.8402579599</v>
      </c>
      <c r="AT87">
        <v>2014911.4804040201</v>
      </c>
      <c r="AU87">
        <v>2457688.2087992402</v>
      </c>
      <c r="AV87">
        <v>2567847.4652249599</v>
      </c>
      <c r="AX87">
        <v>3143490.5065619</v>
      </c>
      <c r="AY87">
        <v>2636788.1613247101</v>
      </c>
      <c r="AZ87">
        <v>3245261.5092471298</v>
      </c>
      <c r="BA87">
        <v>2068049.79112242</v>
      </c>
      <c r="BC87">
        <v>2326704.8402579599</v>
      </c>
      <c r="BD87">
        <v>2054474.9180048499</v>
      </c>
      <c r="BE87">
        <v>2253014.2860010201</v>
      </c>
      <c r="BF87">
        <v>2410130.3018193902</v>
      </c>
      <c r="BH87">
        <v>3111035.2619302101</v>
      </c>
      <c r="BI87">
        <v>3245261.5092471298</v>
      </c>
      <c r="BK87">
        <v>2457688.2087992402</v>
      </c>
      <c r="BL87">
        <v>2253014.2860010201</v>
      </c>
      <c r="BN87">
        <v>3143490.5065619</v>
      </c>
      <c r="BO87">
        <v>3111035.2619302101</v>
      </c>
      <c r="BP87">
        <v>2326704.8402579599</v>
      </c>
      <c r="BQ87">
        <v>2457688.2087992402</v>
      </c>
      <c r="BS87">
        <v>3143490.5065619</v>
      </c>
      <c r="BT87">
        <v>2859828.97696171</v>
      </c>
      <c r="BU87">
        <v>3477522.3064627498</v>
      </c>
      <c r="BV87">
        <v>2071498.6390542099</v>
      </c>
      <c r="BX87">
        <v>2326704.8402579599</v>
      </c>
      <c r="BY87">
        <v>2905927.7163535999</v>
      </c>
      <c r="BZ87">
        <v>2628648.81055074</v>
      </c>
      <c r="CA87">
        <v>1628734.75587436</v>
      </c>
      <c r="CC87">
        <v>2697511.0525808302</v>
      </c>
      <c r="CD87">
        <v>2844014.8714698302</v>
      </c>
      <c r="CE87">
        <v>1039329.2564920801</v>
      </c>
      <c r="CF87">
        <v>1225804.6731642501</v>
      </c>
    </row>
    <row r="88" spans="1:84">
      <c r="A88" s="36">
        <v>44670</v>
      </c>
      <c r="B88">
        <v>1926919.8164196799</v>
      </c>
      <c r="C88">
        <v>1895356.5547799601</v>
      </c>
      <c r="D88" s="137">
        <v>1864570.9119750301</v>
      </c>
      <c r="E88">
        <v>2130979.5649805302</v>
      </c>
      <c r="F88" s="135">
        <v>2162430.10470118</v>
      </c>
      <c r="G88" s="135">
        <v>2642383.0386516699</v>
      </c>
      <c r="H88">
        <v>1669494.51086314</v>
      </c>
      <c r="I88">
        <v>1673192.08881171</v>
      </c>
      <c r="J88">
        <v>1732752.7956743699</v>
      </c>
      <c r="K88">
        <v>3083673.7441520402</v>
      </c>
      <c r="L88" s="40">
        <v>3385643.7387951701</v>
      </c>
      <c r="M88">
        <v>3155835.6292055999</v>
      </c>
      <c r="N88" t="s">
        <v>1490</v>
      </c>
      <c r="O88">
        <v>18293.36</v>
      </c>
      <c r="P88">
        <f t="shared" si="4"/>
        <v>1140099.9663454946</v>
      </c>
      <c r="Q88">
        <v>19733.900000000001</v>
      </c>
      <c r="R88">
        <f t="shared" si="5"/>
        <v>1236068.7877582596</v>
      </c>
      <c r="T88" s="19">
        <v>43102</v>
      </c>
      <c r="U88">
        <v>2155815.9916770998</v>
      </c>
      <c r="V88" s="135">
        <v>2346412.2794388002</v>
      </c>
      <c r="W88">
        <v>2194145.08439019</v>
      </c>
      <c r="X88">
        <v>1856578.20135276</v>
      </c>
      <c r="Y88" s="135">
        <v>1788588.82409315</v>
      </c>
      <c r="Z88">
        <v>1649581.54368329</v>
      </c>
      <c r="AA88">
        <v>1690872.3071335</v>
      </c>
      <c r="AB88" s="40">
        <v>1675011.5719618299</v>
      </c>
      <c r="AC88">
        <v>1523582.67565988</v>
      </c>
      <c r="AD88">
        <v>1490088.65929034</v>
      </c>
      <c r="AE88">
        <v>1506540.8922214101</v>
      </c>
      <c r="AF88" s="40">
        <v>1617349.0085632401</v>
      </c>
      <c r="AG88" t="s">
        <v>1491</v>
      </c>
      <c r="AH88">
        <v>10422.49</v>
      </c>
      <c r="AI88">
        <f t="shared" si="6"/>
        <v>1126842.1684259006</v>
      </c>
      <c r="AJ88">
        <v>9295.77</v>
      </c>
      <c r="AK88">
        <f t="shared" si="7"/>
        <v>1073762.9646571232</v>
      </c>
      <c r="AM88" s="29"/>
      <c r="AN88">
        <v>3216592.3782919901</v>
      </c>
      <c r="AO88">
        <v>2502269.4565011798</v>
      </c>
      <c r="AP88">
        <v>3183320.1662411601</v>
      </c>
      <c r="AQ88">
        <v>2579834.4704474099</v>
      </c>
      <c r="AS88">
        <v>2346435.2973033502</v>
      </c>
      <c r="AT88">
        <v>2016745.0498511901</v>
      </c>
      <c r="AU88">
        <v>2490031.3856270402</v>
      </c>
      <c r="AV88">
        <v>2663422.7478806302</v>
      </c>
      <c r="AX88">
        <v>3216592.3782919901</v>
      </c>
      <c r="AY88">
        <v>2692503.4951734999</v>
      </c>
      <c r="AZ88">
        <v>3334084.3167552301</v>
      </c>
      <c r="BA88">
        <v>2054359.3015051901</v>
      </c>
      <c r="BC88">
        <v>2346435.2973033502</v>
      </c>
      <c r="BD88">
        <v>2046904.177932</v>
      </c>
      <c r="BE88">
        <v>2280039.1923616002</v>
      </c>
      <c r="BF88">
        <v>2430122.3326729899</v>
      </c>
      <c r="BH88">
        <v>3183320.1662411601</v>
      </c>
      <c r="BI88">
        <v>3334084.3167552301</v>
      </c>
      <c r="BK88">
        <v>2490031.3856270402</v>
      </c>
      <c r="BL88">
        <v>2280039.1923616002</v>
      </c>
      <c r="BN88">
        <v>3216592.3782919901</v>
      </c>
      <c r="BO88">
        <v>3183320.1662411601</v>
      </c>
      <c r="BP88">
        <v>2346435.2973033502</v>
      </c>
      <c r="BQ88">
        <v>2490031.3856270402</v>
      </c>
      <c r="BS88">
        <v>3216592.3782919901</v>
      </c>
      <c r="BT88">
        <v>2928450.5732638999</v>
      </c>
      <c r="BU88">
        <v>3585047.29617857</v>
      </c>
      <c r="BV88">
        <v>2185037.4794607698</v>
      </c>
      <c r="BX88">
        <v>2346435.2973033502</v>
      </c>
      <c r="BY88">
        <v>2939433.0629231599</v>
      </c>
      <c r="BZ88">
        <v>2676266.7837538701</v>
      </c>
      <c r="CA88">
        <v>1647937.5386461201</v>
      </c>
      <c r="CC88">
        <v>2955838.19853123</v>
      </c>
      <c r="CD88">
        <v>3116016.4537772001</v>
      </c>
      <c r="CE88">
        <v>1088229.69801004</v>
      </c>
      <c r="CF88">
        <v>1288283.9373554301</v>
      </c>
    </row>
    <row r="89" spans="1:84">
      <c r="A89" s="36">
        <v>44677</v>
      </c>
      <c r="B89">
        <v>1932900.40459064</v>
      </c>
      <c r="C89">
        <v>1896673.82758553</v>
      </c>
      <c r="D89" s="137">
        <v>1828062.6135185601</v>
      </c>
      <c r="E89">
        <v>2141868.8705575801</v>
      </c>
      <c r="F89" s="135">
        <v>2190228.14369711</v>
      </c>
      <c r="G89" s="135">
        <v>2716396.1875642999</v>
      </c>
      <c r="H89">
        <v>1666116.2396176199</v>
      </c>
      <c r="I89">
        <v>1669806.3354084699</v>
      </c>
      <c r="J89">
        <v>1738574.8450678301</v>
      </c>
      <c r="K89">
        <v>3154166.52594335</v>
      </c>
      <c r="L89" s="40">
        <v>3464376.8839408499</v>
      </c>
      <c r="M89">
        <v>3270676.4877523901</v>
      </c>
      <c r="N89" t="s">
        <v>1492</v>
      </c>
      <c r="O89">
        <v>18216.32</v>
      </c>
      <c r="P89">
        <f t="shared" si="4"/>
        <v>1135298.5902501652</v>
      </c>
      <c r="Q89">
        <v>19705</v>
      </c>
      <c r="R89">
        <f t="shared" si="5"/>
        <v>1234258.5835935371</v>
      </c>
      <c r="T89" s="19">
        <v>43109</v>
      </c>
      <c r="U89">
        <v>2278834.0382154998</v>
      </c>
      <c r="V89" s="135">
        <v>2500618.49444352</v>
      </c>
      <c r="W89">
        <v>2379747.8170787599</v>
      </c>
      <c r="X89">
        <v>1894421.45369033</v>
      </c>
      <c r="Y89" s="135">
        <v>1823215.9037275901</v>
      </c>
      <c r="Z89">
        <v>1678647.1704829901</v>
      </c>
      <c r="AA89">
        <v>1751698.6202621199</v>
      </c>
      <c r="AB89" s="40">
        <v>1751383.72458542</v>
      </c>
      <c r="AC89">
        <v>1607973.9200646901</v>
      </c>
      <c r="AD89">
        <v>1527008.0893053501</v>
      </c>
      <c r="AE89">
        <v>1553401.8466739601</v>
      </c>
      <c r="AF89" s="40">
        <v>1672435.9157948999</v>
      </c>
      <c r="AG89" t="s">
        <v>1493</v>
      </c>
      <c r="AH89">
        <v>10545.13</v>
      </c>
      <c r="AI89">
        <f t="shared" si="6"/>
        <v>1140101.5645525223</v>
      </c>
      <c r="AJ89">
        <v>9412.2099999999991</v>
      </c>
      <c r="AK89">
        <f t="shared" si="7"/>
        <v>1087213.0564305508</v>
      </c>
      <c r="AM89" s="29"/>
      <c r="AN89">
        <v>3159240.5361870499</v>
      </c>
      <c r="AO89">
        <v>2430491.8571414398</v>
      </c>
      <c r="AP89">
        <v>2948040.9727542698</v>
      </c>
      <c r="AQ89">
        <v>2440794.2916626399</v>
      </c>
      <c r="AS89">
        <v>2500643.0250421199</v>
      </c>
      <c r="AT89">
        <v>2108113.6843347</v>
      </c>
      <c r="AU89">
        <v>2671106.4679898401</v>
      </c>
      <c r="AV89">
        <v>2888228.9449155</v>
      </c>
      <c r="AX89">
        <v>3159240.5361870499</v>
      </c>
      <c r="AY89">
        <v>2646973.2610701201</v>
      </c>
      <c r="AZ89">
        <v>3162078.90685383</v>
      </c>
      <c r="BA89">
        <v>1962508.8971349001</v>
      </c>
      <c r="BC89">
        <v>2500643.0250421199</v>
      </c>
      <c r="BD89">
        <v>2141911.2353507099</v>
      </c>
      <c r="BE89">
        <v>2402123.8909165999</v>
      </c>
      <c r="BF89">
        <v>2577387.74603297</v>
      </c>
      <c r="BH89">
        <v>2948040.9727542698</v>
      </c>
      <c r="BI89">
        <v>3162078.90685383</v>
      </c>
      <c r="BK89">
        <v>2671106.4679898401</v>
      </c>
      <c r="BL89">
        <v>2402123.8909165999</v>
      </c>
      <c r="BN89">
        <v>3159240.5361870499</v>
      </c>
      <c r="BO89">
        <v>2948040.9727542698</v>
      </c>
      <c r="BP89">
        <v>2500643.0250421199</v>
      </c>
      <c r="BQ89">
        <v>2671106.4679898401</v>
      </c>
      <c r="BS89">
        <v>3159240.5361870499</v>
      </c>
      <c r="BT89">
        <v>2802585.7676250199</v>
      </c>
      <c r="BU89">
        <v>3324109.62872621</v>
      </c>
      <c r="BV89">
        <v>2086153.6083277699</v>
      </c>
      <c r="BX89">
        <v>2500643.0250421199</v>
      </c>
      <c r="BY89">
        <v>3115563.8920535101</v>
      </c>
      <c r="BZ89">
        <v>2899842.11086867</v>
      </c>
      <c r="CA89">
        <v>1745297.68842934</v>
      </c>
      <c r="CC89">
        <v>2989667.7667134199</v>
      </c>
      <c r="CD89">
        <v>3052418.5579556101</v>
      </c>
      <c r="CE89">
        <v>1136699.4487594001</v>
      </c>
      <c r="CF89">
        <v>1335499.5436595101</v>
      </c>
    </row>
    <row r="90" spans="1:84">
      <c r="A90" s="36">
        <v>44685</v>
      </c>
      <c r="B90">
        <v>1910317.68486367</v>
      </c>
      <c r="C90">
        <v>1882723.79158364</v>
      </c>
      <c r="D90" s="137">
        <v>1836124.3696441799</v>
      </c>
      <c r="E90">
        <v>2082310.6368302701</v>
      </c>
      <c r="F90" s="135">
        <v>2124718.4199191299</v>
      </c>
      <c r="G90" s="135">
        <v>2643786.9174707099</v>
      </c>
      <c r="H90">
        <v>1588489.1071534399</v>
      </c>
      <c r="I90">
        <v>1591968.3130834</v>
      </c>
      <c r="J90">
        <v>1673899.86083131</v>
      </c>
      <c r="K90">
        <v>3052055.6416101502</v>
      </c>
      <c r="L90" s="40">
        <v>3402607.0441001798</v>
      </c>
      <c r="M90">
        <v>3197609.5750159998</v>
      </c>
      <c r="N90" t="s">
        <v>1494</v>
      </c>
      <c r="O90">
        <v>18269.04</v>
      </c>
      <c r="P90">
        <f t="shared" si="4"/>
        <v>1138584.2671419848</v>
      </c>
      <c r="Q90">
        <v>19770.7</v>
      </c>
      <c r="R90">
        <f t="shared" si="5"/>
        <v>1238373.8228192208</v>
      </c>
      <c r="T90" s="19">
        <v>43116</v>
      </c>
      <c r="U90">
        <v>2259638.6595002599</v>
      </c>
      <c r="V90" s="135">
        <v>2498180.39141144</v>
      </c>
      <c r="W90">
        <v>2450378.7322896598</v>
      </c>
      <c r="X90">
        <v>1862639.37643558</v>
      </c>
      <c r="Y90" s="135">
        <v>1790826.47319787</v>
      </c>
      <c r="Z90">
        <v>1645527.46180937</v>
      </c>
      <c r="AA90">
        <v>1720459.9948674401</v>
      </c>
      <c r="AB90" s="40">
        <v>1725069.1841235301</v>
      </c>
      <c r="AC90">
        <v>1569318.2270263301</v>
      </c>
      <c r="AD90">
        <v>1524687.0370096101</v>
      </c>
      <c r="AE90">
        <v>1554023.2074126301</v>
      </c>
      <c r="AF90" s="40">
        <v>1661080.0759266601</v>
      </c>
      <c r="AG90" t="s">
        <v>1495</v>
      </c>
      <c r="AH90">
        <v>10569.97</v>
      </c>
      <c r="AI90">
        <f t="shared" si="6"/>
        <v>1142787.1760967595</v>
      </c>
      <c r="AJ90">
        <v>9480.65</v>
      </c>
      <c r="AK90">
        <f t="shared" si="7"/>
        <v>1095118.6239414867</v>
      </c>
      <c r="AM90" s="29"/>
      <c r="AN90">
        <v>2920496.7288673902</v>
      </c>
      <c r="AO90">
        <v>2241654.7923008399</v>
      </c>
      <c r="AP90">
        <v>2709809.7817460001</v>
      </c>
      <c r="AQ90">
        <v>2206490.2436344898</v>
      </c>
      <c r="AS90">
        <v>2498204.8980927099</v>
      </c>
      <c r="AT90">
        <v>2078842.5258277101</v>
      </c>
      <c r="AU90">
        <v>2638812.7907918398</v>
      </c>
      <c r="AV90">
        <v>2867361.4907884798</v>
      </c>
      <c r="AX90">
        <v>2920496.7288673902</v>
      </c>
      <c r="AY90">
        <v>2445591.5353679098</v>
      </c>
      <c r="AZ90">
        <v>2881634.1286049602</v>
      </c>
      <c r="BA90">
        <v>1770889.5284186399</v>
      </c>
      <c r="BC90">
        <v>2498204.8980927099</v>
      </c>
      <c r="BD90">
        <v>2118907.1086830501</v>
      </c>
      <c r="BE90">
        <v>2358225.0768101001</v>
      </c>
      <c r="BF90">
        <v>2551562.3208177201</v>
      </c>
      <c r="BH90">
        <v>2709809.7817460001</v>
      </c>
      <c r="BI90">
        <v>2881634.1286049602</v>
      </c>
      <c r="BK90">
        <v>2638812.7907918398</v>
      </c>
      <c r="BL90">
        <v>2358225.0768101001</v>
      </c>
      <c r="BN90">
        <v>2920496.7288673902</v>
      </c>
      <c r="BO90">
        <v>2709809.7817460001</v>
      </c>
      <c r="BP90">
        <v>2498204.8980927099</v>
      </c>
      <c r="BQ90">
        <v>2638812.7907918398</v>
      </c>
      <c r="BS90">
        <v>2920496.7288673902</v>
      </c>
      <c r="BT90">
        <v>2577426.02705403</v>
      </c>
      <c r="BU90">
        <v>3038701.5760037801</v>
      </c>
      <c r="BV90">
        <v>1924946.08824424</v>
      </c>
      <c r="BX90">
        <v>2498204.8980927099</v>
      </c>
      <c r="BY90">
        <v>3125471.3852302399</v>
      </c>
      <c r="BZ90">
        <v>2901451.5232401998</v>
      </c>
      <c r="CA90">
        <v>1777288.9950582499</v>
      </c>
      <c r="CC90">
        <v>2973553.4574508402</v>
      </c>
      <c r="CD90">
        <v>3004373.48985339</v>
      </c>
      <c r="CE90">
        <v>1158774.1520543101</v>
      </c>
      <c r="CF90">
        <v>1354884.3195357299</v>
      </c>
    </row>
    <row r="91" spans="1:84">
      <c r="A91" s="36">
        <v>44691</v>
      </c>
      <c r="B91">
        <v>1789269.67002471</v>
      </c>
      <c r="C91">
        <v>1759198.2836178399</v>
      </c>
      <c r="D91" s="137">
        <v>1718942.9123734799</v>
      </c>
      <c r="E91">
        <v>1951957.9909647</v>
      </c>
      <c r="F91" s="135">
        <v>1980396.92124612</v>
      </c>
      <c r="G91" s="135">
        <v>2480030.7558025699</v>
      </c>
      <c r="H91">
        <v>1520770.5946007899</v>
      </c>
      <c r="I91">
        <v>1524101.4793056501</v>
      </c>
      <c r="J91">
        <v>1594506.7904320799</v>
      </c>
      <c r="K91">
        <v>2815572.19697939</v>
      </c>
      <c r="L91" s="40">
        <v>3145472.0297775301</v>
      </c>
      <c r="M91">
        <v>2950850.0441120202</v>
      </c>
      <c r="N91" t="s">
        <v>1496</v>
      </c>
      <c r="O91">
        <v>18316.060000000001</v>
      </c>
      <c r="P91">
        <f t="shared" si="4"/>
        <v>1141514.7020329814</v>
      </c>
      <c r="Q91">
        <v>19836.8</v>
      </c>
      <c r="R91">
        <f t="shared" si="5"/>
        <v>1242514.1167738279</v>
      </c>
      <c r="T91" s="19">
        <v>43123</v>
      </c>
      <c r="U91">
        <v>2268029.4510558699</v>
      </c>
      <c r="V91" s="135">
        <v>2532155.6447346299</v>
      </c>
      <c r="W91">
        <v>2455254.9859669101</v>
      </c>
      <c r="X91">
        <v>1917419.6004965501</v>
      </c>
      <c r="Y91" s="135">
        <v>1836322.41974946</v>
      </c>
      <c r="Z91">
        <v>1704289.24747058</v>
      </c>
      <c r="AA91">
        <v>1791549.40185537</v>
      </c>
      <c r="AB91" s="40">
        <v>1780840.6708462399</v>
      </c>
      <c r="AC91">
        <v>1601395.09158675</v>
      </c>
      <c r="AD91">
        <v>1556654.64188558</v>
      </c>
      <c r="AE91">
        <v>1585266.8439976601</v>
      </c>
      <c r="AF91" s="40">
        <v>1726044.91769615</v>
      </c>
      <c r="AG91" t="s">
        <v>1497</v>
      </c>
      <c r="AH91">
        <v>10594.9</v>
      </c>
      <c r="AI91">
        <f t="shared" si="6"/>
        <v>1145482.5181176066</v>
      </c>
      <c r="AJ91">
        <v>9495.5</v>
      </c>
      <c r="AK91">
        <f t="shared" si="7"/>
        <v>1096833.9611351951</v>
      </c>
      <c r="AM91" s="29"/>
      <c r="AN91">
        <v>2915955.3564539999</v>
      </c>
      <c r="AO91">
        <v>2241150.4199725701</v>
      </c>
      <c r="AP91">
        <v>2730702.41516326</v>
      </c>
      <c r="AQ91">
        <v>2286784.42360035</v>
      </c>
      <c r="AS91">
        <v>2532180.4847067702</v>
      </c>
      <c r="AT91">
        <v>2119868.4830749198</v>
      </c>
      <c r="AU91">
        <v>2698172.8845207002</v>
      </c>
      <c r="AV91">
        <v>2864967.2439436698</v>
      </c>
      <c r="AX91">
        <v>2915955.3564539999</v>
      </c>
      <c r="AY91">
        <v>2450739.5055498602</v>
      </c>
      <c r="AZ91">
        <v>2886979.5599135198</v>
      </c>
      <c r="BA91">
        <v>1814187.77738848</v>
      </c>
      <c r="BC91">
        <v>2532180.4847067702</v>
      </c>
      <c r="BD91">
        <v>2160935.63118377</v>
      </c>
      <c r="BE91">
        <v>2391428.8858915898</v>
      </c>
      <c r="BF91">
        <v>2540054.7747508301</v>
      </c>
      <c r="BH91">
        <v>2730702.41516326</v>
      </c>
      <c r="BI91">
        <v>2886979.5599135198</v>
      </c>
      <c r="BK91">
        <v>2698172.8845207002</v>
      </c>
      <c r="BL91">
        <v>2391428.8858915898</v>
      </c>
      <c r="BN91">
        <v>2915955.3564539999</v>
      </c>
      <c r="BO91">
        <v>2730702.41516326</v>
      </c>
      <c r="BP91">
        <v>2532180.4847067702</v>
      </c>
      <c r="BQ91">
        <v>2698172.8845207002</v>
      </c>
      <c r="BS91">
        <v>2915955.3564539999</v>
      </c>
      <c r="BT91">
        <v>2618935.47321973</v>
      </c>
      <c r="BU91">
        <v>3082960.2644582801</v>
      </c>
      <c r="BV91">
        <v>1970586.5599965099</v>
      </c>
      <c r="BX91">
        <v>2532180.4847067702</v>
      </c>
      <c r="BY91">
        <v>3216125.6827588398</v>
      </c>
      <c r="BZ91">
        <v>2984766.7037300402</v>
      </c>
      <c r="CA91">
        <v>1784931.3377370001</v>
      </c>
      <c r="CC91">
        <v>2907525.7029281398</v>
      </c>
      <c r="CD91">
        <v>2922774.7058689701</v>
      </c>
      <c r="CE91">
        <v>1185843.1162463001</v>
      </c>
      <c r="CF91">
        <v>1376386.3336867599</v>
      </c>
    </row>
    <row r="92" spans="1:84">
      <c r="A92" s="36">
        <v>44698</v>
      </c>
      <c r="B92">
        <v>1818565.9787552501</v>
      </c>
      <c r="C92">
        <v>1788002.2235149399</v>
      </c>
      <c r="D92" s="137">
        <v>1754903.1981003401</v>
      </c>
      <c r="E92">
        <v>1975855.53379694</v>
      </c>
      <c r="F92" s="135">
        <v>1995527.1537244399</v>
      </c>
      <c r="G92" s="135">
        <v>2508402.3076489498</v>
      </c>
      <c r="H92">
        <v>1539704.1885035699</v>
      </c>
      <c r="I92">
        <v>1543076.542723</v>
      </c>
      <c r="J92">
        <v>1614358.3999729599</v>
      </c>
      <c r="K92">
        <v>2836951.7751951199</v>
      </c>
      <c r="L92" s="40">
        <v>3140580.8207712299</v>
      </c>
      <c r="M92">
        <v>2967522.3468612498</v>
      </c>
      <c r="N92" t="s">
        <v>1498</v>
      </c>
      <c r="O92">
        <v>18501.060000000001</v>
      </c>
      <c r="P92">
        <f t="shared" si="4"/>
        <v>1153044.4862702086</v>
      </c>
      <c r="Q92">
        <v>20096.3</v>
      </c>
      <c r="R92">
        <f t="shared" si="5"/>
        <v>1258768.3721629435</v>
      </c>
      <c r="T92" s="19">
        <v>43130</v>
      </c>
      <c r="U92">
        <v>2173324.1012779502</v>
      </c>
      <c r="V92" s="135">
        <v>2426172.2702242699</v>
      </c>
      <c r="W92">
        <v>2334456.44065734</v>
      </c>
      <c r="X92">
        <v>1873376.47227315</v>
      </c>
      <c r="Y92" s="135">
        <v>1787558.8778930199</v>
      </c>
      <c r="Z92">
        <v>1652427.7256700499</v>
      </c>
      <c r="AA92">
        <v>1742090.69470148</v>
      </c>
      <c r="AB92" s="40">
        <v>1743897.13112954</v>
      </c>
      <c r="AC92">
        <v>1569383.2037059299</v>
      </c>
      <c r="AD92">
        <v>1542703.79562951</v>
      </c>
      <c r="AE92">
        <v>1577348.43611189</v>
      </c>
      <c r="AF92" s="40">
        <v>1710752.1597253601</v>
      </c>
      <c r="AG92" t="s">
        <v>1499</v>
      </c>
      <c r="AH92">
        <v>10595.7</v>
      </c>
      <c r="AI92">
        <f t="shared" si="6"/>
        <v>1145569.0112430251</v>
      </c>
      <c r="AJ92">
        <v>9570.0400000000009</v>
      </c>
      <c r="AK92">
        <f t="shared" si="7"/>
        <v>1105444.145271156</v>
      </c>
      <c r="AM92" s="29"/>
      <c r="AN92">
        <v>2954620.9244805798</v>
      </c>
      <c r="AO92">
        <v>2266217.6874199598</v>
      </c>
      <c r="AP92">
        <v>2778612.5890373001</v>
      </c>
      <c r="AQ92">
        <v>2292764.3648680602</v>
      </c>
      <c r="AS92">
        <v>2426196.07051937</v>
      </c>
      <c r="AT92">
        <v>2077449.9147285901</v>
      </c>
      <c r="AU92">
        <v>2538940.2117407098</v>
      </c>
      <c r="AV92">
        <v>2739481.6786589399</v>
      </c>
      <c r="AX92">
        <v>2954620.9244805798</v>
      </c>
      <c r="AY92">
        <v>2489081.3251141799</v>
      </c>
      <c r="AZ92">
        <v>2859192.3816493498</v>
      </c>
      <c r="BA92">
        <v>1784317.17563378</v>
      </c>
      <c r="BC92">
        <v>2426196.07051937</v>
      </c>
      <c r="BD92">
        <v>2100688.7457863698</v>
      </c>
      <c r="BE92">
        <v>2261084.0544660701</v>
      </c>
      <c r="BF92">
        <v>2433232.7711986802</v>
      </c>
      <c r="BH92">
        <v>2778612.5890373001</v>
      </c>
      <c r="BI92">
        <v>2859192.3816493498</v>
      </c>
      <c r="BK92">
        <v>2538940.2117407098</v>
      </c>
      <c r="BL92">
        <v>2261084.0544660701</v>
      </c>
      <c r="BN92">
        <v>2954620.9244805798</v>
      </c>
      <c r="BO92">
        <v>2778612.5890373001</v>
      </c>
      <c r="BP92">
        <v>2426196.07051937</v>
      </c>
      <c r="BQ92">
        <v>2538940.2117407098</v>
      </c>
      <c r="BS92">
        <v>2954620.9244805798</v>
      </c>
      <c r="BT92">
        <v>2654304.1967855599</v>
      </c>
      <c r="BU92">
        <v>3140472.8881917498</v>
      </c>
      <c r="BV92">
        <v>2006175.3532700499</v>
      </c>
      <c r="BX92">
        <v>2426196.07051937</v>
      </c>
      <c r="BY92">
        <v>3042776.5084581398</v>
      </c>
      <c r="BZ92">
        <v>2813008.3037639</v>
      </c>
      <c r="CA92">
        <v>1695586.59962657</v>
      </c>
      <c r="CC92">
        <v>3011847.7251491998</v>
      </c>
      <c r="CD92">
        <v>3059735.9285859899</v>
      </c>
      <c r="CE92">
        <v>1151981.36606189</v>
      </c>
      <c r="CF92">
        <v>1341446.7666061199</v>
      </c>
    </row>
    <row r="93" spans="1:84">
      <c r="A93" s="36">
        <v>44705</v>
      </c>
      <c r="B93">
        <v>1805850.56543179</v>
      </c>
      <c r="C93">
        <v>1772321.4440147199</v>
      </c>
      <c r="D93" s="137">
        <v>1762098.3012125499</v>
      </c>
      <c r="E93">
        <v>1954924.6375089099</v>
      </c>
      <c r="F93" s="135">
        <v>1977008.66173788</v>
      </c>
      <c r="G93" s="135">
        <v>2512842.1797334901</v>
      </c>
      <c r="H93">
        <v>1541628.8187392</v>
      </c>
      <c r="I93">
        <v>1545005.3884014101</v>
      </c>
      <c r="J93">
        <v>1616376.3479729299</v>
      </c>
      <c r="K93">
        <v>2847798.3874822799</v>
      </c>
      <c r="L93" s="40">
        <v>3182224.92245465</v>
      </c>
      <c r="M93">
        <v>3091535.10573659</v>
      </c>
      <c r="N93" t="s">
        <v>1500</v>
      </c>
      <c r="O93">
        <v>18775.650000000001</v>
      </c>
      <c r="P93">
        <f t="shared" si="4"/>
        <v>1170157.8022361549</v>
      </c>
      <c r="Q93">
        <v>20326.150000000001</v>
      </c>
      <c r="R93">
        <f t="shared" si="5"/>
        <v>1273165.4457706055</v>
      </c>
      <c r="T93" s="19">
        <v>43137</v>
      </c>
      <c r="U93">
        <v>1955846.80287674</v>
      </c>
      <c r="V93" s="135">
        <v>2141618.65551101</v>
      </c>
      <c r="W93">
        <v>2085439.9721324199</v>
      </c>
      <c r="X93">
        <v>1735595.8773256999</v>
      </c>
      <c r="Y93" s="135">
        <v>1651480.9583134099</v>
      </c>
      <c r="Z93">
        <v>1513541.1753274801</v>
      </c>
      <c r="AA93">
        <v>1616172.3792884599</v>
      </c>
      <c r="AB93" s="40">
        <v>1602562.9881371399</v>
      </c>
      <c r="AC93">
        <v>1406795.1038019899</v>
      </c>
      <c r="AD93">
        <v>1456057.5015775801</v>
      </c>
      <c r="AE93">
        <v>1488291.34340901</v>
      </c>
      <c r="AF93" s="40">
        <v>1607439.8367995501</v>
      </c>
      <c r="AG93" t="s">
        <v>1501</v>
      </c>
      <c r="AH93">
        <v>10557.53</v>
      </c>
      <c r="AI93">
        <f t="shared" si="6"/>
        <v>1141442.2079965055</v>
      </c>
      <c r="AJ93">
        <v>9547.76</v>
      </c>
      <c r="AK93">
        <f t="shared" si="7"/>
        <v>1102870.5619259828</v>
      </c>
      <c r="AM93" s="29"/>
      <c r="AN93">
        <v>2885320.2906968901</v>
      </c>
      <c r="AO93">
        <v>2241096.6643549101</v>
      </c>
      <c r="AP93">
        <v>2784225.3864671602</v>
      </c>
      <c r="AQ93">
        <v>2273791.7397487801</v>
      </c>
      <c r="AS93">
        <v>2141639.6643885002</v>
      </c>
      <c r="AT93">
        <v>1835323.1271669699</v>
      </c>
      <c r="AU93">
        <v>2259771.0407587602</v>
      </c>
      <c r="AV93">
        <v>2390485.4102061801</v>
      </c>
      <c r="AX93">
        <v>2885320.2906968901</v>
      </c>
      <c r="AY93">
        <v>2468845.0939409998</v>
      </c>
      <c r="AZ93">
        <v>2876147.3924725298</v>
      </c>
      <c r="BA93">
        <v>1808003.9861403201</v>
      </c>
      <c r="BC93">
        <v>2141639.6643885002</v>
      </c>
      <c r="BD93">
        <v>1853836.81126901</v>
      </c>
      <c r="BE93">
        <v>2019148.0606382</v>
      </c>
      <c r="BF93">
        <v>2197136.1954092798</v>
      </c>
      <c r="BH93">
        <v>2784225.3864671602</v>
      </c>
      <c r="BI93">
        <v>2876147.3924725298</v>
      </c>
      <c r="BK93">
        <v>2259771.0407587602</v>
      </c>
      <c r="BL93">
        <v>2019148.0606382</v>
      </c>
      <c r="BN93">
        <v>2885320.2906968901</v>
      </c>
      <c r="BO93">
        <v>2784225.3864671602</v>
      </c>
      <c r="BP93">
        <v>2141639.6643885002</v>
      </c>
      <c r="BQ93">
        <v>2259771.0407587602</v>
      </c>
      <c r="BS93">
        <v>2885320.2906968901</v>
      </c>
      <c r="BT93">
        <v>2675206.8423352502</v>
      </c>
      <c r="BU93">
        <v>3146816.6434258898</v>
      </c>
      <c r="BV93">
        <v>1972591.9778563101</v>
      </c>
      <c r="BX93">
        <v>2141639.6643885002</v>
      </c>
      <c r="BY93">
        <v>2687106.3623844702</v>
      </c>
      <c r="BZ93">
        <v>2498865.6014410602</v>
      </c>
      <c r="CA93">
        <v>1546010.4277405101</v>
      </c>
      <c r="CC93">
        <v>2991427.3975726902</v>
      </c>
      <c r="CD93">
        <v>3066222.5687545901</v>
      </c>
      <c r="CE93">
        <v>1207449.26883777</v>
      </c>
      <c r="CF93">
        <v>1393447.9505136099</v>
      </c>
    </row>
    <row r="94" spans="1:84">
      <c r="A94" s="36">
        <v>44712</v>
      </c>
      <c r="B94">
        <v>1812140.94490138</v>
      </c>
      <c r="C94">
        <v>1769999.7029230599</v>
      </c>
      <c r="D94" s="137">
        <v>1753481.6405196199</v>
      </c>
      <c r="E94">
        <v>1976487.4562606399</v>
      </c>
      <c r="F94" s="135">
        <v>1983562.4454515399</v>
      </c>
      <c r="G94" s="135">
        <v>2533950.0540432502</v>
      </c>
      <c r="H94">
        <v>1578726.0140410401</v>
      </c>
      <c r="I94">
        <v>1582183.8362477601</v>
      </c>
      <c r="J94">
        <v>1655508.81935735</v>
      </c>
      <c r="K94">
        <v>2804483.37400867</v>
      </c>
      <c r="L94" s="40">
        <v>3107585.8368984801</v>
      </c>
      <c r="M94">
        <v>3014524.9662526902</v>
      </c>
      <c r="N94" t="s">
        <v>1502</v>
      </c>
      <c r="O94">
        <v>18899.060000000001</v>
      </c>
      <c r="P94">
        <f t="shared" si="4"/>
        <v>1177849.103169756</v>
      </c>
      <c r="Q94">
        <v>20497.400000000001</v>
      </c>
      <c r="R94">
        <f t="shared" si="5"/>
        <v>1283892.0015909753</v>
      </c>
      <c r="T94" s="19">
        <v>43145</v>
      </c>
      <c r="U94">
        <v>2108168.1518847798</v>
      </c>
      <c r="V94" s="135">
        <v>2356765.6656436501</v>
      </c>
      <c r="W94">
        <v>2377672.67542734</v>
      </c>
      <c r="X94">
        <v>1803642.8063560501</v>
      </c>
      <c r="Y94" s="135">
        <v>1730182.28338183</v>
      </c>
      <c r="Z94">
        <v>1585737.0893906001</v>
      </c>
      <c r="AA94">
        <v>1668363.9726569499</v>
      </c>
      <c r="AB94" s="40">
        <v>1665784.0980191501</v>
      </c>
      <c r="AC94">
        <v>1481819.4866877601</v>
      </c>
      <c r="AD94">
        <v>1476833.1430869401</v>
      </c>
      <c r="AE94">
        <v>1509526.9109457601</v>
      </c>
      <c r="AF94" s="40">
        <v>1637241.77137381</v>
      </c>
      <c r="AG94" t="s">
        <v>1503</v>
      </c>
      <c r="AH94">
        <v>10576.69</v>
      </c>
      <c r="AI94">
        <f t="shared" si="6"/>
        <v>1143513.7183502733</v>
      </c>
      <c r="AJ94">
        <v>9575.02</v>
      </c>
      <c r="AK94">
        <f t="shared" si="7"/>
        <v>1106019.3896633897</v>
      </c>
      <c r="AM94" s="29"/>
      <c r="AN94">
        <v>2988095.3994515198</v>
      </c>
      <c r="AO94">
        <v>2314940.7994454098</v>
      </c>
      <c r="AP94">
        <v>2832225.4321298501</v>
      </c>
      <c r="AQ94">
        <v>2293994.3793564499</v>
      </c>
      <c r="AS94">
        <v>2356788.7850729702</v>
      </c>
      <c r="AT94">
        <v>2005641.11336807</v>
      </c>
      <c r="AU94">
        <v>2444428.2313543698</v>
      </c>
      <c r="AV94">
        <v>2593903.76618768</v>
      </c>
      <c r="AX94">
        <v>2988095.3994515198</v>
      </c>
      <c r="AY94">
        <v>2571586.0825253599</v>
      </c>
      <c r="AZ94">
        <v>2877038.9981642002</v>
      </c>
      <c r="BA94">
        <v>1804894.2192841601</v>
      </c>
      <c r="BC94">
        <v>2356788.7850729702</v>
      </c>
      <c r="BD94">
        <v>2034715.66894453</v>
      </c>
      <c r="BE94">
        <v>2157469.7985322201</v>
      </c>
      <c r="BF94">
        <v>2389857.9967895998</v>
      </c>
      <c r="BH94">
        <v>2832225.4321298501</v>
      </c>
      <c r="BI94">
        <v>2877038.9981642002</v>
      </c>
      <c r="BK94">
        <v>2444428.2313543698</v>
      </c>
      <c r="BL94">
        <v>2157469.7985322201</v>
      </c>
      <c r="BN94">
        <v>2988095.3994515198</v>
      </c>
      <c r="BO94">
        <v>2832225.4321298501</v>
      </c>
      <c r="BP94">
        <v>2356788.7850729702</v>
      </c>
      <c r="BQ94">
        <v>2444428.2313543698</v>
      </c>
      <c r="BS94">
        <v>2988095.3994515198</v>
      </c>
      <c r="BT94">
        <v>2803870.9154173601</v>
      </c>
      <c r="BU94">
        <v>3201067.7623585602</v>
      </c>
      <c r="BV94">
        <v>1974160.1884786999</v>
      </c>
      <c r="BX94">
        <v>2356788.7850729702</v>
      </c>
      <c r="BY94">
        <v>2963515.5583511498</v>
      </c>
      <c r="BZ94">
        <v>2703060.4040628201</v>
      </c>
      <c r="CA94">
        <v>1613068.6300437599</v>
      </c>
      <c r="CC94">
        <v>3033157.80976883</v>
      </c>
      <c r="CD94">
        <v>3107033.9911447102</v>
      </c>
      <c r="CE94">
        <v>1160419.11981654</v>
      </c>
      <c r="CF94">
        <v>1340301.8456810201</v>
      </c>
    </row>
    <row r="95" spans="1:84">
      <c r="A95" s="36">
        <v>44719</v>
      </c>
      <c r="B95">
        <v>1814998.08712451</v>
      </c>
      <c r="C95">
        <v>1789540.49964333</v>
      </c>
      <c r="D95" s="137">
        <v>1797423.89043104</v>
      </c>
      <c r="E95">
        <v>1989301.6832687301</v>
      </c>
      <c r="F95" s="135">
        <v>2016132.54080586</v>
      </c>
      <c r="G95" s="135">
        <v>2626337.8730136701</v>
      </c>
      <c r="H95">
        <v>1570021.97128363</v>
      </c>
      <c r="I95">
        <v>1573460.7293639099</v>
      </c>
      <c r="J95">
        <v>1652363.3526005701</v>
      </c>
      <c r="K95">
        <v>2896189.9803387602</v>
      </c>
      <c r="L95" s="40">
        <v>3218278.0444088099</v>
      </c>
      <c r="M95">
        <v>3167723.1250376501</v>
      </c>
      <c r="N95" t="s">
        <v>1504</v>
      </c>
      <c r="O95">
        <v>18922.63</v>
      </c>
      <c r="P95">
        <f t="shared" si="4"/>
        <v>1179318.0600047365</v>
      </c>
      <c r="Q95">
        <v>20531.3</v>
      </c>
      <c r="R95">
        <f t="shared" si="5"/>
        <v>1286015.3898672413</v>
      </c>
      <c r="T95" s="19">
        <v>43151</v>
      </c>
      <c r="U95">
        <v>1973505.39756955</v>
      </c>
      <c r="V95" s="135">
        <v>2189506.0063529201</v>
      </c>
      <c r="W95">
        <v>2179731.4251980102</v>
      </c>
      <c r="X95">
        <v>1711542.7925208199</v>
      </c>
      <c r="Y95" s="135">
        <v>1640844.32117941</v>
      </c>
      <c r="Z95">
        <v>1487199.3866558699</v>
      </c>
      <c r="AA95">
        <v>1595133.91668379</v>
      </c>
      <c r="AB95" s="40">
        <v>1579629.7444696</v>
      </c>
      <c r="AC95">
        <v>1386701.49383727</v>
      </c>
      <c r="AD95">
        <v>1439160.47218237</v>
      </c>
      <c r="AE95">
        <v>1468241.34993139</v>
      </c>
      <c r="AF95" s="40">
        <v>1593822.11959698</v>
      </c>
      <c r="AG95" t="s">
        <v>1505</v>
      </c>
      <c r="AH95">
        <v>10709.77</v>
      </c>
      <c r="AI95">
        <f t="shared" si="6"/>
        <v>1157901.8497636034</v>
      </c>
      <c r="AJ95">
        <v>9709.68</v>
      </c>
      <c r="AK95">
        <f t="shared" si="7"/>
        <v>1121574.0904381212</v>
      </c>
      <c r="AM95" s="29"/>
      <c r="AN95">
        <v>2833595.9268228798</v>
      </c>
      <c r="AO95">
        <v>2187757.95192387</v>
      </c>
      <c r="AP95">
        <v>2666625.2111132201</v>
      </c>
      <c r="AQ95">
        <v>2159612.1886137398</v>
      </c>
      <c r="AS95">
        <v>2189527.4849963398</v>
      </c>
      <c r="AT95">
        <v>1854846.98625949</v>
      </c>
      <c r="AU95">
        <v>2265434.9741134401</v>
      </c>
      <c r="AV95">
        <v>2402188.33882875</v>
      </c>
      <c r="AX95">
        <v>2833595.9268228798</v>
      </c>
      <c r="AY95">
        <v>2428901.6287364401</v>
      </c>
      <c r="AZ95">
        <v>2739128.1337871999</v>
      </c>
      <c r="BA95">
        <v>1697999.35914705</v>
      </c>
      <c r="BC95">
        <v>2189527.4849963398</v>
      </c>
      <c r="BD95">
        <v>1889599.74743541</v>
      </c>
      <c r="BE95">
        <v>2019575.1163590299</v>
      </c>
      <c r="BF95">
        <v>2241316.3729991401</v>
      </c>
      <c r="BH95">
        <v>2666625.2111132201</v>
      </c>
      <c r="BI95">
        <v>2739128.1337871999</v>
      </c>
      <c r="BK95">
        <v>2265434.9741134401</v>
      </c>
      <c r="BL95">
        <v>2019575.1163590299</v>
      </c>
      <c r="BN95">
        <v>2833595.9268228798</v>
      </c>
      <c r="BO95">
        <v>2666625.2111132201</v>
      </c>
      <c r="BP95">
        <v>2189527.4849963398</v>
      </c>
      <c r="BQ95">
        <v>2265434.9741134401</v>
      </c>
      <c r="BS95">
        <v>2833595.9268228798</v>
      </c>
      <c r="BT95">
        <v>2641498.7507055402</v>
      </c>
      <c r="BU95">
        <v>3044311.47403586</v>
      </c>
      <c r="BV95">
        <v>1887237.9153799899</v>
      </c>
      <c r="BX95">
        <v>2189527.4849963398</v>
      </c>
      <c r="BY95">
        <v>2736688.0775149502</v>
      </c>
      <c r="BZ95">
        <v>2512291.91604609</v>
      </c>
      <c r="CA95">
        <v>1508275.6264929599</v>
      </c>
      <c r="CC95">
        <v>3061411.6747668302</v>
      </c>
      <c r="CD95">
        <v>3137638.2759574899</v>
      </c>
      <c r="CE95">
        <v>1194709.50480712</v>
      </c>
      <c r="CF95">
        <v>1355045.16598351</v>
      </c>
    </row>
    <row r="96" spans="1:84">
      <c r="A96" s="36">
        <v>44726</v>
      </c>
      <c r="B96">
        <v>1727793.4790318001</v>
      </c>
      <c r="C96">
        <v>1707212.68895724</v>
      </c>
      <c r="D96" s="137">
        <v>1724879.86221324</v>
      </c>
      <c r="E96">
        <v>1907587.8011256601</v>
      </c>
      <c r="F96" s="135">
        <v>1941727.1693874199</v>
      </c>
      <c r="G96" s="135">
        <v>2519550.9750969298</v>
      </c>
      <c r="H96">
        <v>1533126.4549584601</v>
      </c>
      <c r="I96">
        <v>1536484.4022238599</v>
      </c>
      <c r="J96">
        <v>1613532.8138144601</v>
      </c>
      <c r="K96">
        <v>2744670.9745340301</v>
      </c>
      <c r="L96" s="40">
        <v>3051876.9781226502</v>
      </c>
      <c r="M96">
        <v>2987543.03368551</v>
      </c>
      <c r="N96" t="s">
        <v>1506</v>
      </c>
      <c r="O96">
        <v>19084.04</v>
      </c>
      <c r="P96">
        <f t="shared" si="4"/>
        <v>1189377.640943822</v>
      </c>
      <c r="Q96">
        <v>20666.55</v>
      </c>
      <c r="R96">
        <f t="shared" si="5"/>
        <v>1294487.0200844971</v>
      </c>
      <c r="T96" s="19">
        <v>43158</v>
      </c>
      <c r="U96">
        <v>2039552.04487488</v>
      </c>
      <c r="V96" s="135">
        <v>2271579.6390010598</v>
      </c>
      <c r="W96">
        <v>2290047.63262728</v>
      </c>
      <c r="X96">
        <v>1752083.5361329999</v>
      </c>
      <c r="Y96" s="135">
        <v>1696419.7183377601</v>
      </c>
      <c r="Z96">
        <v>1550479.7205580799</v>
      </c>
      <c r="AA96">
        <v>1631715.65450641</v>
      </c>
      <c r="AB96" s="40">
        <v>1632776.38722228</v>
      </c>
      <c r="AC96">
        <v>1432670.6483579699</v>
      </c>
      <c r="AD96">
        <v>1480284.4826749801</v>
      </c>
      <c r="AE96">
        <v>1510196.3465056799</v>
      </c>
      <c r="AF96" s="40">
        <v>1637907.2394250301</v>
      </c>
      <c r="AG96" t="s">
        <v>1507</v>
      </c>
      <c r="AH96">
        <v>10775.01</v>
      </c>
      <c r="AI96">
        <f t="shared" si="6"/>
        <v>1164955.3641414638</v>
      </c>
      <c r="AJ96">
        <v>9730.1200000000008</v>
      </c>
      <c r="AK96">
        <f t="shared" si="7"/>
        <v>1123935.1336865658</v>
      </c>
      <c r="AM96" s="29"/>
      <c r="AN96">
        <v>2728200.3263246999</v>
      </c>
      <c r="AO96">
        <v>2086563.20785763</v>
      </c>
      <c r="AP96">
        <v>2522160.79030116</v>
      </c>
      <c r="AQ96">
        <v>2094046.3625674299</v>
      </c>
      <c r="AS96">
        <v>2271601.9227714301</v>
      </c>
      <c r="AT96">
        <v>1923902.93955793</v>
      </c>
      <c r="AU96">
        <v>2356494.1328979302</v>
      </c>
      <c r="AV96">
        <v>2482913.8779550898</v>
      </c>
      <c r="AX96">
        <v>2728200.3263246999</v>
      </c>
      <c r="AY96">
        <v>2289664.8428691202</v>
      </c>
      <c r="AZ96">
        <v>2641300.1724889898</v>
      </c>
      <c r="BA96">
        <v>1650684.6070044199</v>
      </c>
      <c r="BC96">
        <v>2271601.9227714301</v>
      </c>
      <c r="BD96">
        <v>1956538.8184883101</v>
      </c>
      <c r="BE96">
        <v>2089401.92600715</v>
      </c>
      <c r="BF96">
        <v>2307423.99942075</v>
      </c>
      <c r="BH96">
        <v>2522160.79030116</v>
      </c>
      <c r="BI96">
        <v>2641300.1724889898</v>
      </c>
      <c r="BK96">
        <v>2356494.1328979302</v>
      </c>
      <c r="BL96">
        <v>2089401.92600715</v>
      </c>
      <c r="BN96">
        <v>2728200.3263246999</v>
      </c>
      <c r="BO96">
        <v>2522160.79030116</v>
      </c>
      <c r="BP96">
        <v>2271601.9227714301</v>
      </c>
      <c r="BQ96">
        <v>2356494.1328979302</v>
      </c>
      <c r="BS96">
        <v>2728200.3263246999</v>
      </c>
      <c r="BT96">
        <v>2461110.80101986</v>
      </c>
      <c r="BU96">
        <v>2874347.5644404301</v>
      </c>
      <c r="BV96">
        <v>1813324.24242413</v>
      </c>
      <c r="BX96">
        <v>2271601.9227714301</v>
      </c>
      <c r="BY96">
        <v>2863164.1170173101</v>
      </c>
      <c r="BZ96">
        <v>2612645.4166325498</v>
      </c>
      <c r="CA96">
        <v>1543441.0727246499</v>
      </c>
      <c r="CC96">
        <v>3062666.85355348</v>
      </c>
      <c r="CD96">
        <v>3148557.2571578198</v>
      </c>
      <c r="CE96">
        <v>1205157.2394266501</v>
      </c>
      <c r="CF96">
        <v>1370668.8367473001</v>
      </c>
    </row>
    <row r="97" spans="1:84">
      <c r="A97" s="36">
        <v>44733</v>
      </c>
      <c r="B97">
        <v>1667954.23154133</v>
      </c>
      <c r="C97">
        <v>1648086.22282968</v>
      </c>
      <c r="D97" s="137">
        <v>1642758.33197327</v>
      </c>
      <c r="E97">
        <v>1843952.08510811</v>
      </c>
      <c r="F97" s="135">
        <v>1865660.0075266601</v>
      </c>
      <c r="G97" s="135">
        <v>2432374.5113585801</v>
      </c>
      <c r="H97">
        <v>1487115.62657132</v>
      </c>
      <c r="I97">
        <v>1490372.7981082301</v>
      </c>
      <c r="J97">
        <v>1565108.90125765</v>
      </c>
      <c r="K97">
        <v>2646951.5389373698</v>
      </c>
      <c r="L97" s="40">
        <v>2938362.4139213799</v>
      </c>
      <c r="M97">
        <v>2849100.2895045201</v>
      </c>
      <c r="N97" t="s">
        <v>1508</v>
      </c>
      <c r="O97">
        <v>19282.169999999998</v>
      </c>
      <c r="P97">
        <f t="shared" si="4"/>
        <v>1201725.7282461016</v>
      </c>
      <c r="Q97">
        <v>20718.5</v>
      </c>
      <c r="R97">
        <f t="shared" si="5"/>
        <v>1297741.0030034357</v>
      </c>
      <c r="T97" s="19">
        <v>43165</v>
      </c>
      <c r="U97">
        <v>1972267.2229144601</v>
      </c>
      <c r="V97" s="135">
        <v>2179149.06349011</v>
      </c>
      <c r="W97">
        <v>2140393.0198350898</v>
      </c>
      <c r="X97">
        <v>1725486.9080544999</v>
      </c>
      <c r="Y97" s="135">
        <v>1688726.4549151</v>
      </c>
      <c r="Z97">
        <v>1534974.9233524899</v>
      </c>
      <c r="AA97">
        <v>1587991.11401782</v>
      </c>
      <c r="AB97" s="40">
        <v>1598137.0361673599</v>
      </c>
      <c r="AC97">
        <v>1380750.66406148</v>
      </c>
      <c r="AD97">
        <v>1437956.13744144</v>
      </c>
      <c r="AE97">
        <v>1467012.67939744</v>
      </c>
      <c r="AF97" s="40">
        <v>1585330.4170394801</v>
      </c>
      <c r="AG97" t="s">
        <v>1509</v>
      </c>
      <c r="AH97">
        <v>10729.89</v>
      </c>
      <c r="AI97">
        <f t="shared" si="6"/>
        <v>1160077.151867873</v>
      </c>
      <c r="AJ97">
        <v>9682.41</v>
      </c>
      <c r="AK97">
        <f t="shared" si="7"/>
        <v>1118424.1075914931</v>
      </c>
      <c r="AM97" s="29"/>
      <c r="AN97">
        <v>2815598.22377851</v>
      </c>
      <c r="AO97">
        <v>2160584.0376563799</v>
      </c>
      <c r="AP97">
        <v>2587913.5221043099</v>
      </c>
      <c r="AQ97">
        <v>2175389.5935213598</v>
      </c>
      <c r="AS97">
        <v>2179170.4405338601</v>
      </c>
      <c r="AT97">
        <v>1848187.7393716299</v>
      </c>
      <c r="AU97">
        <v>2249473.9518523701</v>
      </c>
      <c r="AV97">
        <v>2323163.1990474602</v>
      </c>
      <c r="AX97">
        <v>2815598.22377851</v>
      </c>
      <c r="AY97">
        <v>2372699.5383957699</v>
      </c>
      <c r="AZ97">
        <v>2719865.64611967</v>
      </c>
      <c r="BA97">
        <v>1711083.1567747099</v>
      </c>
      <c r="BC97">
        <v>2179170.4405338601</v>
      </c>
      <c r="BD97">
        <v>1881476.2067170001</v>
      </c>
      <c r="BE97">
        <v>2004561.7608016301</v>
      </c>
      <c r="BF97">
        <v>2184622.8941715802</v>
      </c>
      <c r="BH97">
        <v>2587913.5221043099</v>
      </c>
      <c r="BI97">
        <v>2719865.64611967</v>
      </c>
      <c r="BK97">
        <v>2249473.9518523701</v>
      </c>
      <c r="BL97">
        <v>2004561.7608016301</v>
      </c>
      <c r="BN97">
        <v>2815598.22377851</v>
      </c>
      <c r="BO97">
        <v>2587913.5221043099</v>
      </c>
      <c r="BP97">
        <v>2179170.4405338601</v>
      </c>
      <c r="BQ97">
        <v>2249473.9518523701</v>
      </c>
      <c r="BS97">
        <v>2815598.22377851</v>
      </c>
      <c r="BT97">
        <v>2537146.8192173699</v>
      </c>
      <c r="BU97">
        <v>2949209.9467562898</v>
      </c>
      <c r="BV97">
        <v>1875575.6636665501</v>
      </c>
      <c r="BX97">
        <v>2179170.4405338601</v>
      </c>
      <c r="BY97">
        <v>2732560.8858195599</v>
      </c>
      <c r="BZ97">
        <v>2483541.5433696499</v>
      </c>
      <c r="CA97">
        <v>1502956.6133870799</v>
      </c>
      <c r="CC97">
        <v>2861602.7746176999</v>
      </c>
      <c r="CD97">
        <v>2957030.5192049099</v>
      </c>
      <c r="CE97">
        <v>1226663.27036422</v>
      </c>
      <c r="CF97">
        <v>1397684.71951959</v>
      </c>
    </row>
    <row r="98" spans="1:84">
      <c r="A98" s="36">
        <v>44740</v>
      </c>
      <c r="B98">
        <v>1720661.5852580401</v>
      </c>
      <c r="C98">
        <v>1700165.7474711</v>
      </c>
      <c r="D98" s="137">
        <v>1686110.7243540499</v>
      </c>
      <c r="E98">
        <v>1906795.72831344</v>
      </c>
      <c r="F98" s="135">
        <v>1932450.6357961199</v>
      </c>
      <c r="G98" s="135">
        <v>2532028.8950889399</v>
      </c>
      <c r="H98">
        <v>1531342.44530555</v>
      </c>
      <c r="I98">
        <v>1534696.4851239701</v>
      </c>
      <c r="J98">
        <v>1611655.2399810499</v>
      </c>
      <c r="K98">
        <v>2744756.3983011101</v>
      </c>
      <c r="L98" s="40">
        <v>3032492.85385135</v>
      </c>
      <c r="M98">
        <v>2940556.4087976199</v>
      </c>
      <c r="N98" t="s">
        <v>1510</v>
      </c>
      <c r="O98">
        <v>19299.86</v>
      </c>
      <c r="P98">
        <f t="shared" si="4"/>
        <v>1202828.2249118127</v>
      </c>
      <c r="Q98">
        <v>20606.400000000001</v>
      </c>
      <c r="R98">
        <f t="shared" si="5"/>
        <v>1290719.4152226271</v>
      </c>
      <c r="T98" s="19">
        <v>43172</v>
      </c>
      <c r="U98">
        <v>1964141.48195605</v>
      </c>
      <c r="V98" s="135">
        <v>2153031.9619641802</v>
      </c>
      <c r="W98">
        <v>2119074.7053575302</v>
      </c>
      <c r="X98">
        <v>1718343.39225515</v>
      </c>
      <c r="Y98" s="135">
        <v>1687122.1647829299</v>
      </c>
      <c r="Z98">
        <v>1506040.6460473</v>
      </c>
      <c r="AA98">
        <v>1588059.92696609</v>
      </c>
      <c r="AB98" s="40">
        <v>1603394.90701635</v>
      </c>
      <c r="AC98">
        <v>1344630.22668963</v>
      </c>
      <c r="AD98">
        <v>1438404.4414137001</v>
      </c>
      <c r="AE98">
        <v>1467470.04217396</v>
      </c>
      <c r="AF98" s="40">
        <v>1574994.06272039</v>
      </c>
      <c r="AG98" t="s">
        <v>1511</v>
      </c>
      <c r="AH98">
        <v>10754.96</v>
      </c>
      <c r="AI98">
        <f t="shared" si="6"/>
        <v>1162787.6301856681</v>
      </c>
      <c r="AJ98">
        <v>9679.4599999999991</v>
      </c>
      <c r="AK98">
        <f t="shared" si="7"/>
        <v>1118083.3503711943</v>
      </c>
      <c r="AM98" s="29"/>
      <c r="AN98">
        <v>2786625.7180558299</v>
      </c>
      <c r="AO98">
        <v>2136223.4526318102</v>
      </c>
      <c r="AP98">
        <v>2594124.5145573602</v>
      </c>
      <c r="AQ98">
        <v>2184961.3077328601</v>
      </c>
      <c r="AS98">
        <v>2153053.0828040601</v>
      </c>
      <c r="AT98">
        <v>1852891.3771683299</v>
      </c>
      <c r="AU98">
        <v>2265658.9169359501</v>
      </c>
      <c r="AV98">
        <v>2355164.7721143402</v>
      </c>
      <c r="AX98">
        <v>2786625.7180558299</v>
      </c>
      <c r="AY98">
        <v>2354370.4344616602</v>
      </c>
      <c r="AZ98">
        <v>2755781.4719766802</v>
      </c>
      <c r="BA98">
        <v>1699815.6741873501</v>
      </c>
      <c r="BC98">
        <v>2153053.0828040601</v>
      </c>
      <c r="BD98">
        <v>1873997.3387953001</v>
      </c>
      <c r="BE98">
        <v>2000903.4355881601</v>
      </c>
      <c r="BF98">
        <v>2159182.96056895</v>
      </c>
      <c r="BH98">
        <v>2594124.5145573602</v>
      </c>
      <c r="BI98">
        <v>2755781.4719766802</v>
      </c>
      <c r="BK98">
        <v>2265658.9169359501</v>
      </c>
      <c r="BL98">
        <v>2000903.4355881601</v>
      </c>
      <c r="BN98">
        <v>2786625.7180558299</v>
      </c>
      <c r="BO98">
        <v>2594124.5145573602</v>
      </c>
      <c r="BP98">
        <v>2153053.0828040601</v>
      </c>
      <c r="BQ98">
        <v>2265658.9169359501</v>
      </c>
      <c r="BS98">
        <v>2786625.7180558299</v>
      </c>
      <c r="BT98">
        <v>2529497.3215574301</v>
      </c>
      <c r="BU98">
        <v>2971388.00555589</v>
      </c>
      <c r="BV98">
        <v>1856810.5291515701</v>
      </c>
      <c r="BX98">
        <v>2153053.0828040601</v>
      </c>
      <c r="BY98">
        <v>2734992.8650079402</v>
      </c>
      <c r="BZ98">
        <v>2491724.8127550501</v>
      </c>
      <c r="CA98">
        <v>1508397.31632754</v>
      </c>
      <c r="CC98">
        <v>2949239.35959036</v>
      </c>
      <c r="CD98">
        <v>3070979.6902624699</v>
      </c>
      <c r="CE98">
        <v>1241493.6293029301</v>
      </c>
      <c r="CF98">
        <v>1408488.8224014801</v>
      </c>
    </row>
    <row r="99" spans="1:84">
      <c r="A99" s="36">
        <v>44747</v>
      </c>
      <c r="B99">
        <v>1672623.84227324</v>
      </c>
      <c r="C99">
        <v>1652700.2110121599</v>
      </c>
      <c r="D99" s="137">
        <v>1634566.31951054</v>
      </c>
      <c r="E99">
        <v>1872603.41400345</v>
      </c>
      <c r="F99" s="135">
        <v>1889492.25816237</v>
      </c>
      <c r="G99" s="135">
        <v>2487085.38220111</v>
      </c>
      <c r="H99">
        <v>1525753.04538019</v>
      </c>
      <c r="I99">
        <v>1529094.8429532601</v>
      </c>
      <c r="J99">
        <v>1605772.6983551199</v>
      </c>
      <c r="K99">
        <v>2731810.29728912</v>
      </c>
      <c r="L99" s="40">
        <v>3001288.50238522</v>
      </c>
      <c r="M99">
        <v>2862572.8528363002</v>
      </c>
      <c r="N99" t="s">
        <v>1512</v>
      </c>
      <c r="O99">
        <v>19360.62</v>
      </c>
      <c r="P99">
        <f t="shared" si="4"/>
        <v>1206614.9799942663</v>
      </c>
      <c r="Q99">
        <v>20560.95</v>
      </c>
      <c r="R99">
        <f t="shared" si="5"/>
        <v>1287872.5716486953</v>
      </c>
      <c r="T99" s="19">
        <v>43179</v>
      </c>
      <c r="U99">
        <v>1892005.1124620801</v>
      </c>
      <c r="V99" s="135">
        <v>2089539.04940585</v>
      </c>
      <c r="W99">
        <v>2074510.5643038601</v>
      </c>
      <c r="X99">
        <v>1654123.1718752701</v>
      </c>
      <c r="Y99" s="135">
        <v>1618152.6106866</v>
      </c>
      <c r="Z99">
        <v>1422666.23588212</v>
      </c>
      <c r="AA99">
        <v>1537522.5665569401</v>
      </c>
      <c r="AB99" s="40">
        <v>1544253.68587105</v>
      </c>
      <c r="AC99">
        <v>1292498.9128008699</v>
      </c>
      <c r="AD99">
        <v>1415974.32215541</v>
      </c>
      <c r="AE99">
        <v>1444586.68120381</v>
      </c>
      <c r="AF99" s="40">
        <v>1554834.1387175701</v>
      </c>
      <c r="AG99" t="s">
        <v>1513</v>
      </c>
      <c r="AH99">
        <v>10812.15</v>
      </c>
      <c r="AI99">
        <f t="shared" si="6"/>
        <v>1168970.807489007</v>
      </c>
      <c r="AJ99">
        <v>9733.14</v>
      </c>
      <c r="AK99">
        <f t="shared" si="7"/>
        <v>1124283.9766714142</v>
      </c>
      <c r="AM99" s="29"/>
      <c r="AN99">
        <v>2863397.25658827</v>
      </c>
      <c r="AO99">
        <v>2211835.0817377102</v>
      </c>
      <c r="AP99">
        <v>2693609.1896906402</v>
      </c>
      <c r="AQ99">
        <v>2279919.72616693</v>
      </c>
      <c r="AS99">
        <v>2089559.5473921699</v>
      </c>
      <c r="AT99">
        <v>1818835.2336559801</v>
      </c>
      <c r="AU99">
        <v>2203149.3874176899</v>
      </c>
      <c r="AV99">
        <v>2326255.1245366302</v>
      </c>
      <c r="AX99">
        <v>2863397.25658827</v>
      </c>
      <c r="AY99">
        <v>2433394.87809437</v>
      </c>
      <c r="AZ99">
        <v>2884131.9940340002</v>
      </c>
      <c r="BA99">
        <v>1780106.46755759</v>
      </c>
      <c r="BC99">
        <v>2089559.5473921699</v>
      </c>
      <c r="BD99">
        <v>1825976.1569886699</v>
      </c>
      <c r="BE99">
        <v>1936914.54371805</v>
      </c>
      <c r="BF99">
        <v>2084572.39336649</v>
      </c>
      <c r="BH99">
        <v>2693609.1896906402</v>
      </c>
      <c r="BI99">
        <v>2884131.9940340002</v>
      </c>
      <c r="BK99">
        <v>2203149.3874176899</v>
      </c>
      <c r="BL99">
        <v>1936914.54371805</v>
      </c>
      <c r="BN99">
        <v>2863397.25658827</v>
      </c>
      <c r="BO99">
        <v>2693609.1896906402</v>
      </c>
      <c r="BP99">
        <v>2089559.5473921699</v>
      </c>
      <c r="BQ99">
        <v>2203149.3874176899</v>
      </c>
      <c r="BS99">
        <v>2863397.25658827</v>
      </c>
      <c r="BT99">
        <v>2616979.9864234901</v>
      </c>
      <c r="BU99">
        <v>3089307.5385563802</v>
      </c>
      <c r="BV99">
        <v>1927007.25120614</v>
      </c>
      <c r="BX99">
        <v>2089559.5473921699</v>
      </c>
      <c r="BY99">
        <v>2693407.2984954901</v>
      </c>
      <c r="BZ99">
        <v>2446524.92465168</v>
      </c>
      <c r="CA99">
        <v>1436069.6650096399</v>
      </c>
      <c r="CC99">
        <v>2822761.2296543298</v>
      </c>
      <c r="CD99">
        <v>2906068.0808953801</v>
      </c>
      <c r="CE99">
        <v>1234355.04093443</v>
      </c>
      <c r="CF99">
        <v>1406840.8904792699</v>
      </c>
    </row>
    <row r="100" spans="1:84">
      <c r="A100" s="36">
        <v>44754</v>
      </c>
      <c r="B100">
        <v>1731439.37883609</v>
      </c>
      <c r="C100">
        <v>1710815.1602503001</v>
      </c>
      <c r="D100" s="137">
        <v>1701452.7733049099</v>
      </c>
      <c r="E100">
        <v>1964560.7256537799</v>
      </c>
      <c r="F100" s="135">
        <v>1982278.9246532</v>
      </c>
      <c r="G100" s="135">
        <v>2598631.16159283</v>
      </c>
      <c r="H100">
        <v>1572959.84460425</v>
      </c>
      <c r="I100">
        <v>1576405.03739424</v>
      </c>
      <c r="J100">
        <v>1655455.30564223</v>
      </c>
      <c r="K100">
        <v>2823817.6681018202</v>
      </c>
      <c r="L100" s="40">
        <v>3083974.0006259298</v>
      </c>
      <c r="M100">
        <v>3005758.7469351799</v>
      </c>
      <c r="N100" t="s">
        <v>1514</v>
      </c>
      <c r="O100">
        <v>19208.5</v>
      </c>
      <c r="P100">
        <f t="shared" si="4"/>
        <v>1197134.3811933638</v>
      </c>
      <c r="Q100">
        <v>20389.75</v>
      </c>
      <c r="R100">
        <f t="shared" si="5"/>
        <v>1277149.1476694406</v>
      </c>
      <c r="T100" s="19">
        <v>43186</v>
      </c>
      <c r="U100">
        <v>1897523.4607067599</v>
      </c>
      <c r="V100" s="135">
        <v>2083301.7753433799</v>
      </c>
      <c r="W100">
        <v>2024328.15375335</v>
      </c>
      <c r="X100">
        <v>1670705.75667332</v>
      </c>
      <c r="Y100" s="135">
        <v>1628589.6950255299</v>
      </c>
      <c r="Z100">
        <v>1429039.7806188699</v>
      </c>
      <c r="AA100">
        <v>1547977.72000953</v>
      </c>
      <c r="AB100" s="40">
        <v>1555735.2120255099</v>
      </c>
      <c r="AC100">
        <v>1290896.2141489999</v>
      </c>
      <c r="AD100">
        <v>1445395.1219601899</v>
      </c>
      <c r="AE100">
        <v>1474601.9822466001</v>
      </c>
      <c r="AF100" s="40">
        <v>1587140.13693314</v>
      </c>
      <c r="AG100" t="s">
        <v>1515</v>
      </c>
      <c r="AH100">
        <v>10546.21</v>
      </c>
      <c r="AI100">
        <f t="shared" si="6"/>
        <v>1140218.3302718368</v>
      </c>
      <c r="AJ100">
        <v>9257.31</v>
      </c>
      <c r="AK100">
        <f t="shared" si="7"/>
        <v>1069320.4145918016</v>
      </c>
      <c r="AM100" s="29"/>
      <c r="AN100">
        <v>2957903.68304196</v>
      </c>
      <c r="AO100">
        <v>2278002.1282079001</v>
      </c>
      <c r="AP100">
        <v>2806983.2004847201</v>
      </c>
      <c r="AQ100">
        <v>2325928.5062409798</v>
      </c>
      <c r="AS100">
        <v>2083322.21214321</v>
      </c>
      <c r="AT100">
        <v>1807294.72409843</v>
      </c>
      <c r="AU100">
        <v>2215751.4019137202</v>
      </c>
      <c r="AV100">
        <v>2332524.3820972601</v>
      </c>
      <c r="AX100">
        <v>2957903.68304196</v>
      </c>
      <c r="AY100">
        <v>2513964.5825080699</v>
      </c>
      <c r="AZ100">
        <v>2995546.0129635301</v>
      </c>
      <c r="BA100">
        <v>1825116.4595897801</v>
      </c>
      <c r="BC100">
        <v>2083322.21214321</v>
      </c>
      <c r="BD100">
        <v>1817330.1598853299</v>
      </c>
      <c r="BE100">
        <v>1943713.1137665</v>
      </c>
      <c r="BF100">
        <v>2098288.8797148401</v>
      </c>
      <c r="BH100">
        <v>2806983.2004847201</v>
      </c>
      <c r="BI100">
        <v>2995546.0129635301</v>
      </c>
      <c r="BK100">
        <v>2215751.4019137202</v>
      </c>
      <c r="BL100">
        <v>1943713.1137665</v>
      </c>
      <c r="BN100">
        <v>2957903.68304196</v>
      </c>
      <c r="BO100">
        <v>2806983.2004847201</v>
      </c>
      <c r="BP100">
        <v>2083322.21214321</v>
      </c>
      <c r="BQ100">
        <v>2215751.4019137202</v>
      </c>
      <c r="BS100">
        <v>2957903.68304196</v>
      </c>
      <c r="BT100">
        <v>2692178.9063333701</v>
      </c>
      <c r="BU100">
        <v>3232589.6221946198</v>
      </c>
      <c r="BV100">
        <v>1999376.0085251899</v>
      </c>
      <c r="BX100">
        <v>2083322.21214321</v>
      </c>
      <c r="BY100">
        <v>2706456.8568567</v>
      </c>
      <c r="BZ100">
        <v>2462048.1252985899</v>
      </c>
      <c r="CA100">
        <v>1446732.48227233</v>
      </c>
      <c r="CC100">
        <v>2942389.8505670801</v>
      </c>
      <c r="CD100">
        <v>3001430.7049699598</v>
      </c>
      <c r="CE100">
        <v>1245007.5249377</v>
      </c>
      <c r="CF100">
        <v>1397830.0745757499</v>
      </c>
    </row>
    <row r="101" spans="1:84">
      <c r="A101" s="36">
        <v>44761</v>
      </c>
      <c r="B101">
        <v>1803826.86363589</v>
      </c>
      <c r="C101">
        <v>1782340.3940653801</v>
      </c>
      <c r="D101" s="137">
        <v>1784619.7848640601</v>
      </c>
      <c r="E101">
        <v>2029553.5193994299</v>
      </c>
      <c r="F101" s="135">
        <v>2041588.7100788199</v>
      </c>
      <c r="G101" s="135">
        <v>2698834.3791838498</v>
      </c>
      <c r="H101">
        <v>1624485.5149425</v>
      </c>
      <c r="I101">
        <v>1628043.5624048801</v>
      </c>
      <c r="J101">
        <v>1709683.2915827699</v>
      </c>
      <c r="K101">
        <v>2913539.7681429801</v>
      </c>
      <c r="L101" s="40">
        <v>3185760.5625165901</v>
      </c>
      <c r="M101">
        <v>3105850.5132081201</v>
      </c>
      <c r="N101" t="s">
        <v>1516</v>
      </c>
      <c r="O101">
        <v>19217.759999999998</v>
      </c>
      <c r="P101">
        <f t="shared" si="4"/>
        <v>1197711.4936368053</v>
      </c>
      <c r="Q101">
        <v>20502.3</v>
      </c>
      <c r="R101">
        <f t="shared" si="5"/>
        <v>1284198.9220202882</v>
      </c>
      <c r="T101" s="19">
        <v>43193</v>
      </c>
      <c r="U101">
        <v>1912153.36658881</v>
      </c>
      <c r="V101" s="135">
        <v>2095301.59356935</v>
      </c>
      <c r="W101">
        <v>2035644.1481328299</v>
      </c>
      <c r="X101">
        <v>1695759.66020039</v>
      </c>
      <c r="Y101" s="135">
        <v>1650705.9430839799</v>
      </c>
      <c r="Z101">
        <v>1416349.9073669801</v>
      </c>
      <c r="AA101">
        <v>1569979.6433365899</v>
      </c>
      <c r="AB101" s="40">
        <v>1569130.0922010499</v>
      </c>
      <c r="AC101">
        <v>1286261.89674021</v>
      </c>
      <c r="AD101">
        <v>1466998.2198214901</v>
      </c>
      <c r="AE101">
        <v>1496641.6103351</v>
      </c>
      <c r="AF101" s="40">
        <v>1605011.33487501</v>
      </c>
      <c r="AG101" t="s">
        <v>1517</v>
      </c>
      <c r="AH101">
        <v>10782.05</v>
      </c>
      <c r="AI101">
        <f t="shared" si="6"/>
        <v>1165716.5036451444</v>
      </c>
      <c r="AJ101">
        <v>9463.61</v>
      </c>
      <c r="AK101">
        <f t="shared" si="7"/>
        <v>1093150.3178283023</v>
      </c>
      <c r="AM101" s="29"/>
      <c r="AN101">
        <v>2983652.2346028402</v>
      </c>
      <c r="AO101">
        <v>2282854.2727409801</v>
      </c>
      <c r="AP101">
        <v>2820161.98661099</v>
      </c>
      <c r="AQ101">
        <v>2325847.0987432599</v>
      </c>
      <c r="AS101">
        <v>2095322.1480851499</v>
      </c>
      <c r="AT101">
        <v>1811406.31959575</v>
      </c>
      <c r="AU101">
        <v>2258637.2702977601</v>
      </c>
      <c r="AV101">
        <v>2388539.9551333198</v>
      </c>
      <c r="AX101">
        <v>2983652.2346028402</v>
      </c>
      <c r="AY101">
        <v>2510042.7977593602</v>
      </c>
      <c r="AZ101">
        <v>3004607.5396527499</v>
      </c>
      <c r="BA101">
        <v>1829131.71580088</v>
      </c>
      <c r="BC101">
        <v>2095322.1480851499</v>
      </c>
      <c r="BD101">
        <v>1814549.64474071</v>
      </c>
      <c r="BE101">
        <v>2000207.1354181301</v>
      </c>
      <c r="BF101">
        <v>2156369.51590535</v>
      </c>
      <c r="BH101">
        <v>2820161.98661099</v>
      </c>
      <c r="BI101">
        <v>3004607.5396527499</v>
      </c>
      <c r="BK101">
        <v>2258637.2702977601</v>
      </c>
      <c r="BL101">
        <v>2000207.1354181301</v>
      </c>
      <c r="BN101">
        <v>2983652.2346028402</v>
      </c>
      <c r="BO101">
        <v>2820161.98661099</v>
      </c>
      <c r="BP101">
        <v>2095322.1480851499</v>
      </c>
      <c r="BQ101">
        <v>2258637.2702977601</v>
      </c>
      <c r="BS101">
        <v>2983652.2346028402</v>
      </c>
      <c r="BT101">
        <v>2699192.03238437</v>
      </c>
      <c r="BU101">
        <v>3246037.1950229499</v>
      </c>
      <c r="BV101">
        <v>2007913.34408159</v>
      </c>
      <c r="BX101">
        <v>2095322.1480851499</v>
      </c>
      <c r="BY101">
        <v>2733995.0553752198</v>
      </c>
      <c r="BZ101">
        <v>2513468.0003954498</v>
      </c>
      <c r="CA101">
        <v>1449980.3966950299</v>
      </c>
      <c r="CC101">
        <v>2995544.1232175701</v>
      </c>
      <c r="CD101">
        <v>2994077.1997427801</v>
      </c>
      <c r="CE101">
        <v>1309125.4124719901</v>
      </c>
      <c r="CF101">
        <v>1503275.38625137</v>
      </c>
    </row>
    <row r="102" spans="1:84">
      <c r="A102" s="36">
        <v>44768</v>
      </c>
      <c r="B102">
        <v>1804075.96353611</v>
      </c>
      <c r="C102">
        <v>1773562.3676246</v>
      </c>
      <c r="D102" s="137">
        <v>1776089.3022924101</v>
      </c>
      <c r="E102">
        <v>2044578.98062139</v>
      </c>
      <c r="F102" s="135">
        <v>2040598.5395544299</v>
      </c>
      <c r="G102" s="135">
        <v>2687337.3447285299</v>
      </c>
      <c r="H102">
        <v>1636685.40115972</v>
      </c>
      <c r="I102">
        <v>1640270.16955854</v>
      </c>
      <c r="J102">
        <v>1722523.0131025501</v>
      </c>
      <c r="K102">
        <v>2923950.8169144699</v>
      </c>
      <c r="L102" s="40">
        <v>3213492.6082132999</v>
      </c>
      <c r="M102">
        <v>3106751.2098569502</v>
      </c>
      <c r="N102" t="s">
        <v>1518</v>
      </c>
      <c r="O102">
        <v>19027.939999999999</v>
      </c>
      <c r="P102">
        <f t="shared" si="4"/>
        <v>1185881.3117778304</v>
      </c>
      <c r="Q102">
        <v>20265.05</v>
      </c>
      <c r="R102">
        <f t="shared" si="5"/>
        <v>1269338.3359275416</v>
      </c>
      <c r="T102" s="19">
        <v>43200</v>
      </c>
      <c r="U102">
        <v>1943092.0080602099</v>
      </c>
      <c r="V102" s="135">
        <v>2138904.8197315298</v>
      </c>
      <c r="W102">
        <v>2107604.1687693298</v>
      </c>
      <c r="X102">
        <v>1721268.73051741</v>
      </c>
      <c r="Y102" s="135">
        <v>1674517.3763129599</v>
      </c>
      <c r="Z102">
        <v>1431632.3228674701</v>
      </c>
      <c r="AA102">
        <v>1601300.73722116</v>
      </c>
      <c r="AB102" s="40">
        <v>1598504.20752705</v>
      </c>
      <c r="AC102">
        <v>1321042.4184280599</v>
      </c>
      <c r="AD102">
        <v>1484132.7590290001</v>
      </c>
      <c r="AE102">
        <v>1514122.3843438199</v>
      </c>
      <c r="AF102" s="40">
        <v>1616952.61920648</v>
      </c>
      <c r="AG102" t="s">
        <v>1519</v>
      </c>
      <c r="AH102">
        <v>11092.75</v>
      </c>
      <c r="AI102">
        <f t="shared" si="6"/>
        <v>1199308.2712294671</v>
      </c>
      <c r="AJ102">
        <v>9722.25</v>
      </c>
      <c r="AK102">
        <f t="shared" si="7"/>
        <v>1123026.0627293612</v>
      </c>
      <c r="AM102" s="29"/>
      <c r="AN102">
        <v>3094315.8959842599</v>
      </c>
      <c r="AO102">
        <v>2408993.3855812801</v>
      </c>
      <c r="AP102">
        <v>2920968.6768224002</v>
      </c>
      <c r="AQ102">
        <v>2358164.7441802998</v>
      </c>
      <c r="AS102">
        <v>2138925.8019868</v>
      </c>
      <c r="AT102">
        <v>1841077.1551107301</v>
      </c>
      <c r="AU102">
        <v>2312788.0988531499</v>
      </c>
      <c r="AV102">
        <v>2419244.6362565602</v>
      </c>
      <c r="AX102">
        <v>3094315.8959842599</v>
      </c>
      <c r="AY102">
        <v>2664686.5345293102</v>
      </c>
      <c r="AZ102">
        <v>3083718.8561717998</v>
      </c>
      <c r="BA102">
        <v>1873872.2775693701</v>
      </c>
      <c r="BC102">
        <v>2138925.8019868</v>
      </c>
      <c r="BD102">
        <v>1840824.3235965499</v>
      </c>
      <c r="BE102">
        <v>2034950.7333603399</v>
      </c>
      <c r="BF102">
        <v>2180704.1458923402</v>
      </c>
      <c r="BH102">
        <v>2920968.6768224002</v>
      </c>
      <c r="BI102">
        <v>3083718.8561717998</v>
      </c>
      <c r="BK102">
        <v>2312788.0988531499</v>
      </c>
      <c r="BL102">
        <v>2034950.7333603399</v>
      </c>
      <c r="BN102">
        <v>3094315.8959842599</v>
      </c>
      <c r="BO102">
        <v>2920968.6768224002</v>
      </c>
      <c r="BP102">
        <v>2138925.8019868</v>
      </c>
      <c r="BQ102">
        <v>2312788.0988531499</v>
      </c>
      <c r="BS102">
        <v>3094315.8959842599</v>
      </c>
      <c r="BT102">
        <v>2812463.6260233801</v>
      </c>
      <c r="BU102">
        <v>3339750.2888432699</v>
      </c>
      <c r="BV102">
        <v>2071584.2762224199</v>
      </c>
      <c r="BX102">
        <v>2138925.8019868</v>
      </c>
      <c r="BY102">
        <v>2804518.45782862</v>
      </c>
      <c r="BZ102">
        <v>2564415.9967634701</v>
      </c>
      <c r="CA102">
        <v>1463842.2092874399</v>
      </c>
      <c r="CC102">
        <v>3162485.7972044898</v>
      </c>
      <c r="CD102">
        <v>3154080.6852970398</v>
      </c>
      <c r="CE102">
        <v>1329089.57501219</v>
      </c>
      <c r="CF102">
        <v>1512452.88248443</v>
      </c>
    </row>
    <row r="103" spans="1:84">
      <c r="A103" s="36">
        <v>44775</v>
      </c>
      <c r="B103">
        <v>1869699.22670973</v>
      </c>
      <c r="C103">
        <v>1819533.1041934299</v>
      </c>
      <c r="D103" s="137">
        <v>1828714.82831933</v>
      </c>
      <c r="E103">
        <v>2122886.35557919</v>
      </c>
      <c r="F103" s="135">
        <v>2097929.1555232201</v>
      </c>
      <c r="G103" s="135">
        <v>2782039.1127567599</v>
      </c>
      <c r="H103">
        <v>1695039.53065491</v>
      </c>
      <c r="I103">
        <v>1698752.1098347299</v>
      </c>
      <c r="J103">
        <v>1779641.87621703</v>
      </c>
      <c r="K103">
        <v>3035626.24511516</v>
      </c>
      <c r="L103" s="40">
        <v>3332681.0490519302</v>
      </c>
      <c r="M103">
        <v>3199518.8009832799</v>
      </c>
      <c r="N103" t="s">
        <v>1520</v>
      </c>
      <c r="O103">
        <v>18718.95</v>
      </c>
      <c r="P103">
        <f t="shared" si="4"/>
        <v>1166624.07917534</v>
      </c>
      <c r="Q103">
        <v>19894.599999999999</v>
      </c>
      <c r="R103">
        <f t="shared" si="5"/>
        <v>1246134.5251032724</v>
      </c>
      <c r="T103" s="19">
        <v>43207</v>
      </c>
      <c r="U103">
        <v>1985263.5816084801</v>
      </c>
      <c r="V103" s="135">
        <v>2181073.32825254</v>
      </c>
      <c r="W103">
        <v>2158165.5927781099</v>
      </c>
      <c r="X103">
        <v>1758184.20722457</v>
      </c>
      <c r="Y103" s="135">
        <v>1717108.7257794801</v>
      </c>
      <c r="Z103">
        <v>1464631.4479095601</v>
      </c>
      <c r="AA103">
        <v>1645389.8841859801</v>
      </c>
      <c r="AB103" s="40">
        <v>1635205.86413187</v>
      </c>
      <c r="AC103">
        <v>1353513.6410730199</v>
      </c>
      <c r="AD103">
        <v>1525734.8554305299</v>
      </c>
      <c r="AE103">
        <v>1556565.1274299501</v>
      </c>
      <c r="AF103" s="40">
        <v>1672543.4502548</v>
      </c>
      <c r="AG103" t="s">
        <v>1521</v>
      </c>
      <c r="AH103">
        <v>11209.26</v>
      </c>
      <c r="AI103">
        <f t="shared" si="6"/>
        <v>1211904.9137825712</v>
      </c>
      <c r="AJ103">
        <v>9766.31</v>
      </c>
      <c r="AK103">
        <f t="shared" si="7"/>
        <v>1128115.4739586401</v>
      </c>
      <c r="AM103" s="29"/>
      <c r="AN103">
        <v>3137976.6932766</v>
      </c>
      <c r="AO103">
        <v>2441587.0660882001</v>
      </c>
      <c r="AP103">
        <v>2972071.0238234098</v>
      </c>
      <c r="AQ103">
        <v>2373091.9270109599</v>
      </c>
      <c r="AS103">
        <v>2181094.7241729698</v>
      </c>
      <c r="AT103">
        <v>1872660.83370666</v>
      </c>
      <c r="AU103">
        <v>2370041.1682402599</v>
      </c>
      <c r="AV103">
        <v>2469577.0209138799</v>
      </c>
      <c r="AX103">
        <v>3137976.6932766</v>
      </c>
      <c r="AY103">
        <v>2716941.0374714299</v>
      </c>
      <c r="AZ103">
        <v>3100787.2400407102</v>
      </c>
      <c r="BA103">
        <v>1869937.14578648</v>
      </c>
      <c r="BC103">
        <v>2181094.7241729698</v>
      </c>
      <c r="BD103">
        <v>1880328.4135809401</v>
      </c>
      <c r="BE103">
        <v>2081540.93040063</v>
      </c>
      <c r="BF103">
        <v>2236955.40933563</v>
      </c>
      <c r="BH103">
        <v>2972071.0238234098</v>
      </c>
      <c r="BI103">
        <v>3100787.2400407102</v>
      </c>
      <c r="BK103">
        <v>2370041.1682402599</v>
      </c>
      <c r="BL103">
        <v>2081540.93040063</v>
      </c>
      <c r="BN103">
        <v>3137976.6932766</v>
      </c>
      <c r="BO103">
        <v>2972071.0238234098</v>
      </c>
      <c r="BP103">
        <v>2181094.7241729698</v>
      </c>
      <c r="BQ103">
        <v>2370041.1682402599</v>
      </c>
      <c r="BS103">
        <v>3137976.6932766</v>
      </c>
      <c r="BT103">
        <v>2897723.4608462802</v>
      </c>
      <c r="BU103">
        <v>3409116.9023425402</v>
      </c>
      <c r="BV103">
        <v>2056368.4897135601</v>
      </c>
      <c r="BX103">
        <v>2181094.7241729698</v>
      </c>
      <c r="BY103">
        <v>2860580.7818006198</v>
      </c>
      <c r="BZ103">
        <v>2632488.4193975502</v>
      </c>
      <c r="CA103">
        <v>1503885.6129224999</v>
      </c>
      <c r="CC103">
        <v>3020189.7487592702</v>
      </c>
      <c r="CD103">
        <v>3011027.3558153901</v>
      </c>
      <c r="CE103">
        <v>1304999.82646509</v>
      </c>
      <c r="CF103">
        <v>1509140.6106717901</v>
      </c>
    </row>
    <row r="104" spans="1:84">
      <c r="A104" s="36">
        <v>44783</v>
      </c>
      <c r="B104">
        <v>1873158.1702791399</v>
      </c>
      <c r="C104">
        <v>1806177.7312086499</v>
      </c>
      <c r="D104" s="137">
        <v>1811506.62178485</v>
      </c>
      <c r="E104">
        <v>2131646.7999398801</v>
      </c>
      <c r="F104" s="135">
        <v>2112897.8800478699</v>
      </c>
      <c r="G104" s="135">
        <v>2819123.6941298102</v>
      </c>
      <c r="H104">
        <v>1697766.3333781401</v>
      </c>
      <c r="I104">
        <v>1705886.86869603</v>
      </c>
      <c r="J104">
        <v>1796993.3845101499</v>
      </c>
      <c r="K104">
        <v>3069716.3278478002</v>
      </c>
      <c r="L104" s="40">
        <v>3379705.17865405</v>
      </c>
      <c r="M104">
        <v>3228314.4701921302</v>
      </c>
      <c r="N104" t="s">
        <v>1522</v>
      </c>
      <c r="O104">
        <v>19058.86</v>
      </c>
      <c r="P104">
        <f t="shared" si="4"/>
        <v>1187808.3438243982</v>
      </c>
      <c r="Q104">
        <v>20149.95</v>
      </c>
      <c r="R104">
        <f t="shared" si="5"/>
        <v>1262128.8376798071</v>
      </c>
      <c r="T104" s="19">
        <v>43214</v>
      </c>
      <c r="U104">
        <v>2031361.4019734301</v>
      </c>
      <c r="V104" s="135">
        <v>2223058.9898214</v>
      </c>
      <c r="W104">
        <v>2208968.8108321</v>
      </c>
      <c r="X104">
        <v>1770456.332991</v>
      </c>
      <c r="Y104" s="135">
        <v>1721049.4903051499</v>
      </c>
      <c r="Z104">
        <v>1487421.1132390299</v>
      </c>
      <c r="AA104">
        <v>1665787.2341169401</v>
      </c>
      <c r="AB104" s="40">
        <v>1650658.55954792</v>
      </c>
      <c r="AC104">
        <v>1390356.28238303</v>
      </c>
      <c r="AD104">
        <v>1544878.3404107301</v>
      </c>
      <c r="AE104">
        <v>1576095.44164647</v>
      </c>
      <c r="AF104" s="40">
        <v>1687362.18522406</v>
      </c>
      <c r="AG104" t="s">
        <v>1523</v>
      </c>
      <c r="AH104">
        <v>11248.57</v>
      </c>
      <c r="AI104">
        <f t="shared" si="6"/>
        <v>1216154.9697328117</v>
      </c>
      <c r="AJ104">
        <v>9789.49</v>
      </c>
      <c r="AK104">
        <f t="shared" si="7"/>
        <v>1130793.0171337351</v>
      </c>
      <c r="AM104" s="29"/>
      <c r="AN104">
        <v>3173671.1781626199</v>
      </c>
      <c r="AO104">
        <v>2481592.4701660499</v>
      </c>
      <c r="AP104">
        <v>3032166.2999251201</v>
      </c>
      <c r="AQ104">
        <v>2412924.2750058402</v>
      </c>
      <c r="AS104">
        <v>2223080.7976132999</v>
      </c>
      <c r="AT104">
        <v>1915254.5043693101</v>
      </c>
      <c r="AU104">
        <v>2435537.2559245699</v>
      </c>
      <c r="AV104">
        <v>2527772.6034117201</v>
      </c>
      <c r="AX104">
        <v>3173671.1781626199</v>
      </c>
      <c r="AY104">
        <v>2747533.7935533598</v>
      </c>
      <c r="AZ104">
        <v>3180834.0626423699</v>
      </c>
      <c r="BA104">
        <v>1894685.7639109599</v>
      </c>
      <c r="BC104">
        <v>2223080.7976132999</v>
      </c>
      <c r="BD104">
        <v>1930119.50997256</v>
      </c>
      <c r="BE104">
        <v>2102606.1246162802</v>
      </c>
      <c r="BF104">
        <v>2275733.0313564702</v>
      </c>
      <c r="BH104">
        <v>3032166.2999251201</v>
      </c>
      <c r="BI104">
        <v>3180834.0626423699</v>
      </c>
      <c r="BK104">
        <v>2435537.2559245699</v>
      </c>
      <c r="BL104">
        <v>2102606.1246162802</v>
      </c>
      <c r="BN104">
        <v>3173671.1781626199</v>
      </c>
      <c r="BO104">
        <v>3032166.2999251201</v>
      </c>
      <c r="BP104">
        <v>2223080.7976132999</v>
      </c>
      <c r="BQ104">
        <v>2435537.2559245699</v>
      </c>
      <c r="BS104">
        <v>3173671.1781626199</v>
      </c>
      <c r="BT104">
        <v>2922513.4850538201</v>
      </c>
      <c r="BU104">
        <v>3475543.5451846798</v>
      </c>
      <c r="BV104">
        <v>2077394.85752089</v>
      </c>
      <c r="BX104">
        <v>2223080.7976132999</v>
      </c>
      <c r="BY104">
        <v>2942035.81956239</v>
      </c>
      <c r="BZ104">
        <v>2714069.2355146902</v>
      </c>
      <c r="CA104">
        <v>1510059.06336354</v>
      </c>
      <c r="CC104">
        <v>3075429.0192640801</v>
      </c>
      <c r="CD104">
        <v>3094959.7433587401</v>
      </c>
      <c r="CE104">
        <v>1385041.9908213301</v>
      </c>
      <c r="CF104">
        <v>1580688.9670237401</v>
      </c>
    </row>
    <row r="105" spans="1:84">
      <c r="A105" s="36">
        <v>44789</v>
      </c>
      <c r="B105">
        <v>1930158.3734007401</v>
      </c>
      <c r="C105">
        <v>1864327.62326492</v>
      </c>
      <c r="D105" s="137">
        <v>1860471.6457716899</v>
      </c>
      <c r="E105">
        <v>2198068.9142260002</v>
      </c>
      <c r="F105" s="135">
        <v>2190103.1685848199</v>
      </c>
      <c r="G105" s="135">
        <v>2899412.3369386299</v>
      </c>
      <c r="H105">
        <v>1723138.5080269601</v>
      </c>
      <c r="I105">
        <v>1734921.06320124</v>
      </c>
      <c r="J105">
        <v>1832951.2221341999</v>
      </c>
      <c r="K105">
        <v>3131427.8584253001</v>
      </c>
      <c r="L105" s="40">
        <v>3418149.3250612398</v>
      </c>
      <c r="M105">
        <v>3228088.4881792101</v>
      </c>
      <c r="N105" t="s">
        <v>1524</v>
      </c>
      <c r="O105">
        <v>19267.7</v>
      </c>
      <c r="P105">
        <f t="shared" si="4"/>
        <v>1200823.9121492766</v>
      </c>
      <c r="Q105">
        <v>20292.05</v>
      </c>
      <c r="R105">
        <f t="shared" si="5"/>
        <v>1271029.5301298776</v>
      </c>
      <c r="T105" s="19">
        <v>43222</v>
      </c>
      <c r="U105">
        <v>2052738.0951268601</v>
      </c>
      <c r="V105" s="135">
        <v>2257038.44648082</v>
      </c>
      <c r="W105">
        <v>2204329.9763293499</v>
      </c>
      <c r="X105">
        <v>1781456.7683399799</v>
      </c>
      <c r="Y105" s="135">
        <v>1745083.9464372599</v>
      </c>
      <c r="Z105">
        <v>1525097.49003738</v>
      </c>
      <c r="AA105">
        <v>1687037.12660016</v>
      </c>
      <c r="AB105" s="40">
        <v>1673091.0093721701</v>
      </c>
      <c r="AC105">
        <v>1422167.63412396</v>
      </c>
      <c r="AD105">
        <v>1553035.2980481</v>
      </c>
      <c r="AE105">
        <v>1584417.22557836</v>
      </c>
      <c r="AF105" s="40">
        <v>1703054.65354664</v>
      </c>
      <c r="AG105" t="s">
        <v>1525</v>
      </c>
      <c r="AH105">
        <v>11200.34</v>
      </c>
      <c r="AI105">
        <f t="shared" si="6"/>
        <v>1210940.5154341576</v>
      </c>
      <c r="AJ105">
        <v>9722.31</v>
      </c>
      <c r="AK105">
        <f t="shared" si="7"/>
        <v>1123032.9933846893</v>
      </c>
      <c r="AM105" s="29"/>
      <c r="AN105">
        <v>3166181.31418216</v>
      </c>
      <c r="AO105">
        <v>2498219.13971616</v>
      </c>
      <c r="AP105">
        <v>3016065.4968725098</v>
      </c>
      <c r="AQ105">
        <v>2406168.0870358199</v>
      </c>
      <c r="AS105">
        <v>2257060.5876048198</v>
      </c>
      <c r="AT105">
        <v>1934732.64267875</v>
      </c>
      <c r="AU105">
        <v>2435171.92533619</v>
      </c>
      <c r="AV105">
        <v>2494620.8657179698</v>
      </c>
      <c r="AX105">
        <v>3166181.31418216</v>
      </c>
      <c r="AY105">
        <v>2771011.4698192799</v>
      </c>
      <c r="AZ105">
        <v>3109440.2421063599</v>
      </c>
      <c r="BA105">
        <v>1902520.28954473</v>
      </c>
      <c r="BC105">
        <v>2257060.5876048198</v>
      </c>
      <c r="BD105">
        <v>1959766.14564574</v>
      </c>
      <c r="BE105">
        <v>2092639.7715856</v>
      </c>
      <c r="BF105">
        <v>2270282.6507463702</v>
      </c>
      <c r="BH105">
        <v>3016065.4968725098</v>
      </c>
      <c r="BI105">
        <v>3109440.2421063599</v>
      </c>
      <c r="BK105">
        <v>2435171.92533619</v>
      </c>
      <c r="BL105">
        <v>2092639.7715856</v>
      </c>
      <c r="BN105">
        <v>3166181.31418216</v>
      </c>
      <c r="BO105">
        <v>3016065.4968725098</v>
      </c>
      <c r="BP105">
        <v>2257060.5876048198</v>
      </c>
      <c r="BQ105">
        <v>2435171.92533619</v>
      </c>
      <c r="BS105">
        <v>3166181.31418216</v>
      </c>
      <c r="BT105">
        <v>2928592.3131027301</v>
      </c>
      <c r="BU105">
        <v>3443829.21033487</v>
      </c>
      <c r="BV105">
        <v>2097576.7485616999</v>
      </c>
      <c r="BX105">
        <v>2257060.5876048198</v>
      </c>
      <c r="BY105">
        <v>2977119.5967106698</v>
      </c>
      <c r="BZ105">
        <v>2709699.5840455098</v>
      </c>
      <c r="CA105">
        <v>1524570.7309624699</v>
      </c>
      <c r="CC105">
        <v>3230000.0817722902</v>
      </c>
      <c r="CD105">
        <v>3249491.08334465</v>
      </c>
      <c r="CE105">
        <v>1373823.1506956799</v>
      </c>
      <c r="CF105">
        <v>1600858.5582429699</v>
      </c>
    </row>
    <row r="106" spans="1:84">
      <c r="A106" s="36">
        <v>44796</v>
      </c>
      <c r="B106">
        <v>1901508.38927823</v>
      </c>
      <c r="C106">
        <v>1831030.7319134099</v>
      </c>
      <c r="D106" s="137">
        <v>1833085.5031459299</v>
      </c>
      <c r="E106">
        <v>2171677.4334625299</v>
      </c>
      <c r="F106" s="135">
        <v>2135317.73782267</v>
      </c>
      <c r="G106" s="135">
        <v>2835712.2478960901</v>
      </c>
      <c r="H106">
        <v>1710661.7088299501</v>
      </c>
      <c r="I106">
        <v>1720330.37705972</v>
      </c>
      <c r="J106">
        <v>1822613.37724136</v>
      </c>
      <c r="K106">
        <v>3123578.4125935198</v>
      </c>
      <c r="L106" s="40">
        <v>3410082.4926540898</v>
      </c>
      <c r="M106">
        <v>3237869.5962983998</v>
      </c>
      <c r="N106" t="s">
        <v>1526</v>
      </c>
      <c r="O106">
        <v>19060.79</v>
      </c>
      <c r="P106">
        <f t="shared" si="4"/>
        <v>1187928.6275194136</v>
      </c>
      <c r="Q106">
        <v>20188.099999999999</v>
      </c>
      <c r="R106">
        <f t="shared" si="5"/>
        <v>1264518.432450885</v>
      </c>
      <c r="T106" s="19">
        <v>43228</v>
      </c>
      <c r="U106">
        <v>2047647.30465095</v>
      </c>
      <c r="V106" s="135">
        <v>2241498.7367767999</v>
      </c>
      <c r="W106">
        <v>2186651.2499191901</v>
      </c>
      <c r="X106">
        <v>1772745.4447428</v>
      </c>
      <c r="Y106" s="135">
        <v>1750153.4153016601</v>
      </c>
      <c r="Z106">
        <v>1532753.4794373701</v>
      </c>
      <c r="AA106">
        <v>1669345.7305992099</v>
      </c>
      <c r="AB106" s="40">
        <v>1671284.07108205</v>
      </c>
      <c r="AC106">
        <v>1417801.5794871901</v>
      </c>
      <c r="AD106">
        <v>1535731.2152798499</v>
      </c>
      <c r="AE106">
        <v>1566763.4820702099</v>
      </c>
      <c r="AF106" s="40">
        <v>1684627.6021952699</v>
      </c>
      <c r="AG106" t="s">
        <v>1527</v>
      </c>
      <c r="AH106">
        <v>11170.31</v>
      </c>
      <c r="AI106">
        <f t="shared" si="6"/>
        <v>1207693.7797387689</v>
      </c>
      <c r="AJ106">
        <v>9715.0400000000009</v>
      </c>
      <c r="AK106">
        <f t="shared" si="7"/>
        <v>1122193.2289807664</v>
      </c>
      <c r="AM106" s="29"/>
      <c r="AN106">
        <v>3301868.01440144</v>
      </c>
      <c r="AO106">
        <v>2579111.4754601698</v>
      </c>
      <c r="AP106">
        <v>3093095.8096626401</v>
      </c>
      <c r="AQ106">
        <v>2544402.44363603</v>
      </c>
      <c r="AS106">
        <v>2241520.7254591598</v>
      </c>
      <c r="AT106">
        <v>1924468.8860093399</v>
      </c>
      <c r="AU106">
        <v>2413730.2365335999</v>
      </c>
      <c r="AV106">
        <v>2468826.4859664501</v>
      </c>
      <c r="AX106">
        <v>3301868.01440144</v>
      </c>
      <c r="AY106">
        <v>2860071.77845927</v>
      </c>
      <c r="AZ106">
        <v>3227738.89611729</v>
      </c>
      <c r="BA106">
        <v>1977089.5722934401</v>
      </c>
      <c r="BC106">
        <v>2241520.7254591598</v>
      </c>
      <c r="BD106">
        <v>1945861.6048423799</v>
      </c>
      <c r="BE106">
        <v>2067381.6095425601</v>
      </c>
      <c r="BF106">
        <v>2267876.1511365799</v>
      </c>
      <c r="BH106">
        <v>3093095.8096626401</v>
      </c>
      <c r="BI106">
        <v>3227738.89611729</v>
      </c>
      <c r="BK106">
        <v>2413730.2365335999</v>
      </c>
      <c r="BL106">
        <v>2067381.6095425601</v>
      </c>
      <c r="BN106">
        <v>3301868.01440144</v>
      </c>
      <c r="BO106">
        <v>3093095.8096626401</v>
      </c>
      <c r="BP106">
        <v>2241520.7254591598</v>
      </c>
      <c r="BQ106">
        <v>2413730.2365335999</v>
      </c>
      <c r="BS106">
        <v>3301868.01440144</v>
      </c>
      <c r="BT106">
        <v>3084861.9989298899</v>
      </c>
      <c r="BU106">
        <v>3545008.9125345098</v>
      </c>
      <c r="BV106">
        <v>2154211.32077287</v>
      </c>
      <c r="BX106">
        <v>2241520.7254591598</v>
      </c>
      <c r="BY106">
        <v>2962308.4267170401</v>
      </c>
      <c r="BZ106">
        <v>2700649.1874347902</v>
      </c>
      <c r="CA106">
        <v>1505269.66550848</v>
      </c>
      <c r="CC106">
        <v>3237897.4319722299</v>
      </c>
      <c r="CD106">
        <v>3330712.11297285</v>
      </c>
      <c r="CE106">
        <v>1419509.63957206</v>
      </c>
      <c r="CF106">
        <v>1623806.86567538</v>
      </c>
    </row>
    <row r="107" spans="1:84">
      <c r="A107" s="36">
        <v>44803</v>
      </c>
      <c r="B107">
        <v>1943778.9207718801</v>
      </c>
      <c r="C107">
        <v>1884258.79529013</v>
      </c>
      <c r="D107" s="137">
        <v>1870132.1611645101</v>
      </c>
      <c r="E107">
        <v>2260730.6860840502</v>
      </c>
      <c r="F107" s="135">
        <v>2237236.4534489498</v>
      </c>
      <c r="G107" s="135">
        <v>2980276.85829383</v>
      </c>
      <c r="H107">
        <v>1748709.1847677201</v>
      </c>
      <c r="I107">
        <v>1766787.8988922101</v>
      </c>
      <c r="J107">
        <v>1877364.6830936901</v>
      </c>
      <c r="K107">
        <v>3250926.70447496</v>
      </c>
      <c r="L107" s="40">
        <v>3556221.5778767802</v>
      </c>
      <c r="M107">
        <v>3371464.0958416699</v>
      </c>
      <c r="N107" t="s">
        <v>1528</v>
      </c>
      <c r="O107">
        <v>18869.189999999999</v>
      </c>
      <c r="P107">
        <f t="shared" si="4"/>
        <v>1175987.5104391288</v>
      </c>
      <c r="Q107">
        <v>19951</v>
      </c>
      <c r="R107">
        <f t="shared" si="5"/>
        <v>1249667.2418814849</v>
      </c>
      <c r="T107" s="19">
        <v>43235</v>
      </c>
      <c r="U107">
        <v>1986668.3679184399</v>
      </c>
      <c r="V107" s="135">
        <v>2189507.1735772602</v>
      </c>
      <c r="W107">
        <v>2149215.7805205798</v>
      </c>
      <c r="X107">
        <v>1732941.4003568401</v>
      </c>
      <c r="Y107" s="135">
        <v>1712411.3569006801</v>
      </c>
      <c r="Z107">
        <v>1469941.2418500199</v>
      </c>
      <c r="AA107">
        <v>1646681.5800634399</v>
      </c>
      <c r="AB107" s="40">
        <v>1642939.0932364999</v>
      </c>
      <c r="AC107">
        <v>1379081.4183513999</v>
      </c>
      <c r="AD107">
        <v>1542313.9177162501</v>
      </c>
      <c r="AE107">
        <v>1573790.4162872899</v>
      </c>
      <c r="AF107" s="40">
        <v>1692410.5817174099</v>
      </c>
      <c r="AG107" t="s">
        <v>1529</v>
      </c>
      <c r="AH107">
        <v>11168.19</v>
      </c>
      <c r="AI107">
        <f t="shared" si="6"/>
        <v>1207464.5729564107</v>
      </c>
      <c r="AJ107">
        <v>9726.2099999999991</v>
      </c>
      <c r="AK107">
        <f t="shared" si="7"/>
        <v>1123483.4859810169</v>
      </c>
      <c r="AM107" s="29"/>
      <c r="AN107">
        <v>3313160.4030106901</v>
      </c>
      <c r="AO107">
        <v>2604967.0680016601</v>
      </c>
      <c r="AP107">
        <v>3078326.2771715</v>
      </c>
      <c r="AQ107">
        <v>2577072.5710123102</v>
      </c>
      <c r="AS107">
        <v>2189528.6522321398</v>
      </c>
      <c r="AT107">
        <v>1903761.60079588</v>
      </c>
      <c r="AU107">
        <v>2348137.1173557998</v>
      </c>
      <c r="AV107">
        <v>2368863.7015496702</v>
      </c>
      <c r="AX107">
        <v>3313160.4030106901</v>
      </c>
      <c r="AY107">
        <v>2869367.0117392601</v>
      </c>
      <c r="AZ107">
        <v>3218959.4463198599</v>
      </c>
      <c r="BA107">
        <v>2030253.5108924101</v>
      </c>
      <c r="BC107">
        <v>2189528.6522321398</v>
      </c>
      <c r="BD107">
        <v>1930537.94470425</v>
      </c>
      <c r="BE107">
        <v>2032752.9675827201</v>
      </c>
      <c r="BF107">
        <v>2151602.1408678</v>
      </c>
      <c r="BH107">
        <v>3078326.2771715</v>
      </c>
      <c r="BI107">
        <v>3218959.4463198599</v>
      </c>
      <c r="BK107">
        <v>2348137.1173557998</v>
      </c>
      <c r="BL107">
        <v>2032752.9675827201</v>
      </c>
      <c r="BN107">
        <v>3313160.4030106901</v>
      </c>
      <c r="BO107">
        <v>3078326.2771715</v>
      </c>
      <c r="BP107">
        <v>2189528.6522321398</v>
      </c>
      <c r="BQ107">
        <v>2348137.1173557998</v>
      </c>
      <c r="BS107">
        <v>3313160.4030106901</v>
      </c>
      <c r="BT107">
        <v>3072059.8216343299</v>
      </c>
      <c r="BU107">
        <v>3555838.9147623102</v>
      </c>
      <c r="BV107">
        <v>2160124.6308483901</v>
      </c>
      <c r="BX107">
        <v>2189528.6522321398</v>
      </c>
      <c r="BY107">
        <v>2907179.8668958298</v>
      </c>
      <c r="BZ107">
        <v>2616240.3970815199</v>
      </c>
      <c r="CA107">
        <v>1464800.4905512901</v>
      </c>
      <c r="CC107">
        <v>3311057.7244476401</v>
      </c>
      <c r="CD107">
        <v>3339854.91772296</v>
      </c>
      <c r="CE107">
        <v>1446253.2011816001</v>
      </c>
      <c r="CF107">
        <v>1671912.1440710099</v>
      </c>
    </row>
    <row r="108" spans="1:84">
      <c r="A108" s="36">
        <v>44810</v>
      </c>
      <c r="B108">
        <v>1966138.85762383</v>
      </c>
      <c r="C108">
        <v>1901951.9853779001</v>
      </c>
      <c r="D108" s="137">
        <v>1898371.1567981001</v>
      </c>
      <c r="E108">
        <v>2292004.12724155</v>
      </c>
      <c r="F108" s="135">
        <v>2279083.9613107098</v>
      </c>
      <c r="G108" s="135">
        <v>3037319.35736157</v>
      </c>
      <c r="H108">
        <v>1756916.4598749001</v>
      </c>
      <c r="I108">
        <v>1778563.5402383299</v>
      </c>
      <c r="J108">
        <v>1897339.84332181</v>
      </c>
      <c r="K108">
        <v>3249853.8986624801</v>
      </c>
      <c r="L108" s="40">
        <v>3568383.8556731199</v>
      </c>
      <c r="M108">
        <v>3352010.74800866</v>
      </c>
      <c r="N108" t="s">
        <v>1530</v>
      </c>
      <c r="O108">
        <v>18750.87</v>
      </c>
      <c r="P108">
        <f t="shared" si="4"/>
        <v>1168613.4343799469</v>
      </c>
      <c r="Q108">
        <v>19835.45</v>
      </c>
      <c r="R108">
        <f t="shared" si="5"/>
        <v>1242429.5570637111</v>
      </c>
      <c r="T108" s="19">
        <v>43242</v>
      </c>
      <c r="U108">
        <v>1965338.1718748901</v>
      </c>
      <c r="V108" s="135">
        <v>2151869.5452634702</v>
      </c>
      <c r="W108">
        <v>2107413.5335894502</v>
      </c>
      <c r="X108">
        <v>1704723.3378876999</v>
      </c>
      <c r="Y108" s="135">
        <v>1686939.2379667801</v>
      </c>
      <c r="Z108">
        <v>1449553.1568255599</v>
      </c>
      <c r="AA108">
        <v>1632734.18708031</v>
      </c>
      <c r="AB108" s="40">
        <v>1628234.7883520301</v>
      </c>
      <c r="AC108">
        <v>1366049.09894798</v>
      </c>
      <c r="AD108">
        <v>1537378.51317956</v>
      </c>
      <c r="AE108">
        <v>1575120.26918906</v>
      </c>
      <c r="AF108" s="40">
        <v>1714208.8300099301</v>
      </c>
      <c r="AG108" t="s">
        <v>1531</v>
      </c>
      <c r="AH108">
        <v>11074.05</v>
      </c>
      <c r="AI108">
        <f t="shared" si="6"/>
        <v>1197286.494422815</v>
      </c>
      <c r="AJ108">
        <v>9619.33</v>
      </c>
      <c r="AK108">
        <f t="shared" si="7"/>
        <v>1111137.678623202</v>
      </c>
      <c r="AM108" s="29"/>
      <c r="AN108">
        <v>3333006.2338247201</v>
      </c>
      <c r="AO108">
        <v>2659202.4823574498</v>
      </c>
      <c r="AP108">
        <v>3145218.30717444</v>
      </c>
      <c r="AQ108">
        <v>2581917.4674458201</v>
      </c>
      <c r="AS108">
        <v>2151890.6547002699</v>
      </c>
      <c r="AT108">
        <v>1893766.8523917</v>
      </c>
      <c r="AU108">
        <v>2347561.8237620499</v>
      </c>
      <c r="AV108">
        <v>2352613.29655704</v>
      </c>
      <c r="AX108">
        <v>3333006.2338247201</v>
      </c>
      <c r="AY108">
        <v>2905965.7879739902</v>
      </c>
      <c r="AZ108">
        <v>3303006.4774632701</v>
      </c>
      <c r="BA108">
        <v>2070097.23604367</v>
      </c>
      <c r="BC108">
        <v>2151890.6547002699</v>
      </c>
      <c r="BD108">
        <v>1922719.2660282</v>
      </c>
      <c r="BE108">
        <v>2028717.9529420701</v>
      </c>
      <c r="BF108">
        <v>2112496.7719575302</v>
      </c>
      <c r="BH108">
        <v>3145218.30717444</v>
      </c>
      <c r="BI108">
        <v>3303006.4774632701</v>
      </c>
      <c r="BK108">
        <v>2347561.8237620499</v>
      </c>
      <c r="BL108">
        <v>2028717.9529420701</v>
      </c>
      <c r="BN108">
        <v>3333006.2338247201</v>
      </c>
      <c r="BO108">
        <v>3145218.30717444</v>
      </c>
      <c r="BP108">
        <v>2151890.6547002699</v>
      </c>
      <c r="BQ108">
        <v>2347561.8237620499</v>
      </c>
      <c r="BS108">
        <v>3333006.2338247201</v>
      </c>
      <c r="BT108">
        <v>3134330.4742188598</v>
      </c>
      <c r="BU108">
        <v>3619666.2232822902</v>
      </c>
      <c r="BV108">
        <v>2200410.9552137102</v>
      </c>
      <c r="BX108">
        <v>2151890.6547002699</v>
      </c>
      <c r="BY108">
        <v>2874430.4856952499</v>
      </c>
      <c r="BZ108">
        <v>2605160.6189998798</v>
      </c>
      <c r="CA108">
        <v>1446051.04427223</v>
      </c>
      <c r="CC108">
        <v>3118056.1696895901</v>
      </c>
      <c r="CD108">
        <v>3112711.3847686201</v>
      </c>
      <c r="CE108">
        <v>1320038.6843144801</v>
      </c>
      <c r="CF108">
        <v>1507178.64051569</v>
      </c>
    </row>
    <row r="109" spans="1:84">
      <c r="A109" s="36">
        <v>44817</v>
      </c>
      <c r="B109">
        <v>2021138.3152677601</v>
      </c>
      <c r="C109">
        <v>1945791.9786408599</v>
      </c>
      <c r="D109" s="137">
        <v>1969825.8471399799</v>
      </c>
      <c r="E109">
        <v>2326544.6294390801</v>
      </c>
      <c r="F109" s="135">
        <v>2314375.5764516098</v>
      </c>
      <c r="G109" s="135">
        <v>3072643.3814876899</v>
      </c>
      <c r="H109">
        <v>1791383.39599666</v>
      </c>
      <c r="I109">
        <v>1826629.2199132701</v>
      </c>
      <c r="J109">
        <v>1951546.8426455101</v>
      </c>
      <c r="K109">
        <v>3310106.1899436801</v>
      </c>
      <c r="L109" s="40">
        <v>3589758.4749686099</v>
      </c>
      <c r="M109">
        <v>3377519.5498010102</v>
      </c>
      <c r="N109" t="s">
        <v>1532</v>
      </c>
      <c r="O109">
        <v>18514.330000000002</v>
      </c>
      <c r="P109">
        <f t="shared" si="4"/>
        <v>1153871.5145773869</v>
      </c>
      <c r="Q109">
        <v>19737.849999999999</v>
      </c>
      <c r="R109">
        <f t="shared" si="5"/>
        <v>1236316.2032063787</v>
      </c>
      <c r="T109" s="19">
        <v>43249</v>
      </c>
      <c r="U109">
        <v>2003125.0737928101</v>
      </c>
      <c r="V109" s="135">
        <v>2198661.9485252202</v>
      </c>
      <c r="W109">
        <v>2167369.4486200698</v>
      </c>
      <c r="X109">
        <v>1742005.6372873001</v>
      </c>
      <c r="Y109" s="135">
        <v>1710159.95657739</v>
      </c>
      <c r="Z109">
        <v>1471963.2486300899</v>
      </c>
      <c r="AA109">
        <v>1653932.5192759</v>
      </c>
      <c r="AB109" s="40">
        <v>1647325.8412454601</v>
      </c>
      <c r="AC109">
        <v>1375324.5723298399</v>
      </c>
      <c r="AD109">
        <v>1555872.27235281</v>
      </c>
      <c r="AE109">
        <v>1594068.0394860699</v>
      </c>
      <c r="AF109" s="40">
        <v>1728676.75253521</v>
      </c>
      <c r="AG109" t="s">
        <v>1533</v>
      </c>
      <c r="AH109">
        <v>11254.61</v>
      </c>
      <c r="AI109">
        <f t="shared" si="6"/>
        <v>1216807.9928297198</v>
      </c>
      <c r="AJ109">
        <v>9708.84</v>
      </c>
      <c r="AK109">
        <f t="shared" si="7"/>
        <v>1121477.0612635277</v>
      </c>
      <c r="AM109" s="29"/>
      <c r="AN109">
        <v>3435846.1411693799</v>
      </c>
      <c r="AO109">
        <v>2688214.3814399699</v>
      </c>
      <c r="AP109">
        <v>3165976.7480017901</v>
      </c>
      <c r="AQ109">
        <v>2639171.4872864299</v>
      </c>
      <c r="AS109">
        <v>2198683.5169867198</v>
      </c>
      <c r="AT109">
        <v>1938639.6579591201</v>
      </c>
      <c r="AU109">
        <v>2447861.4026822802</v>
      </c>
      <c r="AV109">
        <v>2398171.6530448599</v>
      </c>
      <c r="AX109">
        <v>3435846.1411693799</v>
      </c>
      <c r="AY109">
        <v>2957052.6665265802</v>
      </c>
      <c r="AZ109">
        <v>3338877.1278085201</v>
      </c>
      <c r="BA109">
        <v>2063710.98607048</v>
      </c>
      <c r="BC109">
        <v>2198683.5169867198</v>
      </c>
      <c r="BD109">
        <v>1969556.7073486401</v>
      </c>
      <c r="BE109">
        <v>2087956.5171679801</v>
      </c>
      <c r="BF109">
        <v>2133537.2398062302</v>
      </c>
      <c r="BH109">
        <v>3165976.7480017901</v>
      </c>
      <c r="BI109">
        <v>3338877.1278085201</v>
      </c>
      <c r="BK109">
        <v>2447861.4026822802</v>
      </c>
      <c r="BL109">
        <v>2087956.5171679801</v>
      </c>
      <c r="BN109">
        <v>3435846.1411693799</v>
      </c>
      <c r="BO109">
        <v>3165976.7480017901</v>
      </c>
      <c r="BP109">
        <v>2198683.5169867198</v>
      </c>
      <c r="BQ109">
        <v>2447861.4026822802</v>
      </c>
      <c r="BS109">
        <v>3435846.1411693799</v>
      </c>
      <c r="BT109">
        <v>3146664.0646349099</v>
      </c>
      <c r="BU109">
        <v>3643646.5120115299</v>
      </c>
      <c r="BV109">
        <v>2226452.8188686701</v>
      </c>
      <c r="BX109">
        <v>2198683.5169867198</v>
      </c>
      <c r="BY109">
        <v>2973756.4311284502</v>
      </c>
      <c r="BZ109">
        <v>2716466.1064466499</v>
      </c>
      <c r="CA109">
        <v>1448596.0941101499</v>
      </c>
      <c r="CC109">
        <v>3122780.0247866702</v>
      </c>
      <c r="CD109">
        <v>3099186.6538018002</v>
      </c>
      <c r="CE109">
        <v>1354102.28256321</v>
      </c>
      <c r="CF109">
        <v>1556131.8027596499</v>
      </c>
    </row>
    <row r="110" spans="1:84">
      <c r="A110" s="36">
        <v>44824</v>
      </c>
      <c r="B110">
        <v>2041369.90980359</v>
      </c>
      <c r="C110">
        <v>1958712.0373790399</v>
      </c>
      <c r="D110" s="137">
        <v>2050096.25041093</v>
      </c>
      <c r="E110">
        <v>2371935.51515943</v>
      </c>
      <c r="F110" s="135">
        <v>2368589.82432999</v>
      </c>
      <c r="G110" s="135">
        <v>3142361.6598136402</v>
      </c>
      <c r="H110">
        <v>1802579.54222163</v>
      </c>
      <c r="I110">
        <v>1848229.1104387499</v>
      </c>
      <c r="J110">
        <v>1989738.6143560901</v>
      </c>
      <c r="K110">
        <v>3361412.8358878102</v>
      </c>
      <c r="L110" s="40">
        <v>3700520.4727137601</v>
      </c>
      <c r="M110">
        <v>3388564.0387288602</v>
      </c>
      <c r="N110" t="s">
        <v>1534</v>
      </c>
      <c r="O110">
        <v>18397.740000000002</v>
      </c>
      <c r="P110">
        <f t="shared" si="4"/>
        <v>1146605.2575816123</v>
      </c>
      <c r="Q110">
        <v>19571.599999999999</v>
      </c>
      <c r="R110">
        <f t="shared" si="5"/>
        <v>1225902.8314975523</v>
      </c>
      <c r="T110" s="19">
        <v>43256</v>
      </c>
      <c r="U110">
        <v>1914112.8725970299</v>
      </c>
      <c r="V110" s="135">
        <v>2066445.4122506599</v>
      </c>
      <c r="W110">
        <v>2034162.9223078799</v>
      </c>
      <c r="X110">
        <v>1671518.2825172001</v>
      </c>
      <c r="Y110" s="135">
        <v>1629808.0910176099</v>
      </c>
      <c r="Z110">
        <v>1402545.46182469</v>
      </c>
      <c r="AA110">
        <v>1610070.2288647001</v>
      </c>
      <c r="AB110" s="40">
        <v>1616998.57250813</v>
      </c>
      <c r="AC110">
        <v>1348326.9509749999</v>
      </c>
      <c r="AD110">
        <v>1535395.2645016799</v>
      </c>
      <c r="AE110">
        <v>1573088.3328997199</v>
      </c>
      <c r="AF110" s="40">
        <v>1711804.86743047</v>
      </c>
      <c r="AG110" t="s">
        <v>1535</v>
      </c>
      <c r="AH110">
        <v>11147.15</v>
      </c>
      <c r="AI110">
        <f t="shared" si="6"/>
        <v>1205189.8037579099</v>
      </c>
      <c r="AJ110">
        <v>9695.06</v>
      </c>
      <c r="AK110">
        <f t="shared" si="7"/>
        <v>1119885.3207565041</v>
      </c>
      <c r="AM110" s="29"/>
      <c r="AN110">
        <v>3204562.1581765702</v>
      </c>
      <c r="AO110">
        <v>2499582.3782943301</v>
      </c>
      <c r="AP110">
        <v>2939767.70935706</v>
      </c>
      <c r="AQ110">
        <v>2444110.3226610902</v>
      </c>
      <c r="AS110">
        <v>2066465.68369273</v>
      </c>
      <c r="AT110">
        <v>1867937.4696333499</v>
      </c>
      <c r="AU110">
        <v>2252974.9171077302</v>
      </c>
      <c r="AV110">
        <v>2199147.3875586698</v>
      </c>
      <c r="AX110">
        <v>3204562.1581765702</v>
      </c>
      <c r="AY110">
        <v>2780058.2791716298</v>
      </c>
      <c r="AZ110">
        <v>3164437.49226616</v>
      </c>
      <c r="BA110">
        <v>1882744.1697019599</v>
      </c>
      <c r="BC110">
        <v>2066465.68369273</v>
      </c>
      <c r="BD110">
        <v>1886333.0886796301</v>
      </c>
      <c r="BE110">
        <v>1952197.5844217199</v>
      </c>
      <c r="BF110">
        <v>1978514.42396191</v>
      </c>
      <c r="BH110">
        <v>2939767.70935706</v>
      </c>
      <c r="BI110">
        <v>3164437.49226616</v>
      </c>
      <c r="BK110">
        <v>2252974.9171077302</v>
      </c>
      <c r="BL110">
        <v>1952197.5844217199</v>
      </c>
      <c r="BN110">
        <v>3204562.1581765702</v>
      </c>
      <c r="BO110">
        <v>2939767.70935706</v>
      </c>
      <c r="BP110">
        <v>2066465.68369273</v>
      </c>
      <c r="BQ110">
        <v>2252974.9171077302</v>
      </c>
      <c r="BS110">
        <v>3204562.1581765702</v>
      </c>
      <c r="BT110">
        <v>2949887.42735297</v>
      </c>
      <c r="BU110">
        <v>3395259.1292877099</v>
      </c>
      <c r="BV110">
        <v>2118069.0956461402</v>
      </c>
      <c r="BX110">
        <v>2066465.68369273</v>
      </c>
      <c r="BY110">
        <v>2754679.7948472202</v>
      </c>
      <c r="BZ110">
        <v>2504391.5975163602</v>
      </c>
      <c r="CA110">
        <v>1361064.67512354</v>
      </c>
      <c r="CC110">
        <v>3274734.5007927902</v>
      </c>
      <c r="CD110">
        <v>3195183.9604033101</v>
      </c>
      <c r="CE110">
        <v>1380872.8846894901</v>
      </c>
      <c r="CF110">
        <v>1598053.9935259901</v>
      </c>
    </row>
    <row r="111" spans="1:84">
      <c r="A111" s="36">
        <v>44831</v>
      </c>
      <c r="B111">
        <v>1914076.8867945999</v>
      </c>
      <c r="C111">
        <v>1856966.7405973801</v>
      </c>
      <c r="D111" s="137">
        <v>1967395.36766935</v>
      </c>
      <c r="E111">
        <v>2205433.5484469598</v>
      </c>
      <c r="F111" s="135">
        <v>2204328.1200127001</v>
      </c>
      <c r="G111" s="135">
        <v>2928712.4905629102</v>
      </c>
      <c r="H111">
        <v>1701739.08283081</v>
      </c>
      <c r="I111">
        <v>1743545.4136234999</v>
      </c>
      <c r="J111">
        <v>1847412.6112712</v>
      </c>
      <c r="K111">
        <v>3155896.0551016298</v>
      </c>
      <c r="L111" s="40">
        <v>3451419.9370930302</v>
      </c>
      <c r="M111">
        <v>3125950.3257273701</v>
      </c>
      <c r="N111" t="s">
        <v>1536</v>
      </c>
      <c r="O111">
        <v>18213.52</v>
      </c>
      <c r="P111">
        <f t="shared" si="4"/>
        <v>1135124.0854076559</v>
      </c>
      <c r="Q111">
        <v>19275.45</v>
      </c>
      <c r="R111">
        <f t="shared" si="5"/>
        <v>1207352.936570822</v>
      </c>
      <c r="T111" s="19">
        <v>43263</v>
      </c>
      <c r="U111">
        <v>2016607.23654836</v>
      </c>
      <c r="V111" s="135">
        <v>2165851.76880698</v>
      </c>
      <c r="W111">
        <v>2137030.5412889901</v>
      </c>
      <c r="X111">
        <v>1723580.50529</v>
      </c>
      <c r="Y111" s="135">
        <v>1694340.3423814501</v>
      </c>
      <c r="Z111">
        <v>1459965.6730318</v>
      </c>
      <c r="AA111">
        <v>1663277.6830279201</v>
      </c>
      <c r="AB111" s="40">
        <v>1673019.4880526799</v>
      </c>
      <c r="AC111">
        <v>1388156.5291068</v>
      </c>
      <c r="AD111">
        <v>1587504.87378412</v>
      </c>
      <c r="AE111">
        <v>1626477.2030424101</v>
      </c>
      <c r="AF111" s="40">
        <v>1772145.9890073901</v>
      </c>
      <c r="AG111" t="s">
        <v>1537</v>
      </c>
      <c r="AH111">
        <v>11277.07</v>
      </c>
      <c r="AI111">
        <f t="shared" si="6"/>
        <v>1219236.2873258379</v>
      </c>
      <c r="AJ111">
        <v>9886.8700000000008</v>
      </c>
      <c r="AK111">
        <f t="shared" si="7"/>
        <v>1142041.4707312649</v>
      </c>
      <c r="AM111" s="29"/>
      <c r="AN111">
        <v>3317058.3127393601</v>
      </c>
      <c r="AO111">
        <v>2535801.32695582</v>
      </c>
      <c r="AP111">
        <v>2956862.4585869699</v>
      </c>
      <c r="AQ111">
        <v>2546384.1191128399</v>
      </c>
      <c r="AS111">
        <v>2165873.0154067702</v>
      </c>
      <c r="AT111">
        <v>1945251.40150148</v>
      </c>
      <c r="AU111">
        <v>2380110.2916801199</v>
      </c>
      <c r="AV111">
        <v>2344522.02561324</v>
      </c>
      <c r="AX111">
        <v>3317058.3127393601</v>
      </c>
      <c r="AY111">
        <v>2834269.4156154799</v>
      </c>
      <c r="AZ111">
        <v>3240494.7473927801</v>
      </c>
      <c r="BA111">
        <v>1926838.0381563699</v>
      </c>
      <c r="BC111">
        <v>2165873.0154067702</v>
      </c>
      <c r="BD111">
        <v>1964983.7468121201</v>
      </c>
      <c r="BE111">
        <v>2068060.5110571501</v>
      </c>
      <c r="BF111">
        <v>2073087.41342729</v>
      </c>
      <c r="BH111">
        <v>2956862.4585869699</v>
      </c>
      <c r="BI111">
        <v>3240494.7473927801</v>
      </c>
      <c r="BK111">
        <v>2380110.2916801199</v>
      </c>
      <c r="BL111">
        <v>2068060.5110571501</v>
      </c>
      <c r="BN111">
        <v>3317058.3127393601</v>
      </c>
      <c r="BO111">
        <v>2956862.4585869699</v>
      </c>
      <c r="BP111">
        <v>2165873.0154067702</v>
      </c>
      <c r="BQ111">
        <v>2380110.2916801199</v>
      </c>
      <c r="BS111">
        <v>3317058.3127393601</v>
      </c>
      <c r="BT111">
        <v>3019298.2785185799</v>
      </c>
      <c r="BU111">
        <v>3415002.5611245199</v>
      </c>
      <c r="BV111">
        <v>2165566.7951159999</v>
      </c>
      <c r="BX111">
        <v>2165873.0154067702</v>
      </c>
      <c r="BY111">
        <v>2904754.7500705002</v>
      </c>
      <c r="BZ111">
        <v>2645714.41536421</v>
      </c>
      <c r="CA111">
        <v>1429716.77733677</v>
      </c>
      <c r="CC111">
        <v>3304436.3427149798</v>
      </c>
      <c r="CD111">
        <v>3203235.8239835198</v>
      </c>
      <c r="CE111">
        <v>1396697.68794803</v>
      </c>
      <c r="CF111">
        <v>1606715.4461709</v>
      </c>
    </row>
    <row r="112" spans="1:84">
      <c r="A112" s="36">
        <v>44838</v>
      </c>
      <c r="B112">
        <v>2015344.3146186201</v>
      </c>
      <c r="C112">
        <v>1968505.44787137</v>
      </c>
      <c r="D112" s="137">
        <v>2121304.7072821301</v>
      </c>
      <c r="E112">
        <v>2271368.6601003599</v>
      </c>
      <c r="F112" s="135">
        <v>2277269.3375039198</v>
      </c>
      <c r="G112" s="135">
        <v>3017481.7661518799</v>
      </c>
      <c r="H112">
        <v>1715055.1911539601</v>
      </c>
      <c r="I112">
        <v>1757188.6564851</v>
      </c>
      <c r="J112">
        <v>1833704.80969556</v>
      </c>
      <c r="K112">
        <v>3290242.5501672998</v>
      </c>
      <c r="L112" s="40">
        <v>3572582.03398469</v>
      </c>
      <c r="M112">
        <v>3201973.43764906</v>
      </c>
      <c r="N112" t="s">
        <v>1538</v>
      </c>
      <c r="O112">
        <v>18747.2</v>
      </c>
      <c r="P112">
        <f t="shared" si="4"/>
        <v>1168384.7083899437</v>
      </c>
      <c r="Q112">
        <v>19560.3</v>
      </c>
      <c r="R112">
        <f t="shared" si="5"/>
        <v>1225195.035405464</v>
      </c>
      <c r="T112" s="19">
        <v>43270</v>
      </c>
      <c r="U112">
        <v>1978984.0675384901</v>
      </c>
      <c r="V112" s="135">
        <v>2146207.4932638998</v>
      </c>
      <c r="W112">
        <v>2094354.0413794499</v>
      </c>
      <c r="X112">
        <v>1693061.6398096699</v>
      </c>
      <c r="Y112" s="135">
        <v>1682386.7712659501</v>
      </c>
      <c r="Z112">
        <v>1439657.55051992</v>
      </c>
      <c r="AA112">
        <v>1641544.18796969</v>
      </c>
      <c r="AB112" s="40">
        <v>1647204.7973520199</v>
      </c>
      <c r="AC112">
        <v>1384241.92769472</v>
      </c>
      <c r="AD112">
        <v>1563483.41845713</v>
      </c>
      <c r="AE112">
        <v>1601866.0348384799</v>
      </c>
      <c r="AF112" s="40">
        <v>1747034.6803431599</v>
      </c>
      <c r="AG112" t="s">
        <v>1539</v>
      </c>
      <c r="AH112">
        <v>11291.73</v>
      </c>
      <c r="AI112">
        <f t="shared" si="6"/>
        <v>1220821.2738491278</v>
      </c>
      <c r="AJ112">
        <v>9872.99</v>
      </c>
      <c r="AK112">
        <f t="shared" si="7"/>
        <v>1140438.1791320278</v>
      </c>
      <c r="AM112" s="29"/>
      <c r="AN112">
        <v>3366764.4315557601</v>
      </c>
      <c r="AO112">
        <v>2548835.3457763698</v>
      </c>
      <c r="AP112">
        <v>3028595.94183229</v>
      </c>
      <c r="AQ112">
        <v>2618905.1388251702</v>
      </c>
      <c r="AS112">
        <v>2146228.5471570301</v>
      </c>
      <c r="AT112">
        <v>1916549.2170723199</v>
      </c>
      <c r="AU112">
        <v>2300162.3869825802</v>
      </c>
      <c r="AV112">
        <v>2254808.89030314</v>
      </c>
      <c r="AX112">
        <v>3366764.4315557601</v>
      </c>
      <c r="AY112">
        <v>2860004.5819092598</v>
      </c>
      <c r="AZ112">
        <v>3278278.9161473801</v>
      </c>
      <c r="BA112">
        <v>1913465.78217157</v>
      </c>
      <c r="BC112">
        <v>2146228.5471570301</v>
      </c>
      <c r="BD112">
        <v>1943634.1984030099</v>
      </c>
      <c r="BE112">
        <v>2009658.48222489</v>
      </c>
      <c r="BF112">
        <v>1975496.8234402</v>
      </c>
      <c r="BH112">
        <v>3028595.94183229</v>
      </c>
      <c r="BI112">
        <v>3278278.9161473801</v>
      </c>
      <c r="BK112">
        <v>2300162.3869825802</v>
      </c>
      <c r="BL112">
        <v>2009658.48222489</v>
      </c>
      <c r="BN112">
        <v>3366764.4315557601</v>
      </c>
      <c r="BO112">
        <v>3028595.94183229</v>
      </c>
      <c r="BP112">
        <v>2146228.5471570301</v>
      </c>
      <c r="BQ112">
        <v>2300162.3869825802</v>
      </c>
      <c r="BS112">
        <v>3366764.4315557601</v>
      </c>
      <c r="BT112">
        <v>3037670.70854337</v>
      </c>
      <c r="BU112">
        <v>3465271.3988242699</v>
      </c>
      <c r="BV112">
        <v>2195375.8220507801</v>
      </c>
      <c r="BX112">
        <v>2146228.5471570301</v>
      </c>
      <c r="BY112">
        <v>2804032.3791117999</v>
      </c>
      <c r="BZ112">
        <v>2558670.4110987298</v>
      </c>
      <c r="CA112">
        <v>1399771.3594354501</v>
      </c>
      <c r="CC112">
        <v>3358777.7983709299</v>
      </c>
      <c r="CD112">
        <v>3206391.0112701501</v>
      </c>
      <c r="CE112">
        <v>1417822.74047825</v>
      </c>
      <c r="CF112">
        <v>1635869.2979416701</v>
      </c>
    </row>
    <row r="113" spans="1:84">
      <c r="A113" s="36">
        <v>44845</v>
      </c>
      <c r="B113">
        <v>2008277.1738886901</v>
      </c>
      <c r="C113">
        <v>1957826.3058166599</v>
      </c>
      <c r="D113" s="137">
        <v>2107516.2266847901</v>
      </c>
      <c r="E113">
        <v>2249616.5195654598</v>
      </c>
      <c r="F113" s="135">
        <v>2257183.8219471402</v>
      </c>
      <c r="G113" s="135">
        <v>2996540.44269478</v>
      </c>
      <c r="H113">
        <v>1692555.30043192</v>
      </c>
      <c r="I113">
        <v>1733044.8843449899</v>
      </c>
      <c r="J113">
        <v>1816449.6474363301</v>
      </c>
      <c r="K113">
        <v>3322717.2441374599</v>
      </c>
      <c r="L113" s="40">
        <v>3626117.1757639502</v>
      </c>
      <c r="M113">
        <v>3269631.1363865901</v>
      </c>
      <c r="N113" t="s">
        <v>1540</v>
      </c>
      <c r="O113">
        <v>19219</v>
      </c>
      <c r="P113">
        <f t="shared" si="4"/>
        <v>1197788.774352774</v>
      </c>
      <c r="Q113">
        <v>19832.55</v>
      </c>
      <c r="R113">
        <f t="shared" si="5"/>
        <v>1242247.9102790158</v>
      </c>
      <c r="T113" s="19">
        <v>43277</v>
      </c>
      <c r="U113">
        <v>1962466.1471881</v>
      </c>
      <c r="V113" s="135">
        <v>2117341.0024795001</v>
      </c>
      <c r="W113">
        <v>2026036.2125496501</v>
      </c>
      <c r="X113">
        <v>1701470.5126207201</v>
      </c>
      <c r="Y113" s="135">
        <v>1696047.7518486299</v>
      </c>
      <c r="Z113">
        <v>1465960.0939679199</v>
      </c>
      <c r="AA113">
        <v>1655223.72286943</v>
      </c>
      <c r="AB113" s="40">
        <v>1666065.2922817001</v>
      </c>
      <c r="AC113">
        <v>1400229.9219595999</v>
      </c>
      <c r="AD113">
        <v>1576632.31400635</v>
      </c>
      <c r="AE113">
        <v>1615337.72819147</v>
      </c>
      <c r="AF113" s="40">
        <v>1778184.30869368</v>
      </c>
      <c r="AG113" t="s">
        <v>1541</v>
      </c>
      <c r="AH113">
        <v>11264.63</v>
      </c>
      <c r="AI113">
        <f t="shared" si="6"/>
        <v>1217891.3192255837</v>
      </c>
      <c r="AJ113">
        <v>9914.68</v>
      </c>
      <c r="AK113">
        <f t="shared" si="7"/>
        <v>1145253.8294758461</v>
      </c>
      <c r="AM113" s="29"/>
      <c r="AN113">
        <v>3457448.2315197098</v>
      </c>
      <c r="AO113">
        <v>2622879.01257117</v>
      </c>
      <c r="AP113">
        <v>3087123.5584081998</v>
      </c>
      <c r="AQ113">
        <v>2656447.1439902298</v>
      </c>
      <c r="AS113">
        <v>2117361.7731977599</v>
      </c>
      <c r="AT113">
        <v>1922107.2098018299</v>
      </c>
      <c r="AU113">
        <v>2273365.4951742399</v>
      </c>
      <c r="AV113">
        <v>2228630.55908672</v>
      </c>
      <c r="AX113">
        <v>3457448.2315197098</v>
      </c>
      <c r="AY113">
        <v>2937567.9061706401</v>
      </c>
      <c r="AZ113">
        <v>3306160.6783292098</v>
      </c>
      <c r="BA113">
        <v>1970496.6298091901</v>
      </c>
      <c r="BC113">
        <v>2117361.7731977599</v>
      </c>
      <c r="BD113">
        <v>1944994.74234189</v>
      </c>
      <c r="BE113">
        <v>2013245.7226156699</v>
      </c>
      <c r="BF113">
        <v>1949578.30511666</v>
      </c>
      <c r="BH113">
        <v>3087123.5584081998</v>
      </c>
      <c r="BI113">
        <v>3306160.6783292098</v>
      </c>
      <c r="BK113">
        <v>2273365.4951742399</v>
      </c>
      <c r="BL113">
        <v>2013245.7226156699</v>
      </c>
      <c r="BN113">
        <v>3457448.2315197098</v>
      </c>
      <c r="BO113">
        <v>3087123.5584081998</v>
      </c>
      <c r="BP113">
        <v>2117361.7731977599</v>
      </c>
      <c r="BQ113">
        <v>2273365.4951742399</v>
      </c>
      <c r="BS113">
        <v>3457448.2315197098</v>
      </c>
      <c r="BT113">
        <v>3142743.7383518899</v>
      </c>
      <c r="BU113">
        <v>3523505.2846815102</v>
      </c>
      <c r="BV113">
        <v>2236583.02623067</v>
      </c>
      <c r="BX113">
        <v>2117361.7731977599</v>
      </c>
      <c r="BY113">
        <v>2781123.4345744601</v>
      </c>
      <c r="BZ113">
        <v>2528362.9600792602</v>
      </c>
      <c r="CA113">
        <v>1366190.8445226001</v>
      </c>
      <c r="CC113">
        <v>3261306.0666621998</v>
      </c>
      <c r="CD113">
        <v>3152074.7475392302</v>
      </c>
      <c r="CE113">
        <v>1358883.8491565599</v>
      </c>
      <c r="CF113">
        <v>1567310.01566494</v>
      </c>
    </row>
    <row r="114" spans="1:84">
      <c r="A114" s="36">
        <v>44852</v>
      </c>
      <c r="B114">
        <v>2049051.89477587</v>
      </c>
      <c r="C114">
        <v>1987428.6395606101</v>
      </c>
      <c r="D114" s="137">
        <v>2160773.1617331202</v>
      </c>
      <c r="E114">
        <v>2309591.2959770798</v>
      </c>
      <c r="F114" s="135">
        <v>2307462.5915810098</v>
      </c>
      <c r="G114" s="135">
        <v>3096445.1010542298</v>
      </c>
      <c r="H114">
        <v>1739481.39613639</v>
      </c>
      <c r="I114">
        <v>1781093.5537634599</v>
      </c>
      <c r="J114">
        <v>1862623.7974741601</v>
      </c>
      <c r="K114">
        <v>3392416.7761953101</v>
      </c>
      <c r="L114" s="40">
        <v>3723786.6418931498</v>
      </c>
      <c r="M114">
        <v>3369845.3307168302</v>
      </c>
      <c r="N114" t="s">
        <v>1542</v>
      </c>
      <c r="O114">
        <v>19528.54</v>
      </c>
      <c r="P114">
        <f t="shared" si="4"/>
        <v>1217080.2846921859</v>
      </c>
      <c r="Q114">
        <v>20196.8</v>
      </c>
      <c r="R114">
        <f t="shared" si="5"/>
        <v>1265063.3728049709</v>
      </c>
      <c r="T114" s="19">
        <v>43284</v>
      </c>
      <c r="U114">
        <v>1956343.2528088801</v>
      </c>
      <c r="V114" s="135">
        <v>2113254.5343447099</v>
      </c>
      <c r="W114">
        <v>2006505.2234606701</v>
      </c>
      <c r="X114">
        <v>1686034.0680734599</v>
      </c>
      <c r="Y114" s="135">
        <v>1685464.41387709</v>
      </c>
      <c r="Z114">
        <v>1454510.94563403</v>
      </c>
      <c r="AA114">
        <v>1657209.99133688</v>
      </c>
      <c r="AB114" s="40">
        <v>1666706.7274192299</v>
      </c>
      <c r="AC114">
        <v>1411487.7705321501</v>
      </c>
      <c r="AD114">
        <v>1575392.02991933</v>
      </c>
      <c r="AE114">
        <v>1614066.9958452999</v>
      </c>
      <c r="AF114" s="40">
        <v>1777953.14473355</v>
      </c>
      <c r="AG114" t="s">
        <v>1543</v>
      </c>
      <c r="AH114">
        <v>11279.39</v>
      </c>
      <c r="AI114">
        <f t="shared" si="6"/>
        <v>1219487.1173895507</v>
      </c>
      <c r="AJ114">
        <v>9928</v>
      </c>
      <c r="AK114">
        <f t="shared" si="7"/>
        <v>1146792.4349586875</v>
      </c>
      <c r="AM114" s="29"/>
      <c r="AN114">
        <v>3439400.3517511799</v>
      </c>
      <c r="AO114">
        <v>2606171.2732610898</v>
      </c>
      <c r="AP114">
        <v>3132504.2747168001</v>
      </c>
      <c r="AQ114">
        <v>2630679.60669353</v>
      </c>
      <c r="AS114">
        <v>2113275.26497549</v>
      </c>
      <c r="AT114">
        <v>1934254.9273677799</v>
      </c>
      <c r="AU114">
        <v>2258384.0165610402</v>
      </c>
      <c r="AV114">
        <v>2220172.9061149899</v>
      </c>
      <c r="AX114">
        <v>3439400.3517511799</v>
      </c>
      <c r="AY114">
        <v>2902228.9642594098</v>
      </c>
      <c r="AZ114">
        <v>3320294.5152290701</v>
      </c>
      <c r="BA114">
        <v>1986270.4553308201</v>
      </c>
      <c r="BC114">
        <v>2113275.26497549</v>
      </c>
      <c r="BD114">
        <v>1957977.58224702</v>
      </c>
      <c r="BE114">
        <v>2015611.28633974</v>
      </c>
      <c r="BF114">
        <v>1933465.0404248701</v>
      </c>
      <c r="BH114">
        <v>3132504.2747168001</v>
      </c>
      <c r="BI114">
        <v>3320294.5152290701</v>
      </c>
      <c r="BK114">
        <v>2258384.0165610402</v>
      </c>
      <c r="BL114">
        <v>2015611.28633974</v>
      </c>
      <c r="BN114">
        <v>3439400.3517511799</v>
      </c>
      <c r="BO114">
        <v>3132504.2747168001</v>
      </c>
      <c r="BP114">
        <v>2113275.26497549</v>
      </c>
      <c r="BQ114">
        <v>2258384.0165610402</v>
      </c>
      <c r="BS114">
        <v>3439400.3517511799</v>
      </c>
      <c r="BT114">
        <v>3135546.8551910599</v>
      </c>
      <c r="BU114">
        <v>3555463.4776135702</v>
      </c>
      <c r="BV114">
        <v>2223409.5522061698</v>
      </c>
      <c r="BX114">
        <v>2113275.26497549</v>
      </c>
      <c r="BY114">
        <v>2781526.6974724699</v>
      </c>
      <c r="BZ114">
        <v>2511701.0481723398</v>
      </c>
      <c r="CA114">
        <v>1350425.0021768101</v>
      </c>
      <c r="CC114">
        <v>3404037.12666967</v>
      </c>
      <c r="CD114">
        <v>3254375.3334706202</v>
      </c>
      <c r="CE114">
        <v>1427996.6817246701</v>
      </c>
      <c r="CF114">
        <v>1644006.3312814999</v>
      </c>
    </row>
    <row r="115" spans="1:84">
      <c r="A115" s="36">
        <v>44859</v>
      </c>
      <c r="B115">
        <v>2062548.31658946</v>
      </c>
      <c r="C115">
        <v>2003824.9258369899</v>
      </c>
      <c r="D115" s="137">
        <v>2156991.8087000898</v>
      </c>
      <c r="E115">
        <v>2338615.1599298599</v>
      </c>
      <c r="F115" s="135">
        <v>2317050.0986490301</v>
      </c>
      <c r="G115" s="135">
        <v>3072107.0425599399</v>
      </c>
      <c r="H115">
        <v>1768091.28752022</v>
      </c>
      <c r="I115">
        <v>1810387.8556345699</v>
      </c>
      <c r="J115">
        <v>1884416.49590461</v>
      </c>
      <c r="K115">
        <v>3378881.03325829</v>
      </c>
      <c r="L115" s="40">
        <v>3704348.47562247</v>
      </c>
      <c r="M115">
        <v>3285161.11755592</v>
      </c>
      <c r="N115" t="s">
        <v>1544</v>
      </c>
      <c r="O115">
        <v>19816.79</v>
      </c>
      <c r="P115">
        <f t="shared" si="4"/>
        <v>1235044.9349969462</v>
      </c>
      <c r="Q115">
        <v>20489.25</v>
      </c>
      <c r="R115">
        <f t="shared" si="5"/>
        <v>1283381.5114891592</v>
      </c>
      <c r="T115" s="19">
        <v>43291</v>
      </c>
      <c r="U115">
        <v>1987201.30704985</v>
      </c>
      <c r="V115" s="135">
        <v>2141582.7113776002</v>
      </c>
      <c r="W115">
        <v>2035238.37826063</v>
      </c>
      <c r="X115">
        <v>1726989.3683452101</v>
      </c>
      <c r="Y115" s="135">
        <v>1725780.72265703</v>
      </c>
      <c r="Z115">
        <v>1476895.8690873401</v>
      </c>
      <c r="AA115">
        <v>1696756.54576348</v>
      </c>
      <c r="AB115" s="40">
        <v>1696615.7796427701</v>
      </c>
      <c r="AC115">
        <v>1432998.8441550599</v>
      </c>
      <c r="AD115">
        <v>1608737.82788596</v>
      </c>
      <c r="AE115">
        <v>1648231.41392402</v>
      </c>
      <c r="AF115" s="40">
        <v>1818366.0197133401</v>
      </c>
      <c r="AG115" t="s">
        <v>1545</v>
      </c>
      <c r="AH115">
        <v>11255.53</v>
      </c>
      <c r="AI115">
        <f t="shared" si="6"/>
        <v>1216907.459923951</v>
      </c>
      <c r="AJ115">
        <v>9907.2900000000009</v>
      </c>
      <c r="AK115">
        <f t="shared" si="7"/>
        <v>1144400.2037612665</v>
      </c>
      <c r="AM115" s="29"/>
      <c r="AN115">
        <v>3419744.17874092</v>
      </c>
      <c r="AO115">
        <v>2605767.3167137401</v>
      </c>
      <c r="AP115">
        <v>3081632.4052953999</v>
      </c>
      <c r="AQ115">
        <v>2683687.8007684001</v>
      </c>
      <c r="AS115">
        <v>2141603.7199024898</v>
      </c>
      <c r="AT115">
        <v>1966421.5868099099</v>
      </c>
      <c r="AU115">
        <v>2311320.5379092302</v>
      </c>
      <c r="AV115">
        <v>2283059.3036806998</v>
      </c>
      <c r="AX115">
        <v>3419744.17874092</v>
      </c>
      <c r="AY115">
        <v>2859319.5090228398</v>
      </c>
      <c r="AZ115">
        <v>3349928.1437774901</v>
      </c>
      <c r="BA115">
        <v>2034795.0425545501</v>
      </c>
      <c r="BC115">
        <v>2141603.7199024898</v>
      </c>
      <c r="BD115">
        <v>1995707.8102569201</v>
      </c>
      <c r="BE115">
        <v>2067966.78950241</v>
      </c>
      <c r="BF115">
        <v>1984933.87980098</v>
      </c>
      <c r="BH115">
        <v>3081632.4052953999</v>
      </c>
      <c r="BI115">
        <v>3349928.1437774901</v>
      </c>
      <c r="BK115">
        <v>2311320.5379092302</v>
      </c>
      <c r="BL115">
        <v>2067966.78950241</v>
      </c>
      <c r="BN115">
        <v>3419744.17874092</v>
      </c>
      <c r="BO115">
        <v>3081632.4052953999</v>
      </c>
      <c r="BP115">
        <v>2141603.7199024898</v>
      </c>
      <c r="BQ115">
        <v>2311320.5379092302</v>
      </c>
      <c r="BS115">
        <v>3419744.17874092</v>
      </c>
      <c r="BT115">
        <v>3128429.1638297802</v>
      </c>
      <c r="BU115">
        <v>3497722.7507371302</v>
      </c>
      <c r="BV115">
        <v>2217550.86803611</v>
      </c>
      <c r="BX115">
        <v>2141603.7199024898</v>
      </c>
      <c r="BY115">
        <v>2809981.7155876099</v>
      </c>
      <c r="BZ115">
        <v>2566066.81736003</v>
      </c>
      <c r="CA115">
        <v>1360181.82281753</v>
      </c>
      <c r="CC115">
        <v>3622218.8863035701</v>
      </c>
      <c r="CD115">
        <v>3427996.25751128</v>
      </c>
      <c r="CE115">
        <v>1450309.1298766199</v>
      </c>
      <c r="CF115">
        <v>1670293.9925186899</v>
      </c>
    </row>
    <row r="116" spans="1:84">
      <c r="A116" s="36">
        <v>44866</v>
      </c>
      <c r="B116">
        <v>2094950.9506430801</v>
      </c>
      <c r="C116">
        <v>2019424.7028846301</v>
      </c>
      <c r="D116" s="137">
        <v>2154338.7087753899</v>
      </c>
      <c r="E116">
        <v>2371059.5475819502</v>
      </c>
      <c r="F116" s="135">
        <v>2345387.6213555099</v>
      </c>
      <c r="G116" s="135">
        <v>3084825.56571614</v>
      </c>
      <c r="H116">
        <v>1822309.8068520201</v>
      </c>
      <c r="I116">
        <v>1865903.3992276001</v>
      </c>
      <c r="J116">
        <v>1938932.66513113</v>
      </c>
      <c r="K116">
        <v>3362707.4560457598</v>
      </c>
      <c r="L116" s="40">
        <v>3683178.1240842799</v>
      </c>
      <c r="M116">
        <v>3311869.4774416499</v>
      </c>
      <c r="N116" t="s">
        <v>1546</v>
      </c>
      <c r="O116">
        <v>19682.650000000001</v>
      </c>
      <c r="P116">
        <f t="shared" si="4"/>
        <v>1226684.9065775862</v>
      </c>
      <c r="Q116">
        <v>20500.05</v>
      </c>
      <c r="R116">
        <f t="shared" si="5"/>
        <v>1284057.9891700933</v>
      </c>
      <c r="T116" s="19">
        <v>43298</v>
      </c>
      <c r="U116">
        <v>1990778.2694025401</v>
      </c>
      <c r="V116" s="135">
        <v>2157987.2349467599</v>
      </c>
      <c r="W116">
        <v>2024858.6625315</v>
      </c>
      <c r="X116">
        <v>1728951.85626379</v>
      </c>
      <c r="Y116" s="135">
        <v>1722967.7000791</v>
      </c>
      <c r="Z116">
        <v>1473543.3154645099</v>
      </c>
      <c r="AA116">
        <v>1719979.4870198299</v>
      </c>
      <c r="AB116" s="40">
        <v>1722938.77346393</v>
      </c>
      <c r="AC116">
        <v>1461730.47098037</v>
      </c>
      <c r="AD116">
        <v>1633029.7690870401</v>
      </c>
      <c r="AE116">
        <v>1673119.7082742699</v>
      </c>
      <c r="AF116" s="40">
        <v>1859224.7041763</v>
      </c>
      <c r="AG116" t="s">
        <v>1547</v>
      </c>
      <c r="AH116">
        <v>11198.89</v>
      </c>
      <c r="AI116">
        <f t="shared" si="6"/>
        <v>1210783.7466443367</v>
      </c>
      <c r="AJ116">
        <v>9920.67</v>
      </c>
      <c r="AK116">
        <f t="shared" si="7"/>
        <v>1145945.7398994362</v>
      </c>
      <c r="AM116" s="29"/>
      <c r="AN116">
        <v>3628348.5736441198</v>
      </c>
      <c r="AO116">
        <v>2736485.6341566802</v>
      </c>
      <c r="AP116">
        <v>3222463.0062174001</v>
      </c>
      <c r="AQ116">
        <v>2774476.9590683999</v>
      </c>
      <c r="AS116">
        <v>2158008.40439694</v>
      </c>
      <c r="AT116">
        <v>1984846.95707831</v>
      </c>
      <c r="AU116">
        <v>2292645.0679629198</v>
      </c>
      <c r="AV116">
        <v>2277180.4259737199</v>
      </c>
      <c r="AX116">
        <v>3628348.5736441198</v>
      </c>
      <c r="AY116">
        <v>3007789.6745288498</v>
      </c>
      <c r="AZ116">
        <v>3424296.54856935</v>
      </c>
      <c r="BA116">
        <v>2127327.3471147199</v>
      </c>
      <c r="BC116">
        <v>2158008.40439694</v>
      </c>
      <c r="BD116">
        <v>2012371.97047257</v>
      </c>
      <c r="BE116">
        <v>2044298.9095965601</v>
      </c>
      <c r="BF116">
        <v>1959109.8900247701</v>
      </c>
      <c r="BH116">
        <v>3222463.0062174001</v>
      </c>
      <c r="BI116">
        <v>3424296.54856935</v>
      </c>
      <c r="BK116">
        <v>2292645.0679629198</v>
      </c>
      <c r="BL116">
        <v>2044298.9095965601</v>
      </c>
      <c r="BN116">
        <v>3628348.5736441198</v>
      </c>
      <c r="BO116">
        <v>3222463.0062174001</v>
      </c>
      <c r="BP116">
        <v>2158008.40439694</v>
      </c>
      <c r="BQ116">
        <v>2292645.0679629198</v>
      </c>
      <c r="BS116">
        <v>3628348.5736441198</v>
      </c>
      <c r="BT116">
        <v>3287118.7331650401</v>
      </c>
      <c r="BU116">
        <v>3646865.64882856</v>
      </c>
      <c r="BV116">
        <v>2354806.1790132001</v>
      </c>
      <c r="BX116">
        <v>2158008.40439694</v>
      </c>
      <c r="BY116">
        <v>2847621.42066791</v>
      </c>
      <c r="BZ116">
        <v>2545332.9974757601</v>
      </c>
      <c r="CA116">
        <v>1365534.1382903201</v>
      </c>
      <c r="CC116">
        <v>3291057.5246232599</v>
      </c>
      <c r="CD116">
        <v>3165497.4440923501</v>
      </c>
      <c r="CE116">
        <v>1435356.4427475899</v>
      </c>
      <c r="CF116">
        <v>1649281.6940928099</v>
      </c>
    </row>
    <row r="117" spans="1:84">
      <c r="A117" s="36">
        <v>44874</v>
      </c>
      <c r="B117">
        <v>2168756.0726342401</v>
      </c>
      <c r="C117">
        <v>2118750.1068960102</v>
      </c>
      <c r="D117" s="137">
        <v>2334441.4248290099</v>
      </c>
      <c r="E117">
        <v>2486387.8839763398</v>
      </c>
      <c r="F117" s="135">
        <v>2507301.4557957901</v>
      </c>
      <c r="G117" s="135">
        <v>3330346.8324914901</v>
      </c>
      <c r="H117">
        <v>1828232.3137242901</v>
      </c>
      <c r="I117">
        <v>1857600.1291010401</v>
      </c>
      <c r="J117">
        <v>1942325.7972951101</v>
      </c>
      <c r="K117">
        <v>3529284.7743934202</v>
      </c>
      <c r="L117" s="40">
        <v>3907851.9896534299</v>
      </c>
      <c r="M117">
        <v>3515251.3820513398</v>
      </c>
      <c r="N117" t="s">
        <v>1548</v>
      </c>
      <c r="O117">
        <v>20073.59</v>
      </c>
      <c r="P117">
        <f t="shared" si="4"/>
        <v>1251049.5219813781</v>
      </c>
      <c r="Q117">
        <v>20671.8</v>
      </c>
      <c r="R117">
        <f t="shared" si="5"/>
        <v>1294815.8634016181</v>
      </c>
      <c r="T117" s="19">
        <v>43305</v>
      </c>
      <c r="U117">
        <v>2017740.0430978099</v>
      </c>
      <c r="V117" s="135">
        <v>2179869.2255091202</v>
      </c>
      <c r="W117">
        <v>2041826.97812352</v>
      </c>
      <c r="X117">
        <v>1767062.8950382899</v>
      </c>
      <c r="Y117" s="135">
        <v>1757435.6689191801</v>
      </c>
      <c r="Z117">
        <v>1514109.9629392501</v>
      </c>
      <c r="AA117">
        <v>1739375.1223684601</v>
      </c>
      <c r="AB117" s="40">
        <v>1754399.6354673801</v>
      </c>
      <c r="AC117">
        <v>1482413.95714474</v>
      </c>
      <c r="AD117">
        <v>1659724.3623790501</v>
      </c>
      <c r="AE117">
        <v>1700469.63843886</v>
      </c>
      <c r="AF117" s="40">
        <v>1897840.8012820401</v>
      </c>
      <c r="AG117" t="s">
        <v>1549</v>
      </c>
      <c r="AH117">
        <v>11085.64</v>
      </c>
      <c r="AI117">
        <f t="shared" si="6"/>
        <v>1198539.5635773123</v>
      </c>
      <c r="AJ117">
        <v>9825.91</v>
      </c>
      <c r="AK117">
        <f t="shared" si="7"/>
        <v>1134999.9249179005</v>
      </c>
      <c r="AM117" s="29"/>
      <c r="AN117">
        <v>3639796.01339396</v>
      </c>
      <c r="AO117">
        <v>2760306.7416020199</v>
      </c>
      <c r="AP117">
        <v>3201935.9168678001</v>
      </c>
      <c r="AQ117">
        <v>2770356.86078418</v>
      </c>
      <c r="AS117">
        <v>2179890.6096175299</v>
      </c>
      <c r="AT117">
        <v>2006342.8496234701</v>
      </c>
      <c r="AU117">
        <v>2340825.0040661599</v>
      </c>
      <c r="AV117">
        <v>2313307.8934317902</v>
      </c>
      <c r="AX117">
        <v>3639796.01339396</v>
      </c>
      <c r="AY117">
        <v>3055117.24505756</v>
      </c>
      <c r="AZ117">
        <v>3373137.55813372</v>
      </c>
      <c r="BA117">
        <v>2117403.3650404299</v>
      </c>
      <c r="BC117">
        <v>2179890.6096175299</v>
      </c>
      <c r="BD117">
        <v>2041370.25056708</v>
      </c>
      <c r="BE117">
        <v>2090632.94438256</v>
      </c>
      <c r="BF117">
        <v>1973078.3435406501</v>
      </c>
      <c r="BH117">
        <v>3201935.9168678001</v>
      </c>
      <c r="BI117">
        <v>3373137.55813372</v>
      </c>
      <c r="BK117">
        <v>2340825.0040661599</v>
      </c>
      <c r="BL117">
        <v>2090632.94438256</v>
      </c>
      <c r="BN117">
        <v>3639796.01339396</v>
      </c>
      <c r="BO117">
        <v>3201935.9168678001</v>
      </c>
      <c r="BP117">
        <v>2179890.6096175299</v>
      </c>
      <c r="BQ117">
        <v>2340825.0040661599</v>
      </c>
      <c r="BS117">
        <v>3639796.01339396</v>
      </c>
      <c r="BT117">
        <v>3326613.4647440198</v>
      </c>
      <c r="BU117">
        <v>3623635.1146455202</v>
      </c>
      <c r="BV117">
        <v>2334401.78347205</v>
      </c>
      <c r="BX117">
        <v>2179890.6096175299</v>
      </c>
      <c r="BY117">
        <v>2894194.2690029298</v>
      </c>
      <c r="BZ117">
        <v>2595246.9775562598</v>
      </c>
      <c r="CA117">
        <v>1373235.7508302799</v>
      </c>
      <c r="CC117">
        <v>3528095.9428342502</v>
      </c>
      <c r="CD117">
        <v>3367202.9412299101</v>
      </c>
      <c r="CE117">
        <v>1508796.4551407699</v>
      </c>
      <c r="CF117">
        <v>1723433.39905922</v>
      </c>
    </row>
    <row r="118" spans="1:84">
      <c r="A118" s="36">
        <v>44880</v>
      </c>
      <c r="B118">
        <v>2140388.7432041802</v>
      </c>
      <c r="C118">
        <v>2104512.1061776699</v>
      </c>
      <c r="D118" s="137">
        <v>2373169.8080669199</v>
      </c>
      <c r="E118">
        <v>2473060.8449182301</v>
      </c>
      <c r="F118" s="135">
        <v>2510886.8968775799</v>
      </c>
      <c r="G118" s="135">
        <v>3405845.7951840698</v>
      </c>
      <c r="H118">
        <v>1802012.41529163</v>
      </c>
      <c r="I118">
        <v>1824980.67083403</v>
      </c>
      <c r="J118">
        <v>1895748.82467597</v>
      </c>
      <c r="K118">
        <v>3520049.8125670901</v>
      </c>
      <c r="L118" s="40">
        <v>3920181.2626807801</v>
      </c>
      <c r="M118">
        <v>3616560.9268820598</v>
      </c>
      <c r="N118" t="s">
        <v>1550</v>
      </c>
      <c r="O118">
        <v>20041.57</v>
      </c>
      <c r="P118">
        <f t="shared" si="4"/>
        <v>1249053.9344609671</v>
      </c>
      <c r="Q118">
        <v>20716.900000000001</v>
      </c>
      <c r="R118">
        <f t="shared" si="5"/>
        <v>1297640.7840877417</v>
      </c>
      <c r="T118" s="19">
        <v>43312</v>
      </c>
      <c r="U118">
        <v>2032893.2708214801</v>
      </c>
      <c r="V118" s="135">
        <v>2193994.7780904202</v>
      </c>
      <c r="W118">
        <v>2058222.84875785</v>
      </c>
      <c r="X118">
        <v>1787045.43127634</v>
      </c>
      <c r="Y118" s="135">
        <v>1772400.23364003</v>
      </c>
      <c r="Z118">
        <v>1515184.9810129399</v>
      </c>
      <c r="AA118">
        <v>1752971.2379083</v>
      </c>
      <c r="AB118" s="40">
        <v>1759382.13043211</v>
      </c>
      <c r="AC118">
        <v>1476261.9392225901</v>
      </c>
      <c r="AD118">
        <v>1675746.2348905499</v>
      </c>
      <c r="AE118">
        <v>1716884.83868193</v>
      </c>
      <c r="AF118" s="40">
        <v>1920026.5602490299</v>
      </c>
      <c r="AG118" t="s">
        <v>1551</v>
      </c>
      <c r="AH118">
        <v>11020.87</v>
      </c>
      <c r="AI118">
        <f t="shared" si="6"/>
        <v>1191536.8639106352</v>
      </c>
      <c r="AJ118">
        <v>9707.98</v>
      </c>
      <c r="AK118">
        <f t="shared" si="7"/>
        <v>1121377.7218704915</v>
      </c>
      <c r="AM118" s="29"/>
      <c r="AN118">
        <v>3686494.5962458099</v>
      </c>
      <c r="AO118">
        <v>2770271.4489392</v>
      </c>
      <c r="AP118">
        <v>3211765.8601325802</v>
      </c>
      <c r="AQ118">
        <v>2820181.7289253799</v>
      </c>
      <c r="AS118">
        <v>2194016.3007678501</v>
      </c>
      <c r="AT118">
        <v>2031261.6278158</v>
      </c>
      <c r="AU118">
        <v>2378418.6536314702</v>
      </c>
      <c r="AV118">
        <v>2373812.4613844999</v>
      </c>
      <c r="AX118">
        <v>3686494.5962458099</v>
      </c>
      <c r="AY118">
        <v>3072225.9016298801</v>
      </c>
      <c r="AZ118">
        <v>3334734.3870343701</v>
      </c>
      <c r="BA118">
        <v>2121775.8029892398</v>
      </c>
      <c r="BC118">
        <v>2194016.3007678501</v>
      </c>
      <c r="BD118">
        <v>2072235.7687556499</v>
      </c>
      <c r="BE118">
        <v>2135696.5374987298</v>
      </c>
      <c r="BF118">
        <v>2011346.19801362</v>
      </c>
      <c r="BH118">
        <v>3211765.8601325802</v>
      </c>
      <c r="BI118">
        <v>3334734.3870343701</v>
      </c>
      <c r="BK118">
        <v>2378418.6536314702</v>
      </c>
      <c r="BL118">
        <v>2135696.5374987298</v>
      </c>
      <c r="BN118">
        <v>3686494.5962458099</v>
      </c>
      <c r="BO118">
        <v>3211765.8601325802</v>
      </c>
      <c r="BP118">
        <v>2194016.3007678501</v>
      </c>
      <c r="BQ118">
        <v>2378418.6536314702</v>
      </c>
      <c r="BS118">
        <v>3686494.5962458099</v>
      </c>
      <c r="BT118">
        <v>3345292.3993485598</v>
      </c>
      <c r="BU118">
        <v>3675000.1423956198</v>
      </c>
      <c r="BV118">
        <v>2449464.4473793898</v>
      </c>
      <c r="BX118">
        <v>2194016.3007678501</v>
      </c>
      <c r="BY118">
        <v>2936565.2731011398</v>
      </c>
      <c r="BZ118">
        <v>2636926.64401581</v>
      </c>
      <c r="CA118">
        <v>1388588.5265245601</v>
      </c>
      <c r="CC118">
        <v>3737135.62744718</v>
      </c>
      <c r="CD118">
        <v>3556305.05840939</v>
      </c>
      <c r="CE118">
        <v>1514529.8816702999</v>
      </c>
      <c r="CF118">
        <v>1734730.5049900501</v>
      </c>
    </row>
    <row r="119" spans="1:84">
      <c r="A119" s="36">
        <v>44887</v>
      </c>
      <c r="B119">
        <v>2136728.6784533001</v>
      </c>
      <c r="C119">
        <v>2098714.1753251501</v>
      </c>
      <c r="D119" s="137">
        <v>2417737.93706242</v>
      </c>
      <c r="E119">
        <v>2515036.9309926401</v>
      </c>
      <c r="F119" s="135">
        <v>2577902.4681552402</v>
      </c>
      <c r="G119" s="135">
        <v>3472157.6128162998</v>
      </c>
      <c r="H119">
        <v>1783418.92355203</v>
      </c>
      <c r="I119">
        <v>1810745.8216015201</v>
      </c>
      <c r="J119">
        <v>1889473.8960662901</v>
      </c>
      <c r="K119">
        <v>3529589.1475591399</v>
      </c>
      <c r="L119" s="40">
        <v>3970477.1882809801</v>
      </c>
      <c r="M119">
        <v>3714533.5623913002</v>
      </c>
      <c r="N119" t="s">
        <v>1552</v>
      </c>
      <c r="O119">
        <v>20169.240000000002</v>
      </c>
      <c r="P119">
        <f t="shared" si="4"/>
        <v>1257010.7320478146</v>
      </c>
      <c r="Q119">
        <v>20921.2</v>
      </c>
      <c r="R119">
        <f t="shared" si="5"/>
        <v>1310437.4868854154</v>
      </c>
      <c r="T119" s="19">
        <v>43319</v>
      </c>
      <c r="U119">
        <v>2059320.8833421599</v>
      </c>
      <c r="V119" s="135">
        <v>2201344.6605970198</v>
      </c>
      <c r="W119">
        <v>2114844.55932718</v>
      </c>
      <c r="X119">
        <v>1814113.21274208</v>
      </c>
      <c r="Y119" s="135">
        <v>1807130.41621821</v>
      </c>
      <c r="Z119">
        <v>1540609.78499433</v>
      </c>
      <c r="AA119">
        <v>1769828.9779795201</v>
      </c>
      <c r="AB119" s="40">
        <v>1755854.56926059</v>
      </c>
      <c r="AC119">
        <v>1448035.8109446601</v>
      </c>
      <c r="AD119">
        <v>1669061.8693535901</v>
      </c>
      <c r="AE119">
        <v>1710036.37582541</v>
      </c>
      <c r="AF119" s="40">
        <v>1908871.2059339799</v>
      </c>
      <c r="AG119" t="s">
        <v>1553</v>
      </c>
      <c r="AH119">
        <v>11158.2</v>
      </c>
      <c r="AI119">
        <f t="shared" si="6"/>
        <v>1206384.4900527501</v>
      </c>
      <c r="AJ119">
        <v>9807.82</v>
      </c>
      <c r="AK119">
        <f t="shared" si="7"/>
        <v>1132910.332336474</v>
      </c>
      <c r="AM119" s="29"/>
      <c r="AN119">
        <v>3736759.9500656198</v>
      </c>
      <c r="AO119">
        <v>2830968.0963854599</v>
      </c>
      <c r="AP119">
        <v>3219168.9804401798</v>
      </c>
      <c r="AQ119">
        <v>2929661.18364227</v>
      </c>
      <c r="AS119">
        <v>2201366.2553754202</v>
      </c>
      <c r="AT119">
        <v>2032622.57310643</v>
      </c>
      <c r="AU119">
        <v>2410182.4347507199</v>
      </c>
      <c r="AV119">
        <v>2390547.8392372602</v>
      </c>
      <c r="AX119">
        <v>3736759.9500656198</v>
      </c>
      <c r="AY119">
        <v>3129169.6087165899</v>
      </c>
      <c r="AZ119">
        <v>3371866.6544340001</v>
      </c>
      <c r="BA119">
        <v>2206487.7019235799</v>
      </c>
      <c r="BC119">
        <v>2201366.2553754202</v>
      </c>
      <c r="BD119">
        <v>2095475.8929022499</v>
      </c>
      <c r="BE119">
        <v>2143694.7210316602</v>
      </c>
      <c r="BF119">
        <v>2014212.36634579</v>
      </c>
      <c r="BH119">
        <v>3219168.9804401798</v>
      </c>
      <c r="BI119">
        <v>3371866.6544340001</v>
      </c>
      <c r="BK119">
        <v>2410182.4347507199</v>
      </c>
      <c r="BL119">
        <v>2143694.7210316602</v>
      </c>
      <c r="BN119">
        <v>3736759.9500656198</v>
      </c>
      <c r="BO119">
        <v>3219168.9804401798</v>
      </c>
      <c r="BP119">
        <v>2201366.2553754202</v>
      </c>
      <c r="BQ119">
        <v>2410182.4347507199</v>
      </c>
      <c r="BS119">
        <v>3736759.9500656198</v>
      </c>
      <c r="BT119">
        <v>3395789.5881167199</v>
      </c>
      <c r="BU119">
        <v>3683471.0177238402</v>
      </c>
      <c r="BV119">
        <v>2517326.85989404</v>
      </c>
      <c r="BX119">
        <v>2201366.2553754202</v>
      </c>
      <c r="BY119">
        <v>2952701.6992768301</v>
      </c>
      <c r="BZ119">
        <v>2649662.9997064099</v>
      </c>
      <c r="CA119">
        <v>1408591.1442491501</v>
      </c>
      <c r="CC119">
        <v>3898748.0576561401</v>
      </c>
      <c r="CD119">
        <v>3646315.13943773</v>
      </c>
      <c r="CE119">
        <v>1493985.2838254401</v>
      </c>
      <c r="CF119">
        <v>1718458.7328532501</v>
      </c>
    </row>
    <row r="120" spans="1:84">
      <c r="A120" s="36">
        <v>44894</v>
      </c>
      <c r="B120">
        <v>2207126.7659794101</v>
      </c>
      <c r="C120">
        <v>2160804.6342021399</v>
      </c>
      <c r="D120" s="137">
        <v>2473176.6679592598</v>
      </c>
      <c r="E120">
        <v>2603935.1030467902</v>
      </c>
      <c r="F120" s="135">
        <v>2688520.26306378</v>
      </c>
      <c r="G120" s="135">
        <v>3646008.54449001</v>
      </c>
      <c r="H120">
        <v>1800842.9264351299</v>
      </c>
      <c r="I120">
        <v>1828436.80827857</v>
      </c>
      <c r="J120">
        <v>1906346.8979581599</v>
      </c>
      <c r="K120">
        <v>3596133.6682877899</v>
      </c>
      <c r="L120" s="40">
        <v>4024614.6447431901</v>
      </c>
      <c r="M120">
        <v>3825672.4065780402</v>
      </c>
      <c r="N120" t="s">
        <v>1554</v>
      </c>
      <c r="O120">
        <v>20252.82</v>
      </c>
      <c r="P120">
        <f t="shared" si="4"/>
        <v>1262219.7015967194</v>
      </c>
      <c r="Q120">
        <v>21215.45</v>
      </c>
      <c r="R120">
        <f t="shared" si="5"/>
        <v>1328868.3718497595</v>
      </c>
      <c r="T120" s="19">
        <v>43326</v>
      </c>
      <c r="U120">
        <v>2100994.6736180601</v>
      </c>
      <c r="V120" s="135">
        <v>2257721.0973549099</v>
      </c>
      <c r="W120">
        <v>2145932.7743492899</v>
      </c>
      <c r="X120">
        <v>1841064.8880393801</v>
      </c>
      <c r="Y120" s="135">
        <v>1833198.2724721499</v>
      </c>
      <c r="Z120">
        <v>1565891.1915660901</v>
      </c>
      <c r="AA120">
        <v>1799945.56775481</v>
      </c>
      <c r="AB120" s="40">
        <v>1797090.8138196699</v>
      </c>
      <c r="AC120">
        <v>1487509.26715101</v>
      </c>
      <c r="AD120">
        <v>1692413.5622348201</v>
      </c>
      <c r="AE120">
        <v>1733010.7145346201</v>
      </c>
      <c r="AF120" s="40">
        <v>1944338.0329402301</v>
      </c>
      <c r="AG120" t="s">
        <v>1555</v>
      </c>
      <c r="AH120">
        <v>11221.71</v>
      </c>
      <c r="AI120">
        <f t="shared" si="6"/>
        <v>1213250.963046893</v>
      </c>
      <c r="AJ120">
        <v>9851.5300000000007</v>
      </c>
      <c r="AK120">
        <f t="shared" si="7"/>
        <v>1137959.3147430057</v>
      </c>
      <c r="AM120" s="29"/>
      <c r="AN120">
        <v>3882325.4339204198</v>
      </c>
      <c r="AO120">
        <v>2892088.69758642</v>
      </c>
      <c r="AP120">
        <v>3294095.1384599302</v>
      </c>
      <c r="AQ120">
        <v>3032038.1937046498</v>
      </c>
      <c r="AS120">
        <v>2257743.2451755898</v>
      </c>
      <c r="AT120">
        <v>2070012.66533873</v>
      </c>
      <c r="AU120">
        <v>2438044.1436964399</v>
      </c>
      <c r="AV120">
        <v>2401269.4462962402</v>
      </c>
      <c r="AX120">
        <v>3882325.4339204198</v>
      </c>
      <c r="AY120">
        <v>3188795.9356106902</v>
      </c>
      <c r="AZ120">
        <v>3401539.08099302</v>
      </c>
      <c r="BA120">
        <v>2305658.29168654</v>
      </c>
      <c r="BC120">
        <v>2257743.2451755898</v>
      </c>
      <c r="BD120">
        <v>2141953.5482068202</v>
      </c>
      <c r="BE120">
        <v>2157071.3760909</v>
      </c>
      <c r="BF120">
        <v>2019197.5419524999</v>
      </c>
      <c r="BH120">
        <v>3294095.1384599302</v>
      </c>
      <c r="BI120">
        <v>3401539.08099302</v>
      </c>
      <c r="BK120">
        <v>2438044.1436964399</v>
      </c>
      <c r="BL120">
        <v>2157071.3760909</v>
      </c>
      <c r="BN120">
        <v>3882325.4339204198</v>
      </c>
      <c r="BO120">
        <v>3294095.1384599302</v>
      </c>
      <c r="BP120">
        <v>2257743.2451755898</v>
      </c>
      <c r="BQ120">
        <v>2438044.1436964399</v>
      </c>
      <c r="BS120">
        <v>3882325.4339204198</v>
      </c>
      <c r="BT120">
        <v>3529668.5926282299</v>
      </c>
      <c r="BU120">
        <v>3748521.1158968401</v>
      </c>
      <c r="BV120">
        <v>2589523.7942357999</v>
      </c>
      <c r="BX120">
        <v>2257743.2451755898</v>
      </c>
      <c r="BY120">
        <v>3023418.90497451</v>
      </c>
      <c r="BZ120">
        <v>2678703.3061831901</v>
      </c>
      <c r="CA120">
        <v>1432382.2486755201</v>
      </c>
      <c r="CC120">
        <v>3952043.9436042998</v>
      </c>
      <c r="CD120">
        <v>3697782.8776308899</v>
      </c>
      <c r="CE120">
        <v>1495867.70528307</v>
      </c>
      <c r="CF120">
        <v>1723218.8635432499</v>
      </c>
    </row>
    <row r="121" spans="1:84">
      <c r="A121" s="36">
        <v>44901</v>
      </c>
      <c r="B121">
        <v>2285965.3340602</v>
      </c>
      <c r="C121">
        <v>2241834.80798472</v>
      </c>
      <c r="D121" s="137">
        <v>2583628.7379503199</v>
      </c>
      <c r="E121">
        <v>2687434.6220178199</v>
      </c>
      <c r="F121" s="135">
        <v>2768907.0189293898</v>
      </c>
      <c r="G121" s="135">
        <v>3745034.13655836</v>
      </c>
      <c r="H121">
        <v>1815051.57712471</v>
      </c>
      <c r="I121">
        <v>1842863.1746958899</v>
      </c>
      <c r="J121">
        <v>1917727.7889389801</v>
      </c>
      <c r="K121">
        <v>3720380.0865271399</v>
      </c>
      <c r="L121" s="40">
        <v>4181393.5082291602</v>
      </c>
      <c r="M121">
        <v>3886041.5171538498</v>
      </c>
      <c r="N121" t="s">
        <v>1556</v>
      </c>
      <c r="O121">
        <v>20326.689999999999</v>
      </c>
      <c r="P121">
        <f t="shared" si="4"/>
        <v>1266823.513281065</v>
      </c>
      <c r="Q121">
        <v>21163.7</v>
      </c>
      <c r="R121">
        <f t="shared" si="5"/>
        <v>1325626.9162952825</v>
      </c>
      <c r="T121" s="19">
        <v>43333</v>
      </c>
      <c r="U121">
        <v>2149674.7202057899</v>
      </c>
      <c r="V121" s="135">
        <v>2312899.8009742601</v>
      </c>
      <c r="W121">
        <v>2214795.7570781498</v>
      </c>
      <c r="X121">
        <v>1858125.4226685499</v>
      </c>
      <c r="Y121" s="135">
        <v>1852391.8583849401</v>
      </c>
      <c r="Z121">
        <v>1599964.98389457</v>
      </c>
      <c r="AA121">
        <v>1834468.5237443401</v>
      </c>
      <c r="AB121" s="40">
        <v>1830840.17930321</v>
      </c>
      <c r="AC121">
        <v>1518761.8368538499</v>
      </c>
      <c r="AD121">
        <v>1717603.4456951299</v>
      </c>
      <c r="AE121">
        <v>1764490.8541641401</v>
      </c>
      <c r="AF121" s="40">
        <v>1995571.34010821</v>
      </c>
      <c r="AG121" t="s">
        <v>1557</v>
      </c>
      <c r="AH121">
        <v>11180.43</v>
      </c>
      <c r="AI121">
        <f t="shared" si="6"/>
        <v>1208787.9177753103</v>
      </c>
      <c r="AJ121">
        <v>9875.74</v>
      </c>
      <c r="AK121">
        <f t="shared" si="7"/>
        <v>1140755.8341678996</v>
      </c>
      <c r="AM121" s="29"/>
      <c r="AN121">
        <v>4139917.7264610399</v>
      </c>
      <c r="AO121">
        <v>3097817.4270892302</v>
      </c>
      <c r="AP121">
        <v>3300897.44492085</v>
      </c>
      <c r="AQ121">
        <v>3050306.2238217201</v>
      </c>
      <c r="AS121">
        <v>2312922.4900876801</v>
      </c>
      <c r="AT121">
        <v>2100265.9004426501</v>
      </c>
      <c r="AU121">
        <v>2485890.76001648</v>
      </c>
      <c r="AV121">
        <v>2454649.6660874099</v>
      </c>
      <c r="AX121">
        <v>4139917.7264610399</v>
      </c>
      <c r="AY121">
        <v>3384093.7426871601</v>
      </c>
      <c r="AZ121">
        <v>3377065.0073052701</v>
      </c>
      <c r="BA121">
        <v>2370850.77988397</v>
      </c>
      <c r="BC121">
        <v>2312922.4900876801</v>
      </c>
      <c r="BD121">
        <v>2178934.37621661</v>
      </c>
      <c r="BE121">
        <v>2202003.1728548701</v>
      </c>
      <c r="BF121">
        <v>2042155.8180044999</v>
      </c>
      <c r="BH121">
        <v>3300897.44492085</v>
      </c>
      <c r="BI121">
        <v>3377065.0073052701</v>
      </c>
      <c r="BK121">
        <v>2485890.76001648</v>
      </c>
      <c r="BL121">
        <v>2202003.1728548701</v>
      </c>
      <c r="BN121">
        <v>4139917.7264610399</v>
      </c>
      <c r="BO121">
        <v>3300897.44492085</v>
      </c>
      <c r="BP121">
        <v>2312922.4900876801</v>
      </c>
      <c r="BQ121">
        <v>2485890.76001648</v>
      </c>
      <c r="BS121">
        <v>4139917.7264610399</v>
      </c>
      <c r="BT121">
        <v>3736436.5787843899</v>
      </c>
      <c r="BU121">
        <v>3797383.0886425599</v>
      </c>
      <c r="BV121">
        <v>2720178.2172739599</v>
      </c>
      <c r="BX121">
        <v>2312922.4900876801</v>
      </c>
      <c r="BY121">
        <v>3083207.01382038</v>
      </c>
      <c r="BZ121">
        <v>2734112.2840715898</v>
      </c>
      <c r="CA121">
        <v>1466465.78428275</v>
      </c>
      <c r="CC121">
        <v>3711265.6663402002</v>
      </c>
      <c r="CD121">
        <v>3479003.5536758602</v>
      </c>
      <c r="CE121">
        <v>1489255.9700257101</v>
      </c>
      <c r="CF121">
        <v>1724244.1787670599</v>
      </c>
    </row>
    <row r="122" spans="1:84">
      <c r="A122" s="36">
        <v>44908</v>
      </c>
      <c r="B122">
        <v>2370043.1390469298</v>
      </c>
      <c r="C122">
        <v>2339377.0404801401</v>
      </c>
      <c r="D122" s="137">
        <v>2702811.5316319698</v>
      </c>
      <c r="E122">
        <v>2785812.6454144898</v>
      </c>
      <c r="F122" s="135">
        <v>2834710.0942342398</v>
      </c>
      <c r="G122" s="135">
        <v>3918354.3163982802</v>
      </c>
      <c r="H122">
        <v>1822905.8003129901</v>
      </c>
      <c r="I122">
        <v>1854980.00006951</v>
      </c>
      <c r="J122">
        <v>1935543.4800982201</v>
      </c>
      <c r="K122">
        <v>3899131.9484178098</v>
      </c>
      <c r="L122" s="40">
        <v>4458828.9675001604</v>
      </c>
      <c r="M122">
        <v>4236134.9974342398</v>
      </c>
      <c r="N122" t="s">
        <v>1558</v>
      </c>
      <c r="O122">
        <v>20742.59</v>
      </c>
      <c r="P122">
        <f t="shared" si="4"/>
        <v>1292743.7147095117</v>
      </c>
      <c r="Q122">
        <v>21342</v>
      </c>
      <c r="R122">
        <f t="shared" si="5"/>
        <v>1336795.0617129293</v>
      </c>
      <c r="T122" s="19">
        <v>43340</v>
      </c>
      <c r="U122">
        <v>2209177.7164610899</v>
      </c>
      <c r="V122" s="135">
        <v>2365206.0299732899</v>
      </c>
      <c r="W122">
        <v>2265625.3197030998</v>
      </c>
      <c r="X122">
        <v>1861934.5797850201</v>
      </c>
      <c r="Y122" s="135">
        <v>1859467.9952839699</v>
      </c>
      <c r="Z122">
        <v>1624860.4390439701</v>
      </c>
      <c r="AA122">
        <v>1860346.7597193001</v>
      </c>
      <c r="AB122" s="40">
        <v>1872812.19041373</v>
      </c>
      <c r="AC122">
        <v>1565372.6376268901</v>
      </c>
      <c r="AD122">
        <v>1746611.1254260801</v>
      </c>
      <c r="AE122">
        <v>1794072.5433342</v>
      </c>
      <c r="AF122" s="40">
        <v>2028637.9572137999</v>
      </c>
      <c r="AG122" t="s">
        <v>1559</v>
      </c>
      <c r="AH122">
        <v>10970.76</v>
      </c>
      <c r="AI122">
        <f t="shared" si="6"/>
        <v>1186119.1507672479</v>
      </c>
      <c r="AJ122">
        <v>9664.1200000000008</v>
      </c>
      <c r="AK122">
        <f t="shared" si="7"/>
        <v>1116311.4128256398</v>
      </c>
      <c r="AM122" s="29"/>
      <c r="AN122">
        <v>4156580.8953100499</v>
      </c>
      <c r="AO122">
        <v>3054262.1140643498</v>
      </c>
      <c r="AP122">
        <v>3325505.6353727402</v>
      </c>
      <c r="AQ122">
        <v>3110092.22580862</v>
      </c>
      <c r="AS122">
        <v>2365229.23220101</v>
      </c>
      <c r="AT122">
        <v>2183709.4646672402</v>
      </c>
      <c r="AU122">
        <v>2538628.9324902301</v>
      </c>
      <c r="AV122">
        <v>2479331.1684799199</v>
      </c>
      <c r="AX122">
        <v>4156580.8953100499</v>
      </c>
      <c r="AY122">
        <v>3341437.2410605899</v>
      </c>
      <c r="AZ122">
        <v>3378398.9479831601</v>
      </c>
      <c r="BA122">
        <v>2414344.0374409501</v>
      </c>
      <c r="BC122">
        <v>2365229.23220101</v>
      </c>
      <c r="BD122">
        <v>2248692.9602711801</v>
      </c>
      <c r="BE122">
        <v>2231366.88516489</v>
      </c>
      <c r="BF122">
        <v>2081947.22411831</v>
      </c>
      <c r="BH122">
        <v>3325505.6353727402</v>
      </c>
      <c r="BI122">
        <v>3378398.9479831601</v>
      </c>
      <c r="BK122">
        <v>2538628.9324902301</v>
      </c>
      <c r="BL122">
        <v>2231366.88516489</v>
      </c>
      <c r="BN122">
        <v>4156580.8953100499</v>
      </c>
      <c r="BO122">
        <v>3325505.6353727402</v>
      </c>
      <c r="BP122">
        <v>2365229.23220101</v>
      </c>
      <c r="BQ122">
        <v>2538628.9324902301</v>
      </c>
      <c r="BS122">
        <v>4156580.8953100499</v>
      </c>
      <c r="BT122">
        <v>3619579.52478291</v>
      </c>
      <c r="BU122">
        <v>3825692.5795683898</v>
      </c>
      <c r="BV122">
        <v>2742198.0599428001</v>
      </c>
      <c r="BX122">
        <v>2365229.23220101</v>
      </c>
      <c r="BY122">
        <v>3121207.5402657101</v>
      </c>
      <c r="BZ122">
        <v>2787741.89652366</v>
      </c>
      <c r="CA122">
        <v>1491351.7086420299</v>
      </c>
      <c r="CC122">
        <v>3830230.2872747402</v>
      </c>
      <c r="CD122">
        <v>3574954.4716862398</v>
      </c>
      <c r="CE122">
        <v>1570815.0732241699</v>
      </c>
      <c r="CF122">
        <v>1830664.52948056</v>
      </c>
    </row>
    <row r="123" spans="1:84">
      <c r="A123" s="36">
        <v>44915</v>
      </c>
      <c r="B123">
        <v>2428575.3044375898</v>
      </c>
      <c r="C123">
        <v>2366233.0889048502</v>
      </c>
      <c r="D123" s="137">
        <v>2791707.0029073399</v>
      </c>
      <c r="E123">
        <v>2801663.9193668999</v>
      </c>
      <c r="F123" s="135">
        <v>2860860.2948535499</v>
      </c>
      <c r="G123" s="135">
        <v>3989119.7953524399</v>
      </c>
      <c r="H123">
        <v>1808930.18917726</v>
      </c>
      <c r="I123">
        <v>1840758.4867356401</v>
      </c>
      <c r="J123">
        <v>1933453.0931397099</v>
      </c>
      <c r="K123">
        <v>3891359.6787339598</v>
      </c>
      <c r="L123" s="40">
        <v>4476775.7540943502</v>
      </c>
      <c r="M123">
        <v>4092402.93697129</v>
      </c>
      <c r="N123" t="s">
        <v>1560</v>
      </c>
      <c r="O123">
        <v>21010.54</v>
      </c>
      <c r="P123">
        <f t="shared" si="4"/>
        <v>1309443.2049060792</v>
      </c>
      <c r="Q123">
        <v>21498.9</v>
      </c>
      <c r="R123">
        <f t="shared" si="5"/>
        <v>1346622.779133169</v>
      </c>
      <c r="T123" s="19">
        <v>43347</v>
      </c>
      <c r="U123">
        <v>2129720.9579257001</v>
      </c>
      <c r="V123" s="135">
        <v>2254597.16998159</v>
      </c>
      <c r="W123">
        <v>2118269.0489096101</v>
      </c>
      <c r="X123">
        <v>1826532.9969746999</v>
      </c>
      <c r="Y123" s="135">
        <v>1825393.2442703899</v>
      </c>
      <c r="Z123">
        <v>1590705.8726152701</v>
      </c>
      <c r="AA123">
        <v>1802527.18242722</v>
      </c>
      <c r="AB123" s="40">
        <v>1804679.2829264801</v>
      </c>
      <c r="AC123">
        <v>1472671.27002663</v>
      </c>
      <c r="AD123">
        <v>1708058.0436998401</v>
      </c>
      <c r="AE123">
        <v>1757921.98158602</v>
      </c>
      <c r="AF123" s="40">
        <v>1976542.53447255</v>
      </c>
      <c r="AG123" t="s">
        <v>1561</v>
      </c>
      <c r="AH123">
        <v>10829.29</v>
      </c>
      <c r="AI123">
        <f t="shared" si="6"/>
        <v>1170823.9227010936</v>
      </c>
      <c r="AJ123">
        <v>9571.69</v>
      </c>
      <c r="AK123">
        <f t="shared" si="7"/>
        <v>1105634.7382926792</v>
      </c>
      <c r="AM123" s="29"/>
      <c r="AN123">
        <v>3929402.96647688</v>
      </c>
      <c r="AO123">
        <v>2893424.6711377199</v>
      </c>
      <c r="AP123">
        <v>3155888.2204405498</v>
      </c>
      <c r="AQ123">
        <v>2940405.5939684999</v>
      </c>
      <c r="AS123">
        <v>2254619.28715713</v>
      </c>
      <c r="AT123">
        <v>2090454.1519786201</v>
      </c>
      <c r="AU123">
        <v>2478146.09817365</v>
      </c>
      <c r="AV123">
        <v>2419876.80705977</v>
      </c>
      <c r="AX123">
        <v>3929402.96647688</v>
      </c>
      <c r="AY123">
        <v>3151576.7770235301</v>
      </c>
      <c r="AZ123">
        <v>3197587.0362871001</v>
      </c>
      <c r="BA123">
        <v>2322985.2590641798</v>
      </c>
      <c r="BC123">
        <v>2254619.28715713</v>
      </c>
      <c r="BD123">
        <v>2187573.4856110099</v>
      </c>
      <c r="BE123">
        <v>2149776.9550088402</v>
      </c>
      <c r="BF123">
        <v>2043587.34651393</v>
      </c>
      <c r="BH123">
        <v>3155888.2204405498</v>
      </c>
      <c r="BI123">
        <v>3197587.0362871001</v>
      </c>
      <c r="BK123">
        <v>2478146.09817365</v>
      </c>
      <c r="BL123">
        <v>2149776.9550088402</v>
      </c>
      <c r="BN123">
        <v>3929402.96647688</v>
      </c>
      <c r="BO123">
        <v>3155888.2204405498</v>
      </c>
      <c r="BP123">
        <v>2254619.28715713</v>
      </c>
      <c r="BQ123">
        <v>2478146.09817365</v>
      </c>
      <c r="BS123">
        <v>3929402.96647688</v>
      </c>
      <c r="BT123">
        <v>3444409.9736810401</v>
      </c>
      <c r="BU123">
        <v>3615910.7269677599</v>
      </c>
      <c r="BV123">
        <v>2576171.6784035601</v>
      </c>
      <c r="BX123">
        <v>2254619.28715713</v>
      </c>
      <c r="BY123">
        <v>3002757.7141126301</v>
      </c>
      <c r="BZ123">
        <v>2722299.6555027599</v>
      </c>
      <c r="CA123">
        <v>1430512.01568798</v>
      </c>
      <c r="CC123">
        <v>3757111.1910906602</v>
      </c>
      <c r="CD123">
        <v>3463433.7669419898</v>
      </c>
      <c r="CE123">
        <v>1679091.3562215201</v>
      </c>
      <c r="CF123">
        <v>1946829.3471987499</v>
      </c>
    </row>
    <row r="124" spans="1:84">
      <c r="A124" s="36">
        <v>44922</v>
      </c>
      <c r="B124">
        <v>2308547.0176412701</v>
      </c>
      <c r="C124">
        <v>2237900.4373281002</v>
      </c>
      <c r="D124" s="137">
        <v>2685203.3807464298</v>
      </c>
      <c r="E124">
        <v>2664634.5370706599</v>
      </c>
      <c r="F124" s="135">
        <v>2716458.3714708202</v>
      </c>
      <c r="G124" s="135">
        <v>3828318.3764017802</v>
      </c>
      <c r="H124">
        <v>1778121.2518500099</v>
      </c>
      <c r="I124">
        <v>1809407.46324577</v>
      </c>
      <c r="J124">
        <v>1904489.96580448</v>
      </c>
      <c r="K124">
        <v>3645399.8046401199</v>
      </c>
      <c r="L124" s="40">
        <v>4232097.5752543202</v>
      </c>
      <c r="M124">
        <v>3945649.3676514998</v>
      </c>
      <c r="N124" t="s">
        <v>1562</v>
      </c>
      <c r="O124">
        <v>21082.53</v>
      </c>
      <c r="P124">
        <f t="shared" si="4"/>
        <v>1313929.8490533112</v>
      </c>
      <c r="Q124">
        <v>21484.75</v>
      </c>
      <c r="R124">
        <f t="shared" si="5"/>
        <v>1345736.4680975005</v>
      </c>
      <c r="T124" s="19">
        <v>43354</v>
      </c>
      <c r="U124">
        <v>2093402.11652321</v>
      </c>
      <c r="V124" s="135">
        <v>2213022.3981671301</v>
      </c>
      <c r="W124">
        <v>2023878.9800902</v>
      </c>
      <c r="X124">
        <v>1782647.49750072</v>
      </c>
      <c r="Y124" s="135">
        <v>1786749.6692891901</v>
      </c>
      <c r="Z124">
        <v>1566590.77158642</v>
      </c>
      <c r="AA124">
        <v>1738080.8272315101</v>
      </c>
      <c r="AB124" s="40">
        <v>1728711.30851169</v>
      </c>
      <c r="AC124">
        <v>1379613.17247365</v>
      </c>
      <c r="AD124">
        <v>1657243.3168997699</v>
      </c>
      <c r="AE124">
        <v>1703988.9351909601</v>
      </c>
      <c r="AF124" s="40">
        <v>1893843.99483022</v>
      </c>
      <c r="AG124" t="s">
        <v>1563</v>
      </c>
      <c r="AH124">
        <v>10661.29</v>
      </c>
      <c r="AI124">
        <f t="shared" si="6"/>
        <v>1152660.366363256</v>
      </c>
      <c r="AJ124">
        <v>9383.4500000000007</v>
      </c>
      <c r="AK124">
        <f t="shared" si="7"/>
        <v>1083890.9623099414</v>
      </c>
      <c r="AM124" s="29"/>
      <c r="AN124">
        <v>4162357.6213444602</v>
      </c>
      <c r="AO124">
        <v>3011563.2004602798</v>
      </c>
      <c r="AP124">
        <v>3299859.84105705</v>
      </c>
      <c r="AQ124">
        <v>3138059.6579950699</v>
      </c>
      <c r="AS124">
        <v>2213044.1075019501</v>
      </c>
      <c r="AT124">
        <v>2019347.3539990699</v>
      </c>
      <c r="AU124">
        <v>2466535.9837036999</v>
      </c>
      <c r="AV124">
        <v>2420215.5898127598</v>
      </c>
      <c r="AX124">
        <v>4162357.6213444602</v>
      </c>
      <c r="AY124">
        <v>3264797.1727380999</v>
      </c>
      <c r="AZ124">
        <v>3319255.2230178202</v>
      </c>
      <c r="BA124">
        <v>2453246.6574662002</v>
      </c>
      <c r="BC124">
        <v>2213044.1075019501</v>
      </c>
      <c r="BD124">
        <v>2157702.1696649999</v>
      </c>
      <c r="BE124">
        <v>2122808.00310825</v>
      </c>
      <c r="BF124">
        <v>1984527.67219968</v>
      </c>
      <c r="BH124">
        <v>3299859.84105705</v>
      </c>
      <c r="BI124">
        <v>3319255.2230178202</v>
      </c>
      <c r="BK124">
        <v>2466535.9837036999</v>
      </c>
      <c r="BL124">
        <v>2122808.00310825</v>
      </c>
      <c r="BN124">
        <v>4162357.6213444602</v>
      </c>
      <c r="BO124">
        <v>3299859.84105705</v>
      </c>
      <c r="BP124">
        <v>2213044.1075019501</v>
      </c>
      <c r="BQ124">
        <v>2466535.9837036999</v>
      </c>
      <c r="BS124">
        <v>4162357.6213444602</v>
      </c>
      <c r="BT124">
        <v>3631303.6588529702</v>
      </c>
      <c r="BU124">
        <v>3768737.1938430499</v>
      </c>
      <c r="BV124">
        <v>2706538.8461891701</v>
      </c>
      <c r="BX124">
        <v>2213044.1075019501</v>
      </c>
      <c r="BY124">
        <v>2951245.4055270301</v>
      </c>
      <c r="BZ124">
        <v>2699908.7408362501</v>
      </c>
      <c r="CA124">
        <v>1421535.55278953</v>
      </c>
      <c r="CC124">
        <v>3617797.5081250202</v>
      </c>
      <c r="CD124">
        <v>3348603.6203990299</v>
      </c>
      <c r="CE124">
        <v>1726424.9415533999</v>
      </c>
      <c r="CF124">
        <v>2004017.4592727099</v>
      </c>
    </row>
    <row r="125" spans="1:84">
      <c r="A125" s="36">
        <v>44929</v>
      </c>
      <c r="B125">
        <v>2416417.7246189201</v>
      </c>
      <c r="C125">
        <v>2364308.2435305701</v>
      </c>
      <c r="D125" s="137">
        <v>2852706.3676373898</v>
      </c>
      <c r="E125">
        <v>2785626.70928392</v>
      </c>
      <c r="F125" s="135">
        <v>2859235.4234753302</v>
      </c>
      <c r="G125" s="135">
        <v>4014719.19814878</v>
      </c>
      <c r="H125">
        <v>1787011.85810926</v>
      </c>
      <c r="I125">
        <v>1816916.50421824</v>
      </c>
      <c r="J125">
        <v>1908375.1253347199</v>
      </c>
      <c r="K125">
        <v>3838059.1843153499</v>
      </c>
      <c r="L125" s="40">
        <v>4482997.4800032796</v>
      </c>
      <c r="M125">
        <v>4126873.0431077401</v>
      </c>
      <c r="N125" t="s">
        <v>1564</v>
      </c>
      <c r="O125">
        <v>21094.5</v>
      </c>
      <c r="P125">
        <f t="shared" si="4"/>
        <v>1314675.8572550388</v>
      </c>
      <c r="Q125">
        <v>21733.65</v>
      </c>
      <c r="R125">
        <f t="shared" si="5"/>
        <v>1361326.7731701438</v>
      </c>
      <c r="T125" s="19">
        <v>43361</v>
      </c>
      <c r="U125">
        <v>2048575.3992013901</v>
      </c>
      <c r="V125" s="135">
        <v>2155118.66711909</v>
      </c>
      <c r="W125">
        <v>1960976.8213889899</v>
      </c>
      <c r="X125">
        <v>1779186.70253144</v>
      </c>
      <c r="Y125" s="135">
        <v>1768221.0752186601</v>
      </c>
      <c r="Z125">
        <v>1550815.20251654</v>
      </c>
      <c r="AA125">
        <v>1736678.7753642099</v>
      </c>
      <c r="AB125" s="40">
        <v>1727734.58662238</v>
      </c>
      <c r="AC125">
        <v>1371252.7166484599</v>
      </c>
      <c r="AD125">
        <v>1661290.47952631</v>
      </c>
      <c r="AE125">
        <v>1708150.25553795</v>
      </c>
      <c r="AF125" s="40">
        <v>1891041.1057178699</v>
      </c>
      <c r="AG125" t="s">
        <v>1565</v>
      </c>
      <c r="AH125">
        <v>10743.72</v>
      </c>
      <c r="AI125">
        <f t="shared" si="6"/>
        <v>1161572.4017735415</v>
      </c>
      <c r="AJ125">
        <v>9516.35</v>
      </c>
      <c r="AK125">
        <f t="shared" si="7"/>
        <v>1099242.363861715</v>
      </c>
      <c r="AM125" s="29"/>
      <c r="AN125">
        <v>3992533.4303936101</v>
      </c>
      <c r="AO125">
        <v>2896446.19712268</v>
      </c>
      <c r="AP125">
        <v>3211836.0797968502</v>
      </c>
      <c r="AQ125">
        <v>3057176.1703102398</v>
      </c>
      <c r="AS125">
        <v>2155139.8084291602</v>
      </c>
      <c r="AT125">
        <v>1984604.4827735201</v>
      </c>
      <c r="AU125">
        <v>2438146.1545312698</v>
      </c>
      <c r="AV125">
        <v>2398845.08615471</v>
      </c>
      <c r="AX125">
        <v>3992533.4303936101</v>
      </c>
      <c r="AY125">
        <v>3144930.14454102</v>
      </c>
      <c r="AZ125">
        <v>3283042.1485346998</v>
      </c>
      <c r="BA125">
        <v>2413970.1784801702</v>
      </c>
      <c r="BC125">
        <v>2155139.8084291602</v>
      </c>
      <c r="BD125">
        <v>2119424.5331751402</v>
      </c>
      <c r="BE125">
        <v>2094840.0076673001</v>
      </c>
      <c r="BF125">
        <v>1970903.88973003</v>
      </c>
      <c r="BH125">
        <v>3211836.0797968502</v>
      </c>
      <c r="BI125">
        <v>3283042.1485346998</v>
      </c>
      <c r="BK125">
        <v>2438146.1545312698</v>
      </c>
      <c r="BL125">
        <v>2094840.0076673001</v>
      </c>
      <c r="BN125">
        <v>3992533.4303936101</v>
      </c>
      <c r="BO125">
        <v>3211836.0797968502</v>
      </c>
      <c r="BP125">
        <v>2155139.8084291602</v>
      </c>
      <c r="BQ125">
        <v>2438146.1545312698</v>
      </c>
      <c r="BS125">
        <v>3992533.4303936101</v>
      </c>
      <c r="BT125">
        <v>3499632.5881829602</v>
      </c>
      <c r="BU125">
        <v>3672540.1769702099</v>
      </c>
      <c r="BV125">
        <v>2608237.3552955799</v>
      </c>
      <c r="BX125">
        <v>2155139.8084291602</v>
      </c>
      <c r="BY125">
        <v>2914354.8379579401</v>
      </c>
      <c r="BZ125">
        <v>2668832.7912292299</v>
      </c>
      <c r="CA125">
        <v>1409260.5932912</v>
      </c>
      <c r="CC125">
        <v>3333782.31474966</v>
      </c>
      <c r="CD125">
        <v>3085470.3479080698</v>
      </c>
      <c r="CE125">
        <v>1870624.5847966501</v>
      </c>
      <c r="CF125">
        <v>2182144.5511401701</v>
      </c>
    </row>
    <row r="126" spans="1:84">
      <c r="A126" s="36">
        <v>44936</v>
      </c>
      <c r="B126">
        <v>2366003.1961576198</v>
      </c>
      <c r="C126">
        <v>2271911.0773733999</v>
      </c>
      <c r="D126" s="137">
        <v>2737457.03038484</v>
      </c>
      <c r="E126">
        <v>2700627.9529613</v>
      </c>
      <c r="F126" s="135">
        <v>2744937.4874219</v>
      </c>
      <c r="G126" s="135">
        <v>3855696.1707101101</v>
      </c>
      <c r="H126">
        <v>1762459.86910219</v>
      </c>
      <c r="I126">
        <v>1799147.0608069799</v>
      </c>
      <c r="J126">
        <v>1879024.3159070699</v>
      </c>
      <c r="K126">
        <v>3683820.3792283302</v>
      </c>
      <c r="L126" s="40">
        <v>4300091.1828191401</v>
      </c>
      <c r="M126">
        <v>3943887.4923763401</v>
      </c>
      <c r="N126" t="s">
        <v>1566</v>
      </c>
      <c r="O126">
        <v>20808.93</v>
      </c>
      <c r="P126">
        <f t="shared" si="4"/>
        <v>1296878.2330138234</v>
      </c>
      <c r="Q126">
        <v>21423.85</v>
      </c>
      <c r="R126">
        <f t="shared" si="5"/>
        <v>1341921.8856188988</v>
      </c>
      <c r="T126" s="19">
        <v>43368</v>
      </c>
      <c r="U126">
        <v>1952729.3848574201</v>
      </c>
      <c r="V126" s="135">
        <v>2039388.7946947899</v>
      </c>
      <c r="W126">
        <v>1828983.4715413</v>
      </c>
      <c r="X126">
        <v>1723231.2807368201</v>
      </c>
      <c r="Y126" s="135">
        <v>1714325.6968459899</v>
      </c>
      <c r="Z126">
        <v>1481183.5999235499</v>
      </c>
      <c r="AA126">
        <v>1701169.4833372601</v>
      </c>
      <c r="AB126" s="40">
        <v>1703667.24383073</v>
      </c>
      <c r="AC126">
        <v>1345911.9664447899</v>
      </c>
      <c r="AD126">
        <v>1636018.09810651</v>
      </c>
      <c r="AE126">
        <v>1681836.2008513899</v>
      </c>
      <c r="AF126" s="40">
        <v>1887013.18816269</v>
      </c>
      <c r="AG126" t="s">
        <v>1567</v>
      </c>
      <c r="AH126">
        <v>10787.03</v>
      </c>
      <c r="AI126">
        <f t="shared" si="6"/>
        <v>1166254.9233508734</v>
      </c>
      <c r="AJ126">
        <v>9566.15</v>
      </c>
      <c r="AK126">
        <f t="shared" si="7"/>
        <v>1104994.80778405</v>
      </c>
      <c r="AM126" s="29"/>
      <c r="AN126">
        <v>4038826.85551902</v>
      </c>
      <c r="AO126">
        <v>2922181.1215841202</v>
      </c>
      <c r="AP126">
        <v>3223045.3877153401</v>
      </c>
      <c r="AQ126">
        <v>3089093.0895282798</v>
      </c>
      <c r="AS126">
        <v>2039408.8007165201</v>
      </c>
      <c r="AT126">
        <v>1906242.3747711999</v>
      </c>
      <c r="AU126">
        <v>2251944.93270972</v>
      </c>
      <c r="AV126">
        <v>2240833.1603297</v>
      </c>
      <c r="AX126">
        <v>4038826.85551902</v>
      </c>
      <c r="AY126">
        <v>3177401.5482834098</v>
      </c>
      <c r="AZ126">
        <v>3296617.5278188898</v>
      </c>
      <c r="BA126">
        <v>2411495.8590472299</v>
      </c>
      <c r="BC126">
        <v>2039408.8007165201</v>
      </c>
      <c r="BD126">
        <v>2036025.1777947</v>
      </c>
      <c r="BE126">
        <v>1948557.3299318899</v>
      </c>
      <c r="BF126">
        <v>1833413.63438246</v>
      </c>
      <c r="BH126">
        <v>3223045.3877153401</v>
      </c>
      <c r="BI126">
        <v>3296617.5278188898</v>
      </c>
      <c r="BK126">
        <v>2251944.93270972</v>
      </c>
      <c r="BL126">
        <v>1948557.3299318899</v>
      </c>
      <c r="BN126">
        <v>4038826.85551902</v>
      </c>
      <c r="BO126">
        <v>3223045.3877153401</v>
      </c>
      <c r="BP126">
        <v>2039408.8007165201</v>
      </c>
      <c r="BQ126">
        <v>2251944.93270972</v>
      </c>
      <c r="BS126">
        <v>4038826.85551902</v>
      </c>
      <c r="BT126">
        <v>3522397.6981690899</v>
      </c>
      <c r="BU126">
        <v>3681648.07660909</v>
      </c>
      <c r="BV126">
        <v>2603946.8048461201</v>
      </c>
      <c r="BX126">
        <v>2039408.8007165201</v>
      </c>
      <c r="BY126">
        <v>2727471.8339738902</v>
      </c>
      <c r="BZ126">
        <v>2454952.5313401199</v>
      </c>
      <c r="CA126">
        <v>1340157.50009916</v>
      </c>
      <c r="CC126">
        <v>3454015.1739311102</v>
      </c>
      <c r="CD126">
        <v>3110370.0936156898</v>
      </c>
      <c r="CE126">
        <v>1743160.2255885999</v>
      </c>
      <c r="CF126">
        <v>2033245.91769312</v>
      </c>
    </row>
    <row r="127" spans="1:84">
      <c r="A127" s="36">
        <v>44943</v>
      </c>
      <c r="B127">
        <v>2374852.0481112502</v>
      </c>
      <c r="C127">
        <v>2284395.2287435699</v>
      </c>
      <c r="D127" s="137">
        <v>2796230.2328272001</v>
      </c>
      <c r="E127">
        <v>2709765.07753549</v>
      </c>
      <c r="F127" s="135">
        <v>2776970.9079001201</v>
      </c>
      <c r="G127" s="135">
        <v>3945958.01806643</v>
      </c>
      <c r="H127">
        <v>1758124.2178241999</v>
      </c>
      <c r="I127">
        <v>1794721.1590374</v>
      </c>
      <c r="J127">
        <v>1876299.73064901</v>
      </c>
      <c r="K127">
        <v>3713241.8246570998</v>
      </c>
      <c r="L127" s="40">
        <v>4349950.7400839301</v>
      </c>
      <c r="M127">
        <v>4075889.4067461798</v>
      </c>
      <c r="N127" t="s">
        <v>1568</v>
      </c>
      <c r="O127">
        <v>20750.009999999998</v>
      </c>
      <c r="P127">
        <f t="shared" si="4"/>
        <v>1293206.1525421618</v>
      </c>
      <c r="Q127">
        <v>21219.55</v>
      </c>
      <c r="R127">
        <f t="shared" si="5"/>
        <v>1329125.1828212251</v>
      </c>
      <c r="T127" s="19">
        <v>43376</v>
      </c>
      <c r="U127">
        <v>1868098.0933177001</v>
      </c>
      <c r="V127" s="135">
        <v>1944944.6996124799</v>
      </c>
      <c r="W127">
        <v>1728224.77209409</v>
      </c>
      <c r="X127">
        <v>1673820.9376680099</v>
      </c>
      <c r="Y127" s="135">
        <v>1672796.1568399</v>
      </c>
      <c r="Z127">
        <v>1459913.8034286499</v>
      </c>
      <c r="AA127">
        <v>1659615.5834242699</v>
      </c>
      <c r="AB127" s="40">
        <v>1659423.0055084501</v>
      </c>
      <c r="AC127">
        <v>1300460.51933795</v>
      </c>
      <c r="AD127">
        <v>1591461.1452045799</v>
      </c>
      <c r="AE127">
        <v>1636031.3919212001</v>
      </c>
      <c r="AF127" s="40">
        <v>1837365.87118213</v>
      </c>
      <c r="AG127" t="s">
        <v>1569</v>
      </c>
      <c r="AH127">
        <v>10468.14</v>
      </c>
      <c r="AI127">
        <f t="shared" si="6"/>
        <v>1131777.682395081</v>
      </c>
      <c r="AJ127">
        <v>9284.06</v>
      </c>
      <c r="AK127">
        <f t="shared" si="7"/>
        <v>1072410.3317589194</v>
      </c>
      <c r="AM127" s="29"/>
      <c r="AN127">
        <v>3970328.3520494201</v>
      </c>
      <c r="AO127">
        <v>2863123.8411169001</v>
      </c>
      <c r="AP127">
        <v>3243592.30206203</v>
      </c>
      <c r="AQ127">
        <v>3060966.8969481299</v>
      </c>
      <c r="AS127">
        <v>1944963.77915534</v>
      </c>
      <c r="AT127">
        <v>1840248.26375662</v>
      </c>
      <c r="AU127">
        <v>2168848.1646927302</v>
      </c>
      <c r="AV127">
        <v>2147323.1925491402</v>
      </c>
      <c r="AX127">
        <v>3970328.3520494201</v>
      </c>
      <c r="AY127">
        <v>3122734.3546451898</v>
      </c>
      <c r="AZ127">
        <v>3306902.9745056801</v>
      </c>
      <c r="BA127">
        <v>2398992.25301807</v>
      </c>
      <c r="BC127">
        <v>1944963.77915534</v>
      </c>
      <c r="BD127">
        <v>1973234.16131151</v>
      </c>
      <c r="BE127">
        <v>1880201.93879788</v>
      </c>
      <c r="BF127">
        <v>1795095.2894238699</v>
      </c>
      <c r="BH127">
        <v>3243592.30206203</v>
      </c>
      <c r="BI127">
        <v>3306902.9745056801</v>
      </c>
      <c r="BK127">
        <v>2168848.1646927302</v>
      </c>
      <c r="BL127">
        <v>1880201.93879788</v>
      </c>
      <c r="BN127">
        <v>3970328.3520494201</v>
      </c>
      <c r="BO127">
        <v>3243592.30206203</v>
      </c>
      <c r="BP127">
        <v>1944963.77915534</v>
      </c>
      <c r="BQ127">
        <v>2168848.1646927302</v>
      </c>
      <c r="BS127">
        <v>3970328.3520494201</v>
      </c>
      <c r="BT127">
        <v>3433333.8723708899</v>
      </c>
      <c r="BU127">
        <v>3668615.0424179002</v>
      </c>
      <c r="BV127">
        <v>2612539.8293021098</v>
      </c>
      <c r="BX127">
        <v>1944963.77915534</v>
      </c>
      <c r="BY127">
        <v>2662271.6197827398</v>
      </c>
      <c r="BZ127">
        <v>2384360.3713014298</v>
      </c>
      <c r="CA127">
        <v>1278315.93225709</v>
      </c>
      <c r="CC127">
        <v>3410580.9331189301</v>
      </c>
      <c r="CD127">
        <v>3059919.8906972399</v>
      </c>
      <c r="CE127">
        <v>1792596.2495863</v>
      </c>
      <c r="CF127">
        <v>2086720.2853284499</v>
      </c>
    </row>
    <row r="128" spans="1:84">
      <c r="A128" s="36">
        <v>44950</v>
      </c>
      <c r="B128">
        <v>2332825.0830331799</v>
      </c>
      <c r="C128">
        <v>2232756.4745978201</v>
      </c>
      <c r="D128" s="137">
        <v>2751294.8129856698</v>
      </c>
      <c r="E128">
        <v>2655452.35283142</v>
      </c>
      <c r="F128" s="135">
        <v>2710059.79387426</v>
      </c>
      <c r="G128" s="135">
        <v>3836497.1426452701</v>
      </c>
      <c r="H128">
        <v>1743156.7203164599</v>
      </c>
      <c r="I128">
        <v>1779442.09957013</v>
      </c>
      <c r="J128">
        <v>1865586.0591869999</v>
      </c>
      <c r="K128">
        <v>3677867.00754087</v>
      </c>
      <c r="L128" s="40">
        <v>4276175.5755321104</v>
      </c>
      <c r="M128">
        <v>3971261.325675</v>
      </c>
      <c r="N128" t="s">
        <v>1570</v>
      </c>
      <c r="O128">
        <v>20927.669999999998</v>
      </c>
      <c r="P128">
        <f t="shared" si="4"/>
        <v>1304278.4847993816</v>
      </c>
      <c r="Q128">
        <v>21447.7</v>
      </c>
      <c r="R128">
        <f t="shared" si="5"/>
        <v>1343415.7738309621</v>
      </c>
      <c r="T128" s="19">
        <v>43382</v>
      </c>
      <c r="U128">
        <v>1743240.6437539901</v>
      </c>
      <c r="V128" s="135">
        <v>1806192.34474212</v>
      </c>
      <c r="W128">
        <v>1587184.34844349</v>
      </c>
      <c r="X128">
        <v>1539803.67459205</v>
      </c>
      <c r="Y128" s="135">
        <v>1538860.94454892</v>
      </c>
      <c r="Z128">
        <v>1337208.0482504701</v>
      </c>
      <c r="AA128">
        <v>1575229.66305909</v>
      </c>
      <c r="AB128" s="40">
        <v>1578169.35804373</v>
      </c>
      <c r="AC128">
        <v>1243344.29332863</v>
      </c>
      <c r="AD128">
        <v>1533701.7153746199</v>
      </c>
      <c r="AE128">
        <v>1576654.3592704099</v>
      </c>
      <c r="AF128" s="40">
        <v>1768832.1241870399</v>
      </c>
      <c r="AG128" t="s">
        <v>1571</v>
      </c>
      <c r="AH128">
        <v>10579.58</v>
      </c>
      <c r="AI128">
        <f t="shared" si="6"/>
        <v>1143826.1747658467</v>
      </c>
      <c r="AJ128">
        <v>9452.94</v>
      </c>
      <c r="AK128">
        <f t="shared" si="7"/>
        <v>1091917.8162891192</v>
      </c>
      <c r="AM128" s="29"/>
      <c r="AN128">
        <v>3960481.9377363301</v>
      </c>
      <c r="AO128">
        <v>2855980.3471333198</v>
      </c>
      <c r="AP128">
        <v>3163102.55908636</v>
      </c>
      <c r="AQ128">
        <v>2929682.0267380201</v>
      </c>
      <c r="AS128">
        <v>1806210.0631503901</v>
      </c>
      <c r="AT128">
        <v>1732575.33784422</v>
      </c>
      <c r="AU128">
        <v>1997823.64266589</v>
      </c>
      <c r="AV128">
        <v>1992501.1903663501</v>
      </c>
      <c r="AX128">
        <v>3960481.9377363301</v>
      </c>
      <c r="AY128">
        <v>3104825.4731212999</v>
      </c>
      <c r="AZ128">
        <v>3206687.27986329</v>
      </c>
      <c r="BA128">
        <v>2358017.4653365202</v>
      </c>
      <c r="BC128">
        <v>1806210.0631503901</v>
      </c>
      <c r="BD128">
        <v>1856882.4089897701</v>
      </c>
      <c r="BE128">
        <v>1714828.7772709101</v>
      </c>
      <c r="BF128">
        <v>1681752.9728496501</v>
      </c>
      <c r="BH128">
        <v>3163102.55908636</v>
      </c>
      <c r="BI128">
        <v>3206687.27986329</v>
      </c>
      <c r="BK128">
        <v>1997823.64266589</v>
      </c>
      <c r="BL128">
        <v>1714828.7772709101</v>
      </c>
      <c r="BN128">
        <v>3960481.9377363301</v>
      </c>
      <c r="BO128">
        <v>3163102.55908636</v>
      </c>
      <c r="BP128">
        <v>1806210.0631503901</v>
      </c>
      <c r="BQ128">
        <v>1997823.64266589</v>
      </c>
      <c r="BS128">
        <v>3960481.9377363301</v>
      </c>
      <c r="BT128">
        <v>3427222.5380780702</v>
      </c>
      <c r="BU128">
        <v>3577578.3601402999</v>
      </c>
      <c r="BV128">
        <v>2545776.3739642999</v>
      </c>
      <c r="BX128">
        <v>1806210.0631503901</v>
      </c>
      <c r="BY128">
        <v>2475420.08614829</v>
      </c>
      <c r="BZ128">
        <v>2204519.9902960202</v>
      </c>
      <c r="CA128">
        <v>1182755.42474121</v>
      </c>
      <c r="CC128">
        <v>3680357.8849286302</v>
      </c>
      <c r="CD128">
        <v>3219035.7250135001</v>
      </c>
      <c r="CE128">
        <v>1964954.3789840201</v>
      </c>
      <c r="CF128">
        <v>2300024.8328947201</v>
      </c>
    </row>
    <row r="129" spans="1:84">
      <c r="A129" s="36">
        <v>44957</v>
      </c>
      <c r="B129">
        <v>2315772.1316762101</v>
      </c>
      <c r="C129">
        <v>2206398.7844151901</v>
      </c>
      <c r="D129" s="137">
        <v>2702404.30415892</v>
      </c>
      <c r="E129">
        <v>2600174.68635331</v>
      </c>
      <c r="F129" s="135">
        <v>2662877.6528629102</v>
      </c>
      <c r="G129" s="135">
        <v>3755048.3083069101</v>
      </c>
      <c r="H129">
        <v>1677587.20983686</v>
      </c>
      <c r="I129">
        <v>1712507.70059399</v>
      </c>
      <c r="J129">
        <v>1787324.7240041101</v>
      </c>
      <c r="K129">
        <v>3664209.8613861999</v>
      </c>
      <c r="L129" s="40">
        <v>4265570.6601047898</v>
      </c>
      <c r="M129">
        <v>3870748.7015221701</v>
      </c>
      <c r="N129" t="s">
        <v>1572</v>
      </c>
      <c r="O129">
        <v>21039.19</v>
      </c>
      <c r="P129">
        <f t="shared" si="4"/>
        <v>1311228.7633838982</v>
      </c>
      <c r="Q129">
        <v>21560.25</v>
      </c>
      <c r="R129">
        <f t="shared" si="5"/>
        <v>1350465.5481818097</v>
      </c>
      <c r="T129" s="19">
        <v>43389</v>
      </c>
      <c r="U129">
        <v>1817642.1544294099</v>
      </c>
      <c r="V129" s="135">
        <v>1900087.2537835401</v>
      </c>
      <c r="W129">
        <v>1693001.9289542199</v>
      </c>
      <c r="X129">
        <v>1618663.6199265199</v>
      </c>
      <c r="Y129" s="135">
        <v>1617672.6086376</v>
      </c>
      <c r="Z129">
        <v>1405692.2032930099</v>
      </c>
      <c r="AA129">
        <v>1606631.8663921801</v>
      </c>
      <c r="AB129" s="40">
        <v>1609630.1641963299</v>
      </c>
      <c r="AC129">
        <v>1268484.71493973</v>
      </c>
      <c r="AD129">
        <v>1542750.5554953399</v>
      </c>
      <c r="AE129">
        <v>1585956.6199901099</v>
      </c>
      <c r="AF129" s="40">
        <v>1769734.22857037</v>
      </c>
      <c r="AG129" t="s">
        <v>1573</v>
      </c>
      <c r="AH129">
        <v>10079.469999999999</v>
      </c>
      <c r="AI129">
        <f t="shared" si="6"/>
        <v>1089756.0785746796</v>
      </c>
      <c r="AJ129">
        <v>8999.57</v>
      </c>
      <c r="AK129">
        <f t="shared" si="7"/>
        <v>1039548.6295206642</v>
      </c>
      <c r="AM129" s="29"/>
      <c r="AN129">
        <v>3678951.0791923502</v>
      </c>
      <c r="AO129">
        <v>2652620.2665156899</v>
      </c>
      <c r="AP129">
        <v>3076496.8110185699</v>
      </c>
      <c r="AQ129">
        <v>2801537.7348885001</v>
      </c>
      <c r="AS129">
        <v>1900105.8932832701</v>
      </c>
      <c r="AT129">
        <v>1811728.04215364</v>
      </c>
      <c r="AU129">
        <v>2094018.8510602501</v>
      </c>
      <c r="AV129">
        <v>2109371.3476872798</v>
      </c>
      <c r="AX129">
        <v>3678951.0791923502</v>
      </c>
      <c r="AY129">
        <v>2876341.3665542998</v>
      </c>
      <c r="AZ129">
        <v>3128396.0099254302</v>
      </c>
      <c r="BA129">
        <v>2357781.6635899902</v>
      </c>
      <c r="BC129">
        <v>1900105.8932832701</v>
      </c>
      <c r="BD129">
        <v>1941714.08184447</v>
      </c>
      <c r="BE129">
        <v>1804068.46684009</v>
      </c>
      <c r="BF129">
        <v>1772147.1951403101</v>
      </c>
      <c r="BH129">
        <v>3076496.8110185699</v>
      </c>
      <c r="BI129">
        <v>3128396.0099254302</v>
      </c>
      <c r="BK129">
        <v>2094018.8510602501</v>
      </c>
      <c r="BL129">
        <v>1804068.46684009</v>
      </c>
      <c r="BN129">
        <v>3678951.0791923502</v>
      </c>
      <c r="BO129">
        <v>3076496.8110185699</v>
      </c>
      <c r="BP129">
        <v>1900105.8932832701</v>
      </c>
      <c r="BQ129">
        <v>2094018.8510602501</v>
      </c>
      <c r="BS129">
        <v>3678951.0791923502</v>
      </c>
      <c r="BT129">
        <v>3265286.2731538801</v>
      </c>
      <c r="BU129">
        <v>3479624.2646396598</v>
      </c>
      <c r="BV129">
        <v>2546591.0224039699</v>
      </c>
      <c r="BX129">
        <v>1900105.8932832701</v>
      </c>
      <c r="BY129">
        <v>2570711.3823645702</v>
      </c>
      <c r="BZ129">
        <v>2310667.6278287699</v>
      </c>
      <c r="CA129">
        <v>1211537.77800228</v>
      </c>
      <c r="CC129">
        <v>3814488.5280448599</v>
      </c>
      <c r="CD129">
        <v>3329319.8889524601</v>
      </c>
      <c r="CE129">
        <v>1973010.6919378501</v>
      </c>
      <c r="CF129">
        <v>2273344.54483314</v>
      </c>
    </row>
    <row r="130" spans="1:84">
      <c r="A130" s="36">
        <v>44964</v>
      </c>
      <c r="B130">
        <v>2278820.1276950901</v>
      </c>
      <c r="C130">
        <v>2153213.5417168601</v>
      </c>
      <c r="D130" s="137">
        <v>2547421.4173154002</v>
      </c>
      <c r="E130">
        <v>2549245.9314966099</v>
      </c>
      <c r="F130" s="135">
        <v>2573591.3651624201</v>
      </c>
      <c r="G130" s="135">
        <v>3525990.3615001901</v>
      </c>
      <c r="H130">
        <v>1687820.4918168699</v>
      </c>
      <c r="I130">
        <v>1722953.9975676099</v>
      </c>
      <c r="J130">
        <v>1798227.40482053</v>
      </c>
      <c r="K130">
        <v>3470886.1490994599</v>
      </c>
      <c r="L130" s="40">
        <v>3962352.5697312402</v>
      </c>
      <c r="M130">
        <v>3571733.3643295802</v>
      </c>
      <c r="N130" t="s">
        <v>1574</v>
      </c>
      <c r="O130">
        <v>21245.49</v>
      </c>
      <c r="P130">
        <f t="shared" si="4"/>
        <v>1324086.0308873572</v>
      </c>
      <c r="Q130">
        <v>21643.7</v>
      </c>
      <c r="R130">
        <f t="shared" si="5"/>
        <v>1355692.5910034734</v>
      </c>
      <c r="T130" s="19">
        <v>43396</v>
      </c>
      <c r="U130">
        <v>1692109.7284373301</v>
      </c>
      <c r="V130" s="135">
        <v>1754816.0827955201</v>
      </c>
      <c r="W130">
        <v>1537584.35187622</v>
      </c>
      <c r="X130">
        <v>1543406.55269073</v>
      </c>
      <c r="Y130" s="135">
        <v>1542461.6168200099</v>
      </c>
      <c r="Z130">
        <v>1318047.29441769</v>
      </c>
      <c r="AA130">
        <v>1553131.02524132</v>
      </c>
      <c r="AB130" s="40">
        <v>1548560.7957667201</v>
      </c>
      <c r="AC130">
        <v>1212227.4178321599</v>
      </c>
      <c r="AD130">
        <v>1481180.78332602</v>
      </c>
      <c r="AE130">
        <v>1522662.5330650499</v>
      </c>
      <c r="AF130" s="40">
        <v>1696856.57303785</v>
      </c>
      <c r="AG130" t="s">
        <v>1575</v>
      </c>
      <c r="AH130">
        <v>9620.93</v>
      </c>
      <c r="AI130">
        <f t="shared" si="6"/>
        <v>1040180.3814130597</v>
      </c>
      <c r="AJ130">
        <v>8433.32</v>
      </c>
      <c r="AK130">
        <f t="shared" si="7"/>
        <v>974140.56986158318</v>
      </c>
      <c r="AM130" s="29"/>
      <c r="AN130">
        <v>3676320.62917072</v>
      </c>
      <c r="AO130">
        <v>2638972.53524447</v>
      </c>
      <c r="AP130">
        <v>2998707.5891519701</v>
      </c>
      <c r="AQ130">
        <v>2766378.4363156501</v>
      </c>
      <c r="AS130">
        <v>1754833.2972122901</v>
      </c>
      <c r="AT130">
        <v>1685586.4772186901</v>
      </c>
      <c r="AU130">
        <v>1963373.0149425999</v>
      </c>
      <c r="AV130">
        <v>1951759.12058809</v>
      </c>
      <c r="AX130">
        <v>3676320.62917072</v>
      </c>
      <c r="AY130">
        <v>2869725.7814112301</v>
      </c>
      <c r="AZ130">
        <v>3120512.4519804101</v>
      </c>
      <c r="BA130">
        <v>2359514.6331127202</v>
      </c>
      <c r="BC130">
        <v>1754833.2972122901</v>
      </c>
      <c r="BD130">
        <v>1806522.23889605</v>
      </c>
      <c r="BE130">
        <v>1663639.7773812599</v>
      </c>
      <c r="BF130">
        <v>1631545.03667788</v>
      </c>
      <c r="BH130">
        <v>2998707.5891519701</v>
      </c>
      <c r="BI130">
        <v>3120512.4519804101</v>
      </c>
      <c r="BK130">
        <v>1963373.0149425999</v>
      </c>
      <c r="BL130">
        <v>1663639.7773812599</v>
      </c>
      <c r="BN130">
        <v>3676320.62917072</v>
      </c>
      <c r="BO130">
        <v>2998707.5891519701</v>
      </c>
      <c r="BP130">
        <v>1754833.2972122901</v>
      </c>
      <c r="BQ130">
        <v>1963373.0149425999</v>
      </c>
      <c r="BS130">
        <v>3676320.62917072</v>
      </c>
      <c r="BT130">
        <v>3231555.8659521998</v>
      </c>
      <c r="BU130">
        <v>3391641.96510824</v>
      </c>
      <c r="BV130">
        <v>2537932.6129277898</v>
      </c>
      <c r="BX130">
        <v>1754833.2972122901</v>
      </c>
      <c r="BY130">
        <v>2372689.48458103</v>
      </c>
      <c r="BZ130">
        <v>2159445.9849255201</v>
      </c>
      <c r="CA130">
        <v>1139978.29914458</v>
      </c>
      <c r="CC130">
        <v>3835773.37403135</v>
      </c>
      <c r="CD130">
        <v>3357119.7100252202</v>
      </c>
      <c r="CE130">
        <v>1990106.8295835</v>
      </c>
      <c r="CF130">
        <v>2259465.7763869399</v>
      </c>
    </row>
    <row r="131" spans="1:84">
      <c r="A131" s="36">
        <v>44971</v>
      </c>
      <c r="B131">
        <v>2248899.21941846</v>
      </c>
      <c r="C131">
        <v>2114380.335492</v>
      </c>
      <c r="D131" s="137">
        <v>2488244.8177911602</v>
      </c>
      <c r="E131">
        <v>2533440.60672133</v>
      </c>
      <c r="F131" s="135">
        <v>2543982.1965062199</v>
      </c>
      <c r="G131" s="135">
        <v>3453778.0788966599</v>
      </c>
      <c r="H131">
        <v>1702166.9659973099</v>
      </c>
      <c r="I131">
        <v>1737599.10654694</v>
      </c>
      <c r="J131">
        <v>1813512.3377615099</v>
      </c>
      <c r="K131">
        <v>3425486.9582692399</v>
      </c>
      <c r="L131" s="40">
        <v>3959519.4876438798</v>
      </c>
      <c r="M131">
        <v>3579948.3510675398</v>
      </c>
      <c r="N131" t="s">
        <v>1576</v>
      </c>
      <c r="O131">
        <v>21088.69</v>
      </c>
      <c r="P131">
        <f t="shared" ref="P131:P194" si="8">O131/O$2*1000000</f>
        <v>1314313.7597068318</v>
      </c>
      <c r="Q131">
        <v>21475.1</v>
      </c>
      <c r="R131">
        <f t="shared" ref="R131:R194" si="9">Q131/Q$2*1000000</f>
        <v>1345132.0227622213</v>
      </c>
      <c r="T131" s="19">
        <v>43403</v>
      </c>
      <c r="U131">
        <v>1758056.8849203</v>
      </c>
      <c r="V131" s="135">
        <v>1842109.4088341901</v>
      </c>
      <c r="W131">
        <v>1648674.82129928</v>
      </c>
      <c r="X131">
        <v>1572525.4896515</v>
      </c>
      <c r="Y131" s="135">
        <v>1571562.72599068</v>
      </c>
      <c r="Z131">
        <v>1342914.45337237</v>
      </c>
      <c r="AA131">
        <v>1604405.05748795</v>
      </c>
      <c r="AB131" s="40">
        <v>1599683.9495043</v>
      </c>
      <c r="AC131">
        <v>1273044.8673848</v>
      </c>
      <c r="AD131">
        <v>1511037.15597278</v>
      </c>
      <c r="AE131">
        <v>1553355.0592672599</v>
      </c>
      <c r="AF131" s="40">
        <v>1731060.3533886501</v>
      </c>
      <c r="AG131" t="s">
        <v>1577</v>
      </c>
      <c r="AH131">
        <v>9627.7900000000009</v>
      </c>
      <c r="AI131">
        <f t="shared" ref="AI131:AI194" si="10">AH131/AH$2*1000000</f>
        <v>1040922.0599635217</v>
      </c>
      <c r="AJ131">
        <v>8451.7099999999991</v>
      </c>
      <c r="AK131">
        <f t="shared" ref="AK131:AK194" si="11">AJ131/AJ$2*1000000</f>
        <v>976264.81571965013</v>
      </c>
      <c r="AM131" s="29"/>
      <c r="AN131">
        <v>3677294.85413745</v>
      </c>
      <c r="AO131">
        <v>2614905.1057230402</v>
      </c>
      <c r="AP131">
        <v>2976202.2886953801</v>
      </c>
      <c r="AQ131">
        <v>2707800.3729266701</v>
      </c>
      <c r="AS131">
        <v>1842127.47958212</v>
      </c>
      <c r="AT131">
        <v>1773102.1271158899</v>
      </c>
      <c r="AU131">
        <v>2075471.7972307501</v>
      </c>
      <c r="AV131">
        <v>2046185.2268421401</v>
      </c>
      <c r="AX131">
        <v>3677294.85413745</v>
      </c>
      <c r="AY131">
        <v>2849637.7009413498</v>
      </c>
      <c r="AZ131">
        <v>3145819.8079659701</v>
      </c>
      <c r="BA131">
        <v>2334822.3124771998</v>
      </c>
      <c r="BC131">
        <v>1842127.47958212</v>
      </c>
      <c r="BD131">
        <v>1900316.87353953</v>
      </c>
      <c r="BE131">
        <v>1744958.4896996601</v>
      </c>
      <c r="BF131">
        <v>1703357.4914672601</v>
      </c>
      <c r="BH131">
        <v>2976202.2886953801</v>
      </c>
      <c r="BI131">
        <v>3145819.8079659701</v>
      </c>
      <c r="BK131">
        <v>2075471.7972307501</v>
      </c>
      <c r="BL131">
        <v>1744958.4896996601</v>
      </c>
      <c r="BN131">
        <v>3677294.85413745</v>
      </c>
      <c r="BO131">
        <v>2976202.2886953801</v>
      </c>
      <c r="BP131">
        <v>1842127.47958212</v>
      </c>
      <c r="BQ131">
        <v>2075471.7972307501</v>
      </c>
      <c r="BS131">
        <v>3677294.85413745</v>
      </c>
      <c r="BT131">
        <v>3201599.34307482</v>
      </c>
      <c r="BU131">
        <v>3353876.0318267602</v>
      </c>
      <c r="BV131">
        <v>2562372.9039902901</v>
      </c>
      <c r="BX131">
        <v>1842127.47958212</v>
      </c>
      <c r="BY131">
        <v>2491691.7256801901</v>
      </c>
      <c r="BZ131">
        <v>2264384.2625629799</v>
      </c>
      <c r="CA131">
        <v>1166437.19546772</v>
      </c>
      <c r="CC131">
        <v>4072709.0953452699</v>
      </c>
      <c r="CD131">
        <v>3592940.5840559402</v>
      </c>
      <c r="CE131">
        <v>2036177.80268835</v>
      </c>
      <c r="CF131">
        <v>2303751.3056041198</v>
      </c>
    </row>
    <row r="132" spans="1:84">
      <c r="A132" s="36">
        <v>44978</v>
      </c>
      <c r="B132">
        <v>2256200.6455508298</v>
      </c>
      <c r="C132">
        <v>2117689.34071704</v>
      </c>
      <c r="D132" s="137">
        <v>2493942.8984239101</v>
      </c>
      <c r="E132">
        <v>2538296.3678842098</v>
      </c>
      <c r="F132" s="135">
        <v>2545839.3035096698</v>
      </c>
      <c r="G132" s="135">
        <v>3455332.2790321698</v>
      </c>
      <c r="H132">
        <v>1684106.97448808</v>
      </c>
      <c r="I132">
        <v>1719163.18002647</v>
      </c>
      <c r="J132">
        <v>1794270.97185786</v>
      </c>
      <c r="K132">
        <v>3428901.0269376501</v>
      </c>
      <c r="L132" s="40">
        <v>3960568.7603081102</v>
      </c>
      <c r="M132">
        <v>3572072.4646951901</v>
      </c>
      <c r="N132" t="s">
        <v>1578</v>
      </c>
      <c r="O132">
        <v>21404.29</v>
      </c>
      <c r="P132">
        <f t="shared" si="8"/>
        <v>1333982.9483839606</v>
      </c>
      <c r="Q132">
        <v>21856.7</v>
      </c>
      <c r="R132">
        <f t="shared" si="9"/>
        <v>1369034.2341552328</v>
      </c>
      <c r="T132" s="19">
        <v>43410</v>
      </c>
      <c r="U132">
        <v>1779417.27607208</v>
      </c>
      <c r="V132" s="135">
        <v>1857104.1794221001</v>
      </c>
      <c r="W132">
        <v>1696436.93087232</v>
      </c>
      <c r="X132">
        <v>1598674.3420794201</v>
      </c>
      <c r="Y132" s="135">
        <v>1597695.5690343</v>
      </c>
      <c r="Z132">
        <v>1365245.20228274</v>
      </c>
      <c r="AA132">
        <v>1616691.4225334499</v>
      </c>
      <c r="AB132" s="40">
        <v>1611934.16080182</v>
      </c>
      <c r="AC132">
        <v>1269149.3500906001</v>
      </c>
      <c r="AD132">
        <v>1527469.6850439799</v>
      </c>
      <c r="AE132">
        <v>1570247.79553679</v>
      </c>
      <c r="AF132" s="40">
        <v>1749885.63473175</v>
      </c>
      <c r="AG132" t="s">
        <v>1579</v>
      </c>
      <c r="AH132">
        <v>9594.51</v>
      </c>
      <c r="AI132">
        <f t="shared" si="10"/>
        <v>1037323.9459461212</v>
      </c>
      <c r="AJ132">
        <v>8455.2000000000007</v>
      </c>
      <c r="AK132">
        <f t="shared" si="11"/>
        <v>976667.9488379024</v>
      </c>
      <c r="AM132" s="29"/>
      <c r="AN132">
        <v>3636862.9972162098</v>
      </c>
      <c r="AO132">
        <v>2584441.4612413598</v>
      </c>
      <c r="AP132">
        <v>2885264.42776429</v>
      </c>
      <c r="AQ132">
        <v>2594492.4663215498</v>
      </c>
      <c r="AS132">
        <v>1857122.3972659199</v>
      </c>
      <c r="AT132">
        <v>1770584.3220953799</v>
      </c>
      <c r="AU132">
        <v>2114397.27078781</v>
      </c>
      <c r="AV132">
        <v>2106148.68491475</v>
      </c>
      <c r="AX132">
        <v>3636862.9972162098</v>
      </c>
      <c r="AY132">
        <v>2798885.6534875799</v>
      </c>
      <c r="AZ132">
        <v>3065286.8208820401</v>
      </c>
      <c r="BA132">
        <v>2236701.40479535</v>
      </c>
      <c r="BC132">
        <v>1857122.3972659199</v>
      </c>
      <c r="BD132">
        <v>1917020.65885795</v>
      </c>
      <c r="BE132">
        <v>1767721.4731977901</v>
      </c>
      <c r="BF132">
        <v>1753419.1681414801</v>
      </c>
      <c r="BH132">
        <v>2885264.42776429</v>
      </c>
      <c r="BI132">
        <v>3065286.8208820401</v>
      </c>
      <c r="BK132">
        <v>2114397.27078781</v>
      </c>
      <c r="BL132">
        <v>1767721.4731977901</v>
      </c>
      <c r="BN132">
        <v>3636862.9972162098</v>
      </c>
      <c r="BO132">
        <v>2885264.42776429</v>
      </c>
      <c r="BP132">
        <v>1857122.3972659199</v>
      </c>
      <c r="BQ132">
        <v>2114397.27078781</v>
      </c>
      <c r="BS132">
        <v>3636862.9972162098</v>
      </c>
      <c r="BT132">
        <v>3110721.9457216398</v>
      </c>
      <c r="BU132">
        <v>3252471.59000448</v>
      </c>
      <c r="BV132">
        <v>2560041.1446476602</v>
      </c>
      <c r="BX132">
        <v>1857122.3972659199</v>
      </c>
      <c r="BY132">
        <v>2521903.4878540598</v>
      </c>
      <c r="BZ132">
        <v>2306501.8098466499</v>
      </c>
      <c r="CA132">
        <v>1174345.639653</v>
      </c>
      <c r="CC132">
        <v>4118017.9840309802</v>
      </c>
      <c r="CD132">
        <v>3673889.53541472</v>
      </c>
      <c r="CE132">
        <v>2079517.8472185801</v>
      </c>
      <c r="CF132">
        <v>2358672.7367297201</v>
      </c>
    </row>
    <row r="133" spans="1:84">
      <c r="A133" s="36">
        <v>44985</v>
      </c>
      <c r="B133">
        <v>2200231.8282035398</v>
      </c>
      <c r="C133">
        <v>2085320.4591441799</v>
      </c>
      <c r="D133" s="137">
        <v>2458030.1206866</v>
      </c>
      <c r="E133">
        <v>2478240.2758200699</v>
      </c>
      <c r="F133" s="135">
        <v>2491027.38330511</v>
      </c>
      <c r="G133" s="135">
        <v>3400323.3891499802</v>
      </c>
      <c r="H133">
        <v>1635373.12891383</v>
      </c>
      <c r="I133">
        <v>1669414.89550446</v>
      </c>
      <c r="J133">
        <v>1742349.25560972</v>
      </c>
      <c r="K133">
        <v>3395526.3902754602</v>
      </c>
      <c r="L133" s="40">
        <v>3917022.30678852</v>
      </c>
      <c r="M133">
        <v>3583288.77223433</v>
      </c>
      <c r="N133" t="s">
        <v>1580</v>
      </c>
      <c r="O133">
        <v>21855.63</v>
      </c>
      <c r="P133">
        <f t="shared" si="8"/>
        <v>1362111.8825333118</v>
      </c>
      <c r="Q133">
        <v>22119.200000000001</v>
      </c>
      <c r="R133">
        <f t="shared" si="9"/>
        <v>1385476.4000112747</v>
      </c>
      <c r="T133" s="19">
        <v>43417</v>
      </c>
      <c r="U133">
        <v>1802514.1123154999</v>
      </c>
      <c r="V133" s="135">
        <v>1874737.38360571</v>
      </c>
      <c r="W133">
        <v>1731315.6741710501</v>
      </c>
      <c r="X133">
        <v>1595317.1259610499</v>
      </c>
      <c r="Y133" s="135">
        <v>1594340.40833932</v>
      </c>
      <c r="Z133">
        <v>1362378.18735794</v>
      </c>
      <c r="AA133">
        <v>1627694.4341562199</v>
      </c>
      <c r="AB133" s="40">
        <v>1622904.7950609201</v>
      </c>
      <c r="AC133">
        <v>1268578.2328830599</v>
      </c>
      <c r="AD133">
        <v>1541140.53872513</v>
      </c>
      <c r="AE133">
        <v>1584301.5133068401</v>
      </c>
      <c r="AF133" s="40">
        <v>1765547.1111626001</v>
      </c>
      <c r="AG133" t="s">
        <v>1581</v>
      </c>
      <c r="AH133">
        <v>9591.76</v>
      </c>
      <c r="AI133">
        <f t="shared" si="10"/>
        <v>1037026.6258274958</v>
      </c>
      <c r="AJ133">
        <v>8460.02</v>
      </c>
      <c r="AK133">
        <f t="shared" si="11"/>
        <v>977224.71148259426</v>
      </c>
      <c r="AM133" s="29"/>
      <c r="AN133">
        <v>3793539.0551362899</v>
      </c>
      <c r="AO133">
        <v>2690597.39426185</v>
      </c>
      <c r="AP133">
        <v>2997645.4772257102</v>
      </c>
      <c r="AQ133">
        <v>2771177.40327805</v>
      </c>
      <c r="AS133">
        <v>1874755.7744279599</v>
      </c>
      <c r="AT133">
        <v>1789308.2513015401</v>
      </c>
      <c r="AU133">
        <v>2150299.7364457902</v>
      </c>
      <c r="AV133">
        <v>2138625.4976361399</v>
      </c>
      <c r="AX133">
        <v>3793539.0551362899</v>
      </c>
      <c r="AY133">
        <v>2920609.1905577602</v>
      </c>
      <c r="AZ133">
        <v>3197078.8277458702</v>
      </c>
      <c r="BA133">
        <v>2403917.2018178501</v>
      </c>
      <c r="BC133">
        <v>1874755.7744279599</v>
      </c>
      <c r="BD133">
        <v>1937293.1523253701</v>
      </c>
      <c r="BE133">
        <v>1791859.7099142999</v>
      </c>
      <c r="BF133">
        <v>1795334.6533559</v>
      </c>
      <c r="BH133">
        <v>2997645.4772257102</v>
      </c>
      <c r="BI133">
        <v>3197078.8277458702</v>
      </c>
      <c r="BK133">
        <v>2150299.7364457902</v>
      </c>
      <c r="BL133">
        <v>1791859.7099142999</v>
      </c>
      <c r="BN133">
        <v>3793539.0551362899</v>
      </c>
      <c r="BO133">
        <v>2997645.4772257102</v>
      </c>
      <c r="BP133">
        <v>1874755.7744279599</v>
      </c>
      <c r="BQ133">
        <v>2150299.7364457902</v>
      </c>
      <c r="BS133">
        <v>3793539.0551362899</v>
      </c>
      <c r="BT133">
        <v>3225383.1566409399</v>
      </c>
      <c r="BU133">
        <v>3379155.3584351498</v>
      </c>
      <c r="BV133">
        <v>2631363.8909375402</v>
      </c>
      <c r="BX133">
        <v>1874755.7744279599</v>
      </c>
      <c r="BY133">
        <v>2563048.3432584</v>
      </c>
      <c r="BZ133">
        <v>2341410.71473868</v>
      </c>
      <c r="CA133">
        <v>1194849.7145213401</v>
      </c>
      <c r="CC133">
        <v>4130577.9388822801</v>
      </c>
      <c r="CD133">
        <v>3701462.076378</v>
      </c>
      <c r="CE133">
        <v>2041992.94766552</v>
      </c>
      <c r="CF133">
        <v>2350476.3489695899</v>
      </c>
    </row>
    <row r="134" spans="1:84">
      <c r="A134" s="36">
        <v>44993</v>
      </c>
      <c r="B134">
        <v>2256100.1147852801</v>
      </c>
      <c r="C134">
        <v>2139507.51127504</v>
      </c>
      <c r="D134" s="137">
        <v>2537866.9390064999</v>
      </c>
      <c r="E134">
        <v>2546590.1426271899</v>
      </c>
      <c r="F134" s="135">
        <v>2564574.9667971898</v>
      </c>
      <c r="G134" s="135">
        <v>3478428.8173987502</v>
      </c>
      <c r="H134">
        <v>1653484.88631655</v>
      </c>
      <c r="I134">
        <v>1687903.6654721701</v>
      </c>
      <c r="J134">
        <v>1761645.7736156001</v>
      </c>
      <c r="K134">
        <v>3539270.3407971198</v>
      </c>
      <c r="L134" s="40">
        <v>4085767.6277649701</v>
      </c>
      <c r="M134">
        <v>3822509.1306687002</v>
      </c>
      <c r="N134" t="s">
        <v>1582</v>
      </c>
      <c r="O134">
        <v>22319.93</v>
      </c>
      <c r="P134">
        <f t="shared" si="8"/>
        <v>1391048.5248108492</v>
      </c>
      <c r="Q134">
        <v>22552.95</v>
      </c>
      <c r="R134">
        <f t="shared" si="9"/>
        <v>1412645.1216876868</v>
      </c>
      <c r="T134" s="19">
        <v>43424</v>
      </c>
      <c r="U134">
        <v>1769834.53145922</v>
      </c>
      <c r="V134" s="135">
        <v>1855380.7201199799</v>
      </c>
      <c r="W134">
        <v>1716080.09623835</v>
      </c>
      <c r="X134">
        <v>1575968.2082476099</v>
      </c>
      <c r="Y134" s="135">
        <v>1575003.33681532</v>
      </c>
      <c r="Z134">
        <v>1345854.48619984</v>
      </c>
      <c r="AA134">
        <v>1614316.8205255</v>
      </c>
      <c r="AB134" s="40">
        <v>1609566.54627651</v>
      </c>
      <c r="AC134">
        <v>1249219.72904926</v>
      </c>
      <c r="AD134">
        <v>1527925.2586055601</v>
      </c>
      <c r="AE134">
        <v>1570716.1278302399</v>
      </c>
      <c r="AF134" s="40">
        <v>1750407.5446843801</v>
      </c>
      <c r="AG134" t="s">
        <v>1583</v>
      </c>
      <c r="AH134">
        <v>9313.8700000000008</v>
      </c>
      <c r="AI134">
        <f t="shared" si="10"/>
        <v>1006982.1575493902</v>
      </c>
      <c r="AJ134">
        <v>8145.92</v>
      </c>
      <c r="AK134">
        <f t="shared" si="11"/>
        <v>940942.73083991453</v>
      </c>
      <c r="AM134" s="29"/>
      <c r="AN134">
        <v>3662301.5715238499</v>
      </c>
      <c r="AO134">
        <v>2613404.15502048</v>
      </c>
      <c r="AP134">
        <v>2904703.4792043301</v>
      </c>
      <c r="AQ134">
        <v>2661979.1577018802</v>
      </c>
      <c r="AS134">
        <v>1855398.92105699</v>
      </c>
      <c r="AT134">
        <v>1744155.05757994</v>
      </c>
      <c r="AU134">
        <v>2111443.82020821</v>
      </c>
      <c r="AV134">
        <v>2096227.2471455</v>
      </c>
      <c r="AX134">
        <v>3662301.5715238499</v>
      </c>
      <c r="AY134">
        <v>2832114.7320838599</v>
      </c>
      <c r="AZ134">
        <v>3136765.93566044</v>
      </c>
      <c r="BA134">
        <v>2323109.52507874</v>
      </c>
      <c r="BC134">
        <v>1855398.92105699</v>
      </c>
      <c r="BD134">
        <v>1893374.71656215</v>
      </c>
      <c r="BE134">
        <v>1762921.1755991899</v>
      </c>
      <c r="BF134">
        <v>1756025.8011206801</v>
      </c>
      <c r="BH134">
        <v>2904703.4792043301</v>
      </c>
      <c r="BI134">
        <v>3136765.93566044</v>
      </c>
      <c r="BK134">
        <v>2111443.82020821</v>
      </c>
      <c r="BL134">
        <v>1762921.1755991899</v>
      </c>
      <c r="BN134">
        <v>3662301.5715238499</v>
      </c>
      <c r="BO134">
        <v>2904703.4792043301</v>
      </c>
      <c r="BP134">
        <v>1855398.92105699</v>
      </c>
      <c r="BQ134">
        <v>2111443.82020821</v>
      </c>
      <c r="BS134">
        <v>3662301.5715238499</v>
      </c>
      <c r="BT134">
        <v>3092852.16273457</v>
      </c>
      <c r="BU134">
        <v>3274384.64654687</v>
      </c>
      <c r="BV134">
        <v>2547133.93278863</v>
      </c>
      <c r="BX134">
        <v>1855398.92105699</v>
      </c>
      <c r="BY134">
        <v>2513030.4548397101</v>
      </c>
      <c r="BZ134">
        <v>2279433.5731195398</v>
      </c>
      <c r="CA134">
        <v>1174005.5612515099</v>
      </c>
      <c r="CC134">
        <v>4227729.13200479</v>
      </c>
      <c r="CD134">
        <v>3762795.3029835899</v>
      </c>
      <c r="CE134">
        <v>2038919.74827928</v>
      </c>
      <c r="CF134">
        <v>2402656.9239167101</v>
      </c>
    </row>
    <row r="135" spans="1:84">
      <c r="A135" s="36">
        <v>44999</v>
      </c>
      <c r="B135">
        <v>2171740.01929323</v>
      </c>
      <c r="C135">
        <v>2049220.29429924</v>
      </c>
      <c r="D135" s="137">
        <v>2423865.9561063298</v>
      </c>
      <c r="E135">
        <v>2457739.6125509199</v>
      </c>
      <c r="F135" s="135">
        <v>2463043.4438616899</v>
      </c>
      <c r="G135" s="135">
        <v>3332960.9242551299</v>
      </c>
      <c r="H135">
        <v>1618360.14308865</v>
      </c>
      <c r="I135">
        <v>1652047.7690356399</v>
      </c>
      <c r="J135">
        <v>1724223.3841103599</v>
      </c>
      <c r="K135">
        <v>3424373.8279670398</v>
      </c>
      <c r="L135" s="40">
        <v>3944420.4966824399</v>
      </c>
      <c r="M135">
        <v>3697169.0562740699</v>
      </c>
      <c r="N135" t="s">
        <v>1584</v>
      </c>
      <c r="O135">
        <v>22469.06</v>
      </c>
      <c r="P135">
        <f t="shared" si="8"/>
        <v>1400342.7773692149</v>
      </c>
      <c r="Q135">
        <v>22669.25</v>
      </c>
      <c r="R135">
        <f t="shared" si="9"/>
        <v>1419929.7841221921</v>
      </c>
      <c r="T135" s="19">
        <v>43431</v>
      </c>
      <c r="U135">
        <v>1778542.117354</v>
      </c>
      <c r="V135" s="135">
        <v>1861763.2297971901</v>
      </c>
      <c r="W135">
        <v>1738972.6047221699</v>
      </c>
      <c r="X135">
        <v>1600691.2095144901</v>
      </c>
      <c r="Y135" s="135">
        <v>1599711.20166161</v>
      </c>
      <c r="Z135">
        <v>1366967.5784521</v>
      </c>
      <c r="AA135">
        <v>1629260.78194979</v>
      </c>
      <c r="AB135" s="40">
        <v>1624466.5337334699</v>
      </c>
      <c r="AC135">
        <v>1261924.2936936901</v>
      </c>
      <c r="AD135">
        <v>1531286.6941744899</v>
      </c>
      <c r="AE135">
        <v>1574171.7033114601</v>
      </c>
      <c r="AF135" s="40">
        <v>1754258.44128269</v>
      </c>
      <c r="AG135" t="s">
        <v>1585</v>
      </c>
      <c r="AH135">
        <v>9474.49</v>
      </c>
      <c r="AI135">
        <f t="shared" si="10"/>
        <v>1024347.8148052443</v>
      </c>
      <c r="AJ135">
        <v>8335.4599999999991</v>
      </c>
      <c r="AK135">
        <f t="shared" si="11"/>
        <v>962836.67102142819</v>
      </c>
      <c r="AM135" s="29"/>
      <c r="AN135">
        <v>3642982.9307340598</v>
      </c>
      <c r="AO135">
        <v>2584447.6369828498</v>
      </c>
      <c r="AP135">
        <v>2886229.5650765901</v>
      </c>
      <c r="AQ135">
        <v>2690169.5169819398</v>
      </c>
      <c r="AS135">
        <v>1861781.4933454299</v>
      </c>
      <c r="AT135">
        <v>1747843.94552673</v>
      </c>
      <c r="AU135">
        <v>2120966.4318373501</v>
      </c>
      <c r="AV135">
        <v>2116497.7646253998</v>
      </c>
      <c r="AX135">
        <v>3642982.9307340598</v>
      </c>
      <c r="AY135">
        <v>2796444.2470332598</v>
      </c>
      <c r="AZ135">
        <v>3153767.2070317199</v>
      </c>
      <c r="BA135">
        <v>2333540.2868463402</v>
      </c>
      <c r="BC135">
        <v>1861781.4933454299</v>
      </c>
      <c r="BD135">
        <v>1899348.31379291</v>
      </c>
      <c r="BE135">
        <v>1766958.26509131</v>
      </c>
      <c r="BF135">
        <v>1769406.7177252099</v>
      </c>
      <c r="BH135">
        <v>2886229.5650765901</v>
      </c>
      <c r="BI135">
        <v>3153767.2070317199</v>
      </c>
      <c r="BK135">
        <v>2120966.4318373501</v>
      </c>
      <c r="BL135">
        <v>1766958.26509131</v>
      </c>
      <c r="BN135">
        <v>3642982.9307340598</v>
      </c>
      <c r="BO135">
        <v>2886229.5650765901</v>
      </c>
      <c r="BP135">
        <v>1861781.4933454299</v>
      </c>
      <c r="BQ135">
        <v>2120966.4318373501</v>
      </c>
      <c r="BS135">
        <v>3642982.9307340598</v>
      </c>
      <c r="BT135">
        <v>3074140.4071500199</v>
      </c>
      <c r="BU135">
        <v>3253559.5601948299</v>
      </c>
      <c r="BV135">
        <v>2502610.0316434898</v>
      </c>
      <c r="BX135">
        <v>1861781.4933454299</v>
      </c>
      <c r="BY135">
        <v>2523660.5736636799</v>
      </c>
      <c r="BZ135">
        <v>2284687.66750558</v>
      </c>
      <c r="CA135">
        <v>1181108.2948970799</v>
      </c>
      <c r="CC135">
        <v>3995499.9707837598</v>
      </c>
      <c r="CD135">
        <v>3603139.8982779901</v>
      </c>
      <c r="CE135">
        <v>2066404.38648608</v>
      </c>
      <c r="CF135">
        <v>2422310.6575543499</v>
      </c>
    </row>
    <row r="136" spans="1:84">
      <c r="A136" s="36">
        <v>45006</v>
      </c>
      <c r="B136">
        <v>2169973.6707441998</v>
      </c>
      <c r="C136">
        <v>2047553.5951265399</v>
      </c>
      <c r="D136" s="137">
        <v>2430046.8142944002</v>
      </c>
      <c r="E136">
        <v>2458152.9596675802</v>
      </c>
      <c r="F136" s="135">
        <v>2465112.40035454</v>
      </c>
      <c r="G136" s="135">
        <v>3344059.6841329001</v>
      </c>
      <c r="H136">
        <v>1608892.7362515801</v>
      </c>
      <c r="I136">
        <v>1642383.2895867799</v>
      </c>
      <c r="J136">
        <v>1714136.6773133201</v>
      </c>
      <c r="K136">
        <v>3411338.3782619098</v>
      </c>
      <c r="L136" s="40">
        <v>3923613.67856244</v>
      </c>
      <c r="M136">
        <v>3626035.5236313599</v>
      </c>
      <c r="N136" t="s">
        <v>1586</v>
      </c>
      <c r="O136">
        <v>22128.7</v>
      </c>
      <c r="P136">
        <f t="shared" si="8"/>
        <v>1379130.467299039</v>
      </c>
      <c r="Q136">
        <v>22305.55</v>
      </c>
      <c r="R136">
        <f t="shared" si="9"/>
        <v>1397148.7718485065</v>
      </c>
      <c r="T136" s="19">
        <v>43438</v>
      </c>
      <c r="U136">
        <v>1802325.5184957201</v>
      </c>
      <c r="V136" s="135">
        <v>1874181.19053994</v>
      </c>
      <c r="W136">
        <v>1756014.5362484399</v>
      </c>
      <c r="X136">
        <v>1636346.6062064299</v>
      </c>
      <c r="Y136" s="135">
        <v>1635344.76867863</v>
      </c>
      <c r="Z136">
        <v>1397416.78126213</v>
      </c>
      <c r="AA136">
        <v>1667016.18513684</v>
      </c>
      <c r="AB136" s="40">
        <v>1662110.8382085201</v>
      </c>
      <c r="AC136">
        <v>1276688.80792991</v>
      </c>
      <c r="AD136">
        <v>1566480.7666956</v>
      </c>
      <c r="AE136">
        <v>1610351.4162925701</v>
      </c>
      <c r="AF136" s="40">
        <v>1794577.1477915</v>
      </c>
      <c r="AG136" t="s">
        <v>1587</v>
      </c>
      <c r="AH136">
        <v>9618.1200000000008</v>
      </c>
      <c r="AI136">
        <f t="shared" si="10"/>
        <v>1039876.574310028</v>
      </c>
      <c r="AJ136">
        <v>8559</v>
      </c>
      <c r="AK136">
        <f t="shared" si="11"/>
        <v>988657.98255554051</v>
      </c>
      <c r="AM136" s="29"/>
      <c r="AN136">
        <v>3606334.5224508699</v>
      </c>
      <c r="AO136">
        <v>2562570.28773579</v>
      </c>
      <c r="AP136">
        <v>2847857.1430088999</v>
      </c>
      <c r="AQ136">
        <v>2625053.9638233902</v>
      </c>
      <c r="AS136">
        <v>1874199.5759060399</v>
      </c>
      <c r="AT136">
        <v>1764430.9845697801</v>
      </c>
      <c r="AU136">
        <v>2132101.5056045</v>
      </c>
      <c r="AV136">
        <v>2132424.4103042101</v>
      </c>
      <c r="AX136">
        <v>3606334.5224508699</v>
      </c>
      <c r="AY136">
        <v>2781287.51921434</v>
      </c>
      <c r="AZ136">
        <v>3090187.2601379598</v>
      </c>
      <c r="BA136">
        <v>2271223.0934861102</v>
      </c>
      <c r="BC136">
        <v>1874199.5759060399</v>
      </c>
      <c r="BD136">
        <v>1917287.65861668</v>
      </c>
      <c r="BE136">
        <v>1772594.86195695</v>
      </c>
      <c r="BF136">
        <v>1780607.06224842</v>
      </c>
      <c r="BH136">
        <v>2847857.1430088999</v>
      </c>
      <c r="BI136">
        <v>3090187.2601379598</v>
      </c>
      <c r="BK136">
        <v>2132101.5056045</v>
      </c>
      <c r="BL136">
        <v>1772594.86195695</v>
      </c>
      <c r="BN136">
        <v>3606334.5224508699</v>
      </c>
      <c r="BO136">
        <v>2847857.1430088999</v>
      </c>
      <c r="BP136">
        <v>1874199.5759060399</v>
      </c>
      <c r="BQ136">
        <v>2132101.5056045</v>
      </c>
      <c r="BS136">
        <v>3606334.5224508699</v>
      </c>
      <c r="BT136">
        <v>3043460.4858866599</v>
      </c>
      <c r="BU136">
        <v>3221121.57137969</v>
      </c>
      <c r="BV136">
        <v>2435452.4914443302</v>
      </c>
      <c r="BX136">
        <v>1874199.5759060399</v>
      </c>
      <c r="BY136">
        <v>2555332.5138631598</v>
      </c>
      <c r="BZ136">
        <v>2308128.5629741899</v>
      </c>
      <c r="CA136">
        <v>1184563.0366596601</v>
      </c>
      <c r="CC136">
        <v>3642996.9858613699</v>
      </c>
      <c r="CD136">
        <v>3328436.5124332798</v>
      </c>
      <c r="CE136">
        <v>2006995.2603746101</v>
      </c>
      <c r="CF136">
        <v>2360941.41704521</v>
      </c>
    </row>
    <row r="137" spans="1:84">
      <c r="A137" s="36">
        <v>45013</v>
      </c>
      <c r="B137">
        <v>2145583.1666850401</v>
      </c>
      <c r="C137">
        <v>2024539.09271732</v>
      </c>
      <c r="D137" s="137">
        <v>2412599.0781677701</v>
      </c>
      <c r="E137">
        <v>2416397.1347260298</v>
      </c>
      <c r="F137" s="135">
        <v>2428394.55115125</v>
      </c>
      <c r="G137" s="135">
        <v>3320183.0979881999</v>
      </c>
      <c r="H137">
        <v>1585221.90186948</v>
      </c>
      <c r="I137">
        <v>1618219.7254387301</v>
      </c>
      <c r="J137">
        <v>1688917.44144835</v>
      </c>
      <c r="K137">
        <v>3384002.18672411</v>
      </c>
      <c r="L137" s="40">
        <v>3884142.1249560998</v>
      </c>
      <c r="M137">
        <v>3598296.3518755799</v>
      </c>
      <c r="N137" t="s">
        <v>1588</v>
      </c>
      <c r="O137">
        <v>22219.13</v>
      </c>
      <c r="P137">
        <f t="shared" si="8"/>
        <v>1384766.3504805116</v>
      </c>
      <c r="Q137">
        <v>22289.1</v>
      </c>
      <c r="R137">
        <f t="shared" si="9"/>
        <v>1396118.396121528</v>
      </c>
      <c r="T137" s="19">
        <v>43445</v>
      </c>
      <c r="U137">
        <v>1745041.60576619</v>
      </c>
      <c r="V137" s="135">
        <v>1807188.58388409</v>
      </c>
      <c r="W137">
        <v>1686212.9584325701</v>
      </c>
      <c r="X137">
        <v>1622088.5727776799</v>
      </c>
      <c r="Y137" s="135">
        <v>1621095.46459421</v>
      </c>
      <c r="Z137">
        <v>1373465.0576312901</v>
      </c>
      <c r="AA137">
        <v>1636843.1921858699</v>
      </c>
      <c r="AB137" s="40">
        <v>1625428.05200926</v>
      </c>
      <c r="AC137">
        <v>1229093.8491702799</v>
      </c>
      <c r="AD137">
        <v>1539195.5198866101</v>
      </c>
      <c r="AE137">
        <v>1582302.02253242</v>
      </c>
      <c r="AF137" s="40">
        <v>1765756.2387979701</v>
      </c>
      <c r="AG137" t="s">
        <v>1589</v>
      </c>
      <c r="AH137">
        <v>9552.7000000000007</v>
      </c>
      <c r="AI137">
        <f t="shared" si="10"/>
        <v>1032803.5989789485</v>
      </c>
      <c r="AJ137">
        <v>8512.2000000000007</v>
      </c>
      <c r="AK137">
        <f t="shared" si="11"/>
        <v>983252.07139961119</v>
      </c>
      <c r="AM137" s="29"/>
      <c r="AN137">
        <v>3804394.4144238699</v>
      </c>
      <c r="AO137">
        <v>2681588.8647496798</v>
      </c>
      <c r="AP137">
        <v>3035929.6287332</v>
      </c>
      <c r="AQ137">
        <v>2753261.5994165302</v>
      </c>
      <c r="AS137">
        <v>1807206.31206528</v>
      </c>
      <c r="AT137">
        <v>1714003.54703077</v>
      </c>
      <c r="AU137">
        <v>2067616.09556749</v>
      </c>
      <c r="AV137">
        <v>2070584.10240538</v>
      </c>
      <c r="AX137">
        <v>3804394.4144238699</v>
      </c>
      <c r="AY137">
        <v>2906445.4575789901</v>
      </c>
      <c r="AZ137">
        <v>3221056.6906048101</v>
      </c>
      <c r="BA137">
        <v>2408041.5726377098</v>
      </c>
      <c r="BC137">
        <v>1807206.31206528</v>
      </c>
      <c r="BD137">
        <v>1858340.6495525099</v>
      </c>
      <c r="BE137">
        <v>1732968.5038179001</v>
      </c>
      <c r="BF137">
        <v>1709017.7553107201</v>
      </c>
      <c r="BH137">
        <v>3035929.6287332</v>
      </c>
      <c r="BI137">
        <v>3221056.6906048101</v>
      </c>
      <c r="BK137">
        <v>2067616.09556749</v>
      </c>
      <c r="BL137">
        <v>1732968.5038179001</v>
      </c>
      <c r="BN137">
        <v>3804394.4144238699</v>
      </c>
      <c r="BO137">
        <v>3035929.6287332</v>
      </c>
      <c r="BP137">
        <v>1807206.31206528</v>
      </c>
      <c r="BQ137">
        <v>2067616.09556749</v>
      </c>
      <c r="BS137">
        <v>3804394.4144238699</v>
      </c>
      <c r="BT137">
        <v>3219235.5462490502</v>
      </c>
      <c r="BU137">
        <v>3433844.4399536001</v>
      </c>
      <c r="BV137">
        <v>2560001.5318568</v>
      </c>
      <c r="BX137">
        <v>1807206.31206528</v>
      </c>
      <c r="BY137">
        <v>2477663.18210429</v>
      </c>
      <c r="BZ137">
        <v>2242762.3620707602</v>
      </c>
      <c r="CA137">
        <v>1152603.52593058</v>
      </c>
      <c r="CC137">
        <v>3672924.2061002199</v>
      </c>
      <c r="CD137">
        <v>3343114.9174531102</v>
      </c>
      <c r="CE137">
        <v>2044857.2259615799</v>
      </c>
      <c r="CF137">
        <v>2404902.1462305901</v>
      </c>
    </row>
    <row r="138" spans="1:84">
      <c r="A138" s="36">
        <v>45021</v>
      </c>
      <c r="B138">
        <v>2172872.94115273</v>
      </c>
      <c r="C138">
        <v>2048216.0774066499</v>
      </c>
      <c r="D138" s="137">
        <v>2441984.5349398502</v>
      </c>
      <c r="E138">
        <v>2461712.63565925</v>
      </c>
      <c r="F138" s="135">
        <v>2475529.6893890998</v>
      </c>
      <c r="G138" s="135">
        <v>3314206.7684118198</v>
      </c>
      <c r="H138">
        <v>1641746.38568472</v>
      </c>
      <c r="I138">
        <v>1675920.81736295</v>
      </c>
      <c r="J138">
        <v>1749139.4119319899</v>
      </c>
      <c r="K138">
        <v>3544167.0102217598</v>
      </c>
      <c r="L138" s="40">
        <v>4097459.2104586898</v>
      </c>
      <c r="M138">
        <v>3793431.9630377898</v>
      </c>
      <c r="N138" t="s">
        <v>1590</v>
      </c>
      <c r="O138">
        <v>22171.64</v>
      </c>
      <c r="P138">
        <f t="shared" si="8"/>
        <v>1381806.6237052365</v>
      </c>
      <c r="Q138">
        <v>22215.1</v>
      </c>
      <c r="R138">
        <f t="shared" si="9"/>
        <v>1391483.2712706819</v>
      </c>
      <c r="T138" s="19">
        <v>43452</v>
      </c>
      <c r="U138">
        <v>1792012.3089880701</v>
      </c>
      <c r="V138" s="135">
        <v>1854401.38563806</v>
      </c>
      <c r="W138">
        <v>1714237.81780172</v>
      </c>
      <c r="X138">
        <v>1640325.4828744801</v>
      </c>
      <c r="Y138" s="135">
        <v>1639321.2093175701</v>
      </c>
      <c r="Z138">
        <v>1383820.9841658301</v>
      </c>
      <c r="AA138">
        <v>1678800.93934557</v>
      </c>
      <c r="AB138" s="40">
        <v>1665169.7678808901</v>
      </c>
      <c r="AC138">
        <v>1251537.1028561301</v>
      </c>
      <c r="AD138">
        <v>1579099.1637396701</v>
      </c>
      <c r="AE138">
        <v>1623323.2024665701</v>
      </c>
      <c r="AF138" s="40">
        <v>1811533.4692888099</v>
      </c>
      <c r="AG138" t="s">
        <v>1591</v>
      </c>
      <c r="AH138">
        <v>9738.43</v>
      </c>
      <c r="AI138">
        <f t="shared" si="10"/>
        <v>1052884.0592088688</v>
      </c>
      <c r="AJ138">
        <v>8692.59</v>
      </c>
      <c r="AK138">
        <f t="shared" si="11"/>
        <v>1004089.0866435877</v>
      </c>
      <c r="AM138" s="29"/>
      <c r="AN138">
        <v>3838691.03006991</v>
      </c>
      <c r="AO138">
        <v>2712614.8479148401</v>
      </c>
      <c r="AP138">
        <v>3081407.8545716298</v>
      </c>
      <c r="AQ138">
        <v>2829361.7500244002</v>
      </c>
      <c r="AS138">
        <v>1854419.57696798</v>
      </c>
      <c r="AT138">
        <v>1757899.1778702301</v>
      </c>
      <c r="AU138">
        <v>2127680.3431437202</v>
      </c>
      <c r="AV138">
        <v>2124740.2296038</v>
      </c>
      <c r="AX138">
        <v>3838691.03006991</v>
      </c>
      <c r="AY138">
        <v>2944723.3442552998</v>
      </c>
      <c r="AZ138">
        <v>3319621.02533731</v>
      </c>
      <c r="BA138">
        <v>2474238.6354695298</v>
      </c>
      <c r="BC138">
        <v>1854419.57696798</v>
      </c>
      <c r="BD138">
        <v>1905932.75358755</v>
      </c>
      <c r="BE138">
        <v>1796213.1893647399</v>
      </c>
      <c r="BF138">
        <v>1760732.63258642</v>
      </c>
      <c r="BH138">
        <v>3081407.8545716298</v>
      </c>
      <c r="BI138">
        <v>3319621.02533731</v>
      </c>
      <c r="BK138">
        <v>2127680.3431437202</v>
      </c>
      <c r="BL138">
        <v>1796213.1893647399</v>
      </c>
      <c r="BN138">
        <v>3838691.03006991</v>
      </c>
      <c r="BO138">
        <v>3081407.8545716298</v>
      </c>
      <c r="BP138">
        <v>1854419.57696798</v>
      </c>
      <c r="BQ138">
        <v>2127680.3431437202</v>
      </c>
      <c r="BS138">
        <v>3838691.03006991</v>
      </c>
      <c r="BT138">
        <v>3266252.4814020102</v>
      </c>
      <c r="BU138">
        <v>3494331.6097633899</v>
      </c>
      <c r="BV138">
        <v>2596788.7538695801</v>
      </c>
      <c r="BX138">
        <v>1854419.57696798</v>
      </c>
      <c r="BY138">
        <v>2527588.0952236899</v>
      </c>
      <c r="BZ138">
        <v>2301276.0320971902</v>
      </c>
      <c r="CA138">
        <v>1172647.3012465099</v>
      </c>
      <c r="CC138">
        <v>3707321.1412903499</v>
      </c>
      <c r="CD138">
        <v>3373955.1525666099</v>
      </c>
      <c r="CE138">
        <v>2132796.3109640498</v>
      </c>
      <c r="CF138">
        <v>2463966.5429420201</v>
      </c>
    </row>
    <row r="139" spans="1:84">
      <c r="A139" s="36">
        <v>45027</v>
      </c>
      <c r="B139">
        <v>2189202.9170258599</v>
      </c>
      <c r="C139">
        <v>2056705.9330475</v>
      </c>
      <c r="D139" s="137">
        <v>2442521.77153754</v>
      </c>
      <c r="E139">
        <v>2489168.93725564</v>
      </c>
      <c r="F139" s="135">
        <v>2499084.35438364</v>
      </c>
      <c r="G139" s="135">
        <v>3342476.95214637</v>
      </c>
      <c r="H139">
        <v>1658541.4512102699</v>
      </c>
      <c r="I139">
        <v>1693065.4873245701</v>
      </c>
      <c r="J139">
        <v>1767033.10811605</v>
      </c>
      <c r="K139">
        <v>3574764.98541001</v>
      </c>
      <c r="L139" s="40">
        <v>4134397.8052409701</v>
      </c>
      <c r="M139">
        <v>3865431.3016962502</v>
      </c>
      <c r="N139" t="s">
        <v>1592</v>
      </c>
      <c r="O139">
        <v>22371.02</v>
      </c>
      <c r="P139">
        <f t="shared" si="8"/>
        <v>1394232.6149550651</v>
      </c>
      <c r="Q139">
        <v>22599.15</v>
      </c>
      <c r="R139">
        <f t="shared" si="9"/>
        <v>1415538.9428783499</v>
      </c>
      <c r="T139" s="19">
        <v>43460</v>
      </c>
      <c r="U139">
        <v>1750694.4785171601</v>
      </c>
      <c r="V139" s="135">
        <v>1808922.1916552901</v>
      </c>
      <c r="W139">
        <v>1675273.19220308</v>
      </c>
      <c r="X139">
        <v>1625516.9889318701</v>
      </c>
      <c r="Y139" s="135">
        <v>1624521.78173345</v>
      </c>
      <c r="Z139">
        <v>1366799.98606059</v>
      </c>
      <c r="AA139">
        <v>1640104.57769365</v>
      </c>
      <c r="AB139" s="40">
        <v>1623873.55763744</v>
      </c>
      <c r="AC139">
        <v>1210424.10902731</v>
      </c>
      <c r="AD139">
        <v>1562263.5372708801</v>
      </c>
      <c r="AE139">
        <v>1606016.0797079699</v>
      </c>
      <c r="AF139" s="40">
        <v>1789903.7596654999</v>
      </c>
      <c r="AG139" t="s">
        <v>1593</v>
      </c>
      <c r="AH139">
        <v>9804.4500000000007</v>
      </c>
      <c r="AI139">
        <f t="shared" si="10"/>
        <v>1060021.9043840123</v>
      </c>
      <c r="AJ139">
        <v>8732.74</v>
      </c>
      <c r="AK139">
        <f t="shared" si="11"/>
        <v>1008726.8501673174</v>
      </c>
      <c r="AM139" s="29"/>
      <c r="AN139">
        <v>3819267.2534577502</v>
      </c>
      <c r="AO139">
        <v>2695742.3835608098</v>
      </c>
      <c r="AP139">
        <v>3054815.30478667</v>
      </c>
      <c r="AQ139">
        <v>2854896.73981837</v>
      </c>
      <c r="AS139">
        <v>1808939.9368428399</v>
      </c>
      <c r="AT139">
        <v>1717625.70770522</v>
      </c>
      <c r="AU139">
        <v>2068211.67755286</v>
      </c>
      <c r="AV139">
        <v>2055569.31142904</v>
      </c>
      <c r="AX139">
        <v>3819267.2534577502</v>
      </c>
      <c r="AY139">
        <v>2931737.11430714</v>
      </c>
      <c r="AZ139">
        <v>3351323.4061292801</v>
      </c>
      <c r="BA139">
        <v>2496135.6473934301</v>
      </c>
      <c r="BC139">
        <v>1808939.9368428399</v>
      </c>
      <c r="BD139">
        <v>1854234.32764649</v>
      </c>
      <c r="BE139">
        <v>1724616.1316366601</v>
      </c>
      <c r="BF139">
        <v>1716344.5629189201</v>
      </c>
      <c r="BH139">
        <v>3054815.30478667</v>
      </c>
      <c r="BI139">
        <v>3351323.4061292801</v>
      </c>
      <c r="BK139">
        <v>2068211.67755286</v>
      </c>
      <c r="BL139">
        <v>1724616.1316366601</v>
      </c>
      <c r="BN139">
        <v>3819267.2534577502</v>
      </c>
      <c r="BO139">
        <v>3054815.30478667</v>
      </c>
      <c r="BP139">
        <v>1808939.9368428399</v>
      </c>
      <c r="BQ139">
        <v>2068211.67755286</v>
      </c>
      <c r="BS139">
        <v>3819267.2534577502</v>
      </c>
      <c r="BT139">
        <v>3242016.88799001</v>
      </c>
      <c r="BU139">
        <v>3466778.8050203999</v>
      </c>
      <c r="BV139">
        <v>2612434.4061116399</v>
      </c>
      <c r="BX139">
        <v>1808939.9368428399</v>
      </c>
      <c r="BY139">
        <v>2442686.4111051299</v>
      </c>
      <c r="BZ139">
        <v>2240994.1064364002</v>
      </c>
      <c r="CA139">
        <v>1149663.4141420799</v>
      </c>
      <c r="CC139">
        <v>3775350.4842330199</v>
      </c>
      <c r="CD139">
        <v>3423231.7675698502</v>
      </c>
      <c r="CE139">
        <v>2225221.0390996798</v>
      </c>
      <c r="CF139">
        <v>2594261.0937327901</v>
      </c>
    </row>
    <row r="140" spans="1:84">
      <c r="A140" s="36">
        <v>45034</v>
      </c>
      <c r="B140">
        <v>2211774.35399795</v>
      </c>
      <c r="C140">
        <v>2072501.4346133</v>
      </c>
      <c r="D140" s="137">
        <v>2457470.00477935</v>
      </c>
      <c r="E140">
        <v>2500577.6282180599</v>
      </c>
      <c r="F140" s="135">
        <v>2519564.3506678101</v>
      </c>
      <c r="G140" s="135">
        <v>3361395.3716955199</v>
      </c>
      <c r="H140">
        <v>1658311.80700933</v>
      </c>
      <c r="I140">
        <v>1692831.0628724799</v>
      </c>
      <c r="J140">
        <v>1763004.27262955</v>
      </c>
      <c r="K140">
        <v>3565708.9141136399</v>
      </c>
      <c r="L140" s="40">
        <v>4113477.75234645</v>
      </c>
      <c r="M140">
        <v>3842161.4052600302</v>
      </c>
      <c r="N140" t="s">
        <v>1594</v>
      </c>
      <c r="O140">
        <v>22400.66</v>
      </c>
      <c r="P140">
        <f t="shared" si="8"/>
        <v>1396079.8733593428</v>
      </c>
      <c r="Q140">
        <v>22517.8</v>
      </c>
      <c r="R140">
        <f t="shared" si="9"/>
        <v>1410443.4373835346</v>
      </c>
      <c r="T140" s="19">
        <v>43466</v>
      </c>
      <c r="U140">
        <v>1780117.81705278</v>
      </c>
      <c r="V140" s="135">
        <v>1836083.15836299</v>
      </c>
      <c r="W140">
        <v>1699564.65349003</v>
      </c>
      <c r="X140">
        <v>1653404.7647732301</v>
      </c>
      <c r="Y140" s="135">
        <v>1652392.4835513199</v>
      </c>
      <c r="Z140">
        <v>1383994.3298852299</v>
      </c>
      <c r="AA140">
        <v>1662125.7151568199</v>
      </c>
      <c r="AB140" s="40">
        <v>1652721.6713888701</v>
      </c>
      <c r="AC140">
        <v>1232490.1405348801</v>
      </c>
      <c r="AD140">
        <v>1588085.5217369101</v>
      </c>
      <c r="AE140">
        <v>1632561.2311968601</v>
      </c>
      <c r="AF140" s="40">
        <v>1821298.6716100301</v>
      </c>
      <c r="AG140" t="s">
        <v>1595</v>
      </c>
      <c r="AH140">
        <v>9952.7099999999991</v>
      </c>
      <c r="AI140">
        <f t="shared" si="10"/>
        <v>1076051.2428521537</v>
      </c>
      <c r="AJ140">
        <v>8855.83</v>
      </c>
      <c r="AK140">
        <f t="shared" si="11"/>
        <v>1022945.0895729446</v>
      </c>
      <c r="AM140" s="29"/>
      <c r="AN140">
        <v>3910299.4884439199</v>
      </c>
      <c r="AO140">
        <v>2777288.5906635202</v>
      </c>
      <c r="AP140">
        <v>3127932.3091067402</v>
      </c>
      <c r="AQ140">
        <v>2886785.9364021402</v>
      </c>
      <c r="AS140">
        <v>1836101.16999454</v>
      </c>
      <c r="AT140">
        <v>1741165.7680293201</v>
      </c>
      <c r="AU140">
        <v>2102905.92844381</v>
      </c>
      <c r="AV140">
        <v>2094131.7917114501</v>
      </c>
      <c r="AX140">
        <v>3910299.4884439199</v>
      </c>
      <c r="AY140">
        <v>3014939.8136111801</v>
      </c>
      <c r="AZ140">
        <v>3387785.8047879701</v>
      </c>
      <c r="BA140">
        <v>2536934.9845500798</v>
      </c>
      <c r="BC140">
        <v>1836101.16999454</v>
      </c>
      <c r="BD140">
        <v>1879340.6604428201</v>
      </c>
      <c r="BE140">
        <v>1769568.25110777</v>
      </c>
      <c r="BF140">
        <v>1734220.29154172</v>
      </c>
      <c r="BH140">
        <v>3127932.3091067402</v>
      </c>
      <c r="BI140">
        <v>3387785.8047879701</v>
      </c>
      <c r="BK140">
        <v>2102905.92844381</v>
      </c>
      <c r="BL140">
        <v>1769568.25110777</v>
      </c>
      <c r="BN140">
        <v>3910299.4884439199</v>
      </c>
      <c r="BO140">
        <v>3127932.3091067402</v>
      </c>
      <c r="BP140">
        <v>1836101.16999454</v>
      </c>
      <c r="BQ140">
        <v>2102905.92844381</v>
      </c>
      <c r="BS140">
        <v>3910299.4884439199</v>
      </c>
      <c r="BT140">
        <v>3322937.6295142402</v>
      </c>
      <c r="BU140">
        <v>3552408.2415044098</v>
      </c>
      <c r="BV140">
        <v>2632942.01619962</v>
      </c>
      <c r="BX140">
        <v>1836101.16999454</v>
      </c>
      <c r="BY140">
        <v>2465476.6753207399</v>
      </c>
      <c r="BZ140">
        <v>2278586.7825718699</v>
      </c>
      <c r="CA140">
        <v>1171455.28415715</v>
      </c>
      <c r="CC140">
        <v>3971234.54410746</v>
      </c>
      <c r="CD140">
        <v>3593451.9672122598</v>
      </c>
      <c r="CE140">
        <v>2268801.9931504498</v>
      </c>
      <c r="CF140">
        <v>2619088.1723998198</v>
      </c>
    </row>
    <row r="141" spans="1:84">
      <c r="A141" s="36">
        <v>45041</v>
      </c>
      <c r="B141">
        <v>2197198.7610051101</v>
      </c>
      <c r="C141">
        <v>2052781.5834629601</v>
      </c>
      <c r="D141" s="137">
        <v>2418789.42690412</v>
      </c>
      <c r="E141">
        <v>2502194.66841764</v>
      </c>
      <c r="F141" s="135">
        <v>2504069.0299112001</v>
      </c>
      <c r="G141" s="135">
        <v>3379076.3113506399</v>
      </c>
      <c r="H141">
        <v>1671619.7592605799</v>
      </c>
      <c r="I141">
        <v>1706416.0321520299</v>
      </c>
      <c r="J141">
        <v>1778465.82010051</v>
      </c>
      <c r="K141">
        <v>3640042.0592765198</v>
      </c>
      <c r="L141" s="40">
        <v>4211501.9271848695</v>
      </c>
      <c r="M141">
        <v>3990276.7274328098</v>
      </c>
      <c r="N141" t="s">
        <v>1596</v>
      </c>
      <c r="O141">
        <v>22330.85</v>
      </c>
      <c r="P141">
        <f t="shared" si="8"/>
        <v>1391729.0936966357</v>
      </c>
      <c r="Q141">
        <v>22460.35</v>
      </c>
      <c r="R141">
        <f t="shared" si="9"/>
        <v>1406844.9519418979</v>
      </c>
      <c r="T141" s="19">
        <v>43473</v>
      </c>
      <c r="U141">
        <v>1762488.7169379001</v>
      </c>
      <c r="V141" s="135">
        <v>1824020.09201255</v>
      </c>
      <c r="W141">
        <v>1693191.28603944</v>
      </c>
      <c r="X141">
        <v>1646495.27328255</v>
      </c>
      <c r="Y141" s="135">
        <v>1645487.22233058</v>
      </c>
      <c r="Z141">
        <v>1364410.81011736</v>
      </c>
      <c r="AA141">
        <v>1657854.05206886</v>
      </c>
      <c r="AB141" s="40">
        <v>1641912.8716579899</v>
      </c>
      <c r="AC141">
        <v>1228422.9230711099</v>
      </c>
      <c r="AD141">
        <v>1580780.3283369199</v>
      </c>
      <c r="AE141">
        <v>1625051.4495333501</v>
      </c>
      <c r="AF141" s="40">
        <v>1820278.74435393</v>
      </c>
      <c r="AG141" t="s">
        <v>1597</v>
      </c>
      <c r="AH141">
        <v>10077.98</v>
      </c>
      <c r="AI141">
        <f t="shared" si="10"/>
        <v>1089594.985128588</v>
      </c>
      <c r="AJ141">
        <v>8943.86</v>
      </c>
      <c r="AK141">
        <f t="shared" si="11"/>
        <v>1033113.5160485099</v>
      </c>
      <c r="AM141" s="29"/>
      <c r="AN141">
        <v>3967604.9274470601</v>
      </c>
      <c r="AO141">
        <v>2810241.1197917401</v>
      </c>
      <c r="AP141">
        <v>3164497.8378002001</v>
      </c>
      <c r="AQ141">
        <v>2958176.1526093599</v>
      </c>
      <c r="AS141">
        <v>1824037.98530768</v>
      </c>
      <c r="AT141">
        <v>1731397.8280706799</v>
      </c>
      <c r="AU141">
        <v>2076072.8487968601</v>
      </c>
      <c r="AV141">
        <v>2073253.29774809</v>
      </c>
      <c r="AX141">
        <v>3967604.9274470601</v>
      </c>
      <c r="AY141">
        <v>3082278.49434818</v>
      </c>
      <c r="AZ141">
        <v>3461097.48960358</v>
      </c>
      <c r="BA141">
        <v>2615288.22154791</v>
      </c>
      <c r="BC141">
        <v>1824037.98530768</v>
      </c>
      <c r="BD141">
        <v>1868431.0879089499</v>
      </c>
      <c r="BE141">
        <v>1766444.9631445601</v>
      </c>
      <c r="BF141">
        <v>1728358.6269563099</v>
      </c>
      <c r="BH141">
        <v>3164497.8378002001</v>
      </c>
      <c r="BI141">
        <v>3461097.48960358</v>
      </c>
      <c r="BK141">
        <v>2076072.8487968601</v>
      </c>
      <c r="BL141">
        <v>1766444.9631445601</v>
      </c>
      <c r="BN141">
        <v>3967604.9274470601</v>
      </c>
      <c r="BO141">
        <v>3164497.8378002001</v>
      </c>
      <c r="BP141">
        <v>1824037.98530768</v>
      </c>
      <c r="BQ141">
        <v>2076072.8487968601</v>
      </c>
      <c r="BS141">
        <v>3967604.9274470601</v>
      </c>
      <c r="BT141">
        <v>3425500.0994492001</v>
      </c>
      <c r="BU141">
        <v>3606493.6569813099</v>
      </c>
      <c r="BV141">
        <v>2724239.28061134</v>
      </c>
      <c r="BX141">
        <v>1824037.98530768</v>
      </c>
      <c r="BY141">
        <v>2470950.0335399499</v>
      </c>
      <c r="BZ141">
        <v>2245889.0622419701</v>
      </c>
      <c r="CA141">
        <v>1163916.9694035901</v>
      </c>
      <c r="CC141">
        <v>3744040.2158390698</v>
      </c>
      <c r="CD141">
        <v>3384618.5061377198</v>
      </c>
      <c r="CE141">
        <v>2461207.74617957</v>
      </c>
      <c r="CF141">
        <v>2749558.04970791</v>
      </c>
    </row>
    <row r="142" spans="1:84">
      <c r="A142" s="36">
        <v>45048</v>
      </c>
      <c r="B142">
        <v>2259423.4299167702</v>
      </c>
      <c r="C142">
        <v>2121108.41846852</v>
      </c>
      <c r="D142" s="137">
        <v>2518298.4239269602</v>
      </c>
      <c r="E142">
        <v>2572214.4158888599</v>
      </c>
      <c r="F142" s="135">
        <v>2572054.5040732902</v>
      </c>
      <c r="G142" s="135">
        <v>3510927.86901954</v>
      </c>
      <c r="H142">
        <v>1704682.01007053</v>
      </c>
      <c r="I142">
        <v>1740166.5035308099</v>
      </c>
      <c r="J142">
        <v>1813021.41098506</v>
      </c>
      <c r="K142">
        <v>3741223.0950508802</v>
      </c>
      <c r="L142" s="40">
        <v>4273221.48792776</v>
      </c>
      <c r="M142">
        <v>4069244.3038687101</v>
      </c>
      <c r="N142" t="s">
        <v>1598</v>
      </c>
      <c r="O142">
        <v>22399.66</v>
      </c>
      <c r="P142">
        <f t="shared" si="8"/>
        <v>1396017.550201304</v>
      </c>
      <c r="Q142">
        <v>22616.05</v>
      </c>
      <c r="R142">
        <f t="shared" si="9"/>
        <v>1416597.5051753675</v>
      </c>
      <c r="T142" s="19">
        <v>43480</v>
      </c>
      <c r="U142">
        <v>1794054.88985825</v>
      </c>
      <c r="V142" s="135">
        <v>1866948.4048780601</v>
      </c>
      <c r="W142">
        <v>1720011.43601031</v>
      </c>
      <c r="X142">
        <v>1671645.4885819401</v>
      </c>
      <c r="Y142" s="135">
        <v>1670622.03965168</v>
      </c>
      <c r="Z142">
        <v>1391153.2619956599</v>
      </c>
      <c r="AA142">
        <v>1680936.9066538401</v>
      </c>
      <c r="AB142" s="40">
        <v>1667362.5211686899</v>
      </c>
      <c r="AC142">
        <v>1231309.7169403301</v>
      </c>
      <c r="AD142">
        <v>1604228.5698739199</v>
      </c>
      <c r="AE142">
        <v>1649156.3793680901</v>
      </c>
      <c r="AF142" s="40">
        <v>1843705.7317937701</v>
      </c>
      <c r="AG142" t="s">
        <v>1599</v>
      </c>
      <c r="AH142">
        <v>10011.14</v>
      </c>
      <c r="AI142">
        <f t="shared" si="10"/>
        <v>1082368.4844998911</v>
      </c>
      <c r="AJ142">
        <v>8817.67</v>
      </c>
      <c r="AK142">
        <f t="shared" si="11"/>
        <v>1018537.1927842636</v>
      </c>
      <c r="AM142" s="29"/>
      <c r="AN142">
        <v>3978436.4888989902</v>
      </c>
      <c r="AO142">
        <v>2787211.1938150502</v>
      </c>
      <c r="AP142">
        <v>3102030.6504820301</v>
      </c>
      <c r="AQ142">
        <v>2887002.4343775799</v>
      </c>
      <c r="AS142">
        <v>1866966.71929189</v>
      </c>
      <c r="AT142">
        <v>1771471.03080137</v>
      </c>
      <c r="AU142">
        <v>2110379.9526232299</v>
      </c>
      <c r="AV142">
        <v>2103191.0753675699</v>
      </c>
      <c r="AX142">
        <v>3978436.4888989902</v>
      </c>
      <c r="AY142">
        <v>3051147.48155527</v>
      </c>
      <c r="AZ142">
        <v>3455577.0391076701</v>
      </c>
      <c r="BA142">
        <v>2599858.0210407702</v>
      </c>
      <c r="BC142">
        <v>1866966.71929189</v>
      </c>
      <c r="BD142">
        <v>1910554.8667858599</v>
      </c>
      <c r="BE142">
        <v>1776310.55826373</v>
      </c>
      <c r="BF142">
        <v>1751890.2296623201</v>
      </c>
      <c r="BH142">
        <v>3102030.6504820301</v>
      </c>
      <c r="BI142">
        <v>3455577.0391076701</v>
      </c>
      <c r="BK142">
        <v>2110379.9526232299</v>
      </c>
      <c r="BL142">
        <v>1776310.55826373</v>
      </c>
      <c r="BN142">
        <v>3978436.4888989902</v>
      </c>
      <c r="BO142">
        <v>3102030.6504820301</v>
      </c>
      <c r="BP142">
        <v>1866966.71929189</v>
      </c>
      <c r="BQ142">
        <v>2110379.9526232299</v>
      </c>
      <c r="BS142">
        <v>3978436.4888989902</v>
      </c>
      <c r="BT142">
        <v>3351560.67980259</v>
      </c>
      <c r="BU142">
        <v>3513103.5037337798</v>
      </c>
      <c r="BV142">
        <v>2707921.08732048</v>
      </c>
      <c r="BX142">
        <v>1866966.71929189</v>
      </c>
      <c r="BY142">
        <v>2529264.4543315</v>
      </c>
      <c r="BZ142">
        <v>2293962.3176192599</v>
      </c>
      <c r="CA142">
        <v>1184355.3513863201</v>
      </c>
      <c r="CC142">
        <v>3522037.3512408901</v>
      </c>
      <c r="CD142">
        <v>3166412.1510470202</v>
      </c>
      <c r="CE142">
        <v>2470658.7839249</v>
      </c>
      <c r="CF142">
        <v>2771210.8193493602</v>
      </c>
    </row>
    <row r="143" spans="1:84">
      <c r="A143" s="36">
        <v>45055</v>
      </c>
      <c r="B143">
        <v>2276677.8935099002</v>
      </c>
      <c r="C143">
        <v>2139890.8335140599</v>
      </c>
      <c r="D143" s="137">
        <v>2483092.61196046</v>
      </c>
      <c r="E143">
        <v>2592389.1509574899</v>
      </c>
      <c r="F143" s="135">
        <v>2589583.0555185499</v>
      </c>
      <c r="G143" s="135">
        <v>3483577.7409198801</v>
      </c>
      <c r="H143">
        <v>1720687.08005397</v>
      </c>
      <c r="I143">
        <v>1756504.73348063</v>
      </c>
      <c r="J143">
        <v>1822050.25761177</v>
      </c>
      <c r="K143">
        <v>3777974.3765879301</v>
      </c>
      <c r="L143" s="40">
        <v>4284887.3825898096</v>
      </c>
      <c r="M143">
        <v>4083323.8891600901</v>
      </c>
      <c r="N143" t="s">
        <v>1600</v>
      </c>
      <c r="O143">
        <v>21949.8</v>
      </c>
      <c r="P143">
        <f t="shared" si="8"/>
        <v>1367980.8543258505</v>
      </c>
      <c r="Q143">
        <v>22131.200000000001</v>
      </c>
      <c r="R143">
        <f t="shared" si="9"/>
        <v>1386228.0418789794</v>
      </c>
      <c r="T143" s="19">
        <v>43487</v>
      </c>
      <c r="U143">
        <v>1768746.75554532</v>
      </c>
      <c r="V143" s="135">
        <v>1829777.4621369401</v>
      </c>
      <c r="W143">
        <v>1675549.1403894401</v>
      </c>
      <c r="X143">
        <v>1652989.9249293599</v>
      </c>
      <c r="Y143" s="135">
        <v>1651977.89768917</v>
      </c>
      <c r="Z143">
        <v>1355859.7037388301</v>
      </c>
      <c r="AA143">
        <v>1668458.7516834401</v>
      </c>
      <c r="AB143" s="40">
        <v>1656049.46646256</v>
      </c>
      <c r="AC143">
        <v>1229733.64050264</v>
      </c>
      <c r="AD143">
        <v>1605757.9344438701</v>
      </c>
      <c r="AE143">
        <v>1650728.5751164299</v>
      </c>
      <c r="AF143" s="40">
        <v>1828956.0859394199</v>
      </c>
      <c r="AG143" t="s">
        <v>1601</v>
      </c>
      <c r="AH143">
        <v>9814.35</v>
      </c>
      <c r="AI143">
        <f t="shared" si="10"/>
        <v>1061092.2568110633</v>
      </c>
      <c r="AJ143">
        <v>8643.82</v>
      </c>
      <c r="AK143">
        <f t="shared" si="11"/>
        <v>998455.61897105176</v>
      </c>
      <c r="AM143" s="29"/>
      <c r="AN143">
        <v>4039883.4404700398</v>
      </c>
      <c r="AO143">
        <v>2842397.9754525898</v>
      </c>
      <c r="AP143">
        <v>3139673.7924256199</v>
      </c>
      <c r="AQ143">
        <v>2928546.3994082799</v>
      </c>
      <c r="AS143">
        <v>1829795.41191079</v>
      </c>
      <c r="AT143">
        <v>1724172.75427898</v>
      </c>
      <c r="AU143">
        <v>2058264.1196932001</v>
      </c>
      <c r="AV143">
        <v>2077437.5006496999</v>
      </c>
      <c r="AX143">
        <v>4039883.4404700398</v>
      </c>
      <c r="AY143">
        <v>3126892.21778487</v>
      </c>
      <c r="AZ143">
        <v>3481632.0899825399</v>
      </c>
      <c r="BA143">
        <v>2629262.4152587401</v>
      </c>
      <c r="BC143">
        <v>1829795.41191079</v>
      </c>
      <c r="BD143">
        <v>1861558.6872271299</v>
      </c>
      <c r="BE143">
        <v>1753644.83554028</v>
      </c>
      <c r="BF143">
        <v>1735781.5990005699</v>
      </c>
      <c r="BH143">
        <v>3139673.7924256199</v>
      </c>
      <c r="BI143">
        <v>3481632.0899825399</v>
      </c>
      <c r="BK143">
        <v>2058264.1196932001</v>
      </c>
      <c r="BL143">
        <v>1753644.83554028</v>
      </c>
      <c r="BN143">
        <v>4039883.4404700398</v>
      </c>
      <c r="BO143">
        <v>3139673.7924256199</v>
      </c>
      <c r="BP143">
        <v>1829795.41191079</v>
      </c>
      <c r="BQ143">
        <v>2058264.1196932001</v>
      </c>
      <c r="BS143">
        <v>4039883.4404700398</v>
      </c>
      <c r="BT143">
        <v>3412709.9044055901</v>
      </c>
      <c r="BU143">
        <v>3560881.71138456</v>
      </c>
      <c r="BV143">
        <v>2756650.12728681</v>
      </c>
      <c r="BX143">
        <v>1829795.41191079</v>
      </c>
      <c r="BY143">
        <v>2474644.98844021</v>
      </c>
      <c r="BZ143">
        <v>2255825.1940888399</v>
      </c>
      <c r="CA143">
        <v>1152194.1818194301</v>
      </c>
      <c r="CC143">
        <v>3637084.70131918</v>
      </c>
      <c r="CD143">
        <v>3266692.4238706799</v>
      </c>
      <c r="CE143">
        <v>2540380.7748072599</v>
      </c>
      <c r="CF143">
        <v>2827965.2169296402</v>
      </c>
    </row>
    <row r="144" spans="1:84">
      <c r="A144" s="36">
        <v>45062</v>
      </c>
      <c r="B144">
        <v>2286702.8651676602</v>
      </c>
      <c r="C144">
        <v>2124087.7397085601</v>
      </c>
      <c r="D144" s="137">
        <v>2468318.2109192898</v>
      </c>
      <c r="E144">
        <v>2615651.52293874</v>
      </c>
      <c r="F144" s="135">
        <v>2616501.7713806699</v>
      </c>
      <c r="G144" s="135">
        <v>3553005.44529641</v>
      </c>
      <c r="H144">
        <v>1712993.1506817299</v>
      </c>
      <c r="I144">
        <v>1748029.5981415799</v>
      </c>
      <c r="J144">
        <v>1819954.89981552</v>
      </c>
      <c r="K144">
        <v>3855926.5812248602</v>
      </c>
      <c r="L144" s="40">
        <v>4351067.4682139102</v>
      </c>
      <c r="M144">
        <v>4028117.3501786501</v>
      </c>
      <c r="N144" t="s">
        <v>1602</v>
      </c>
      <c r="O144">
        <v>21663.62</v>
      </c>
      <c r="P144">
        <f t="shared" si="8"/>
        <v>1350145.2129582309</v>
      </c>
      <c r="Q144">
        <v>21834.75</v>
      </c>
      <c r="R144">
        <f t="shared" si="9"/>
        <v>1367659.3559055564</v>
      </c>
      <c r="T144" s="19">
        <v>43494</v>
      </c>
      <c r="U144">
        <v>1700402.3809110499</v>
      </c>
      <c r="V144" s="135">
        <v>1737849.4424391801</v>
      </c>
      <c r="W144">
        <v>1544806.04096485</v>
      </c>
      <c r="X144">
        <v>1603252.3280829401</v>
      </c>
      <c r="Y144" s="135">
        <v>1602270.75220976</v>
      </c>
      <c r="Z144">
        <v>1289802.2189726699</v>
      </c>
      <c r="AA144">
        <v>1637481.0341938499</v>
      </c>
      <c r="AB144" s="40">
        <v>1614234.21743438</v>
      </c>
      <c r="AC144">
        <v>1179462.1292789001</v>
      </c>
      <c r="AD144">
        <v>1589984.4507339799</v>
      </c>
      <c r="AE144">
        <v>1634513.34134394</v>
      </c>
      <c r="AF144" s="40">
        <v>1806313.6095954899</v>
      </c>
      <c r="AG144" t="s">
        <v>1603</v>
      </c>
      <c r="AH144">
        <v>9858.5300000000007</v>
      </c>
      <c r="AI144">
        <f t="shared" si="10"/>
        <v>1065868.8396622876</v>
      </c>
      <c r="AJ144">
        <v>8679.08</v>
      </c>
      <c r="AK144">
        <f t="shared" si="11"/>
        <v>1002528.5340855403</v>
      </c>
      <c r="AM144" s="29"/>
      <c r="AN144">
        <v>4048306.59744342</v>
      </c>
      <c r="AO144">
        <v>2864511.8317016098</v>
      </c>
      <c r="AP144">
        <v>3116408.8096237499</v>
      </c>
      <c r="AQ144">
        <v>2893564.9126673401</v>
      </c>
      <c r="AS144">
        <v>1737866.4904163899</v>
      </c>
      <c r="AT144">
        <v>1643188.3600104901</v>
      </c>
      <c r="AU144">
        <v>1972249.26213122</v>
      </c>
      <c r="AV144">
        <v>2002753.62250134</v>
      </c>
      <c r="AX144">
        <v>4048306.59744342</v>
      </c>
      <c r="AY144">
        <v>3141916.9348913301</v>
      </c>
      <c r="AZ144">
        <v>3489848.7417148999</v>
      </c>
      <c r="BA144">
        <v>2609424.6303356201</v>
      </c>
      <c r="BC144">
        <v>1737866.4904163899</v>
      </c>
      <c r="BD144">
        <v>1770882.1635723</v>
      </c>
      <c r="BE144">
        <v>1704718.1446287101</v>
      </c>
      <c r="BF144">
        <v>1684897.1614258699</v>
      </c>
      <c r="BH144">
        <v>3116408.8096237499</v>
      </c>
      <c r="BI144">
        <v>3489848.7417148999</v>
      </c>
      <c r="BK144">
        <v>1972249.26213122</v>
      </c>
      <c r="BL144">
        <v>1704718.1446287101</v>
      </c>
      <c r="BN144">
        <v>4048306.59744342</v>
      </c>
      <c r="BO144">
        <v>3116408.8096237499</v>
      </c>
      <c r="BP144">
        <v>1737866.4904163899</v>
      </c>
      <c r="BQ144">
        <v>1972249.26213122</v>
      </c>
      <c r="BS144">
        <v>4048306.59744342</v>
      </c>
      <c r="BT144">
        <v>3496867.3306482299</v>
      </c>
      <c r="BU144">
        <v>3548240.5813091402</v>
      </c>
      <c r="BV144">
        <v>2766656.7672488601</v>
      </c>
      <c r="BX144">
        <v>1737866.4904163899</v>
      </c>
      <c r="BY144">
        <v>2383652.2922152602</v>
      </c>
      <c r="BZ144">
        <v>2208362.63200521</v>
      </c>
      <c r="CA144">
        <v>1126926.5634121301</v>
      </c>
      <c r="CC144">
        <v>3599531.8017780599</v>
      </c>
      <c r="CD144">
        <v>3247141.2697138102</v>
      </c>
      <c r="CE144">
        <v>2426368.4856339102</v>
      </c>
      <c r="CF144">
        <v>2679892.9581712</v>
      </c>
    </row>
    <row r="145" spans="1:84">
      <c r="A145" s="36">
        <v>45069</v>
      </c>
      <c r="B145">
        <v>2279438.77239931</v>
      </c>
      <c r="C145">
        <v>2122229.1629363098</v>
      </c>
      <c r="D145" s="137">
        <v>2461505.6526571601</v>
      </c>
      <c r="E145">
        <v>2588684.1557372501</v>
      </c>
      <c r="F145" s="135">
        <v>2580603.3670773199</v>
      </c>
      <c r="G145" s="135">
        <v>3500527.5548693798</v>
      </c>
      <c r="H145">
        <v>1705205.6202813201</v>
      </c>
      <c r="I145">
        <v>1738581.49816363</v>
      </c>
      <c r="J145">
        <v>1812092.6946483101</v>
      </c>
      <c r="K145">
        <v>3873766.6682073302</v>
      </c>
      <c r="L145" s="40">
        <v>4360139.4438851299</v>
      </c>
      <c r="M145">
        <v>4050392.8391251299</v>
      </c>
      <c r="N145" t="s">
        <v>1604</v>
      </c>
      <c r="O145">
        <v>21836.26</v>
      </c>
      <c r="P145">
        <f t="shared" si="8"/>
        <v>1360904.6829620949</v>
      </c>
      <c r="Q145">
        <v>22161.7</v>
      </c>
      <c r="R145">
        <f t="shared" si="9"/>
        <v>1388138.4649593958</v>
      </c>
      <c r="T145" s="19">
        <v>43501</v>
      </c>
      <c r="U145">
        <v>1723182.1048073201</v>
      </c>
      <c r="V145" s="135">
        <v>1769930.1431466099</v>
      </c>
      <c r="W145">
        <v>1565104.7923431301</v>
      </c>
      <c r="X145">
        <v>1597702.6084857299</v>
      </c>
      <c r="Y145" s="135">
        <v>1596724.43037518</v>
      </c>
      <c r="Z145">
        <v>1281637.7709265801</v>
      </c>
      <c r="AA145">
        <v>1689396.0058154401</v>
      </c>
      <c r="AB145" s="40">
        <v>1657334.2710398801</v>
      </c>
      <c r="AC145">
        <v>1214893.1716424299</v>
      </c>
      <c r="AD145">
        <v>1665492.81229934</v>
      </c>
      <c r="AE145">
        <v>1712136.37992436</v>
      </c>
      <c r="AF145" s="40">
        <v>1892095.44291518</v>
      </c>
      <c r="AG145" t="s">
        <v>1605</v>
      </c>
      <c r="AH145">
        <v>9888.83</v>
      </c>
      <c r="AI145">
        <f t="shared" si="10"/>
        <v>1069144.7667875048</v>
      </c>
      <c r="AJ145">
        <v>8724.9500000000007</v>
      </c>
      <c r="AK145">
        <f t="shared" si="11"/>
        <v>1007827.0200838841</v>
      </c>
      <c r="AM145" s="29"/>
      <c r="AN145">
        <v>4046849.2070683399</v>
      </c>
      <c r="AO145">
        <v>2857594.0356280501</v>
      </c>
      <c r="AP145">
        <v>3121878.1070846398</v>
      </c>
      <c r="AQ145">
        <v>2965050.4338347898</v>
      </c>
      <c r="AS145">
        <v>1769947.50582948</v>
      </c>
      <c r="AT145">
        <v>1681975.82124854</v>
      </c>
      <c r="AU145">
        <v>2000245.3404071699</v>
      </c>
      <c r="AV145">
        <v>2050238.91089085</v>
      </c>
      <c r="AX145">
        <v>4046849.2070683399</v>
      </c>
      <c r="AY145">
        <v>3151405.5240346999</v>
      </c>
      <c r="AZ145">
        <v>3602047.3787610298</v>
      </c>
      <c r="BA145">
        <v>2663987.6993559301</v>
      </c>
      <c r="BC145">
        <v>1769947.50582948</v>
      </c>
      <c r="BD145">
        <v>1812400.49589725</v>
      </c>
      <c r="BE145">
        <v>1735726.9676795001</v>
      </c>
      <c r="BF145">
        <v>1716059.3344264401</v>
      </c>
      <c r="BH145">
        <v>3121878.1070846398</v>
      </c>
      <c r="BI145">
        <v>3602047.3787610298</v>
      </c>
      <c r="BK145">
        <v>2000245.3404071699</v>
      </c>
      <c r="BL145">
        <v>1735726.9676795001</v>
      </c>
      <c r="BN145">
        <v>4046849.2070683399</v>
      </c>
      <c r="BO145">
        <v>3121878.1070846398</v>
      </c>
      <c r="BP145">
        <v>1769947.50582948</v>
      </c>
      <c r="BQ145">
        <v>2000245.3404071699</v>
      </c>
      <c r="BS145">
        <v>4046849.2070683399</v>
      </c>
      <c r="BT145">
        <v>3528496.4956539399</v>
      </c>
      <c r="BU145">
        <v>3558778.8558356301</v>
      </c>
      <c r="BV145">
        <v>2783173.70814934</v>
      </c>
      <c r="BX145">
        <v>1769947.50582948</v>
      </c>
      <c r="BY145">
        <v>2428381.52747868</v>
      </c>
      <c r="BZ145">
        <v>2250917.7799239499</v>
      </c>
      <c r="CA145">
        <v>1161624.6322995899</v>
      </c>
      <c r="CC145">
        <v>3776376.7991994098</v>
      </c>
      <c r="CD145">
        <v>3386865.7585495999</v>
      </c>
      <c r="CE145">
        <v>2122938.97466296</v>
      </c>
      <c r="CF145">
        <v>2330300.9217777699</v>
      </c>
    </row>
    <row r="146" spans="1:84">
      <c r="A146" s="36">
        <v>45076</v>
      </c>
      <c r="B146">
        <v>2286900.1353142899</v>
      </c>
      <c r="C146">
        <v>2143557.5660238201</v>
      </c>
      <c r="D146" s="137">
        <v>2519572.5710033402</v>
      </c>
      <c r="E146">
        <v>2599694.6923463098</v>
      </c>
      <c r="F146" s="135">
        <v>2613480.2539738901</v>
      </c>
      <c r="G146" s="135">
        <v>3563151.9928259901</v>
      </c>
      <c r="H146">
        <v>1732761.74310507</v>
      </c>
      <c r="I146">
        <v>1769962.8942054801</v>
      </c>
      <c r="J146">
        <v>1838295.55501293</v>
      </c>
      <c r="K146">
        <v>3868730.7715386599</v>
      </c>
      <c r="L146" s="40">
        <v>4358569.7936853403</v>
      </c>
      <c r="M146">
        <v>4052377.5316163101</v>
      </c>
      <c r="N146" t="s">
        <v>1606</v>
      </c>
      <c r="O146">
        <v>22305.34</v>
      </c>
      <c r="P146">
        <f t="shared" si="8"/>
        <v>1390139.2299350593</v>
      </c>
      <c r="Q146">
        <v>22476.45</v>
      </c>
      <c r="R146">
        <f t="shared" si="9"/>
        <v>1407853.4047810687</v>
      </c>
      <c r="T146" s="19">
        <v>43508</v>
      </c>
      <c r="U146">
        <v>1694272.8530290001</v>
      </c>
      <c r="V146" s="135">
        <v>1737151.0368955301</v>
      </c>
      <c r="W146">
        <v>1529263.89259847</v>
      </c>
      <c r="X146">
        <v>1574535.9206626799</v>
      </c>
      <c r="Y146" s="135">
        <v>1573571.92613474</v>
      </c>
      <c r="Z146">
        <v>1252339.5314831899</v>
      </c>
      <c r="AA146">
        <v>1658789.78151008</v>
      </c>
      <c r="AB146" s="40">
        <v>1612669.11243535</v>
      </c>
      <c r="AC146">
        <v>1186950.62869466</v>
      </c>
      <c r="AD146">
        <v>1640343.87083362</v>
      </c>
      <c r="AE146">
        <v>1686283.1205875</v>
      </c>
      <c r="AF146" s="40">
        <v>1838076.1180199501</v>
      </c>
      <c r="AG146" t="s">
        <v>1607</v>
      </c>
      <c r="AH146">
        <v>9868.6200000000008</v>
      </c>
      <c r="AI146">
        <f t="shared" si="10"/>
        <v>1066959.7342066255</v>
      </c>
      <c r="AJ146">
        <v>8716.64</v>
      </c>
      <c r="AK146">
        <f t="shared" si="11"/>
        <v>1006867.12432094</v>
      </c>
      <c r="AM146" s="29"/>
      <c r="AN146">
        <v>4225072.44614763</v>
      </c>
      <c r="AO146">
        <v>2940821.4619157198</v>
      </c>
      <c r="AP146">
        <v>3258163.69584942</v>
      </c>
      <c r="AQ146">
        <v>3081384.1876063002</v>
      </c>
      <c r="AS146">
        <v>1737168.0780215201</v>
      </c>
      <c r="AT146">
        <v>1648067.18869217</v>
      </c>
      <c r="AU146">
        <v>1972741.96697658</v>
      </c>
      <c r="AV146">
        <v>2024682.6828665901</v>
      </c>
      <c r="AX146">
        <v>4225072.44614763</v>
      </c>
      <c r="AY146">
        <v>3264997.9361485299</v>
      </c>
      <c r="AZ146">
        <v>3738276.8106257799</v>
      </c>
      <c r="BA146">
        <v>2772332.0790887401</v>
      </c>
      <c r="BC146">
        <v>1737168.0780215201</v>
      </c>
      <c r="BD146">
        <v>1764245.0147212599</v>
      </c>
      <c r="BE146">
        <v>1695544.88837772</v>
      </c>
      <c r="BF146">
        <v>1695295.0164798801</v>
      </c>
      <c r="BH146">
        <v>3258163.69584942</v>
      </c>
      <c r="BI146">
        <v>3738276.8106257799</v>
      </c>
      <c r="BK146">
        <v>1972741.96697658</v>
      </c>
      <c r="BL146">
        <v>1695544.88837772</v>
      </c>
      <c r="BN146">
        <v>4225072.44614763</v>
      </c>
      <c r="BO146">
        <v>3258163.69584942</v>
      </c>
      <c r="BP146">
        <v>1737168.0780215201</v>
      </c>
      <c r="BQ146">
        <v>1972741.96697658</v>
      </c>
      <c r="BS146">
        <v>4225072.44614763</v>
      </c>
      <c r="BT146">
        <v>3688778.44896902</v>
      </c>
      <c r="BU146">
        <v>3714137.3467871398</v>
      </c>
      <c r="BV146">
        <v>2859961.4707571799</v>
      </c>
      <c r="BX146">
        <v>1737168.0780215201</v>
      </c>
      <c r="BY146">
        <v>2397516.7982644299</v>
      </c>
      <c r="BZ146">
        <v>2203851.08914574</v>
      </c>
      <c r="CA146">
        <v>1128971.3638856399</v>
      </c>
      <c r="CC146">
        <v>3868142.7554199598</v>
      </c>
      <c r="CD146">
        <v>3452062.92440168</v>
      </c>
      <c r="CE146">
        <v>2295088.0961183798</v>
      </c>
      <c r="CF146">
        <v>2570648.1588499299</v>
      </c>
    </row>
    <row r="147" spans="1:84">
      <c r="A147" s="36">
        <v>45083</v>
      </c>
      <c r="B147">
        <v>2344995.0217517298</v>
      </c>
      <c r="C147">
        <v>2213266.0580709199</v>
      </c>
      <c r="D147" s="137">
        <v>2624210.41987711</v>
      </c>
      <c r="E147">
        <v>2692685.7714915401</v>
      </c>
      <c r="F147" s="135">
        <v>2700822.7640617001</v>
      </c>
      <c r="G147" s="135">
        <v>3719146.78707192</v>
      </c>
      <c r="H147">
        <v>1753481.57487166</v>
      </c>
      <c r="I147">
        <v>1792689.2177670801</v>
      </c>
      <c r="J147">
        <v>1865116.28716057</v>
      </c>
      <c r="K147">
        <v>4024060.31201594</v>
      </c>
      <c r="L147" s="40">
        <v>4550521.2073992398</v>
      </c>
      <c r="M147">
        <v>4248634.1754724802</v>
      </c>
      <c r="N147" t="s">
        <v>1608</v>
      </c>
      <c r="O147">
        <v>22612.06</v>
      </c>
      <c r="P147">
        <f t="shared" si="8"/>
        <v>1409254.988968801</v>
      </c>
      <c r="Q147">
        <v>22819.95</v>
      </c>
      <c r="R147">
        <f t="shared" si="9"/>
        <v>1429369.1532441177</v>
      </c>
      <c r="T147" s="19">
        <v>43515</v>
      </c>
      <c r="U147">
        <v>1663871.9504694899</v>
      </c>
      <c r="V147" s="135">
        <v>1708479.3590315699</v>
      </c>
      <c r="W147">
        <v>1513344.2554765199</v>
      </c>
      <c r="X147">
        <v>1561733.73244622</v>
      </c>
      <c r="Y147" s="135">
        <v>1560777.57593533</v>
      </c>
      <c r="Z147">
        <v>1252477.2888316601</v>
      </c>
      <c r="AA147">
        <v>1626426.79287282</v>
      </c>
      <c r="AB147" s="40">
        <v>1578899.82122096</v>
      </c>
      <c r="AC147">
        <v>1159175.9839832</v>
      </c>
      <c r="AD147">
        <v>1587272.4375972601</v>
      </c>
      <c r="AE147">
        <v>1631725.3759321901</v>
      </c>
      <c r="AF147" s="40">
        <v>1777989.40972188</v>
      </c>
      <c r="AG147" t="s">
        <v>1609</v>
      </c>
      <c r="AH147">
        <v>10018.6</v>
      </c>
      <c r="AI147">
        <f t="shared" si="10"/>
        <v>1083175.0328944167</v>
      </c>
      <c r="AJ147">
        <v>8867.93</v>
      </c>
      <c r="AK147">
        <f t="shared" si="11"/>
        <v>1024342.771730781</v>
      </c>
      <c r="AM147" s="29"/>
      <c r="AN147">
        <v>4318721.1769164903</v>
      </c>
      <c r="AO147">
        <v>3040397.6766161802</v>
      </c>
      <c r="AP147">
        <v>3312575.0295701101</v>
      </c>
      <c r="AQ147">
        <v>3172762.6356897601</v>
      </c>
      <c r="AS147">
        <v>1708496.11889377</v>
      </c>
      <c r="AT147">
        <v>1615196.4886137</v>
      </c>
      <c r="AU147">
        <v>1927812.7686786801</v>
      </c>
      <c r="AV147">
        <v>1998675.63380517</v>
      </c>
      <c r="AX147">
        <v>4318721.1769164903</v>
      </c>
      <c r="AY147">
        <v>3368694.2706006099</v>
      </c>
      <c r="AZ147">
        <v>3878424.80825614</v>
      </c>
      <c r="BA147">
        <v>2822857.83123013</v>
      </c>
      <c r="BC147">
        <v>1708496.11889377</v>
      </c>
      <c r="BD147">
        <v>1730574.39861531</v>
      </c>
      <c r="BE147">
        <v>1665745.68696448</v>
      </c>
      <c r="BF147">
        <v>1668839.9377477099</v>
      </c>
      <c r="BH147">
        <v>3312575.0295701101</v>
      </c>
      <c r="BI147">
        <v>3878424.80825614</v>
      </c>
      <c r="BK147">
        <v>1927812.7686786801</v>
      </c>
      <c r="BL147">
        <v>1665745.68696448</v>
      </c>
      <c r="BN147">
        <v>4318721.1769164903</v>
      </c>
      <c r="BO147">
        <v>3312575.0295701101</v>
      </c>
      <c r="BP147">
        <v>1708496.11889377</v>
      </c>
      <c r="BQ147">
        <v>1927812.7686786801</v>
      </c>
      <c r="BS147">
        <v>4318721.1769164903</v>
      </c>
      <c r="BT147">
        <v>3833378.5641686101</v>
      </c>
      <c r="BU147">
        <v>3788717.22471062</v>
      </c>
      <c r="BV147">
        <v>2945431.4193107602</v>
      </c>
      <c r="BX147">
        <v>1708496.11889377</v>
      </c>
      <c r="BY147">
        <v>2381956.9142436902</v>
      </c>
      <c r="BZ147">
        <v>2140688.7169308201</v>
      </c>
      <c r="CA147">
        <v>1103942.0687483</v>
      </c>
      <c r="CC147">
        <v>3931715.6816052799</v>
      </c>
      <c r="CD147">
        <v>3473603.7970499401</v>
      </c>
      <c r="CE147">
        <v>2111067.93257161</v>
      </c>
      <c r="CF147">
        <v>2359739.3306570798</v>
      </c>
    </row>
    <row r="148" spans="1:84">
      <c r="A148" s="36">
        <v>45090</v>
      </c>
      <c r="B148">
        <v>2401689.1847276101</v>
      </c>
      <c r="C148">
        <v>2262544.42685387</v>
      </c>
      <c r="D148" s="137">
        <v>2733220.1207188</v>
      </c>
      <c r="E148">
        <v>2771752.0013617701</v>
      </c>
      <c r="F148" s="135">
        <v>2761429.2268872401</v>
      </c>
      <c r="G148" s="135">
        <v>3883123.9689139202</v>
      </c>
      <c r="H148">
        <v>1773687.0779420999</v>
      </c>
      <c r="I148">
        <v>1814470.39176295</v>
      </c>
      <c r="J148">
        <v>1892608.1012333101</v>
      </c>
      <c r="K148">
        <v>4126687.2635067198</v>
      </c>
      <c r="L148" s="40">
        <v>4651383.50996124</v>
      </c>
      <c r="M148">
        <v>4287339.2328110402</v>
      </c>
      <c r="N148" t="s">
        <v>1610</v>
      </c>
      <c r="O148">
        <v>22296.799999999999</v>
      </c>
      <c r="P148">
        <f t="shared" si="8"/>
        <v>1389606.9901654057</v>
      </c>
      <c r="Q148">
        <v>22517.65</v>
      </c>
      <c r="R148">
        <f t="shared" si="9"/>
        <v>1410434.0418601886</v>
      </c>
      <c r="T148" s="19">
        <v>43522</v>
      </c>
      <c r="U148">
        <v>1686972.03938184</v>
      </c>
      <c r="V148" s="135">
        <v>1737327.0330088199</v>
      </c>
      <c r="W148">
        <v>1562800.3457454999</v>
      </c>
      <c r="X148">
        <v>1588556.50930098</v>
      </c>
      <c r="Y148" s="135">
        <v>1587583.93080201</v>
      </c>
      <c r="Z148">
        <v>1274245.3441115499</v>
      </c>
      <c r="AA148">
        <v>1665527.5715433001</v>
      </c>
      <c r="AB148" s="40">
        <v>1616114.49000714</v>
      </c>
      <c r="AC148">
        <v>1195435.0087621999</v>
      </c>
      <c r="AD148">
        <v>1622628.93114474</v>
      </c>
      <c r="AE148">
        <v>1668072.0586810701</v>
      </c>
      <c r="AF148" s="40">
        <v>1817594.1238234299</v>
      </c>
      <c r="AG148" t="s">
        <v>1611</v>
      </c>
      <c r="AH148">
        <v>10031.370000000001</v>
      </c>
      <c r="AI148">
        <f t="shared" si="10"/>
        <v>1084555.679408906</v>
      </c>
      <c r="AJ148">
        <v>8895.1</v>
      </c>
      <c r="AK148">
        <f t="shared" si="11"/>
        <v>1027481.2034851954</v>
      </c>
      <c r="AM148" s="29"/>
      <c r="AN148">
        <v>4501791.7676059799</v>
      </c>
      <c r="AO148">
        <v>3084969.9065553802</v>
      </c>
      <c r="AP148">
        <v>3466328.1995676002</v>
      </c>
      <c r="AQ148">
        <v>3362255.8841063399</v>
      </c>
      <c r="AS148">
        <v>1737344.0758612901</v>
      </c>
      <c r="AT148">
        <v>1639755.5512230799</v>
      </c>
      <c r="AU148">
        <v>1969520.9979290499</v>
      </c>
      <c r="AV148">
        <v>2025517.8475671699</v>
      </c>
      <c r="AX148">
        <v>4501791.7676059799</v>
      </c>
      <c r="AY148">
        <v>3499012.2084587901</v>
      </c>
      <c r="AZ148">
        <v>4084950.9292957801</v>
      </c>
      <c r="BA148">
        <v>2918679.7403112398</v>
      </c>
      <c r="BC148">
        <v>1737344.0758612901</v>
      </c>
      <c r="BD148">
        <v>1761525.7217345401</v>
      </c>
      <c r="BE148">
        <v>1680062.77114394</v>
      </c>
      <c r="BF148">
        <v>1687464.19145298</v>
      </c>
      <c r="BH148">
        <v>3466328.1995676002</v>
      </c>
      <c r="BI148">
        <v>4084950.9292957801</v>
      </c>
      <c r="BK148">
        <v>1969520.9979290499</v>
      </c>
      <c r="BL148">
        <v>1680062.77114394</v>
      </c>
      <c r="BN148">
        <v>4501791.7676059799</v>
      </c>
      <c r="BO148">
        <v>3466328.1995676002</v>
      </c>
      <c r="BP148">
        <v>1737344.0758612901</v>
      </c>
      <c r="BQ148">
        <v>1969520.9979290499</v>
      </c>
      <c r="BS148">
        <v>4501791.7676059799</v>
      </c>
      <c r="BT148">
        <v>3940463.9943586602</v>
      </c>
      <c r="BU148">
        <v>4003196.5068014902</v>
      </c>
      <c r="BV148">
        <v>3041113.7589670699</v>
      </c>
      <c r="BX148">
        <v>1737344.0758612901</v>
      </c>
      <c r="BY148">
        <v>2421402.1207435699</v>
      </c>
      <c r="BZ148">
        <v>2179766.98945839</v>
      </c>
      <c r="CA148">
        <v>1133925.1353354999</v>
      </c>
      <c r="CC148">
        <v>4116584.9529543701</v>
      </c>
      <c r="CD148">
        <v>3681446.8802464302</v>
      </c>
      <c r="CE148">
        <v>2192449.6013722499</v>
      </c>
      <c r="CF148">
        <v>2454105.3064900599</v>
      </c>
    </row>
    <row r="149" spans="1:84">
      <c r="A149" s="36">
        <v>45097</v>
      </c>
      <c r="B149">
        <v>2473867.95035929</v>
      </c>
      <c r="C149">
        <v>2360275.0333718201</v>
      </c>
      <c r="D149" s="137">
        <v>2926650.1086620698</v>
      </c>
      <c r="E149">
        <v>2847947.4638792099</v>
      </c>
      <c r="F149" s="135">
        <v>2856974.6781375399</v>
      </c>
      <c r="G149" s="135">
        <v>4056078.3104893402</v>
      </c>
      <c r="H149">
        <v>1798619.2059677099</v>
      </c>
      <c r="I149">
        <v>1842603.75518724</v>
      </c>
      <c r="J149">
        <v>1918158.3105999599</v>
      </c>
      <c r="K149">
        <v>4260556.99833488</v>
      </c>
      <c r="L149" s="40">
        <v>4848555.6569485003</v>
      </c>
      <c r="M149">
        <v>4364425.5922169797</v>
      </c>
      <c r="N149" t="s">
        <v>1612</v>
      </c>
      <c r="O149">
        <v>21853.1</v>
      </c>
      <c r="P149">
        <f t="shared" si="8"/>
        <v>1361954.2049434728</v>
      </c>
      <c r="Q149">
        <v>22007.8</v>
      </c>
      <c r="R149">
        <f t="shared" si="9"/>
        <v>1378498.6580060821</v>
      </c>
      <c r="T149" s="19">
        <v>43529</v>
      </c>
      <c r="U149">
        <v>1727779.8930144799</v>
      </c>
      <c r="V149" s="135">
        <v>1785416.2452825001</v>
      </c>
      <c r="W149">
        <v>1598916.6617356699</v>
      </c>
      <c r="X149">
        <v>1651225.0635929001</v>
      </c>
      <c r="Y149" s="135">
        <v>1650214.11687215</v>
      </c>
      <c r="Z149">
        <v>1323329.2747667299</v>
      </c>
      <c r="AA149">
        <v>1688801.50899956</v>
      </c>
      <c r="AB149" s="40">
        <v>1643152.0854249599</v>
      </c>
      <c r="AC149">
        <v>1221806.30505549</v>
      </c>
      <c r="AD149">
        <v>1608079.3583954801</v>
      </c>
      <c r="AE149">
        <v>1653115.0125549</v>
      </c>
      <c r="AF149" s="40">
        <v>1801296.3631798101</v>
      </c>
      <c r="AG149" t="s">
        <v>1613</v>
      </c>
      <c r="AH149">
        <v>9855.73</v>
      </c>
      <c r="AI149">
        <f t="shared" si="10"/>
        <v>1065566.1137233234</v>
      </c>
      <c r="AJ149">
        <v>8740.3700000000008</v>
      </c>
      <c r="AK149">
        <f t="shared" si="11"/>
        <v>1009608.1985032095</v>
      </c>
      <c r="AM149" s="29"/>
      <c r="AN149">
        <v>4519843.95259408</v>
      </c>
      <c r="AO149">
        <v>3115110.0625424199</v>
      </c>
      <c r="AP149">
        <v>3548809.4790763198</v>
      </c>
      <c r="AQ149">
        <v>3345377.35956812</v>
      </c>
      <c r="AS149">
        <v>1785433.75988113</v>
      </c>
      <c r="AT149">
        <v>1678371.7944543799</v>
      </c>
      <c r="AU149">
        <v>2004430.75761734</v>
      </c>
      <c r="AV149">
        <v>2082718.47158247</v>
      </c>
      <c r="AX149">
        <v>4519843.95259408</v>
      </c>
      <c r="AY149">
        <v>3518711.64719242</v>
      </c>
      <c r="AZ149">
        <v>4173165.4446139201</v>
      </c>
      <c r="BA149">
        <v>2891521.42532764</v>
      </c>
      <c r="BC149">
        <v>1785433.75988113</v>
      </c>
      <c r="BD149">
        <v>1810284.75371215</v>
      </c>
      <c r="BE149">
        <v>1724802.8427395099</v>
      </c>
      <c r="BF149">
        <v>1740366.19385503</v>
      </c>
      <c r="BH149">
        <v>3548809.4790763198</v>
      </c>
      <c r="BI149">
        <v>4173165.4446139201</v>
      </c>
      <c r="BK149">
        <v>2004430.75761734</v>
      </c>
      <c r="BL149">
        <v>1724802.8427395099</v>
      </c>
      <c r="BN149">
        <v>4519843.95259408</v>
      </c>
      <c r="BO149">
        <v>3548809.4790763198</v>
      </c>
      <c r="BP149">
        <v>1785433.75988113</v>
      </c>
      <c r="BQ149">
        <v>2004430.75761734</v>
      </c>
      <c r="BS149">
        <v>4519843.95259408</v>
      </c>
      <c r="BT149">
        <v>3983415.05189717</v>
      </c>
      <c r="BU149">
        <v>4078516.64907696</v>
      </c>
      <c r="BV149">
        <v>3077181.36814842</v>
      </c>
      <c r="BX149">
        <v>1785433.75988113</v>
      </c>
      <c r="BY149">
        <v>2481803.99664552</v>
      </c>
      <c r="BZ149">
        <v>2217847.51876423</v>
      </c>
      <c r="CA149">
        <v>1163015.9846825399</v>
      </c>
      <c r="CC149">
        <v>4098513.14501089</v>
      </c>
      <c r="CD149">
        <v>3713641.1332141799</v>
      </c>
      <c r="CE149">
        <v>2088363.0565471</v>
      </c>
      <c r="CF149">
        <v>2340566.1244852999</v>
      </c>
    </row>
    <row r="150" spans="1:84">
      <c r="A150" s="36">
        <v>45104</v>
      </c>
      <c r="B150">
        <v>2451660.8623915701</v>
      </c>
      <c r="C150">
        <v>2342856.2036255398</v>
      </c>
      <c r="D150" s="137">
        <v>2919216.4173860699</v>
      </c>
      <c r="E150">
        <v>2822743.1288238801</v>
      </c>
      <c r="F150" s="135">
        <v>2844346.8500601701</v>
      </c>
      <c r="G150" s="135">
        <v>4025698.2839437802</v>
      </c>
      <c r="H150">
        <v>1796988.45788763</v>
      </c>
      <c r="I150">
        <v>1840153.0921928401</v>
      </c>
      <c r="J150">
        <v>1922243.9878015399</v>
      </c>
      <c r="K150">
        <v>4284884.7787953699</v>
      </c>
      <c r="L150" s="40">
        <v>4867998.3651328599</v>
      </c>
      <c r="M150">
        <v>4418238.9597690199</v>
      </c>
      <c r="N150" t="s">
        <v>1614</v>
      </c>
      <c r="O150">
        <v>22199.13</v>
      </c>
      <c r="P150">
        <f t="shared" si="8"/>
        <v>1383519.8873197304</v>
      </c>
      <c r="Q150">
        <v>22233.8</v>
      </c>
      <c r="R150">
        <f t="shared" si="9"/>
        <v>1392654.579847855</v>
      </c>
      <c r="T150" s="19">
        <v>43536</v>
      </c>
      <c r="U150">
        <v>1747672.39884939</v>
      </c>
      <c r="V150" s="135">
        <v>1799503.17945778</v>
      </c>
      <c r="W150">
        <v>1590490.3709283301</v>
      </c>
      <c r="X150">
        <v>1691360.1527948601</v>
      </c>
      <c r="Y150" s="135">
        <v>1690324.63375038</v>
      </c>
      <c r="Z150">
        <v>1343205.68047372</v>
      </c>
      <c r="AA150">
        <v>1718699.5505292499</v>
      </c>
      <c r="AB150" s="40">
        <v>1656510.9118794601</v>
      </c>
      <c r="AC150">
        <v>1227878.68239162</v>
      </c>
      <c r="AD150">
        <v>1625575.2618148201</v>
      </c>
      <c r="AE150">
        <v>1671100.9038915001</v>
      </c>
      <c r="AF150" s="40">
        <v>1820894.46761121</v>
      </c>
      <c r="AG150" t="s">
        <v>1615</v>
      </c>
      <c r="AH150">
        <v>9759.51</v>
      </c>
      <c r="AI150">
        <f t="shared" si="10"/>
        <v>1055163.1530636405</v>
      </c>
      <c r="AJ150">
        <v>8650.24</v>
      </c>
      <c r="AK150">
        <f t="shared" si="11"/>
        <v>999197.19909115997</v>
      </c>
      <c r="AM150" s="29"/>
      <c r="AN150">
        <v>4704954.1616725698</v>
      </c>
      <c r="AO150">
        <v>3225400.5343067399</v>
      </c>
      <c r="AP150">
        <v>3678642.67386832</v>
      </c>
      <c r="AQ150">
        <v>3504684.2294307598</v>
      </c>
      <c r="AS150">
        <v>1799520.8322466</v>
      </c>
      <c r="AT150">
        <v>1686805.61272151</v>
      </c>
      <c r="AU150">
        <v>2057397.84038738</v>
      </c>
      <c r="AV150">
        <v>2136889.9790283302</v>
      </c>
      <c r="AX150">
        <v>4704954.1616725698</v>
      </c>
      <c r="AY150">
        <v>3638277.4689640198</v>
      </c>
      <c r="AZ150">
        <v>4301824.1352713704</v>
      </c>
      <c r="BA150">
        <v>2975838.1900901999</v>
      </c>
      <c r="BC150">
        <v>1799520.8322466</v>
      </c>
      <c r="BD150">
        <v>1820377.0912140999</v>
      </c>
      <c r="BE150">
        <v>1781048.6634412401</v>
      </c>
      <c r="BF150">
        <v>1795640.2241718599</v>
      </c>
      <c r="BH150">
        <v>3678642.67386832</v>
      </c>
      <c r="BI150">
        <v>4301824.1352713704</v>
      </c>
      <c r="BK150">
        <v>2057397.84038738</v>
      </c>
      <c r="BL150">
        <v>1781048.6634412401</v>
      </c>
      <c r="BN150">
        <v>4704954.1616725698</v>
      </c>
      <c r="BO150">
        <v>3678642.67386832</v>
      </c>
      <c r="BP150">
        <v>1799520.8322466</v>
      </c>
      <c r="BQ150">
        <v>2057397.84038738</v>
      </c>
      <c r="BS150">
        <v>4704954.1616725698</v>
      </c>
      <c r="BT150">
        <v>4099551.5177352298</v>
      </c>
      <c r="BU150">
        <v>4219103.1179706398</v>
      </c>
      <c r="BV150">
        <v>3212946.6101111202</v>
      </c>
      <c r="BX150">
        <v>1799520.8322466</v>
      </c>
      <c r="BY150">
        <v>2530174.3565401402</v>
      </c>
      <c r="BZ150">
        <v>2278816.1470550601</v>
      </c>
      <c r="CA150">
        <v>1168435.6391711601</v>
      </c>
      <c r="CC150">
        <v>4190073.9286704399</v>
      </c>
      <c r="CD150">
        <v>3775380.4170538699</v>
      </c>
      <c r="CE150">
        <v>2089783.1434255501</v>
      </c>
      <c r="CF150">
        <v>2349916.6861526198</v>
      </c>
    </row>
    <row r="151" spans="1:84">
      <c r="A151" s="36">
        <v>45111</v>
      </c>
      <c r="B151">
        <v>2501633.8829699801</v>
      </c>
      <c r="C151">
        <v>2400865.3232272998</v>
      </c>
      <c r="D151" s="137">
        <v>3030175.8334109201</v>
      </c>
      <c r="E151">
        <v>2895174.7175095002</v>
      </c>
      <c r="F151" s="135">
        <v>2948080.1796818702</v>
      </c>
      <c r="G151" s="135">
        <v>4237329.2427307004</v>
      </c>
      <c r="H151">
        <v>1834048.3498507999</v>
      </c>
      <c r="I151">
        <v>1883019.4584754701</v>
      </c>
      <c r="J151">
        <v>1989368.7478555699</v>
      </c>
      <c r="K151">
        <v>4425643.2437787997</v>
      </c>
      <c r="L151" s="40">
        <v>5067367.2381768804</v>
      </c>
      <c r="M151">
        <v>4613657.6689595999</v>
      </c>
      <c r="N151" t="s">
        <v>1616</v>
      </c>
      <c r="O151">
        <v>22767.07</v>
      </c>
      <c r="P151">
        <f t="shared" si="8"/>
        <v>1418915.7016964364</v>
      </c>
      <c r="Q151">
        <v>22563.85</v>
      </c>
      <c r="R151">
        <f t="shared" si="9"/>
        <v>1413327.8630508517</v>
      </c>
      <c r="T151" s="19">
        <v>43543</v>
      </c>
      <c r="U151">
        <v>1758356.50278102</v>
      </c>
      <c r="V151" s="135">
        <v>1802751.2826967</v>
      </c>
      <c r="W151">
        <v>1616685.7473375199</v>
      </c>
      <c r="X151">
        <v>1679567.6139517601</v>
      </c>
      <c r="Y151" s="135">
        <v>1678539.3147761701</v>
      </c>
      <c r="Z151">
        <v>1327946.86394354</v>
      </c>
      <c r="AA151">
        <v>1748891.3726335501</v>
      </c>
      <c r="AB151" s="40">
        <v>1689235.28494364</v>
      </c>
      <c r="AC151">
        <v>1260527.9765564101</v>
      </c>
      <c r="AD151">
        <v>1661522.14943775</v>
      </c>
      <c r="AE151">
        <v>1708054.51521289</v>
      </c>
      <c r="AF151" s="40">
        <v>1860025.4897201799</v>
      </c>
      <c r="AG151" t="s">
        <v>1617</v>
      </c>
      <c r="AH151">
        <v>9671.76</v>
      </c>
      <c r="AI151">
        <f t="shared" si="10"/>
        <v>1045675.9383693235</v>
      </c>
      <c r="AJ151">
        <v>8584.83</v>
      </c>
      <c r="AK151">
        <f t="shared" si="11"/>
        <v>991641.6296742938</v>
      </c>
      <c r="AM151" s="29"/>
      <c r="AN151">
        <v>4909643.1924761403</v>
      </c>
      <c r="AO151">
        <v>3253429.2649498601</v>
      </c>
      <c r="AP151">
        <v>3773993.09197499</v>
      </c>
      <c r="AQ151">
        <v>3694655.6380870501</v>
      </c>
      <c r="AS151">
        <v>1802768.9673488</v>
      </c>
      <c r="AT151">
        <v>1687615.27941562</v>
      </c>
      <c r="AU151">
        <v>2073280.9517151699</v>
      </c>
      <c r="AV151">
        <v>2195504.8711530799</v>
      </c>
      <c r="AX151">
        <v>4909643.1924761403</v>
      </c>
      <c r="AY151">
        <v>3700582.9706200198</v>
      </c>
      <c r="AZ151">
        <v>4417113.0220966404</v>
      </c>
      <c r="BA151">
        <v>3037289.24871556</v>
      </c>
      <c r="BC151">
        <v>1802768.9673488</v>
      </c>
      <c r="BD151">
        <v>1819630.7366067001</v>
      </c>
      <c r="BE151">
        <v>1776328.8844831199</v>
      </c>
      <c r="BF151">
        <v>1845433.32758815</v>
      </c>
      <c r="BH151">
        <v>3773993.09197499</v>
      </c>
      <c r="BI151">
        <v>4417113.0220966404</v>
      </c>
      <c r="BK151">
        <v>2073280.9517151699</v>
      </c>
      <c r="BL151">
        <v>1776328.8844831199</v>
      </c>
      <c r="BN151">
        <v>4909643.1924761403</v>
      </c>
      <c r="BO151">
        <v>3773993.09197499</v>
      </c>
      <c r="BP151">
        <v>1802768.9673488</v>
      </c>
      <c r="BQ151">
        <v>2073280.9517151699</v>
      </c>
      <c r="BS151">
        <v>4909643.1924761403</v>
      </c>
      <c r="BT151">
        <v>4198350.7093126504</v>
      </c>
      <c r="BU151">
        <v>4352616.6361388201</v>
      </c>
      <c r="BV151">
        <v>3289687.8398936298</v>
      </c>
      <c r="BX151">
        <v>1802768.9673488</v>
      </c>
      <c r="BY151">
        <v>2556184.54892537</v>
      </c>
      <c r="BZ151">
        <v>2284239.7294850498</v>
      </c>
      <c r="CA151">
        <v>1165339.2847273501</v>
      </c>
      <c r="CC151">
        <v>4201889.93714929</v>
      </c>
      <c r="CD151">
        <v>3807225.7508717198</v>
      </c>
      <c r="CE151">
        <v>2055970.4521649301</v>
      </c>
      <c r="CF151">
        <v>2313845.46502017</v>
      </c>
    </row>
    <row r="152" spans="1:84">
      <c r="A152" s="36">
        <v>45118</v>
      </c>
      <c r="B152">
        <v>2579643.1662205998</v>
      </c>
      <c r="C152">
        <v>2477813.0568367401</v>
      </c>
      <c r="D152" s="137">
        <v>3080113.1311455299</v>
      </c>
      <c r="E152">
        <v>2964938.7776190802</v>
      </c>
      <c r="F152" s="135">
        <v>2997534.2246960299</v>
      </c>
      <c r="G152" s="135">
        <v>4318177.4846820002</v>
      </c>
      <c r="H152">
        <v>1857120.67809192</v>
      </c>
      <c r="I152">
        <v>1902254.5022438001</v>
      </c>
      <c r="J152">
        <v>2017617.78407512</v>
      </c>
      <c r="K152">
        <v>4585777.7684828602</v>
      </c>
      <c r="L152" s="40">
        <v>5287823.04987376</v>
      </c>
      <c r="M152">
        <v>4726507.7355423504</v>
      </c>
      <c r="N152" t="s">
        <v>1618</v>
      </c>
      <c r="O152">
        <v>22874.03</v>
      </c>
      <c r="P152">
        <f t="shared" si="8"/>
        <v>1425581.7866802947</v>
      </c>
      <c r="Q152">
        <v>22648.2</v>
      </c>
      <c r="R152">
        <f t="shared" si="9"/>
        <v>1418611.2790125932</v>
      </c>
      <c r="T152" s="19">
        <v>43550</v>
      </c>
      <c r="U152">
        <v>1737924.4002187101</v>
      </c>
      <c r="V152" s="135">
        <v>1791556.19723116</v>
      </c>
      <c r="W152">
        <v>1599516.54470079</v>
      </c>
      <c r="X152">
        <v>1680006.8854815699</v>
      </c>
      <c r="Y152" s="135">
        <v>1675878.8299622501</v>
      </c>
      <c r="Z152">
        <v>1313472.24312656</v>
      </c>
      <c r="AA152">
        <v>1745037.98197585</v>
      </c>
      <c r="AB152" s="40">
        <v>1675949.44942756</v>
      </c>
      <c r="AC152">
        <v>1253330.36181027</v>
      </c>
      <c r="AD152">
        <v>1663090.21096629</v>
      </c>
      <c r="AE152">
        <v>1709666.4916616201</v>
      </c>
      <c r="AF152" s="40">
        <v>1853106.19489842</v>
      </c>
      <c r="AG152" t="s">
        <v>1619</v>
      </c>
      <c r="AH152">
        <v>9711.74</v>
      </c>
      <c r="AI152">
        <f t="shared" si="10"/>
        <v>1049998.4323121016</v>
      </c>
      <c r="AJ152">
        <v>8591.01</v>
      </c>
      <c r="AK152">
        <f t="shared" si="11"/>
        <v>992355.48717308964</v>
      </c>
      <c r="AM152" s="29"/>
      <c r="AN152">
        <v>5045394.8267481001</v>
      </c>
      <c r="AO152">
        <v>3290111.6799121699</v>
      </c>
      <c r="AP152">
        <v>3853058.2472518701</v>
      </c>
      <c r="AQ152">
        <v>3717285.4038703302</v>
      </c>
      <c r="AS152">
        <v>1791573.7720615601</v>
      </c>
      <c r="AT152">
        <v>1681632.6832500901</v>
      </c>
      <c r="AU152">
        <v>2064915.2630749999</v>
      </c>
      <c r="AV152">
        <v>2199775.1281274701</v>
      </c>
      <c r="AX152">
        <v>5045394.8267481001</v>
      </c>
      <c r="AY152">
        <v>3764843.5939048398</v>
      </c>
      <c r="AZ152">
        <v>4547042.4016416101</v>
      </c>
      <c r="BA152">
        <v>3072582.5497856401</v>
      </c>
      <c r="BC152">
        <v>1791573.7720615601</v>
      </c>
      <c r="BD152">
        <v>1819339.5956888499</v>
      </c>
      <c r="BE152">
        <v>1770831.14658565</v>
      </c>
      <c r="BF152">
        <v>1822134.7318273501</v>
      </c>
      <c r="BH152">
        <v>3853058.2472518701</v>
      </c>
      <c r="BI152">
        <v>4547042.4016416101</v>
      </c>
      <c r="BK152">
        <v>2064915.2630749999</v>
      </c>
      <c r="BL152">
        <v>1770831.14658565</v>
      </c>
      <c r="BN152">
        <v>5045394.8267481001</v>
      </c>
      <c r="BO152">
        <v>3853058.2472518701</v>
      </c>
      <c r="BP152">
        <v>1791573.7720615601</v>
      </c>
      <c r="BQ152">
        <v>2064915.2630749999</v>
      </c>
      <c r="BS152">
        <v>5045394.8267481001</v>
      </c>
      <c r="BT152">
        <v>4401781.7929323995</v>
      </c>
      <c r="BU152">
        <v>4446785.4970616903</v>
      </c>
      <c r="BV152">
        <v>3328703.5376747702</v>
      </c>
      <c r="BX152">
        <v>1791573.7720615601</v>
      </c>
      <c r="BY152">
        <v>2563789.19795842</v>
      </c>
      <c r="BZ152">
        <v>2276884.4775561099</v>
      </c>
      <c r="CA152">
        <v>1163369.86133616</v>
      </c>
      <c r="CC152">
        <v>4313534.1527793501</v>
      </c>
      <c r="CD152">
        <v>3948873.5849329</v>
      </c>
      <c r="CE152">
        <v>2069622.0959673</v>
      </c>
      <c r="CF152">
        <v>2333281.7669263398</v>
      </c>
    </row>
    <row r="153" spans="1:84">
      <c r="A153" s="36">
        <v>45125</v>
      </c>
      <c r="B153">
        <v>2574380.6941615101</v>
      </c>
      <c r="C153">
        <v>2471581.3569987998</v>
      </c>
      <c r="D153" s="137">
        <v>3069671.5476309499</v>
      </c>
      <c r="E153">
        <v>2966945.0528586102</v>
      </c>
      <c r="F153" s="135">
        <v>2996230.2973082899</v>
      </c>
      <c r="G153" s="135">
        <v>4303538.8630089303</v>
      </c>
      <c r="H153">
        <v>1847519.3641861901</v>
      </c>
      <c r="I153">
        <v>1896490.6711019999</v>
      </c>
      <c r="J153">
        <v>2013784.3102853801</v>
      </c>
      <c r="K153">
        <v>4668092.47942713</v>
      </c>
      <c r="L153" s="40">
        <v>5434031.3572027702</v>
      </c>
      <c r="M153">
        <v>4817303.9491421198</v>
      </c>
      <c r="N153" t="s">
        <v>1620</v>
      </c>
      <c r="O153">
        <v>23408.44</v>
      </c>
      <c r="P153">
        <f t="shared" si="8"/>
        <v>1458887.9055679508</v>
      </c>
      <c r="Q153">
        <v>23287.5</v>
      </c>
      <c r="R153">
        <f t="shared" si="9"/>
        <v>1458654.9995145649</v>
      </c>
      <c r="T153" s="19">
        <v>43557</v>
      </c>
      <c r="U153">
        <v>1753710.5468540301</v>
      </c>
      <c r="V153" s="135">
        <v>1810752.72188449</v>
      </c>
      <c r="W153">
        <v>1597549.1393508101</v>
      </c>
      <c r="X153">
        <v>1726319.07529134</v>
      </c>
      <c r="Y153" s="135">
        <v>1716460.2358297899</v>
      </c>
      <c r="Z153">
        <v>1338638.3713048601</v>
      </c>
      <c r="AA153">
        <v>1776495.1999975999</v>
      </c>
      <c r="AB153" s="40">
        <v>1690831.8805384701</v>
      </c>
      <c r="AC153">
        <v>1256225.5549460601</v>
      </c>
      <c r="AD153">
        <v>1682539.6133282201</v>
      </c>
      <c r="AE153">
        <v>1729660.59136937</v>
      </c>
      <c r="AF153" s="40">
        <v>1891243.1203894301</v>
      </c>
      <c r="AG153" t="s">
        <v>1621</v>
      </c>
      <c r="AH153">
        <v>9691.01</v>
      </c>
      <c r="AI153">
        <f t="shared" si="10"/>
        <v>1047757.1791997007</v>
      </c>
      <c r="AJ153">
        <v>8542.51</v>
      </c>
      <c r="AK153">
        <f t="shared" si="11"/>
        <v>986753.20744953037</v>
      </c>
      <c r="AM153" s="29"/>
      <c r="AN153">
        <v>5248371.0606281804</v>
      </c>
      <c r="AO153">
        <v>3521422.9815683998</v>
      </c>
      <c r="AP153">
        <v>4072200.93506432</v>
      </c>
      <c r="AQ153">
        <v>3780869.57070354</v>
      </c>
      <c r="AS153">
        <v>1810770.4850292001</v>
      </c>
      <c r="AT153">
        <v>1689956.7650321799</v>
      </c>
      <c r="AU153">
        <v>2122113.4158621798</v>
      </c>
      <c r="AV153">
        <v>2248379.1595834498</v>
      </c>
      <c r="AX153">
        <v>5248371.0606281804</v>
      </c>
      <c r="AY153">
        <v>3968182.79641164</v>
      </c>
      <c r="AZ153">
        <v>4719716.3368439497</v>
      </c>
      <c r="BA153">
        <v>3140486.6241358998</v>
      </c>
      <c r="BC153">
        <v>1810770.4850292001</v>
      </c>
      <c r="BD153">
        <v>1830692.2747659399</v>
      </c>
      <c r="BE153">
        <v>1828170.65911209</v>
      </c>
      <c r="BF153">
        <v>1887540.25802629</v>
      </c>
      <c r="BH153">
        <v>4072200.93506432</v>
      </c>
      <c r="BI153">
        <v>4719716.3368439497</v>
      </c>
      <c r="BK153">
        <v>2122113.4158621798</v>
      </c>
      <c r="BL153">
        <v>1828170.65911209</v>
      </c>
      <c r="BN153">
        <v>5248371.0606281804</v>
      </c>
      <c r="BO153">
        <v>4072200.93506432</v>
      </c>
      <c r="BP153">
        <v>1810770.4850292001</v>
      </c>
      <c r="BQ153">
        <v>2122113.4158621798</v>
      </c>
      <c r="BS153">
        <v>5248371.0606281804</v>
      </c>
      <c r="BT153">
        <v>4602437.01596322</v>
      </c>
      <c r="BU153">
        <v>4672704.43423991</v>
      </c>
      <c r="BV153">
        <v>3381796.3591006799</v>
      </c>
      <c r="BX153">
        <v>1810770.4850292001</v>
      </c>
      <c r="BY153">
        <v>2659482.6297722198</v>
      </c>
      <c r="BZ153">
        <v>2329207.2828503498</v>
      </c>
      <c r="CA153">
        <v>1175573.61118158</v>
      </c>
      <c r="CC153">
        <v>4271692.8714973899</v>
      </c>
      <c r="CD153">
        <v>3927845.83309313</v>
      </c>
      <c r="CE153">
        <v>2102663.61272942</v>
      </c>
      <c r="CF153">
        <v>2348319.7679141802</v>
      </c>
    </row>
    <row r="154" spans="1:84">
      <c r="A154" s="36">
        <v>45132</v>
      </c>
      <c r="B154">
        <v>2653036.6056371201</v>
      </c>
      <c r="C154">
        <v>2531949.73164349</v>
      </c>
      <c r="D154" s="137">
        <v>3111142.8102394398</v>
      </c>
      <c r="E154">
        <v>3048981.0835701502</v>
      </c>
      <c r="F154" s="135">
        <v>3069128.5804417999</v>
      </c>
      <c r="G154" s="135">
        <v>4368995.6891152998</v>
      </c>
      <c r="H154">
        <v>1847574.78976711</v>
      </c>
      <c r="I154">
        <v>1889141.7697514801</v>
      </c>
      <c r="J154">
        <v>2035835.2484830001</v>
      </c>
      <c r="K154">
        <v>4869738.51423012</v>
      </c>
      <c r="L154" s="40">
        <v>5652642.4387030397</v>
      </c>
      <c r="M154">
        <v>5081195.8594761305</v>
      </c>
      <c r="N154" t="s">
        <v>1622</v>
      </c>
      <c r="O154">
        <v>23398.22</v>
      </c>
      <c r="P154">
        <f t="shared" si="8"/>
        <v>1458250.9628927917</v>
      </c>
      <c r="Q154">
        <v>23512.400000000001</v>
      </c>
      <c r="R154">
        <f t="shared" si="9"/>
        <v>1472742.0208517984</v>
      </c>
      <c r="T154" s="19">
        <v>43564</v>
      </c>
      <c r="U154">
        <v>1751553.4828814</v>
      </c>
      <c r="V154" s="135">
        <v>1797787.7323958001</v>
      </c>
      <c r="W154">
        <v>1587420.6778073299</v>
      </c>
      <c r="X154">
        <v>1706667.8098176101</v>
      </c>
      <c r="Y154" s="135">
        <v>1690018.1658968299</v>
      </c>
      <c r="Z154">
        <v>1329214.3571708801</v>
      </c>
      <c r="AA154">
        <v>1771651.2897522801</v>
      </c>
      <c r="AB154" s="40">
        <v>1683214.6829166501</v>
      </c>
      <c r="AC154">
        <v>1253436.73421408</v>
      </c>
      <c r="AD154">
        <v>1673982.69758043</v>
      </c>
      <c r="AE154">
        <v>1717475.1325031701</v>
      </c>
      <c r="AF154" s="40">
        <v>1864973.75344722</v>
      </c>
      <c r="AG154" t="s">
        <v>1623</v>
      </c>
      <c r="AH154">
        <v>9695.7000000000007</v>
      </c>
      <c r="AI154">
        <f t="shared" si="10"/>
        <v>1048264.2451474653</v>
      </c>
      <c r="AJ154">
        <v>8460.66</v>
      </c>
      <c r="AK154">
        <f t="shared" si="11"/>
        <v>977298.63847276079</v>
      </c>
      <c r="AM154" s="29"/>
      <c r="AN154">
        <v>5281383.3145995298</v>
      </c>
      <c r="AO154">
        <v>3528148.8994632</v>
      </c>
      <c r="AP154">
        <v>4090668.3663048302</v>
      </c>
      <c r="AQ154">
        <v>3931272.5622261199</v>
      </c>
      <c r="AS154">
        <v>1797805.3683563999</v>
      </c>
      <c r="AT154">
        <v>1674273.9662526799</v>
      </c>
      <c r="AU154">
        <v>2097528.7319394099</v>
      </c>
      <c r="AV154">
        <v>2196194.2792895101</v>
      </c>
      <c r="AX154">
        <v>5281383.3145995298</v>
      </c>
      <c r="AY154">
        <v>3994293.4392120298</v>
      </c>
      <c r="AZ154">
        <v>4721557.0262153205</v>
      </c>
      <c r="BA154">
        <v>3276155.6462985701</v>
      </c>
      <c r="BC154">
        <v>1797805.3683563999</v>
      </c>
      <c r="BD154">
        <v>1817547.9042331199</v>
      </c>
      <c r="BE154">
        <v>1819669.66554722</v>
      </c>
      <c r="BF154">
        <v>1863700.62456742</v>
      </c>
      <c r="BH154">
        <v>4090668.3663048302</v>
      </c>
      <c r="BI154">
        <v>4721557.0262153205</v>
      </c>
      <c r="BK154">
        <v>2097528.7319394099</v>
      </c>
      <c r="BL154">
        <v>1819669.66554722</v>
      </c>
      <c r="BN154">
        <v>5281383.3145995298</v>
      </c>
      <c r="BO154">
        <v>4090668.3663048302</v>
      </c>
      <c r="BP154">
        <v>1797805.3683563999</v>
      </c>
      <c r="BQ154">
        <v>2097528.7319394099</v>
      </c>
      <c r="BS154">
        <v>5281383.3145995298</v>
      </c>
      <c r="BT154">
        <v>4643329.6688500503</v>
      </c>
      <c r="BU154">
        <v>4741229.6447680397</v>
      </c>
      <c r="BV154">
        <v>3378972.5591408298</v>
      </c>
      <c r="BX154">
        <v>1797805.3683563999</v>
      </c>
      <c r="BY154">
        <v>2634084.5706579001</v>
      </c>
      <c r="BZ154">
        <v>2300313.4665065901</v>
      </c>
      <c r="CA154">
        <v>1151051.14565233</v>
      </c>
      <c r="CC154">
        <v>4352043.4144102503</v>
      </c>
      <c r="CD154">
        <v>4012058.8477546498</v>
      </c>
      <c r="CE154">
        <v>2132206.0364882699</v>
      </c>
      <c r="CF154">
        <v>2410890.74813026</v>
      </c>
    </row>
    <row r="155" spans="1:84">
      <c r="A155" s="36">
        <v>45139</v>
      </c>
      <c r="B155">
        <v>2695060.7054704102</v>
      </c>
      <c r="C155">
        <v>2553800.4578275699</v>
      </c>
      <c r="D155" s="137">
        <v>3147885.4068283699</v>
      </c>
      <c r="E155">
        <v>3108365.0718078101</v>
      </c>
      <c r="F155" s="135">
        <v>3136434.5702108899</v>
      </c>
      <c r="G155" s="135">
        <v>4435448.1135467403</v>
      </c>
      <c r="H155">
        <v>1856652.5405675001</v>
      </c>
      <c r="I155">
        <v>1890388.6033195099</v>
      </c>
      <c r="J155">
        <v>2009532.2570726001</v>
      </c>
      <c r="K155">
        <v>4979551.117726</v>
      </c>
      <c r="L155" s="40">
        <v>5688197.5596424798</v>
      </c>
      <c r="M155">
        <v>5034296.4216931602</v>
      </c>
      <c r="N155" t="s">
        <v>1624</v>
      </c>
      <c r="O155">
        <v>23756.57</v>
      </c>
      <c r="P155">
        <f t="shared" si="8"/>
        <v>1480584.4665760903</v>
      </c>
      <c r="Q155">
        <v>23993.599999999999</v>
      </c>
      <c r="R155">
        <f t="shared" si="9"/>
        <v>1502882.8597467593</v>
      </c>
      <c r="T155" s="19">
        <v>43571</v>
      </c>
      <c r="U155">
        <v>1786216.7263076201</v>
      </c>
      <c r="V155" s="135">
        <v>1840826.77070935</v>
      </c>
      <c r="W155">
        <v>1628360.2570879799</v>
      </c>
      <c r="X155">
        <v>1722475.0847733701</v>
      </c>
      <c r="Y155" s="135">
        <v>1704357.9700344701</v>
      </c>
      <c r="Z155">
        <v>1347810.0660277</v>
      </c>
      <c r="AA155">
        <v>1782606.0002272399</v>
      </c>
      <c r="AB155" s="40">
        <v>1701864.70160336</v>
      </c>
      <c r="AC155">
        <v>1265193.9707810001</v>
      </c>
      <c r="AD155">
        <v>1699100.4093903201</v>
      </c>
      <c r="AE155">
        <v>1745169.4190147801</v>
      </c>
      <c r="AF155" s="40">
        <v>1878028.56972135</v>
      </c>
      <c r="AG155" t="s">
        <v>1625</v>
      </c>
      <c r="AH155">
        <v>9592.5499999999993</v>
      </c>
      <c r="AI155">
        <f t="shared" si="10"/>
        <v>1037112.0377888463</v>
      </c>
      <c r="AJ155">
        <v>8363.73</v>
      </c>
      <c r="AK155">
        <f t="shared" si="11"/>
        <v>966102.16479019157</v>
      </c>
      <c r="AM155" s="29"/>
      <c r="AN155">
        <v>5343254.7201300599</v>
      </c>
      <c r="AO155">
        <v>3599223.4590428802</v>
      </c>
      <c r="AP155">
        <v>4171643.1466158298</v>
      </c>
      <c r="AQ155">
        <v>3956137.8611821998</v>
      </c>
      <c r="AS155">
        <v>1840844.8288748499</v>
      </c>
      <c r="AT155">
        <v>1713669.6326786</v>
      </c>
      <c r="AU155">
        <v>2127932.4109088699</v>
      </c>
      <c r="AV155">
        <v>2225381.7012612699</v>
      </c>
      <c r="AX155">
        <v>5343254.7201300599</v>
      </c>
      <c r="AY155">
        <v>4030601.5665744701</v>
      </c>
      <c r="AZ155">
        <v>4737893.6135260202</v>
      </c>
      <c r="BA155">
        <v>3250847.3439309099</v>
      </c>
      <c r="BC155">
        <v>1840844.8288748499</v>
      </c>
      <c r="BD155">
        <v>1854634.9692190001</v>
      </c>
      <c r="BE155">
        <v>1845308.8111347801</v>
      </c>
      <c r="BF155">
        <v>1878554.31854522</v>
      </c>
      <c r="BH155">
        <v>4171643.1466158298</v>
      </c>
      <c r="BI155">
        <v>4737893.6135260202</v>
      </c>
      <c r="BK155">
        <v>2127932.4109088699</v>
      </c>
      <c r="BL155">
        <v>1845308.8111347801</v>
      </c>
      <c r="BN155">
        <v>5343254.7201300599</v>
      </c>
      <c r="BO155">
        <v>4171643.1466158298</v>
      </c>
      <c r="BP155">
        <v>1840844.8288748499</v>
      </c>
      <c r="BQ155">
        <v>2127932.4109088699</v>
      </c>
      <c r="BS155">
        <v>5343254.7201300599</v>
      </c>
      <c r="BT155">
        <v>4716206.7280026497</v>
      </c>
      <c r="BU155">
        <v>4770151.1456011198</v>
      </c>
      <c r="BV155">
        <v>3437192.2563348301</v>
      </c>
      <c r="BX155">
        <v>1840844.8288748499</v>
      </c>
      <c r="BY155">
        <v>2694931.92424009</v>
      </c>
      <c r="BZ155">
        <v>2339280.77662921</v>
      </c>
      <c r="CA155">
        <v>1162262.38381099</v>
      </c>
      <c r="CC155">
        <v>4405660.5892757904</v>
      </c>
      <c r="CD155">
        <v>4032620.6493493901</v>
      </c>
      <c r="CE155">
        <v>2162557.9894176801</v>
      </c>
      <c r="CF155">
        <v>2441593.4418076999</v>
      </c>
    </row>
    <row r="156" spans="1:84">
      <c r="A156" s="36">
        <v>45146</v>
      </c>
      <c r="B156">
        <v>2698204.9429601301</v>
      </c>
      <c r="C156">
        <v>2568318.81343032</v>
      </c>
      <c r="D156" s="137">
        <v>3168976.2390541201</v>
      </c>
      <c r="E156">
        <v>3136381.8023217102</v>
      </c>
      <c r="F156" s="135">
        <v>3166873.6677147802</v>
      </c>
      <c r="G156" s="135">
        <v>4448310.9130760301</v>
      </c>
      <c r="H156">
        <v>1839775.5689737401</v>
      </c>
      <c r="I156">
        <v>1874140.71327398</v>
      </c>
      <c r="J156">
        <v>2006678.72126756</v>
      </c>
      <c r="K156">
        <v>5037695.6762773199</v>
      </c>
      <c r="L156" s="40">
        <v>5754834.7940536896</v>
      </c>
      <c r="M156">
        <v>5095362.4372883001</v>
      </c>
      <c r="N156" t="s">
        <v>1626</v>
      </c>
      <c r="O156">
        <v>23812.47</v>
      </c>
      <c r="P156">
        <f t="shared" si="8"/>
        <v>1484068.3311104742</v>
      </c>
      <c r="Q156">
        <v>24165.7</v>
      </c>
      <c r="R156">
        <f t="shared" si="9"/>
        <v>1513662.656866092</v>
      </c>
      <c r="T156" s="19">
        <v>43578</v>
      </c>
      <c r="U156">
        <v>1745675.5606761901</v>
      </c>
      <c r="V156" s="135">
        <v>1791096.8354986401</v>
      </c>
      <c r="W156">
        <v>1546486.30336159</v>
      </c>
      <c r="X156">
        <v>1695954.71005147</v>
      </c>
      <c r="Y156" s="135">
        <v>1667722.79546858</v>
      </c>
      <c r="Z156">
        <v>1325032.0759118299</v>
      </c>
      <c r="AA156">
        <v>1751469.81542327</v>
      </c>
      <c r="AB156" s="40">
        <v>1672235.23714845</v>
      </c>
      <c r="AC156">
        <v>1233020.0881040399</v>
      </c>
      <c r="AD156">
        <v>1684936.09052295</v>
      </c>
      <c r="AE156">
        <v>1731461.11322842</v>
      </c>
      <c r="AF156" s="40">
        <v>1873051.7940115901</v>
      </c>
      <c r="AG156" t="s">
        <v>1627</v>
      </c>
      <c r="AH156">
        <v>9594.2800000000007</v>
      </c>
      <c r="AI156">
        <f t="shared" si="10"/>
        <v>1037299.0791725636</v>
      </c>
      <c r="AJ156">
        <v>8375.0300000000007</v>
      </c>
      <c r="AK156">
        <f t="shared" si="11"/>
        <v>967407.43821032008</v>
      </c>
      <c r="AM156" s="29"/>
      <c r="AN156">
        <v>5553778.9561031898</v>
      </c>
      <c r="AO156">
        <v>3700271.6576555101</v>
      </c>
      <c r="AP156">
        <v>4414036.4716499504</v>
      </c>
      <c r="AQ156">
        <v>4087719.0064451201</v>
      </c>
      <c r="AS156">
        <v>1791114.40582279</v>
      </c>
      <c r="AT156">
        <v>1656870.05270347</v>
      </c>
      <c r="AU156">
        <v>2073478.62051372</v>
      </c>
      <c r="AV156">
        <v>2155115.2740439498</v>
      </c>
      <c r="AX156">
        <v>5553778.9561031898</v>
      </c>
      <c r="AY156">
        <v>4180640.7098901998</v>
      </c>
      <c r="AZ156">
        <v>4880456.8323570201</v>
      </c>
      <c r="BA156">
        <v>3191746.9392182501</v>
      </c>
      <c r="BC156">
        <v>1791114.40582279</v>
      </c>
      <c r="BD156">
        <v>1804430.00060224</v>
      </c>
      <c r="BE156">
        <v>1795448.5670579199</v>
      </c>
      <c r="BF156">
        <v>1821803.19258197</v>
      </c>
      <c r="BH156">
        <v>4414036.4716499504</v>
      </c>
      <c r="BI156">
        <v>4880456.8323570201</v>
      </c>
      <c r="BK156">
        <v>2073478.62051372</v>
      </c>
      <c r="BL156">
        <v>1795448.5670579199</v>
      </c>
      <c r="BN156">
        <v>5553778.9561031898</v>
      </c>
      <c r="BO156">
        <v>4414036.4716499504</v>
      </c>
      <c r="BP156">
        <v>1791114.40582279</v>
      </c>
      <c r="BQ156">
        <v>2073478.62051372</v>
      </c>
      <c r="BS156">
        <v>5553778.9561031898</v>
      </c>
      <c r="BT156">
        <v>4882004.9755255897</v>
      </c>
      <c r="BU156">
        <v>5050182.86860363</v>
      </c>
      <c r="BV156">
        <v>3478335.4476431599</v>
      </c>
      <c r="BX156">
        <v>1791114.40582279</v>
      </c>
      <c r="BY156">
        <v>2597254.11664601</v>
      </c>
      <c r="BZ156">
        <v>2289571.0601258399</v>
      </c>
      <c r="CA156">
        <v>1126005.6087480001</v>
      </c>
      <c r="CC156">
        <v>4073826.2336915298</v>
      </c>
      <c r="CD156">
        <v>3771266.5050650602</v>
      </c>
      <c r="CE156">
        <v>2210739.7814218998</v>
      </c>
      <c r="CF156">
        <v>2483491.1852691201</v>
      </c>
    </row>
    <row r="157" spans="1:84">
      <c r="A157" s="36">
        <v>45154</v>
      </c>
      <c r="B157">
        <v>2745486.4875772698</v>
      </c>
      <c r="C157">
        <v>2633104.6554991002</v>
      </c>
      <c r="D157" s="137">
        <v>3306921.77474014</v>
      </c>
      <c r="E157">
        <v>3184117.5333530498</v>
      </c>
      <c r="F157" s="135">
        <v>3245380.46593743</v>
      </c>
      <c r="G157" s="135">
        <v>4618013.9744098801</v>
      </c>
      <c r="H157">
        <v>1842504.56940106</v>
      </c>
      <c r="I157">
        <v>1877926.4775147899</v>
      </c>
      <c r="J157">
        <v>2030959.5337948999</v>
      </c>
      <c r="K157">
        <v>5206760.7431731904</v>
      </c>
      <c r="L157" s="40">
        <v>5981575.2849394102</v>
      </c>
      <c r="M157">
        <v>5262388.4179826099</v>
      </c>
      <c r="N157" t="s">
        <v>1628</v>
      </c>
      <c r="O157">
        <v>23820.080000000002</v>
      </c>
      <c r="P157">
        <f t="shared" si="8"/>
        <v>1484542.6103431515</v>
      </c>
      <c r="Q157">
        <v>24304.6</v>
      </c>
      <c r="R157">
        <f t="shared" si="9"/>
        <v>1522362.9114847744</v>
      </c>
      <c r="T157" s="19">
        <v>43585</v>
      </c>
      <c r="U157">
        <v>1751500.2981303099</v>
      </c>
      <c r="V157" s="135">
        <v>1788275.85798273</v>
      </c>
      <c r="W157">
        <v>1567843.2792110201</v>
      </c>
      <c r="X157">
        <v>1695932.09732201</v>
      </c>
      <c r="Y157" s="135">
        <v>1672392.41929589</v>
      </c>
      <c r="Z157">
        <v>1313623.54973823</v>
      </c>
      <c r="AA157">
        <v>1780246.46449068</v>
      </c>
      <c r="AB157" s="40">
        <v>1695897.3657541</v>
      </c>
      <c r="AC157">
        <v>1255041.82687758</v>
      </c>
      <c r="AD157">
        <v>1730792.9564392299</v>
      </c>
      <c r="AE157">
        <v>1778584.19436792</v>
      </c>
      <c r="AF157" s="40">
        <v>1921582.5659944301</v>
      </c>
      <c r="AG157" t="s">
        <v>1629</v>
      </c>
      <c r="AH157">
        <v>9502.61</v>
      </c>
      <c r="AI157">
        <f t="shared" si="10"/>
        <v>1027388.0481636968</v>
      </c>
      <c r="AJ157">
        <v>8244.41</v>
      </c>
      <c r="AK157">
        <f t="shared" si="11"/>
        <v>952319.40156101459</v>
      </c>
      <c r="AM157" s="29"/>
      <c r="AN157">
        <v>5709978.9892435903</v>
      </c>
      <c r="AO157">
        <v>3775109.6519315899</v>
      </c>
      <c r="AP157">
        <v>4537408.7910325602</v>
      </c>
      <c r="AQ157">
        <v>4146193.8268323201</v>
      </c>
      <c r="AS157">
        <v>1788293.4006336201</v>
      </c>
      <c r="AT157">
        <v>1666952.1069741701</v>
      </c>
      <c r="AU157">
        <v>2110054.7833795799</v>
      </c>
      <c r="AV157">
        <v>2155481.6436405401</v>
      </c>
      <c r="AX157">
        <v>5709978.9892435903</v>
      </c>
      <c r="AY157">
        <v>4271151.5812593298</v>
      </c>
      <c r="AZ157">
        <v>5016328.75056984</v>
      </c>
      <c r="BA157">
        <v>3229744.6865296401</v>
      </c>
      <c r="BC157">
        <v>1788293.4006336201</v>
      </c>
      <c r="BD157">
        <v>1818405.31095691</v>
      </c>
      <c r="BE157">
        <v>1805844.21426118</v>
      </c>
      <c r="BF157">
        <v>1820382.1860917599</v>
      </c>
      <c r="BH157">
        <v>4537408.7910325602</v>
      </c>
      <c r="BI157">
        <v>5016328.75056984</v>
      </c>
      <c r="BK157">
        <v>2110054.7833795799</v>
      </c>
      <c r="BL157">
        <v>1805844.21426118</v>
      </c>
      <c r="BN157">
        <v>5709978.9892435903</v>
      </c>
      <c r="BO157">
        <v>4537408.7910325602</v>
      </c>
      <c r="BP157">
        <v>1788293.4006336201</v>
      </c>
      <c r="BQ157">
        <v>2110054.7833795799</v>
      </c>
      <c r="BS157">
        <v>5709978.9892435903</v>
      </c>
      <c r="BT157">
        <v>5058465.0453659603</v>
      </c>
      <c r="BU157">
        <v>5197471.4519664599</v>
      </c>
      <c r="BV157">
        <v>3550267.4247004199</v>
      </c>
      <c r="BX157">
        <v>1788293.4006336201</v>
      </c>
      <c r="BY157">
        <v>2608513.2132416698</v>
      </c>
      <c r="BZ157">
        <v>2331321.3884072299</v>
      </c>
      <c r="CA157">
        <v>1133499.1760742201</v>
      </c>
      <c r="CC157">
        <v>4136318.72811636</v>
      </c>
      <c r="CD157">
        <v>3854064.66118376</v>
      </c>
      <c r="CE157">
        <v>2200006.6397831002</v>
      </c>
      <c r="CF157">
        <v>2516273.2689146702</v>
      </c>
    </row>
    <row r="158" spans="1:84">
      <c r="A158" s="36">
        <v>45160</v>
      </c>
      <c r="B158">
        <v>2785753.6227283999</v>
      </c>
      <c r="C158">
        <v>2669586.3205010402</v>
      </c>
      <c r="D158" s="137">
        <v>3362544.1989912698</v>
      </c>
      <c r="E158">
        <v>3205960.5796318501</v>
      </c>
      <c r="F158" s="135">
        <v>3270986.5178136802</v>
      </c>
      <c r="G158" s="135">
        <v>4719517.9215674102</v>
      </c>
      <c r="H158">
        <v>1851852.2092498201</v>
      </c>
      <c r="I158">
        <v>1887635.3574035501</v>
      </c>
      <c r="J158">
        <v>2045480.89446153</v>
      </c>
      <c r="K158">
        <v>5354198.8515507104</v>
      </c>
      <c r="L158" s="40">
        <v>6149807.0898283301</v>
      </c>
      <c r="M158">
        <v>5392632.5313276798</v>
      </c>
      <c r="N158" t="s">
        <v>1630</v>
      </c>
      <c r="O158">
        <v>24091.07</v>
      </c>
      <c r="P158">
        <f t="shared" si="8"/>
        <v>1501431.5629401573</v>
      </c>
      <c r="Q158">
        <v>24657.5</v>
      </c>
      <c r="R158">
        <f t="shared" si="9"/>
        <v>1544467.4460775256</v>
      </c>
      <c r="T158" s="19">
        <v>43592</v>
      </c>
      <c r="U158">
        <v>1708938.84088575</v>
      </c>
      <c r="V158" s="135">
        <v>1751365.84427396</v>
      </c>
      <c r="W158">
        <v>1518863.8551684599</v>
      </c>
      <c r="X158">
        <v>1644878.6931509001</v>
      </c>
      <c r="Y158" s="135">
        <v>1622613.6589355499</v>
      </c>
      <c r="Z158">
        <v>1272822.40228336</v>
      </c>
      <c r="AA158">
        <v>1736173.49618477</v>
      </c>
      <c r="AB158" s="40">
        <v>1650871.2906933301</v>
      </c>
      <c r="AC158">
        <v>1225071.4280517399</v>
      </c>
      <c r="AD158">
        <v>1696951.8332052301</v>
      </c>
      <c r="AE158">
        <v>1738441.54910103</v>
      </c>
      <c r="AF158" s="40">
        <v>1876290.86491394</v>
      </c>
      <c r="AG158" t="s">
        <v>1631</v>
      </c>
      <c r="AH158">
        <v>9526.25</v>
      </c>
      <c r="AI158">
        <f t="shared" si="10"/>
        <v>1029943.9200198068</v>
      </c>
      <c r="AJ158">
        <v>8253.92</v>
      </c>
      <c r="AK158">
        <f t="shared" si="11"/>
        <v>953417.91043052066</v>
      </c>
      <c r="AM158" s="29"/>
      <c r="AN158">
        <v>5846161.9881370496</v>
      </c>
      <c r="AO158">
        <v>3790285.5927323601</v>
      </c>
      <c r="AP158">
        <v>4607715.9402496098</v>
      </c>
      <c r="AQ158">
        <v>4269957.7125632698</v>
      </c>
      <c r="AS158">
        <v>1751383.0248445401</v>
      </c>
      <c r="AT158">
        <v>1618335.44877427</v>
      </c>
      <c r="AU158">
        <v>2051110.4030058701</v>
      </c>
      <c r="AV158">
        <v>2090914.19100528</v>
      </c>
      <c r="AX158">
        <v>5846161.9881370496</v>
      </c>
      <c r="AY158">
        <v>4357621.0450219205</v>
      </c>
      <c r="AZ158">
        <v>4983296.2257473404</v>
      </c>
      <c r="BA158">
        <v>3322276.8717987202</v>
      </c>
      <c r="BC158">
        <v>1751383.0248445401</v>
      </c>
      <c r="BD158">
        <v>1769299.2755345199</v>
      </c>
      <c r="BE158">
        <v>1762178.9011603501</v>
      </c>
      <c r="BF158">
        <v>1762457.6249303201</v>
      </c>
      <c r="BH158">
        <v>4607715.9402496098</v>
      </c>
      <c r="BI158">
        <v>4983296.2257473404</v>
      </c>
      <c r="BK158">
        <v>2051110.4030058701</v>
      </c>
      <c r="BL158">
        <v>1762178.9011603501</v>
      </c>
      <c r="BN158">
        <v>5846161.9881370496</v>
      </c>
      <c r="BO158">
        <v>4607715.9402496098</v>
      </c>
      <c r="BP158">
        <v>1751383.0248445401</v>
      </c>
      <c r="BQ158">
        <v>2051110.4030058701</v>
      </c>
      <c r="BS158">
        <v>5846161.9881370496</v>
      </c>
      <c r="BT158">
        <v>5189378.12074003</v>
      </c>
      <c r="BU158">
        <v>5296301.3716256004</v>
      </c>
      <c r="BV158">
        <v>3650615.73345957</v>
      </c>
      <c r="BX158">
        <v>1751383.0248445401</v>
      </c>
      <c r="BY158">
        <v>2527571.0482347799</v>
      </c>
      <c r="BZ158">
        <v>2272140.7949625198</v>
      </c>
      <c r="CA158">
        <v>1100043.94789239</v>
      </c>
      <c r="CC158">
        <v>4167920.2031991701</v>
      </c>
      <c r="CD158">
        <v>3860308.2459348799</v>
      </c>
      <c r="CE158">
        <v>2198708.6358656301</v>
      </c>
      <c r="CF158">
        <v>2516550.0589742502</v>
      </c>
    </row>
    <row r="159" spans="1:84">
      <c r="A159" s="36">
        <v>45167</v>
      </c>
      <c r="B159">
        <v>2832656.4278897401</v>
      </c>
      <c r="C159">
        <v>2710164.0325726601</v>
      </c>
      <c r="D159" s="137">
        <v>3465034.54617653</v>
      </c>
      <c r="E159">
        <v>3247392.27685596</v>
      </c>
      <c r="F159" s="135">
        <v>3323011.55837951</v>
      </c>
      <c r="G159" s="135">
        <v>4858790.8954328597</v>
      </c>
      <c r="H159">
        <v>1841932.4542489401</v>
      </c>
      <c r="I159">
        <v>1879103.24558808</v>
      </c>
      <c r="J159">
        <v>2042044.4865588299</v>
      </c>
      <c r="K159">
        <v>5422339.9556014398</v>
      </c>
      <c r="L159" s="40">
        <v>6296479.9889207399</v>
      </c>
      <c r="M159">
        <v>5612328.3806539699</v>
      </c>
      <c r="N159" t="s">
        <v>1632</v>
      </c>
      <c r="O159">
        <v>22856.35</v>
      </c>
      <c r="P159">
        <f t="shared" si="8"/>
        <v>1424479.9132461639</v>
      </c>
      <c r="Q159">
        <v>23387.55</v>
      </c>
      <c r="R159">
        <f t="shared" si="9"/>
        <v>1464921.8135865531</v>
      </c>
      <c r="T159" s="19">
        <v>43599</v>
      </c>
      <c r="U159">
        <v>1653478.0790362</v>
      </c>
      <c r="V159" s="135">
        <v>1701986.08429466</v>
      </c>
      <c r="W159">
        <v>1460585.0490456501</v>
      </c>
      <c r="X159">
        <v>1615798.6085882301</v>
      </c>
      <c r="Y159" s="135">
        <v>1589747.6192738099</v>
      </c>
      <c r="Z159">
        <v>1229711.9075180199</v>
      </c>
      <c r="AA159">
        <v>1690859.3679343499</v>
      </c>
      <c r="AB159" s="40">
        <v>1606462.85297368</v>
      </c>
      <c r="AC159">
        <v>1191136.94949471</v>
      </c>
      <c r="AD159">
        <v>1662522.5660115399</v>
      </c>
      <c r="AE159">
        <v>1703170.50167149</v>
      </c>
      <c r="AF159" s="40">
        <v>1833905.4542755301</v>
      </c>
      <c r="AG159" t="s">
        <v>1633</v>
      </c>
      <c r="AH159">
        <v>9259.4500000000007</v>
      </c>
      <c r="AI159">
        <f t="shared" si="10"/>
        <v>1001098.4626928121</v>
      </c>
      <c r="AJ159">
        <v>8028.79</v>
      </c>
      <c r="AK159">
        <f t="shared" si="11"/>
        <v>927412.93653021345</v>
      </c>
      <c r="AM159" s="29"/>
      <c r="AN159">
        <v>6165274.7402595105</v>
      </c>
      <c r="AO159">
        <v>3980614.7837714101</v>
      </c>
      <c r="AP159">
        <v>4884754.8611571202</v>
      </c>
      <c r="AQ159">
        <v>4490308.8803200899</v>
      </c>
      <c r="AS159">
        <v>1702002.7804590501</v>
      </c>
      <c r="AT159">
        <v>1571225.7038604501</v>
      </c>
      <c r="AU159">
        <v>1994407.45591477</v>
      </c>
      <c r="AV159">
        <v>2037533.15170892</v>
      </c>
      <c r="AX159">
        <v>6165274.7402595105</v>
      </c>
      <c r="AY159">
        <v>4663634.9829085898</v>
      </c>
      <c r="AZ159">
        <v>5211082.6962262504</v>
      </c>
      <c r="BA159">
        <v>3487128.2501773699</v>
      </c>
      <c r="BC159">
        <v>1702002.7804590501</v>
      </c>
      <c r="BD159">
        <v>1717989.5965440101</v>
      </c>
      <c r="BE159">
        <v>1734045.71500332</v>
      </c>
      <c r="BF159">
        <v>1753636.5245175399</v>
      </c>
      <c r="BH159">
        <v>4884754.8611571202</v>
      </c>
      <c r="BI159">
        <v>5211082.6962262504</v>
      </c>
      <c r="BK159">
        <v>1994407.45591477</v>
      </c>
      <c r="BL159">
        <v>1734045.71500332</v>
      </c>
      <c r="BN159">
        <v>6165274.7402595105</v>
      </c>
      <c r="BO159">
        <v>4884754.8611571202</v>
      </c>
      <c r="BP159">
        <v>1702002.7804590501</v>
      </c>
      <c r="BQ159">
        <v>1994407.45591477</v>
      </c>
      <c r="BS159">
        <v>6165274.7402595105</v>
      </c>
      <c r="BT159">
        <v>5441478.1098455796</v>
      </c>
      <c r="BU159">
        <v>5606135.0018656999</v>
      </c>
      <c r="BV159">
        <v>3911123.6721992502</v>
      </c>
      <c r="BX159">
        <v>1702002.7804590501</v>
      </c>
      <c r="BY159">
        <v>2461942.6659673699</v>
      </c>
      <c r="BZ159">
        <v>2209497.8732453999</v>
      </c>
      <c r="CA159">
        <v>1065552.0699062201</v>
      </c>
      <c r="CC159">
        <v>4254592.1038247002</v>
      </c>
      <c r="CD159">
        <v>3994531.1636460298</v>
      </c>
      <c r="CE159">
        <v>2191518.8586263498</v>
      </c>
      <c r="CF159">
        <v>2481922.3301627599</v>
      </c>
    </row>
    <row r="160" spans="1:84">
      <c r="A160" s="36">
        <v>45174</v>
      </c>
      <c r="B160">
        <v>2954564.5183580201</v>
      </c>
      <c r="C160">
        <v>2878126.4484913498</v>
      </c>
      <c r="D160" s="137">
        <v>3753879.8259458002</v>
      </c>
      <c r="E160">
        <v>3439259.0372135299</v>
      </c>
      <c r="F160" s="135">
        <v>3595415.4308776702</v>
      </c>
      <c r="G160" s="135">
        <v>5385823.9438604601</v>
      </c>
      <c r="H160">
        <v>1883707.4823113</v>
      </c>
      <c r="I160">
        <v>1924342.6562256201</v>
      </c>
      <c r="J160">
        <v>2072103.3814009801</v>
      </c>
      <c r="K160">
        <v>5713953.3984136898</v>
      </c>
      <c r="L160" s="40">
        <v>6640173.3491159799</v>
      </c>
      <c r="M160">
        <v>5929930.0437151799</v>
      </c>
      <c r="N160" t="s">
        <v>1634</v>
      </c>
      <c r="O160">
        <v>23141.5</v>
      </c>
      <c r="P160">
        <f t="shared" si="8"/>
        <v>1442251.361761003</v>
      </c>
      <c r="Q160">
        <v>23601.4</v>
      </c>
      <c r="R160">
        <f t="shared" si="9"/>
        <v>1478316.6980372753</v>
      </c>
      <c r="T160" s="19">
        <v>43606</v>
      </c>
      <c r="U160">
        <v>1718057.42120976</v>
      </c>
      <c r="V160" s="135">
        <v>1762227.88174827</v>
      </c>
      <c r="W160">
        <v>1485225.1188230501</v>
      </c>
      <c r="X160">
        <v>1668532.39954125</v>
      </c>
      <c r="Y160" s="135">
        <v>1643878.5257100801</v>
      </c>
      <c r="Z160">
        <v>1285171.9145470799</v>
      </c>
      <c r="AA160">
        <v>1776202.6764318901</v>
      </c>
      <c r="AB160" s="40">
        <v>1703380.7568935801</v>
      </c>
      <c r="AC160">
        <v>1261533.1432098499</v>
      </c>
      <c r="AD160">
        <v>1747498.2506668</v>
      </c>
      <c r="AE160">
        <v>1790223.80393818</v>
      </c>
      <c r="AF160" s="40">
        <v>1965469.83156526</v>
      </c>
      <c r="AG160" t="s">
        <v>1635</v>
      </c>
      <c r="AH160">
        <v>9440.24</v>
      </c>
      <c r="AI160">
        <f t="shared" si="10"/>
        <v>1020644.8278732745</v>
      </c>
      <c r="AJ160">
        <v>8230.9500000000007</v>
      </c>
      <c r="AK160">
        <f t="shared" si="11"/>
        <v>950764.62454907433</v>
      </c>
      <c r="AM160" s="29"/>
      <c r="AN160">
        <v>6000785.21018939</v>
      </c>
      <c r="AO160">
        <v>3896126.2349858698</v>
      </c>
      <c r="AP160">
        <v>4859964.7302367501</v>
      </c>
      <c r="AQ160">
        <v>4371158.5341808004</v>
      </c>
      <c r="AS160">
        <v>1762245.1688734</v>
      </c>
      <c r="AT160">
        <v>1640383.2032158701</v>
      </c>
      <c r="AU160">
        <v>2102394.64761528</v>
      </c>
      <c r="AV160">
        <v>2162596.9365608101</v>
      </c>
      <c r="AX160">
        <v>6000785.21018939</v>
      </c>
      <c r="AY160">
        <v>4624460.4490521504</v>
      </c>
      <c r="AZ160">
        <v>4993441.8274183599</v>
      </c>
      <c r="BA160">
        <v>3375679.6313017001</v>
      </c>
      <c r="BC160">
        <v>1762245.1688734</v>
      </c>
      <c r="BD160">
        <v>1800899.7744732299</v>
      </c>
      <c r="BE160">
        <v>1820600.6068677199</v>
      </c>
      <c r="BF160">
        <v>1852418.8699436199</v>
      </c>
      <c r="BH160">
        <v>4859964.7302367501</v>
      </c>
      <c r="BI160">
        <v>4993441.8274183599</v>
      </c>
      <c r="BK160">
        <v>2102394.64761528</v>
      </c>
      <c r="BL160">
        <v>1820600.6068677199</v>
      </c>
      <c r="BN160">
        <v>6000785.21018939</v>
      </c>
      <c r="BO160">
        <v>4859964.7302367501</v>
      </c>
      <c r="BP160">
        <v>1762245.1688734</v>
      </c>
      <c r="BQ160">
        <v>2102394.64761528</v>
      </c>
      <c r="BS160">
        <v>6000785.21018939</v>
      </c>
      <c r="BT160">
        <v>5299509.9459597096</v>
      </c>
      <c r="BU160">
        <v>5530872.6394656496</v>
      </c>
      <c r="BV160">
        <v>3815633.5877425</v>
      </c>
      <c r="BX160">
        <v>1762245.1688734</v>
      </c>
      <c r="BY160">
        <v>2593262.6877700598</v>
      </c>
      <c r="BZ160">
        <v>2328810.7584006502</v>
      </c>
      <c r="CA160">
        <v>1099660.3916639199</v>
      </c>
      <c r="CC160">
        <v>4332748.9607719602</v>
      </c>
      <c r="CD160">
        <v>3982407.7615643698</v>
      </c>
      <c r="CE160">
        <v>2170863.7933838</v>
      </c>
      <c r="CF160">
        <v>2434381.1079285</v>
      </c>
    </row>
    <row r="161" spans="1:84">
      <c r="A161" s="36">
        <v>45181</v>
      </c>
      <c r="B161">
        <v>2949531.91012841</v>
      </c>
      <c r="C161">
        <v>2868542.2874178798</v>
      </c>
      <c r="D161" s="137">
        <v>3834025.16022975</v>
      </c>
      <c r="E161">
        <v>3442721.2246443299</v>
      </c>
      <c r="F161" s="135">
        <v>3621733.87183169</v>
      </c>
      <c r="G161" s="135">
        <v>5606319.5761221098</v>
      </c>
      <c r="H161">
        <v>1907216.1516905499</v>
      </c>
      <c r="I161">
        <v>1941267.24988712</v>
      </c>
      <c r="J161">
        <v>2072662.8493139599</v>
      </c>
      <c r="K161">
        <v>5519355.1921750503</v>
      </c>
      <c r="L161" s="40">
        <v>6463013.5241615605</v>
      </c>
      <c r="M161">
        <v>5761045.6360701704</v>
      </c>
      <c r="N161" t="s">
        <v>1636</v>
      </c>
      <c r="O161">
        <v>23309.09</v>
      </c>
      <c r="P161">
        <f t="shared" si="8"/>
        <v>1452696.0998167701</v>
      </c>
      <c r="Q161">
        <v>23702.65</v>
      </c>
      <c r="R161">
        <f t="shared" si="9"/>
        <v>1484658.6762960344</v>
      </c>
      <c r="T161" s="19">
        <v>43613</v>
      </c>
      <c r="U161">
        <v>1773562.1296309801</v>
      </c>
      <c r="V161" s="135">
        <v>1839325.3515747599</v>
      </c>
      <c r="W161">
        <v>1525563.8330502801</v>
      </c>
      <c r="X161">
        <v>1721202.4056201</v>
      </c>
      <c r="Y161" s="135">
        <v>1695159.31631961</v>
      </c>
      <c r="Z161">
        <v>1329446.0870032299</v>
      </c>
      <c r="AA161">
        <v>1842188.6058613299</v>
      </c>
      <c r="AB161" s="40">
        <v>1758331.8201109699</v>
      </c>
      <c r="AC161">
        <v>1307276.3349826401</v>
      </c>
      <c r="AD161">
        <v>1780247.9565190701</v>
      </c>
      <c r="AE161">
        <v>1824148.5450228101</v>
      </c>
      <c r="AF161" s="40">
        <v>2028954.50712482</v>
      </c>
      <c r="AG161" t="s">
        <v>1637</v>
      </c>
      <c r="AH161">
        <v>9541.06</v>
      </c>
      <c r="AI161">
        <f t="shared" si="10"/>
        <v>1031545.1240041127</v>
      </c>
      <c r="AJ161">
        <v>8318.58</v>
      </c>
      <c r="AK161">
        <f t="shared" si="11"/>
        <v>960886.84665578546</v>
      </c>
      <c r="AM161" s="29"/>
      <c r="AN161">
        <v>6217443.5602032701</v>
      </c>
      <c r="AO161">
        <v>3937619.9793884601</v>
      </c>
      <c r="AP161">
        <v>5016212.5963138603</v>
      </c>
      <c r="AQ161">
        <v>4763360.7336601699</v>
      </c>
      <c r="AS161">
        <v>1839343.3950116099</v>
      </c>
      <c r="AT161">
        <v>1662192.09790263</v>
      </c>
      <c r="AU161">
        <v>2118025.9518203</v>
      </c>
      <c r="AV161">
        <v>2222241.3600711599</v>
      </c>
      <c r="AX161">
        <v>6217443.5602032701</v>
      </c>
      <c r="AY161">
        <v>4707377.0249036597</v>
      </c>
      <c r="AZ161">
        <v>4977962.1577533605</v>
      </c>
      <c r="BA161">
        <v>3485102.28655035</v>
      </c>
      <c r="BC161">
        <v>1839343.3950116099</v>
      </c>
      <c r="BD161">
        <v>1821826.22985261</v>
      </c>
      <c r="BE161">
        <v>1883757.2419199599</v>
      </c>
      <c r="BF161">
        <v>1923903.7141347399</v>
      </c>
      <c r="BH161">
        <v>5016212.5963138603</v>
      </c>
      <c r="BI161">
        <v>4977962.1577533605</v>
      </c>
      <c r="BK161">
        <v>2118025.9518203</v>
      </c>
      <c r="BL161">
        <v>1883757.2419199599</v>
      </c>
      <c r="BN161">
        <v>6217443.5602032701</v>
      </c>
      <c r="BO161">
        <v>5016212.5963138603</v>
      </c>
      <c r="BP161">
        <v>1839343.3950116099</v>
      </c>
      <c r="BQ161">
        <v>2118025.9518203</v>
      </c>
      <c r="BS161">
        <v>6217443.5602032701</v>
      </c>
      <c r="BT161">
        <v>5463317.7983893296</v>
      </c>
      <c r="BU161">
        <v>5682943.9826877601</v>
      </c>
      <c r="BV161">
        <v>3844670.55934523</v>
      </c>
      <c r="BX161">
        <v>1839343.3950116099</v>
      </c>
      <c r="BY161">
        <v>2637750.1091787601</v>
      </c>
      <c r="BZ161">
        <v>2345950.80558248</v>
      </c>
      <c r="CA161">
        <v>1131561.5396260901</v>
      </c>
      <c r="CC161">
        <v>4321570.4684531698</v>
      </c>
      <c r="CD161">
        <v>3962555.4588729702</v>
      </c>
      <c r="CE161">
        <v>2253020.1336444099</v>
      </c>
      <c r="CF161">
        <v>2524647.95941049</v>
      </c>
    </row>
    <row r="162" spans="1:84">
      <c r="A162" s="36">
        <v>45189</v>
      </c>
      <c r="B162">
        <v>3044870.6132367998</v>
      </c>
      <c r="C162">
        <v>2925124.28403719</v>
      </c>
      <c r="D162" s="137">
        <v>3907830.1445641699</v>
      </c>
      <c r="E162">
        <v>3574324.9813250601</v>
      </c>
      <c r="F162" s="135">
        <v>3693045.8117680601</v>
      </c>
      <c r="G162" s="135">
        <v>5669951.3033111002</v>
      </c>
      <c r="H162">
        <v>1929161.8522093301</v>
      </c>
      <c r="I162">
        <v>1959563.69371731</v>
      </c>
      <c r="J162">
        <v>2096602.10522353</v>
      </c>
      <c r="K162">
        <v>5688284.2567568803</v>
      </c>
      <c r="L162" s="40">
        <v>6696360.6274514198</v>
      </c>
      <c r="M162">
        <v>5857543.1504743397</v>
      </c>
      <c r="N162" t="s">
        <v>1638</v>
      </c>
      <c r="O162">
        <v>23716.46</v>
      </c>
      <c r="P162">
        <f t="shared" si="8"/>
        <v>1478084.6847071433</v>
      </c>
      <c r="Q162">
        <v>24108.9</v>
      </c>
      <c r="R162">
        <f t="shared" si="9"/>
        <v>1510104.8853589559</v>
      </c>
      <c r="T162" s="19">
        <v>43620</v>
      </c>
      <c r="U162">
        <v>1784002.49870074</v>
      </c>
      <c r="V162" s="135">
        <v>1865857.61977122</v>
      </c>
      <c r="W162">
        <v>1544587.61404842</v>
      </c>
      <c r="X162">
        <v>1716492.04837006</v>
      </c>
      <c r="Y162" s="135">
        <v>1692489.4403963999</v>
      </c>
      <c r="Z162">
        <v>1319581.59703767</v>
      </c>
      <c r="AA162">
        <v>1839210.4009485201</v>
      </c>
      <c r="AB162" s="40">
        <v>1756309.7385178399</v>
      </c>
      <c r="AC162">
        <v>1294125.1350527101</v>
      </c>
      <c r="AD162">
        <v>1804386.5004022401</v>
      </c>
      <c r="AE162">
        <v>1843064.9654347</v>
      </c>
      <c r="AF162" s="40">
        <v>2037029.74606317</v>
      </c>
      <c r="AG162" t="s">
        <v>1639</v>
      </c>
      <c r="AH162">
        <v>9675.49</v>
      </c>
      <c r="AI162">
        <f t="shared" si="10"/>
        <v>1046079.2125665861</v>
      </c>
      <c r="AJ162">
        <v>8461.0400000000009</v>
      </c>
      <c r="AK162">
        <f t="shared" si="11"/>
        <v>977342.53262317227</v>
      </c>
      <c r="AM162" s="29"/>
      <c r="AN162">
        <v>6275701.0063623805</v>
      </c>
      <c r="AO162">
        <v>3917262.48409503</v>
      </c>
      <c r="AP162">
        <v>4969285.9274753397</v>
      </c>
      <c r="AQ162">
        <v>4804968.6896686899</v>
      </c>
      <c r="AS162">
        <v>1865875.92348466</v>
      </c>
      <c r="AT162">
        <v>1666430.6877522799</v>
      </c>
      <c r="AU162">
        <v>2189551.6882132702</v>
      </c>
      <c r="AV162">
        <v>2211374.5998204099</v>
      </c>
      <c r="AX162">
        <v>6275701.0063623805</v>
      </c>
      <c r="AY162">
        <v>4730725.6149471803</v>
      </c>
      <c r="AZ162">
        <v>4958971.2321215402</v>
      </c>
      <c r="BA162">
        <v>3467084.3077288801</v>
      </c>
      <c r="BC162">
        <v>1865875.92348466</v>
      </c>
      <c r="BD162">
        <v>1839880.52779045</v>
      </c>
      <c r="BE162">
        <v>1888664.4295351601</v>
      </c>
      <c r="BF162">
        <v>1946259.47529299</v>
      </c>
      <c r="BH162">
        <v>4969285.9274753397</v>
      </c>
      <c r="BI162">
        <v>4958971.2321215402</v>
      </c>
      <c r="BK162">
        <v>2189551.6882132702</v>
      </c>
      <c r="BL162">
        <v>1888664.4295351601</v>
      </c>
      <c r="BN162">
        <v>6275701.0063623805</v>
      </c>
      <c r="BO162">
        <v>4969285.9274753397</v>
      </c>
      <c r="BP162">
        <v>1865875.92348466</v>
      </c>
      <c r="BQ162">
        <v>2189551.6882132702</v>
      </c>
      <c r="BS162">
        <v>6275701.0063623805</v>
      </c>
      <c r="BT162">
        <v>5423708.7443509996</v>
      </c>
      <c r="BU162">
        <v>5656631.9520479199</v>
      </c>
      <c r="BV162">
        <v>3879003.46744018</v>
      </c>
      <c r="BX162">
        <v>1865875.92348466</v>
      </c>
      <c r="BY162">
        <v>2685928.61492291</v>
      </c>
      <c r="BZ162">
        <v>2434440.0699690501</v>
      </c>
      <c r="CA162">
        <v>1134944.9086295699</v>
      </c>
      <c r="CC162">
        <v>4539723.3457006803</v>
      </c>
      <c r="CD162">
        <v>4241994.8698326899</v>
      </c>
      <c r="CE162">
        <v>2040087.2008136699</v>
      </c>
      <c r="CF162">
        <v>2356178.2010790198</v>
      </c>
    </row>
    <row r="163" spans="1:84">
      <c r="A163" s="36">
        <v>45195</v>
      </c>
      <c r="B163">
        <v>3034020.72428496</v>
      </c>
      <c r="C163">
        <v>2921175.3662537402</v>
      </c>
      <c r="D163" s="137">
        <v>3889775.9692962798</v>
      </c>
      <c r="E163">
        <v>3587347.43867369</v>
      </c>
      <c r="F163" s="135">
        <v>3734149.41165304</v>
      </c>
      <c r="G163" s="135">
        <v>5661729.87392129</v>
      </c>
      <c r="H163">
        <v>1907407.3370559199</v>
      </c>
      <c r="I163">
        <v>1935519.8471953899</v>
      </c>
      <c r="J163">
        <v>2081527.53608698</v>
      </c>
      <c r="K163">
        <v>5745868.6543827904</v>
      </c>
      <c r="L163" s="40">
        <v>6759105.5265306402</v>
      </c>
      <c r="M163">
        <v>5744141.1150811603</v>
      </c>
      <c r="N163" t="s">
        <v>1640</v>
      </c>
      <c r="O163">
        <v>23503.38</v>
      </c>
      <c r="P163">
        <f t="shared" si="8"/>
        <v>1464804.8661921797</v>
      </c>
      <c r="Q163">
        <v>23778.2</v>
      </c>
      <c r="R163">
        <f t="shared" si="9"/>
        <v>1489390.8882214588</v>
      </c>
      <c r="T163" s="19">
        <v>43627</v>
      </c>
      <c r="U163">
        <v>1735352.75056117</v>
      </c>
      <c r="V163" s="135">
        <v>1817158.7358951899</v>
      </c>
      <c r="W163">
        <v>1497137.88254485</v>
      </c>
      <c r="X163">
        <v>1698039.75885008</v>
      </c>
      <c r="Y163" s="135">
        <v>1660670.63891695</v>
      </c>
      <c r="Z163">
        <v>1286354.5324242599</v>
      </c>
      <c r="AA163">
        <v>1808575.2863700599</v>
      </c>
      <c r="AB163" s="40">
        <v>1729043.0298273501</v>
      </c>
      <c r="AC163">
        <v>1273367.3678864699</v>
      </c>
      <c r="AD163">
        <v>1806641.98352774</v>
      </c>
      <c r="AE163">
        <v>1840604.4737058401</v>
      </c>
      <c r="AF163" s="40">
        <v>2017290.9278238199</v>
      </c>
      <c r="AG163" t="s">
        <v>1641</v>
      </c>
      <c r="AH163">
        <v>9737.65</v>
      </c>
      <c r="AI163">
        <f t="shared" si="10"/>
        <v>1052799.728411586</v>
      </c>
      <c r="AJ163">
        <v>8536.01</v>
      </c>
      <c r="AK163">
        <f t="shared" si="11"/>
        <v>986002.38645565126</v>
      </c>
      <c r="AM163" s="29"/>
      <c r="AN163">
        <v>6337234.2547297599</v>
      </c>
      <c r="AO163">
        <v>3991083.2956078001</v>
      </c>
      <c r="AP163">
        <v>5041589.0377201103</v>
      </c>
      <c r="AQ163">
        <v>4886821.3312972002</v>
      </c>
      <c r="AS163">
        <v>1817176.5618817101</v>
      </c>
      <c r="AT163">
        <v>1610638.5883263301</v>
      </c>
      <c r="AU163">
        <v>2156861.6815082501</v>
      </c>
      <c r="AV163">
        <v>2125119.9335544198</v>
      </c>
      <c r="AX163">
        <v>6337234.2547297599</v>
      </c>
      <c r="AY163">
        <v>4802372.45438556</v>
      </c>
      <c r="AZ163">
        <v>5004519.3828885704</v>
      </c>
      <c r="BA163">
        <v>3541765.3037173599</v>
      </c>
      <c r="BC163">
        <v>1817176.5618817101</v>
      </c>
      <c r="BD163">
        <v>1788207.4831674499</v>
      </c>
      <c r="BE163">
        <v>1842741.55393101</v>
      </c>
      <c r="BF163">
        <v>1884592.2438183301</v>
      </c>
      <c r="BH163">
        <v>5041589.0377201103</v>
      </c>
      <c r="BI163">
        <v>5004519.3828885704</v>
      </c>
      <c r="BK163">
        <v>2156861.6815082501</v>
      </c>
      <c r="BL163">
        <v>1842741.55393101</v>
      </c>
      <c r="BN163">
        <v>6337234.2547297599</v>
      </c>
      <c r="BO163">
        <v>5041589.0377201103</v>
      </c>
      <c r="BP163">
        <v>1817176.5618817101</v>
      </c>
      <c r="BQ163">
        <v>2156861.6815082501</v>
      </c>
      <c r="BS163">
        <v>6337234.2547297599</v>
      </c>
      <c r="BT163">
        <v>5503355.9072618</v>
      </c>
      <c r="BU163">
        <v>5774685.8608871596</v>
      </c>
      <c r="BV163">
        <v>3930691.1886438201</v>
      </c>
      <c r="BX163">
        <v>1817176.5618817101</v>
      </c>
      <c r="BY163">
        <v>2610762.90263429</v>
      </c>
      <c r="BZ163">
        <v>2397363.5477034198</v>
      </c>
      <c r="CA163">
        <v>1107916.1956305599</v>
      </c>
      <c r="CC163">
        <v>4608749.8391720597</v>
      </c>
      <c r="CD163">
        <v>4317566.0084387604</v>
      </c>
      <c r="CE163">
        <v>2158228.6506127901</v>
      </c>
      <c r="CF163">
        <v>2496712.4498823802</v>
      </c>
    </row>
    <row r="164" spans="1:84">
      <c r="A164" s="36">
        <v>45202</v>
      </c>
      <c r="B164">
        <v>3105016.8092332301</v>
      </c>
      <c r="C164">
        <v>3013353.05493588</v>
      </c>
      <c r="D164" s="137">
        <v>3999312.06059166</v>
      </c>
      <c r="E164">
        <v>3693963.4045510702</v>
      </c>
      <c r="F164" s="135">
        <v>3862193.3949786201</v>
      </c>
      <c r="G164" s="135">
        <v>5777851.9536354197</v>
      </c>
      <c r="H164">
        <v>1899923.9422702</v>
      </c>
      <c r="I164">
        <v>1926084.18794032</v>
      </c>
      <c r="J164">
        <v>2071452.9428123201</v>
      </c>
      <c r="K164">
        <v>5895969.89653078</v>
      </c>
      <c r="L164" s="40">
        <v>6825378.5562182702</v>
      </c>
      <c r="M164">
        <v>5815196.1406747103</v>
      </c>
      <c r="N164" t="s">
        <v>1642</v>
      </c>
      <c r="O164">
        <v>23584.73</v>
      </c>
      <c r="P164">
        <f t="shared" si="8"/>
        <v>1469874.8550986575</v>
      </c>
      <c r="Q164">
        <v>23834.3</v>
      </c>
      <c r="R164">
        <f t="shared" si="9"/>
        <v>1492904.8139529785</v>
      </c>
      <c r="T164" s="19">
        <v>43634</v>
      </c>
      <c r="U164">
        <v>1701663.7691636099</v>
      </c>
      <c r="V164" s="135">
        <v>1791691.2562116201</v>
      </c>
      <c r="W164">
        <v>1469710.31653663</v>
      </c>
      <c r="X164">
        <v>1658718.8181676399</v>
      </c>
      <c r="Y164" s="135">
        <v>1621462.2051321201</v>
      </c>
      <c r="Z164">
        <v>1267329.3488896999</v>
      </c>
      <c r="AA164">
        <v>1776334.41759837</v>
      </c>
      <c r="AB164" s="40">
        <v>1700522.4650503499</v>
      </c>
      <c r="AC164">
        <v>1261244.9105441901</v>
      </c>
      <c r="AD164">
        <v>1780207.9587161201</v>
      </c>
      <c r="AE164">
        <v>1813673.52403793</v>
      </c>
      <c r="AF164" s="40">
        <v>1990501.3043023199</v>
      </c>
      <c r="AG164" t="s">
        <v>1643</v>
      </c>
      <c r="AH164">
        <v>9847.25</v>
      </c>
      <c r="AI164">
        <f t="shared" si="10"/>
        <v>1064649.2865938898</v>
      </c>
      <c r="AJ164">
        <v>8694.19</v>
      </c>
      <c r="AK164">
        <f t="shared" si="11"/>
        <v>1004273.904119004</v>
      </c>
      <c r="AM164" s="29"/>
      <c r="AN164">
        <v>6344331.9570950596</v>
      </c>
      <c r="AO164">
        <v>4005970.0363004101</v>
      </c>
      <c r="AP164">
        <v>4962789.0010605399</v>
      </c>
      <c r="AQ164">
        <v>4823927.9407633999</v>
      </c>
      <c r="AS164">
        <v>1791708.8323669301</v>
      </c>
      <c r="AT164">
        <v>1581928.9554894101</v>
      </c>
      <c r="AU164">
        <v>2095779.35868793</v>
      </c>
      <c r="AV164">
        <v>2082755.66767901</v>
      </c>
      <c r="AX164">
        <v>6344331.9570950596</v>
      </c>
      <c r="AY164">
        <v>4768563.7523066802</v>
      </c>
      <c r="AZ164">
        <v>5024537.4604201298</v>
      </c>
      <c r="BA164">
        <v>3509127.9364436101</v>
      </c>
      <c r="BC164">
        <v>1791708.8323669301</v>
      </c>
      <c r="BD164">
        <v>1763700.09961064</v>
      </c>
      <c r="BE164">
        <v>1791955.59670467</v>
      </c>
      <c r="BF164">
        <v>1840596.4378863899</v>
      </c>
      <c r="BH164">
        <v>4962789.0010605399</v>
      </c>
      <c r="BI164">
        <v>5024537.4604201298</v>
      </c>
      <c r="BK164">
        <v>2095779.35868793</v>
      </c>
      <c r="BL164">
        <v>1791955.59670467</v>
      </c>
      <c r="BN164">
        <v>6344331.9570950596</v>
      </c>
      <c r="BO164">
        <v>4962789.0010605399</v>
      </c>
      <c r="BP164">
        <v>1791708.8323669301</v>
      </c>
      <c r="BQ164">
        <v>2095779.35868793</v>
      </c>
      <c r="BS164">
        <v>6344331.9570950596</v>
      </c>
      <c r="BT164">
        <v>5497027.04796845</v>
      </c>
      <c r="BU164">
        <v>5625467.9782418301</v>
      </c>
      <c r="BV164">
        <v>3890873.2869028598</v>
      </c>
      <c r="BX164">
        <v>1791708.8323669301</v>
      </c>
      <c r="BY164">
        <v>2550650.0868011401</v>
      </c>
      <c r="BZ164">
        <v>2331519.95786575</v>
      </c>
      <c r="CA164">
        <v>1081243.1132207499</v>
      </c>
      <c r="CC164">
        <v>4557754.02220162</v>
      </c>
      <c r="CD164">
        <v>4315385.6376045002</v>
      </c>
      <c r="CE164">
        <v>2074996.56270191</v>
      </c>
      <c r="CF164">
        <v>2415706.6144459499</v>
      </c>
    </row>
    <row r="165" spans="1:84">
      <c r="A165" s="36">
        <v>45209</v>
      </c>
      <c r="B165">
        <v>3070478.6722585298</v>
      </c>
      <c r="C165">
        <v>2971361.9801153499</v>
      </c>
      <c r="D165" s="137">
        <v>3992153.2920032102</v>
      </c>
      <c r="E165">
        <v>3656814.4459126401</v>
      </c>
      <c r="F165" s="135">
        <v>3783848.8019614802</v>
      </c>
      <c r="G165" s="135">
        <v>5679570.6919040801</v>
      </c>
      <c r="H165">
        <v>1904274.768098</v>
      </c>
      <c r="I165">
        <v>1927442.07729281</v>
      </c>
      <c r="J165">
        <v>2063125.7019822099</v>
      </c>
      <c r="K165">
        <v>5833728.1076563997</v>
      </c>
      <c r="L165" s="40">
        <v>6833022.9802012304</v>
      </c>
      <c r="M165">
        <v>5906552.8720447104</v>
      </c>
      <c r="N165" t="s">
        <v>1644</v>
      </c>
      <c r="O165">
        <v>23708.880000000001</v>
      </c>
      <c r="P165">
        <f t="shared" si="8"/>
        <v>1477612.2751692075</v>
      </c>
      <c r="Q165">
        <v>24055.55</v>
      </c>
      <c r="R165">
        <f t="shared" si="9"/>
        <v>1506763.2108887851</v>
      </c>
      <c r="T165" s="19">
        <v>43641</v>
      </c>
      <c r="U165">
        <v>1690342.03288611</v>
      </c>
      <c r="V165" s="135">
        <v>1786271.3901615799</v>
      </c>
      <c r="W165">
        <v>1474722.0287160201</v>
      </c>
      <c r="X165">
        <v>1665408.98406758</v>
      </c>
      <c r="Y165" s="135">
        <v>1607768.9568097801</v>
      </c>
      <c r="Z165">
        <v>1262386.76442903</v>
      </c>
      <c r="AA165">
        <v>1780485.1190208199</v>
      </c>
      <c r="AB165" s="40">
        <v>1702588.5998453801</v>
      </c>
      <c r="AC165">
        <v>1247900.93939063</v>
      </c>
      <c r="AD165">
        <v>1800662.54816177</v>
      </c>
      <c r="AE165">
        <v>1834512.6328291299</v>
      </c>
      <c r="AF165" s="40">
        <v>1992651.0457109699</v>
      </c>
      <c r="AG165" t="s">
        <v>1645</v>
      </c>
      <c r="AH165">
        <v>9942.07</v>
      </c>
      <c r="AI165">
        <f t="shared" si="10"/>
        <v>1074900.8842840907</v>
      </c>
      <c r="AJ165">
        <v>8795.92</v>
      </c>
      <c r="AK165">
        <f t="shared" si="11"/>
        <v>1016024.8302278221</v>
      </c>
      <c r="AM165" s="29"/>
      <c r="AN165">
        <v>6773208.7973946901</v>
      </c>
      <c r="AO165">
        <v>4193930.15040363</v>
      </c>
      <c r="AP165">
        <v>5216040.1237846604</v>
      </c>
      <c r="AQ165">
        <v>5107309.5876435498</v>
      </c>
      <c r="AS165">
        <v>1786288.9131490199</v>
      </c>
      <c r="AT165">
        <v>1582886.0225074899</v>
      </c>
      <c r="AU165">
        <v>2108490.26049837</v>
      </c>
      <c r="AV165">
        <v>2085484.0776036701</v>
      </c>
      <c r="AX165">
        <v>6773208.7973946901</v>
      </c>
      <c r="AY165">
        <v>5010711.4196488103</v>
      </c>
      <c r="AZ165">
        <v>5256419.8642185098</v>
      </c>
      <c r="BA165">
        <v>3562957.9589886498</v>
      </c>
      <c r="BC165">
        <v>1786288.9131490199</v>
      </c>
      <c r="BD165">
        <v>1770322.7934846799</v>
      </c>
      <c r="BE165">
        <v>1798989.02242174</v>
      </c>
      <c r="BF165">
        <v>1851106.2435467199</v>
      </c>
      <c r="BH165">
        <v>5216040.1237846604</v>
      </c>
      <c r="BI165">
        <v>5256419.8642185098</v>
      </c>
      <c r="BK165">
        <v>2108490.26049837</v>
      </c>
      <c r="BL165">
        <v>1798989.02242174</v>
      </c>
      <c r="BN165">
        <v>6773208.7973946901</v>
      </c>
      <c r="BO165">
        <v>5216040.1237846604</v>
      </c>
      <c r="BP165">
        <v>1786288.9131490199</v>
      </c>
      <c r="BQ165">
        <v>2108490.26049837</v>
      </c>
      <c r="BS165">
        <v>6773208.7973946901</v>
      </c>
      <c r="BT165">
        <v>5842350.2871218296</v>
      </c>
      <c r="BU165">
        <v>5975259.5771289105</v>
      </c>
      <c r="BV165">
        <v>3982289.35477864</v>
      </c>
      <c r="BX165">
        <v>1786288.9131490199</v>
      </c>
      <c r="BY165">
        <v>2565214.2987967702</v>
      </c>
      <c r="BZ165">
        <v>2337978.2681490402</v>
      </c>
      <c r="CA165">
        <v>1078475.13085091</v>
      </c>
      <c r="CC165">
        <v>4638130.0143831503</v>
      </c>
      <c r="CD165">
        <v>4360567.7252302198</v>
      </c>
      <c r="CE165">
        <v>2055896.2193422399</v>
      </c>
      <c r="CF165">
        <v>2409884.7615051302</v>
      </c>
    </row>
    <row r="166" spans="1:84">
      <c r="A166" s="36">
        <v>45216</v>
      </c>
      <c r="B166">
        <v>3148663.2941831402</v>
      </c>
      <c r="C166">
        <v>3053698.4205843401</v>
      </c>
      <c r="D166" s="137">
        <v>4142298.1773154498</v>
      </c>
      <c r="E166">
        <v>3741628.16229484</v>
      </c>
      <c r="F166" s="135">
        <v>3914372.6663851398</v>
      </c>
      <c r="G166" s="135">
        <v>5787084.9651018297</v>
      </c>
      <c r="H166">
        <v>1921235.5086992001</v>
      </c>
      <c r="I166">
        <v>1941136.5532519801</v>
      </c>
      <c r="J166">
        <v>2074410.9995720501</v>
      </c>
      <c r="K166">
        <v>6184587.9618112203</v>
      </c>
      <c r="L166" s="40">
        <v>7294935.3336628396</v>
      </c>
      <c r="M166">
        <v>6601872.2761418195</v>
      </c>
      <c r="N166" t="s">
        <v>1646</v>
      </c>
      <c r="O166">
        <v>23649.95</v>
      </c>
      <c r="P166">
        <f t="shared" si="8"/>
        <v>1473939.5714659654</v>
      </c>
      <c r="Q166">
        <v>24120.2</v>
      </c>
      <c r="R166">
        <f t="shared" si="9"/>
        <v>1510812.6814510447</v>
      </c>
      <c r="T166" s="19">
        <v>43648</v>
      </c>
      <c r="U166">
        <v>1710248.62756006</v>
      </c>
      <c r="V166" s="135">
        <v>1815905.63252436</v>
      </c>
      <c r="W166">
        <v>1501915.90292555</v>
      </c>
      <c r="X166">
        <v>1698844.84510438</v>
      </c>
      <c r="Y166" s="135">
        <v>1643204.18461787</v>
      </c>
      <c r="Z166">
        <v>1273760.8691765401</v>
      </c>
      <c r="AA166">
        <v>1807168.6560045499</v>
      </c>
      <c r="AB166" s="40">
        <v>1727676.24286411</v>
      </c>
      <c r="AC166">
        <v>1262651.1284942301</v>
      </c>
      <c r="AD166">
        <v>1824199.78004132</v>
      </c>
      <c r="AE166">
        <v>1857022.1028339399</v>
      </c>
      <c r="AF166" s="40">
        <v>2022401.32582343</v>
      </c>
      <c r="AG166" t="s">
        <v>1647</v>
      </c>
      <c r="AH166">
        <v>9956.93</v>
      </c>
      <c r="AI166">
        <f t="shared" si="10"/>
        <v>1076507.4940887354</v>
      </c>
      <c r="AJ166">
        <v>8796.16</v>
      </c>
      <c r="AK166">
        <f t="shared" si="11"/>
        <v>1016052.5528491347</v>
      </c>
      <c r="AM166" s="29"/>
      <c r="AN166">
        <v>6182449.5260859197</v>
      </c>
      <c r="AO166">
        <v>3911972.2263919902</v>
      </c>
      <c r="AP166">
        <v>4827001.7711521797</v>
      </c>
      <c r="AQ166">
        <v>4547752.7492213203</v>
      </c>
      <c r="AS166">
        <v>1815923.44621817</v>
      </c>
      <c r="AT166">
        <v>1618216.0385298501</v>
      </c>
      <c r="AU166">
        <v>2164006.8090573</v>
      </c>
      <c r="AV166">
        <v>2126078.0251742201</v>
      </c>
      <c r="AX166">
        <v>6182449.5260859197</v>
      </c>
      <c r="AY166">
        <v>4637037.6155284997</v>
      </c>
      <c r="AZ166">
        <v>4957513.5486397296</v>
      </c>
      <c r="BA166">
        <v>3332113.91282578</v>
      </c>
      <c r="BC166">
        <v>1815923.44621817</v>
      </c>
      <c r="BD166">
        <v>1800294.3583783801</v>
      </c>
      <c r="BE166">
        <v>1849459.6594457801</v>
      </c>
      <c r="BF166">
        <v>1922040.6347994299</v>
      </c>
      <c r="BH166">
        <v>4827001.7711521797</v>
      </c>
      <c r="BI166">
        <v>4957513.5486397296</v>
      </c>
      <c r="BK166">
        <v>2164006.8090573</v>
      </c>
      <c r="BL166">
        <v>1849459.6594457801</v>
      </c>
      <c r="BN166">
        <v>6182449.5260859197</v>
      </c>
      <c r="BO166">
        <v>4827001.7711521797</v>
      </c>
      <c r="BP166">
        <v>1815923.44621817</v>
      </c>
      <c r="BQ166">
        <v>2164006.8090573</v>
      </c>
      <c r="BS166">
        <v>6182449.5260859197</v>
      </c>
      <c r="BT166">
        <v>5331465.9662644602</v>
      </c>
      <c r="BU166">
        <v>5448600.1980007701</v>
      </c>
      <c r="BV166">
        <v>3714739.2444778401</v>
      </c>
      <c r="BX166">
        <v>1815923.44621817</v>
      </c>
      <c r="BY166">
        <v>2612619.4590385398</v>
      </c>
      <c r="BZ166">
        <v>2399081.3301871102</v>
      </c>
      <c r="CA166">
        <v>1097601.88729655</v>
      </c>
      <c r="CC166">
        <v>4768577.4210376702</v>
      </c>
      <c r="CD166">
        <v>4505338.57370786</v>
      </c>
      <c r="CE166">
        <v>2064623.4987933501</v>
      </c>
      <c r="CF166">
        <v>2416090.2147660102</v>
      </c>
    </row>
    <row r="167" spans="1:84">
      <c r="A167" s="36">
        <v>45224</v>
      </c>
      <c r="B167">
        <v>2953865.9917163402</v>
      </c>
      <c r="C167">
        <v>2857437.22309339</v>
      </c>
      <c r="D167" s="137">
        <v>3931496.6230718601</v>
      </c>
      <c r="E167">
        <v>3493508.3267591898</v>
      </c>
      <c r="F167" s="135">
        <v>3665692.57088969</v>
      </c>
      <c r="G167" s="135">
        <v>5552592.2823158996</v>
      </c>
      <c r="H167">
        <v>1869093.1769931</v>
      </c>
      <c r="I167">
        <v>1877991.3811746901</v>
      </c>
      <c r="J167">
        <v>2005333.1132863001</v>
      </c>
      <c r="K167">
        <v>5616409.8657596204</v>
      </c>
      <c r="L167" s="40">
        <v>6658671.0738607598</v>
      </c>
      <c r="M167">
        <v>5845099.6571276803</v>
      </c>
      <c r="N167" t="s">
        <v>1648</v>
      </c>
      <c r="O167">
        <v>23769.37</v>
      </c>
      <c r="P167">
        <f t="shared" si="8"/>
        <v>1481382.2029989902</v>
      </c>
      <c r="Q167">
        <v>24217.25</v>
      </c>
      <c r="R167">
        <f t="shared" si="9"/>
        <v>1516891.585056107</v>
      </c>
      <c r="T167" s="19">
        <v>43655</v>
      </c>
      <c r="U167">
        <v>1659072.2877947099</v>
      </c>
      <c r="V167" s="135">
        <v>1765368.9787712099</v>
      </c>
      <c r="W167">
        <v>1480919.11860265</v>
      </c>
      <c r="X167">
        <v>1644589.4035678999</v>
      </c>
      <c r="Y167" s="135">
        <v>1597112.3072393399</v>
      </c>
      <c r="Z167">
        <v>1229497.6789726601</v>
      </c>
      <c r="AA167">
        <v>1749116.37487816</v>
      </c>
      <c r="AB167" s="40">
        <v>1660746.0652155499</v>
      </c>
      <c r="AC167">
        <v>1211437.9987224999</v>
      </c>
      <c r="AD167">
        <v>1755347.18354344</v>
      </c>
      <c r="AE167">
        <v>1789398.6429592499</v>
      </c>
      <c r="AF167" s="40">
        <v>1937096.4379002</v>
      </c>
      <c r="AG167" t="s">
        <v>1649</v>
      </c>
      <c r="AH167">
        <v>10035.459999999999</v>
      </c>
      <c r="AI167">
        <f t="shared" si="10"/>
        <v>1084997.8755126067</v>
      </c>
      <c r="AJ167">
        <v>8931.66</v>
      </c>
      <c r="AK167">
        <f t="shared" si="11"/>
        <v>1031704.28279846</v>
      </c>
      <c r="AM167" s="29"/>
      <c r="AN167">
        <v>6449654.9946033601</v>
      </c>
      <c r="AO167">
        <v>4015209.1734464802</v>
      </c>
      <c r="AP167">
        <v>4956051.6635039402</v>
      </c>
      <c r="AQ167">
        <v>4704263.6600857796</v>
      </c>
      <c r="AS167">
        <v>1765386.29670991</v>
      </c>
      <c r="AT167">
        <v>1556027.9961691501</v>
      </c>
      <c r="AU167">
        <v>2078842.32108685</v>
      </c>
      <c r="AV167">
        <v>2078942.87535611</v>
      </c>
      <c r="AX167">
        <v>6449654.9946033601</v>
      </c>
      <c r="AY167">
        <v>4786837.1156981504</v>
      </c>
      <c r="AZ167">
        <v>5134348.0569197098</v>
      </c>
      <c r="BA167">
        <v>3399655.8618387599</v>
      </c>
      <c r="BC167">
        <v>1765386.29670991</v>
      </c>
      <c r="BD167">
        <v>1732954.34790323</v>
      </c>
      <c r="BE167">
        <v>1770034.61437088</v>
      </c>
      <c r="BF167">
        <v>1833415.3411288301</v>
      </c>
      <c r="BH167">
        <v>4956051.6635039402</v>
      </c>
      <c r="BI167">
        <v>5134348.0569197098</v>
      </c>
      <c r="BK167">
        <v>2078842.32108685</v>
      </c>
      <c r="BL167">
        <v>1770034.61437088</v>
      </c>
      <c r="BN167">
        <v>6449654.9946033601</v>
      </c>
      <c r="BO167">
        <v>4956051.6635039402</v>
      </c>
      <c r="BP167">
        <v>1765386.29670991</v>
      </c>
      <c r="BQ167">
        <v>2078842.32108685</v>
      </c>
      <c r="BS167">
        <v>6449654.9946033601</v>
      </c>
      <c r="BT167">
        <v>5483519.37562232</v>
      </c>
      <c r="BU167">
        <v>5593641.93527155</v>
      </c>
      <c r="BV167">
        <v>3846649.63504925</v>
      </c>
      <c r="BX167">
        <v>1765386.29670991</v>
      </c>
      <c r="BY167">
        <v>2481413.7098056199</v>
      </c>
      <c r="BZ167">
        <v>2309535.6195378802</v>
      </c>
      <c r="CA167">
        <v>1044818.21253646</v>
      </c>
      <c r="CC167">
        <v>4897925.0835833196</v>
      </c>
      <c r="CD167">
        <v>4756488.6724992096</v>
      </c>
      <c r="CE167">
        <v>2116734.59590289</v>
      </c>
      <c r="CF167">
        <v>2451340.97099945</v>
      </c>
    </row>
    <row r="168" spans="1:84">
      <c r="A168" s="36">
        <v>45230</v>
      </c>
      <c r="B168">
        <v>3004554.33213419</v>
      </c>
      <c r="C168">
        <v>2918900.6977621298</v>
      </c>
      <c r="D168" s="137">
        <v>3997191.9316433901</v>
      </c>
      <c r="E168">
        <v>3582231.7932311199</v>
      </c>
      <c r="F168" s="135">
        <v>3754860.5426765801</v>
      </c>
      <c r="G168" s="135">
        <v>5685354.76378607</v>
      </c>
      <c r="H168">
        <v>1875058.6993829999</v>
      </c>
      <c r="I168">
        <v>1888085.5848485101</v>
      </c>
      <c r="J168">
        <v>2019550.9250594999</v>
      </c>
      <c r="K168">
        <v>5866864.3030400602</v>
      </c>
      <c r="L168" s="40">
        <v>6946458.8376730299</v>
      </c>
      <c r="M168">
        <v>6013672.3312392402</v>
      </c>
      <c r="N168" t="s">
        <v>1650</v>
      </c>
      <c r="O168">
        <v>24107.35</v>
      </c>
      <c r="P168">
        <f t="shared" si="8"/>
        <v>1502446.1839530333</v>
      </c>
      <c r="Q168">
        <v>24565.95</v>
      </c>
      <c r="R168">
        <f t="shared" si="9"/>
        <v>1538733.0449951615</v>
      </c>
      <c r="T168" s="19">
        <v>43662</v>
      </c>
      <c r="U168">
        <v>1652214.7890051601</v>
      </c>
      <c r="V168" s="135">
        <v>1768890.88988386</v>
      </c>
      <c r="W168">
        <v>1468301.6877121499</v>
      </c>
      <c r="X168">
        <v>1654198.5045115999</v>
      </c>
      <c r="Y168" s="135">
        <v>1603325.0741145001</v>
      </c>
      <c r="Z168">
        <v>1237243.51435018</v>
      </c>
      <c r="AA168">
        <v>1741507.71864744</v>
      </c>
      <c r="AB168" s="40">
        <v>1650432.8321505601</v>
      </c>
      <c r="AC168">
        <v>1213848.76033996</v>
      </c>
      <c r="AD168">
        <v>1758558.4363321499</v>
      </c>
      <c r="AE168">
        <v>1792672.18988842</v>
      </c>
      <c r="AF168" s="40">
        <v>1946142.67826519</v>
      </c>
      <c r="AG168" t="s">
        <v>1651</v>
      </c>
      <c r="AH168">
        <v>10009.98</v>
      </c>
      <c r="AI168">
        <f t="shared" si="10"/>
        <v>1082243.0694680347</v>
      </c>
      <c r="AJ168">
        <v>8917.98</v>
      </c>
      <c r="AK168">
        <f t="shared" si="11"/>
        <v>1030124.0933836497</v>
      </c>
      <c r="AM168" s="29"/>
      <c r="AN168">
        <v>6754981.6620478798</v>
      </c>
      <c r="AO168">
        <v>4199467.1224159403</v>
      </c>
      <c r="AP168">
        <v>5088328.6824028604</v>
      </c>
      <c r="AQ168">
        <v>5113322.9066485297</v>
      </c>
      <c r="AS168">
        <v>1768908.2423718499</v>
      </c>
      <c r="AT168">
        <v>1549352.63606558</v>
      </c>
      <c r="AU168">
        <v>2071826.2282531799</v>
      </c>
      <c r="AV168">
        <v>2085626.6767003799</v>
      </c>
      <c r="AX168">
        <v>6754981.6620478798</v>
      </c>
      <c r="AY168">
        <v>4972566.39578724</v>
      </c>
      <c r="AZ168">
        <v>5369552.5414071996</v>
      </c>
      <c r="BA168">
        <v>3509362.7565002898</v>
      </c>
      <c r="BC168">
        <v>1768908.2423718499</v>
      </c>
      <c r="BD168">
        <v>1725502.6442072501</v>
      </c>
      <c r="BE168">
        <v>1784088.68920899</v>
      </c>
      <c r="BF168">
        <v>1857497.2516345601</v>
      </c>
      <c r="BH168">
        <v>5088328.6824028604</v>
      </c>
      <c r="BI168">
        <v>5369552.5414071996</v>
      </c>
      <c r="BK168">
        <v>2071826.2282531799</v>
      </c>
      <c r="BL168">
        <v>1784088.68920899</v>
      </c>
      <c r="BN168">
        <v>6754981.6620478798</v>
      </c>
      <c r="BO168">
        <v>5088328.6824028604</v>
      </c>
      <c r="BP168">
        <v>1768908.2423718499</v>
      </c>
      <c r="BQ168">
        <v>2071826.2282531799</v>
      </c>
      <c r="BS168">
        <v>6754981.6620478798</v>
      </c>
      <c r="BT168">
        <v>5613670.70800272</v>
      </c>
      <c r="BU168">
        <v>5836853.48661716</v>
      </c>
      <c r="BV168">
        <v>3997707.5662176302</v>
      </c>
      <c r="BX168">
        <v>1768908.2423718499</v>
      </c>
      <c r="BY168">
        <v>2462803.1069820798</v>
      </c>
      <c r="BZ168">
        <v>2298334.3717831201</v>
      </c>
      <c r="CA168">
        <v>1043036.79748408</v>
      </c>
      <c r="CC168">
        <v>4801460.44906215</v>
      </c>
      <c r="CD168">
        <v>4628158.6081151804</v>
      </c>
      <c r="CE168">
        <v>2097302.9723124998</v>
      </c>
      <c r="CF168">
        <v>2484176.6833059802</v>
      </c>
    </row>
    <row r="169" spans="1:84">
      <c r="A169" s="36">
        <v>45237</v>
      </c>
      <c r="B169">
        <v>3147380.82990275</v>
      </c>
      <c r="C169">
        <v>3097770.9325209898</v>
      </c>
      <c r="D169" s="137">
        <v>4338432.2068477897</v>
      </c>
      <c r="E169">
        <v>3792090.8724512402</v>
      </c>
      <c r="F169" s="135">
        <v>4006605.1677603298</v>
      </c>
      <c r="G169" s="135">
        <v>6162810.8568488304</v>
      </c>
      <c r="H169">
        <v>1920390.11849928</v>
      </c>
      <c r="I169">
        <v>1927895.8694050401</v>
      </c>
      <c r="J169">
        <v>2057801.21958013</v>
      </c>
      <c r="K169">
        <v>6266984.4485074002</v>
      </c>
      <c r="L169" s="40">
        <v>7275304.1990484698</v>
      </c>
      <c r="M169">
        <v>6324940.0111041795</v>
      </c>
      <c r="N169" t="s">
        <v>1652</v>
      </c>
      <c r="O169">
        <v>24161.41</v>
      </c>
      <c r="P169">
        <f t="shared" si="8"/>
        <v>1505815.3738766252</v>
      </c>
      <c r="Q169">
        <v>24697.75</v>
      </c>
      <c r="R169">
        <f t="shared" si="9"/>
        <v>1546988.5781754521</v>
      </c>
      <c r="T169" s="19">
        <v>43669</v>
      </c>
      <c r="U169">
        <v>1609020.3870379301</v>
      </c>
      <c r="V169" s="135">
        <v>1714506.33947438</v>
      </c>
      <c r="W169">
        <v>1406779.8469970101</v>
      </c>
      <c r="X169">
        <v>1617381.5597961899</v>
      </c>
      <c r="Y169" s="135">
        <v>1569438.7986730901</v>
      </c>
      <c r="Z169">
        <v>1211001.57941082</v>
      </c>
      <c r="AA169">
        <v>1694707.6012216599</v>
      </c>
      <c r="AB169" s="40">
        <v>1608652.1250046699</v>
      </c>
      <c r="AC169">
        <v>1186075.9007033799</v>
      </c>
      <c r="AD169">
        <v>1708070.2236250599</v>
      </c>
      <c r="AE169">
        <v>1741204.57131673</v>
      </c>
      <c r="AF169" s="40">
        <v>1902257.1608703099</v>
      </c>
      <c r="AG169" t="s">
        <v>1653</v>
      </c>
      <c r="AH169">
        <v>10078.19</v>
      </c>
      <c r="AI169">
        <f t="shared" si="10"/>
        <v>1089617.6895740104</v>
      </c>
      <c r="AJ169">
        <v>8958.68</v>
      </c>
      <c r="AK169">
        <f t="shared" si="11"/>
        <v>1034825.3879145541</v>
      </c>
      <c r="AM169" s="29"/>
      <c r="AN169">
        <v>7123567.23643752</v>
      </c>
      <c r="AO169">
        <v>4431046.7368815597</v>
      </c>
      <c r="AP169">
        <v>5318321.1388474703</v>
      </c>
      <c r="AQ169">
        <v>5308268.3424645104</v>
      </c>
      <c r="AS169">
        <v>1714523.15846013</v>
      </c>
      <c r="AT169">
        <v>1504212.2470138101</v>
      </c>
      <c r="AU169">
        <v>1997613.4127571499</v>
      </c>
      <c r="AV169">
        <v>2010637.96953962</v>
      </c>
      <c r="AX169">
        <v>7123567.23643752</v>
      </c>
      <c r="AY169">
        <v>5240413.6846963204</v>
      </c>
      <c r="AZ169">
        <v>5548358.6410360597</v>
      </c>
      <c r="BA169">
        <v>3661598.91287727</v>
      </c>
      <c r="BC169">
        <v>1714523.15846013</v>
      </c>
      <c r="BD169">
        <v>1678776.03260212</v>
      </c>
      <c r="BE169">
        <v>1712965.9936136701</v>
      </c>
      <c r="BF169">
        <v>1777290.52030897</v>
      </c>
      <c r="BH169">
        <v>5318321.1388474703</v>
      </c>
      <c r="BI169">
        <v>5548358.6410360597</v>
      </c>
      <c r="BK169">
        <v>1997613.4127571499</v>
      </c>
      <c r="BL169">
        <v>1712965.9936136701</v>
      </c>
      <c r="BN169">
        <v>7123567.23643752</v>
      </c>
      <c r="BO169">
        <v>5318321.1388474703</v>
      </c>
      <c r="BP169">
        <v>1714523.15846013</v>
      </c>
      <c r="BQ169">
        <v>1997613.4127571499</v>
      </c>
      <c r="BS169">
        <v>7123567.23643752</v>
      </c>
      <c r="BT169">
        <v>5843045.29313171</v>
      </c>
      <c r="BU169">
        <v>6162053.7786240298</v>
      </c>
      <c r="BV169">
        <v>4244785.8823477104</v>
      </c>
      <c r="BX169">
        <v>1714523.15846013</v>
      </c>
      <c r="BY169">
        <v>2377269.9550765902</v>
      </c>
      <c r="BZ169">
        <v>2228016.8316784101</v>
      </c>
      <c r="CA169">
        <v>1030296.10300282</v>
      </c>
      <c r="CC169">
        <v>4564844.4781323597</v>
      </c>
      <c r="CD169">
        <v>4414221.9764550598</v>
      </c>
      <c r="CE169">
        <v>2138661.7869265098</v>
      </c>
      <c r="CF169">
        <v>2530742.5752345501</v>
      </c>
    </row>
    <row r="170" spans="1:84">
      <c r="A170" s="36">
        <v>45245</v>
      </c>
      <c r="B170">
        <v>3248883.8616671101</v>
      </c>
      <c r="C170">
        <v>3192903.4778587101</v>
      </c>
      <c r="D170" s="137">
        <v>4551883.0714247003</v>
      </c>
      <c r="E170">
        <v>3970053.6970953802</v>
      </c>
      <c r="F170" s="135">
        <v>4194214.4547407101</v>
      </c>
      <c r="G170" s="135">
        <v>6477114.2105481196</v>
      </c>
      <c r="H170">
        <v>1964971.6194724501</v>
      </c>
      <c r="I170">
        <v>1969287.7937211599</v>
      </c>
      <c r="J170">
        <v>2123074.6742652101</v>
      </c>
      <c r="K170">
        <v>6593368.99858566</v>
      </c>
      <c r="L170" s="40">
        <v>7672281.1726695504</v>
      </c>
      <c r="M170">
        <v>6596279.9375805603</v>
      </c>
      <c r="N170" t="s">
        <v>1654</v>
      </c>
      <c r="O170">
        <v>24164.560000000001</v>
      </c>
      <c r="P170">
        <f t="shared" si="8"/>
        <v>1506011.6918244481</v>
      </c>
      <c r="Q170">
        <v>24681.25</v>
      </c>
      <c r="R170">
        <f t="shared" si="9"/>
        <v>1545955.0706073579</v>
      </c>
      <c r="T170" s="19">
        <v>43676</v>
      </c>
      <c r="U170">
        <v>1555579.4565831099</v>
      </c>
      <c r="V170" s="135">
        <v>1648386.40249255</v>
      </c>
      <c r="W170">
        <v>1352956.45005091</v>
      </c>
      <c r="X170">
        <v>1555547.81862552</v>
      </c>
      <c r="Y170" s="135">
        <v>1519664.0471731699</v>
      </c>
      <c r="Z170">
        <v>1172092.0986643501</v>
      </c>
      <c r="AA170">
        <v>1659378.59676152</v>
      </c>
      <c r="AB170" s="40">
        <v>1572658.53370769</v>
      </c>
      <c r="AC170">
        <v>1160231.3068270499</v>
      </c>
      <c r="AD170">
        <v>1679841.51639595</v>
      </c>
      <c r="AE170">
        <v>1712428.2637680999</v>
      </c>
      <c r="AF170" s="40">
        <v>1874122.7774610401</v>
      </c>
      <c r="AG170" t="s">
        <v>1655</v>
      </c>
      <c r="AH170">
        <v>10100.83</v>
      </c>
      <c r="AI170">
        <f t="shared" si="10"/>
        <v>1092065.4450233476</v>
      </c>
      <c r="AJ170">
        <v>9048.9599999999991</v>
      </c>
      <c r="AK170">
        <f t="shared" si="11"/>
        <v>1045253.7139649239</v>
      </c>
      <c r="AM170" s="29"/>
      <c r="AN170">
        <v>7077299.6672368599</v>
      </c>
      <c r="AO170">
        <v>4434658.03997212</v>
      </c>
      <c r="AP170">
        <v>5471329.2380121099</v>
      </c>
      <c r="AQ170">
        <v>5384309.2864703098</v>
      </c>
      <c r="AS170">
        <v>1648402.57285411</v>
      </c>
      <c r="AT170">
        <v>1464719.15446847</v>
      </c>
      <c r="AU170">
        <v>1923322.16993671</v>
      </c>
      <c r="AV170">
        <v>1941401.65105852</v>
      </c>
      <c r="AX170">
        <v>7077299.6672368599</v>
      </c>
      <c r="AY170">
        <v>5264886.4166038502</v>
      </c>
      <c r="AZ170">
        <v>5733340.9181281999</v>
      </c>
      <c r="BA170">
        <v>3636150.8004327798</v>
      </c>
      <c r="BC170">
        <v>1648402.57285411</v>
      </c>
      <c r="BD170">
        <v>1627338.3349631899</v>
      </c>
      <c r="BE170">
        <v>1668694.3875087199</v>
      </c>
      <c r="BF170">
        <v>1685742.28560786</v>
      </c>
      <c r="BH170">
        <v>5471329.2380121099</v>
      </c>
      <c r="BI170">
        <v>5733340.9181281999</v>
      </c>
      <c r="BK170">
        <v>1923322.16993671</v>
      </c>
      <c r="BL170">
        <v>1668694.3875087199</v>
      </c>
      <c r="BN170">
        <v>7077299.6672368599</v>
      </c>
      <c r="BO170">
        <v>5471329.2380121099</v>
      </c>
      <c r="BP170">
        <v>1648402.57285411</v>
      </c>
      <c r="BQ170">
        <v>1923322.16993671</v>
      </c>
      <c r="BS170">
        <v>7077299.6672368599</v>
      </c>
      <c r="BT170">
        <v>5950528.1112988703</v>
      </c>
      <c r="BU170">
        <v>6356559.0061462997</v>
      </c>
      <c r="BV170">
        <v>4214393.2154301004</v>
      </c>
      <c r="BX170">
        <v>1648402.57285411</v>
      </c>
      <c r="BY170">
        <v>2295848.4591152198</v>
      </c>
      <c r="BZ170">
        <v>2170578.5577577399</v>
      </c>
      <c r="CA170">
        <v>991320.00142622297</v>
      </c>
      <c r="CC170">
        <v>4743170.1276706001</v>
      </c>
      <c r="CD170">
        <v>4653781.8031172697</v>
      </c>
      <c r="CE170">
        <v>2189048.6586264898</v>
      </c>
      <c r="CF170">
        <v>2564641.87202982</v>
      </c>
    </row>
    <row r="171" spans="1:84">
      <c r="A171" s="36">
        <v>45251</v>
      </c>
      <c r="B171">
        <v>3295721.93733948</v>
      </c>
      <c r="C171">
        <v>3253329.1761771902</v>
      </c>
      <c r="D171" s="137">
        <v>4547604.3013375597</v>
      </c>
      <c r="E171">
        <v>3999167.4242074201</v>
      </c>
      <c r="F171" s="135">
        <v>4214577.3659184799</v>
      </c>
      <c r="G171" s="135">
        <v>6478280.0911060199</v>
      </c>
      <c r="H171">
        <v>1983088.6578039799</v>
      </c>
      <c r="I171">
        <v>1975175.96422439</v>
      </c>
      <c r="J171">
        <v>2134242.0470518498</v>
      </c>
      <c r="K171">
        <v>6637368.7477028901</v>
      </c>
      <c r="L171" s="40">
        <v>7622449.7064530598</v>
      </c>
      <c r="M171">
        <v>6514552.02915393</v>
      </c>
      <c r="N171" t="s">
        <v>1656</v>
      </c>
      <c r="O171">
        <v>23910.38</v>
      </c>
      <c r="P171">
        <f t="shared" si="8"/>
        <v>1490170.3915140789</v>
      </c>
      <c r="Q171">
        <v>24547.7</v>
      </c>
      <c r="R171">
        <f t="shared" si="9"/>
        <v>1537589.9229880271</v>
      </c>
      <c r="T171" s="19">
        <v>43683</v>
      </c>
      <c r="U171">
        <v>1537099.1726389001</v>
      </c>
      <c r="V171" s="135">
        <v>1622960.0422340999</v>
      </c>
      <c r="W171">
        <v>1348897.58070075</v>
      </c>
      <c r="X171">
        <v>1567263.5498279</v>
      </c>
      <c r="Y171" s="135">
        <v>1531109.51691793</v>
      </c>
      <c r="Z171">
        <v>1152307.1840388901</v>
      </c>
      <c r="AA171">
        <v>1654317.4920413999</v>
      </c>
      <c r="AB171" s="40">
        <v>1552874.48935365</v>
      </c>
      <c r="AC171">
        <v>1144544.9795587501</v>
      </c>
      <c r="AD171">
        <v>1687232.8190680901</v>
      </c>
      <c r="AE171">
        <v>1719962.94812868</v>
      </c>
      <c r="AF171" s="40">
        <v>1876315.5011106699</v>
      </c>
      <c r="AG171" t="s">
        <v>1657</v>
      </c>
      <c r="AH171">
        <v>10231.950000000001</v>
      </c>
      <c r="AI171">
        <f t="shared" si="10"/>
        <v>1106241.6682794029</v>
      </c>
      <c r="AJ171">
        <v>9243.68</v>
      </c>
      <c r="AK171">
        <f t="shared" si="11"/>
        <v>1067746.0007230984</v>
      </c>
      <c r="AM171" s="29"/>
      <c r="AN171">
        <v>7180415.9233884998</v>
      </c>
      <c r="AO171">
        <v>4493638.9919037502</v>
      </c>
      <c r="AP171">
        <v>5456994.3554085102</v>
      </c>
      <c r="AQ171">
        <v>5448894.0763615202</v>
      </c>
      <c r="AS171">
        <v>1622975.9631678399</v>
      </c>
      <c r="AT171">
        <v>1457996.0935494499</v>
      </c>
      <c r="AU171">
        <v>1915263.4500446799</v>
      </c>
      <c r="AV171">
        <v>1909446.1798821001</v>
      </c>
      <c r="AX171">
        <v>7180415.9233884998</v>
      </c>
      <c r="AY171">
        <v>5298081.5254605403</v>
      </c>
      <c r="AZ171">
        <v>5737182.2565433504</v>
      </c>
      <c r="BA171">
        <v>3680130.04436401</v>
      </c>
      <c r="BC171">
        <v>1622975.9631678399</v>
      </c>
      <c r="BD171">
        <v>1606028.33946684</v>
      </c>
      <c r="BE171">
        <v>1661635.81024956</v>
      </c>
      <c r="BF171">
        <v>1677760.29588551</v>
      </c>
      <c r="BH171">
        <v>5456994.3554085102</v>
      </c>
      <c r="BI171">
        <v>5737182.2565433504</v>
      </c>
      <c r="BK171">
        <v>1915263.4500446799</v>
      </c>
      <c r="BL171">
        <v>1661635.81024956</v>
      </c>
      <c r="BN171">
        <v>7180415.9233884998</v>
      </c>
      <c r="BO171">
        <v>5456994.3554085102</v>
      </c>
      <c r="BP171">
        <v>1622975.9631678399</v>
      </c>
      <c r="BQ171">
        <v>1915263.4500446799</v>
      </c>
      <c r="BS171">
        <v>7180415.9233884998</v>
      </c>
      <c r="BT171">
        <v>5976799.6929102503</v>
      </c>
      <c r="BU171">
        <v>6404074.2847172404</v>
      </c>
      <c r="BV171">
        <v>4189823.3029841399</v>
      </c>
      <c r="BX171">
        <v>1622975.9631678399</v>
      </c>
      <c r="BY171">
        <v>2292106.2261268599</v>
      </c>
      <c r="BZ171">
        <v>2161386.1575656398</v>
      </c>
      <c r="CA171">
        <v>980380.78521048499</v>
      </c>
      <c r="CC171">
        <v>4579483.3265646901</v>
      </c>
      <c r="CD171">
        <v>4528036.6187970499</v>
      </c>
      <c r="CE171">
        <v>2174885.5138051799</v>
      </c>
      <c r="CF171">
        <v>2557768.6318127802</v>
      </c>
    </row>
    <row r="172" spans="1:84">
      <c r="A172" s="36">
        <v>45258</v>
      </c>
      <c r="B172">
        <v>3380817.4777615801</v>
      </c>
      <c r="C172">
        <v>3280022.7420677198</v>
      </c>
      <c r="D172" s="137">
        <v>4594808.4339854401</v>
      </c>
      <c r="E172">
        <v>4066153.4785628901</v>
      </c>
      <c r="F172" s="135">
        <v>4258809.3553737896</v>
      </c>
      <c r="G172" s="135">
        <v>6519481.9524854496</v>
      </c>
      <c r="H172">
        <v>2003362.43418227</v>
      </c>
      <c r="I172">
        <v>2010788.3868593599</v>
      </c>
      <c r="J172">
        <v>2199613.8809530502</v>
      </c>
      <c r="K172">
        <v>6727836.0837340802</v>
      </c>
      <c r="L172" s="40">
        <v>7733508.7986760801</v>
      </c>
      <c r="M172">
        <v>6531294.4278688598</v>
      </c>
      <c r="N172" t="s">
        <v>1658</v>
      </c>
      <c r="O172">
        <v>24289.77</v>
      </c>
      <c r="P172">
        <f t="shared" si="8"/>
        <v>1513815.1744425194</v>
      </c>
      <c r="Q172">
        <v>25016.05</v>
      </c>
      <c r="R172">
        <f t="shared" si="9"/>
        <v>1566925.878716321</v>
      </c>
      <c r="T172" s="19">
        <v>43690</v>
      </c>
      <c r="U172">
        <v>1530740.7057280899</v>
      </c>
      <c r="V172" s="135">
        <v>1621199.13058828</v>
      </c>
      <c r="W172">
        <v>1346671.8996925999</v>
      </c>
      <c r="X172">
        <v>1567603.1235970301</v>
      </c>
      <c r="Y172" s="135">
        <v>1531441.2573132601</v>
      </c>
      <c r="Z172">
        <v>1151823.2150216</v>
      </c>
      <c r="AA172">
        <v>1647573.39106551</v>
      </c>
      <c r="AB172" s="40">
        <v>1537563.14688862</v>
      </c>
      <c r="AC172">
        <v>1135262.71977453</v>
      </c>
      <c r="AD172">
        <v>1678832.8099617299</v>
      </c>
      <c r="AE172">
        <v>1711399.98973692</v>
      </c>
      <c r="AF172" s="40">
        <v>1866258.45002472</v>
      </c>
      <c r="AG172" t="s">
        <v>1659</v>
      </c>
      <c r="AH172">
        <v>10251.65</v>
      </c>
      <c r="AI172">
        <f t="shared" si="10"/>
        <v>1108371.561492828</v>
      </c>
      <c r="AJ172">
        <v>9266.5400000000009</v>
      </c>
      <c r="AK172">
        <f t="shared" si="11"/>
        <v>1070386.58040311</v>
      </c>
      <c r="AM172" s="29"/>
      <c r="AN172">
        <v>7504360.3877721699</v>
      </c>
      <c r="AO172">
        <v>4711131.11911189</v>
      </c>
      <c r="AP172">
        <v>5645069.6658676704</v>
      </c>
      <c r="AQ172">
        <v>5716543.7533924002</v>
      </c>
      <c r="AS172">
        <v>1621215.0342478</v>
      </c>
      <c r="AT172">
        <v>1460635.06647878</v>
      </c>
      <c r="AU172">
        <v>1910130.5439985599</v>
      </c>
      <c r="AV172">
        <v>1917341.73983591</v>
      </c>
      <c r="AX172">
        <v>7504360.3877721699</v>
      </c>
      <c r="AY172">
        <v>5517792.9663213901</v>
      </c>
      <c r="AZ172">
        <v>5954191.1753970999</v>
      </c>
      <c r="BA172">
        <v>3889584.6458389899</v>
      </c>
      <c r="BC172">
        <v>1621215.0342478</v>
      </c>
      <c r="BD172">
        <v>1604205.4973015501</v>
      </c>
      <c r="BE172">
        <v>1656218.8775081499</v>
      </c>
      <c r="BF172">
        <v>1664950.5960264199</v>
      </c>
      <c r="BH172">
        <v>5645069.6658676704</v>
      </c>
      <c r="BI172">
        <v>5954191.1753970999</v>
      </c>
      <c r="BK172">
        <v>1910130.5439985599</v>
      </c>
      <c r="BL172">
        <v>1656218.8775081499</v>
      </c>
      <c r="BN172">
        <v>7504360.3877721699</v>
      </c>
      <c r="BO172">
        <v>5645069.6658676704</v>
      </c>
      <c r="BP172">
        <v>1621215.0342478</v>
      </c>
      <c r="BQ172">
        <v>1910130.5439985599</v>
      </c>
      <c r="BS172">
        <v>7504360.3877721699</v>
      </c>
      <c r="BT172">
        <v>6138890.5005819798</v>
      </c>
      <c r="BU172">
        <v>6706730.8354129801</v>
      </c>
      <c r="BV172">
        <v>4433503.4262856999</v>
      </c>
      <c r="BX172">
        <v>1621215.0342478</v>
      </c>
      <c r="BY172">
        <v>2296335.1621140698</v>
      </c>
      <c r="BZ172">
        <v>2159332.8407159499</v>
      </c>
      <c r="CA172">
        <v>977140.62671536498</v>
      </c>
      <c r="CC172">
        <v>4574606.1768218996</v>
      </c>
      <c r="CD172">
        <v>4586199.2491654903</v>
      </c>
      <c r="CE172">
        <v>2213098.2522827401</v>
      </c>
      <c r="CF172">
        <v>2601711.0969073302</v>
      </c>
    </row>
    <row r="173" spans="1:84">
      <c r="A173" s="36">
        <v>45265</v>
      </c>
      <c r="B173">
        <v>3485983.44010315</v>
      </c>
      <c r="C173">
        <v>3358726.8877636399</v>
      </c>
      <c r="D173" s="137">
        <v>4717765.5076788999</v>
      </c>
      <c r="E173">
        <v>4288314.5507866396</v>
      </c>
      <c r="F173" s="135">
        <v>4477499.2157722404</v>
      </c>
      <c r="G173" s="135">
        <v>6824789.2923203399</v>
      </c>
      <c r="H173">
        <v>2096972.88285682</v>
      </c>
      <c r="I173">
        <v>2105828.2999642598</v>
      </c>
      <c r="J173">
        <v>2329259.12309642</v>
      </c>
      <c r="K173">
        <v>7014284.9180592</v>
      </c>
      <c r="L173" s="40">
        <v>8082406.0481283497</v>
      </c>
      <c r="M173">
        <v>6779940.8067378299</v>
      </c>
      <c r="N173" t="s">
        <v>1660</v>
      </c>
      <c r="O173">
        <v>24210.15</v>
      </c>
      <c r="P173">
        <f t="shared" si="8"/>
        <v>1508853.0045994492</v>
      </c>
      <c r="Q173">
        <v>24859.5</v>
      </c>
      <c r="R173">
        <f t="shared" si="9"/>
        <v>1557120.0841838892</v>
      </c>
      <c r="T173" s="19">
        <v>43697</v>
      </c>
      <c r="U173">
        <v>1554880.4866574199</v>
      </c>
      <c r="V173" s="135">
        <v>1647251.8006168299</v>
      </c>
      <c r="W173">
        <v>1345998.5637427501</v>
      </c>
      <c r="X173">
        <v>1578720.04241521</v>
      </c>
      <c r="Y173" s="135">
        <v>1538164.2844328701</v>
      </c>
      <c r="Z173">
        <v>1158526.82613302</v>
      </c>
      <c r="AA173">
        <v>1675889.6857466199</v>
      </c>
      <c r="AB173" s="40">
        <v>1568483.54177255</v>
      </c>
      <c r="AC173">
        <v>1170183.4010348001</v>
      </c>
      <c r="AD173">
        <v>1724622.97485344</v>
      </c>
      <c r="AE173">
        <v>1758078.4244570001</v>
      </c>
      <c r="AF173" s="40">
        <v>1936392.4425766501</v>
      </c>
      <c r="AG173" t="s">
        <v>1661</v>
      </c>
      <c r="AH173">
        <v>10263.83</v>
      </c>
      <c r="AI173">
        <f t="shared" si="10"/>
        <v>1109688.4193273212</v>
      </c>
      <c r="AJ173">
        <v>9251.41</v>
      </c>
      <c r="AK173">
        <f t="shared" si="11"/>
        <v>1068638.9001512039</v>
      </c>
      <c r="AM173" s="29"/>
      <c r="AN173">
        <v>7562781.83339098</v>
      </c>
      <c r="AO173">
        <v>4644680.6146768201</v>
      </c>
      <c r="AP173">
        <v>5717383.0082874298</v>
      </c>
      <c r="AQ173">
        <v>5887611.3252126696</v>
      </c>
      <c r="AS173">
        <v>1647267.9598481599</v>
      </c>
      <c r="AT173">
        <v>1490797.1806015701</v>
      </c>
      <c r="AU173">
        <v>1934694.8227943799</v>
      </c>
      <c r="AV173">
        <v>1932172.37819354</v>
      </c>
      <c r="AX173">
        <v>7562781.83339098</v>
      </c>
      <c r="AY173">
        <v>5497597.8440646501</v>
      </c>
      <c r="AZ173">
        <v>5989499.5290671997</v>
      </c>
      <c r="BA173">
        <v>3945011.2270422</v>
      </c>
      <c r="BC173">
        <v>1647267.9598481599</v>
      </c>
      <c r="BD173">
        <v>1635768.24046096</v>
      </c>
      <c r="BE173">
        <v>1664864.3400487399</v>
      </c>
      <c r="BF173">
        <v>1679502.26423569</v>
      </c>
      <c r="BH173">
        <v>5717383.0082874298</v>
      </c>
      <c r="BI173">
        <v>5989499.5290671997</v>
      </c>
      <c r="BK173">
        <v>1934694.8227943799</v>
      </c>
      <c r="BL173">
        <v>1664864.3400487399</v>
      </c>
      <c r="BN173">
        <v>7562781.83339098</v>
      </c>
      <c r="BO173">
        <v>5717383.0082874298</v>
      </c>
      <c r="BP173">
        <v>1647267.9598481599</v>
      </c>
      <c r="BQ173">
        <v>1934694.8227943799</v>
      </c>
      <c r="BS173">
        <v>7562781.83339098</v>
      </c>
      <c r="BT173">
        <v>6249267.7517824396</v>
      </c>
      <c r="BU173">
        <v>6631380.7144771097</v>
      </c>
      <c r="BV173">
        <v>4438690.62529446</v>
      </c>
      <c r="BX173">
        <v>1647267.9598481599</v>
      </c>
      <c r="BY173">
        <v>2339391.4464036999</v>
      </c>
      <c r="BZ173">
        <v>2173724.7940993202</v>
      </c>
      <c r="CA173">
        <v>981894.41586433502</v>
      </c>
      <c r="CC173">
        <v>4549057.00132435</v>
      </c>
      <c r="CD173">
        <v>4492961.8184299599</v>
      </c>
      <c r="CE173">
        <v>2272973.6254982501</v>
      </c>
      <c r="CF173">
        <v>2661082.1441387502</v>
      </c>
    </row>
    <row r="174" spans="1:84">
      <c r="A174" s="36">
        <v>45272</v>
      </c>
      <c r="B174">
        <v>3499311.51678915</v>
      </c>
      <c r="C174">
        <v>3360439.8384763901</v>
      </c>
      <c r="D174" s="137">
        <v>4622560.9997339398</v>
      </c>
      <c r="E174">
        <v>4336257.9074644297</v>
      </c>
      <c r="F174" s="135">
        <v>4484260.2395880502</v>
      </c>
      <c r="G174" s="135">
        <v>6694367.5689441003</v>
      </c>
      <c r="H174">
        <v>2099118.78510695</v>
      </c>
      <c r="I174">
        <v>2101532.41023234</v>
      </c>
      <c r="J174">
        <v>2319220.0162758701</v>
      </c>
      <c r="K174">
        <v>7024689.4406876601</v>
      </c>
      <c r="L174" s="40">
        <v>8145327.5792130297</v>
      </c>
      <c r="M174">
        <v>6767669.1138776299</v>
      </c>
      <c r="N174" t="s">
        <v>1662</v>
      </c>
      <c r="O174">
        <v>24459.45</v>
      </c>
      <c r="P174">
        <f t="shared" si="8"/>
        <v>1524390.1678985879</v>
      </c>
      <c r="Q174">
        <v>25032.9</v>
      </c>
      <c r="R174">
        <f t="shared" si="9"/>
        <v>1567981.3091722233</v>
      </c>
      <c r="T174" s="19">
        <v>43704</v>
      </c>
      <c r="U174">
        <v>1548977.1237430801</v>
      </c>
      <c r="V174" s="135">
        <v>1642903.0558632</v>
      </c>
      <c r="W174">
        <v>1342606.64736212</v>
      </c>
      <c r="X174">
        <v>1599795.95498145</v>
      </c>
      <c r="Y174" s="135">
        <v>1558698.77763005</v>
      </c>
      <c r="Z174">
        <v>1164945.0647497999</v>
      </c>
      <c r="AA174">
        <v>1680744.1795363401</v>
      </c>
      <c r="AB174" s="40">
        <v>1572938.0350311799</v>
      </c>
      <c r="AC174">
        <v>1179615.0792471401</v>
      </c>
      <c r="AD174">
        <v>1737274.3162475401</v>
      </c>
      <c r="AE174">
        <v>1770975.18547069</v>
      </c>
      <c r="AF174" s="40">
        <v>1952425.7720011801</v>
      </c>
      <c r="AG174" t="s">
        <v>1663</v>
      </c>
      <c r="AH174">
        <v>10304.81</v>
      </c>
      <c r="AI174">
        <f t="shared" si="10"/>
        <v>1114119.0296768723</v>
      </c>
      <c r="AJ174">
        <v>9346.4500000000007</v>
      </c>
      <c r="AK174">
        <f t="shared" si="11"/>
        <v>1079617.0581909372</v>
      </c>
      <c r="AM174" s="29"/>
      <c r="AN174">
        <v>7719936.4398888396</v>
      </c>
      <c r="AO174">
        <v>4725358.71695376</v>
      </c>
      <c r="AP174">
        <v>5869608.3308830904</v>
      </c>
      <c r="AQ174">
        <v>6168332.6331988098</v>
      </c>
      <c r="AS174">
        <v>1642919.17243417</v>
      </c>
      <c r="AT174">
        <v>1490387.2113769001</v>
      </c>
      <c r="AU174">
        <v>1941311.4790883299</v>
      </c>
      <c r="AV174">
        <v>1927023.1388056499</v>
      </c>
      <c r="AX174">
        <v>7719936.4398888396</v>
      </c>
      <c r="AY174">
        <v>5581985.9709710404</v>
      </c>
      <c r="AZ174">
        <v>6159391.6832091901</v>
      </c>
      <c r="BA174">
        <v>4116421.9648571801</v>
      </c>
      <c r="BC174">
        <v>1642919.17243417</v>
      </c>
      <c r="BD174">
        <v>1637796.5930791299</v>
      </c>
      <c r="BE174">
        <v>1678632.76814094</v>
      </c>
      <c r="BF174">
        <v>1690452.6189985101</v>
      </c>
      <c r="BH174">
        <v>5869608.3308830904</v>
      </c>
      <c r="BI174">
        <v>6159391.6832091901</v>
      </c>
      <c r="BK174">
        <v>1941311.4790883299</v>
      </c>
      <c r="BL174">
        <v>1678632.76814094</v>
      </c>
      <c r="BN174">
        <v>7719936.4398888396</v>
      </c>
      <c r="BO174">
        <v>5869608.3308830904</v>
      </c>
      <c r="BP174">
        <v>1642919.17243417</v>
      </c>
      <c r="BQ174">
        <v>1941311.4790883299</v>
      </c>
      <c r="BS174">
        <v>7719936.4398888396</v>
      </c>
      <c r="BT174">
        <v>6449088.08814569</v>
      </c>
      <c r="BU174">
        <v>6834566.2195686903</v>
      </c>
      <c r="BV174">
        <v>4575646.4245379204</v>
      </c>
      <c r="BX174">
        <v>1642919.17243417</v>
      </c>
      <c r="BY174">
        <v>2344397.7440990098</v>
      </c>
      <c r="BZ174">
        <v>2184115.1986151198</v>
      </c>
      <c r="CA174">
        <v>981305.27921481605</v>
      </c>
      <c r="CC174">
        <v>4523286.5934118396</v>
      </c>
      <c r="CD174">
        <v>4487525.3346296595</v>
      </c>
      <c r="CE174">
        <v>2328025.0467078099</v>
      </c>
      <c r="CF174">
        <v>2688690.8713841899</v>
      </c>
    </row>
    <row r="175" spans="1:84">
      <c r="A175" s="36">
        <v>45279</v>
      </c>
      <c r="B175">
        <v>3608886.6247515399</v>
      </c>
      <c r="C175">
        <v>3481566.8924542801</v>
      </c>
      <c r="D175" s="137">
        <v>4750236.13454659</v>
      </c>
      <c r="E175">
        <v>4506412.6677533397</v>
      </c>
      <c r="F175" s="135">
        <v>4671074.5211692899</v>
      </c>
      <c r="G175" s="135">
        <v>6953774.31224069</v>
      </c>
      <c r="H175">
        <v>2149665.56545232</v>
      </c>
      <c r="I175">
        <v>2158967.29100399</v>
      </c>
      <c r="J175">
        <v>2407976.5662987502</v>
      </c>
      <c r="K175">
        <v>7191385.3211151697</v>
      </c>
      <c r="L175" s="40">
        <v>8314587.4863090701</v>
      </c>
      <c r="M175">
        <v>6882719.4888135502</v>
      </c>
      <c r="N175" t="s">
        <v>1664</v>
      </c>
      <c r="O175">
        <v>24803.77</v>
      </c>
      <c r="P175">
        <f t="shared" si="8"/>
        <v>1545849.2776745984</v>
      </c>
      <c r="Q175">
        <v>25257.25</v>
      </c>
      <c r="R175">
        <f t="shared" si="9"/>
        <v>1582033.8802571869</v>
      </c>
      <c r="T175" s="19">
        <v>43711</v>
      </c>
      <c r="U175">
        <v>1556014.64314195</v>
      </c>
      <c r="V175" s="135">
        <v>1658058.8365535401</v>
      </c>
      <c r="W175">
        <v>1333570.9046253699</v>
      </c>
      <c r="X175">
        <v>1610171.7744609001</v>
      </c>
      <c r="Y175" s="135">
        <v>1568808.05255925</v>
      </c>
      <c r="Z175">
        <v>1189863.2396847999</v>
      </c>
      <c r="AA175">
        <v>1677569.44053055</v>
      </c>
      <c r="AB175" s="40">
        <v>1570059.55842708</v>
      </c>
      <c r="AC175">
        <v>1169659.12797829</v>
      </c>
      <c r="AD175">
        <v>1726908.5794939301</v>
      </c>
      <c r="AE175">
        <v>1760408.36686405</v>
      </c>
      <c r="AF175" s="40">
        <v>1937782.57871117</v>
      </c>
      <c r="AG175" t="s">
        <v>1665</v>
      </c>
      <c r="AH175">
        <v>10360.64</v>
      </c>
      <c r="AI175">
        <f t="shared" si="10"/>
        <v>1120155.1686670003</v>
      </c>
      <c r="AJ175">
        <v>9361.17</v>
      </c>
      <c r="AK175">
        <f t="shared" si="11"/>
        <v>1081317.3789647678</v>
      </c>
      <c r="AM175" s="29"/>
      <c r="AN175">
        <v>7801072.9718720699</v>
      </c>
      <c r="AO175">
        <v>4785418.0262462404</v>
      </c>
      <c r="AP175">
        <v>5877062.7334633097</v>
      </c>
      <c r="AQ175">
        <v>6095823.8830955504</v>
      </c>
      <c r="AS175">
        <v>1658075.1017998699</v>
      </c>
      <c r="AT175">
        <v>1499389.15013362</v>
      </c>
      <c r="AU175">
        <v>1943563.4004040801</v>
      </c>
      <c r="AV175">
        <v>1938585.2776384901</v>
      </c>
      <c r="AX175">
        <v>7801072.9718720699</v>
      </c>
      <c r="AY175">
        <v>5630939.9879364604</v>
      </c>
      <c r="AZ175">
        <v>6164134.4148052596</v>
      </c>
      <c r="BA175">
        <v>4065398.9146027798</v>
      </c>
      <c r="BC175">
        <v>1658075.1017998699</v>
      </c>
      <c r="BD175">
        <v>1643905.57437131</v>
      </c>
      <c r="BE175">
        <v>1674973.3487064</v>
      </c>
      <c r="BF175">
        <v>1679777.4107095301</v>
      </c>
      <c r="BH175">
        <v>5877062.7334633097</v>
      </c>
      <c r="BI175">
        <v>6164134.4148052596</v>
      </c>
      <c r="BK175">
        <v>1943563.4004040801</v>
      </c>
      <c r="BL175">
        <v>1674973.3487064</v>
      </c>
      <c r="BN175">
        <v>7801072.9718720699</v>
      </c>
      <c r="BO175">
        <v>5877062.7334633097</v>
      </c>
      <c r="BP175">
        <v>1658075.1017998699</v>
      </c>
      <c r="BQ175">
        <v>1943563.4004040801</v>
      </c>
      <c r="BS175">
        <v>7801072.9718720699</v>
      </c>
      <c r="BT175">
        <v>6464275.6905932697</v>
      </c>
      <c r="BU175">
        <v>6800735.1167818196</v>
      </c>
      <c r="BV175">
        <v>4570453.0658460697</v>
      </c>
      <c r="BX175">
        <v>1658075.1017998699</v>
      </c>
      <c r="BY175">
        <v>2350915.1698276</v>
      </c>
      <c r="BZ175">
        <v>2172495.7057584901</v>
      </c>
      <c r="CA175">
        <v>983483.77693467296</v>
      </c>
      <c r="CC175">
        <v>4324669.0790951299</v>
      </c>
      <c r="CD175">
        <v>4252782.8843751801</v>
      </c>
      <c r="CE175">
        <v>2271593.7195756198</v>
      </c>
      <c r="CF175">
        <v>2589249.6395060499</v>
      </c>
    </row>
    <row r="176" spans="1:84">
      <c r="A176" s="36">
        <v>45286</v>
      </c>
      <c r="B176">
        <v>3625944.62886453</v>
      </c>
      <c r="C176">
        <v>3527279.8657522001</v>
      </c>
      <c r="D176" s="137">
        <v>4821299.6671193996</v>
      </c>
      <c r="E176">
        <v>4537687.1716675498</v>
      </c>
      <c r="F176" s="135">
        <v>4716687.5638685096</v>
      </c>
      <c r="G176" s="135">
        <v>6984301.3814714197</v>
      </c>
      <c r="H176">
        <v>2154394.82969632</v>
      </c>
      <c r="I176">
        <v>2172018.2482781098</v>
      </c>
      <c r="J176">
        <v>2425121.3594507999</v>
      </c>
      <c r="K176">
        <v>7257761.8076290702</v>
      </c>
      <c r="L176" s="40">
        <v>8401973.8007901795</v>
      </c>
      <c r="M176">
        <v>6903229.9928902201</v>
      </c>
      <c r="N176" t="s">
        <v>1666</v>
      </c>
      <c r="O176">
        <v>24616.36</v>
      </c>
      <c r="P176">
        <f t="shared" si="8"/>
        <v>1534169.2946264974</v>
      </c>
      <c r="Q176">
        <v>25207.3</v>
      </c>
      <c r="R176">
        <f t="shared" si="9"/>
        <v>1578905.1709828656</v>
      </c>
      <c r="T176" s="19">
        <v>43719</v>
      </c>
      <c r="U176">
        <v>1581413.9888335001</v>
      </c>
      <c r="V176" s="135">
        <v>1679116.18377777</v>
      </c>
      <c r="W176">
        <v>1362896.1288180801</v>
      </c>
      <c r="X176">
        <v>1638088.12760062</v>
      </c>
      <c r="Y176" s="135">
        <v>1596007.2621704999</v>
      </c>
      <c r="Z176">
        <v>1205593.23171343</v>
      </c>
      <c r="AA176">
        <v>1687802.61411778</v>
      </c>
      <c r="AB176" s="40">
        <v>1580335.5982369799</v>
      </c>
      <c r="AC176">
        <v>1180677.3169638501</v>
      </c>
      <c r="AD176">
        <v>1710258.3026066399</v>
      </c>
      <c r="AE176">
        <v>1743435.0961935399</v>
      </c>
      <c r="AF176" s="40">
        <v>1912785.1834458001</v>
      </c>
      <c r="AG176" t="s">
        <v>1667</v>
      </c>
      <c r="AH176">
        <v>10433</v>
      </c>
      <c r="AI176">
        <f t="shared" si="10"/>
        <v>1127978.4718610833</v>
      </c>
      <c r="AJ176">
        <v>9500.57</v>
      </c>
      <c r="AK176">
        <f t="shared" si="11"/>
        <v>1097419.6015104207</v>
      </c>
      <c r="AM176" s="29"/>
      <c r="AN176">
        <v>7937045.6737718098</v>
      </c>
      <c r="AO176">
        <v>4882322.7412777198</v>
      </c>
      <c r="AP176">
        <v>6091487.3672937201</v>
      </c>
      <c r="AQ176">
        <v>6383912.5198106496</v>
      </c>
      <c r="AS176">
        <v>1679132.65559273</v>
      </c>
      <c r="AT176">
        <v>1516879.52456993</v>
      </c>
      <c r="AU176">
        <v>1982920.5592622601</v>
      </c>
      <c r="AV176">
        <v>1976998.3449148899</v>
      </c>
      <c r="AX176">
        <v>7937045.6737718098</v>
      </c>
      <c r="AY176">
        <v>5754201.2642723899</v>
      </c>
      <c r="AZ176">
        <v>6289358.8054420296</v>
      </c>
      <c r="BA176">
        <v>4243605.6760243904</v>
      </c>
      <c r="BC176">
        <v>1679132.65559273</v>
      </c>
      <c r="BD176">
        <v>1669657.3551938401</v>
      </c>
      <c r="BE176">
        <v>1686832.1600152401</v>
      </c>
      <c r="BF176">
        <v>1715413.8884777301</v>
      </c>
      <c r="BH176">
        <v>6091487.3672937201</v>
      </c>
      <c r="BI176">
        <v>6289358.8054420296</v>
      </c>
      <c r="BK176">
        <v>1982920.5592622601</v>
      </c>
      <c r="BL176">
        <v>1686832.1600152401</v>
      </c>
      <c r="BN176">
        <v>7937045.6737718098</v>
      </c>
      <c r="BO176">
        <v>6091487.3672937201</v>
      </c>
      <c r="BP176">
        <v>1679132.65559273</v>
      </c>
      <c r="BQ176">
        <v>1982920.5592622601</v>
      </c>
      <c r="BS176">
        <v>7937045.6737718098</v>
      </c>
      <c r="BT176">
        <v>6712277.6274628798</v>
      </c>
      <c r="BU176">
        <v>6984797.0127175199</v>
      </c>
      <c r="BV176">
        <v>4854461.0193577399</v>
      </c>
      <c r="BX176">
        <v>1679132.65559273</v>
      </c>
      <c r="BY176">
        <v>2374106.9479779499</v>
      </c>
      <c r="BZ176">
        <v>2217390.3295179899</v>
      </c>
      <c r="CA176">
        <v>1006703.8289081</v>
      </c>
      <c r="CC176">
        <v>4191317.9080412299</v>
      </c>
      <c r="CD176">
        <v>4164239.9447224899</v>
      </c>
      <c r="CE176">
        <v>2226468.5103362501</v>
      </c>
      <c r="CF176">
        <v>2549595.2812770102</v>
      </c>
    </row>
    <row r="177" spans="1:84">
      <c r="A177" s="36">
        <v>45293</v>
      </c>
      <c r="B177">
        <v>3686546.2500949502</v>
      </c>
      <c r="C177">
        <v>3576079.7826948799</v>
      </c>
      <c r="D177" s="137">
        <v>4897910.1188299302</v>
      </c>
      <c r="E177">
        <v>4602591.2238462996</v>
      </c>
      <c r="F177" s="135">
        <v>4814841.83207261</v>
      </c>
      <c r="G177" s="135">
        <v>7089554.8032902004</v>
      </c>
      <c r="H177">
        <v>2200247.5329883499</v>
      </c>
      <c r="I177">
        <v>2218227.9365102202</v>
      </c>
      <c r="J177">
        <v>2486185.9152817698</v>
      </c>
      <c r="K177">
        <v>7410561.88621902</v>
      </c>
      <c r="L177" s="40">
        <v>8548420.2041379493</v>
      </c>
      <c r="M177">
        <v>7086096.5554018803</v>
      </c>
      <c r="N177" t="s">
        <v>1668</v>
      </c>
      <c r="O177">
        <v>24695.83</v>
      </c>
      <c r="P177">
        <f t="shared" si="8"/>
        <v>1539122.1159958618</v>
      </c>
      <c r="Q177">
        <v>25269.95</v>
      </c>
      <c r="R177">
        <f t="shared" si="9"/>
        <v>1582829.367900508</v>
      </c>
      <c r="T177" s="19">
        <v>43725</v>
      </c>
      <c r="U177">
        <v>1549395.6269395901</v>
      </c>
      <c r="V177" s="135">
        <v>1641655.10171769</v>
      </c>
      <c r="W177">
        <v>1318383.94125089</v>
      </c>
      <c r="X177">
        <v>1591142.4490260901</v>
      </c>
      <c r="Y177" s="135">
        <v>1550267.57169229</v>
      </c>
      <c r="Z177">
        <v>1156561.75497964</v>
      </c>
      <c r="AA177">
        <v>1656029.72990702</v>
      </c>
      <c r="AB177" s="40">
        <v>1551810.5406888099</v>
      </c>
      <c r="AC177">
        <v>1163687.3703727401</v>
      </c>
      <c r="AD177">
        <v>1689547.07456208</v>
      </c>
      <c r="AE177">
        <v>1722322.0971786301</v>
      </c>
      <c r="AF177" s="40">
        <v>1889621.35487427</v>
      </c>
      <c r="AG177" t="s">
        <v>1669</v>
      </c>
      <c r="AH177">
        <v>10475.620000000001</v>
      </c>
      <c r="AI177">
        <f t="shared" si="10"/>
        <v>1132586.3931177419</v>
      </c>
      <c r="AJ177">
        <v>9505.06</v>
      </c>
      <c r="AK177">
        <f t="shared" si="11"/>
        <v>1097938.245550808</v>
      </c>
      <c r="AM177" s="29"/>
      <c r="AN177">
        <v>8019313.15218045</v>
      </c>
      <c r="AO177">
        <v>4899484.1057133097</v>
      </c>
      <c r="AP177">
        <v>6249896.4962801896</v>
      </c>
      <c r="AQ177">
        <v>6462147.3677409301</v>
      </c>
      <c r="AS177">
        <v>1641671.20604645</v>
      </c>
      <c r="AT177">
        <v>1476318.1660829301</v>
      </c>
      <c r="AU177">
        <v>1925257.22939891</v>
      </c>
      <c r="AV177">
        <v>1932041.4025515299</v>
      </c>
      <c r="AX177">
        <v>8019313.15218045</v>
      </c>
      <c r="AY177">
        <v>5795919.2234383598</v>
      </c>
      <c r="AZ177">
        <v>6567600.0389947901</v>
      </c>
      <c r="BA177">
        <v>4298114.7909329198</v>
      </c>
      <c r="BC177">
        <v>1641671.20604645</v>
      </c>
      <c r="BD177">
        <v>1627448.4172545399</v>
      </c>
      <c r="BE177">
        <v>1674164.05049352</v>
      </c>
      <c r="BF177">
        <v>1697290.5407459701</v>
      </c>
      <c r="BH177">
        <v>6249896.4962801896</v>
      </c>
      <c r="BI177">
        <v>6567600.0389947901</v>
      </c>
      <c r="BK177">
        <v>1925257.22939891</v>
      </c>
      <c r="BL177">
        <v>1674164.05049352</v>
      </c>
      <c r="BN177">
        <v>8019313.15218045</v>
      </c>
      <c r="BO177">
        <v>6249896.4962801896</v>
      </c>
      <c r="BP177">
        <v>1641671.20604645</v>
      </c>
      <c r="BQ177">
        <v>1925257.22939891</v>
      </c>
      <c r="BS177">
        <v>8019313.15218045</v>
      </c>
      <c r="BT177">
        <v>6812861.1077104099</v>
      </c>
      <c r="BU177">
        <v>7183479.5637442702</v>
      </c>
      <c r="BV177">
        <v>4805091.1507908702</v>
      </c>
      <c r="BX177">
        <v>1641671.20604645</v>
      </c>
      <c r="BY177">
        <v>2315205.35459862</v>
      </c>
      <c r="BZ177">
        <v>2154427.53111132</v>
      </c>
      <c r="CA177">
        <v>977388.61341029697</v>
      </c>
      <c r="CC177">
        <v>4198170.7128208801</v>
      </c>
      <c r="CD177">
        <v>4142356.86381297</v>
      </c>
      <c r="CE177">
        <v>2181894.6107593202</v>
      </c>
      <c r="CF177">
        <v>2515481.6964135198</v>
      </c>
    </row>
    <row r="178" spans="1:84">
      <c r="A178" s="36">
        <v>45300</v>
      </c>
      <c r="B178">
        <v>3764737.8960594698</v>
      </c>
      <c r="C178">
        <v>3643345.8434073702</v>
      </c>
      <c r="D178" s="137">
        <v>5018790.5405626502</v>
      </c>
      <c r="E178">
        <v>4731279.6744650397</v>
      </c>
      <c r="F178" s="135">
        <v>4903603.44124687</v>
      </c>
      <c r="G178" s="135">
        <v>7233756.3479891196</v>
      </c>
      <c r="H178">
        <v>2206408.2260807198</v>
      </c>
      <c r="I178">
        <v>2236539.4081261102</v>
      </c>
      <c r="J178">
        <v>2541279.79516441</v>
      </c>
      <c r="K178">
        <v>7550893.2264710497</v>
      </c>
      <c r="L178" s="40">
        <v>8637024.5795538407</v>
      </c>
      <c r="M178">
        <v>7231432.3957531704</v>
      </c>
      <c r="N178" t="s">
        <v>1670</v>
      </c>
      <c r="O178">
        <v>24850.34</v>
      </c>
      <c r="P178">
        <f t="shared" si="8"/>
        <v>1548751.6671444776</v>
      </c>
      <c r="Q178">
        <v>25220.75</v>
      </c>
      <c r="R178">
        <f t="shared" si="9"/>
        <v>1579747.6362429182</v>
      </c>
      <c r="T178" s="19">
        <v>43732</v>
      </c>
      <c r="U178">
        <v>1652032.75792016</v>
      </c>
      <c r="V178" s="135">
        <v>1748157.4764416199</v>
      </c>
      <c r="W178">
        <v>1413083.4597509401</v>
      </c>
      <c r="X178">
        <v>1713676.3290255801</v>
      </c>
      <c r="Y178" s="135">
        <v>1669653.67738832</v>
      </c>
      <c r="Z178">
        <v>1244321.6609475</v>
      </c>
      <c r="AA178">
        <v>1755413.5940978399</v>
      </c>
      <c r="AB178" s="40">
        <v>1642203.50468393</v>
      </c>
      <c r="AC178">
        <v>1242073.3516410401</v>
      </c>
      <c r="AD178">
        <v>1791899.83633905</v>
      </c>
      <c r="AE178">
        <v>1826660.3698257201</v>
      </c>
      <c r="AF178" s="40">
        <v>2004094.6165525501</v>
      </c>
      <c r="AG178" t="s">
        <v>1671</v>
      </c>
      <c r="AH178">
        <v>10330.129999999999</v>
      </c>
      <c r="AI178">
        <f t="shared" si="10"/>
        <v>1116856.5370963607</v>
      </c>
      <c r="AJ178">
        <v>9325.07</v>
      </c>
      <c r="AK178">
        <f t="shared" si="11"/>
        <v>1077147.4346756858</v>
      </c>
      <c r="AM178" s="29"/>
      <c r="AN178">
        <v>8009850.3626608802</v>
      </c>
      <c r="AO178">
        <v>4903673.1646237001</v>
      </c>
      <c r="AP178">
        <v>6479580.1925184904</v>
      </c>
      <c r="AQ178">
        <v>6799439.1496001696</v>
      </c>
      <c r="AS178">
        <v>1748174.6255387201</v>
      </c>
      <c r="AT178">
        <v>1558940.3122477599</v>
      </c>
      <c r="AU178">
        <v>2053354.21915697</v>
      </c>
      <c r="AV178">
        <v>2077949.16927222</v>
      </c>
      <c r="AX178">
        <v>8009850.3626608802</v>
      </c>
      <c r="AY178">
        <v>5940527.40806315</v>
      </c>
      <c r="AZ178">
        <v>6609107.2712412402</v>
      </c>
      <c r="BA178">
        <v>4391211.9573045298</v>
      </c>
      <c r="BC178">
        <v>1748174.6255387201</v>
      </c>
      <c r="BD178">
        <v>1718780.82243086</v>
      </c>
      <c r="BE178">
        <v>1793280.82268614</v>
      </c>
      <c r="BF178">
        <v>1810873.2237326901</v>
      </c>
      <c r="BH178">
        <v>6479580.1925184904</v>
      </c>
      <c r="BI178">
        <v>6609107.2712412402</v>
      </c>
      <c r="BK178">
        <v>2053354.21915697</v>
      </c>
      <c r="BL178">
        <v>1793280.82268614</v>
      </c>
      <c r="BN178">
        <v>8009850.3626608802</v>
      </c>
      <c r="BO178">
        <v>6479580.1925184904</v>
      </c>
      <c r="BP178">
        <v>1748174.6255387201</v>
      </c>
      <c r="BQ178">
        <v>2053354.21915697</v>
      </c>
      <c r="BS178">
        <v>8009850.3626608802</v>
      </c>
      <c r="BT178">
        <v>7100670.4252056396</v>
      </c>
      <c r="BU178">
        <v>7527352.7304607099</v>
      </c>
      <c r="BV178">
        <v>4798556.2268257895</v>
      </c>
      <c r="BX178">
        <v>1748174.6255387201</v>
      </c>
      <c r="BY178">
        <v>2437019.8843308198</v>
      </c>
      <c r="BZ178">
        <v>2302124.31050666</v>
      </c>
      <c r="CA178">
        <v>1034619.60366853</v>
      </c>
      <c r="CC178">
        <v>4012905.4392640898</v>
      </c>
      <c r="CD178">
        <v>4024858.91137092</v>
      </c>
      <c r="CE178">
        <v>2030296.57320376</v>
      </c>
      <c r="CF178">
        <v>2367583.9500728901</v>
      </c>
    </row>
    <row r="179" spans="1:84">
      <c r="A179" s="36">
        <v>45307</v>
      </c>
      <c r="B179">
        <v>3821146.2188687599</v>
      </c>
      <c r="C179">
        <v>3648537.61123423</v>
      </c>
      <c r="D179" s="137">
        <v>5017485.6550221099</v>
      </c>
      <c r="E179">
        <v>4808778.03553278</v>
      </c>
      <c r="F179" s="135">
        <v>4948030.0884245699</v>
      </c>
      <c r="G179" s="135">
        <v>7328518.5561477803</v>
      </c>
      <c r="H179">
        <v>2241666.6295334902</v>
      </c>
      <c r="I179">
        <v>2283987.5916695101</v>
      </c>
      <c r="J179">
        <v>2583846.2317334199</v>
      </c>
      <c r="K179">
        <v>7564459.6646346096</v>
      </c>
      <c r="L179" s="40">
        <v>8626832.8905499708</v>
      </c>
      <c r="M179">
        <v>7124768.7679158105</v>
      </c>
      <c r="N179" t="s">
        <v>1672</v>
      </c>
      <c r="O179">
        <v>24575.69</v>
      </c>
      <c r="P179">
        <f t="shared" si="8"/>
        <v>1531634.6117890484</v>
      </c>
      <c r="Q179">
        <v>24986.6</v>
      </c>
      <c r="R179">
        <f t="shared" si="9"/>
        <v>1565081.2242993289</v>
      </c>
      <c r="T179" s="19">
        <v>43739</v>
      </c>
      <c r="U179">
        <v>1639146.9024083801</v>
      </c>
      <c r="V179" s="135">
        <v>1736873.11993119</v>
      </c>
      <c r="W179">
        <v>1397596.06503207</v>
      </c>
      <c r="X179">
        <v>1677769.09767807</v>
      </c>
      <c r="Y179" s="135">
        <v>1638865.2635772701</v>
      </c>
      <c r="Z179">
        <v>1230484.8040777601</v>
      </c>
      <c r="AA179">
        <v>1754957.1865633701</v>
      </c>
      <c r="AB179" s="40">
        <v>1648476.7220718199</v>
      </c>
      <c r="AC179">
        <v>1246209.45590201</v>
      </c>
      <c r="AD179">
        <v>1789995.94276294</v>
      </c>
      <c r="AE179">
        <v>1824719.54318278</v>
      </c>
      <c r="AF179" s="40">
        <v>2022331.8775631799</v>
      </c>
      <c r="AG179" t="s">
        <v>1673</v>
      </c>
      <c r="AH179">
        <v>10403.69</v>
      </c>
      <c r="AI179">
        <f t="shared" si="10"/>
        <v>1124809.5799785713</v>
      </c>
      <c r="AJ179">
        <v>9448.26</v>
      </c>
      <c r="AK179">
        <f t="shared" si="11"/>
        <v>1091377.2251735262</v>
      </c>
      <c r="AM179" s="29"/>
      <c r="AN179">
        <v>7984419.0877594296</v>
      </c>
      <c r="AO179">
        <v>4781522.6660929201</v>
      </c>
      <c r="AP179">
        <v>6259792.8323882604</v>
      </c>
      <c r="AQ179">
        <v>6969935.0862763897</v>
      </c>
      <c r="AS179">
        <v>1736890.1583308701</v>
      </c>
      <c r="AT179">
        <v>1547988.7565542201</v>
      </c>
      <c r="AU179">
        <v>2032317.6051817101</v>
      </c>
      <c r="AV179">
        <v>2035268.0933353701</v>
      </c>
      <c r="AX179">
        <v>7984419.0877594296</v>
      </c>
      <c r="AY179">
        <v>5868973.7554330304</v>
      </c>
      <c r="AZ179">
        <v>6587726.8092187699</v>
      </c>
      <c r="BA179">
        <v>4170355.9519119002</v>
      </c>
      <c r="BC179">
        <v>1736890.1583308701</v>
      </c>
      <c r="BD179">
        <v>1708760.3302360901</v>
      </c>
      <c r="BE179">
        <v>1755290.16845753</v>
      </c>
      <c r="BF179">
        <v>1771070.23027504</v>
      </c>
      <c r="BH179">
        <v>6259792.8323882604</v>
      </c>
      <c r="BI179">
        <v>6587726.8092187699</v>
      </c>
      <c r="BK179">
        <v>2032317.6051817101</v>
      </c>
      <c r="BL179">
        <v>1755290.16845753</v>
      </c>
      <c r="BN179">
        <v>7984419.0877594296</v>
      </c>
      <c r="BO179">
        <v>6259792.8323882604</v>
      </c>
      <c r="BP179">
        <v>1736890.1583308701</v>
      </c>
      <c r="BQ179">
        <v>2032317.6051817101</v>
      </c>
      <c r="BS179">
        <v>7984419.0877594296</v>
      </c>
      <c r="BT179">
        <v>7194150.7513534697</v>
      </c>
      <c r="BU179">
        <v>7387983.7946562301</v>
      </c>
      <c r="BV179">
        <v>4679504.04683825</v>
      </c>
      <c r="BX179">
        <v>1736890.1583308701</v>
      </c>
      <c r="BY179">
        <v>2434363.5326569001</v>
      </c>
      <c r="BZ179">
        <v>2287954.73537549</v>
      </c>
      <c r="CA179">
        <v>1030424.22117566</v>
      </c>
      <c r="CC179">
        <v>4280646.4901717901</v>
      </c>
      <c r="CD179">
        <v>4257837.8694556197</v>
      </c>
      <c r="CE179">
        <v>1954952.26737217</v>
      </c>
      <c r="CF179">
        <v>2312691.5161904502</v>
      </c>
    </row>
    <row r="180" spans="1:84">
      <c r="A180" s="36">
        <v>45314</v>
      </c>
      <c r="B180">
        <v>3787927.7210727199</v>
      </c>
      <c r="C180">
        <v>3550629.1044367598</v>
      </c>
      <c r="D180" s="137">
        <v>4935148.71542319</v>
      </c>
      <c r="E180">
        <v>4716513.6142910197</v>
      </c>
      <c r="F180" s="135">
        <v>4865818.5685053999</v>
      </c>
      <c r="G180" s="135">
        <v>7299570.9078509901</v>
      </c>
      <c r="H180">
        <v>2210387.9078294002</v>
      </c>
      <c r="I180">
        <v>2232849.10949203</v>
      </c>
      <c r="J180">
        <v>2545605.3075037599</v>
      </c>
      <c r="K180">
        <v>7473610.5040623499</v>
      </c>
      <c r="L180" s="40">
        <v>8599442.6961224694</v>
      </c>
      <c r="M180">
        <v>7104676.91999029</v>
      </c>
      <c r="N180" t="s">
        <v>1674</v>
      </c>
      <c r="O180">
        <v>24018.49</v>
      </c>
      <c r="P180">
        <f t="shared" si="8"/>
        <v>1496908.1481296823</v>
      </c>
      <c r="Q180">
        <v>24543.5</v>
      </c>
      <c r="R180">
        <f t="shared" si="9"/>
        <v>1537326.8483343304</v>
      </c>
      <c r="T180" s="19">
        <v>43747</v>
      </c>
      <c r="U180">
        <v>1629284.7018788899</v>
      </c>
      <c r="V180" s="135">
        <v>1732939.10231455</v>
      </c>
      <c r="W180">
        <v>1390901.57988056</v>
      </c>
      <c r="X180">
        <v>1684480.1740687799</v>
      </c>
      <c r="Y180" s="135">
        <v>1640430.3799039901</v>
      </c>
      <c r="Z180">
        <v>1229820.34228356</v>
      </c>
      <c r="AA180">
        <v>1762731.6468998401</v>
      </c>
      <c r="AB180" s="40">
        <v>1645097.34479157</v>
      </c>
      <c r="AC180">
        <v>1222207.46178134</v>
      </c>
      <c r="AD180">
        <v>1790469.0131192401</v>
      </c>
      <c r="AE180">
        <v>1825201.7904906201</v>
      </c>
      <c r="AF180" s="40">
        <v>2022776.7905762501</v>
      </c>
      <c r="AG180" t="s">
        <v>1675</v>
      </c>
      <c r="AH180">
        <v>10584.08</v>
      </c>
      <c r="AI180">
        <f t="shared" si="10"/>
        <v>1144312.6985963245</v>
      </c>
      <c r="AJ180">
        <v>9581.52</v>
      </c>
      <c r="AK180">
        <f t="shared" si="11"/>
        <v>1106770.2106572688</v>
      </c>
      <c r="AM180" s="29"/>
      <c r="AN180">
        <v>8686528.9802415594</v>
      </c>
      <c r="AO180">
        <v>5169997.47509964</v>
      </c>
      <c r="AP180">
        <v>6590215.9970458802</v>
      </c>
      <c r="AQ180">
        <v>7689615.7336098598</v>
      </c>
      <c r="AS180">
        <v>1732956.10212225</v>
      </c>
      <c r="AT180">
        <v>1544799.89971571</v>
      </c>
      <c r="AU180">
        <v>2065454.5437341901</v>
      </c>
      <c r="AV180">
        <v>2049667.6150957199</v>
      </c>
      <c r="AX180">
        <v>8686528.9802415594</v>
      </c>
      <c r="AY180">
        <v>6354866.0926453304</v>
      </c>
      <c r="AZ180">
        <v>6748533.2206317997</v>
      </c>
      <c r="BA180">
        <v>4528631.2317406498</v>
      </c>
      <c r="BC180">
        <v>1732956.10212225</v>
      </c>
      <c r="BD180">
        <v>1702822.3880885199</v>
      </c>
      <c r="BE180">
        <v>1779951.99532436</v>
      </c>
      <c r="BF180">
        <v>1774311.28879645</v>
      </c>
      <c r="BH180">
        <v>6590215.9970458802</v>
      </c>
      <c r="BI180">
        <v>6748533.2206317997</v>
      </c>
      <c r="BK180">
        <v>2065454.5437341901</v>
      </c>
      <c r="BL180">
        <v>1779951.99532436</v>
      </c>
      <c r="BN180">
        <v>8686528.9802415594</v>
      </c>
      <c r="BO180">
        <v>6590215.9970458802</v>
      </c>
      <c r="BP180">
        <v>1732956.10212225</v>
      </c>
      <c r="BQ180">
        <v>2065454.5437341901</v>
      </c>
      <c r="BS180">
        <v>8686528.9802415594</v>
      </c>
      <c r="BT180">
        <v>7799250.7710498096</v>
      </c>
      <c r="BU180">
        <v>7777145.8410397498</v>
      </c>
      <c r="BV180">
        <v>4971668.8820025902</v>
      </c>
      <c r="BX180">
        <v>1732956.10212225</v>
      </c>
      <c r="BY180">
        <v>2479764.4125409601</v>
      </c>
      <c r="BZ180">
        <v>2288938.5559116998</v>
      </c>
      <c r="CA180">
        <v>1037858.73193144</v>
      </c>
      <c r="CC180">
        <v>4151991.65990968</v>
      </c>
      <c r="CD180">
        <v>4009456.8973409301</v>
      </c>
      <c r="CE180">
        <v>1810686.5648014401</v>
      </c>
      <c r="CF180">
        <v>2139124.0179003598</v>
      </c>
    </row>
    <row r="181" spans="1:84">
      <c r="A181" s="36">
        <v>45321</v>
      </c>
      <c r="B181">
        <v>4022438.3262843401</v>
      </c>
      <c r="C181">
        <v>3862250.06778765</v>
      </c>
      <c r="D181" s="137">
        <v>5302225.0768763702</v>
      </c>
      <c r="E181">
        <v>5077311.1840722403</v>
      </c>
      <c r="F181" s="135">
        <v>5216717.0745731704</v>
      </c>
      <c r="G181" s="135">
        <v>7779663.6864603497</v>
      </c>
      <c r="H181">
        <v>2258751.19525271</v>
      </c>
      <c r="I181">
        <v>2289775.5975385299</v>
      </c>
      <c r="J181">
        <v>2644654.8100187299</v>
      </c>
      <c r="K181">
        <v>8034629.5325672897</v>
      </c>
      <c r="L181" s="40">
        <v>9355634.6896059997</v>
      </c>
      <c r="M181">
        <v>7854646.61566447</v>
      </c>
      <c r="N181" t="s">
        <v>1676</v>
      </c>
      <c r="O181">
        <v>24590.46</v>
      </c>
      <c r="P181">
        <f t="shared" si="8"/>
        <v>1532555.1248332856</v>
      </c>
      <c r="Q181">
        <v>25122.35</v>
      </c>
      <c r="R181">
        <f t="shared" si="9"/>
        <v>1573584.1729277391</v>
      </c>
      <c r="T181" s="19">
        <v>43753</v>
      </c>
      <c r="U181">
        <v>1655657.3902533001</v>
      </c>
      <c r="V181" s="135">
        <v>1761653.9032399</v>
      </c>
      <c r="W181">
        <v>1406048.4980854599</v>
      </c>
      <c r="X181">
        <v>1690561.1474971699</v>
      </c>
      <c r="Y181" s="135">
        <v>1650043.3019302301</v>
      </c>
      <c r="Z181">
        <v>1251661.9515625199</v>
      </c>
      <c r="AA181">
        <v>1781481.2358506999</v>
      </c>
      <c r="AB181" s="40">
        <v>1668202.7369991699</v>
      </c>
      <c r="AC181">
        <v>1245979.3969129799</v>
      </c>
      <c r="AD181">
        <v>1806562.16989598</v>
      </c>
      <c r="AE181">
        <v>1841607.1336427899</v>
      </c>
      <c r="AF181" s="40">
        <v>2053017.3035953599</v>
      </c>
      <c r="AG181" t="s">
        <v>1677</v>
      </c>
      <c r="AH181">
        <v>10779.83</v>
      </c>
      <c r="AI181">
        <f t="shared" si="10"/>
        <v>1165476.4852221089</v>
      </c>
      <c r="AJ181">
        <v>9778.6200000000008</v>
      </c>
      <c r="AK181">
        <f t="shared" si="11"/>
        <v>1129537.4134101251</v>
      </c>
      <c r="AM181" s="29"/>
      <c r="AN181">
        <v>9241120.4229850806</v>
      </c>
      <c r="AO181">
        <v>5636874.0970885204</v>
      </c>
      <c r="AP181">
        <v>6872441.9971193699</v>
      </c>
      <c r="AQ181">
        <v>8354383.01378043</v>
      </c>
      <c r="AS181">
        <v>1761671.1847344099</v>
      </c>
      <c r="AT181">
        <v>1567848.3142194699</v>
      </c>
      <c r="AU181">
        <v>2050645.2346556201</v>
      </c>
      <c r="AV181">
        <v>2076876.95268611</v>
      </c>
      <c r="AX181">
        <v>9241120.4229850806</v>
      </c>
      <c r="AY181">
        <v>6860491.0133066596</v>
      </c>
      <c r="AZ181">
        <v>6940765.1894215001</v>
      </c>
      <c r="BA181">
        <v>4741024.0365092801</v>
      </c>
      <c r="BC181">
        <v>1761671.1847344099</v>
      </c>
      <c r="BD181">
        <v>1736410.55969357</v>
      </c>
      <c r="BE181">
        <v>1803678.7554220399</v>
      </c>
      <c r="BF181">
        <v>1786296.76155227</v>
      </c>
      <c r="BH181">
        <v>6872441.9971193699</v>
      </c>
      <c r="BI181">
        <v>6940765.1894215001</v>
      </c>
      <c r="BK181">
        <v>2050645.2346556201</v>
      </c>
      <c r="BL181">
        <v>1803678.7554220399</v>
      </c>
      <c r="BN181">
        <v>9241120.4229850806</v>
      </c>
      <c r="BO181">
        <v>6872441.9971193699</v>
      </c>
      <c r="BP181">
        <v>1761671.1847344099</v>
      </c>
      <c r="BQ181">
        <v>2050645.2346556201</v>
      </c>
      <c r="BS181">
        <v>9241120.4229850806</v>
      </c>
      <c r="BT181">
        <v>8472365.1088452693</v>
      </c>
      <c r="BU181">
        <v>8169075.1056989497</v>
      </c>
      <c r="BV181">
        <v>5249460.8807844901</v>
      </c>
      <c r="BX181">
        <v>1761671.1847344099</v>
      </c>
      <c r="BY181">
        <v>2521672.4311128999</v>
      </c>
      <c r="BZ181">
        <v>2272526.86646582</v>
      </c>
      <c r="CA181">
        <v>1049809.67522963</v>
      </c>
      <c r="CC181">
        <v>4104306.0356956199</v>
      </c>
      <c r="CD181">
        <v>3986101.8109139199</v>
      </c>
      <c r="CE181">
        <v>1892393.7960381</v>
      </c>
      <c r="CF181">
        <v>2219212.82113055</v>
      </c>
    </row>
    <row r="182" spans="1:84">
      <c r="A182" s="36">
        <v>45328</v>
      </c>
      <c r="B182">
        <v>4351245.8432025705</v>
      </c>
      <c r="C182">
        <v>4196218.8311492503</v>
      </c>
      <c r="D182" s="137">
        <v>5761927.9910415504</v>
      </c>
      <c r="E182">
        <v>5451255.1527791601</v>
      </c>
      <c r="F182" s="135">
        <v>5561385.5716902204</v>
      </c>
      <c r="G182" s="135">
        <v>8178993.8234863598</v>
      </c>
      <c r="H182">
        <v>2340713.7469577799</v>
      </c>
      <c r="I182">
        <v>2386575.8609244698</v>
      </c>
      <c r="J182">
        <v>2820233.4428558801</v>
      </c>
      <c r="K182">
        <v>8616470.62121737</v>
      </c>
      <c r="L182" s="40">
        <v>9952945.1863639001</v>
      </c>
      <c r="M182">
        <v>8412247.9789104909</v>
      </c>
      <c r="N182" t="s">
        <v>1678</v>
      </c>
      <c r="O182">
        <v>25077.759999999998</v>
      </c>
      <c r="P182">
        <f t="shared" si="8"/>
        <v>1562925.1997457214</v>
      </c>
      <c r="Q182">
        <v>25521.7</v>
      </c>
      <c r="R182">
        <f t="shared" si="9"/>
        <v>1598598.1879167308</v>
      </c>
      <c r="T182" s="19">
        <v>43760</v>
      </c>
      <c r="U182">
        <v>1720901.3291452201</v>
      </c>
      <c r="V182" s="135">
        <v>1840928.3288857001</v>
      </c>
      <c r="W182">
        <v>1484463.82282369</v>
      </c>
      <c r="X182">
        <v>1725505.0464159399</v>
      </c>
      <c r="Y182" s="135">
        <v>1672896.4016619599</v>
      </c>
      <c r="Z182">
        <v>1243413.4993017199</v>
      </c>
      <c r="AA182">
        <v>1833470.7965836099</v>
      </c>
      <c r="AB182" s="40">
        <v>1710458.31232736</v>
      </c>
      <c r="AC182">
        <v>1299693.5687138999</v>
      </c>
      <c r="AD182">
        <v>1882808.6016875401</v>
      </c>
      <c r="AE182">
        <v>1919332.64735164</v>
      </c>
      <c r="AF182" s="40">
        <v>2156078.7722358499</v>
      </c>
      <c r="AG182" t="s">
        <v>1679</v>
      </c>
      <c r="AH182">
        <v>10880</v>
      </c>
      <c r="AI182">
        <f t="shared" si="10"/>
        <v>1176306.5056885446</v>
      </c>
      <c r="AJ182">
        <v>9802.4500000000007</v>
      </c>
      <c r="AK182">
        <f t="shared" si="11"/>
        <v>1132290.0386846077</v>
      </c>
      <c r="AM182" s="29"/>
      <c r="AN182">
        <v>8197382.0768110296</v>
      </c>
      <c r="AO182">
        <v>5138574.42690589</v>
      </c>
      <c r="AP182">
        <v>6445663.3490982503</v>
      </c>
      <c r="AQ182">
        <v>7415433.9068616498</v>
      </c>
      <c r="AS182">
        <v>1840946.38804746</v>
      </c>
      <c r="AT182">
        <v>1632835.6268438699</v>
      </c>
      <c r="AU182">
        <v>2146092.5171026699</v>
      </c>
      <c r="AV182">
        <v>2161883.5263595502</v>
      </c>
      <c r="AX182">
        <v>8197382.0768110296</v>
      </c>
      <c r="AY182">
        <v>6272615.5383764096</v>
      </c>
      <c r="AZ182">
        <v>6880727.5705329999</v>
      </c>
      <c r="BA182">
        <v>4509590.9481670801</v>
      </c>
      <c r="BC182">
        <v>1840946.38804746</v>
      </c>
      <c r="BD182">
        <v>1814696.62977735</v>
      </c>
      <c r="BE182">
        <v>1882616.7561530799</v>
      </c>
      <c r="BF182">
        <v>1872860.70261709</v>
      </c>
      <c r="BH182">
        <v>6445663.3490982503</v>
      </c>
      <c r="BI182">
        <v>6880727.5705329999</v>
      </c>
      <c r="BK182">
        <v>2146092.5171026699</v>
      </c>
      <c r="BL182">
        <v>1882616.7561530799</v>
      </c>
      <c r="BN182">
        <v>8197382.0768110296</v>
      </c>
      <c r="BO182">
        <v>6445663.3490982503</v>
      </c>
      <c r="BP182">
        <v>1840946.38804746</v>
      </c>
      <c r="BQ182">
        <v>2146092.5171026699</v>
      </c>
      <c r="BS182">
        <v>8197382.0768110296</v>
      </c>
      <c r="BT182">
        <v>7645928.2543029599</v>
      </c>
      <c r="BU182">
        <v>7536339.3933870401</v>
      </c>
      <c r="BV182">
        <v>4690577.0281117698</v>
      </c>
      <c r="BX182">
        <v>1840946.38804746</v>
      </c>
      <c r="BY182">
        <v>2664626.0412326902</v>
      </c>
      <c r="BZ182">
        <v>2381824.0461084899</v>
      </c>
      <c r="CA182">
        <v>1081592.6631472099</v>
      </c>
      <c r="CC182">
        <v>4037713.6702664602</v>
      </c>
      <c r="CD182">
        <v>3930635.2042150502</v>
      </c>
      <c r="CE182">
        <v>1755592.64852251</v>
      </c>
      <c r="CF182">
        <v>2048699.6040189799</v>
      </c>
    </row>
    <row r="183" spans="1:84">
      <c r="A183" s="36">
        <v>45335</v>
      </c>
      <c r="B183">
        <v>4085210.6723491699</v>
      </c>
      <c r="C183">
        <v>3837337.2156152101</v>
      </c>
      <c r="D183" s="137">
        <v>5164992.2511696499</v>
      </c>
      <c r="E183">
        <v>5101757.0140839797</v>
      </c>
      <c r="F183" s="135">
        <v>5124260.6657553697</v>
      </c>
      <c r="G183" s="135">
        <v>7383913.8339052498</v>
      </c>
      <c r="H183">
        <v>2336617.4979006001</v>
      </c>
      <c r="I183">
        <v>2398055.2908155201</v>
      </c>
      <c r="J183">
        <v>2773558.57937661</v>
      </c>
      <c r="K183">
        <v>7812697.5201014802</v>
      </c>
      <c r="L183" s="40">
        <v>8828809.79229003</v>
      </c>
      <c r="M183">
        <v>7468562.0006363103</v>
      </c>
      <c r="N183" t="s">
        <v>1680</v>
      </c>
      <c r="O183">
        <v>24985.29</v>
      </c>
      <c r="P183">
        <f t="shared" si="8"/>
        <v>1557162.1773218494</v>
      </c>
      <c r="Q183">
        <v>25588.35</v>
      </c>
      <c r="R183">
        <f t="shared" si="9"/>
        <v>1602772.9321236075</v>
      </c>
      <c r="T183" s="19">
        <v>43767</v>
      </c>
      <c r="U183">
        <v>1775046.6212978901</v>
      </c>
      <c r="V183" s="135">
        <v>1900951.7970490099</v>
      </c>
      <c r="W183">
        <v>1516305.57182326</v>
      </c>
      <c r="X183">
        <v>1774118.27525696</v>
      </c>
      <c r="Y183" s="135">
        <v>1738875.43574351</v>
      </c>
      <c r="Z183">
        <v>1301306.83182921</v>
      </c>
      <c r="AA183">
        <v>1878867.53350702</v>
      </c>
      <c r="AB183" s="40">
        <v>1756786.07571675</v>
      </c>
      <c r="AC183">
        <v>1320228.72709958</v>
      </c>
      <c r="AD183">
        <v>1901989.71431723</v>
      </c>
      <c r="AE183">
        <v>1948093.8470722099</v>
      </c>
      <c r="AF183" s="40">
        <v>2208148.07458534</v>
      </c>
      <c r="AG183" t="s">
        <v>1681</v>
      </c>
      <c r="AH183">
        <v>10807.58</v>
      </c>
      <c r="AI183">
        <f t="shared" si="10"/>
        <v>1168476.7155100552</v>
      </c>
      <c r="AJ183">
        <v>9801.01</v>
      </c>
      <c r="AK183">
        <f t="shared" si="11"/>
        <v>1132123.7029567331</v>
      </c>
      <c r="AM183" s="29"/>
      <c r="AN183">
        <v>8692340.0066088792</v>
      </c>
      <c r="AO183">
        <v>5359019.2698201602</v>
      </c>
      <c r="AP183">
        <v>6730400.5275446698</v>
      </c>
      <c r="AQ183">
        <v>7781274.3386566704</v>
      </c>
      <c r="AS183">
        <v>1900970.44502975</v>
      </c>
      <c r="AT183">
        <v>1675411.8158138299</v>
      </c>
      <c r="AU183">
        <v>2174474.59064135</v>
      </c>
      <c r="AV183">
        <v>2231982.5997017599</v>
      </c>
      <c r="AX183">
        <v>8692340.0066088792</v>
      </c>
      <c r="AY183">
        <v>6564543.0655324496</v>
      </c>
      <c r="AZ183">
        <v>7060176.9455725001</v>
      </c>
      <c r="BA183">
        <v>4675904.6623354796</v>
      </c>
      <c r="BC183">
        <v>1900970.44502975</v>
      </c>
      <c r="BD183">
        <v>1869064.9408054799</v>
      </c>
      <c r="BE183">
        <v>1939057.60650255</v>
      </c>
      <c r="BF183">
        <v>1930263.8831523</v>
      </c>
      <c r="BH183">
        <v>6730400.5275446698</v>
      </c>
      <c r="BI183">
        <v>7060176.9455725001</v>
      </c>
      <c r="BK183">
        <v>2174474.59064135</v>
      </c>
      <c r="BL183">
        <v>1939057.60650255</v>
      </c>
      <c r="BN183">
        <v>8692340.0066088792</v>
      </c>
      <c r="BO183">
        <v>6730400.5275446698</v>
      </c>
      <c r="BP183">
        <v>1900970.44502975</v>
      </c>
      <c r="BQ183">
        <v>2174474.59064135</v>
      </c>
      <c r="BS183">
        <v>8692340.0066088792</v>
      </c>
      <c r="BT183">
        <v>8211574.0265562898</v>
      </c>
      <c r="BU183">
        <v>7896463.3713000398</v>
      </c>
      <c r="BV183">
        <v>4853199.3336763997</v>
      </c>
      <c r="BX183">
        <v>1900970.44502975</v>
      </c>
      <c r="BY183">
        <v>2742939.4005845198</v>
      </c>
      <c r="BZ183">
        <v>2415348.2195574702</v>
      </c>
      <c r="CA183">
        <v>1118464.15703389</v>
      </c>
      <c r="CC183">
        <v>4335717.1277004704</v>
      </c>
      <c r="CD183">
        <v>4194479.0922979899</v>
      </c>
      <c r="CE183">
        <v>1814721.0089247499</v>
      </c>
      <c r="CF183">
        <v>2129694.9428638699</v>
      </c>
    </row>
    <row r="184" spans="1:84">
      <c r="A184" s="36">
        <v>45342</v>
      </c>
      <c r="B184">
        <v>4349496.5681123501</v>
      </c>
      <c r="C184">
        <v>4162570.7313246801</v>
      </c>
      <c r="D184" s="137">
        <v>5756797.0633086702</v>
      </c>
      <c r="E184">
        <v>5460172.45018009</v>
      </c>
      <c r="F184" s="135">
        <v>5557696.2541682804</v>
      </c>
      <c r="G184" s="135">
        <v>7928551.3182941005</v>
      </c>
      <c r="H184">
        <v>2396847.7082714899</v>
      </c>
      <c r="I184">
        <v>2474912.96288615</v>
      </c>
      <c r="J184">
        <v>2874349.69815116</v>
      </c>
      <c r="K184">
        <v>8270834.1026802296</v>
      </c>
      <c r="L184" s="40">
        <v>9361893.3275485002</v>
      </c>
      <c r="M184">
        <v>7897406.83071284</v>
      </c>
      <c r="N184" t="s">
        <v>1682</v>
      </c>
      <c r="O184">
        <v>25027.54</v>
      </c>
      <c r="P184">
        <f t="shared" si="8"/>
        <v>1559795.3307489997</v>
      </c>
      <c r="Q184">
        <v>25527.75</v>
      </c>
      <c r="R184">
        <f t="shared" si="9"/>
        <v>1598977.1406916985</v>
      </c>
      <c r="T184" s="19">
        <v>43774</v>
      </c>
      <c r="U184">
        <v>1762390.53888804</v>
      </c>
      <c r="V184" s="135">
        <v>1885525.5732159601</v>
      </c>
      <c r="W184">
        <v>1514789.2662514299</v>
      </c>
      <c r="X184">
        <v>1768080.3593935</v>
      </c>
      <c r="Y184" s="135">
        <v>1728703.0144444101</v>
      </c>
      <c r="Z184">
        <v>1294514.01016706</v>
      </c>
      <c r="AA184">
        <v>1874821.7054182</v>
      </c>
      <c r="AB184" s="40">
        <v>1755898.8987485101</v>
      </c>
      <c r="AC184">
        <v>1315871.97230015</v>
      </c>
      <c r="AD184">
        <v>1895493.68790833</v>
      </c>
      <c r="AE184">
        <v>1939200.79866032</v>
      </c>
      <c r="AF184" s="40">
        <v>2177211.9200603999</v>
      </c>
      <c r="AG184" t="s">
        <v>1683</v>
      </c>
      <c r="AH184">
        <v>10727.78</v>
      </c>
      <c r="AI184">
        <f t="shared" si="10"/>
        <v>1159849.0262495824</v>
      </c>
      <c r="AJ184">
        <v>9695.19</v>
      </c>
      <c r="AK184">
        <f t="shared" si="11"/>
        <v>1119900.3371763816</v>
      </c>
      <c r="AM184" s="29"/>
      <c r="AN184">
        <v>8489808.4844548907</v>
      </c>
      <c r="AO184">
        <v>5255643.7881053304</v>
      </c>
      <c r="AP184">
        <v>6695604.3568172604</v>
      </c>
      <c r="AQ184">
        <v>7628294.48515868</v>
      </c>
      <c r="AS184">
        <v>1885544.0698683299</v>
      </c>
      <c r="AT184">
        <v>1659520.5347408301</v>
      </c>
      <c r="AU184">
        <v>2168603.5092466199</v>
      </c>
      <c r="AV184">
        <v>2223378.3067799099</v>
      </c>
      <c r="AX184">
        <v>8489808.4844548907</v>
      </c>
      <c r="AY184">
        <v>6422092.4810103998</v>
      </c>
      <c r="AZ184">
        <v>6998259.1937598297</v>
      </c>
      <c r="BA184">
        <v>4699705.0170667702</v>
      </c>
      <c r="BC184">
        <v>1885544.0698683299</v>
      </c>
      <c r="BD184">
        <v>1867625.7608010599</v>
      </c>
      <c r="BE184">
        <v>1966427.4046183301</v>
      </c>
      <c r="BF184">
        <v>1940658.35416308</v>
      </c>
      <c r="BH184">
        <v>6695604.3568172604</v>
      </c>
      <c r="BI184">
        <v>6998259.1937598297</v>
      </c>
      <c r="BK184">
        <v>2168603.5092466199</v>
      </c>
      <c r="BL184">
        <v>1966427.4046183301</v>
      </c>
      <c r="BN184">
        <v>8489808.4844548907</v>
      </c>
      <c r="BO184">
        <v>6695604.3568172604</v>
      </c>
      <c r="BP184">
        <v>1885544.0698683299</v>
      </c>
      <c r="BQ184">
        <v>2168603.5092466199</v>
      </c>
      <c r="BS184">
        <v>8489808.4844548907</v>
      </c>
      <c r="BT184">
        <v>8274967.3780413102</v>
      </c>
      <c r="BU184">
        <v>7784096.69752644</v>
      </c>
      <c r="BV184">
        <v>4782051.4314446999</v>
      </c>
      <c r="BX184">
        <v>1885544.0698683299</v>
      </c>
      <c r="BY184">
        <v>2751607.0890903701</v>
      </c>
      <c r="BZ184">
        <v>2414164.6989298798</v>
      </c>
      <c r="CA184">
        <v>1117284.17734822</v>
      </c>
      <c r="CC184">
        <v>4399885.74119044</v>
      </c>
      <c r="CD184">
        <v>4223504.8876166902</v>
      </c>
      <c r="CE184">
        <v>1829411.1754919901</v>
      </c>
      <c r="CF184">
        <v>2154889.2340379502</v>
      </c>
    </row>
    <row r="185" spans="1:84">
      <c r="A185" s="36">
        <v>45349</v>
      </c>
      <c r="B185">
        <v>4304131.3189069303</v>
      </c>
      <c r="C185">
        <v>4075781.13157656</v>
      </c>
      <c r="D185" s="137">
        <v>5609595.7623998597</v>
      </c>
      <c r="E185">
        <v>5348402.7201249003</v>
      </c>
      <c r="F185" s="135">
        <v>5415502.5955053903</v>
      </c>
      <c r="G185" s="135">
        <v>7629565.64808123</v>
      </c>
      <c r="H185">
        <v>2409111.5790454801</v>
      </c>
      <c r="I185">
        <v>2479516.3009971199</v>
      </c>
      <c r="J185">
        <v>2849371.5992742199</v>
      </c>
      <c r="K185">
        <v>8117933.9495686796</v>
      </c>
      <c r="L185" s="40">
        <v>9143761.2130166199</v>
      </c>
      <c r="M185">
        <v>7610336.0924164299</v>
      </c>
      <c r="N185" t="s">
        <v>1684</v>
      </c>
      <c r="O185">
        <v>25147.55</v>
      </c>
      <c r="P185">
        <f t="shared" si="8"/>
        <v>1567274.7329452678</v>
      </c>
      <c r="Q185">
        <v>25686.6</v>
      </c>
      <c r="R185">
        <f t="shared" si="9"/>
        <v>1608926.9999154403</v>
      </c>
      <c r="T185" s="19">
        <v>43782</v>
      </c>
      <c r="U185">
        <v>1783427.60728723</v>
      </c>
      <c r="V185" s="135">
        <v>1924876.49192898</v>
      </c>
      <c r="W185">
        <v>1550023.26458444</v>
      </c>
      <c r="X185">
        <v>1780403.8794984799</v>
      </c>
      <c r="Y185" s="135">
        <v>1748894.2656531199</v>
      </c>
      <c r="Z185">
        <v>1319511.0757033899</v>
      </c>
      <c r="AA185">
        <v>1874290.505935</v>
      </c>
      <c r="AB185" s="40">
        <v>1766978.6207996099</v>
      </c>
      <c r="AC185">
        <v>1340860.3810541299</v>
      </c>
      <c r="AD185">
        <v>1860700.8482147199</v>
      </c>
      <c r="AE185">
        <v>1908813.52214531</v>
      </c>
      <c r="AF185" s="40">
        <v>2117904.6673579598</v>
      </c>
      <c r="AG185" t="s">
        <v>1685</v>
      </c>
      <c r="AH185">
        <v>10995.71</v>
      </c>
      <c r="AI185">
        <f t="shared" si="10"/>
        <v>1188816.6551162302</v>
      </c>
      <c r="AJ185">
        <v>9946.32</v>
      </c>
      <c r="AK185">
        <f t="shared" si="11"/>
        <v>1148908.595052205</v>
      </c>
      <c r="AM185" s="29"/>
      <c r="AN185">
        <v>8579715.5563052706</v>
      </c>
      <c r="AO185">
        <v>5315978.5787927797</v>
      </c>
      <c r="AP185">
        <v>6744850.5268616499</v>
      </c>
      <c r="AQ185">
        <v>7687337.4844738003</v>
      </c>
      <c r="AS185">
        <v>1924895.3746064799</v>
      </c>
      <c r="AT185">
        <v>1658624.3936520701</v>
      </c>
      <c r="AU185">
        <v>2190679.8929707501</v>
      </c>
      <c r="AV185">
        <v>2241087.5149934199</v>
      </c>
      <c r="AX185">
        <v>8579715.5563052706</v>
      </c>
      <c r="AY185">
        <v>6426876.9399087504</v>
      </c>
      <c r="AZ185">
        <v>6908191.5979361404</v>
      </c>
      <c r="BA185">
        <v>4881231.1233509798</v>
      </c>
      <c r="BC185">
        <v>1924895.3746064799</v>
      </c>
      <c r="BD185">
        <v>1877794.9830686201</v>
      </c>
      <c r="BE185">
        <v>1969858.8204393899</v>
      </c>
      <c r="BF185">
        <v>1920824.82578353</v>
      </c>
      <c r="BH185">
        <v>6744850.5268616499</v>
      </c>
      <c r="BI185">
        <v>6908191.5979361404</v>
      </c>
      <c r="BK185">
        <v>2190679.8929707501</v>
      </c>
      <c r="BL185">
        <v>1969858.8204393899</v>
      </c>
      <c r="BN185">
        <v>8579715.5563052706</v>
      </c>
      <c r="BO185">
        <v>6744850.5268616499</v>
      </c>
      <c r="BP185">
        <v>1924895.3746064799</v>
      </c>
      <c r="BQ185">
        <v>2190679.8929707501</v>
      </c>
      <c r="BS185">
        <v>8579715.5563052706</v>
      </c>
      <c r="BT185">
        <v>8241329.6356495703</v>
      </c>
      <c r="BU185">
        <v>7625962.77311619</v>
      </c>
      <c r="BV185">
        <v>4887973.8706512097</v>
      </c>
      <c r="BX185">
        <v>1924895.3746064799</v>
      </c>
      <c r="BY185">
        <v>2756656.2880988498</v>
      </c>
      <c r="BZ185">
        <v>2431727.7471146001</v>
      </c>
      <c r="CA185">
        <v>1123652.6971591101</v>
      </c>
      <c r="CC185">
        <v>4377182.3307659002</v>
      </c>
      <c r="CD185">
        <v>4234464.8828000501</v>
      </c>
      <c r="CE185">
        <v>1856696.8431744501</v>
      </c>
      <c r="CF185">
        <v>2164306.0999906999</v>
      </c>
    </row>
    <row r="186" spans="1:84">
      <c r="A186" s="36">
        <v>45356</v>
      </c>
      <c r="B186">
        <v>4299683.71654406</v>
      </c>
      <c r="C186">
        <v>4098503.6113850898</v>
      </c>
      <c r="D186" s="137">
        <v>5727004.6017068904</v>
      </c>
      <c r="E186">
        <v>5385110.5907940296</v>
      </c>
      <c r="F186" s="135">
        <v>5441090.8452691501</v>
      </c>
      <c r="G186" s="135">
        <v>7646884.7621023804</v>
      </c>
      <c r="H186">
        <v>2432648.59917275</v>
      </c>
      <c r="I186">
        <v>2506431.4504444501</v>
      </c>
      <c r="J186">
        <v>2907156.8553075101</v>
      </c>
      <c r="K186">
        <v>8134413.3554862998</v>
      </c>
      <c r="L186" s="40">
        <v>9240593.6442624703</v>
      </c>
      <c r="M186">
        <v>7569240.2775173802</v>
      </c>
      <c r="N186" t="s">
        <v>1686</v>
      </c>
      <c r="O186">
        <v>25233.3</v>
      </c>
      <c r="P186">
        <f t="shared" si="8"/>
        <v>1572618.9437471176</v>
      </c>
      <c r="Q186">
        <v>25975.599999999999</v>
      </c>
      <c r="R186">
        <f t="shared" si="9"/>
        <v>1627029.0415626634</v>
      </c>
      <c r="T186" s="19">
        <v>43788</v>
      </c>
      <c r="U186">
        <v>1795923.49005562</v>
      </c>
      <c r="V186" s="135">
        <v>1949283.92584664</v>
      </c>
      <c r="W186">
        <v>1587084.32084066</v>
      </c>
      <c r="X186">
        <v>1785715.4177389799</v>
      </c>
      <c r="Y186" s="135">
        <v>1754298.3489339901</v>
      </c>
      <c r="Z186">
        <v>1330172.72519507</v>
      </c>
      <c r="AA186">
        <v>1861557.82576468</v>
      </c>
      <c r="AB186" s="40">
        <v>1760555.6535130099</v>
      </c>
      <c r="AC186">
        <v>1318360.7438600401</v>
      </c>
      <c r="AD186">
        <v>1866201.07992205</v>
      </c>
      <c r="AE186">
        <v>1903134.8019169299</v>
      </c>
      <c r="AF186" s="40">
        <v>2101935.6661660802</v>
      </c>
      <c r="AG186" t="s">
        <v>1687</v>
      </c>
      <c r="AH186">
        <v>11126.02</v>
      </c>
      <c r="AI186">
        <f t="shared" si="10"/>
        <v>1202905.3040827997</v>
      </c>
      <c r="AJ186">
        <v>10047.14</v>
      </c>
      <c r="AK186">
        <f t="shared" si="11"/>
        <v>1160554.4062218801</v>
      </c>
      <c r="AM186" s="29"/>
      <c r="AN186">
        <v>7794628.68432556</v>
      </c>
      <c r="AO186">
        <v>5127341.0789243104</v>
      </c>
      <c r="AP186">
        <v>6260738.8802961595</v>
      </c>
      <c r="AQ186">
        <v>7002703.2081065699</v>
      </c>
      <c r="AS186">
        <v>1949303.04795649</v>
      </c>
      <c r="AT186">
        <v>1696241.9949000999</v>
      </c>
      <c r="AU186">
        <v>2217439.0478633898</v>
      </c>
      <c r="AV186">
        <v>2286973.7818629099</v>
      </c>
      <c r="AX186">
        <v>7794628.68432556</v>
      </c>
      <c r="AY186">
        <v>6074202.0678312602</v>
      </c>
      <c r="AZ186">
        <v>6477016.8193509597</v>
      </c>
      <c r="BA186">
        <v>4613690.8454801096</v>
      </c>
      <c r="BC186">
        <v>1949303.04795649</v>
      </c>
      <c r="BD186">
        <v>1906553.41323432</v>
      </c>
      <c r="BE186">
        <v>1992265.96452189</v>
      </c>
      <c r="BF186">
        <v>1946794.37742813</v>
      </c>
      <c r="BH186">
        <v>6260738.8802961595</v>
      </c>
      <c r="BI186">
        <v>6477016.8193509597</v>
      </c>
      <c r="BK186">
        <v>2217439.0478633898</v>
      </c>
      <c r="BL186">
        <v>1992265.96452189</v>
      </c>
      <c r="BN186">
        <v>7794628.68432556</v>
      </c>
      <c r="BO186">
        <v>6260738.8802961595</v>
      </c>
      <c r="BP186">
        <v>1949303.04795649</v>
      </c>
      <c r="BQ186">
        <v>2217439.0478633898</v>
      </c>
      <c r="BS186">
        <v>7794628.68432556</v>
      </c>
      <c r="BT186">
        <v>7612845.8376349304</v>
      </c>
      <c r="BU186">
        <v>7028354.2004009401</v>
      </c>
      <c r="BV186">
        <v>4728430.4035131503</v>
      </c>
      <c r="BX186">
        <v>1949303.04795649</v>
      </c>
      <c r="BY186">
        <v>2781231.8789072498</v>
      </c>
      <c r="BZ186">
        <v>2459425.12615423</v>
      </c>
      <c r="CA186">
        <v>1134422.9082613799</v>
      </c>
      <c r="CC186">
        <v>4560104.7803686</v>
      </c>
      <c r="CD186">
        <v>4429864.2648168597</v>
      </c>
      <c r="CE186">
        <v>1802119.2394693401</v>
      </c>
      <c r="CF186">
        <v>2131192.21666084</v>
      </c>
    </row>
    <row r="187" spans="1:84">
      <c r="A187" s="36">
        <v>45363</v>
      </c>
      <c r="B187">
        <v>4085602.46429733</v>
      </c>
      <c r="C187">
        <v>3876200.7755035702</v>
      </c>
      <c r="D187" s="137">
        <v>5416830.0324784499</v>
      </c>
      <c r="E187">
        <v>5123627.5708737001</v>
      </c>
      <c r="F187" s="135">
        <v>5186311.7664394202</v>
      </c>
      <c r="G187" s="135">
        <v>7238770.5223489702</v>
      </c>
      <c r="H187">
        <v>2414582.1289095599</v>
      </c>
      <c r="I187">
        <v>2482532.6265644599</v>
      </c>
      <c r="J187">
        <v>2857647.97406162</v>
      </c>
      <c r="K187">
        <v>7442771.3025804898</v>
      </c>
      <c r="L187" s="40">
        <v>8395033.1228442304</v>
      </c>
      <c r="M187">
        <v>7111679.7027414599</v>
      </c>
      <c r="N187" t="s">
        <v>1688</v>
      </c>
      <c r="O187">
        <v>25100.560000000001</v>
      </c>
      <c r="P187">
        <f t="shared" si="8"/>
        <v>1564346.1677490124</v>
      </c>
      <c r="Q187">
        <v>25878.65</v>
      </c>
      <c r="R187">
        <f t="shared" si="9"/>
        <v>1620956.4016398322</v>
      </c>
      <c r="T187" s="19">
        <v>43795</v>
      </c>
      <c r="U187">
        <v>1773043.42479231</v>
      </c>
      <c r="V187" s="135">
        <v>1944352.23751425</v>
      </c>
      <c r="W187">
        <v>1601161.7587665101</v>
      </c>
      <c r="X187">
        <v>1770179.69360465</v>
      </c>
      <c r="Y187" s="135">
        <v>1742763.8372897501</v>
      </c>
      <c r="Z187">
        <v>1331928.5531923301</v>
      </c>
      <c r="AA187">
        <v>1857778.86337838</v>
      </c>
      <c r="AB187" s="40">
        <v>1759358.4756686201</v>
      </c>
      <c r="AC187">
        <v>1341748.4634561201</v>
      </c>
      <c r="AD187">
        <v>1874717.7430322401</v>
      </c>
      <c r="AE187">
        <v>1914943.75336283</v>
      </c>
      <c r="AF187" s="40">
        <v>2089891.57479895</v>
      </c>
      <c r="AG187" t="s">
        <v>1689</v>
      </c>
      <c r="AH187">
        <v>11210.18</v>
      </c>
      <c r="AI187">
        <f t="shared" si="10"/>
        <v>1212004.3808768024</v>
      </c>
      <c r="AJ187">
        <v>10086.64</v>
      </c>
      <c r="AK187">
        <f t="shared" si="11"/>
        <v>1165117.0876462222</v>
      </c>
      <c r="AM187" s="29"/>
      <c r="AN187">
        <v>7207615.198109</v>
      </c>
      <c r="AO187">
        <v>4801370.3698316999</v>
      </c>
      <c r="AP187">
        <v>5984014.2217870699</v>
      </c>
      <c r="AQ187">
        <v>6533522.0931634298</v>
      </c>
      <c r="AS187">
        <v>1944371.3112451599</v>
      </c>
      <c r="AT187">
        <v>1658152.88090462</v>
      </c>
      <c r="AU187">
        <v>2189698.8853746098</v>
      </c>
      <c r="AV187">
        <v>2274246.7727668402</v>
      </c>
      <c r="AX187">
        <v>7207615.198109</v>
      </c>
      <c r="AY187">
        <v>5685058.3123556497</v>
      </c>
      <c r="AZ187">
        <v>6184223.2740321998</v>
      </c>
      <c r="BA187">
        <v>4378738.6391740302</v>
      </c>
      <c r="BC187">
        <v>1944371.3112451599</v>
      </c>
      <c r="BD187">
        <v>1866363.26728334</v>
      </c>
      <c r="BE187">
        <v>1973937.11764829</v>
      </c>
      <c r="BF187">
        <v>1951807.37295</v>
      </c>
      <c r="BH187">
        <v>5984014.2217870699</v>
      </c>
      <c r="BI187">
        <v>6184223.2740321998</v>
      </c>
      <c r="BK187">
        <v>2189698.8853746098</v>
      </c>
      <c r="BL187">
        <v>1973937.11764829</v>
      </c>
      <c r="BN187">
        <v>7207615.198109</v>
      </c>
      <c r="BO187">
        <v>5984014.2217870699</v>
      </c>
      <c r="BP187">
        <v>1944371.3112451599</v>
      </c>
      <c r="BQ187">
        <v>2189698.8853746098</v>
      </c>
      <c r="BS187">
        <v>7207615.198109</v>
      </c>
      <c r="BT187">
        <v>6943905.0738819502</v>
      </c>
      <c r="BU187">
        <v>6564096.26369345</v>
      </c>
      <c r="BV187">
        <v>4428175.0728900703</v>
      </c>
      <c r="BX187">
        <v>1944371.3112451599</v>
      </c>
      <c r="BY187">
        <v>2746299.6065081698</v>
      </c>
      <c r="BZ187">
        <v>2429936.6188916499</v>
      </c>
      <c r="CA187">
        <v>1119250.00186338</v>
      </c>
      <c r="CC187">
        <v>4674563.4103558604</v>
      </c>
      <c r="CD187">
        <v>4572085.0570388101</v>
      </c>
      <c r="CE187">
        <v>1795784.7903426101</v>
      </c>
      <c r="CF187">
        <v>2132353.7164189201</v>
      </c>
    </row>
    <row r="188" spans="1:84">
      <c r="A188" s="36">
        <v>45370</v>
      </c>
      <c r="B188">
        <v>3933400.1538273799</v>
      </c>
      <c r="C188">
        <v>3738518.1239576801</v>
      </c>
      <c r="D188" s="137">
        <v>5068907.0394923603</v>
      </c>
      <c r="E188">
        <v>4928297.8091134299</v>
      </c>
      <c r="F188" s="135">
        <v>4928941.0450298702</v>
      </c>
      <c r="G188" s="135">
        <v>6766368.3580604801</v>
      </c>
      <c r="H188">
        <v>2322522.1609413298</v>
      </c>
      <c r="I188">
        <v>2371166.2129367799</v>
      </c>
      <c r="J188">
        <v>2721166.70682044</v>
      </c>
      <c r="K188">
        <v>6963456.8306943001</v>
      </c>
      <c r="L188" s="40">
        <v>7762803.1783628296</v>
      </c>
      <c r="M188">
        <v>6638468.5353210401</v>
      </c>
      <c r="N188" t="s">
        <v>1690</v>
      </c>
      <c r="O188">
        <v>25254.22</v>
      </c>
      <c r="P188">
        <f t="shared" si="8"/>
        <v>1573922.7442132947</v>
      </c>
      <c r="Q188">
        <v>25885.95</v>
      </c>
      <c r="R188">
        <f t="shared" si="9"/>
        <v>1621413.6504426859</v>
      </c>
      <c r="T188" s="19">
        <v>43802</v>
      </c>
      <c r="U188">
        <v>1792121.3720430799</v>
      </c>
      <c r="V188" s="135">
        <v>1975879.90904554</v>
      </c>
      <c r="W188">
        <v>1610976.8803477499</v>
      </c>
      <c r="X188">
        <v>1784111.0077933201</v>
      </c>
      <c r="Y188" s="135">
        <v>1755120.0328961301</v>
      </c>
      <c r="Z188">
        <v>1343263.2651799901</v>
      </c>
      <c r="AA188">
        <v>1873000.2648656601</v>
      </c>
      <c r="AB188" s="40">
        <v>1767777.00597469</v>
      </c>
      <c r="AC188">
        <v>1348779.2254046299</v>
      </c>
      <c r="AD188">
        <v>1878645.2767038899</v>
      </c>
      <c r="AE188">
        <v>1918955.56052612</v>
      </c>
      <c r="AF188" s="40">
        <v>2084478.75562022</v>
      </c>
      <c r="AG188" t="s">
        <v>1691</v>
      </c>
      <c r="AH188">
        <v>11330.91</v>
      </c>
      <c r="AI188">
        <f t="shared" si="10"/>
        <v>1225057.2746664879</v>
      </c>
      <c r="AJ188">
        <v>10176.09</v>
      </c>
      <c r="AK188">
        <f t="shared" si="11"/>
        <v>1175449.5396312196</v>
      </c>
      <c r="AM188" s="29"/>
      <c r="AN188">
        <v>7621152.1201005001</v>
      </c>
      <c r="AO188">
        <v>5026530.6333249602</v>
      </c>
      <c r="AP188">
        <v>6274867.2330370303</v>
      </c>
      <c r="AQ188">
        <v>6866503.0466414997</v>
      </c>
      <c r="AS188">
        <v>1975899.2920570001</v>
      </c>
      <c r="AT188">
        <v>1688621.44009124</v>
      </c>
      <c r="AU188">
        <v>2205212.9019774902</v>
      </c>
      <c r="AV188">
        <v>2268708.98187515</v>
      </c>
      <c r="AX188">
        <v>7621152.1201005001</v>
      </c>
      <c r="AY188">
        <v>5981932.0574268596</v>
      </c>
      <c r="AZ188">
        <v>6464523.1939277099</v>
      </c>
      <c r="BA188">
        <v>4641244.02059252</v>
      </c>
      <c r="BC188">
        <v>1975899.2920570001</v>
      </c>
      <c r="BD188">
        <v>1886230.70426357</v>
      </c>
      <c r="BE188">
        <v>1974795.78029447</v>
      </c>
      <c r="BF188">
        <v>1935909.9018973301</v>
      </c>
      <c r="BH188">
        <v>6274867.2330370303</v>
      </c>
      <c r="BI188">
        <v>6464523.1939277099</v>
      </c>
      <c r="BK188">
        <v>2205212.9019774902</v>
      </c>
      <c r="BL188">
        <v>1974795.78029447</v>
      </c>
      <c r="BN188">
        <v>7621152.1201005001</v>
      </c>
      <c r="BO188">
        <v>6274867.2330370303</v>
      </c>
      <c r="BP188">
        <v>1975899.2920570001</v>
      </c>
      <c r="BQ188">
        <v>2205212.9019774902</v>
      </c>
      <c r="BS188">
        <v>7621152.1201005001</v>
      </c>
      <c r="BT188">
        <v>7446088.28882509</v>
      </c>
      <c r="BU188">
        <v>6853769.8318102499</v>
      </c>
      <c r="BV188">
        <v>4644867.8200819399</v>
      </c>
      <c r="BX188">
        <v>1975899.2920570001</v>
      </c>
      <c r="BY188">
        <v>2801829.78455177</v>
      </c>
      <c r="BZ188">
        <v>2443033.9772674702</v>
      </c>
      <c r="CA188">
        <v>1128987.47687959</v>
      </c>
      <c r="CC188">
        <v>4571886.6250473903</v>
      </c>
      <c r="CD188">
        <v>4473167.9968297798</v>
      </c>
      <c r="CE188">
        <v>1800346.08371008</v>
      </c>
      <c r="CF188">
        <v>2152419.1648904202</v>
      </c>
    </row>
    <row r="189" spans="1:84">
      <c r="A189" s="36">
        <v>45377</v>
      </c>
      <c r="B189">
        <v>4125769.6440172298</v>
      </c>
      <c r="C189">
        <v>3939986.8656577598</v>
      </c>
      <c r="D189" s="137">
        <v>5401224.5850014798</v>
      </c>
      <c r="E189">
        <v>5197809.9886344802</v>
      </c>
      <c r="F189" s="135">
        <v>5217013.0044066403</v>
      </c>
      <c r="G189" s="135">
        <v>7188386.7525527095</v>
      </c>
      <c r="H189">
        <v>2372177.6847422598</v>
      </c>
      <c r="I189">
        <v>2428915.9660528498</v>
      </c>
      <c r="J189">
        <v>2800488.7163242502</v>
      </c>
      <c r="K189">
        <v>7302739.6590085002</v>
      </c>
      <c r="L189" s="40">
        <v>8208194.0107214004</v>
      </c>
      <c r="M189">
        <v>7098514.40481879</v>
      </c>
      <c r="N189" t="s">
        <v>1692</v>
      </c>
      <c r="O189">
        <v>25347.49</v>
      </c>
      <c r="P189">
        <f t="shared" si="8"/>
        <v>1579735.6251635982</v>
      </c>
      <c r="Q189">
        <v>26167.15</v>
      </c>
      <c r="R189">
        <f t="shared" si="9"/>
        <v>1639027.124875901</v>
      </c>
      <c r="T189" s="19">
        <v>43809</v>
      </c>
      <c r="U189">
        <v>1748315.9519724399</v>
      </c>
      <c r="V189" s="135">
        <v>1938318.43197458</v>
      </c>
      <c r="W189">
        <v>1596574.7470374401</v>
      </c>
      <c r="X189">
        <v>1744592.9489706999</v>
      </c>
      <c r="Y189" s="135">
        <v>1724019.3059132099</v>
      </c>
      <c r="Z189">
        <v>1290929.7283685801</v>
      </c>
      <c r="AA189">
        <v>1833392.55259797</v>
      </c>
      <c r="AB189" s="40">
        <v>1748923.66420597</v>
      </c>
      <c r="AC189">
        <v>1325000.2476607501</v>
      </c>
      <c r="AD189">
        <v>1863111.8465475601</v>
      </c>
      <c r="AE189">
        <v>1903088.8279704</v>
      </c>
      <c r="AF189" s="40">
        <v>2068907.69931573</v>
      </c>
      <c r="AG189" t="s">
        <v>1693</v>
      </c>
      <c r="AH189">
        <v>11286.06</v>
      </c>
      <c r="AI189">
        <f t="shared" si="10"/>
        <v>1220208.2538227257</v>
      </c>
      <c r="AJ189">
        <v>10133.040000000001</v>
      </c>
      <c r="AK189">
        <f t="shared" si="11"/>
        <v>1170476.7944332976</v>
      </c>
      <c r="AM189" s="29"/>
      <c r="AN189">
        <v>7991578.21889799</v>
      </c>
      <c r="AO189">
        <v>5215301.9912594799</v>
      </c>
      <c r="AP189">
        <v>6555134.1780006299</v>
      </c>
      <c r="AQ189">
        <v>7328000.7164062802</v>
      </c>
      <c r="AS189">
        <v>1938337.446515</v>
      </c>
      <c r="AT189">
        <v>1650568.3559387899</v>
      </c>
      <c r="AU189">
        <v>2161218.9045830402</v>
      </c>
      <c r="AV189">
        <v>2231865.1480095</v>
      </c>
      <c r="AX189">
        <v>7991578.21889799</v>
      </c>
      <c r="AY189">
        <v>6190551.93792962</v>
      </c>
      <c r="AZ189">
        <v>6716348.6949471598</v>
      </c>
      <c r="BA189">
        <v>5014005.5341063999</v>
      </c>
      <c r="BC189">
        <v>1938337.446515</v>
      </c>
      <c r="BD189">
        <v>1830813.2461723101</v>
      </c>
      <c r="BE189">
        <v>1957782.9146472299</v>
      </c>
      <c r="BF189">
        <v>1900124.60736075</v>
      </c>
      <c r="BH189">
        <v>6555134.1780006299</v>
      </c>
      <c r="BI189">
        <v>6716348.6949471598</v>
      </c>
      <c r="BK189">
        <v>2161218.9045830402</v>
      </c>
      <c r="BL189">
        <v>1957782.9146472299</v>
      </c>
      <c r="BN189">
        <v>7991578.21889799</v>
      </c>
      <c r="BO189">
        <v>6555134.1780006299</v>
      </c>
      <c r="BP189">
        <v>1938337.446515</v>
      </c>
      <c r="BQ189">
        <v>2161218.9045830402</v>
      </c>
      <c r="BS189">
        <v>7991578.21889799</v>
      </c>
      <c r="BT189">
        <v>7815525.9592751497</v>
      </c>
      <c r="BU189">
        <v>7249095.27570906</v>
      </c>
      <c r="BV189">
        <v>4842460.4971482297</v>
      </c>
      <c r="BX189">
        <v>1938337.446515</v>
      </c>
      <c r="BY189">
        <v>2723728.7793073901</v>
      </c>
      <c r="BZ189">
        <v>2382239.0767431702</v>
      </c>
      <c r="CA189">
        <v>1088959.2258868299</v>
      </c>
      <c r="CC189">
        <v>4660375.4906751802</v>
      </c>
      <c r="CD189">
        <v>4495354.9100940498</v>
      </c>
      <c r="CE189">
        <v>1735173.5554797701</v>
      </c>
      <c r="CF189">
        <v>2086716.56988214</v>
      </c>
    </row>
    <row r="190" spans="1:84">
      <c r="A190" s="36">
        <v>45384</v>
      </c>
      <c r="B190">
        <v>4244853.1085090498</v>
      </c>
      <c r="C190">
        <v>4090651.9634005101</v>
      </c>
      <c r="D190" s="137">
        <v>5646062.0954395896</v>
      </c>
      <c r="E190">
        <v>5381968.3965317998</v>
      </c>
      <c r="F190" s="135">
        <v>5362906.77307487</v>
      </c>
      <c r="G190" s="135">
        <v>7416618.0319462596</v>
      </c>
      <c r="H190">
        <v>2435522.7361838301</v>
      </c>
      <c r="I190">
        <v>2505876.1684372402</v>
      </c>
      <c r="J190">
        <v>2867728.4504032</v>
      </c>
      <c r="K190">
        <v>7632385.32721614</v>
      </c>
      <c r="L190" s="40">
        <v>8607153.2806125097</v>
      </c>
      <c r="M190">
        <v>7570423.6424511401</v>
      </c>
      <c r="N190" t="s">
        <v>1694</v>
      </c>
      <c r="O190">
        <v>25211.91</v>
      </c>
      <c r="P190">
        <f t="shared" si="8"/>
        <v>1571285.8513966622</v>
      </c>
      <c r="Q190">
        <v>26096</v>
      </c>
      <c r="R190">
        <f t="shared" si="9"/>
        <v>1634570.5149686348</v>
      </c>
      <c r="T190" s="19">
        <v>43816</v>
      </c>
      <c r="U190">
        <v>1791825.70829719</v>
      </c>
      <c r="V190" s="135">
        <v>1993269.7595210599</v>
      </c>
      <c r="W190">
        <v>1639746.1281973401</v>
      </c>
      <c r="X190">
        <v>1795395.49564472</v>
      </c>
      <c r="Y190" s="135">
        <v>1777420.8039138699</v>
      </c>
      <c r="Z190">
        <v>1323190.0622805101</v>
      </c>
      <c r="AA190">
        <v>1882863.59497557</v>
      </c>
      <c r="AB190" s="40">
        <v>1797185.2127197401</v>
      </c>
      <c r="AC190">
        <v>1369997.25607131</v>
      </c>
      <c r="AD190">
        <v>1894216.9424237299</v>
      </c>
      <c r="AE190">
        <v>1936135.9654681101</v>
      </c>
      <c r="AF190" s="40">
        <v>2113947.81992984</v>
      </c>
      <c r="AG190" t="s">
        <v>1695</v>
      </c>
      <c r="AH190">
        <v>11298.67</v>
      </c>
      <c r="AI190">
        <f t="shared" si="10"/>
        <v>1221571.6017121314</v>
      </c>
      <c r="AJ190">
        <v>10171.06</v>
      </c>
      <c r="AK190">
        <f t="shared" si="11"/>
        <v>1174868.5196928794</v>
      </c>
      <c r="AM190" s="29"/>
      <c r="AN190">
        <v>8288225.6023834804</v>
      </c>
      <c r="AO190">
        <v>5275564.8057684796</v>
      </c>
      <c r="AP190">
        <v>6682336.5567247299</v>
      </c>
      <c r="AQ190">
        <v>7439349.6872920701</v>
      </c>
      <c r="AS190">
        <v>1993289.3131237</v>
      </c>
      <c r="AT190">
        <v>1685923.53012299</v>
      </c>
      <c r="AU190">
        <v>2224823.5769449198</v>
      </c>
      <c r="AV190">
        <v>2336149.04705024</v>
      </c>
      <c r="AX190">
        <v>8288225.6023834804</v>
      </c>
      <c r="AY190">
        <v>6343551.4290755503</v>
      </c>
      <c r="AZ190">
        <v>6820586.4266927401</v>
      </c>
      <c r="BA190">
        <v>5135595.16830849</v>
      </c>
      <c r="BC190">
        <v>1993289.3131237</v>
      </c>
      <c r="BD190">
        <v>1873727.5086625901</v>
      </c>
      <c r="BE190">
        <v>2026961.17393629</v>
      </c>
      <c r="BF190">
        <v>1965650.40444559</v>
      </c>
      <c r="BH190">
        <v>6682336.5567247299</v>
      </c>
      <c r="BI190">
        <v>6820586.4266927401</v>
      </c>
      <c r="BK190">
        <v>2224823.5769449198</v>
      </c>
      <c r="BL190">
        <v>2026961.17393629</v>
      </c>
      <c r="BN190">
        <v>8288225.6023834804</v>
      </c>
      <c r="BO190">
        <v>6682336.5567247299</v>
      </c>
      <c r="BP190">
        <v>1993289.3131237</v>
      </c>
      <c r="BQ190">
        <v>2224823.5769449198</v>
      </c>
      <c r="BS190">
        <v>8288225.6023834804</v>
      </c>
      <c r="BT190">
        <v>7981176.0319819897</v>
      </c>
      <c r="BU190">
        <v>7401616.2403099798</v>
      </c>
      <c r="BV190">
        <v>4938123.3042693902</v>
      </c>
      <c r="BX190">
        <v>1993289.3131237</v>
      </c>
      <c r="BY190">
        <v>2800129.3715669601</v>
      </c>
      <c r="BZ190">
        <v>2451562.2338764002</v>
      </c>
      <c r="CA190">
        <v>1103431.49399886</v>
      </c>
      <c r="CC190">
        <v>4672981.8063774602</v>
      </c>
      <c r="CD190">
        <v>4553749.5703761699</v>
      </c>
      <c r="CE190">
        <v>1765721.28592399</v>
      </c>
      <c r="CF190">
        <v>2127511.8788233399</v>
      </c>
    </row>
    <row r="191" spans="1:84">
      <c r="A191" s="36">
        <v>45391</v>
      </c>
      <c r="B191">
        <v>4378268.8417094899</v>
      </c>
      <c r="C191">
        <v>4196190.78405625</v>
      </c>
      <c r="D191" s="137">
        <v>5833003.2114196001</v>
      </c>
      <c r="E191">
        <v>5477641.8547274703</v>
      </c>
      <c r="F191" s="135">
        <v>5489417.7438517101</v>
      </c>
      <c r="G191" s="135">
        <v>7662182.2549839998</v>
      </c>
      <c r="H191">
        <v>2437576.6936913398</v>
      </c>
      <c r="I191">
        <v>2508507.3384141</v>
      </c>
      <c r="J191">
        <v>2848342.6060784701</v>
      </c>
      <c r="K191">
        <v>7845023.5824323902</v>
      </c>
      <c r="L191" s="40">
        <v>8926650.81038885</v>
      </c>
      <c r="M191">
        <v>7590409.5608672099</v>
      </c>
      <c r="N191" t="s">
        <v>1696</v>
      </c>
      <c r="O191">
        <v>25398.02</v>
      </c>
      <c r="P191">
        <f t="shared" si="8"/>
        <v>1582884.8143393123</v>
      </c>
      <c r="Q191">
        <v>26292.35</v>
      </c>
      <c r="R191">
        <f t="shared" si="9"/>
        <v>1646869.2550289538</v>
      </c>
      <c r="T191" s="19">
        <v>43823</v>
      </c>
      <c r="U191">
        <v>1802379.5617190599</v>
      </c>
      <c r="V191" s="135">
        <v>2014288.78913521</v>
      </c>
      <c r="W191">
        <v>1685544.2375578899</v>
      </c>
      <c r="X191">
        <v>1807945.31015928</v>
      </c>
      <c r="Y191" s="135">
        <v>1800385.0807004401</v>
      </c>
      <c r="Z191">
        <v>1348714.3985818999</v>
      </c>
      <c r="AA191">
        <v>1899652.46203077</v>
      </c>
      <c r="AB191" s="40">
        <v>1815956.8122665901</v>
      </c>
      <c r="AC191">
        <v>1393259.8094794</v>
      </c>
      <c r="AD191">
        <v>1902921.7302818701</v>
      </c>
      <c r="AE191">
        <v>1943396.4753386199</v>
      </c>
      <c r="AF191" s="40">
        <v>2101116.15666286</v>
      </c>
      <c r="AG191" t="s">
        <v>1697</v>
      </c>
      <c r="AH191">
        <v>11303.91</v>
      </c>
      <c r="AI191">
        <f t="shared" si="10"/>
        <v>1222138.1316836211</v>
      </c>
      <c r="AJ191">
        <v>10201.61</v>
      </c>
      <c r="AK191">
        <f t="shared" si="11"/>
        <v>1178397.3783641113</v>
      </c>
      <c r="AM191" s="29"/>
      <c r="AN191">
        <v>7994366.5636509703</v>
      </c>
      <c r="AO191">
        <v>5153382.7248668801</v>
      </c>
      <c r="AP191">
        <v>6518285.1942571402</v>
      </c>
      <c r="AQ191">
        <v>7172277.0335182799</v>
      </c>
      <c r="AS191">
        <v>2014308.54893059</v>
      </c>
      <c r="AT191">
        <v>1712190.2187223099</v>
      </c>
      <c r="AU191">
        <v>2237204.7201506202</v>
      </c>
      <c r="AV191">
        <v>2325391.0806885702</v>
      </c>
      <c r="AX191">
        <v>7994366.5636509703</v>
      </c>
      <c r="AY191">
        <v>6170562.7816046597</v>
      </c>
      <c r="AZ191">
        <v>6696622.2683875998</v>
      </c>
      <c r="BA191">
        <v>5041356.9969700295</v>
      </c>
      <c r="BC191">
        <v>2014308.54893059</v>
      </c>
      <c r="BD191">
        <v>1892755.2115130599</v>
      </c>
      <c r="BE191">
        <v>2077016.9801266501</v>
      </c>
      <c r="BF191">
        <v>1966633.2296478101</v>
      </c>
      <c r="BH191">
        <v>6518285.1942571402</v>
      </c>
      <c r="BI191">
        <v>6696622.2683875998</v>
      </c>
      <c r="BK191">
        <v>2237204.7201506202</v>
      </c>
      <c r="BL191">
        <v>2077016.9801266501</v>
      </c>
      <c r="BN191">
        <v>7994366.5636509703</v>
      </c>
      <c r="BO191">
        <v>6518285.1942571402</v>
      </c>
      <c r="BP191">
        <v>2014308.54893059</v>
      </c>
      <c r="BQ191">
        <v>2237204.7201506202</v>
      </c>
      <c r="BS191">
        <v>7994366.5636509703</v>
      </c>
      <c r="BT191">
        <v>7702832.5178666199</v>
      </c>
      <c r="BU191">
        <v>7154883.3629392497</v>
      </c>
      <c r="BV191">
        <v>4881310.1956537701</v>
      </c>
      <c r="BX191">
        <v>2014308.54893059</v>
      </c>
      <c r="BY191">
        <v>2856033.9544703001</v>
      </c>
      <c r="BZ191">
        <v>2465744.5213993699</v>
      </c>
      <c r="CA191">
        <v>1118338.8534827901</v>
      </c>
      <c r="CC191">
        <v>4692257.8563287603</v>
      </c>
      <c r="CD191">
        <v>4621828.1264533</v>
      </c>
      <c r="CE191">
        <v>1720509.99239791</v>
      </c>
      <c r="CF191">
        <v>2061452.63498587</v>
      </c>
    </row>
    <row r="192" spans="1:84">
      <c r="A192" s="36">
        <v>45398</v>
      </c>
      <c r="B192">
        <v>4314331.5223910501</v>
      </c>
      <c r="C192">
        <v>4094013.5384644801</v>
      </c>
      <c r="D192" s="137">
        <v>5598866.4625132196</v>
      </c>
      <c r="E192">
        <v>5355782.5822659703</v>
      </c>
      <c r="F192" s="135">
        <v>5323774.5634309798</v>
      </c>
      <c r="G192" s="135">
        <v>7344738.0441600103</v>
      </c>
      <c r="H192">
        <v>2393992.8224081402</v>
      </c>
      <c r="I192">
        <v>2475708.6049643299</v>
      </c>
      <c r="J192">
        <v>2841449.6169717601</v>
      </c>
      <c r="K192">
        <v>7627167.2775482396</v>
      </c>
      <c r="L192" s="40">
        <v>8610156.4059065096</v>
      </c>
      <c r="M192">
        <v>7298102.8886782201</v>
      </c>
      <c r="N192" t="s">
        <v>1698</v>
      </c>
      <c r="O192">
        <v>25736.01</v>
      </c>
      <c r="P192">
        <f t="shared" si="8"/>
        <v>1603949.4185249354</v>
      </c>
      <c r="Q192">
        <v>26309.200000000001</v>
      </c>
      <c r="R192">
        <f t="shared" si="9"/>
        <v>1647924.6854848561</v>
      </c>
      <c r="T192" s="19">
        <v>43830</v>
      </c>
      <c r="U192">
        <v>1816906.74098652</v>
      </c>
      <c r="V192" s="135">
        <v>2039890.3996451199</v>
      </c>
      <c r="W192">
        <v>1714013.0797302399</v>
      </c>
      <c r="X192">
        <v>1837836.6726205801</v>
      </c>
      <c r="Y192" s="135">
        <v>1833458.1546329099</v>
      </c>
      <c r="Z192">
        <v>1372640.59201274</v>
      </c>
      <c r="AA192">
        <v>1910607.1245618099</v>
      </c>
      <c r="AB192" s="40">
        <v>1826779.9148677001</v>
      </c>
      <c r="AC192">
        <v>1401201.3903934299</v>
      </c>
      <c r="AD192">
        <v>1902198.62002436</v>
      </c>
      <c r="AE192">
        <v>1942657.98467799</v>
      </c>
      <c r="AF192" s="40">
        <v>2088404.40391505</v>
      </c>
      <c r="AG192" t="s">
        <v>1699</v>
      </c>
      <c r="AH192">
        <v>11341.71</v>
      </c>
      <c r="AI192">
        <f t="shared" si="10"/>
        <v>1226224.9318596344</v>
      </c>
      <c r="AJ192">
        <v>10192.4</v>
      </c>
      <c r="AK192">
        <f t="shared" si="11"/>
        <v>1177333.5227712456</v>
      </c>
      <c r="AM192" s="29"/>
      <c r="AN192">
        <v>8067714.8768724697</v>
      </c>
      <c r="AO192">
        <v>5221484.6775759999</v>
      </c>
      <c r="AP192">
        <v>6712758.2330278</v>
      </c>
      <c r="AQ192">
        <v>7364422.3352462398</v>
      </c>
      <c r="AS192">
        <v>2039910.4105875001</v>
      </c>
      <c r="AT192">
        <v>1715802.9400838099</v>
      </c>
      <c r="AU192">
        <v>2254968.1256286199</v>
      </c>
      <c r="AV192">
        <v>2354749.1430822699</v>
      </c>
      <c r="AX192">
        <v>8067714.8768724697</v>
      </c>
      <c r="AY192">
        <v>6243128.5999163296</v>
      </c>
      <c r="AZ192">
        <v>6881516.0092177801</v>
      </c>
      <c r="BA192">
        <v>5087964.3424070096</v>
      </c>
      <c r="BC192">
        <v>2039910.4105875001</v>
      </c>
      <c r="BD192">
        <v>1893502.8498215999</v>
      </c>
      <c r="BE192">
        <v>2099895.3221627399</v>
      </c>
      <c r="BF192">
        <v>1981215.8150456499</v>
      </c>
      <c r="BH192">
        <v>6712758.2330278</v>
      </c>
      <c r="BI192">
        <v>6881516.0092177801</v>
      </c>
      <c r="BK192">
        <v>2254968.1256286199</v>
      </c>
      <c r="BL192">
        <v>2099895.3221627399</v>
      </c>
      <c r="BN192">
        <v>8067714.8768724697</v>
      </c>
      <c r="BO192">
        <v>6712758.2330278</v>
      </c>
      <c r="BP192">
        <v>2039910.4105875001</v>
      </c>
      <c r="BQ192">
        <v>2254968.1256286199</v>
      </c>
      <c r="BS192">
        <v>8067714.8768724697</v>
      </c>
      <c r="BT192">
        <v>7912311.0481899995</v>
      </c>
      <c r="BU192">
        <v>7432707.4839221798</v>
      </c>
      <c r="BV192">
        <v>5071437.2277744804</v>
      </c>
      <c r="BX192">
        <v>2039910.4105875001</v>
      </c>
      <c r="BY192">
        <v>2857519.09212662</v>
      </c>
      <c r="BZ192">
        <v>2485322.5328992801</v>
      </c>
      <c r="CA192">
        <v>1147275.87131666</v>
      </c>
      <c r="CC192">
        <v>4949886.27393049</v>
      </c>
      <c r="CD192">
        <v>4812085.6812787503</v>
      </c>
      <c r="CE192">
        <v>1745758.4765363501</v>
      </c>
      <c r="CF192">
        <v>2081912.55238811</v>
      </c>
    </row>
    <row r="193" spans="1:84">
      <c r="A193" s="36">
        <v>45405</v>
      </c>
      <c r="B193">
        <v>4400201.1007917104</v>
      </c>
      <c r="C193">
        <v>4148586.73893221</v>
      </c>
      <c r="D193" s="137">
        <v>5581789.9198025502</v>
      </c>
      <c r="E193">
        <v>5398628.8429241003</v>
      </c>
      <c r="F193" s="135">
        <v>5353534.4632405601</v>
      </c>
      <c r="G193" s="135">
        <v>7366845.7056729402</v>
      </c>
      <c r="H193">
        <v>2410910.3716864898</v>
      </c>
      <c r="I193">
        <v>2510145.71165939</v>
      </c>
      <c r="J193">
        <v>2852644.9284626301</v>
      </c>
      <c r="K193">
        <v>7715540.7224041</v>
      </c>
      <c r="L193" s="40">
        <v>8689154.5909307003</v>
      </c>
      <c r="M193">
        <v>7230595.4369579498</v>
      </c>
      <c r="N193" t="s">
        <v>1700</v>
      </c>
      <c r="O193">
        <v>26438.080000000002</v>
      </c>
      <c r="P193">
        <f t="shared" si="8"/>
        <v>1647704.6380894214</v>
      </c>
      <c r="Q193">
        <v>26784.35</v>
      </c>
      <c r="R193">
        <f t="shared" si="9"/>
        <v>1677686.5716048493</v>
      </c>
      <c r="T193" s="19">
        <v>43837</v>
      </c>
      <c r="U193">
        <v>1832320.16650589</v>
      </c>
      <c r="V193" s="135">
        <v>2025468.3745196301</v>
      </c>
      <c r="W193">
        <v>1692913.5787187601</v>
      </c>
      <c r="X193">
        <v>1847613.96371892</v>
      </c>
      <c r="Y193" s="135">
        <v>1850362.63881862</v>
      </c>
      <c r="Z193">
        <v>1388233.78913801</v>
      </c>
      <c r="AA193">
        <v>1917574.4718760501</v>
      </c>
      <c r="AB193" s="40">
        <v>1833173.6445697399</v>
      </c>
      <c r="AC193">
        <v>1383910.5652359701</v>
      </c>
      <c r="AD193">
        <v>1888231.04730019</v>
      </c>
      <c r="AE193">
        <v>1930972.89690015</v>
      </c>
      <c r="AF193" s="40">
        <v>2065223.1150316</v>
      </c>
      <c r="AG193" t="s">
        <v>1701</v>
      </c>
      <c r="AH193">
        <v>11260.89</v>
      </c>
      <c r="AI193">
        <f t="shared" si="10"/>
        <v>1217486.9638642531</v>
      </c>
      <c r="AJ193">
        <v>10139.459999999999</v>
      </c>
      <c r="AK193">
        <f t="shared" si="11"/>
        <v>1171218.3745534057</v>
      </c>
      <c r="AM193" s="29"/>
      <c r="AN193">
        <v>8300226.4196239403</v>
      </c>
      <c r="AO193">
        <v>5315288.6498086499</v>
      </c>
      <c r="AP193">
        <v>6927767.8792316802</v>
      </c>
      <c r="AQ193">
        <v>7662497.32926533</v>
      </c>
      <c r="AS193">
        <v>2025488.2439846499</v>
      </c>
      <c r="AT193">
        <v>1706726.34253077</v>
      </c>
      <c r="AU193">
        <v>2246444.34611374</v>
      </c>
      <c r="AV193">
        <v>2335710.9962604502</v>
      </c>
      <c r="AX193">
        <v>8300226.4196239403</v>
      </c>
      <c r="AY193">
        <v>6419309.68900597</v>
      </c>
      <c r="AZ193">
        <v>7119513.2403965797</v>
      </c>
      <c r="BA193">
        <v>5269986.2667566203</v>
      </c>
      <c r="BC193">
        <v>2025488.2439846499</v>
      </c>
      <c r="BD193">
        <v>1888238.9118991001</v>
      </c>
      <c r="BE193">
        <v>2089385.3460753199</v>
      </c>
      <c r="BF193">
        <v>1984643.3184056799</v>
      </c>
      <c r="BH193">
        <v>6927767.8792316802</v>
      </c>
      <c r="BI193">
        <v>7119513.2403965797</v>
      </c>
      <c r="BK193">
        <v>2246444.34611374</v>
      </c>
      <c r="BL193">
        <v>2089385.3460753199</v>
      </c>
      <c r="BN193">
        <v>8300226.4196239403</v>
      </c>
      <c r="BO193">
        <v>6927767.8792316802</v>
      </c>
      <c r="BP193">
        <v>2025488.2439846499</v>
      </c>
      <c r="BQ193">
        <v>2246444.34611374</v>
      </c>
      <c r="BS193">
        <v>8300226.4196239403</v>
      </c>
      <c r="BT193">
        <v>8249138.1295114504</v>
      </c>
      <c r="BU193">
        <v>7746479.2303559501</v>
      </c>
      <c r="BV193">
        <v>5209583.1778590595</v>
      </c>
      <c r="BX193">
        <v>2025488.2439846499</v>
      </c>
      <c r="BY193">
        <v>2873435.47346977</v>
      </c>
      <c r="BZ193">
        <v>2489087.79653663</v>
      </c>
      <c r="CA193">
        <v>1157721.81812499</v>
      </c>
      <c r="CC193">
        <v>5095214.9349330897</v>
      </c>
      <c r="CD193">
        <v>5051607.2460644003</v>
      </c>
      <c r="CE193">
        <v>1732674.0167547101</v>
      </c>
      <c r="CF193">
        <v>2094695.4954597701</v>
      </c>
    </row>
    <row r="194" spans="1:84">
      <c r="A194" s="36">
        <v>45412</v>
      </c>
      <c r="B194">
        <v>4571706.2723635696</v>
      </c>
      <c r="C194">
        <v>4308846.6446571602</v>
      </c>
      <c r="D194" s="137">
        <v>5702970.5789614599</v>
      </c>
      <c r="E194">
        <v>5567138.0445412304</v>
      </c>
      <c r="F194" s="135">
        <v>5528059.6867422098</v>
      </c>
      <c r="G194" s="135">
        <v>7435946.7183921495</v>
      </c>
      <c r="H194">
        <v>2460928.7255310798</v>
      </c>
      <c r="I194">
        <v>2577267.0079891598</v>
      </c>
      <c r="J194">
        <v>2926499.9056605301</v>
      </c>
      <c r="K194">
        <v>8017012.6168975001</v>
      </c>
      <c r="L194" s="40">
        <v>8939576.0262413304</v>
      </c>
      <c r="M194">
        <v>7366241.4073552797</v>
      </c>
      <c r="N194" t="s">
        <v>1702</v>
      </c>
      <c r="O194">
        <v>26823.4</v>
      </c>
      <c r="P194">
        <f t="shared" si="8"/>
        <v>1671718.9973450336</v>
      </c>
      <c r="Q194">
        <v>27018.2</v>
      </c>
      <c r="R194">
        <f t="shared" si="9"/>
        <v>1692334.1925017461</v>
      </c>
      <c r="T194" s="19">
        <v>43844</v>
      </c>
      <c r="U194">
        <v>1907213.19944487</v>
      </c>
      <c r="V194" s="135">
        <v>2083548.68015898</v>
      </c>
      <c r="W194">
        <v>1783416.7386370699</v>
      </c>
      <c r="X194">
        <v>1891303.8752476601</v>
      </c>
      <c r="Y194" s="135">
        <v>1904735.54496031</v>
      </c>
      <c r="Z194">
        <v>1412694.46850262</v>
      </c>
      <c r="AA194">
        <v>1984088.73839052</v>
      </c>
      <c r="AB194" s="40">
        <v>1898361.29937064</v>
      </c>
      <c r="AC194">
        <v>1412834.29604941</v>
      </c>
      <c r="AD194">
        <v>1946345.64921505</v>
      </c>
      <c r="AE194">
        <v>1990234.45510601</v>
      </c>
      <c r="AF194" s="40">
        <v>2155163.5816912199</v>
      </c>
      <c r="AG194" t="s">
        <v>1703</v>
      </c>
      <c r="AH194">
        <v>11259.05</v>
      </c>
      <c r="AI194">
        <f t="shared" si="10"/>
        <v>1217288.029675791</v>
      </c>
      <c r="AJ194">
        <v>10083.15</v>
      </c>
      <c r="AK194">
        <f t="shared" si="11"/>
        <v>1164713.9545279704</v>
      </c>
      <c r="AM194" s="29"/>
      <c r="AN194">
        <v>8046197.9900513496</v>
      </c>
      <c r="AO194">
        <v>5167390.7431277204</v>
      </c>
      <c r="AP194">
        <v>6732647.29691312</v>
      </c>
      <c r="AQ194">
        <v>7275387.96419085</v>
      </c>
      <c r="AS194">
        <v>2083569.1193809099</v>
      </c>
      <c r="AT194">
        <v>1736500.1835762199</v>
      </c>
      <c r="AU194">
        <v>2305772.9412945998</v>
      </c>
      <c r="AV194">
        <v>2449016.3366890401</v>
      </c>
      <c r="AX194">
        <v>8046197.9900513496</v>
      </c>
      <c r="AY194">
        <v>6238959.18329335</v>
      </c>
      <c r="AZ194">
        <v>6875456.3265157798</v>
      </c>
      <c r="BA194">
        <v>5130199.8810309097</v>
      </c>
      <c r="BC194">
        <v>2083569.1193809099</v>
      </c>
      <c r="BD194">
        <v>1932461.4672157799</v>
      </c>
      <c r="BE194">
        <v>2140335.00773936</v>
      </c>
      <c r="BF194">
        <v>2063145.8848652199</v>
      </c>
      <c r="BH194">
        <v>6732647.29691312</v>
      </c>
      <c r="BI194">
        <v>6875456.3265157798</v>
      </c>
      <c r="BK194">
        <v>2305772.9412945998</v>
      </c>
      <c r="BL194">
        <v>2140335.00773936</v>
      </c>
      <c r="BN194">
        <v>8046197.9900513496</v>
      </c>
      <c r="BO194">
        <v>6732647.29691312</v>
      </c>
      <c r="BP194">
        <v>2083569.1193809099</v>
      </c>
      <c r="BQ194">
        <v>2305772.9412945998</v>
      </c>
      <c r="BS194">
        <v>8046197.9900513496</v>
      </c>
      <c r="BT194">
        <v>7951509.2257986702</v>
      </c>
      <c r="BU194">
        <v>7414271.4685621299</v>
      </c>
      <c r="BV194">
        <v>5000652.84451102</v>
      </c>
      <c r="BX194">
        <v>2083569.1193809099</v>
      </c>
      <c r="BY194">
        <v>2970399.5535220099</v>
      </c>
      <c r="BZ194">
        <v>2540661.6956808702</v>
      </c>
      <c r="CA194">
        <v>1182057.1307419799</v>
      </c>
      <c r="CC194">
        <v>5350841.8682186902</v>
      </c>
      <c r="CD194">
        <v>5152462.5847320696</v>
      </c>
      <c r="CE194">
        <v>1779161.6606242401</v>
      </c>
      <c r="CF194">
        <v>2140255.12248602</v>
      </c>
    </row>
    <row r="195" spans="1:84">
      <c r="A195" s="36">
        <v>45419</v>
      </c>
      <c r="B195">
        <v>4431019.6313420404</v>
      </c>
      <c r="C195">
        <v>4143580.8316013301</v>
      </c>
      <c r="D195" s="137">
        <v>5457514.7252429603</v>
      </c>
      <c r="E195">
        <v>5416769.6459581703</v>
      </c>
      <c r="F195" s="135">
        <v>5405668.44527773</v>
      </c>
      <c r="G195" s="135">
        <v>7255922.4483398702</v>
      </c>
      <c r="H195">
        <v>2425532.36736219</v>
      </c>
      <c r="I195">
        <v>2534600.3526718998</v>
      </c>
      <c r="J195">
        <v>2895391.21166335</v>
      </c>
      <c r="K195">
        <v>7756326.0899713803</v>
      </c>
      <c r="L195" s="40">
        <v>8665980.3019582108</v>
      </c>
      <c r="M195">
        <v>6981281.6314068902</v>
      </c>
      <c r="N195" t="s">
        <v>1704</v>
      </c>
      <c r="O195">
        <v>27095.57</v>
      </c>
      <c r="P195">
        <f t="shared" ref="P195:P258" si="12">O195/O$2*1000000</f>
        <v>1688681.4912685256</v>
      </c>
      <c r="Q195">
        <v>27226.5</v>
      </c>
      <c r="R195">
        <f t="shared" ref="R195:R258" si="13">Q195/Q$2*1000000</f>
        <v>1705381.4425886546</v>
      </c>
      <c r="T195" s="19">
        <v>43851</v>
      </c>
      <c r="U195">
        <v>1920264.8951064099</v>
      </c>
      <c r="V195" s="135">
        <v>2094195.6139145901</v>
      </c>
      <c r="W195">
        <v>1806280.1412263899</v>
      </c>
      <c r="X195">
        <v>1910065.60969012</v>
      </c>
      <c r="Y195" s="135">
        <v>1921087.69961379</v>
      </c>
      <c r="Z195">
        <v>1427965.69570713</v>
      </c>
      <c r="AA195">
        <v>2003704.7623840801</v>
      </c>
      <c r="AB195" s="40">
        <v>1899481.3325372699</v>
      </c>
      <c r="AC195">
        <v>1408525.15144645</v>
      </c>
      <c r="AD195">
        <v>1949241.81154108</v>
      </c>
      <c r="AE195">
        <v>1984910.57793861</v>
      </c>
      <c r="AF195" s="40">
        <v>2154473.9293450802</v>
      </c>
      <c r="AG195" t="s">
        <v>1705</v>
      </c>
      <c r="AH195">
        <v>11127.52</v>
      </c>
      <c r="AI195">
        <f t="shared" ref="AI195:AI258" si="14">AH195/AH$2*1000000</f>
        <v>1203067.4786929591</v>
      </c>
      <c r="AJ195">
        <v>9960.84</v>
      </c>
      <c r="AK195">
        <f t="shared" ref="AK195:AK258" si="15">AJ195/AJ$2*1000000</f>
        <v>1150585.8136416087</v>
      </c>
      <c r="AM195" s="29"/>
      <c r="AN195">
        <v>8506883.0559717398</v>
      </c>
      <c r="AO195">
        <v>5323652.6391999098</v>
      </c>
      <c r="AP195">
        <v>6831684.5386507101</v>
      </c>
      <c r="AQ195">
        <v>7583609.7752937898</v>
      </c>
      <c r="AS195">
        <v>2094216.1575809401</v>
      </c>
      <c r="AT195">
        <v>1771004.44222388</v>
      </c>
      <c r="AU195">
        <v>2333073.2929195301</v>
      </c>
      <c r="AV195">
        <v>2466134.9608824998</v>
      </c>
      <c r="AX195">
        <v>8506883.0559717398</v>
      </c>
      <c r="AY195">
        <v>6349763.0983886402</v>
      </c>
      <c r="AZ195">
        <v>7094198.9695438799</v>
      </c>
      <c r="BA195">
        <v>5228238.0007574102</v>
      </c>
      <c r="BC195">
        <v>2094216.1575809401</v>
      </c>
      <c r="BD195">
        <v>1957245.28553282</v>
      </c>
      <c r="BE195">
        <v>2158506.4519550698</v>
      </c>
      <c r="BF195">
        <v>2081239.67427548</v>
      </c>
      <c r="BH195">
        <v>6831684.5386507101</v>
      </c>
      <c r="BI195">
        <v>7094198.9695438799</v>
      </c>
      <c r="BK195">
        <v>2333073.2929195301</v>
      </c>
      <c r="BL195">
        <v>2158506.4519550698</v>
      </c>
      <c r="BN195">
        <v>8506883.0559717398</v>
      </c>
      <c r="BO195">
        <v>6831684.5386507101</v>
      </c>
      <c r="BP195">
        <v>2094216.1575809401</v>
      </c>
      <c r="BQ195">
        <v>2333073.2929195301</v>
      </c>
      <c r="BS195">
        <v>8506883.0559717398</v>
      </c>
      <c r="BT195">
        <v>8124176.2486368902</v>
      </c>
      <c r="BU195">
        <v>7581166.7193194702</v>
      </c>
      <c r="BV195">
        <v>5150172.3645618996</v>
      </c>
      <c r="BX195">
        <v>2094216.1575809401</v>
      </c>
      <c r="BY195">
        <v>3025693.54121082</v>
      </c>
      <c r="BZ195">
        <v>2567491.0831872602</v>
      </c>
      <c r="CA195">
        <v>1191578.6009301101</v>
      </c>
      <c r="CC195">
        <v>5488786.57158136</v>
      </c>
      <c r="CD195">
        <v>5184433.6150703402</v>
      </c>
      <c r="CE195">
        <v>1751451.2177600099</v>
      </c>
      <c r="CF195">
        <v>2074196.14813049</v>
      </c>
    </row>
    <row r="196" spans="1:84">
      <c r="A196" s="36">
        <v>45426</v>
      </c>
      <c r="B196">
        <v>4557170.7602463402</v>
      </c>
      <c r="C196">
        <v>4271140.9675021796</v>
      </c>
      <c r="D196" s="137">
        <v>5773996.0041597998</v>
      </c>
      <c r="E196">
        <v>5608938.5770979496</v>
      </c>
      <c r="F196" s="135">
        <v>5660464.6274458999</v>
      </c>
      <c r="G196" s="135">
        <v>7740037.5940931104</v>
      </c>
      <c r="H196">
        <v>2433988.2750291</v>
      </c>
      <c r="I196">
        <v>2561568.5004243301</v>
      </c>
      <c r="J196">
        <v>2943744.2448981302</v>
      </c>
      <c r="K196">
        <v>8165782.5442609703</v>
      </c>
      <c r="L196" s="40">
        <v>9162151.0041468292</v>
      </c>
      <c r="M196">
        <v>7489100.0572754303</v>
      </c>
      <c r="N196" t="s">
        <v>1706</v>
      </c>
      <c r="O196">
        <v>27149.96</v>
      </c>
      <c r="P196">
        <f t="shared" si="12"/>
        <v>1692071.2478342704</v>
      </c>
      <c r="Q196">
        <v>27381.5</v>
      </c>
      <c r="R196">
        <f t="shared" si="13"/>
        <v>1715090.1500465078</v>
      </c>
      <c r="T196" s="19">
        <v>43858</v>
      </c>
      <c r="U196">
        <v>1927952.3555698199</v>
      </c>
      <c r="V196" s="135">
        <v>2100216.4263046002</v>
      </c>
      <c r="W196">
        <v>1766957.4225518899</v>
      </c>
      <c r="X196">
        <v>1934272.50785026</v>
      </c>
      <c r="Y196" s="135">
        <v>1929511.6691765999</v>
      </c>
      <c r="Z196">
        <v>1431221.4574933499</v>
      </c>
      <c r="AA196">
        <v>1987761.9514913701</v>
      </c>
      <c r="AB196" s="40">
        <v>1892025.8683070601</v>
      </c>
      <c r="AC196">
        <v>1373621.8981936099</v>
      </c>
      <c r="AD196">
        <v>1944102.9013106499</v>
      </c>
      <c r="AE196">
        <v>1980781.96393649</v>
      </c>
      <c r="AF196" s="40">
        <v>2109186.88735025</v>
      </c>
      <c r="AG196" t="s">
        <v>1707</v>
      </c>
      <c r="AH196">
        <v>11342.94</v>
      </c>
      <c r="AI196">
        <f t="shared" si="14"/>
        <v>1226357.9150399652</v>
      </c>
      <c r="AJ196">
        <v>10182.64</v>
      </c>
      <c r="AK196">
        <f t="shared" si="15"/>
        <v>1176206.1361712054</v>
      </c>
      <c r="AM196" s="29"/>
      <c r="AN196">
        <v>9363441.1108775306</v>
      </c>
      <c r="AO196">
        <v>5856922.9240685599</v>
      </c>
      <c r="AP196">
        <v>7333096.0253649801</v>
      </c>
      <c r="AQ196">
        <v>8398051.5471114703</v>
      </c>
      <c r="AS196">
        <v>2100237.0290339901</v>
      </c>
      <c r="AT196">
        <v>1814438.32616942</v>
      </c>
      <c r="AU196">
        <v>2371650.6598179601</v>
      </c>
      <c r="AV196">
        <v>2424099.6904742601</v>
      </c>
      <c r="AX196">
        <v>9363441.1108775306</v>
      </c>
      <c r="AY196">
        <v>7046586.1008058097</v>
      </c>
      <c r="AZ196">
        <v>7462778.07700653</v>
      </c>
      <c r="BA196">
        <v>5530874.5574312499</v>
      </c>
      <c r="BC196">
        <v>2100237.0290339901</v>
      </c>
      <c r="BD196">
        <v>1984705.43688884</v>
      </c>
      <c r="BE196">
        <v>2190430.7623794898</v>
      </c>
      <c r="BF196">
        <v>2083716.34948787</v>
      </c>
      <c r="BH196">
        <v>7333096.0253649801</v>
      </c>
      <c r="BI196">
        <v>7462778.07700653</v>
      </c>
      <c r="BK196">
        <v>2371650.6598179601</v>
      </c>
      <c r="BL196">
        <v>2190430.7623794898</v>
      </c>
      <c r="BN196">
        <v>9363441.1108775306</v>
      </c>
      <c r="BO196">
        <v>7333096.0253649801</v>
      </c>
      <c r="BP196">
        <v>2100237.0290339901</v>
      </c>
      <c r="BQ196">
        <v>2371650.6598179601</v>
      </c>
      <c r="BS196">
        <v>9363441.1108775306</v>
      </c>
      <c r="BT196">
        <v>8980992.4966993798</v>
      </c>
      <c r="BU196">
        <v>8239666.8605595604</v>
      </c>
      <c r="BV196">
        <v>5583276.1095597399</v>
      </c>
      <c r="BX196">
        <v>2100237.0290339901</v>
      </c>
      <c r="BY196">
        <v>3086207.4120350298</v>
      </c>
      <c r="BZ196">
        <v>2633847.8902322301</v>
      </c>
      <c r="CA196">
        <v>1191524.9798930699</v>
      </c>
      <c r="CC196">
        <v>5690554.3659526901</v>
      </c>
      <c r="CD196">
        <v>5337737.3170679696</v>
      </c>
      <c r="CE196">
        <v>1681410.68356179</v>
      </c>
      <c r="CF196">
        <v>1999545.82875927</v>
      </c>
    </row>
    <row r="197" spans="1:84">
      <c r="A197" s="36">
        <v>45433</v>
      </c>
      <c r="B197">
        <v>4896482.5044850903</v>
      </c>
      <c r="C197">
        <v>4672927.1983151101</v>
      </c>
      <c r="D197" s="137">
        <v>6397529.8326490195</v>
      </c>
      <c r="E197">
        <v>6078500.21831067</v>
      </c>
      <c r="F197" s="135">
        <v>6174236.6993560297</v>
      </c>
      <c r="G197" s="135">
        <v>8654523.0358352102</v>
      </c>
      <c r="H197">
        <v>2506206.7354727699</v>
      </c>
      <c r="I197">
        <v>2648777.1000212701</v>
      </c>
      <c r="J197">
        <v>3105532.4285977301</v>
      </c>
      <c r="K197">
        <v>8851163.8924759403</v>
      </c>
      <c r="L197" s="40">
        <v>10084687.9887543</v>
      </c>
      <c r="M197">
        <v>8351320.1468695505</v>
      </c>
      <c r="N197" t="s">
        <v>1708</v>
      </c>
      <c r="O197">
        <v>27384.82</v>
      </c>
      <c r="P197">
        <f t="shared" si="12"/>
        <v>1706708.4647313249</v>
      </c>
      <c r="Q197">
        <v>27765.05</v>
      </c>
      <c r="R197">
        <f t="shared" si="13"/>
        <v>1739114.5032430214</v>
      </c>
      <c r="T197" s="19">
        <v>43865</v>
      </c>
      <c r="U197">
        <v>1923370.25547141</v>
      </c>
      <c r="V197" s="135">
        <v>2106370.0604336699</v>
      </c>
      <c r="W197">
        <v>1829896.44594319</v>
      </c>
      <c r="X197">
        <v>1894297.54268802</v>
      </c>
      <c r="Y197" s="135">
        <v>1879778.50590357</v>
      </c>
      <c r="Z197">
        <v>1431421.8284974</v>
      </c>
      <c r="AA197">
        <v>1967215.1187861301</v>
      </c>
      <c r="AB197" s="40">
        <v>1867495.75292446</v>
      </c>
      <c r="AC197">
        <v>1388223.4989714101</v>
      </c>
      <c r="AD197">
        <v>1961891.4428576501</v>
      </c>
      <c r="AE197">
        <v>1998906.1189065101</v>
      </c>
      <c r="AF197" s="40">
        <v>2117686.9105062699</v>
      </c>
      <c r="AG197" t="s">
        <v>1709</v>
      </c>
      <c r="AH197">
        <v>11400.25</v>
      </c>
      <c r="AI197">
        <f t="shared" si="14"/>
        <v>1232554.0663121168</v>
      </c>
      <c r="AJ197">
        <v>10231.73</v>
      </c>
      <c r="AK197">
        <f t="shared" si="15"/>
        <v>1181876.5673388245</v>
      </c>
      <c r="AM197" s="29"/>
      <c r="AN197">
        <v>8993444.7353812009</v>
      </c>
      <c r="AO197">
        <v>5677408.23644586</v>
      </c>
      <c r="AP197">
        <v>7232485.9478969797</v>
      </c>
      <c r="AQ197">
        <v>8169876.4865764501</v>
      </c>
      <c r="AS197">
        <v>2106390.7235290599</v>
      </c>
      <c r="AT197">
        <v>1824281.6540888899</v>
      </c>
      <c r="AU197">
        <v>2324087.2058353098</v>
      </c>
      <c r="AV197">
        <v>2358249.0223825201</v>
      </c>
      <c r="AX197">
        <v>8993444.7353812009</v>
      </c>
      <c r="AY197">
        <v>6957869.5817966601</v>
      </c>
      <c r="AZ197">
        <v>7368187.3648804799</v>
      </c>
      <c r="BA197">
        <v>5353997.1890845997</v>
      </c>
      <c r="BC197">
        <v>2106390.7235290599</v>
      </c>
      <c r="BD197">
        <v>2013414.20103344</v>
      </c>
      <c r="BE197">
        <v>2181296.66610036</v>
      </c>
      <c r="BF197">
        <v>2055929.9919674499</v>
      </c>
      <c r="BH197">
        <v>7232485.9478969797</v>
      </c>
      <c r="BI197">
        <v>7368187.3648804799</v>
      </c>
      <c r="BK197">
        <v>2324087.2058353098</v>
      </c>
      <c r="BL197">
        <v>2181296.66610036</v>
      </c>
      <c r="BN197">
        <v>8993444.7353812009</v>
      </c>
      <c r="BO197">
        <v>7232485.9478969797</v>
      </c>
      <c r="BP197">
        <v>2106390.7235290599</v>
      </c>
      <c r="BQ197">
        <v>2324087.2058353098</v>
      </c>
      <c r="BS197">
        <v>8993444.7353812009</v>
      </c>
      <c r="BT197">
        <v>8795175.7619426697</v>
      </c>
      <c r="BU197">
        <v>8114382.72594475</v>
      </c>
      <c r="BV197">
        <v>5561752.5801573796</v>
      </c>
      <c r="BX197">
        <v>2106390.7235290599</v>
      </c>
      <c r="BY197">
        <v>3040793.86996694</v>
      </c>
      <c r="BZ197">
        <v>2605560.3638911401</v>
      </c>
      <c r="CA197">
        <v>1171757.58047664</v>
      </c>
      <c r="CC197">
        <v>5921249.43994842</v>
      </c>
      <c r="CD197">
        <v>5531977.5780360699</v>
      </c>
      <c r="CE197">
        <v>1707901.30888131</v>
      </c>
      <c r="CF197">
        <v>2034837.81263687</v>
      </c>
    </row>
    <row r="198" spans="1:84">
      <c r="A198" s="36">
        <v>45440</v>
      </c>
      <c r="B198">
        <v>4948646.3647662001</v>
      </c>
      <c r="C198">
        <v>4731852.8102858597</v>
      </c>
      <c r="D198" s="137">
        <v>6512813.3202333497</v>
      </c>
      <c r="E198">
        <v>6094689.2905587703</v>
      </c>
      <c r="F198" s="135">
        <v>6234466.3783582402</v>
      </c>
      <c r="G198" s="135">
        <v>8872703.5615686197</v>
      </c>
      <c r="H198">
        <v>2524164.6706580999</v>
      </c>
      <c r="I198">
        <v>2667583.4174314202</v>
      </c>
      <c r="J198">
        <v>3115935.9622335401</v>
      </c>
      <c r="K198">
        <v>8767048.33161778</v>
      </c>
      <c r="L198" s="40">
        <v>9686191.5428787395</v>
      </c>
      <c r="M198">
        <v>8065036.89223486</v>
      </c>
      <c r="N198" t="s">
        <v>1710</v>
      </c>
      <c r="O198">
        <v>27082.76</v>
      </c>
      <c r="P198">
        <f t="shared" si="12"/>
        <v>1687883.131614045</v>
      </c>
      <c r="Q198">
        <v>27406.55</v>
      </c>
      <c r="R198">
        <f t="shared" si="13"/>
        <v>1716659.2024453415</v>
      </c>
      <c r="T198" s="19">
        <v>43872</v>
      </c>
      <c r="U198">
        <v>1962119.7548849799</v>
      </c>
      <c r="V198" s="135">
        <v>2155880.2887041601</v>
      </c>
      <c r="W198">
        <v>1909625.0340929399</v>
      </c>
      <c r="X198">
        <v>1948537.59566032</v>
      </c>
      <c r="Y198" s="135">
        <v>1897467.2216441301</v>
      </c>
      <c r="Z198">
        <v>1453752.00902196</v>
      </c>
      <c r="AA198">
        <v>2012861.06692569</v>
      </c>
      <c r="AB198" s="40">
        <v>1900298.3158245799</v>
      </c>
      <c r="AC198">
        <v>1422818.02856578</v>
      </c>
      <c r="AD198">
        <v>1998555.73176328</v>
      </c>
      <c r="AE198">
        <v>2036262.14678749</v>
      </c>
      <c r="AF198" s="40">
        <v>2176685.6678329702</v>
      </c>
      <c r="AG198" t="s">
        <v>1711</v>
      </c>
      <c r="AH198">
        <v>11447.36</v>
      </c>
      <c r="AI198">
        <f t="shared" si="14"/>
        <v>1237647.4302351857</v>
      </c>
      <c r="AJ198">
        <v>10286.15</v>
      </c>
      <c r="AK198">
        <f t="shared" si="15"/>
        <v>1188162.6717214244</v>
      </c>
      <c r="AM198" s="29"/>
      <c r="AN198">
        <v>8375100.4426000696</v>
      </c>
      <c r="AO198">
        <v>5252170.3595360601</v>
      </c>
      <c r="AP198">
        <v>6825513.9636088097</v>
      </c>
      <c r="AQ198">
        <v>7343820.2750187097</v>
      </c>
      <c r="AS198">
        <v>2155901.4374856101</v>
      </c>
      <c r="AT198">
        <v>1865081.71328259</v>
      </c>
      <c r="AU198">
        <v>2389370.8154472201</v>
      </c>
      <c r="AV198">
        <v>2415342.2312143999</v>
      </c>
      <c r="AX198">
        <v>8375100.4426000696</v>
      </c>
      <c r="AY198">
        <v>6415468.8585476996</v>
      </c>
      <c r="AZ198">
        <v>6937627.3362136902</v>
      </c>
      <c r="BA198">
        <v>4877036.34949499</v>
      </c>
      <c r="BC198">
        <v>2155901.4374856101</v>
      </c>
      <c r="BD198">
        <v>2054558.3202315599</v>
      </c>
      <c r="BE198">
        <v>2209489.9255097099</v>
      </c>
      <c r="BF198">
        <v>2139061.5211926498</v>
      </c>
      <c r="BH198">
        <v>6825513.9636088097</v>
      </c>
      <c r="BI198">
        <v>6937627.3362136902</v>
      </c>
      <c r="BK198">
        <v>2389370.8154472201</v>
      </c>
      <c r="BL198">
        <v>2209489.9255097099</v>
      </c>
      <c r="BN198">
        <v>8375100.4426000696</v>
      </c>
      <c r="BO198">
        <v>6825513.9636088097</v>
      </c>
      <c r="BP198">
        <v>2155901.4374856101</v>
      </c>
      <c r="BQ198">
        <v>2389370.8154472201</v>
      </c>
      <c r="BS198">
        <v>8375100.4426000696</v>
      </c>
      <c r="BT198">
        <v>8134174.3275538702</v>
      </c>
      <c r="BU198">
        <v>7508603.4835393401</v>
      </c>
      <c r="BV198">
        <v>5101740.02425256</v>
      </c>
      <c r="BX198">
        <v>2155901.4374856101</v>
      </c>
      <c r="BY198">
        <v>3092487.3657563799</v>
      </c>
      <c r="BZ198">
        <v>2655092.0664087101</v>
      </c>
      <c r="CA198">
        <v>1239930.4365087701</v>
      </c>
      <c r="CC198">
        <v>6123371.2895810604</v>
      </c>
      <c r="CD198">
        <v>5856925.9409699095</v>
      </c>
      <c r="CE198">
        <v>1682547.51395096</v>
      </c>
      <c r="CF198">
        <v>1984760.4540678801</v>
      </c>
    </row>
    <row r="199" spans="1:84">
      <c r="A199" s="36">
        <v>45447</v>
      </c>
      <c r="B199">
        <v>4636353.7881736904</v>
      </c>
      <c r="C199">
        <v>4434881.7279123198</v>
      </c>
      <c r="D199" s="137">
        <v>6163335.7574696299</v>
      </c>
      <c r="E199">
        <v>5623000.9707314596</v>
      </c>
      <c r="F199" s="135">
        <v>5736550.7210506601</v>
      </c>
      <c r="G199" s="135">
        <v>8218075.4927960802</v>
      </c>
      <c r="H199">
        <v>2383324.9860514901</v>
      </c>
      <c r="I199">
        <v>2531723.3939816402</v>
      </c>
      <c r="J199">
        <v>2968583.35057951</v>
      </c>
      <c r="K199">
        <v>8223520.5585519196</v>
      </c>
      <c r="L199" s="40">
        <v>9020217.4433481097</v>
      </c>
      <c r="M199">
        <v>7458384.8172009503</v>
      </c>
      <c r="N199" t="s">
        <v>1712</v>
      </c>
      <c r="O199">
        <v>27433.279999999999</v>
      </c>
      <c r="P199">
        <f t="shared" si="12"/>
        <v>1709728.6449698978</v>
      </c>
      <c r="Q199">
        <v>27771.200000000001</v>
      </c>
      <c r="R199">
        <f t="shared" si="13"/>
        <v>1739499.7197002203</v>
      </c>
      <c r="T199" s="19">
        <v>43879</v>
      </c>
      <c r="U199">
        <v>1903740.1517779699</v>
      </c>
      <c r="V199" s="135">
        <v>2058520.7348662801</v>
      </c>
      <c r="W199">
        <v>1838319.63531991</v>
      </c>
      <c r="X199">
        <v>1904020.0067248</v>
      </c>
      <c r="Y199" s="135">
        <v>1861472.26844954</v>
      </c>
      <c r="Z199">
        <v>1407522.69513506</v>
      </c>
      <c r="AA199">
        <v>1968584.83299022</v>
      </c>
      <c r="AB199" s="40">
        <v>1870625.15762298</v>
      </c>
      <c r="AC199">
        <v>1382111.2047685101</v>
      </c>
      <c r="AD199">
        <v>2014266.1176894901</v>
      </c>
      <c r="AE199">
        <v>2057612.3553965599</v>
      </c>
      <c r="AF199" s="40">
        <v>2214951.80187348</v>
      </c>
      <c r="AG199" t="s">
        <v>1713</v>
      </c>
      <c r="AH199">
        <v>11511.32</v>
      </c>
      <c r="AI199">
        <f t="shared" si="14"/>
        <v>1244562.5556123764</v>
      </c>
      <c r="AJ199">
        <v>10326.23</v>
      </c>
      <c r="AK199">
        <f t="shared" si="15"/>
        <v>1192792.349480605</v>
      </c>
      <c r="AM199" s="29"/>
      <c r="AN199">
        <v>9042386.5703642294</v>
      </c>
      <c r="AO199">
        <v>5622658.4566977397</v>
      </c>
      <c r="AP199">
        <v>7512809.0921743996</v>
      </c>
      <c r="AQ199">
        <v>8195740.1460222499</v>
      </c>
      <c r="AS199">
        <v>2058540.9285687599</v>
      </c>
      <c r="AT199">
        <v>1828050.5158653599</v>
      </c>
      <c r="AU199">
        <v>2356074.9331339598</v>
      </c>
      <c r="AV199">
        <v>2302666.5161282499</v>
      </c>
      <c r="AX199">
        <v>9042386.5703642294</v>
      </c>
      <c r="AY199">
        <v>6899676.3706465904</v>
      </c>
      <c r="AZ199">
        <v>7675166.4983265596</v>
      </c>
      <c r="BA199">
        <v>5468059.9995085504</v>
      </c>
      <c r="BC199">
        <v>2058540.9285687599</v>
      </c>
      <c r="BD199">
        <v>2016569.53689048</v>
      </c>
      <c r="BE199">
        <v>2190422.0274525601</v>
      </c>
      <c r="BF199">
        <v>2050525.7648304901</v>
      </c>
      <c r="BH199">
        <v>7512809.0921743996</v>
      </c>
      <c r="BI199">
        <v>7675166.4983265596</v>
      </c>
      <c r="BK199">
        <v>2356074.9331339598</v>
      </c>
      <c r="BL199">
        <v>2190422.0274525601</v>
      </c>
      <c r="BN199">
        <v>9042386.5703642294</v>
      </c>
      <c r="BO199">
        <v>7512809.0921743996</v>
      </c>
      <c r="BP199">
        <v>2058540.9285687599</v>
      </c>
      <c r="BQ199">
        <v>2356074.9331339598</v>
      </c>
      <c r="BS199">
        <v>9042386.5703642294</v>
      </c>
      <c r="BT199">
        <v>8887724.2372584604</v>
      </c>
      <c r="BU199">
        <v>8370929.0506064203</v>
      </c>
      <c r="BV199">
        <v>5569084.9191742204</v>
      </c>
      <c r="BX199">
        <v>2058540.9285687599</v>
      </c>
      <c r="BY199">
        <v>3021391.0812176401</v>
      </c>
      <c r="BZ199">
        <v>2636652.4520075</v>
      </c>
      <c r="CA199">
        <v>1197221.03262323</v>
      </c>
      <c r="CC199">
        <v>6356641.1188576501</v>
      </c>
      <c r="CD199">
        <v>6117676.2838618904</v>
      </c>
      <c r="CE199">
        <v>1652362.6115506799</v>
      </c>
      <c r="CF199">
        <v>1989146.7746713699</v>
      </c>
    </row>
    <row r="200" spans="1:84">
      <c r="A200" s="36">
        <v>45454</v>
      </c>
      <c r="B200">
        <v>5074999.2200728003</v>
      </c>
      <c r="C200">
        <v>4817235.0560842799</v>
      </c>
      <c r="D200" s="137">
        <v>6496648.9552335897</v>
      </c>
      <c r="E200">
        <v>6157261.0362972198</v>
      </c>
      <c r="F200" s="135">
        <v>6311697.2963431999</v>
      </c>
      <c r="G200" s="135">
        <v>8878890.9431718197</v>
      </c>
      <c r="H200">
        <v>2574333.5879023499</v>
      </c>
      <c r="I200">
        <v>2734625.2007380598</v>
      </c>
      <c r="J200">
        <v>3188317.8901894102</v>
      </c>
      <c r="K200">
        <v>8977069.1590672191</v>
      </c>
      <c r="L200" s="40">
        <v>9738903.2681468707</v>
      </c>
      <c r="M200">
        <v>7830781.9711237997</v>
      </c>
      <c r="N200" t="s">
        <v>1714</v>
      </c>
      <c r="O200">
        <v>27540.91</v>
      </c>
      <c r="P200">
        <f t="shared" si="12"/>
        <v>1716436.4864696425</v>
      </c>
      <c r="Q200">
        <v>27843.4</v>
      </c>
      <c r="R200">
        <f t="shared" si="13"/>
        <v>1744022.0982709108</v>
      </c>
      <c r="T200" s="19">
        <v>43886</v>
      </c>
      <c r="U200">
        <v>1906538.6498010801</v>
      </c>
      <c r="V200" s="135">
        <v>2068494.2678267099</v>
      </c>
      <c r="W200">
        <v>1833760.6026243099</v>
      </c>
      <c r="X200">
        <v>1920413.6189826999</v>
      </c>
      <c r="Y200" s="135">
        <v>1873944.13264815</v>
      </c>
      <c r="Z200">
        <v>1402596.3657020801</v>
      </c>
      <c r="AA200">
        <v>1960028.05091615</v>
      </c>
      <c r="AB200" s="40">
        <v>1853462.1718017899</v>
      </c>
      <c r="AC200">
        <v>1354068.16842376</v>
      </c>
      <c r="AD200">
        <v>1987597.2342912799</v>
      </c>
      <c r="AE200">
        <v>2030369.5678111101</v>
      </c>
      <c r="AF200" s="40">
        <v>2195570.9736070801</v>
      </c>
      <c r="AG200" t="s">
        <v>1715</v>
      </c>
      <c r="AH200">
        <v>11450.85</v>
      </c>
      <c r="AI200">
        <f t="shared" si="14"/>
        <v>1238024.7564948229</v>
      </c>
      <c r="AJ200">
        <v>10249.49</v>
      </c>
      <c r="AK200">
        <f t="shared" si="15"/>
        <v>1183928.0413159465</v>
      </c>
      <c r="AM200" s="29"/>
      <c r="AN200">
        <v>9766003.5556576308</v>
      </c>
      <c r="AO200">
        <v>5996762.0371141201</v>
      </c>
      <c r="AP200">
        <v>7833606.0404102504</v>
      </c>
      <c r="AQ200">
        <v>8487508.4952206407</v>
      </c>
      <c r="AS200">
        <v>2068514.55936767</v>
      </c>
      <c r="AT200">
        <v>1840618.3631619399</v>
      </c>
      <c r="AU200">
        <v>2402583.8523140298</v>
      </c>
      <c r="AV200">
        <v>2278914.5110143898</v>
      </c>
      <c r="AX200">
        <v>9766003.5556576308</v>
      </c>
      <c r="AY200">
        <v>7290750.02733484</v>
      </c>
      <c r="AZ200">
        <v>8213310.7973567303</v>
      </c>
      <c r="BA200">
        <v>5714341.4218864096</v>
      </c>
      <c r="BC200">
        <v>2068514.55936767</v>
      </c>
      <c r="BD200">
        <v>2023496.4532496999</v>
      </c>
      <c r="BE200">
        <v>2202830.7682380802</v>
      </c>
      <c r="BF200">
        <v>2032009.51717407</v>
      </c>
      <c r="BH200">
        <v>7833606.0404102504</v>
      </c>
      <c r="BI200">
        <v>8213310.7973567303</v>
      </c>
      <c r="BK200">
        <v>2402583.8523140298</v>
      </c>
      <c r="BL200">
        <v>2202830.7682380802</v>
      </c>
      <c r="BN200">
        <v>9766003.5556576308</v>
      </c>
      <c r="BO200">
        <v>7833606.0404102504</v>
      </c>
      <c r="BP200">
        <v>2068514.55936767</v>
      </c>
      <c r="BQ200">
        <v>2402583.8523140298</v>
      </c>
      <c r="BS200">
        <v>9766003.5556576308</v>
      </c>
      <c r="BT200">
        <v>9412988.7396804392</v>
      </c>
      <c r="BU200">
        <v>8711667.7176113501</v>
      </c>
      <c r="BV200">
        <v>6022993.1855115201</v>
      </c>
      <c r="BX200">
        <v>2068514.55936767</v>
      </c>
      <c r="BY200">
        <v>3030198.43621939</v>
      </c>
      <c r="BZ200">
        <v>2682714.7703440702</v>
      </c>
      <c r="CA200">
        <v>1186116.8075456501</v>
      </c>
      <c r="CC200">
        <v>6434859.5878251903</v>
      </c>
      <c r="CD200">
        <v>6177476.5695366403</v>
      </c>
      <c r="CE200">
        <v>1695224.8976943099</v>
      </c>
      <c r="CF200">
        <v>2006153.9795948099</v>
      </c>
    </row>
    <row r="201" spans="1:84">
      <c r="A201" s="36">
        <v>45461</v>
      </c>
      <c r="B201">
        <v>5399714.5868371297</v>
      </c>
      <c r="C201">
        <v>5196255.1102969898</v>
      </c>
      <c r="D201" s="137">
        <v>6987080.98486418</v>
      </c>
      <c r="E201">
        <v>6514156.4101644596</v>
      </c>
      <c r="F201" s="135">
        <v>6772924.5762734804</v>
      </c>
      <c r="G201" s="135">
        <v>9536106.4507853892</v>
      </c>
      <c r="H201">
        <v>2635602.7272944301</v>
      </c>
      <c r="I201">
        <v>2794486.1463822098</v>
      </c>
      <c r="J201">
        <v>3299111.93687349</v>
      </c>
      <c r="K201">
        <v>9582422.8560269903</v>
      </c>
      <c r="L201" s="40">
        <v>10518259.002180301</v>
      </c>
      <c r="M201">
        <v>8480345.3356285207</v>
      </c>
      <c r="N201" t="s">
        <v>1716</v>
      </c>
      <c r="O201">
        <v>27229.37</v>
      </c>
      <c r="P201">
        <f t="shared" si="12"/>
        <v>1697020.3298141523</v>
      </c>
      <c r="Q201">
        <v>27557.3</v>
      </c>
      <c r="R201">
        <f t="shared" si="13"/>
        <v>1726101.7034083828</v>
      </c>
      <c r="T201" s="19">
        <v>43893</v>
      </c>
      <c r="U201">
        <v>1834986.25427404</v>
      </c>
      <c r="V201" s="135">
        <v>1996303.8178795599</v>
      </c>
      <c r="W201">
        <v>1746271.88427311</v>
      </c>
      <c r="X201">
        <v>1857577.6853695901</v>
      </c>
      <c r="Y201" s="135">
        <v>1840250.6171431399</v>
      </c>
      <c r="Z201">
        <v>1383507.02916488</v>
      </c>
      <c r="AA201">
        <v>1879477.43145034</v>
      </c>
      <c r="AB201" s="40">
        <v>1786895.0779015201</v>
      </c>
      <c r="AC201">
        <v>1315626.17312221</v>
      </c>
      <c r="AD201">
        <v>1918639.30200981</v>
      </c>
      <c r="AE201">
        <v>1959927.68715846</v>
      </c>
      <c r="AF201" s="40">
        <v>2107155.3304999298</v>
      </c>
      <c r="AG201" t="s">
        <v>1717</v>
      </c>
      <c r="AH201">
        <v>11469.16</v>
      </c>
      <c r="AI201">
        <f t="shared" si="14"/>
        <v>1240004.3679028335</v>
      </c>
      <c r="AJ201">
        <v>10273.49</v>
      </c>
      <c r="AK201">
        <f t="shared" si="15"/>
        <v>1186700.3034471923</v>
      </c>
      <c r="AM201" s="29"/>
      <c r="AN201">
        <v>9861124.4302897397</v>
      </c>
      <c r="AO201">
        <v>5982099.9539333796</v>
      </c>
      <c r="AP201">
        <v>7800039.0385270901</v>
      </c>
      <c r="AQ201">
        <v>8363166.49576566</v>
      </c>
      <c r="AS201">
        <v>1996323.40124574</v>
      </c>
      <c r="AT201">
        <v>1781350.4518681201</v>
      </c>
      <c r="AU201">
        <v>2299332.8112608301</v>
      </c>
      <c r="AV201">
        <v>2126466.5248000799</v>
      </c>
      <c r="AX201">
        <v>9861124.4302897397</v>
      </c>
      <c r="AY201">
        <v>7276350.7960308501</v>
      </c>
      <c r="AZ201">
        <v>8115449.19920622</v>
      </c>
      <c r="BA201">
        <v>5654026.5481783999</v>
      </c>
      <c r="BC201">
        <v>1996323.40124574</v>
      </c>
      <c r="BD201">
        <v>1961536.9918511901</v>
      </c>
      <c r="BE201">
        <v>2093383.12151817</v>
      </c>
      <c r="BF201">
        <v>1922555.32453149</v>
      </c>
      <c r="BH201">
        <v>7800039.0385270901</v>
      </c>
      <c r="BI201">
        <v>8115449.19920622</v>
      </c>
      <c r="BK201">
        <v>2299332.8112608301</v>
      </c>
      <c r="BL201">
        <v>2093383.12151817</v>
      </c>
      <c r="BN201">
        <v>9861124.4302897397</v>
      </c>
      <c r="BO201">
        <v>7800039.0385270901</v>
      </c>
      <c r="BP201">
        <v>1996323.40124574</v>
      </c>
      <c r="BQ201">
        <v>2299332.8112608301</v>
      </c>
      <c r="BS201">
        <v>9861124.4302897397</v>
      </c>
      <c r="BT201">
        <v>9321541.5540744402</v>
      </c>
      <c r="BU201">
        <v>8554857.6986943502</v>
      </c>
      <c r="BV201">
        <v>5887927.5633264203</v>
      </c>
      <c r="BX201">
        <v>1996323.40124574</v>
      </c>
      <c r="BY201">
        <v>2845522.9925239999</v>
      </c>
      <c r="BZ201">
        <v>2560329.3225209699</v>
      </c>
      <c r="CA201">
        <v>1137432.6431799401</v>
      </c>
      <c r="CC201">
        <v>6626940.1465217704</v>
      </c>
      <c r="CD201">
        <v>6359928.3400179101</v>
      </c>
      <c r="CE201">
        <v>1739843.21700162</v>
      </c>
      <c r="CF201">
        <v>2067833.18369745</v>
      </c>
    </row>
    <row r="202" spans="1:84">
      <c r="A202" s="36">
        <v>45468</v>
      </c>
      <c r="B202">
        <v>5333496.0869538803</v>
      </c>
      <c r="C202">
        <v>5105164.7582134902</v>
      </c>
      <c r="D202" s="137">
        <v>6869418.5410790704</v>
      </c>
      <c r="E202">
        <v>6423110.2174050603</v>
      </c>
      <c r="F202" s="135">
        <v>6698794.9167861696</v>
      </c>
      <c r="G202" s="135">
        <v>9427871.6425689794</v>
      </c>
      <c r="H202">
        <v>2609141.2759123901</v>
      </c>
      <c r="I202">
        <v>2778599.4926400301</v>
      </c>
      <c r="J202">
        <v>3264702.1993718999</v>
      </c>
      <c r="K202">
        <v>9573287.6129042394</v>
      </c>
      <c r="L202" s="40">
        <v>10620706.8448615</v>
      </c>
      <c r="M202">
        <v>8396305.1133524403</v>
      </c>
      <c r="N202" t="s">
        <v>1718</v>
      </c>
      <c r="O202">
        <v>27229.919999999998</v>
      </c>
      <c r="P202">
        <f t="shared" si="12"/>
        <v>1697054.6075510737</v>
      </c>
      <c r="Q202">
        <v>27537.15</v>
      </c>
      <c r="R202">
        <f t="shared" si="13"/>
        <v>1724839.571438862</v>
      </c>
      <c r="T202" s="19">
        <v>43901</v>
      </c>
      <c r="U202">
        <v>1724367.1662455599</v>
      </c>
      <c r="V202" s="135">
        <v>1883432.80001665</v>
      </c>
      <c r="W202">
        <v>1642036.91550085</v>
      </c>
      <c r="X202">
        <v>1730736.08908693</v>
      </c>
      <c r="Y202" s="135">
        <v>1716217.7255476899</v>
      </c>
      <c r="Z202">
        <v>1278817.0522679701</v>
      </c>
      <c r="AA202">
        <v>1755093.61503695</v>
      </c>
      <c r="AB202" s="40">
        <v>1671658.2143276499</v>
      </c>
      <c r="AC202">
        <v>1207915.8583286901</v>
      </c>
      <c r="AD202">
        <v>1797984.2990462801</v>
      </c>
      <c r="AE202">
        <v>1836676.23460315</v>
      </c>
      <c r="AF202" s="40">
        <v>1940563.6300706</v>
      </c>
      <c r="AG202" t="s">
        <v>1719</v>
      </c>
      <c r="AH202">
        <v>11502.86</v>
      </c>
      <c r="AI202">
        <f t="shared" si="14"/>
        <v>1243647.8908110785</v>
      </c>
      <c r="AJ202">
        <v>10294.57</v>
      </c>
      <c r="AK202">
        <f t="shared" si="15"/>
        <v>1189135.2736858032</v>
      </c>
      <c r="AM202" s="29"/>
      <c r="AN202">
        <v>10207348.5090372</v>
      </c>
      <c r="AO202">
        <v>6194344.86029894</v>
      </c>
      <c r="AP202">
        <v>7853469.3059409996</v>
      </c>
      <c r="AQ202">
        <v>8433626.1734924894</v>
      </c>
      <c r="AS202">
        <v>1883451.2761393101</v>
      </c>
      <c r="AT202">
        <v>1689797.94539436</v>
      </c>
      <c r="AU202">
        <v>2154405.8641670598</v>
      </c>
      <c r="AV202">
        <v>1927546.2137376601</v>
      </c>
      <c r="AX202">
        <v>10207348.5090372</v>
      </c>
      <c r="AY202">
        <v>7465936.1160214404</v>
      </c>
      <c r="AZ202">
        <v>8374575.4921368798</v>
      </c>
      <c r="BA202">
        <v>5604129.7638907302</v>
      </c>
      <c r="BC202">
        <v>1883451.2761393101</v>
      </c>
      <c r="BD202">
        <v>1868668.0229720001</v>
      </c>
      <c r="BE202">
        <v>1942732.80517812</v>
      </c>
      <c r="BF202">
        <v>1788610.8950713801</v>
      </c>
      <c r="BH202">
        <v>7853469.3059409996</v>
      </c>
      <c r="BI202">
        <v>8374575.4921368798</v>
      </c>
      <c r="BK202">
        <v>2154405.8641670598</v>
      </c>
      <c r="BL202">
        <v>1942732.80517812</v>
      </c>
      <c r="BN202">
        <v>10207348.5090372</v>
      </c>
      <c r="BO202">
        <v>7853469.3059409996</v>
      </c>
      <c r="BP202">
        <v>1883451.2761393101</v>
      </c>
      <c r="BQ202">
        <v>2154405.8641670598</v>
      </c>
      <c r="BS202">
        <v>10207348.5090372</v>
      </c>
      <c r="BT202">
        <v>9581472.7403097991</v>
      </c>
      <c r="BU202">
        <v>8544848.5151868798</v>
      </c>
      <c r="BV202">
        <v>6198162.4666380901</v>
      </c>
      <c r="BX202">
        <v>1883451.2761393101</v>
      </c>
      <c r="BY202">
        <v>2683370.8647950199</v>
      </c>
      <c r="BZ202">
        <v>2378315.51098296</v>
      </c>
      <c r="CA202">
        <v>1062208.5353232301</v>
      </c>
      <c r="CC202">
        <v>7001793.0159097798</v>
      </c>
      <c r="CD202">
        <v>6591079.9355358602</v>
      </c>
      <c r="CE202">
        <v>1769785.9187662201</v>
      </c>
      <c r="CF202">
        <v>2124222.9946168801</v>
      </c>
    </row>
    <row r="203" spans="1:84">
      <c r="A203" s="36">
        <v>45475</v>
      </c>
      <c r="B203">
        <v>5374652.8984248796</v>
      </c>
      <c r="C203">
        <v>5168928.2660435801</v>
      </c>
      <c r="D203" s="137">
        <v>6982420.4760798197</v>
      </c>
      <c r="E203">
        <v>6424352.0187137602</v>
      </c>
      <c r="F203" s="135">
        <v>6707469.8562034098</v>
      </c>
      <c r="G203" s="135">
        <v>9526015.7863681205</v>
      </c>
      <c r="H203">
        <v>2636876.4476753399</v>
      </c>
      <c r="I203">
        <v>2804162.6079723202</v>
      </c>
      <c r="J203">
        <v>3250011.0394747299</v>
      </c>
      <c r="K203">
        <v>9821969.7141287904</v>
      </c>
      <c r="L203" s="40">
        <v>10993599.862184601</v>
      </c>
      <c r="M203">
        <v>8794709.7909810096</v>
      </c>
      <c r="N203" t="s">
        <v>1720</v>
      </c>
      <c r="O203">
        <v>26783.07</v>
      </c>
      <c r="P203">
        <f t="shared" si="12"/>
        <v>1669205.5043813181</v>
      </c>
      <c r="Q203">
        <v>27143.599999999999</v>
      </c>
      <c r="R203">
        <f t="shared" si="13"/>
        <v>1700188.8500192608</v>
      </c>
      <c r="T203" s="19">
        <v>43907</v>
      </c>
      <c r="U203">
        <v>1505498.9897245599</v>
      </c>
      <c r="V203" s="135">
        <v>1667723.2414307401</v>
      </c>
      <c r="W203">
        <v>1425156.6797014901</v>
      </c>
      <c r="X203">
        <v>1509732.6287511301</v>
      </c>
      <c r="Y203" s="135">
        <v>1493830.2326712201</v>
      </c>
      <c r="Z203">
        <v>1123044.3471312099</v>
      </c>
      <c r="AA203">
        <v>1523900.9834401801</v>
      </c>
      <c r="AB203" s="40">
        <v>1445282.2589434001</v>
      </c>
      <c r="AC203">
        <v>1057131.72173352</v>
      </c>
      <c r="AD203">
        <v>1597928.5793724</v>
      </c>
      <c r="AE203">
        <v>1632315.3922329701</v>
      </c>
      <c r="AF203" s="40">
        <v>1724643.58349808</v>
      </c>
      <c r="AG203" t="s">
        <v>1721</v>
      </c>
      <c r="AH203">
        <v>11517.51</v>
      </c>
      <c r="AI203">
        <f t="shared" si="14"/>
        <v>1245231.7961703006</v>
      </c>
      <c r="AJ203">
        <v>10352.450000000001</v>
      </c>
      <c r="AK203">
        <f t="shared" si="15"/>
        <v>1195821.0458589913</v>
      </c>
      <c r="AM203" s="29"/>
      <c r="AN203">
        <v>10698934.413232399</v>
      </c>
      <c r="AO203">
        <v>6445618.4595569698</v>
      </c>
      <c r="AP203">
        <v>8265305.2363445498</v>
      </c>
      <c r="AQ203">
        <v>9300349.93534231</v>
      </c>
      <c r="AS203">
        <v>1667739.6014830701</v>
      </c>
      <c r="AT203">
        <v>1505736.7041922801</v>
      </c>
      <c r="AU203">
        <v>1904376.2916011501</v>
      </c>
      <c r="AV203">
        <v>1609732.39401659</v>
      </c>
      <c r="AX203">
        <v>10698934.413232399</v>
      </c>
      <c r="AY203">
        <v>7880556.8782246904</v>
      </c>
      <c r="AZ203">
        <v>8691888.1575339399</v>
      </c>
      <c r="BA203">
        <v>5803860.9486757899</v>
      </c>
      <c r="BC203">
        <v>1667739.6014830701</v>
      </c>
      <c r="BD203">
        <v>1665123.3585697699</v>
      </c>
      <c r="BE203">
        <v>1670614.22115682</v>
      </c>
      <c r="BF203">
        <v>1529271.2583405001</v>
      </c>
      <c r="BH203">
        <v>8265305.2363445498</v>
      </c>
      <c r="BI203">
        <v>8691888.1575339399</v>
      </c>
      <c r="BK203">
        <v>1904376.2916011501</v>
      </c>
      <c r="BL203">
        <v>1670614.22115682</v>
      </c>
      <c r="BN203">
        <v>10698934.413232399</v>
      </c>
      <c r="BO203">
        <v>8265305.2363445498</v>
      </c>
      <c r="BP203">
        <v>1667739.6014830701</v>
      </c>
      <c r="BQ203">
        <v>1904376.2916011501</v>
      </c>
      <c r="BS203">
        <v>10698934.413232399</v>
      </c>
      <c r="BT203">
        <v>10114633.790944301</v>
      </c>
      <c r="BU203">
        <v>9343193.7119607907</v>
      </c>
      <c r="BV203">
        <v>6366132.6694839802</v>
      </c>
      <c r="BX203">
        <v>1667739.6014830701</v>
      </c>
      <c r="BY203">
        <v>2351263.46971366</v>
      </c>
      <c r="BZ203">
        <v>2104285.9978075</v>
      </c>
      <c r="CA203">
        <v>939927.08873682399</v>
      </c>
      <c r="CC203">
        <v>7149250.7768248301</v>
      </c>
      <c r="CD203">
        <v>6752132.9737606803</v>
      </c>
      <c r="CE203">
        <v>1782935.4281426501</v>
      </c>
      <c r="CF203">
        <v>2124339.8268815898</v>
      </c>
    </row>
    <row r="204" spans="1:84">
      <c r="A204" s="36">
        <v>45482</v>
      </c>
      <c r="B204">
        <v>5577223.5661665099</v>
      </c>
      <c r="C204">
        <v>5421068.5868611801</v>
      </c>
      <c r="D204" s="137">
        <v>7670607.8382022399</v>
      </c>
      <c r="E204">
        <v>6744241.9202322401</v>
      </c>
      <c r="F204" s="135">
        <v>7182224.5726254797</v>
      </c>
      <c r="G204" s="135">
        <v>10472615.9750595</v>
      </c>
      <c r="H204">
        <v>2678750.0456644301</v>
      </c>
      <c r="I204">
        <v>2844935.1322922399</v>
      </c>
      <c r="J204">
        <v>3313256.2543029101</v>
      </c>
      <c r="K204">
        <v>10274598.8184548</v>
      </c>
      <c r="L204" s="40">
        <v>11523051.631547401</v>
      </c>
      <c r="M204">
        <v>9436283.8702330794</v>
      </c>
      <c r="N204" t="s">
        <v>1722</v>
      </c>
      <c r="O204">
        <v>26333.8</v>
      </c>
      <c r="P204">
        <f t="shared" si="12"/>
        <v>1641205.5791691076</v>
      </c>
      <c r="Q204">
        <v>26737.9</v>
      </c>
      <c r="R204">
        <f t="shared" si="13"/>
        <v>1674777.0912086091</v>
      </c>
      <c r="T204" s="19">
        <v>43914</v>
      </c>
      <c r="U204">
        <v>1314341.1506946499</v>
      </c>
      <c r="V204" s="135">
        <v>1471123.68711468</v>
      </c>
      <c r="W204">
        <v>1211012.6370095499</v>
      </c>
      <c r="X204">
        <v>1325449.17414893</v>
      </c>
      <c r="Y204" s="135">
        <v>1311487.88236143</v>
      </c>
      <c r="Z204">
        <v>995230.66998421098</v>
      </c>
      <c r="AA204">
        <v>1366294.4548067001</v>
      </c>
      <c r="AB204" s="40">
        <v>1295806.7207011399</v>
      </c>
      <c r="AC204">
        <v>961746.726481508</v>
      </c>
      <c r="AD204">
        <v>1453156.25008126</v>
      </c>
      <c r="AE204">
        <v>1484427.6176966699</v>
      </c>
      <c r="AF204" s="40">
        <v>1568390.8748331501</v>
      </c>
      <c r="AG204" t="s">
        <v>1723</v>
      </c>
      <c r="AH204">
        <v>11517.72</v>
      </c>
      <c r="AI204">
        <f t="shared" si="14"/>
        <v>1245254.5006157227</v>
      </c>
      <c r="AJ204">
        <v>10405.040000000001</v>
      </c>
      <c r="AK204">
        <f t="shared" si="15"/>
        <v>1201895.7652540836</v>
      </c>
      <c r="AM204" s="29"/>
      <c r="AN204">
        <v>10464413.7708943</v>
      </c>
      <c r="AO204">
        <v>6267783.84625779</v>
      </c>
      <c r="AP204">
        <v>8372712.8778908504</v>
      </c>
      <c r="AQ204">
        <v>9514769.5031016301</v>
      </c>
      <c r="AS204">
        <v>1471138.1185622399</v>
      </c>
      <c r="AT204">
        <v>1316555.9446775599</v>
      </c>
      <c r="AU204">
        <v>1628974.91419125</v>
      </c>
      <c r="AV204">
        <v>1380852.59357334</v>
      </c>
      <c r="AX204">
        <v>10464413.7708943</v>
      </c>
      <c r="AY204">
        <v>7769441.0262417197</v>
      </c>
      <c r="AZ204">
        <v>8595321.2801037394</v>
      </c>
      <c r="BA204">
        <v>5777105.1497024</v>
      </c>
      <c r="BC204">
        <v>1471138.1185622399</v>
      </c>
      <c r="BD204">
        <v>1455917.2597990599</v>
      </c>
      <c r="BE204">
        <v>1460509.4236330299</v>
      </c>
      <c r="BF204">
        <v>1334075.07492592</v>
      </c>
      <c r="BH204">
        <v>8372712.8778908504</v>
      </c>
      <c r="BI204">
        <v>8595321.2801037394</v>
      </c>
      <c r="BK204">
        <v>1628974.91419125</v>
      </c>
      <c r="BL204">
        <v>1460509.4236330299</v>
      </c>
      <c r="BN204">
        <v>10464413.7708943</v>
      </c>
      <c r="BO204">
        <v>8372712.8778908504</v>
      </c>
      <c r="BP204">
        <v>1471138.1185622399</v>
      </c>
      <c r="BQ204">
        <v>1628974.91419125</v>
      </c>
      <c r="BS204">
        <v>10464413.7708943</v>
      </c>
      <c r="BT204">
        <v>10090611.535690799</v>
      </c>
      <c r="BU204">
        <v>9445595.1150438804</v>
      </c>
      <c r="BV204">
        <v>6315617.4067516197</v>
      </c>
      <c r="BX204">
        <v>1471138.1185622399</v>
      </c>
      <c r="BY204">
        <v>2031385.8309764599</v>
      </c>
      <c r="BZ204">
        <v>1799974.67823457</v>
      </c>
      <c r="CA204">
        <v>825885.73506038601</v>
      </c>
      <c r="CC204">
        <v>7282584.3038126202</v>
      </c>
      <c r="CD204">
        <v>6877553.8437482798</v>
      </c>
      <c r="CE204">
        <v>1773744.39601058</v>
      </c>
      <c r="CF204">
        <v>2105751.8533963701</v>
      </c>
    </row>
    <row r="205" spans="1:84">
      <c r="A205" s="36">
        <v>45489</v>
      </c>
      <c r="B205">
        <v>5471962.7667277297</v>
      </c>
      <c r="C205">
        <v>5299636.6505154902</v>
      </c>
      <c r="D205" s="137">
        <v>7639235.0521440003</v>
      </c>
      <c r="E205">
        <v>6701888.08097318</v>
      </c>
      <c r="F205" s="135">
        <v>7103686.9469238203</v>
      </c>
      <c r="G205" s="135">
        <v>10497017.170281401</v>
      </c>
      <c r="H205">
        <v>2708912.7711786102</v>
      </c>
      <c r="I205">
        <v>2879885.1603924502</v>
      </c>
      <c r="J205">
        <v>3304111.6670410298</v>
      </c>
      <c r="K205">
        <v>9996876.4123920593</v>
      </c>
      <c r="L205" s="40">
        <v>11270466.339783899</v>
      </c>
      <c r="M205">
        <v>9214436.8364438992</v>
      </c>
      <c r="N205" t="s">
        <v>1724</v>
      </c>
      <c r="O205">
        <v>26241.41</v>
      </c>
      <c r="P205">
        <f t="shared" si="12"/>
        <v>1635447.5425978785</v>
      </c>
      <c r="Q205">
        <v>26596.400000000001</v>
      </c>
      <c r="R205">
        <f t="shared" si="13"/>
        <v>1665913.9808519236</v>
      </c>
      <c r="T205" s="19">
        <v>43921</v>
      </c>
      <c r="U205">
        <v>1380452.5105745899</v>
      </c>
      <c r="V205" s="135">
        <v>1545121.20857655</v>
      </c>
      <c r="W205">
        <v>1271926.5726511299</v>
      </c>
      <c r="X205">
        <v>1408333.9291723799</v>
      </c>
      <c r="Y205" s="135">
        <v>1393499.59127177</v>
      </c>
      <c r="Z205">
        <v>1057465.76121389</v>
      </c>
      <c r="AA205">
        <v>1424635.22802694</v>
      </c>
      <c r="AB205" s="40">
        <v>1351137.66767508</v>
      </c>
      <c r="AC205">
        <v>1002813.31170226</v>
      </c>
      <c r="AD205">
        <v>1453156.25008126</v>
      </c>
      <c r="AE205">
        <v>1484427.6176966699</v>
      </c>
      <c r="AF205" s="40">
        <v>1568390.8748331501</v>
      </c>
      <c r="AG205" t="s">
        <v>1725</v>
      </c>
      <c r="AH205">
        <v>11319.73</v>
      </c>
      <c r="AI205">
        <f t="shared" si="14"/>
        <v>1223848.5332387674</v>
      </c>
      <c r="AJ205">
        <v>10305.620000000001</v>
      </c>
      <c r="AK205">
        <f t="shared" si="15"/>
        <v>1190411.669375398</v>
      </c>
      <c r="AM205" s="29"/>
      <c r="AN205">
        <v>9797935.2578261197</v>
      </c>
      <c r="AO205">
        <v>5942078.458687</v>
      </c>
      <c r="AP205">
        <v>7982711.9120386904</v>
      </c>
      <c r="AQ205">
        <v>8897070.6669602692</v>
      </c>
      <c r="AS205">
        <v>1545136.36592592</v>
      </c>
      <c r="AT205">
        <v>1382778.7086948401</v>
      </c>
      <c r="AU205">
        <v>1710912.3523750701</v>
      </c>
      <c r="AV205">
        <v>1450309.4790300799</v>
      </c>
      <c r="AX205">
        <v>9797935.2578261197</v>
      </c>
      <c r="AY205">
        <v>7369703.2854415802</v>
      </c>
      <c r="AZ205">
        <v>8175525.7887834804</v>
      </c>
      <c r="BA205">
        <v>5550729.2844113102</v>
      </c>
      <c r="BC205">
        <v>1545136.36592592</v>
      </c>
      <c r="BD205">
        <v>1529149.89796696</v>
      </c>
      <c r="BE205">
        <v>1533973.04764177</v>
      </c>
      <c r="BF205">
        <v>1401179.0511946999</v>
      </c>
      <c r="BH205">
        <v>7982711.9120386904</v>
      </c>
      <c r="BI205">
        <v>8175525.7887834804</v>
      </c>
      <c r="BK205">
        <v>1710912.3523750701</v>
      </c>
      <c r="BL205">
        <v>1533973.04764177</v>
      </c>
      <c r="BN205">
        <v>9797935.2578261197</v>
      </c>
      <c r="BO205">
        <v>7982711.9120386904</v>
      </c>
      <c r="BP205">
        <v>1545136.36592592</v>
      </c>
      <c r="BQ205">
        <v>1710912.3523750701</v>
      </c>
      <c r="BS205">
        <v>9797935.2578261197</v>
      </c>
      <c r="BT205">
        <v>9486234.3577606492</v>
      </c>
      <c r="BU205">
        <v>8814629.3613589499</v>
      </c>
      <c r="BV205">
        <v>6055477.1257675197</v>
      </c>
      <c r="BX205">
        <v>1545136.36592592</v>
      </c>
      <c r="BY205">
        <v>2133564.5382745801</v>
      </c>
      <c r="BZ205">
        <v>1890513.4045497701</v>
      </c>
      <c r="CA205">
        <v>867427.78753392305</v>
      </c>
      <c r="CC205">
        <v>7716407.85079074</v>
      </c>
      <c r="CD205">
        <v>7218646.12662898</v>
      </c>
      <c r="CE205">
        <v>1815870.8254158299</v>
      </c>
      <c r="CF205">
        <v>2182074.8293227199</v>
      </c>
    </row>
    <row r="206" spans="1:84">
      <c r="A206" s="36">
        <v>45496</v>
      </c>
      <c r="B206">
        <v>5261383.39958815</v>
      </c>
      <c r="C206">
        <v>5043160.7348137898</v>
      </c>
      <c r="D206" s="137">
        <v>7114037.6423091004</v>
      </c>
      <c r="E206">
        <v>6362727.8648220701</v>
      </c>
      <c r="F206" s="135">
        <v>6641236.9266790804</v>
      </c>
      <c r="G206" s="135">
        <v>9695150.0286436193</v>
      </c>
      <c r="H206">
        <v>2666879.4746791502</v>
      </c>
      <c r="I206">
        <v>2833562.2075875299</v>
      </c>
      <c r="J206">
        <v>3217444.8180145398</v>
      </c>
      <c r="K206">
        <v>9423622.1959841195</v>
      </c>
      <c r="L206" s="40">
        <v>10552650.3386031</v>
      </c>
      <c r="M206">
        <v>8707550.6660711206</v>
      </c>
      <c r="N206" t="s">
        <v>1726</v>
      </c>
      <c r="O206">
        <v>26485.4</v>
      </c>
      <c r="P206">
        <f t="shared" si="12"/>
        <v>1650653.76992783</v>
      </c>
      <c r="Q206">
        <v>26968.55</v>
      </c>
      <c r="R206">
        <f t="shared" si="13"/>
        <v>1689224.2742741175</v>
      </c>
      <c r="T206" s="19">
        <v>43928</v>
      </c>
      <c r="U206">
        <v>1441404.79834919</v>
      </c>
      <c r="V206" s="135">
        <v>1613344.25270908</v>
      </c>
      <c r="W206">
        <v>1311012.8762286999</v>
      </c>
      <c r="X206">
        <v>1431317.93889647</v>
      </c>
      <c r="Y206" s="135">
        <v>1416241.50460132</v>
      </c>
      <c r="Z206">
        <v>1074723.6024368999</v>
      </c>
      <c r="AA206">
        <v>1522751.89137434</v>
      </c>
      <c r="AB206" s="40">
        <v>1444192.44904453</v>
      </c>
      <c r="AC206">
        <v>1071878.4970696401</v>
      </c>
      <c r="AD206">
        <v>1577740.17925489</v>
      </c>
      <c r="AE206">
        <v>1611692.54545386</v>
      </c>
      <c r="AF206" s="40">
        <v>1702854.2525021799</v>
      </c>
      <c r="AG206" t="s">
        <v>1727</v>
      </c>
      <c r="AH206">
        <v>11379.22</v>
      </c>
      <c r="AI206">
        <f t="shared" si="14"/>
        <v>1230280.3782776839</v>
      </c>
      <c r="AJ206">
        <v>10381.74</v>
      </c>
      <c r="AK206">
        <f t="shared" si="15"/>
        <v>1199204.3607683321</v>
      </c>
      <c r="AM206" s="29"/>
      <c r="AN206">
        <v>10249130.176449001</v>
      </c>
      <c r="AO206">
        <v>6263842.0072248997</v>
      </c>
      <c r="AP206">
        <v>8355265.0769735398</v>
      </c>
      <c r="AQ206">
        <v>9324085.5736210197</v>
      </c>
      <c r="AS206">
        <v>1613360.0793137299</v>
      </c>
      <c r="AT206">
        <v>1443833.7070633699</v>
      </c>
      <c r="AU206">
        <v>1786455.71316456</v>
      </c>
      <c r="AV206">
        <v>1514346.22064264</v>
      </c>
      <c r="AX206">
        <v>10249130.176449001</v>
      </c>
      <c r="AY206">
        <v>7747879.6095340196</v>
      </c>
      <c r="AZ206">
        <v>8493962.5182565898</v>
      </c>
      <c r="BA206">
        <v>5872893.61207854</v>
      </c>
      <c r="BC206">
        <v>1613360.0793137299</v>
      </c>
      <c r="BD206">
        <v>1596667.7473079599</v>
      </c>
      <c r="BE206">
        <v>1601703.85759149</v>
      </c>
      <c r="BF206">
        <v>1463046.49545514</v>
      </c>
      <c r="BH206">
        <v>8355265.0769735398</v>
      </c>
      <c r="BI206">
        <v>8493962.5182565898</v>
      </c>
      <c r="BK206">
        <v>1786455.71316456</v>
      </c>
      <c r="BL206">
        <v>1601703.85759149</v>
      </c>
      <c r="BN206">
        <v>10249130.176449001</v>
      </c>
      <c r="BO206">
        <v>8355265.0769735398</v>
      </c>
      <c r="BP206">
        <v>1613360.0793137299</v>
      </c>
      <c r="BQ206">
        <v>1786455.71316456</v>
      </c>
      <c r="BS206">
        <v>10249130.176449001</v>
      </c>
      <c r="BT206">
        <v>9922316.5511869006</v>
      </c>
      <c r="BU206">
        <v>9255669.3414545394</v>
      </c>
      <c r="BV206">
        <v>6288976.3237371203</v>
      </c>
      <c r="BX206">
        <v>1613360.0793137299</v>
      </c>
      <c r="BY206">
        <v>2227769.6186568602</v>
      </c>
      <c r="BZ206">
        <v>1973986.8425660401</v>
      </c>
      <c r="CA206">
        <v>905728.06061426701</v>
      </c>
      <c r="CC206">
        <v>7557835.6694569904</v>
      </c>
      <c r="CD206">
        <v>7047636.3998891301</v>
      </c>
      <c r="CE206">
        <v>1799736.8131320099</v>
      </c>
      <c r="CF206">
        <v>2161105.09021293</v>
      </c>
    </row>
    <row r="207" spans="1:84">
      <c r="A207" s="36">
        <v>45503</v>
      </c>
      <c r="B207">
        <v>5426432.9968332397</v>
      </c>
      <c r="C207">
        <v>5197910.1219615601</v>
      </c>
      <c r="D207" s="137">
        <v>7306543.5009099804</v>
      </c>
      <c r="E207">
        <v>6563196.2107497295</v>
      </c>
      <c r="F207" s="135">
        <v>6853889.3330713501</v>
      </c>
      <c r="G207" s="135">
        <v>9915326.8857941106</v>
      </c>
      <c r="H207">
        <v>2720901.5632378999</v>
      </c>
      <c r="I207">
        <v>2858979.2605895898</v>
      </c>
      <c r="J207">
        <v>3270436.13416724</v>
      </c>
      <c r="K207">
        <v>9774997.6555983797</v>
      </c>
      <c r="L207" s="40">
        <v>11038599.8866957</v>
      </c>
      <c r="M207">
        <v>8985582.7588387709</v>
      </c>
      <c r="N207" t="s">
        <v>1728</v>
      </c>
      <c r="O207">
        <v>26609.15</v>
      </c>
      <c r="P207">
        <f t="shared" si="12"/>
        <v>1658366.2607351642</v>
      </c>
      <c r="Q207">
        <v>27204</v>
      </c>
      <c r="R207">
        <f t="shared" si="13"/>
        <v>1703972.1140867081</v>
      </c>
      <c r="T207" s="19">
        <v>43936</v>
      </c>
      <c r="U207">
        <v>1508831.2080250101</v>
      </c>
      <c r="V207" s="135">
        <v>1685872.14358962</v>
      </c>
      <c r="W207">
        <v>1345164.7616544501</v>
      </c>
      <c r="X207">
        <v>1499126.6262516901</v>
      </c>
      <c r="Y207" s="135">
        <v>1483335.94588181</v>
      </c>
      <c r="Z207">
        <v>1125638.6331023399</v>
      </c>
      <c r="AA207">
        <v>1605082.0103013101</v>
      </c>
      <c r="AB207" s="40">
        <v>1522275.12078954</v>
      </c>
      <c r="AC207">
        <v>1130124.37460041</v>
      </c>
      <c r="AD207">
        <v>1649764.0184378801</v>
      </c>
      <c r="AE207">
        <v>1685266.3101538301</v>
      </c>
      <c r="AF207" s="40">
        <v>1780589.5491289101</v>
      </c>
      <c r="AG207" t="s">
        <v>1729</v>
      </c>
      <c r="AH207">
        <v>11426.84</v>
      </c>
      <c r="AI207">
        <f t="shared" si="14"/>
        <v>1235428.8815682069</v>
      </c>
      <c r="AJ207">
        <v>10407</v>
      </c>
      <c r="AK207">
        <f t="shared" si="15"/>
        <v>1202122.1666614686</v>
      </c>
      <c r="AM207" s="29"/>
      <c r="AN207">
        <v>9282790.9377625193</v>
      </c>
      <c r="AO207">
        <v>5753933.9486267604</v>
      </c>
      <c r="AP207">
        <v>7829426.4693542104</v>
      </c>
      <c r="AQ207">
        <v>8325522.6291140802</v>
      </c>
      <c r="AS207">
        <v>1685888.68167927</v>
      </c>
      <c r="AT207">
        <v>1519851.5517402501</v>
      </c>
      <c r="AU207">
        <v>1869213.27407691</v>
      </c>
      <c r="AV207">
        <v>1578963.3738774599</v>
      </c>
      <c r="AX207">
        <v>9282790.9377625193</v>
      </c>
      <c r="AY207">
        <v>7071760.8954080297</v>
      </c>
      <c r="AZ207">
        <v>7779790.1497215796</v>
      </c>
      <c r="BA207">
        <v>5397541.6031168997</v>
      </c>
      <c r="BC207">
        <v>1685888.68167927</v>
      </c>
      <c r="BD207">
        <v>1672788.8821608699</v>
      </c>
      <c r="BE207">
        <v>1671850.47803471</v>
      </c>
      <c r="BF207">
        <v>1528700.70693869</v>
      </c>
      <c r="BH207">
        <v>7829426.4693542104</v>
      </c>
      <c r="BI207">
        <v>7779790.1497215796</v>
      </c>
      <c r="BK207">
        <v>1869213.27407691</v>
      </c>
      <c r="BL207">
        <v>1671850.47803471</v>
      </c>
      <c r="BN207">
        <v>9282790.9377625193</v>
      </c>
      <c r="BO207">
        <v>7829426.4693542104</v>
      </c>
      <c r="BP207">
        <v>1685888.68167927</v>
      </c>
      <c r="BQ207">
        <v>1869213.27407691</v>
      </c>
      <c r="BS207">
        <v>9282790.9377625193</v>
      </c>
      <c r="BT207">
        <v>9037593.1959003191</v>
      </c>
      <c r="BU207">
        <v>8564826.1818083692</v>
      </c>
      <c r="BV207">
        <v>5918304.0592160504</v>
      </c>
      <c r="BX207">
        <v>1685888.68167927</v>
      </c>
      <c r="BY207">
        <v>2333978.5352263302</v>
      </c>
      <c r="BZ207">
        <v>2067573.5587720999</v>
      </c>
      <c r="CA207">
        <v>941463.56124580302</v>
      </c>
      <c r="CC207">
        <v>7721122.7090956103</v>
      </c>
      <c r="CD207">
        <v>7249128.3245619601</v>
      </c>
      <c r="CE207">
        <v>1836433.4467517701</v>
      </c>
      <c r="CF207">
        <v>2214689.69092476</v>
      </c>
    </row>
    <row r="208" spans="1:84">
      <c r="A208" s="36">
        <v>45510</v>
      </c>
      <c r="B208">
        <v>5065792.2598636998</v>
      </c>
      <c r="C208">
        <v>4805026.0853930898</v>
      </c>
      <c r="D208" s="137">
        <v>6624842.9922750797</v>
      </c>
      <c r="E208">
        <v>6045185.0111559499</v>
      </c>
      <c r="F208" s="135">
        <v>6243242.06294135</v>
      </c>
      <c r="G208" s="135">
        <v>8913878.8703289106</v>
      </c>
      <c r="H208">
        <v>2624826.5290399701</v>
      </c>
      <c r="I208">
        <v>2717688.5055312598</v>
      </c>
      <c r="J208">
        <v>3123331.9168524002</v>
      </c>
      <c r="K208">
        <v>8874068.7050074004</v>
      </c>
      <c r="L208" s="40">
        <v>9997825.4963786695</v>
      </c>
      <c r="M208">
        <v>8115868.2036107602</v>
      </c>
      <c r="N208" t="s">
        <v>1730</v>
      </c>
      <c r="O208">
        <v>26345.200000000001</v>
      </c>
      <c r="P208">
        <f t="shared" si="12"/>
        <v>1641916.063170753</v>
      </c>
      <c r="Q208">
        <v>26953.3</v>
      </c>
      <c r="R208">
        <f t="shared" si="13"/>
        <v>1688269.0627339093</v>
      </c>
      <c r="T208" s="19">
        <v>43942</v>
      </c>
      <c r="U208">
        <v>1512085.9724880401</v>
      </c>
      <c r="V208" s="135">
        <v>1685442.2461930001</v>
      </c>
      <c r="W208">
        <v>1343981.0166642</v>
      </c>
      <c r="X208">
        <v>1492630.4108712701</v>
      </c>
      <c r="Y208" s="135">
        <v>1476908.1567829901</v>
      </c>
      <c r="Z208">
        <v>1120760.8656922299</v>
      </c>
      <c r="AA208">
        <v>1610676.8675943599</v>
      </c>
      <c r="AB208" s="40">
        <v>1527581.33692486</v>
      </c>
      <c r="AC208">
        <v>1136735.60219182</v>
      </c>
      <c r="AD208">
        <v>1632804.44432834</v>
      </c>
      <c r="AE208">
        <v>1667941.7724854499</v>
      </c>
      <c r="AF208" s="40">
        <v>1762285.0885638599</v>
      </c>
      <c r="AG208" t="s">
        <v>1731</v>
      </c>
      <c r="AH208">
        <v>11434.4</v>
      </c>
      <c r="AI208">
        <f t="shared" si="14"/>
        <v>1236246.2416034094</v>
      </c>
      <c r="AJ208">
        <v>10370.4</v>
      </c>
      <c r="AK208">
        <f t="shared" si="15"/>
        <v>1197894.4669113187</v>
      </c>
      <c r="AM208" s="29"/>
      <c r="AN208">
        <v>9582949.9827350695</v>
      </c>
      <c r="AO208">
        <v>6081735.5656800298</v>
      </c>
      <c r="AP208">
        <v>8361710.0278732497</v>
      </c>
      <c r="AQ208">
        <v>8477088.7685771007</v>
      </c>
      <c r="AS208">
        <v>1685458.7800654499</v>
      </c>
      <c r="AT208">
        <v>1528446.31226535</v>
      </c>
      <c r="AU208">
        <v>1864652.39368816</v>
      </c>
      <c r="AV208">
        <v>1578442.3159640799</v>
      </c>
      <c r="AX208">
        <v>9582949.9827350695</v>
      </c>
      <c r="AY208">
        <v>7389530.4712431896</v>
      </c>
      <c r="AZ208">
        <v>8310255.1410803404</v>
      </c>
      <c r="BA208">
        <v>5519094.2400190895</v>
      </c>
      <c r="BC208">
        <v>1685458.7800654499</v>
      </c>
      <c r="BD208">
        <v>1680542.2586296799</v>
      </c>
      <c r="BE208">
        <v>1680569.1782776599</v>
      </c>
      <c r="BF208">
        <v>1535449.92055982</v>
      </c>
      <c r="BH208">
        <v>8361710.0278732497</v>
      </c>
      <c r="BI208">
        <v>8310255.1410803404</v>
      </c>
      <c r="BK208">
        <v>1864652.39368816</v>
      </c>
      <c r="BL208">
        <v>1680569.1782776599</v>
      </c>
      <c r="BN208">
        <v>9582949.9827350695</v>
      </c>
      <c r="BO208">
        <v>8361710.0278732497</v>
      </c>
      <c r="BP208">
        <v>1685458.7800654499</v>
      </c>
      <c r="BQ208">
        <v>1864652.39368816</v>
      </c>
      <c r="BS208">
        <v>9582949.9827350695</v>
      </c>
      <c r="BT208">
        <v>9438817.1458323095</v>
      </c>
      <c r="BU208">
        <v>9111990.1024332009</v>
      </c>
      <c r="BV208">
        <v>6101357.2037676098</v>
      </c>
      <c r="BX208">
        <v>1685458.7800654499</v>
      </c>
      <c r="BY208">
        <v>2344598.13756161</v>
      </c>
      <c r="BZ208">
        <v>2069630.7944630701</v>
      </c>
      <c r="CA208">
        <v>939693.60975066095</v>
      </c>
      <c r="CC208">
        <v>7653910.3359129298</v>
      </c>
      <c r="CD208">
        <v>7199508.0411803396</v>
      </c>
      <c r="CE208">
        <v>1774022.25606391</v>
      </c>
      <c r="CF208">
        <v>2106059.1615849002</v>
      </c>
    </row>
    <row r="209" spans="1:84">
      <c r="A209" s="36">
        <v>45517</v>
      </c>
      <c r="B209">
        <v>5161822.7951365104</v>
      </c>
      <c r="C209">
        <v>4970535.2089044601</v>
      </c>
      <c r="D209" s="137">
        <v>6899840.2248844197</v>
      </c>
      <c r="E209">
        <v>6227306.2849253798</v>
      </c>
      <c r="F209" s="135">
        <v>6474023.5057979804</v>
      </c>
      <c r="G209" s="135">
        <v>9425268.1011196803</v>
      </c>
      <c r="H209">
        <v>2666500.02489937</v>
      </c>
      <c r="I209">
        <v>2764188.1558608999</v>
      </c>
      <c r="J209">
        <v>3140697.6423101001</v>
      </c>
      <c r="K209">
        <v>9201018.9763288908</v>
      </c>
      <c r="L209" s="40">
        <v>10321105.183804</v>
      </c>
      <c r="M209">
        <v>8502670.4821948595</v>
      </c>
      <c r="N209" t="s">
        <v>1732</v>
      </c>
      <c r="O209">
        <v>26186.52</v>
      </c>
      <c r="P209">
        <f t="shared" si="12"/>
        <v>1632026.6244531143</v>
      </c>
      <c r="Q209">
        <v>26905.5</v>
      </c>
      <c r="R209">
        <f t="shared" si="13"/>
        <v>1685275.022627552</v>
      </c>
      <c r="T209" s="19">
        <v>43949</v>
      </c>
      <c r="U209">
        <v>1606839.7598925901</v>
      </c>
      <c r="V209" s="135">
        <v>1767691.8278072199</v>
      </c>
      <c r="W209">
        <v>1368266.7536353201</v>
      </c>
      <c r="X209">
        <v>1569849.1574603401</v>
      </c>
      <c r="Y209" s="135">
        <v>1553313.5387605601</v>
      </c>
      <c r="Z209">
        <v>1178741.56114405</v>
      </c>
      <c r="AA209">
        <v>1622471.9781939799</v>
      </c>
      <c r="AB209" s="40">
        <v>1538767.9325614199</v>
      </c>
      <c r="AC209">
        <v>1143726.5261452999</v>
      </c>
      <c r="AD209">
        <v>1638323.3233501699</v>
      </c>
      <c r="AE209">
        <v>1673579.4156764499</v>
      </c>
      <c r="AF209" s="40">
        <v>1768241.6121632101</v>
      </c>
      <c r="AG209" t="s">
        <v>1733</v>
      </c>
      <c r="AH209">
        <v>11402.89</v>
      </c>
      <c r="AI209">
        <f t="shared" si="14"/>
        <v>1232839.4936259971</v>
      </c>
      <c r="AJ209">
        <v>10316.99</v>
      </c>
      <c r="AK209">
        <f t="shared" si="15"/>
        <v>1191725.0285600754</v>
      </c>
      <c r="AM209" s="29"/>
      <c r="AN209">
        <v>9657313.6746011004</v>
      </c>
      <c r="AO209">
        <v>6116127.7803039504</v>
      </c>
      <c r="AP209">
        <v>8504862.5035504401</v>
      </c>
      <c r="AQ209">
        <v>8560079.4676214699</v>
      </c>
      <c r="AS209">
        <v>1767709.16853264</v>
      </c>
      <c r="AT209">
        <v>1603034.4923038899</v>
      </c>
      <c r="AU209">
        <v>1992213.2639403599</v>
      </c>
      <c r="AV209">
        <v>1697551.57312673</v>
      </c>
      <c r="AX209">
        <v>9657313.6746011004</v>
      </c>
      <c r="AY209">
        <v>7385281.4912222298</v>
      </c>
      <c r="AZ209">
        <v>8420532.2268024795</v>
      </c>
      <c r="BA209">
        <v>5671724.7912268201</v>
      </c>
      <c r="BC209">
        <v>1767709.16853264</v>
      </c>
      <c r="BD209">
        <v>1762552.7208508099</v>
      </c>
      <c r="BE209">
        <v>1789915.4118623</v>
      </c>
      <c r="BF209">
        <v>1642877.6742517899</v>
      </c>
      <c r="BH209">
        <v>8504862.5035504401</v>
      </c>
      <c r="BI209">
        <v>8420532.2268024795</v>
      </c>
      <c r="BK209">
        <v>1992213.2639403599</v>
      </c>
      <c r="BL209">
        <v>1789915.4118623</v>
      </c>
      <c r="BN209">
        <v>9657313.6746011004</v>
      </c>
      <c r="BO209">
        <v>8504862.5035504401</v>
      </c>
      <c r="BP209">
        <v>1767709.16853264</v>
      </c>
      <c r="BQ209">
        <v>1992213.2639403599</v>
      </c>
      <c r="BS209">
        <v>9657313.6746011004</v>
      </c>
      <c r="BT209">
        <v>9803438.6521758195</v>
      </c>
      <c r="BU209">
        <v>9348856.2851459496</v>
      </c>
      <c r="BV209">
        <v>6136714.5687634395</v>
      </c>
      <c r="BX209">
        <v>1767709.16853264</v>
      </c>
      <c r="BY209">
        <v>2473164.1764348</v>
      </c>
      <c r="BZ209">
        <v>2187548.0089776102</v>
      </c>
      <c r="CA209">
        <v>1009977.99329196</v>
      </c>
      <c r="CC209">
        <v>7740093.3662953097</v>
      </c>
      <c r="CD209">
        <v>7293209.6383362999</v>
      </c>
      <c r="CE209">
        <v>1780577.26830007</v>
      </c>
      <c r="CF209">
        <v>2086251.6751701999</v>
      </c>
    </row>
    <row r="210" spans="1:84">
      <c r="A210" s="36">
        <v>45524</v>
      </c>
      <c r="B210">
        <v>5183433.6265721498</v>
      </c>
      <c r="C210">
        <v>4963228.5221473696</v>
      </c>
      <c r="D210" s="137">
        <v>6899219.23926418</v>
      </c>
      <c r="E210">
        <v>6305998.6786792204</v>
      </c>
      <c r="F210" s="135">
        <v>6525815.6938443696</v>
      </c>
      <c r="G210" s="135">
        <v>9412355.4838211406</v>
      </c>
      <c r="H210">
        <v>2733722.4905270799</v>
      </c>
      <c r="I210">
        <v>2828731.94930025</v>
      </c>
      <c r="J210">
        <v>3251155.9783901498</v>
      </c>
      <c r="K210">
        <v>9414973.3375917897</v>
      </c>
      <c r="L210" s="40">
        <v>10401196.960030301</v>
      </c>
      <c r="M210">
        <v>8447403.1240605898</v>
      </c>
      <c r="N210" t="s">
        <v>1734</v>
      </c>
      <c r="O210">
        <v>26370</v>
      </c>
      <c r="P210">
        <f t="shared" si="12"/>
        <v>1643461.6774901219</v>
      </c>
      <c r="Q210">
        <v>27106.2</v>
      </c>
      <c r="R210">
        <f t="shared" si="13"/>
        <v>1697846.2328649145</v>
      </c>
      <c r="T210" s="19">
        <v>43956</v>
      </c>
      <c r="U210">
        <v>1583251.3522173699</v>
      </c>
      <c r="V210" s="135">
        <v>1744163.84957911</v>
      </c>
      <c r="W210">
        <v>1351792.82192155</v>
      </c>
      <c r="X210">
        <v>1576148.1772046499</v>
      </c>
      <c r="Y210" s="135">
        <v>1559546.2093348401</v>
      </c>
      <c r="Z210">
        <v>1183471.26165814</v>
      </c>
      <c r="AA210">
        <v>1561434.5823743199</v>
      </c>
      <c r="AB210" s="40">
        <v>1480879.4829384601</v>
      </c>
      <c r="AC210">
        <v>1110318.2743166001</v>
      </c>
      <c r="AD210">
        <v>1556762.1272360501</v>
      </c>
      <c r="AE210">
        <v>1590263.0537660201</v>
      </c>
      <c r="AF210" s="40">
        <v>1680212.6505710201</v>
      </c>
      <c r="AG210" t="s">
        <v>1735</v>
      </c>
      <c r="AH210">
        <v>11360.2</v>
      </c>
      <c r="AI210">
        <f t="shared" si="14"/>
        <v>1228224.0042208645</v>
      </c>
      <c r="AJ210">
        <v>10286.870000000001</v>
      </c>
      <c r="AK210">
        <f t="shared" si="15"/>
        <v>1188245.839585362</v>
      </c>
      <c r="AM210" s="29"/>
      <c r="AN210">
        <v>9937230.9114594106</v>
      </c>
      <c r="AO210">
        <v>6174353.3167724404</v>
      </c>
      <c r="AP210">
        <v>8499674.5374232791</v>
      </c>
      <c r="AQ210">
        <v>8712277.6805557795</v>
      </c>
      <c r="AS210">
        <v>1744180.95949947</v>
      </c>
      <c r="AT210">
        <v>1592630.7984488399</v>
      </c>
      <c r="AU210">
        <v>1983059.0439925599</v>
      </c>
      <c r="AV210">
        <v>1669703.23956959</v>
      </c>
      <c r="AX210">
        <v>9937230.9114594106</v>
      </c>
      <c r="AY210">
        <v>7451158.2021239297</v>
      </c>
      <c r="AZ210">
        <v>8634918.9772968702</v>
      </c>
      <c r="BA210">
        <v>5768909.7955244901</v>
      </c>
      <c r="BC210">
        <v>1744180.95949947</v>
      </c>
      <c r="BD210">
        <v>1754453.7910984999</v>
      </c>
      <c r="BE210">
        <v>1763469.41165203</v>
      </c>
      <c r="BF210">
        <v>1614480.5336523501</v>
      </c>
      <c r="BH210">
        <v>8499674.5374232791</v>
      </c>
      <c r="BI210">
        <v>8634918.9772968702</v>
      </c>
      <c r="BK210">
        <v>1983059.0439925599</v>
      </c>
      <c r="BL210">
        <v>1763469.41165203</v>
      </c>
      <c r="BN210">
        <v>9937230.9114594106</v>
      </c>
      <c r="BO210">
        <v>8499674.5374232791</v>
      </c>
      <c r="BP210">
        <v>1744180.95949947</v>
      </c>
      <c r="BQ210">
        <v>1983059.0439925599</v>
      </c>
      <c r="BS210">
        <v>9937230.9114594106</v>
      </c>
      <c r="BT210">
        <v>9848632.5043623503</v>
      </c>
      <c r="BU210">
        <v>9375547.2698400505</v>
      </c>
      <c r="BV210">
        <v>6273501.9365011696</v>
      </c>
      <c r="BX210">
        <v>1744180.95949947</v>
      </c>
      <c r="BY210">
        <v>2449829.8724301299</v>
      </c>
      <c r="BZ210">
        <v>2163189.6618976402</v>
      </c>
      <c r="CA210">
        <v>1007160.15469067</v>
      </c>
      <c r="CC210">
        <v>7547210.2396072298</v>
      </c>
      <c r="CD210">
        <v>7295579.9314687597</v>
      </c>
      <c r="CE210">
        <v>1754928.05275021</v>
      </c>
      <c r="CF210">
        <v>2059307.7347853701</v>
      </c>
    </row>
    <row r="211" spans="1:84">
      <c r="A211" s="36">
        <v>45531</v>
      </c>
      <c r="B211">
        <v>5254602.1702649901</v>
      </c>
      <c r="C211">
        <v>5084207.2173747104</v>
      </c>
      <c r="D211" s="137">
        <v>7061143.9148097103</v>
      </c>
      <c r="E211">
        <v>6439496.6707068598</v>
      </c>
      <c r="F211" s="135">
        <v>6682859.4485167302</v>
      </c>
      <c r="G211" s="135">
        <v>9668371.5529810805</v>
      </c>
      <c r="H211">
        <v>2770354.3719001398</v>
      </c>
      <c r="I211">
        <v>2859918.71904128</v>
      </c>
      <c r="J211">
        <v>3295176.6303375498</v>
      </c>
      <c r="K211">
        <v>9626339.4890207294</v>
      </c>
      <c r="L211" s="40">
        <v>10702675.6539168</v>
      </c>
      <c r="M211">
        <v>8745427.5062774401</v>
      </c>
      <c r="N211" t="s">
        <v>1736</v>
      </c>
      <c r="O211">
        <v>26431.74</v>
      </c>
      <c r="P211">
        <f t="shared" si="12"/>
        <v>1647309.5092674536</v>
      </c>
      <c r="Q211">
        <v>27098.15</v>
      </c>
      <c r="R211">
        <f t="shared" si="13"/>
        <v>1697342.0064453294</v>
      </c>
      <c r="T211" s="19">
        <v>43963</v>
      </c>
      <c r="U211">
        <v>1565174.98936499</v>
      </c>
      <c r="V211" s="135">
        <v>1708600.3486861901</v>
      </c>
      <c r="W211">
        <v>1300140.81819593</v>
      </c>
      <c r="X211">
        <v>1544719.7825511899</v>
      </c>
      <c r="Y211" s="135">
        <v>1528448.8579207</v>
      </c>
      <c r="Z211">
        <v>1159872.8447006701</v>
      </c>
      <c r="AA211">
        <v>1558590.5408135699</v>
      </c>
      <c r="AB211" s="40">
        <v>1478182.16673739</v>
      </c>
      <c r="AC211">
        <v>1111395.28304268</v>
      </c>
      <c r="AD211">
        <v>1547764.0421406301</v>
      </c>
      <c r="AE211">
        <v>1581071.33331525</v>
      </c>
      <c r="AF211" s="40">
        <v>1670501.02145072</v>
      </c>
      <c r="AG211" t="s">
        <v>1737</v>
      </c>
      <c r="AH211">
        <v>11323.55</v>
      </c>
      <c r="AI211">
        <f t="shared" si="14"/>
        <v>1224261.5379126396</v>
      </c>
      <c r="AJ211">
        <v>10235.61</v>
      </c>
      <c r="AK211">
        <f t="shared" si="15"/>
        <v>1182324.7497167096</v>
      </c>
      <c r="AM211" s="29"/>
      <c r="AN211">
        <v>9914077.1634357106</v>
      </c>
      <c r="AO211">
        <v>6197044.0652115801</v>
      </c>
      <c r="AP211">
        <v>8621474.8735445496</v>
      </c>
      <c r="AQ211">
        <v>8676252.4123466797</v>
      </c>
      <c r="AS211">
        <v>1708617.10973528</v>
      </c>
      <c r="AT211">
        <v>1575868.3592951701</v>
      </c>
      <c r="AU211">
        <v>1965142.1055300899</v>
      </c>
      <c r="AV211">
        <v>1655469.0194522601</v>
      </c>
      <c r="AX211">
        <v>9914077.1634357106</v>
      </c>
      <c r="AY211">
        <v>7497988.7314242804</v>
      </c>
      <c r="AZ211">
        <v>8516102.4921692703</v>
      </c>
      <c r="BA211">
        <v>5758698.8251864202</v>
      </c>
      <c r="BC211">
        <v>1708617.10973528</v>
      </c>
      <c r="BD211">
        <v>1735988.1649471901</v>
      </c>
      <c r="BE211">
        <v>1741919.8154416501</v>
      </c>
      <c r="BF211">
        <v>1608071.04593375</v>
      </c>
      <c r="BH211">
        <v>8621474.8735445496</v>
      </c>
      <c r="BI211">
        <v>8516102.4921692703</v>
      </c>
      <c r="BK211">
        <v>1965142.1055300899</v>
      </c>
      <c r="BL211">
        <v>1741919.8154416501</v>
      </c>
      <c r="BN211">
        <v>9914077.1634357106</v>
      </c>
      <c r="BO211">
        <v>8621474.8735445496</v>
      </c>
      <c r="BP211">
        <v>1708617.10973528</v>
      </c>
      <c r="BQ211">
        <v>1965142.1055300899</v>
      </c>
      <c r="BS211">
        <v>9914077.1634357106</v>
      </c>
      <c r="BT211">
        <v>9788949.7913859095</v>
      </c>
      <c r="BU211">
        <v>9508117.5082355794</v>
      </c>
      <c r="BV211">
        <v>6227328.9622485302</v>
      </c>
      <c r="BX211">
        <v>1708617.10973528</v>
      </c>
      <c r="BY211">
        <v>2433244.52419378</v>
      </c>
      <c r="BZ211">
        <v>2156797.4364467398</v>
      </c>
      <c r="CA211">
        <v>992193.75479197397</v>
      </c>
      <c r="CC211">
        <v>7959363.3907921799</v>
      </c>
      <c r="CD211">
        <v>7586527.65913573</v>
      </c>
      <c r="CE211">
        <v>1692777.27576206</v>
      </c>
      <c r="CF211">
        <v>1962911.5397200701</v>
      </c>
    </row>
    <row r="212" spans="1:84">
      <c r="A212" s="36">
        <v>45538</v>
      </c>
      <c r="B212">
        <v>5298180.3375970498</v>
      </c>
      <c r="C212">
        <v>5141353.7064979998</v>
      </c>
      <c r="D212" s="137">
        <v>7060437.8004182298</v>
      </c>
      <c r="E212">
        <v>6537055.04526807</v>
      </c>
      <c r="F212" s="135">
        <v>6755234.8163441699</v>
      </c>
      <c r="G212" s="135">
        <v>9743881.5348098595</v>
      </c>
      <c r="H212">
        <v>2811235.56791481</v>
      </c>
      <c r="I212">
        <v>2902045.3217727598</v>
      </c>
      <c r="J212">
        <v>3357257.75805311</v>
      </c>
      <c r="K212">
        <v>9617932.4858669806</v>
      </c>
      <c r="L212" s="40">
        <v>10677738.419643199</v>
      </c>
      <c r="M212">
        <v>8739480.6155731697</v>
      </c>
      <c r="N212" t="s">
        <v>1738</v>
      </c>
      <c r="O212">
        <v>26309.8</v>
      </c>
      <c r="P212">
        <f t="shared" si="12"/>
        <v>1639709.8233761701</v>
      </c>
      <c r="Q212">
        <v>27075.3</v>
      </c>
      <c r="R212">
        <f t="shared" si="13"/>
        <v>1695910.7550555745</v>
      </c>
      <c r="T212" s="19">
        <v>43970</v>
      </c>
      <c r="U212">
        <v>1551367.90999452</v>
      </c>
      <c r="V212" s="135">
        <v>1701817.2053018999</v>
      </c>
      <c r="W212">
        <v>1332670.3414671901</v>
      </c>
      <c r="X212">
        <v>1505174.9561178801</v>
      </c>
      <c r="Y212" s="135">
        <v>1489320.56715793</v>
      </c>
      <c r="Z212">
        <v>1130180.09987634</v>
      </c>
      <c r="AA212">
        <v>1541412.6464958901</v>
      </c>
      <c r="AB212" s="40">
        <v>1461890.4875711401</v>
      </c>
      <c r="AC212">
        <v>1105249.2671274601</v>
      </c>
      <c r="AD212">
        <v>1527875.27419912</v>
      </c>
      <c r="AE212">
        <v>1560754.5666821499</v>
      </c>
      <c r="AF212" s="40">
        <v>1649035.0833250701</v>
      </c>
      <c r="AG212" t="s">
        <v>1739</v>
      </c>
      <c r="AH212">
        <v>11509.53</v>
      </c>
      <c r="AI212">
        <f t="shared" si="14"/>
        <v>1244369.0272442533</v>
      </c>
      <c r="AJ212">
        <v>10440.790000000001</v>
      </c>
      <c r="AK212">
        <f t="shared" si="15"/>
        <v>1206025.2807204186</v>
      </c>
      <c r="AM212" s="29"/>
      <c r="AN212">
        <v>9938812.7859584801</v>
      </c>
      <c r="AO212">
        <v>6176252.9823727896</v>
      </c>
      <c r="AP212">
        <v>8637209.0651887693</v>
      </c>
      <c r="AQ212">
        <v>8281266.0212746002</v>
      </c>
      <c r="AS212">
        <v>1701833.8998096299</v>
      </c>
      <c r="AT212">
        <v>1579689.84006646</v>
      </c>
      <c r="AU212">
        <v>1924630.70102458</v>
      </c>
      <c r="AV212">
        <v>1637374.7430696399</v>
      </c>
      <c r="AX212">
        <v>9938812.7859584801</v>
      </c>
      <c r="AY212">
        <v>7488691.2253973102</v>
      </c>
      <c r="AZ212">
        <v>8431111.7892974205</v>
      </c>
      <c r="BA212">
        <v>5663622.7075825902</v>
      </c>
      <c r="BC212">
        <v>1701833.8998096299</v>
      </c>
      <c r="BD212">
        <v>1717109.2936533899</v>
      </c>
      <c r="BE212">
        <v>1725432.54438849</v>
      </c>
      <c r="BF212">
        <v>1584110.78734934</v>
      </c>
      <c r="BH212">
        <v>8637209.0651887693</v>
      </c>
      <c r="BI212">
        <v>8431111.7892974205</v>
      </c>
      <c r="BK212">
        <v>1924630.70102458</v>
      </c>
      <c r="BL212">
        <v>1725432.54438849</v>
      </c>
      <c r="BN212">
        <v>9938812.7859584801</v>
      </c>
      <c r="BO212">
        <v>8637209.0651887693</v>
      </c>
      <c r="BP212">
        <v>1701833.8998096299</v>
      </c>
      <c r="BQ212">
        <v>1924630.70102458</v>
      </c>
      <c r="BS212">
        <v>9938812.7859584801</v>
      </c>
      <c r="BT212">
        <v>9695612.1551250499</v>
      </c>
      <c r="BU212">
        <v>9357128.6022047997</v>
      </c>
      <c r="BV212">
        <v>6202046.0066617997</v>
      </c>
      <c r="BX212">
        <v>1701833.8998096299</v>
      </c>
      <c r="BY212">
        <v>2425239.1497091898</v>
      </c>
      <c r="BZ212">
        <v>2115343.7897182298</v>
      </c>
      <c r="CA212">
        <v>969219.50839976501</v>
      </c>
      <c r="CC212">
        <v>7302795.50468574</v>
      </c>
      <c r="CD212">
        <v>6964622.0542780804</v>
      </c>
      <c r="CE212">
        <v>1779413.6167355599</v>
      </c>
      <c r="CF212">
        <v>2074934.9012918901</v>
      </c>
    </row>
    <row r="213" spans="1:84">
      <c r="A213" s="36">
        <v>45545</v>
      </c>
      <c r="B213">
        <v>5231953.0833770903</v>
      </c>
      <c r="C213">
        <v>5047421.1742802802</v>
      </c>
      <c r="D213" s="137">
        <v>6894799.9296204196</v>
      </c>
      <c r="E213">
        <v>6399471.8267486598</v>
      </c>
      <c r="F213" s="135">
        <v>6564500.7613046896</v>
      </c>
      <c r="G213" s="135">
        <v>9532244.4278737903</v>
      </c>
      <c r="H213">
        <v>2763950.5856624902</v>
      </c>
      <c r="I213">
        <v>2850563.0377645101</v>
      </c>
      <c r="J213">
        <v>3264127.4278447102</v>
      </c>
      <c r="K213">
        <v>9680352.8677002601</v>
      </c>
      <c r="L213" s="40">
        <v>10704379.3770002</v>
      </c>
      <c r="M213">
        <v>8652260.5990297496</v>
      </c>
      <c r="N213" t="s">
        <v>1740</v>
      </c>
      <c r="O213">
        <v>26513.21</v>
      </c>
      <c r="P213">
        <f t="shared" si="12"/>
        <v>1652386.976952896</v>
      </c>
      <c r="Q213">
        <v>27135</v>
      </c>
      <c r="R213">
        <f t="shared" si="13"/>
        <v>1699650.1733474059</v>
      </c>
      <c r="T213" s="19">
        <v>43977</v>
      </c>
      <c r="U213">
        <v>1612901.3667765399</v>
      </c>
      <c r="V213" s="135">
        <v>1776024.9445390899</v>
      </c>
      <c r="W213">
        <v>1400529.9152547</v>
      </c>
      <c r="X213">
        <v>1574111.96910808</v>
      </c>
      <c r="Y213" s="135">
        <v>1557531.4491337701</v>
      </c>
      <c r="Z213">
        <v>1181942.34845067</v>
      </c>
      <c r="AA213">
        <v>1584865.0690006099</v>
      </c>
      <c r="AB213" s="40">
        <v>1503101.18041577</v>
      </c>
      <c r="AC213">
        <v>1136406.2439677799</v>
      </c>
      <c r="AD213">
        <v>1548043.2278185501</v>
      </c>
      <c r="AE213">
        <v>1581356.5269623599</v>
      </c>
      <c r="AF213" s="40">
        <v>1670802.3464249701</v>
      </c>
      <c r="AG213" t="s">
        <v>1741</v>
      </c>
      <c r="AH213">
        <v>11579.87</v>
      </c>
      <c r="AI213">
        <f t="shared" si="14"/>
        <v>1251973.9352966552</v>
      </c>
      <c r="AJ213">
        <v>10481.15</v>
      </c>
      <c r="AK213">
        <f t="shared" si="15"/>
        <v>1210687.3015377969</v>
      </c>
      <c r="AM213" s="29"/>
      <c r="AN213">
        <v>10077707.694642199</v>
      </c>
      <c r="AO213">
        <v>6215163.3761617402</v>
      </c>
      <c r="AP213">
        <v>8995696.4274394307</v>
      </c>
      <c r="AQ213">
        <v>8276048.8236811897</v>
      </c>
      <c r="AS213">
        <v>1776042.36701083</v>
      </c>
      <c r="AT213">
        <v>1645246.9684292199</v>
      </c>
      <c r="AU213">
        <v>1992868.4825294099</v>
      </c>
      <c r="AV213">
        <v>1697769.3104677701</v>
      </c>
      <c r="AX213">
        <v>10077707.694642199</v>
      </c>
      <c r="AY213">
        <v>7514452.3232126804</v>
      </c>
      <c r="AZ213">
        <v>8804610.0415632892</v>
      </c>
      <c r="BA213">
        <v>5741865.6552878404</v>
      </c>
      <c r="BC213">
        <v>1776042.36701083</v>
      </c>
      <c r="BD213">
        <v>1796250.8609978801</v>
      </c>
      <c r="BE213">
        <v>1789446.0917853001</v>
      </c>
      <c r="BF213">
        <v>1645803.9819626601</v>
      </c>
      <c r="BH213">
        <v>8995696.4274394307</v>
      </c>
      <c r="BI213">
        <v>8804610.0415632892</v>
      </c>
      <c r="BK213">
        <v>1992868.4825294099</v>
      </c>
      <c r="BL213">
        <v>1789446.0917853001</v>
      </c>
      <c r="BN213">
        <v>10077707.694642199</v>
      </c>
      <c r="BO213">
        <v>8995696.4274394307</v>
      </c>
      <c r="BP213">
        <v>1776042.36701083</v>
      </c>
      <c r="BQ213">
        <v>1992868.4825294099</v>
      </c>
      <c r="BS213">
        <v>10077707.694642199</v>
      </c>
      <c r="BT213">
        <v>9837168.0925898701</v>
      </c>
      <c r="BU213">
        <v>9692207.3774497602</v>
      </c>
      <c r="BV213">
        <v>6475928.3583159801</v>
      </c>
      <c r="BX213">
        <v>1776042.36701083</v>
      </c>
      <c r="BY213">
        <v>2532822.75839028</v>
      </c>
      <c r="BZ213">
        <v>2190300.9969068901</v>
      </c>
      <c r="CA213">
        <v>1005957.7738656499</v>
      </c>
      <c r="CC213">
        <v>7611375.1287362296</v>
      </c>
      <c r="CD213">
        <v>7300142.7217429299</v>
      </c>
      <c r="CE213">
        <v>1805250.7024505599</v>
      </c>
      <c r="CF213">
        <v>2114856.6487927502</v>
      </c>
    </row>
    <row r="214" spans="1:84">
      <c r="A214" s="36">
        <v>45552</v>
      </c>
      <c r="B214">
        <v>5322605.3904684</v>
      </c>
      <c r="C214">
        <v>5082652.1740767602</v>
      </c>
      <c r="D214" s="137">
        <v>6983949.6927104099</v>
      </c>
      <c r="E214">
        <v>6474622.9575674403</v>
      </c>
      <c r="F214" s="135">
        <v>6676195.7417582897</v>
      </c>
      <c r="G214" s="135">
        <v>9734328.0097447094</v>
      </c>
      <c r="H214">
        <v>2805354.5654357099</v>
      </c>
      <c r="I214">
        <v>2897397.7884749798</v>
      </c>
      <c r="J214">
        <v>3308454.27831484</v>
      </c>
      <c r="K214">
        <v>9730464.8277120609</v>
      </c>
      <c r="L214" s="40">
        <v>10853973.0787938</v>
      </c>
      <c r="M214">
        <v>8806443.8829044607</v>
      </c>
      <c r="N214" t="s">
        <v>1742</v>
      </c>
      <c r="O214">
        <v>26388.82</v>
      </c>
      <c r="P214">
        <f t="shared" si="12"/>
        <v>1644634.5993244168</v>
      </c>
      <c r="Q214">
        <v>27096.400000000001</v>
      </c>
      <c r="R214">
        <f t="shared" si="13"/>
        <v>1697232.3920062887</v>
      </c>
      <c r="T214" s="19">
        <v>43984</v>
      </c>
      <c r="U214">
        <v>1652632.5037781401</v>
      </c>
      <c r="V214" s="135">
        <v>1816971.19963544</v>
      </c>
      <c r="W214">
        <v>1429927.0381759</v>
      </c>
      <c r="X214">
        <v>1610054.19240271</v>
      </c>
      <c r="Y214" s="135">
        <v>1593095.0838889901</v>
      </c>
      <c r="Z214">
        <v>1216301.4125201299</v>
      </c>
      <c r="AA214">
        <v>1640410.4189715299</v>
      </c>
      <c r="AB214" s="40">
        <v>1555780.9212599201</v>
      </c>
      <c r="AC214">
        <v>1178112.3531214001</v>
      </c>
      <c r="AD214">
        <v>1581746.34037848</v>
      </c>
      <c r="AE214">
        <v>1615784.9176350799</v>
      </c>
      <c r="AF214" s="40">
        <v>1707178.10036713</v>
      </c>
      <c r="AG214" t="s">
        <v>1743</v>
      </c>
      <c r="AH214">
        <v>11710.88</v>
      </c>
      <c r="AI214">
        <f t="shared" si="14"/>
        <v>1266138.2657479653</v>
      </c>
      <c r="AJ214">
        <v>10618.17</v>
      </c>
      <c r="AK214">
        <f t="shared" si="15"/>
        <v>1226514.6080887676</v>
      </c>
      <c r="AM214" s="29"/>
      <c r="AN214">
        <v>10341642.859164899</v>
      </c>
      <c r="AO214">
        <v>6261217.7367791003</v>
      </c>
      <c r="AP214">
        <v>9036267.0183271803</v>
      </c>
      <c r="AQ214">
        <v>8254241.43503079</v>
      </c>
      <c r="AS214">
        <v>1816989.02378226</v>
      </c>
      <c r="AT214">
        <v>1665047.5156942599</v>
      </c>
      <c r="AU214">
        <v>2036283.1224213101</v>
      </c>
      <c r="AV214">
        <v>1748167.5924490001</v>
      </c>
      <c r="AX214">
        <v>10341642.859164899</v>
      </c>
      <c r="AY214">
        <v>7517195.0983106503</v>
      </c>
      <c r="AZ214">
        <v>9002053.4217453506</v>
      </c>
      <c r="BA214">
        <v>5799915.9170628004</v>
      </c>
      <c r="BC214">
        <v>1816989.02378226</v>
      </c>
      <c r="BD214">
        <v>1827173.31956995</v>
      </c>
      <c r="BE214">
        <v>1845187.33754442</v>
      </c>
      <c r="BF214">
        <v>1667487.44942501</v>
      </c>
      <c r="BH214">
        <v>9036267.0183271803</v>
      </c>
      <c r="BI214">
        <v>9002053.4217453506</v>
      </c>
      <c r="BK214">
        <v>2036283.1224213101</v>
      </c>
      <c r="BL214">
        <v>1845187.33754442</v>
      </c>
      <c r="BN214">
        <v>10341642.859164899</v>
      </c>
      <c r="BO214">
        <v>9036267.0183271803</v>
      </c>
      <c r="BP214">
        <v>1816989.02378226</v>
      </c>
      <c r="BQ214">
        <v>2036283.1224213101</v>
      </c>
      <c r="BS214">
        <v>10341642.859164899</v>
      </c>
      <c r="BT214">
        <v>9895650.0569003206</v>
      </c>
      <c r="BU214">
        <v>9706745.6885159295</v>
      </c>
      <c r="BV214">
        <v>6578312.7856609598</v>
      </c>
      <c r="BX214">
        <v>1816989.02378226</v>
      </c>
      <c r="BY214">
        <v>2589709.9575437298</v>
      </c>
      <c r="BZ214">
        <v>2234172.7258749399</v>
      </c>
      <c r="CA214">
        <v>1027032.58922814</v>
      </c>
      <c r="CC214">
        <v>7898362.0279652299</v>
      </c>
      <c r="CD214">
        <v>7459249.3323633196</v>
      </c>
      <c r="CE214">
        <v>1878291.14587171</v>
      </c>
      <c r="CF214">
        <v>2170932.0728354901</v>
      </c>
    </row>
    <row r="215" spans="1:84">
      <c r="A215" s="36">
        <v>45559</v>
      </c>
      <c r="B215">
        <v>5321079.5769231403</v>
      </c>
      <c r="C215">
        <v>5039983.3090753797</v>
      </c>
      <c r="D215" s="137">
        <v>7015936.1823030198</v>
      </c>
      <c r="E215">
        <v>6530801.1027626097</v>
      </c>
      <c r="F215" s="135">
        <v>6654831.9153846595</v>
      </c>
      <c r="G215" s="135">
        <v>9841405.6178519093</v>
      </c>
      <c r="H215">
        <v>2829293.59106076</v>
      </c>
      <c r="I215">
        <v>2921677.9819423999</v>
      </c>
      <c r="J215">
        <v>3354110.9473555898</v>
      </c>
      <c r="K215">
        <v>9885471.1324175093</v>
      </c>
      <c r="L215" s="40">
        <v>11138238.6337274</v>
      </c>
      <c r="M215">
        <v>8954656.3334537409</v>
      </c>
      <c r="N215" t="s">
        <v>1744</v>
      </c>
      <c r="O215">
        <v>26494.82</v>
      </c>
      <c r="P215">
        <f t="shared" si="12"/>
        <v>1651240.8540765578</v>
      </c>
      <c r="Q215">
        <v>27112.05</v>
      </c>
      <c r="R215">
        <f t="shared" si="13"/>
        <v>1698212.6582754205</v>
      </c>
      <c r="T215" s="19">
        <v>43991</v>
      </c>
      <c r="U215">
        <v>1657805.2435149599</v>
      </c>
      <c r="V215" s="135">
        <v>1827000.88065743</v>
      </c>
      <c r="W215">
        <v>1430642.0016949801</v>
      </c>
      <c r="X215">
        <v>1611162.2885233699</v>
      </c>
      <c r="Y215" s="135">
        <v>1594191.5081526099</v>
      </c>
      <c r="Z215">
        <v>1218344.79889317</v>
      </c>
      <c r="AA215">
        <v>1652952.10226566</v>
      </c>
      <c r="AB215" s="40">
        <v>1572536.6817818901</v>
      </c>
      <c r="AC215">
        <v>1196832.5584125</v>
      </c>
      <c r="AD215">
        <v>1614872.62802127</v>
      </c>
      <c r="AE215">
        <v>1649624.0703387</v>
      </c>
      <c r="AF215" s="40">
        <v>1742931.28744053</v>
      </c>
      <c r="AG215" t="s">
        <v>1745</v>
      </c>
      <c r="AH215">
        <v>11744.73</v>
      </c>
      <c r="AI215">
        <f t="shared" si="14"/>
        <v>1269798.0061172261</v>
      </c>
      <c r="AJ215">
        <v>10570.08</v>
      </c>
      <c r="AK215">
        <f t="shared" si="15"/>
        <v>1220959.6878432841</v>
      </c>
      <c r="AM215" s="29"/>
      <c r="AN215">
        <v>10213716.736997001</v>
      </c>
      <c r="AO215">
        <v>6222899.0842300104</v>
      </c>
      <c r="AP215">
        <v>8952184.5537216496</v>
      </c>
      <c r="AQ215">
        <v>8212268.6173336599</v>
      </c>
      <c r="AS215">
        <v>1827018.8031935401</v>
      </c>
      <c r="AT215">
        <v>1670841.8810488801</v>
      </c>
      <c r="AU215">
        <v>2024309.77766147</v>
      </c>
      <c r="AV215">
        <v>1738141.8513063099</v>
      </c>
      <c r="AX215">
        <v>10213716.736997001</v>
      </c>
      <c r="AY215">
        <v>7514150.6342958398</v>
      </c>
      <c r="AZ215">
        <v>8853519.5402865503</v>
      </c>
      <c r="BA215">
        <v>5881665.7319138004</v>
      </c>
      <c r="BC215">
        <v>1827018.8031935401</v>
      </c>
      <c r="BD215">
        <v>1831330.1388719799</v>
      </c>
      <c r="BE215">
        <v>1834881.96626423</v>
      </c>
      <c r="BF215">
        <v>1650087.21789026</v>
      </c>
      <c r="BH215">
        <v>8952184.5537216496</v>
      </c>
      <c r="BI215">
        <v>8853519.5402865503</v>
      </c>
      <c r="BK215">
        <v>2024309.77766147</v>
      </c>
      <c r="BL215">
        <v>1834881.96626423</v>
      </c>
      <c r="BN215">
        <v>10213716.736997001</v>
      </c>
      <c r="BO215">
        <v>8952184.5537216496</v>
      </c>
      <c r="BP215">
        <v>1827018.8031935401</v>
      </c>
      <c r="BQ215">
        <v>2024309.77766147</v>
      </c>
      <c r="BS215">
        <v>10213716.736997001</v>
      </c>
      <c r="BT215">
        <v>10084805.4077379</v>
      </c>
      <c r="BU215">
        <v>9668258.4418609701</v>
      </c>
      <c r="BV215">
        <v>6396784.2443406396</v>
      </c>
      <c r="BX215">
        <v>1827018.8031935401</v>
      </c>
      <c r="BY215">
        <v>2578470.6163279898</v>
      </c>
      <c r="BZ215">
        <v>2215450.3584321099</v>
      </c>
      <c r="CA215">
        <v>1022513.64583554</v>
      </c>
      <c r="CC215">
        <v>8285737.1936267903</v>
      </c>
      <c r="CD215">
        <v>7794356.1086197402</v>
      </c>
      <c r="CE215">
        <v>1832930.41469891</v>
      </c>
      <c r="CF215">
        <v>2107095.81523376</v>
      </c>
    </row>
    <row r="216" spans="1:84">
      <c r="A216" s="36">
        <v>45566</v>
      </c>
      <c r="B216">
        <v>5297489.45746544</v>
      </c>
      <c r="C216">
        <v>4965517.5556837898</v>
      </c>
      <c r="D216" s="137">
        <v>6907680.2870100904</v>
      </c>
      <c r="E216">
        <v>6423891.8887103796</v>
      </c>
      <c r="F216" s="135">
        <v>6541233.9345890498</v>
      </c>
      <c r="G216" s="135">
        <v>9681285.9484494608</v>
      </c>
      <c r="H216">
        <v>2842242.32472918</v>
      </c>
      <c r="I216">
        <v>2930764.4004662498</v>
      </c>
      <c r="J216">
        <v>3340224.92803354</v>
      </c>
      <c r="K216">
        <v>9870379.3131553493</v>
      </c>
      <c r="L216" s="40">
        <v>11000458.6218282</v>
      </c>
      <c r="M216">
        <v>8939433.4176868703</v>
      </c>
      <c r="N216" t="s">
        <v>1746</v>
      </c>
      <c r="O216">
        <v>26464.6</v>
      </c>
      <c r="P216">
        <f t="shared" si="12"/>
        <v>1649357.4482406173</v>
      </c>
      <c r="Q216">
        <v>27039.45</v>
      </c>
      <c r="R216">
        <f t="shared" si="13"/>
        <v>1693665.2249758067</v>
      </c>
      <c r="T216" s="19">
        <v>43998</v>
      </c>
      <c r="U216">
        <v>1701411.0474368799</v>
      </c>
      <c r="V216" s="135">
        <v>1905634.9985609299</v>
      </c>
      <c r="W216">
        <v>1477252.3181102099</v>
      </c>
      <c r="X216">
        <v>1630867.5038173499</v>
      </c>
      <c r="Y216" s="135">
        <v>1618813.7959960201</v>
      </c>
      <c r="Z216">
        <v>1242139.07281555</v>
      </c>
      <c r="AA216">
        <v>1659268.7406564599</v>
      </c>
      <c r="AB216" s="40">
        <v>1577073.4501088299</v>
      </c>
      <c r="AC216">
        <v>1202828.68953015</v>
      </c>
      <c r="AD216">
        <v>1581343.8350819801</v>
      </c>
      <c r="AE216">
        <v>1615373.7505782901</v>
      </c>
      <c r="AF216" s="40">
        <v>1706743.6765850501</v>
      </c>
      <c r="AG216" t="s">
        <v>1747</v>
      </c>
      <c r="AH216">
        <v>11785.36</v>
      </c>
      <c r="AI216">
        <f t="shared" si="14"/>
        <v>1274190.7757244068</v>
      </c>
      <c r="AJ216">
        <v>10583.59</v>
      </c>
      <c r="AK216">
        <f t="shared" si="15"/>
        <v>1222520.2404013311</v>
      </c>
      <c r="AM216" s="29"/>
      <c r="AN216">
        <v>9869923.0316297393</v>
      </c>
      <c r="AO216">
        <v>6045328.6588615105</v>
      </c>
      <c r="AP216">
        <v>8788807.1856162306</v>
      </c>
      <c r="AQ216">
        <v>7806746.7930097301</v>
      </c>
      <c r="AS216">
        <v>1905653.69248299</v>
      </c>
      <c r="AT216">
        <v>1694902.00413598</v>
      </c>
      <c r="AU216">
        <v>2074117.9197408401</v>
      </c>
      <c r="AV216">
        <v>1797734.04467835</v>
      </c>
      <c r="AX216">
        <v>9869923.0316297393</v>
      </c>
      <c r="AY216">
        <v>7247961.8480759095</v>
      </c>
      <c r="AZ216">
        <v>8478263.1145715099</v>
      </c>
      <c r="BA216">
        <v>5561997.1993842898</v>
      </c>
      <c r="BC216">
        <v>1905653.69248299</v>
      </c>
      <c r="BD216">
        <v>1864367.33457723</v>
      </c>
      <c r="BE216">
        <v>1876487.9148492699</v>
      </c>
      <c r="BF216">
        <v>1715768.9395983899</v>
      </c>
      <c r="BH216">
        <v>8788807.1856162306</v>
      </c>
      <c r="BI216">
        <v>8478263.1145715099</v>
      </c>
      <c r="BK216">
        <v>2074117.9197408401</v>
      </c>
      <c r="BL216">
        <v>1876487.9148492699</v>
      </c>
      <c r="BN216">
        <v>9869923.0316297393</v>
      </c>
      <c r="BO216">
        <v>8788807.1856162306</v>
      </c>
      <c r="BP216">
        <v>1905653.69248299</v>
      </c>
      <c r="BQ216">
        <v>2074117.9197408401</v>
      </c>
      <c r="BS216">
        <v>9869923.0316297393</v>
      </c>
      <c r="BT216">
        <v>9740812.6952800304</v>
      </c>
      <c r="BU216">
        <v>9461744.4415428191</v>
      </c>
      <c r="BV216">
        <v>6148461.0799753396</v>
      </c>
      <c r="BX216">
        <v>1905653.69248299</v>
      </c>
      <c r="BY216">
        <v>2648063.5382626802</v>
      </c>
      <c r="BZ216">
        <v>2254375.8212297601</v>
      </c>
      <c r="CA216">
        <v>1067775.2123684499</v>
      </c>
      <c r="CC216">
        <v>8508706.3815072794</v>
      </c>
      <c r="CD216">
        <v>7940539.2574369004</v>
      </c>
      <c r="CE216">
        <v>1778382.4055574699</v>
      </c>
      <c r="CF216">
        <v>2060286.68169834</v>
      </c>
    </row>
    <row r="217" spans="1:84">
      <c r="A217" s="36">
        <v>45573</v>
      </c>
      <c r="B217">
        <v>5169978.8862242503</v>
      </c>
      <c r="C217">
        <v>4835793.4095415501</v>
      </c>
      <c r="D217" s="137">
        <v>6702245.8752744095</v>
      </c>
      <c r="E217">
        <v>6266035.4520317996</v>
      </c>
      <c r="F217" s="135">
        <v>6375969.6592316497</v>
      </c>
      <c r="G217" s="135">
        <v>9544586.1908573508</v>
      </c>
      <c r="H217">
        <v>2762943.7638692399</v>
      </c>
      <c r="I217">
        <v>2850549.3788254801</v>
      </c>
      <c r="J217">
        <v>3240218.59368821</v>
      </c>
      <c r="K217">
        <v>9512216.1491453201</v>
      </c>
      <c r="L217" s="40">
        <v>10630183.184617501</v>
      </c>
      <c r="M217">
        <v>8516419.42836193</v>
      </c>
      <c r="N217" t="s">
        <v>1748</v>
      </c>
      <c r="O217">
        <v>26418.68</v>
      </c>
      <c r="P217">
        <f t="shared" si="12"/>
        <v>1646495.5688234635</v>
      </c>
      <c r="Q217">
        <v>26977.45</v>
      </c>
      <c r="R217">
        <f t="shared" si="13"/>
        <v>1689781.7419926652</v>
      </c>
      <c r="T217" s="19">
        <v>44005</v>
      </c>
      <c r="U217">
        <v>1772745.54128575</v>
      </c>
      <c r="V217" s="135">
        <v>1988158.5221736101</v>
      </c>
      <c r="W217">
        <v>1536667.4063446</v>
      </c>
      <c r="X217">
        <v>1692900.87146255</v>
      </c>
      <c r="Y217" s="135">
        <v>1684157.2148714</v>
      </c>
      <c r="Z217">
        <v>1315425.2781116699</v>
      </c>
      <c r="AA217">
        <v>1708648.5783784001</v>
      </c>
      <c r="AB217" s="40">
        <v>1634195.0504717701</v>
      </c>
      <c r="AC217">
        <v>1253082.8721787101</v>
      </c>
      <c r="AD217">
        <v>1639379.1538294801</v>
      </c>
      <c r="AE217">
        <v>1674657.9672245099</v>
      </c>
      <c r="AF217" s="40">
        <v>1769381.1695157201</v>
      </c>
      <c r="AG217" t="s">
        <v>1749</v>
      </c>
      <c r="AH217">
        <v>11772.64</v>
      </c>
      <c r="AI217">
        <f t="shared" si="14"/>
        <v>1272815.535030256</v>
      </c>
      <c r="AJ217">
        <v>10563.57</v>
      </c>
      <c r="AK217">
        <f t="shared" si="15"/>
        <v>1220207.7117401834</v>
      </c>
      <c r="AM217" s="29"/>
      <c r="AN217">
        <v>10329269.249521701</v>
      </c>
      <c r="AO217">
        <v>6221519.76262403</v>
      </c>
      <c r="AP217">
        <v>9322771.1661783494</v>
      </c>
      <c r="AQ217">
        <v>8085525.7209881004</v>
      </c>
      <c r="AS217">
        <v>1988178.0256359701</v>
      </c>
      <c r="AT217">
        <v>1750426.9937914801</v>
      </c>
      <c r="AU217">
        <v>2163533.1432608599</v>
      </c>
      <c r="AV217">
        <v>1896456.6097418601</v>
      </c>
      <c r="AX217">
        <v>10329269.249521701</v>
      </c>
      <c r="AY217">
        <v>7555021.7517696396</v>
      </c>
      <c r="AZ217">
        <v>8824006.6843837295</v>
      </c>
      <c r="BA217">
        <v>5740843.2193304896</v>
      </c>
      <c r="BC217">
        <v>1988178.0256359701</v>
      </c>
      <c r="BD217">
        <v>1913586.63221007</v>
      </c>
      <c r="BE217">
        <v>1945458.2281595599</v>
      </c>
      <c r="BF217">
        <v>1784476.9067846001</v>
      </c>
      <c r="BH217">
        <v>9322771.1661783494</v>
      </c>
      <c r="BI217">
        <v>8824006.6843837295</v>
      </c>
      <c r="BK217">
        <v>2163533.1432608599</v>
      </c>
      <c r="BL217">
        <v>1945458.2281595599</v>
      </c>
      <c r="BN217">
        <v>10329269.249521701</v>
      </c>
      <c r="BO217">
        <v>9322771.1661783494</v>
      </c>
      <c r="BP217">
        <v>1988178.0256359701</v>
      </c>
      <c r="BQ217">
        <v>2163533.1432608599</v>
      </c>
      <c r="BS217">
        <v>10329269.249521701</v>
      </c>
      <c r="BT217">
        <v>10213144.7028741</v>
      </c>
      <c r="BU217">
        <v>10060720.173414599</v>
      </c>
      <c r="BV217">
        <v>6358892.1604375001</v>
      </c>
      <c r="BX217">
        <v>1988178.0256359701</v>
      </c>
      <c r="BY217">
        <v>2761943.51072567</v>
      </c>
      <c r="BZ217">
        <v>2340864.9496112401</v>
      </c>
      <c r="CA217">
        <v>1120272.3806845399</v>
      </c>
      <c r="CC217">
        <v>8522660.6599729508</v>
      </c>
      <c r="CD217">
        <v>7961224.3622025196</v>
      </c>
      <c r="CE217">
        <v>1799225.0473505999</v>
      </c>
      <c r="CF217">
        <v>2050170.6740912001</v>
      </c>
    </row>
    <row r="218" spans="1:84">
      <c r="A218" s="36">
        <v>45580</v>
      </c>
      <c r="B218">
        <v>5298246.0623914702</v>
      </c>
      <c r="C218">
        <v>4976611.7136273999</v>
      </c>
      <c r="D218" s="137">
        <v>6999490.4798428304</v>
      </c>
      <c r="E218">
        <v>6403345.1755706603</v>
      </c>
      <c r="F218" s="135">
        <v>6502213.8584844396</v>
      </c>
      <c r="G218" s="135">
        <v>9670192.9451290295</v>
      </c>
      <c r="H218">
        <v>2772274.01242569</v>
      </c>
      <c r="I218">
        <v>2863106.0488392101</v>
      </c>
      <c r="J218">
        <v>3277481.1075156298</v>
      </c>
      <c r="K218">
        <v>9927995.1170244701</v>
      </c>
      <c r="L218" s="40">
        <v>11124911.910029599</v>
      </c>
      <c r="M218">
        <v>8927592.1583632398</v>
      </c>
      <c r="N218" t="s">
        <v>1750</v>
      </c>
      <c r="O218">
        <v>26529.33</v>
      </c>
      <c r="P218">
        <f t="shared" si="12"/>
        <v>1653391.626260486</v>
      </c>
      <c r="Q218">
        <v>27007.7</v>
      </c>
      <c r="R218">
        <f t="shared" si="13"/>
        <v>1691676.5058675045</v>
      </c>
      <c r="T218" s="19">
        <v>44012</v>
      </c>
      <c r="U218">
        <v>1733408.31772462</v>
      </c>
      <c r="V218" s="135">
        <v>1938663.31576409</v>
      </c>
      <c r="W218">
        <v>1470037.5076055001</v>
      </c>
      <c r="X218">
        <v>1685971.2638953601</v>
      </c>
      <c r="Y218" s="135">
        <v>1686228.72824569</v>
      </c>
      <c r="Z218">
        <v>1314885.9537476399</v>
      </c>
      <c r="AA218">
        <v>1665789.9765374099</v>
      </c>
      <c r="AB218" s="40">
        <v>1596224.5284740599</v>
      </c>
      <c r="AC218">
        <v>1207946.8271228401</v>
      </c>
      <c r="AD218">
        <v>1606810.1546400699</v>
      </c>
      <c r="AE218">
        <v>1641388.0956089899</v>
      </c>
      <c r="AF218" s="40">
        <v>1718529.1547038399</v>
      </c>
      <c r="AG218" t="s">
        <v>1751</v>
      </c>
      <c r="AH218">
        <v>11624.65</v>
      </c>
      <c r="AI218">
        <f t="shared" si="14"/>
        <v>1256815.3879919429</v>
      </c>
      <c r="AJ218">
        <v>10447.200000000001</v>
      </c>
      <c r="AK218">
        <f t="shared" si="15"/>
        <v>1206765.7057313055</v>
      </c>
      <c r="AM218" s="29"/>
      <c r="AN218">
        <v>9419983.6774863899</v>
      </c>
      <c r="AO218">
        <v>5710359.69892684</v>
      </c>
      <c r="AP218">
        <v>8587810.5012926701</v>
      </c>
      <c r="AQ218">
        <v>7452550.3399205497</v>
      </c>
      <c r="AS218">
        <v>1938682.3336877599</v>
      </c>
      <c r="AT218">
        <v>1679595.96548771</v>
      </c>
      <c r="AU218">
        <v>2120879.08734148</v>
      </c>
      <c r="AV218">
        <v>1888557.8679622801</v>
      </c>
      <c r="AX218">
        <v>9419983.6774863899</v>
      </c>
      <c r="AY218">
        <v>6898943.6628459701</v>
      </c>
      <c r="AZ218">
        <v>8139793.2060766201</v>
      </c>
      <c r="BA218">
        <v>5307036.4014617801</v>
      </c>
      <c r="BC218">
        <v>1938682.3336877599</v>
      </c>
      <c r="BD218">
        <v>1851462.04219537</v>
      </c>
      <c r="BE218">
        <v>1901811.8728108001</v>
      </c>
      <c r="BF218">
        <v>1771414.5358269401</v>
      </c>
      <c r="BH218">
        <v>8587810.5012926701</v>
      </c>
      <c r="BI218">
        <v>8139793.2060766201</v>
      </c>
      <c r="BK218">
        <v>2120879.08734148</v>
      </c>
      <c r="BL218">
        <v>1901811.8728108001</v>
      </c>
      <c r="BN218">
        <v>9419983.6774863899</v>
      </c>
      <c r="BO218">
        <v>8587810.5012926701</v>
      </c>
      <c r="BP218">
        <v>1938682.3336877599</v>
      </c>
      <c r="BQ218">
        <v>2120879.08734148</v>
      </c>
      <c r="BS218">
        <v>9419983.6774863899</v>
      </c>
      <c r="BT218">
        <v>9425609.1148355305</v>
      </c>
      <c r="BU218">
        <v>9339869.5729895309</v>
      </c>
      <c r="BV218">
        <v>5814793.5527296597</v>
      </c>
      <c r="BX218">
        <v>1938682.3336877599</v>
      </c>
      <c r="BY218">
        <v>2664225.9493161999</v>
      </c>
      <c r="BZ218">
        <v>2280178.0257925699</v>
      </c>
      <c r="CA218">
        <v>1079656.9055228201</v>
      </c>
      <c r="CC218">
        <v>8865825.5914467592</v>
      </c>
      <c r="CD218">
        <v>8186288.1749219904</v>
      </c>
      <c r="CE218">
        <v>1864527.92044419</v>
      </c>
      <c r="CF218">
        <v>2095212.92380099</v>
      </c>
    </row>
    <row r="219" spans="1:84">
      <c r="A219" s="36">
        <v>45587</v>
      </c>
      <c r="B219">
        <v>5000714.2243477805</v>
      </c>
      <c r="C219">
        <v>4683738.1142804297</v>
      </c>
      <c r="D219" s="137">
        <v>6501126.7576780198</v>
      </c>
      <c r="E219">
        <v>6047404.5617446098</v>
      </c>
      <c r="F219" s="135">
        <v>6097678.6232788302</v>
      </c>
      <c r="G219" s="135">
        <v>8988541.0444268901</v>
      </c>
      <c r="H219">
        <v>2665903.9910873901</v>
      </c>
      <c r="I219">
        <v>2763627.42917229</v>
      </c>
      <c r="J219">
        <v>3106593.24256976</v>
      </c>
      <c r="K219">
        <v>9127004.4709829297</v>
      </c>
      <c r="L219" s="40">
        <v>10145585.914589601</v>
      </c>
      <c r="M219">
        <v>8070186.2074740296</v>
      </c>
      <c r="N219" t="s">
        <v>1752</v>
      </c>
      <c r="O219">
        <v>26413.919999999998</v>
      </c>
      <c r="P219">
        <f t="shared" si="12"/>
        <v>1646198.9105911974</v>
      </c>
      <c r="Q219">
        <v>26989.599999999999</v>
      </c>
      <c r="R219">
        <f t="shared" si="13"/>
        <v>1690542.7793837162</v>
      </c>
      <c r="T219" s="19">
        <v>44019</v>
      </c>
      <c r="U219">
        <v>1778713.8331222199</v>
      </c>
      <c r="V219" s="135">
        <v>1992945.8886054901</v>
      </c>
      <c r="W219">
        <v>1495836.6658639701</v>
      </c>
      <c r="X219">
        <v>1712010.7993815299</v>
      </c>
      <c r="Y219" s="135">
        <v>1727541.33208771</v>
      </c>
      <c r="Z219">
        <v>1335253.5371711899</v>
      </c>
      <c r="AA219">
        <v>1711837.9641221601</v>
      </c>
      <c r="AB219" s="40">
        <v>1647343.61899844</v>
      </c>
      <c r="AC219">
        <v>1222248.9175559699</v>
      </c>
      <c r="AD219">
        <v>1639136.25347842</v>
      </c>
      <c r="AE219">
        <v>1674409.8397506501</v>
      </c>
      <c r="AF219" s="40">
        <v>1758605.25459153</v>
      </c>
      <c r="AG219" t="s">
        <v>1753</v>
      </c>
      <c r="AH219">
        <v>11718.09</v>
      </c>
      <c r="AI219">
        <f t="shared" si="14"/>
        <v>1266917.7850407977</v>
      </c>
      <c r="AJ219">
        <v>10578.72</v>
      </c>
      <c r="AK219">
        <f t="shared" si="15"/>
        <v>1221957.7022105323</v>
      </c>
      <c r="AM219" s="29"/>
      <c r="AN219">
        <v>9458181.7112985998</v>
      </c>
      <c r="AO219">
        <v>5712815.1535973698</v>
      </c>
      <c r="AP219">
        <v>8641140.8045057002</v>
      </c>
      <c r="AQ219">
        <v>7471740.6570458403</v>
      </c>
      <c r="AS219">
        <v>1992965.43903102</v>
      </c>
      <c r="AT219">
        <v>1705075.43628415</v>
      </c>
      <c r="AU219">
        <v>2162702.82294385</v>
      </c>
      <c r="AV219">
        <v>1982419.1940000099</v>
      </c>
      <c r="AX219">
        <v>9458181.7112985998</v>
      </c>
      <c r="AY219">
        <v>6899530.0730573097</v>
      </c>
      <c r="AZ219">
        <v>8031493.2574697696</v>
      </c>
      <c r="BA219">
        <v>5289390.50542692</v>
      </c>
      <c r="BC219">
        <v>1992965.43903102</v>
      </c>
      <c r="BD219">
        <v>1885241.96715522</v>
      </c>
      <c r="BE219">
        <v>1989038.4743572699</v>
      </c>
      <c r="BF219">
        <v>1855981.8657673199</v>
      </c>
      <c r="BH219">
        <v>8641140.8045057002</v>
      </c>
      <c r="BI219">
        <v>8031493.2574697696</v>
      </c>
      <c r="BK219">
        <v>2162702.82294385</v>
      </c>
      <c r="BL219">
        <v>1989038.4743572699</v>
      </c>
      <c r="BN219">
        <v>9458181.7112985998</v>
      </c>
      <c r="BO219">
        <v>8641140.8045057002</v>
      </c>
      <c r="BP219">
        <v>1992965.43903102</v>
      </c>
      <c r="BQ219">
        <v>2162702.82294385</v>
      </c>
      <c r="BS219">
        <v>9458181.7112985998</v>
      </c>
      <c r="BT219">
        <v>9506669.3532231096</v>
      </c>
      <c r="BU219">
        <v>9339122.3834236898</v>
      </c>
      <c r="BV219">
        <v>5836744.3983912198</v>
      </c>
      <c r="BX219">
        <v>1992965.43903102</v>
      </c>
      <c r="BY219">
        <v>2714220.14925511</v>
      </c>
      <c r="BZ219">
        <v>2321449.2480594199</v>
      </c>
      <c r="CA219">
        <v>1114357.07846633</v>
      </c>
      <c r="CC219">
        <v>8686425.6106038298</v>
      </c>
      <c r="CD219">
        <v>8144415.3109072596</v>
      </c>
      <c r="CE219">
        <v>1785117.6763124701</v>
      </c>
      <c r="CF219">
        <v>1990263.7084478</v>
      </c>
    </row>
    <row r="220" spans="1:84">
      <c r="A220" s="36">
        <v>45594</v>
      </c>
      <c r="B220">
        <v>4973743.7056311304</v>
      </c>
      <c r="C220">
        <v>4666361.4458764503</v>
      </c>
      <c r="D220" s="137">
        <v>6377215.2816766798</v>
      </c>
      <c r="E220">
        <v>6024585.6885316297</v>
      </c>
      <c r="F220" s="135">
        <v>6061427.9238634398</v>
      </c>
      <c r="G220" s="135">
        <v>8952407.1094282903</v>
      </c>
      <c r="H220">
        <v>2654355.7797078099</v>
      </c>
      <c r="I220">
        <v>2754369.27728457</v>
      </c>
      <c r="J220">
        <v>3079410.5516972798</v>
      </c>
      <c r="K220">
        <v>9171787.6395872291</v>
      </c>
      <c r="L220" s="40">
        <v>10186726.265473301</v>
      </c>
      <c r="M220">
        <v>8025880.8851950001</v>
      </c>
      <c r="N220" t="s">
        <v>1754</v>
      </c>
      <c r="O220">
        <v>26558.76</v>
      </c>
      <c r="P220">
        <f t="shared" si="12"/>
        <v>1655225.7968015755</v>
      </c>
      <c r="Q220">
        <v>27146.2</v>
      </c>
      <c r="R220">
        <f t="shared" si="13"/>
        <v>1700351.7057572636</v>
      </c>
      <c r="T220" s="19">
        <v>44026</v>
      </c>
      <c r="U220">
        <v>1757007.59531202</v>
      </c>
      <c r="V220" s="135">
        <v>1961746.3207193699</v>
      </c>
      <c r="W220">
        <v>1442106.21282614</v>
      </c>
      <c r="X220">
        <v>1690510.3051354999</v>
      </c>
      <c r="Y220" s="135">
        <v>1681018.64401459</v>
      </c>
      <c r="Z220">
        <v>1291791.03453627</v>
      </c>
      <c r="AA220">
        <v>1675769.5382181001</v>
      </c>
      <c r="AB220" s="40">
        <v>1603532.5154511801</v>
      </c>
      <c r="AC220">
        <v>1163470.96711071</v>
      </c>
      <c r="AD220">
        <v>1641957.90945762</v>
      </c>
      <c r="AE220">
        <v>1677292.21668907</v>
      </c>
      <c r="AF220" s="40">
        <v>1744061.5891360601</v>
      </c>
      <c r="AG220" t="s">
        <v>1755</v>
      </c>
      <c r="AH220">
        <v>11714.72</v>
      </c>
      <c r="AI220">
        <f t="shared" si="14"/>
        <v>1266553.4327499729</v>
      </c>
      <c r="AJ220">
        <v>10599.34</v>
      </c>
      <c r="AK220">
        <f t="shared" si="15"/>
        <v>1224339.5374249613</v>
      </c>
      <c r="AM220" s="29"/>
      <c r="AN220">
        <v>9752567.6170627605</v>
      </c>
      <c r="AO220">
        <v>5919933.26699105</v>
      </c>
      <c r="AP220">
        <v>8769245.7169324998</v>
      </c>
      <c r="AQ220">
        <v>7614189.3926724195</v>
      </c>
      <c r="AS220">
        <v>1961765.5650829801</v>
      </c>
      <c r="AT220">
        <v>1690249.80536566</v>
      </c>
      <c r="AU220">
        <v>2215353.8231684202</v>
      </c>
      <c r="AV220">
        <v>1981923.58920151</v>
      </c>
      <c r="AX220">
        <v>9752567.6170627605</v>
      </c>
      <c r="AY220">
        <v>7079124.8408589903</v>
      </c>
      <c r="AZ220">
        <v>8286252.2235967098</v>
      </c>
      <c r="BA220">
        <v>5379653.9544020304</v>
      </c>
      <c r="BC220">
        <v>1961765.5650829801</v>
      </c>
      <c r="BD220">
        <v>1861289.96796251</v>
      </c>
      <c r="BE220">
        <v>1990928.0609079001</v>
      </c>
      <c r="BF220">
        <v>1834870.07204421</v>
      </c>
      <c r="BH220">
        <v>8769245.7169324998</v>
      </c>
      <c r="BI220">
        <v>8286252.2235967098</v>
      </c>
      <c r="BK220">
        <v>2215353.8231684202</v>
      </c>
      <c r="BL220">
        <v>1990928.0609079001</v>
      </c>
      <c r="BN220">
        <v>9752567.6170627605</v>
      </c>
      <c r="BO220">
        <v>8769245.7169324998</v>
      </c>
      <c r="BP220">
        <v>1961765.5650829801</v>
      </c>
      <c r="BQ220">
        <v>2215353.8231684202</v>
      </c>
      <c r="BS220">
        <v>9752567.6170627605</v>
      </c>
      <c r="BT220">
        <v>9725227.6816537101</v>
      </c>
      <c r="BU220">
        <v>9535617.5183709208</v>
      </c>
      <c r="BV220">
        <v>5941134.5719564399</v>
      </c>
      <c r="BX220">
        <v>1961765.5650829801</v>
      </c>
      <c r="BY220">
        <v>2684703.0051319599</v>
      </c>
      <c r="BZ220">
        <v>2326289.4697416201</v>
      </c>
      <c r="CA220">
        <v>1091072.5873117701</v>
      </c>
      <c r="CC220">
        <v>8961655.00607582</v>
      </c>
      <c r="CD220">
        <v>8411918.6317940094</v>
      </c>
      <c r="CE220">
        <v>1771943.5078612899</v>
      </c>
      <c r="CF220">
        <v>1981198.0572558199</v>
      </c>
    </row>
    <row r="221" spans="1:84">
      <c r="A221" s="36">
        <v>45601</v>
      </c>
      <c r="B221">
        <v>4971969.7370427903</v>
      </c>
      <c r="C221">
        <v>4646179.4326230297</v>
      </c>
      <c r="D221" s="137">
        <v>6490155.7643151702</v>
      </c>
      <c r="E221">
        <v>5907387.41493739</v>
      </c>
      <c r="F221" s="135">
        <v>5917256.8606943497</v>
      </c>
      <c r="G221" s="135">
        <v>8866374.4771066792</v>
      </c>
      <c r="H221">
        <v>2600041.0245655398</v>
      </c>
      <c r="I221">
        <v>2698007.9959481298</v>
      </c>
      <c r="J221">
        <v>2978344.2973905699</v>
      </c>
      <c r="K221">
        <v>9414075.6963996496</v>
      </c>
      <c r="L221" s="40">
        <v>10503788.1204862</v>
      </c>
      <c r="M221">
        <v>8266175.7588977404</v>
      </c>
      <c r="N221" t="s">
        <v>1756</v>
      </c>
      <c r="O221">
        <v>26609.48</v>
      </c>
      <c r="P221">
        <f t="shared" si="12"/>
        <v>1658386.8273773168</v>
      </c>
      <c r="Q221">
        <v>27264.15</v>
      </c>
      <c r="R221">
        <f t="shared" si="13"/>
        <v>1707739.7189485785</v>
      </c>
      <c r="T221" s="19">
        <v>44033</v>
      </c>
      <c r="U221">
        <v>1837771.3777765301</v>
      </c>
      <c r="V221" s="135">
        <v>2047523.67859282</v>
      </c>
      <c r="W221">
        <v>1496026.5641237099</v>
      </c>
      <c r="X221">
        <v>1725033.46558429</v>
      </c>
      <c r="Y221" s="135">
        <v>1723531.6055217199</v>
      </c>
      <c r="Z221">
        <v>1339819.82520033</v>
      </c>
      <c r="AA221">
        <v>1710854.56644993</v>
      </c>
      <c r="AB221" s="40">
        <v>1660209.3722097999</v>
      </c>
      <c r="AC221">
        <v>1203540.9072179999</v>
      </c>
      <c r="AD221">
        <v>1691922.6886424201</v>
      </c>
      <c r="AE221">
        <v>1728332.2188429199</v>
      </c>
      <c r="AF221" s="40">
        <v>1797133.3832934699</v>
      </c>
      <c r="AG221" t="s">
        <v>1757</v>
      </c>
      <c r="AH221">
        <v>11724.25</v>
      </c>
      <c r="AI221">
        <f t="shared" si="14"/>
        <v>1267583.7821065183</v>
      </c>
      <c r="AJ221">
        <v>10559.06</v>
      </c>
      <c r="AK221">
        <f t="shared" si="15"/>
        <v>1219686.7574813534</v>
      </c>
      <c r="AM221" s="29"/>
      <c r="AN221">
        <v>9503145.7002563793</v>
      </c>
      <c r="AO221">
        <v>5710782.0246682502</v>
      </c>
      <c r="AP221">
        <v>8519278.3677713405</v>
      </c>
      <c r="AQ221">
        <v>7425319.4247871796</v>
      </c>
      <c r="AS221">
        <v>2047543.7644162399</v>
      </c>
      <c r="AT221">
        <v>1757614.71135851</v>
      </c>
      <c r="AU221">
        <v>2305817.7965374999</v>
      </c>
      <c r="AV221">
        <v>2016636.98086637</v>
      </c>
      <c r="AX221">
        <v>9503145.7002563793</v>
      </c>
      <c r="AY221">
        <v>6811817.0868681604</v>
      </c>
      <c r="AZ221">
        <v>8189178.7787972698</v>
      </c>
      <c r="BA221">
        <v>5187331.3255321598</v>
      </c>
      <c r="BC221">
        <v>2047543.7644162399</v>
      </c>
      <c r="BD221">
        <v>1930744.00311703</v>
      </c>
      <c r="BE221">
        <v>2055513.7672037601</v>
      </c>
      <c r="BF221">
        <v>1908448.3619331899</v>
      </c>
      <c r="BH221">
        <v>8519278.3677713405</v>
      </c>
      <c r="BI221">
        <v>8189178.7787972698</v>
      </c>
      <c r="BK221">
        <v>2305817.7965374999</v>
      </c>
      <c r="BL221">
        <v>2055513.7672037601</v>
      </c>
      <c r="BN221">
        <v>9503145.7002563793</v>
      </c>
      <c r="BO221">
        <v>8519278.3677713405</v>
      </c>
      <c r="BP221">
        <v>2047543.7644162399</v>
      </c>
      <c r="BQ221">
        <v>2305817.7965374999</v>
      </c>
      <c r="BS221">
        <v>9503145.7002563793</v>
      </c>
      <c r="BT221">
        <v>9410470.6877369899</v>
      </c>
      <c r="BU221">
        <v>9184039.3004685901</v>
      </c>
      <c r="BV221">
        <v>5747156.5281820605</v>
      </c>
      <c r="BX221">
        <v>2047543.7644162399</v>
      </c>
      <c r="BY221">
        <v>2793326.0887195999</v>
      </c>
      <c r="BZ221">
        <v>2411547.97880765</v>
      </c>
      <c r="CA221">
        <v>1117143.76678559</v>
      </c>
      <c r="CC221">
        <v>9028553.7606961709</v>
      </c>
      <c r="CD221">
        <v>8441192.1086326595</v>
      </c>
      <c r="CE221">
        <v>1699426.7198020599</v>
      </c>
      <c r="CF221">
        <v>1929964.2754951799</v>
      </c>
    </row>
    <row r="222" spans="1:84">
      <c r="A222" s="36">
        <v>45608</v>
      </c>
      <c r="B222">
        <v>4986620.4745346103</v>
      </c>
      <c r="C222">
        <v>4634029.6734067202</v>
      </c>
      <c r="D222" s="137">
        <v>6461923.5867403997</v>
      </c>
      <c r="E222">
        <v>5894745.6058694199</v>
      </c>
      <c r="F222" s="135">
        <v>5899386.74497505</v>
      </c>
      <c r="G222" s="135">
        <v>8884284.5535504408</v>
      </c>
      <c r="H222">
        <v>2551321.2082242798</v>
      </c>
      <c r="I222">
        <v>2651521.3181779399</v>
      </c>
      <c r="J222">
        <v>2944152.90485653</v>
      </c>
      <c r="K222">
        <v>9139467.1083356794</v>
      </c>
      <c r="L222" s="40">
        <v>10235153.739304701</v>
      </c>
      <c r="M222">
        <v>8008684.3840080798</v>
      </c>
      <c r="N222" t="s">
        <v>1758</v>
      </c>
      <c r="O222">
        <v>26633.68</v>
      </c>
      <c r="P222">
        <f t="shared" si="12"/>
        <v>1659895.0478018625</v>
      </c>
      <c r="Q222">
        <v>27407.45</v>
      </c>
      <c r="R222">
        <f t="shared" si="13"/>
        <v>1716715.5755854195</v>
      </c>
      <c r="T222" s="19">
        <v>44040</v>
      </c>
      <c r="U222">
        <v>1906632.6713018101</v>
      </c>
      <c r="V222" s="135">
        <v>2094063.89180724</v>
      </c>
      <c r="W222">
        <v>1468080.78790588</v>
      </c>
      <c r="X222">
        <v>1748093.4665188701</v>
      </c>
      <c r="Y222" s="135">
        <v>1760363.4759317201</v>
      </c>
      <c r="Z222">
        <v>1390706.1821614399</v>
      </c>
      <c r="AA222">
        <v>1745402.42299511</v>
      </c>
      <c r="AB222" s="40">
        <v>1719653.1687817699</v>
      </c>
      <c r="AC222">
        <v>1209931.70943533</v>
      </c>
      <c r="AD222">
        <v>1719827.3278429599</v>
      </c>
      <c r="AE222">
        <v>1756837.3552236999</v>
      </c>
      <c r="AF222" s="40">
        <v>1835933.4930387801</v>
      </c>
      <c r="AG222" t="s">
        <v>1759</v>
      </c>
      <c r="AH222">
        <v>11814.53</v>
      </c>
      <c r="AI222">
        <f t="shared" si="14"/>
        <v>1277344.5313099707</v>
      </c>
      <c r="AJ222">
        <v>10657.13</v>
      </c>
      <c r="AK222">
        <f t="shared" si="15"/>
        <v>1231014.9136151567</v>
      </c>
      <c r="AM222" s="29"/>
      <c r="AN222">
        <v>9292318.4128961898</v>
      </c>
      <c r="AO222">
        <v>5627718.7001194498</v>
      </c>
      <c r="AP222">
        <v>8293986.0513356198</v>
      </c>
      <c r="AQ222">
        <v>7279523.2778814901</v>
      </c>
      <c r="AS222">
        <v>2094084.4341814199</v>
      </c>
      <c r="AT222">
        <v>1828622.3456973999</v>
      </c>
      <c r="AU222">
        <v>2331873.5376383699</v>
      </c>
      <c r="AV222">
        <v>2049145.1689979399</v>
      </c>
      <c r="AX222">
        <v>9292318.4128961898</v>
      </c>
      <c r="AY222">
        <v>6649934.25379874</v>
      </c>
      <c r="AZ222">
        <v>8020850.2089991001</v>
      </c>
      <c r="BA222">
        <v>5058400.2054360602</v>
      </c>
      <c r="BC222">
        <v>2094084.4341814199</v>
      </c>
      <c r="BD222">
        <v>1992836.7302572799</v>
      </c>
      <c r="BE222">
        <v>2082173.78076439</v>
      </c>
      <c r="BF222">
        <v>1929384.0404635901</v>
      </c>
      <c r="BH222">
        <v>8293986.0513356198</v>
      </c>
      <c r="BI222">
        <v>8020850.2089991001</v>
      </c>
      <c r="BK222">
        <v>2331873.5376383699</v>
      </c>
      <c r="BL222">
        <v>2082173.78076439</v>
      </c>
      <c r="BN222">
        <v>9292318.4128961898</v>
      </c>
      <c r="BO222">
        <v>8293986.0513356198</v>
      </c>
      <c r="BP222">
        <v>2094084.4341814199</v>
      </c>
      <c r="BQ222">
        <v>2331873.5376383699</v>
      </c>
      <c r="BS222">
        <v>9292318.4128961898</v>
      </c>
      <c r="BT222">
        <v>9202216.9714173693</v>
      </c>
      <c r="BU222">
        <v>8956963.9287644997</v>
      </c>
      <c r="BV222">
        <v>5690374.6216836302</v>
      </c>
      <c r="BX222">
        <v>2094084.4341814199</v>
      </c>
      <c r="BY222">
        <v>2811720.1410138202</v>
      </c>
      <c r="BZ222">
        <v>2412838.1569763101</v>
      </c>
      <c r="CA222">
        <v>1172297.1545517901</v>
      </c>
      <c r="CC222">
        <v>9330513.7412226498</v>
      </c>
      <c r="CD222">
        <v>8758834.1676805094</v>
      </c>
      <c r="CE222">
        <v>1624889.8638715399</v>
      </c>
      <c r="CF222">
        <v>1856895.8280249301</v>
      </c>
    </row>
    <row r="223" spans="1:84">
      <c r="A223" s="36">
        <v>45615</v>
      </c>
      <c r="B223">
        <v>4854724.36298317</v>
      </c>
      <c r="C223">
        <v>4520820.3284853902</v>
      </c>
      <c r="D223" s="137">
        <v>6406867.9977813698</v>
      </c>
      <c r="E223">
        <v>5806737.0539737903</v>
      </c>
      <c r="F223" s="135">
        <v>5811485.8824749198</v>
      </c>
      <c r="G223" s="135">
        <v>8862162.6850121003</v>
      </c>
      <c r="H223">
        <v>2512783.50137405</v>
      </c>
      <c r="I223">
        <v>2611470.0886668698</v>
      </c>
      <c r="J223">
        <v>2898665.7424764899</v>
      </c>
      <c r="K223">
        <v>8929594.47863793</v>
      </c>
      <c r="L223" s="40">
        <v>10008086.8535983</v>
      </c>
      <c r="M223">
        <v>7723014.6120305099</v>
      </c>
      <c r="N223" t="s">
        <v>1760</v>
      </c>
      <c r="O223">
        <v>26760.7</v>
      </c>
      <c r="P223">
        <f t="shared" si="12"/>
        <v>1667811.3353359844</v>
      </c>
      <c r="Q223">
        <v>27522.799999999999</v>
      </c>
      <c r="R223">
        <f t="shared" si="13"/>
        <v>1723940.7330387316</v>
      </c>
      <c r="T223" s="19">
        <v>44047</v>
      </c>
      <c r="U223">
        <v>1990308.42380301</v>
      </c>
      <c r="V223" s="135">
        <v>2209938.9172603898</v>
      </c>
      <c r="W223">
        <v>1558162.22505178</v>
      </c>
      <c r="X223">
        <v>1801013.0232780301</v>
      </c>
      <c r="Y223" s="135">
        <v>1805710.43907172</v>
      </c>
      <c r="Z223">
        <v>1431120.1038150501</v>
      </c>
      <c r="AA223">
        <v>1772578.3387211401</v>
      </c>
      <c r="AB223" s="40">
        <v>1739446.3767544499</v>
      </c>
      <c r="AC223">
        <v>1272654.56925245</v>
      </c>
      <c r="AD223">
        <v>1740228.7795195</v>
      </c>
      <c r="AE223">
        <v>1777677.8383500399</v>
      </c>
      <c r="AF223" s="40">
        <v>1804961.29501121</v>
      </c>
      <c r="AG223" t="s">
        <v>1761</v>
      </c>
      <c r="AH223">
        <v>11915.45</v>
      </c>
      <c r="AI223">
        <f t="shared" si="14"/>
        <v>1288255.639081486</v>
      </c>
      <c r="AJ223">
        <v>10681.34</v>
      </c>
      <c r="AK223">
        <f t="shared" si="15"/>
        <v>1233811.4330400513</v>
      </c>
      <c r="AM223" s="29"/>
      <c r="AN223">
        <v>9422550.2554529309</v>
      </c>
      <c r="AO223">
        <v>5762812.0875158198</v>
      </c>
      <c r="AP223">
        <v>8420179.0491067003</v>
      </c>
      <c r="AQ223">
        <v>7403020.3902907502</v>
      </c>
      <c r="AS223">
        <v>2209960.59634685</v>
      </c>
      <c r="AT223">
        <v>1881899.2577392899</v>
      </c>
      <c r="AU223">
        <v>2437554.04636415</v>
      </c>
      <c r="AV223">
        <v>2097341.0633727699</v>
      </c>
      <c r="AX223">
        <v>9422550.2554529309</v>
      </c>
      <c r="AY223">
        <v>6802184.4985394599</v>
      </c>
      <c r="AZ223">
        <v>8125762.9297328098</v>
      </c>
      <c r="BA223">
        <v>5174136.4021364301</v>
      </c>
      <c r="BC223">
        <v>2209960.59634685</v>
      </c>
      <c r="BD223">
        <v>2066003.7308086799</v>
      </c>
      <c r="BE223">
        <v>2151884.9589443798</v>
      </c>
      <c r="BF223">
        <v>2024300.0883342</v>
      </c>
      <c r="BH223">
        <v>8420179.0491067003</v>
      </c>
      <c r="BI223">
        <v>8125762.9297328098</v>
      </c>
      <c r="BK223">
        <v>2437554.04636415</v>
      </c>
      <c r="BL223">
        <v>2151884.9589443798</v>
      </c>
      <c r="BN223">
        <v>9422550.2554529309</v>
      </c>
      <c r="BO223">
        <v>8420179.0491067003</v>
      </c>
      <c r="BP223">
        <v>2209960.59634685</v>
      </c>
      <c r="BQ223">
        <v>2437554.04636415</v>
      </c>
      <c r="BS223">
        <v>9422550.2554529309</v>
      </c>
      <c r="BT223">
        <v>9392380.7851317097</v>
      </c>
      <c r="BU223">
        <v>9028440.5009160396</v>
      </c>
      <c r="BV223">
        <v>5786997.1827598102</v>
      </c>
      <c r="BX223">
        <v>2209960.59634685</v>
      </c>
      <c r="BY223">
        <v>2953248.07431175</v>
      </c>
      <c r="BZ223">
        <v>2508531.31828199</v>
      </c>
      <c r="CA223">
        <v>1223626.1854638399</v>
      </c>
      <c r="CC223">
        <v>9584723.5881022699</v>
      </c>
      <c r="CD223">
        <v>8966111.9782586694</v>
      </c>
      <c r="CE223">
        <v>1617496.6149909301</v>
      </c>
      <c r="CF223">
        <v>1835532.2415235101</v>
      </c>
    </row>
    <row r="224" spans="1:84">
      <c r="A224" s="36">
        <v>45622</v>
      </c>
      <c r="B224">
        <v>4949492.6281522298</v>
      </c>
      <c r="C224">
        <v>4608795.4920777204</v>
      </c>
      <c r="D224" s="137">
        <v>6493040.37235153</v>
      </c>
      <c r="E224">
        <v>5949253.7370684901</v>
      </c>
      <c r="F224" s="135">
        <v>5926989.1643891102</v>
      </c>
      <c r="G224" s="135">
        <v>8987207.8004976194</v>
      </c>
      <c r="H224">
        <v>2571984.6806664201</v>
      </c>
      <c r="I224">
        <v>2672996.32395586</v>
      </c>
      <c r="J224">
        <v>2966958.3073692401</v>
      </c>
      <c r="K224">
        <v>9118753.0550104193</v>
      </c>
      <c r="L224" s="40">
        <v>10148350.1908514</v>
      </c>
      <c r="M224">
        <v>7851062.1942979703</v>
      </c>
      <c r="N224" t="s">
        <v>1762</v>
      </c>
      <c r="O224">
        <v>27018.19</v>
      </c>
      <c r="P224">
        <f t="shared" si="12"/>
        <v>1683858.9252994626</v>
      </c>
      <c r="Q224">
        <v>28137.9</v>
      </c>
      <c r="R224">
        <f t="shared" si="13"/>
        <v>1762468.6424408318</v>
      </c>
      <c r="T224" s="19">
        <v>44054</v>
      </c>
      <c r="U224">
        <v>2038108.99778135</v>
      </c>
      <c r="V224" s="135">
        <v>2266656.9995718799</v>
      </c>
      <c r="W224">
        <v>1596991.6277000699</v>
      </c>
      <c r="X224">
        <v>1823897.89542715</v>
      </c>
      <c r="Y224" s="135">
        <v>1843910.24341028</v>
      </c>
      <c r="Z224">
        <v>1432479.66791368</v>
      </c>
      <c r="AA224">
        <v>1801784.5211488099</v>
      </c>
      <c r="AB224" s="40">
        <v>1756866.9322176401</v>
      </c>
      <c r="AC224">
        <v>1274932.62093141</v>
      </c>
      <c r="AD224">
        <v>1782419.6594851799</v>
      </c>
      <c r="AE224">
        <v>1820776.64994204</v>
      </c>
      <c r="AF224" s="40">
        <v>1851763.9413908501</v>
      </c>
      <c r="AG224" t="s">
        <v>1763</v>
      </c>
      <c r="AH224">
        <v>11946.15</v>
      </c>
      <c r="AI224">
        <f t="shared" si="14"/>
        <v>1291574.8127694125</v>
      </c>
      <c r="AJ224">
        <v>10719.05</v>
      </c>
      <c r="AK224">
        <f t="shared" si="15"/>
        <v>1238167.3499137708</v>
      </c>
      <c r="AM224" s="29"/>
      <c r="AN224">
        <v>9708948.6704674195</v>
      </c>
      <c r="AO224">
        <v>5890170.2346499199</v>
      </c>
      <c r="AP224">
        <v>8686804.0186966602</v>
      </c>
      <c r="AQ224">
        <v>7649429.9239815697</v>
      </c>
      <c r="AS224">
        <v>2266679.2350520901</v>
      </c>
      <c r="AT224">
        <v>1948048.0166488299</v>
      </c>
      <c r="AU224">
        <v>2491655.5584232002</v>
      </c>
      <c r="AV224">
        <v>2168545.7924742801</v>
      </c>
      <c r="AX224">
        <v>9708948.6704674195</v>
      </c>
      <c r="AY224">
        <v>6963158.1946973903</v>
      </c>
      <c r="AZ224">
        <v>8452865.5164691992</v>
      </c>
      <c r="BA224">
        <v>5298729.6066998802</v>
      </c>
      <c r="BC224">
        <v>2266679.2350520901</v>
      </c>
      <c r="BD224">
        <v>2136785.01862618</v>
      </c>
      <c r="BE224">
        <v>2213740.8920892398</v>
      </c>
      <c r="BF224">
        <v>2085008.84798334</v>
      </c>
      <c r="BH224">
        <v>8686804.0186966602</v>
      </c>
      <c r="BI224">
        <v>8452865.5164691992</v>
      </c>
      <c r="BK224">
        <v>2491655.5584232002</v>
      </c>
      <c r="BL224">
        <v>2213740.8920892398</v>
      </c>
      <c r="BN224">
        <v>9708948.6704674195</v>
      </c>
      <c r="BO224">
        <v>8686804.0186966602</v>
      </c>
      <c r="BP224">
        <v>2266679.2350520901</v>
      </c>
      <c r="BQ224">
        <v>2491655.5584232002</v>
      </c>
      <c r="BS224">
        <v>9708948.6704674195</v>
      </c>
      <c r="BT224">
        <v>9738583.9408716708</v>
      </c>
      <c r="BU224">
        <v>9420229.6764532998</v>
      </c>
      <c r="BV224">
        <v>5922297.1768927397</v>
      </c>
      <c r="BX224">
        <v>2266679.2350520901</v>
      </c>
      <c r="BY224">
        <v>3020847.92273275</v>
      </c>
      <c r="BZ224">
        <v>2572988.0305052502</v>
      </c>
      <c r="CA224">
        <v>1257031.1803270101</v>
      </c>
      <c r="CC224">
        <v>9831290.6024062</v>
      </c>
      <c r="CD224">
        <v>9235902.2876844704</v>
      </c>
      <c r="CE224">
        <v>1596647.0836237001</v>
      </c>
      <c r="CF224">
        <v>1835816.7490209399</v>
      </c>
    </row>
    <row r="225" spans="1:84">
      <c r="A225" s="36">
        <v>45629</v>
      </c>
      <c r="B225">
        <v>5068587.66111515</v>
      </c>
      <c r="C225">
        <v>4740906.61485813</v>
      </c>
      <c r="D225" s="137">
        <v>6731984.2580540702</v>
      </c>
      <c r="E225">
        <v>6059890.0257321699</v>
      </c>
      <c r="F225" s="135">
        <v>6022087.7055317396</v>
      </c>
      <c r="G225" s="135">
        <v>9259969.5572427195</v>
      </c>
      <c r="H225">
        <v>2595925.5714022899</v>
      </c>
      <c r="I225">
        <v>2697877.46473801</v>
      </c>
      <c r="J225">
        <v>3001345.3541516499</v>
      </c>
      <c r="K225">
        <v>9396905.4190317504</v>
      </c>
      <c r="L225" s="40">
        <v>10456809.294902399</v>
      </c>
      <c r="M225">
        <v>7972675.1476876503</v>
      </c>
      <c r="N225" t="s">
        <v>1764</v>
      </c>
      <c r="O225">
        <v>26969.759999999998</v>
      </c>
      <c r="P225">
        <f t="shared" si="12"/>
        <v>1680840.6147556307</v>
      </c>
      <c r="Q225">
        <v>28361.35</v>
      </c>
      <c r="R225">
        <f t="shared" si="13"/>
        <v>1776464.8403857176</v>
      </c>
      <c r="T225" s="19">
        <v>44061</v>
      </c>
      <c r="U225">
        <v>2118016.4578876998</v>
      </c>
      <c r="V225" s="135">
        <v>2363851.2517135199</v>
      </c>
      <c r="W225">
        <v>1719784.31395393</v>
      </c>
      <c r="X225">
        <v>1850982.7791742401</v>
      </c>
      <c r="Y225" s="135">
        <v>1888136.4305984799</v>
      </c>
      <c r="Z225">
        <v>1505593.43016399</v>
      </c>
      <c r="AA225">
        <v>1843039.38073471</v>
      </c>
      <c r="AB225" s="40">
        <v>1825007.0161836999</v>
      </c>
      <c r="AC225">
        <v>1348840.4649668101</v>
      </c>
      <c r="AD225">
        <v>1797119.3792651701</v>
      </c>
      <c r="AE225">
        <v>1835792.70207862</v>
      </c>
      <c r="AF225" s="40">
        <v>1874244.3556393399</v>
      </c>
      <c r="AG225" t="s">
        <v>1765</v>
      </c>
      <c r="AH225">
        <v>12050.45</v>
      </c>
      <c r="AI225">
        <f t="shared" si="14"/>
        <v>1302851.3539958203</v>
      </c>
      <c r="AJ225">
        <v>10803.04</v>
      </c>
      <c r="AK225">
        <f t="shared" si="15"/>
        <v>1247869.11226391</v>
      </c>
      <c r="AM225" s="29"/>
      <c r="AN225">
        <v>9990119.8239641599</v>
      </c>
      <c r="AO225">
        <v>6012567.97212594</v>
      </c>
      <c r="AP225">
        <v>8824055.5221920703</v>
      </c>
      <c r="AQ225">
        <v>7837376.4172138004</v>
      </c>
      <c r="AS225">
        <v>2363874.4406511202</v>
      </c>
      <c r="AT225">
        <v>2008418.02468477</v>
      </c>
      <c r="AU225">
        <v>2534300.24330561</v>
      </c>
      <c r="AV225">
        <v>2264926.8102207901</v>
      </c>
      <c r="AX225">
        <v>9990119.8239641599</v>
      </c>
      <c r="AY225">
        <v>7078328.8312376896</v>
      </c>
      <c r="AZ225">
        <v>8782273.6856459994</v>
      </c>
      <c r="BA225">
        <v>5480555.5131537896</v>
      </c>
      <c r="BC225">
        <v>2363874.4406511202</v>
      </c>
      <c r="BD225">
        <v>2199788.1249003699</v>
      </c>
      <c r="BE225">
        <v>2222175.2448880998</v>
      </c>
      <c r="BF225">
        <v>2127949.6052075601</v>
      </c>
      <c r="BH225">
        <v>8824055.5221920703</v>
      </c>
      <c r="BI225">
        <v>8782273.6856459994</v>
      </c>
      <c r="BK225">
        <v>2534300.24330561</v>
      </c>
      <c r="BL225">
        <v>2222175.2448880998</v>
      </c>
      <c r="BN225">
        <v>9990119.8239641599</v>
      </c>
      <c r="BO225">
        <v>8824055.5221920703</v>
      </c>
      <c r="BP225">
        <v>2363874.4406511202</v>
      </c>
      <c r="BQ225">
        <v>2534300.24330561</v>
      </c>
      <c r="BS225">
        <v>9990119.8239641599</v>
      </c>
      <c r="BT225">
        <v>10071789.5904085</v>
      </c>
      <c r="BU225">
        <v>9598366.2196350303</v>
      </c>
      <c r="BV225">
        <v>6035235.3840560801</v>
      </c>
      <c r="BX225">
        <v>2363874.4406511202</v>
      </c>
      <c r="BY225">
        <v>3067988.2545669898</v>
      </c>
      <c r="BZ225">
        <v>2625361.2018661802</v>
      </c>
      <c r="CA225">
        <v>1276251.18707421</v>
      </c>
      <c r="CC225">
        <v>9740400.3207869492</v>
      </c>
      <c r="CD225">
        <v>9423991.4377731606</v>
      </c>
      <c r="CE225">
        <v>1618896.3607339901</v>
      </c>
      <c r="CF225">
        <v>1864115.8642070999</v>
      </c>
    </row>
    <row r="226" spans="1:84">
      <c r="A226" s="36">
        <v>45636</v>
      </c>
      <c r="B226">
        <v>5266870.8104179697</v>
      </c>
      <c r="C226">
        <v>4985727.0324494001</v>
      </c>
      <c r="D226" s="137">
        <v>7188951.3494907804</v>
      </c>
      <c r="E226">
        <v>6293417.9876904702</v>
      </c>
      <c r="F226" s="135">
        <v>6295400.1560472902</v>
      </c>
      <c r="G226" s="135">
        <v>9787787.8220055494</v>
      </c>
      <c r="H226">
        <v>2631786.4289386598</v>
      </c>
      <c r="I226">
        <v>2735146.7148580402</v>
      </c>
      <c r="J226">
        <v>3047716.13987329</v>
      </c>
      <c r="K226">
        <v>9595931.8758068401</v>
      </c>
      <c r="L226" s="40">
        <v>10759638.4920827</v>
      </c>
      <c r="M226">
        <v>8205078.6282427404</v>
      </c>
      <c r="N226" t="s">
        <v>1766</v>
      </c>
      <c r="O226">
        <v>26730.98</v>
      </c>
      <c r="P226">
        <f t="shared" si="12"/>
        <v>1665959.0910790632</v>
      </c>
      <c r="Q226">
        <v>28055.7</v>
      </c>
      <c r="R226">
        <f t="shared" si="13"/>
        <v>1757319.8956470541</v>
      </c>
      <c r="T226" s="19">
        <v>44068</v>
      </c>
      <c r="U226">
        <v>2224037.3017146899</v>
      </c>
      <c r="V226" s="135">
        <v>2519345.3870512401</v>
      </c>
      <c r="W226">
        <v>1870282.63926804</v>
      </c>
      <c r="X226">
        <v>1893728.14148798</v>
      </c>
      <c r="Y226" s="135">
        <v>1938257.01214872</v>
      </c>
      <c r="Z226">
        <v>1537180.78032883</v>
      </c>
      <c r="AA226">
        <v>1866482.84165765</v>
      </c>
      <c r="AB226" s="40">
        <v>1842499.7084338299</v>
      </c>
      <c r="AC226">
        <v>1362881.8942071099</v>
      </c>
      <c r="AD226">
        <v>1787765.3728960899</v>
      </c>
      <c r="AE226">
        <v>1826237.4010643</v>
      </c>
      <c r="AF226" s="40">
        <v>1864966.8460789199</v>
      </c>
      <c r="AG226" t="s">
        <v>1767</v>
      </c>
      <c r="AH226">
        <v>12142.95</v>
      </c>
      <c r="AI226">
        <f t="shared" si="14"/>
        <v>1312852.1216223084</v>
      </c>
      <c r="AJ226">
        <v>10889.23</v>
      </c>
      <c r="AK226">
        <f t="shared" si="15"/>
        <v>1257824.9986427466</v>
      </c>
      <c r="AM226" s="29"/>
      <c r="AN226">
        <v>10107104.127102699</v>
      </c>
      <c r="AO226">
        <v>6142770.1315623298</v>
      </c>
      <c r="AP226">
        <v>8960872.5030636601</v>
      </c>
      <c r="AQ226">
        <v>7830988.9554337701</v>
      </c>
      <c r="AS226">
        <v>2519370.1013571601</v>
      </c>
      <c r="AT226">
        <v>2149398.9279275201</v>
      </c>
      <c r="AU226">
        <v>2766315.4305802402</v>
      </c>
      <c r="AV226">
        <v>2310961.4476385298</v>
      </c>
      <c r="AX226">
        <v>10107104.127102699</v>
      </c>
      <c r="AY226">
        <v>7142352.3155162297</v>
      </c>
      <c r="AZ226">
        <v>8914490.8159833997</v>
      </c>
      <c r="BA226">
        <v>5410349.5970302904</v>
      </c>
      <c r="BC226">
        <v>2519370.1013571601</v>
      </c>
      <c r="BD226">
        <v>2350187.63899981</v>
      </c>
      <c r="BE226">
        <v>2422737.6716154702</v>
      </c>
      <c r="BF226">
        <v>2193735.1672525499</v>
      </c>
      <c r="BH226">
        <v>8960872.5030636601</v>
      </c>
      <c r="BI226">
        <v>8914490.8159833997</v>
      </c>
      <c r="BK226">
        <v>2766315.4305802402</v>
      </c>
      <c r="BL226">
        <v>2422737.6716154702</v>
      </c>
      <c r="BN226">
        <v>10107104.127102699</v>
      </c>
      <c r="BO226">
        <v>8960872.5030636601</v>
      </c>
      <c r="BP226">
        <v>2519370.1013571601</v>
      </c>
      <c r="BQ226">
        <v>2766315.4305802402</v>
      </c>
      <c r="BS226">
        <v>10107104.127102699</v>
      </c>
      <c r="BT226">
        <v>10230974.224885</v>
      </c>
      <c r="BU226">
        <v>9789661.6583923493</v>
      </c>
      <c r="BV226">
        <v>6043594.1850629998</v>
      </c>
      <c r="BX226">
        <v>2519370.1013571601</v>
      </c>
      <c r="BY226">
        <v>3310482.04620797</v>
      </c>
      <c r="BZ226">
        <v>2868824.0729212398</v>
      </c>
      <c r="CA226">
        <v>1364414.6190772899</v>
      </c>
      <c r="CC226">
        <v>10560103.709782699</v>
      </c>
      <c r="CD226">
        <v>10338731.1666806</v>
      </c>
      <c r="CE226">
        <v>1612606.9483725401</v>
      </c>
      <c r="CF226">
        <v>1875002.3008540701</v>
      </c>
    </row>
    <row r="227" spans="1:84">
      <c r="A227" s="36">
        <v>45643</v>
      </c>
      <c r="B227">
        <v>5347717.2773578903</v>
      </c>
      <c r="C227">
        <v>5120316.7336903699</v>
      </c>
      <c r="D227" s="137">
        <v>7484201.5814143699</v>
      </c>
      <c r="E227">
        <v>6364072.0936322799</v>
      </c>
      <c r="F227" s="135">
        <v>6417090.2410636898</v>
      </c>
      <c r="G227" s="135">
        <v>10235676.992740501</v>
      </c>
      <c r="H227">
        <v>2614504.3647219702</v>
      </c>
      <c r="I227">
        <v>2717185.9180971398</v>
      </c>
      <c r="J227">
        <v>3011570.2264544</v>
      </c>
      <c r="K227">
        <v>9682359.2355682794</v>
      </c>
      <c r="L227" s="40">
        <v>10885633.858825</v>
      </c>
      <c r="M227">
        <v>8340052.1716773296</v>
      </c>
      <c r="N227" t="s">
        <v>1768</v>
      </c>
      <c r="O227">
        <v>26434.6</v>
      </c>
      <c r="P227">
        <f t="shared" si="12"/>
        <v>1647487.7534994453</v>
      </c>
      <c r="Q227">
        <v>27691.55</v>
      </c>
      <c r="R227">
        <f t="shared" si="13"/>
        <v>1734510.6968033297</v>
      </c>
      <c r="T227" s="19">
        <v>44075</v>
      </c>
      <c r="U227">
        <v>2075745.90789403</v>
      </c>
      <c r="V227" s="135">
        <v>2327257.8980155201</v>
      </c>
      <c r="W227">
        <v>1675997.6787008799</v>
      </c>
      <c r="X227">
        <v>1824064.1955897701</v>
      </c>
      <c r="Y227" s="135">
        <v>1862083.5115712699</v>
      </c>
      <c r="Z227">
        <v>1473249.4316749501</v>
      </c>
      <c r="AA227">
        <v>1798393.5475939801</v>
      </c>
      <c r="AB227" s="40">
        <v>1770301.3573588501</v>
      </c>
      <c r="AC227">
        <v>1281804.0503207301</v>
      </c>
      <c r="AD227">
        <v>1760914.8396288799</v>
      </c>
      <c r="AE227">
        <v>1798999.07022742</v>
      </c>
      <c r="AF227" s="40">
        <v>1843146.7339798</v>
      </c>
      <c r="AG227" t="s">
        <v>1769</v>
      </c>
      <c r="AH227">
        <v>12220.45</v>
      </c>
      <c r="AI227">
        <f t="shared" si="14"/>
        <v>1321231.1431472036</v>
      </c>
      <c r="AJ227">
        <v>10964.38</v>
      </c>
      <c r="AK227">
        <f t="shared" si="15"/>
        <v>1266505.64444121</v>
      </c>
      <c r="AM227" s="29"/>
      <c r="AN227">
        <v>9776551.2866258901</v>
      </c>
      <c r="AO227">
        <v>5960452.7140575601</v>
      </c>
      <c r="AP227">
        <v>8691105.4363589305</v>
      </c>
      <c r="AQ227">
        <v>7500129.6720666997</v>
      </c>
      <c r="AS227">
        <v>2327280.7279791799</v>
      </c>
      <c r="AT227">
        <v>2044476.0192607399</v>
      </c>
      <c r="AU227">
        <v>2697544.8289760202</v>
      </c>
      <c r="AV227">
        <v>2227327.7528484901</v>
      </c>
      <c r="AX227">
        <v>9776551.2866258901</v>
      </c>
      <c r="AY227">
        <v>7131960.1928971596</v>
      </c>
      <c r="AZ227">
        <v>8631990.6020248905</v>
      </c>
      <c r="BA227">
        <v>5148353.4177940898</v>
      </c>
      <c r="BC227">
        <v>2327280.7279791799</v>
      </c>
      <c r="BD227">
        <v>2236121.2819409599</v>
      </c>
      <c r="BE227">
        <v>2319165.6361539098</v>
      </c>
      <c r="BF227">
        <v>2082951.5413063001</v>
      </c>
      <c r="BH227">
        <v>8691105.4363589305</v>
      </c>
      <c r="BI227">
        <v>8631990.6020248905</v>
      </c>
      <c r="BK227">
        <v>2697544.8289760202</v>
      </c>
      <c r="BL227">
        <v>2319165.6361539098</v>
      </c>
      <c r="BN227">
        <v>9776551.2866258901</v>
      </c>
      <c r="BO227">
        <v>8691105.4363589305</v>
      </c>
      <c r="BP227">
        <v>2327280.7279791799</v>
      </c>
      <c r="BQ227">
        <v>2697544.8289760202</v>
      </c>
      <c r="BS227">
        <v>9776551.2866258901</v>
      </c>
      <c r="BT227">
        <v>9986863.1798792407</v>
      </c>
      <c r="BU227">
        <v>9397145.1741991099</v>
      </c>
      <c r="BV227">
        <v>5874433.9838230796</v>
      </c>
      <c r="BX227">
        <v>2327280.7279791799</v>
      </c>
      <c r="BY227">
        <v>3168197.52786195</v>
      </c>
      <c r="BZ227">
        <v>2787033.8986022598</v>
      </c>
      <c r="CA227">
        <v>1288982.9568616</v>
      </c>
      <c r="CC227">
        <v>11174807.3467292</v>
      </c>
      <c r="CD227">
        <v>11164899.174210001</v>
      </c>
      <c r="CE227">
        <v>1605938.81864102</v>
      </c>
      <c r="CF227">
        <v>1858811.6559861901</v>
      </c>
    </row>
    <row r="228" spans="1:84">
      <c r="A228" s="36">
        <v>45650</v>
      </c>
      <c r="B228">
        <v>5231921.3725788305</v>
      </c>
      <c r="C228">
        <v>4982298.5961337499</v>
      </c>
      <c r="D228" s="137">
        <v>7220158.9496220704</v>
      </c>
      <c r="E228">
        <v>6091329.1772728404</v>
      </c>
      <c r="F228" s="135">
        <v>6167016.23436944</v>
      </c>
      <c r="G228" s="135">
        <v>9807211.5538244098</v>
      </c>
      <c r="H228">
        <v>2536112.8088530502</v>
      </c>
      <c r="I228">
        <v>2635715.6269861902</v>
      </c>
      <c r="J228">
        <v>2927065.5659000799</v>
      </c>
      <c r="K228">
        <v>9408413.0182632599</v>
      </c>
      <c r="L228" s="40">
        <v>10529619.2034721</v>
      </c>
      <c r="M228">
        <v>8242640.3623121399</v>
      </c>
      <c r="N228" t="s">
        <v>1770</v>
      </c>
      <c r="O228">
        <v>26749.17</v>
      </c>
      <c r="P228">
        <f t="shared" si="12"/>
        <v>1667092.7493237937</v>
      </c>
      <c r="Q228">
        <v>28359.25</v>
      </c>
      <c r="R228">
        <f t="shared" si="13"/>
        <v>1776333.3030588692</v>
      </c>
      <c r="T228" s="19">
        <v>44082</v>
      </c>
      <c r="U228">
        <v>2117752.0859167799</v>
      </c>
      <c r="V228" s="135">
        <v>2364971.1122528599</v>
      </c>
      <c r="W228">
        <v>1689707.33971265</v>
      </c>
      <c r="X228">
        <v>1829116.8534115499</v>
      </c>
      <c r="Y228" s="135">
        <v>1880909.17587326</v>
      </c>
      <c r="Z228">
        <v>1489469.9079177</v>
      </c>
      <c r="AA228">
        <v>1796031.65740148</v>
      </c>
      <c r="AB228" s="40">
        <v>1766468.6549201601</v>
      </c>
      <c r="AC228">
        <v>1305901.96646676</v>
      </c>
      <c r="AD228">
        <v>1744471.2491502501</v>
      </c>
      <c r="AE228">
        <v>1783077.9284559099</v>
      </c>
      <c r="AF228" s="40">
        <v>1806394.3881042399</v>
      </c>
      <c r="AG228" t="s">
        <v>1771</v>
      </c>
      <c r="AH228">
        <v>12187.71</v>
      </c>
      <c r="AI228">
        <f t="shared" si="14"/>
        <v>1317691.4119894605</v>
      </c>
      <c r="AJ228">
        <v>10918.36</v>
      </c>
      <c r="AK228">
        <f t="shared" si="15"/>
        <v>1261189.8318045463</v>
      </c>
      <c r="AM228" s="29"/>
      <c r="AN228">
        <v>10050148.0743821</v>
      </c>
      <c r="AO228">
        <v>6096380.8382016402</v>
      </c>
      <c r="AP228">
        <v>8879572.0577463694</v>
      </c>
      <c r="AQ228">
        <v>7537292.8145917896</v>
      </c>
      <c r="AS228">
        <v>2364994.31217608</v>
      </c>
      <c r="AT228">
        <v>2136375.2163265101</v>
      </c>
      <c r="AU228">
        <v>2803072.7826855602</v>
      </c>
      <c r="AV228">
        <v>2217338.18787697</v>
      </c>
      <c r="AX228">
        <v>10050148.0743821</v>
      </c>
      <c r="AY228">
        <v>7300096.1544447104</v>
      </c>
      <c r="AZ228">
        <v>8669237.6414726302</v>
      </c>
      <c r="BA228">
        <v>5178599.9941236302</v>
      </c>
      <c r="BC228">
        <v>2364994.31217608</v>
      </c>
      <c r="BD228">
        <v>2336400.1408295999</v>
      </c>
      <c r="BE228">
        <v>2387673.7890459001</v>
      </c>
      <c r="BF228">
        <v>2094605.6551799099</v>
      </c>
      <c r="BH228">
        <v>8879572.0577463694</v>
      </c>
      <c r="BI228">
        <v>8669237.6414726302</v>
      </c>
      <c r="BK228">
        <v>2803072.7826855602</v>
      </c>
      <c r="BL228">
        <v>2387673.7890459001</v>
      </c>
      <c r="BN228">
        <v>10050148.0743821</v>
      </c>
      <c r="BO228">
        <v>8879572.0577463694</v>
      </c>
      <c r="BP228">
        <v>2364994.31217608</v>
      </c>
      <c r="BQ228">
        <v>2803072.7826855602</v>
      </c>
      <c r="BS228">
        <v>10050148.0743821</v>
      </c>
      <c r="BT228">
        <v>10172768.637972601</v>
      </c>
      <c r="BU228">
        <v>9549801.7975539695</v>
      </c>
      <c r="BV228">
        <v>5901808.8461876996</v>
      </c>
      <c r="BX228">
        <v>2364994.31217608</v>
      </c>
      <c r="BY228">
        <v>3245549.0705046998</v>
      </c>
      <c r="BZ228">
        <v>2893401.0473424098</v>
      </c>
      <c r="CA228">
        <v>1323489.0306167901</v>
      </c>
      <c r="CC228">
        <v>10102919.826030901</v>
      </c>
      <c r="CD228">
        <v>10110486.0961976</v>
      </c>
      <c r="CE228">
        <v>1645396.73541503</v>
      </c>
      <c r="CF228">
        <v>1881117.3958580301</v>
      </c>
    </row>
    <row r="229" spans="1:84">
      <c r="A229" s="36">
        <v>45657</v>
      </c>
      <c r="B229">
        <v>5295828.3232705602</v>
      </c>
      <c r="C229">
        <v>5049684.1846464602</v>
      </c>
      <c r="D229" s="137">
        <v>7443189.6595758898</v>
      </c>
      <c r="E229">
        <v>6156483.8389912304</v>
      </c>
      <c r="F229" s="135">
        <v>6217431.5920854099</v>
      </c>
      <c r="G229" s="135">
        <v>9880569.4962470103</v>
      </c>
      <c r="H229">
        <v>2538504.0009299698</v>
      </c>
      <c r="I229">
        <v>2638200.7302916301</v>
      </c>
      <c r="J229">
        <v>2929825.3705765</v>
      </c>
      <c r="K229">
        <v>9612042.4373552091</v>
      </c>
      <c r="L229" s="40">
        <v>10824290.5968813</v>
      </c>
      <c r="M229">
        <v>8354987.5504504601</v>
      </c>
      <c r="N229" t="s">
        <v>1772</v>
      </c>
      <c r="O229">
        <v>26992.73</v>
      </c>
      <c r="P229">
        <f t="shared" si="12"/>
        <v>1682272.1776957882</v>
      </c>
      <c r="Q229">
        <v>28522.799999999999</v>
      </c>
      <c r="R229">
        <f t="shared" si="13"/>
        <v>1786577.5553474622</v>
      </c>
      <c r="T229" s="19">
        <v>44089</v>
      </c>
      <c r="U229">
        <v>2272107.9762856299</v>
      </c>
      <c r="V229" s="135">
        <v>2499526.1436844901</v>
      </c>
      <c r="W229">
        <v>1793438.4732976099</v>
      </c>
      <c r="X229">
        <v>1944960.92079429</v>
      </c>
      <c r="Y229" s="135">
        <v>1984368.5850921699</v>
      </c>
      <c r="Z229">
        <v>1594552.00992129</v>
      </c>
      <c r="AA229">
        <v>1898177.9645300901</v>
      </c>
      <c r="AB229" s="40">
        <v>1862423.23225543</v>
      </c>
      <c r="AC229">
        <v>1402173.05943469</v>
      </c>
      <c r="AD229">
        <v>1805708.8995002301</v>
      </c>
      <c r="AE229">
        <v>1856995.42398005</v>
      </c>
      <c r="AF229" s="40">
        <v>1869383.3604174401</v>
      </c>
      <c r="AG229" t="s">
        <v>1773</v>
      </c>
      <c r="AH229">
        <v>12147.66</v>
      </c>
      <c r="AI229">
        <f t="shared" si="14"/>
        <v>1313361.3498982082</v>
      </c>
      <c r="AJ229">
        <v>10925.06</v>
      </c>
      <c r="AK229">
        <f t="shared" si="15"/>
        <v>1261963.7549828521</v>
      </c>
      <c r="AM229" s="29"/>
      <c r="AN229">
        <v>10084821.085238701</v>
      </c>
      <c r="AO229">
        <v>6116376.9673509402</v>
      </c>
      <c r="AP229">
        <v>8893468.5880167503</v>
      </c>
      <c r="AQ229">
        <v>7630416.0673160702</v>
      </c>
      <c r="AS229">
        <v>2499550.66356734</v>
      </c>
      <c r="AT229">
        <v>2294627.2104759002</v>
      </c>
      <c r="AU229">
        <v>3021936.70555765</v>
      </c>
      <c r="AV229">
        <v>2337883.7784608998</v>
      </c>
      <c r="AX229">
        <v>10084821.085238701</v>
      </c>
      <c r="AY229">
        <v>7322945.4554081196</v>
      </c>
      <c r="AZ229">
        <v>8909722.2936470807</v>
      </c>
      <c r="BA229">
        <v>5245533.3990476802</v>
      </c>
      <c r="BC229">
        <v>2499550.66356734</v>
      </c>
      <c r="BD229">
        <v>2503896.6669256701</v>
      </c>
      <c r="BE229">
        <v>2586805.7830523299</v>
      </c>
      <c r="BF229">
        <v>2193512.9342175</v>
      </c>
      <c r="BH229">
        <v>8893468.5880167503</v>
      </c>
      <c r="BI229">
        <v>8909722.2936470807</v>
      </c>
      <c r="BK229">
        <v>3021936.70555765</v>
      </c>
      <c r="BL229">
        <v>2586805.7830523299</v>
      </c>
      <c r="BN229">
        <v>10084821.085238701</v>
      </c>
      <c r="BO229">
        <v>8893468.5880167503</v>
      </c>
      <c r="BP229">
        <v>2499550.66356734</v>
      </c>
      <c r="BQ229">
        <v>3021936.70555765</v>
      </c>
      <c r="BS229">
        <v>10084821.085238701</v>
      </c>
      <c r="BT229">
        <v>10204914.586868601</v>
      </c>
      <c r="BU229">
        <v>9610347.5409504697</v>
      </c>
      <c r="BV229">
        <v>5932793.3426301898</v>
      </c>
      <c r="BX229">
        <v>2499550.66356734</v>
      </c>
      <c r="BY229">
        <v>3414934.27649434</v>
      </c>
      <c r="BZ229">
        <v>3119317.8011189098</v>
      </c>
      <c r="CA229">
        <v>1416225.90699211</v>
      </c>
      <c r="CC229">
        <v>10828713.586332999</v>
      </c>
      <c r="CD229">
        <v>10865891.064874999</v>
      </c>
      <c r="CE229">
        <v>1595549.44131563</v>
      </c>
      <c r="CF229">
        <v>1835989.38953139</v>
      </c>
    </row>
    <row r="230" spans="1:84">
      <c r="A230" s="36">
        <v>45664</v>
      </c>
      <c r="B230">
        <v>5332793.20496698</v>
      </c>
      <c r="C230">
        <v>5092051.0349556403</v>
      </c>
      <c r="D230" s="137">
        <v>7415426.5621456699</v>
      </c>
      <c r="E230">
        <v>6104995.1124844598</v>
      </c>
      <c r="F230" s="135">
        <v>6214229.6148154903</v>
      </c>
      <c r="G230" s="135">
        <v>9814962.5147919394</v>
      </c>
      <c r="H230">
        <v>2536727.0481293201</v>
      </c>
      <c r="I230">
        <v>2636353.9897804302</v>
      </c>
      <c r="J230">
        <v>2927774.4928171001</v>
      </c>
      <c r="K230">
        <v>9710661.9927624706</v>
      </c>
      <c r="L230" s="40">
        <v>10861634.3994406</v>
      </c>
      <c r="M230">
        <v>8526933.1942387298</v>
      </c>
      <c r="N230" t="s">
        <v>1774</v>
      </c>
      <c r="O230">
        <v>27108.44</v>
      </c>
      <c r="P230">
        <f t="shared" si="12"/>
        <v>1689483.5903124884</v>
      </c>
      <c r="Q230">
        <v>28502.15</v>
      </c>
      <c r="R230">
        <f t="shared" si="13"/>
        <v>1785284.1049667869</v>
      </c>
      <c r="T230" s="19">
        <v>44096</v>
      </c>
      <c r="U230">
        <v>2146695.1896879198</v>
      </c>
      <c r="V230" s="135">
        <v>2369100.8695070301</v>
      </c>
      <c r="W230">
        <v>1709487.6183625499</v>
      </c>
      <c r="X230">
        <v>1843090.3509661499</v>
      </c>
      <c r="Y230" s="135">
        <v>1891748.18138299</v>
      </c>
      <c r="Z230">
        <v>1508047.56338306</v>
      </c>
      <c r="AA230">
        <v>1799510.6739338201</v>
      </c>
      <c r="AB230" s="40">
        <v>1755985.7445320301</v>
      </c>
      <c r="AC230">
        <v>1323707.45502873</v>
      </c>
      <c r="AD230">
        <v>1778636.64162921</v>
      </c>
      <c r="AE230">
        <v>1809289.211538</v>
      </c>
      <c r="AF230" s="40">
        <v>1803468.9031291199</v>
      </c>
      <c r="AG230" t="s">
        <v>1775</v>
      </c>
      <c r="AH230">
        <v>12201.12</v>
      </c>
      <c r="AI230">
        <f t="shared" si="14"/>
        <v>1319141.2530042846</v>
      </c>
      <c r="AJ230">
        <v>11022.95</v>
      </c>
      <c r="AK230">
        <f t="shared" si="15"/>
        <v>1273271.1191506714</v>
      </c>
      <c r="AM230" s="29"/>
      <c r="AN230">
        <v>9097012.8599395901</v>
      </c>
      <c r="AO230">
        <v>5545137.9404851999</v>
      </c>
      <c r="AP230">
        <v>8090521.7765476601</v>
      </c>
      <c r="AQ230">
        <v>6968591.9297174104</v>
      </c>
      <c r="AS230">
        <v>2369124.1099423999</v>
      </c>
      <c r="AT230">
        <v>2168330.9288113001</v>
      </c>
      <c r="AU230">
        <v>2883320.4688737202</v>
      </c>
      <c r="AV230">
        <v>2193916.8953832798</v>
      </c>
      <c r="AX230">
        <v>9097012.8599395901</v>
      </c>
      <c r="AY230">
        <v>6667175.6898763198</v>
      </c>
      <c r="AZ230">
        <v>8174982.0447014701</v>
      </c>
      <c r="BA230">
        <v>4829641.2835041899</v>
      </c>
      <c r="BC230">
        <v>2369124.1099423999</v>
      </c>
      <c r="BD230">
        <v>2363791.1289278502</v>
      </c>
      <c r="BE230">
        <v>2392497.86665835</v>
      </c>
      <c r="BF230">
        <v>2048357.2157956599</v>
      </c>
      <c r="BH230">
        <v>8090521.7765476601</v>
      </c>
      <c r="BI230">
        <v>8174982.0447014701</v>
      </c>
      <c r="BK230">
        <v>2883320.4688737202</v>
      </c>
      <c r="BL230">
        <v>2392497.86665835</v>
      </c>
      <c r="BN230">
        <v>9097012.8599395901</v>
      </c>
      <c r="BO230">
        <v>8090521.7765476601</v>
      </c>
      <c r="BP230">
        <v>2369124.1099423999</v>
      </c>
      <c r="BQ230">
        <v>2883320.4688737202</v>
      </c>
      <c r="BS230">
        <v>9097012.8599395901</v>
      </c>
      <c r="BT230">
        <v>9292646.2473755609</v>
      </c>
      <c r="BU230">
        <v>8708128.1138060391</v>
      </c>
      <c r="BV230">
        <v>5390387.7112802202</v>
      </c>
      <c r="BX230">
        <v>2369124.1099423999</v>
      </c>
      <c r="BY230">
        <v>3191802.4708682001</v>
      </c>
      <c r="BZ230">
        <v>2979821.9090528698</v>
      </c>
      <c r="CA230">
        <v>1314434.6699270499</v>
      </c>
      <c r="CC230">
        <v>10699851.8946556</v>
      </c>
      <c r="CD230">
        <v>11088098.5371517</v>
      </c>
      <c r="CE230">
        <v>1709527.51565601</v>
      </c>
      <c r="CF230">
        <v>1961396.6447833399</v>
      </c>
    </row>
    <row r="231" spans="1:84">
      <c r="A231" s="36">
        <v>45671</v>
      </c>
      <c r="B231">
        <v>4953187.2086600801</v>
      </c>
      <c r="C231">
        <v>4711012.8560099099</v>
      </c>
      <c r="D231" s="137">
        <v>6781555.8996134596</v>
      </c>
      <c r="E231">
        <v>5685317.3984685699</v>
      </c>
      <c r="F231" s="135">
        <v>5761212.27589544</v>
      </c>
      <c r="G231" s="135">
        <v>8845244.2183304895</v>
      </c>
      <c r="H231">
        <v>2428840.0467723799</v>
      </c>
      <c r="I231">
        <v>2524229.8545950698</v>
      </c>
      <c r="J231">
        <v>2803256.2436375902</v>
      </c>
      <c r="K231">
        <v>8803589.0560185295</v>
      </c>
      <c r="L231" s="40">
        <v>9797737.3100154009</v>
      </c>
      <c r="M231">
        <v>7473345.3287585899</v>
      </c>
      <c r="N231" t="s">
        <v>1776</v>
      </c>
      <c r="O231">
        <v>26986.49</v>
      </c>
      <c r="P231">
        <f t="shared" si="12"/>
        <v>1681883.2811896245</v>
      </c>
      <c r="Q231">
        <v>28468.9</v>
      </c>
      <c r="R231">
        <f t="shared" si="13"/>
        <v>1783201.4306250217</v>
      </c>
      <c r="T231" s="19">
        <v>44103</v>
      </c>
      <c r="U231">
        <v>2230638.1272553499</v>
      </c>
      <c r="V231" s="135">
        <v>2473234.6982262102</v>
      </c>
      <c r="W231">
        <v>1792261.0088436599</v>
      </c>
      <c r="X231">
        <v>1897965.29434892</v>
      </c>
      <c r="Y231" s="135">
        <v>1963426.5199755901</v>
      </c>
      <c r="Z231">
        <v>1572411.03338825</v>
      </c>
      <c r="AA231">
        <v>1862085.6584354099</v>
      </c>
      <c r="AB231" s="40">
        <v>1819701.6872723701</v>
      </c>
      <c r="AC231">
        <v>1385206.9033893601</v>
      </c>
      <c r="AD231">
        <v>1806249.9754905</v>
      </c>
      <c r="AE231">
        <v>1837378.4265471301</v>
      </c>
      <c r="AF231" s="40">
        <v>1842622.2130160499</v>
      </c>
      <c r="AG231" t="s">
        <v>1777</v>
      </c>
      <c r="AH231">
        <v>12284.03</v>
      </c>
      <c r="AI231">
        <f t="shared" si="14"/>
        <v>1328105.184289821</v>
      </c>
      <c r="AJ231">
        <v>11075.02</v>
      </c>
      <c r="AK231">
        <f t="shared" si="15"/>
        <v>1279285.7728662535</v>
      </c>
      <c r="AM231" s="29"/>
      <c r="AN231">
        <v>8854168.1016435008</v>
      </c>
      <c r="AO231">
        <v>5339108.3403064702</v>
      </c>
      <c r="AP231">
        <v>7861640.9154891297</v>
      </c>
      <c r="AQ231">
        <v>6889324.1965168696</v>
      </c>
      <c r="AS231">
        <v>2473258.9601949202</v>
      </c>
      <c r="AT231">
        <v>2276563.16712292</v>
      </c>
      <c r="AU231">
        <v>2991156.6544095902</v>
      </c>
      <c r="AV231">
        <v>2259679.5543223899</v>
      </c>
      <c r="AX231">
        <v>8854168.1016435008</v>
      </c>
      <c r="AY231">
        <v>6433524.5178246098</v>
      </c>
      <c r="AZ231">
        <v>8057916.3018213501</v>
      </c>
      <c r="BA231">
        <v>4830679.6563801402</v>
      </c>
      <c r="BC231">
        <v>2473258.9601949202</v>
      </c>
      <c r="BD231">
        <v>2462030.2882460901</v>
      </c>
      <c r="BE231">
        <v>2511034.1734619401</v>
      </c>
      <c r="BF231">
        <v>2141014.65445218</v>
      </c>
      <c r="BH231">
        <v>7861640.9154891297</v>
      </c>
      <c r="BI231">
        <v>8057916.3018213501</v>
      </c>
      <c r="BK231">
        <v>2991156.6544095902</v>
      </c>
      <c r="BL231">
        <v>2511034.1734619401</v>
      </c>
      <c r="BN231">
        <v>8854168.1016435008</v>
      </c>
      <c r="BO231">
        <v>7861640.9154891297</v>
      </c>
      <c r="BP231">
        <v>2473258.9601949202</v>
      </c>
      <c r="BQ231">
        <v>2991156.6544095902</v>
      </c>
      <c r="BS231">
        <v>8854168.1016435008</v>
      </c>
      <c r="BT231">
        <v>9040072.1223718897</v>
      </c>
      <c r="BU231">
        <v>8448146.9489683602</v>
      </c>
      <c r="BV231">
        <v>5219054.2378771799</v>
      </c>
      <c r="BX231">
        <v>2473258.9601949202</v>
      </c>
      <c r="BY231">
        <v>3325922.01069408</v>
      </c>
      <c r="BZ231">
        <v>3114137.38160343</v>
      </c>
      <c r="CA231">
        <v>1371021.08246741</v>
      </c>
      <c r="CC231">
        <v>10582581.5178902</v>
      </c>
      <c r="CD231">
        <v>11012810.3480845</v>
      </c>
      <c r="CE231">
        <v>1701048.25917836</v>
      </c>
      <c r="CF231">
        <v>1948667.1805586901</v>
      </c>
    </row>
    <row r="232" spans="1:84">
      <c r="A232" s="36">
        <v>45678</v>
      </c>
      <c r="B232">
        <v>4909524.8634157497</v>
      </c>
      <c r="C232">
        <v>4669485.2776841801</v>
      </c>
      <c r="D232" s="137">
        <v>6722963.2566408003</v>
      </c>
      <c r="E232">
        <v>5643312.9358069496</v>
      </c>
      <c r="F232" s="135">
        <v>5718647.0840217602</v>
      </c>
      <c r="G232" s="135">
        <v>8895750.56281716</v>
      </c>
      <c r="H232">
        <v>2376377.1017620899</v>
      </c>
      <c r="I232">
        <v>2469706.4897358101</v>
      </c>
      <c r="J232">
        <v>2742705.9087750199</v>
      </c>
      <c r="K232">
        <v>8663171.8105750307</v>
      </c>
      <c r="L232" s="40">
        <v>9536186.7125245407</v>
      </c>
      <c r="M232">
        <v>7152215.6799818296</v>
      </c>
      <c r="N232" t="s">
        <v>1778</v>
      </c>
      <c r="O232">
        <v>26871.88</v>
      </c>
      <c r="P232">
        <f t="shared" si="12"/>
        <v>1674740.4240467674</v>
      </c>
      <c r="Q232">
        <v>28289.35</v>
      </c>
      <c r="R232">
        <f t="shared" si="13"/>
        <v>1771954.989179489</v>
      </c>
      <c r="T232" s="19">
        <v>44110</v>
      </c>
      <c r="U232">
        <v>2293021.6402142602</v>
      </c>
      <c r="V232" s="135">
        <v>2556125.1591372602</v>
      </c>
      <c r="W232">
        <v>1861101.75419335</v>
      </c>
      <c r="X232">
        <v>1913769.01869986</v>
      </c>
      <c r="Y232" s="135">
        <v>1985348.1770711199</v>
      </c>
      <c r="Z232">
        <v>1589172.9350041701</v>
      </c>
      <c r="AA232">
        <v>1902399.81294053</v>
      </c>
      <c r="AB232" s="40">
        <v>1877604.5949613799</v>
      </c>
      <c r="AC232">
        <v>1420501.9752877201</v>
      </c>
      <c r="AD232">
        <v>1864989.2246934499</v>
      </c>
      <c r="AE232">
        <v>1897129.9729784401</v>
      </c>
      <c r="AF232" s="40">
        <v>1911886.3820033299</v>
      </c>
      <c r="AG232" t="s">
        <v>1779</v>
      </c>
      <c r="AH232">
        <v>12203.87</v>
      </c>
      <c r="AI232">
        <f t="shared" si="14"/>
        <v>1319438.57312291</v>
      </c>
      <c r="AJ232">
        <v>11089.92</v>
      </c>
      <c r="AK232">
        <f t="shared" si="15"/>
        <v>1281006.8856060684</v>
      </c>
      <c r="AM232" s="29"/>
      <c r="AN232">
        <v>7918061.1790972399</v>
      </c>
      <c r="AO232">
        <v>4854343.9985483503</v>
      </c>
      <c r="AP232">
        <v>6877520.7056882</v>
      </c>
      <c r="AQ232">
        <v>6091506.0079392297</v>
      </c>
      <c r="AS232">
        <v>2556150.2342458498</v>
      </c>
      <c r="AT232">
        <v>2317905.55423787</v>
      </c>
      <c r="AU232">
        <v>2986654.9636447099</v>
      </c>
      <c r="AV232">
        <v>2311979.8376071798</v>
      </c>
      <c r="AX232">
        <v>7918061.1790972399</v>
      </c>
      <c r="AY232">
        <v>5749833.8673153901</v>
      </c>
      <c r="AZ232">
        <v>7140401.66211446</v>
      </c>
      <c r="BA232">
        <v>4442437.9323968701</v>
      </c>
      <c r="BC232">
        <v>2556150.2342458498</v>
      </c>
      <c r="BD232">
        <v>2518693.9153300701</v>
      </c>
      <c r="BE232">
        <v>2523777.6718922602</v>
      </c>
      <c r="BF232">
        <v>2191960.0981548699</v>
      </c>
      <c r="BH232">
        <v>6877520.7056882</v>
      </c>
      <c r="BI232">
        <v>7140401.66211446</v>
      </c>
      <c r="BK232">
        <v>2986654.9636447099</v>
      </c>
      <c r="BL232">
        <v>2523777.6718922602</v>
      </c>
      <c r="BN232">
        <v>7918061.1790972399</v>
      </c>
      <c r="BO232">
        <v>6877520.7056882</v>
      </c>
      <c r="BP232">
        <v>2556150.2342458498</v>
      </c>
      <c r="BQ232">
        <v>2986654.9636447099</v>
      </c>
      <c r="BS232">
        <v>7918061.1790972399</v>
      </c>
      <c r="BT232">
        <v>8146641.7945178803</v>
      </c>
      <c r="BU232">
        <v>7409869.6889401404</v>
      </c>
      <c r="BV232">
        <v>5003507.2978528496</v>
      </c>
      <c r="BX232">
        <v>2556150.2342458498</v>
      </c>
      <c r="BY232">
        <v>3408188.6916286</v>
      </c>
      <c r="BZ232">
        <v>3096480.2226497401</v>
      </c>
      <c r="CA232">
        <v>1387185.4210297</v>
      </c>
      <c r="CC232">
        <v>9805290.9054012094</v>
      </c>
      <c r="CD232">
        <v>10176277.274044</v>
      </c>
      <c r="CE232">
        <v>1729149.57641999</v>
      </c>
      <c r="CF232">
        <v>1982885.7762493</v>
      </c>
    </row>
    <row r="233" spans="1:84">
      <c r="A233" s="36">
        <v>45685</v>
      </c>
      <c r="B233">
        <v>4703364.0953511903</v>
      </c>
      <c r="C233">
        <v>4454548.87035238</v>
      </c>
      <c r="D233" s="137">
        <v>6284693.2819403904</v>
      </c>
      <c r="E233">
        <v>5536180.2830335898</v>
      </c>
      <c r="F233" s="135">
        <v>5629750.7151006404</v>
      </c>
      <c r="G233" s="135">
        <v>8632080.5161352605</v>
      </c>
      <c r="H233">
        <v>2413012.9154142598</v>
      </c>
      <c r="I233">
        <v>2507781.13145258</v>
      </c>
      <c r="J233">
        <v>2784989.2915353002</v>
      </c>
      <c r="K233">
        <v>7873783.5951954303</v>
      </c>
      <c r="L233" s="40">
        <v>8527973.3723428808</v>
      </c>
      <c r="M233">
        <v>6183877.1990690902</v>
      </c>
      <c r="N233" t="s">
        <v>1780</v>
      </c>
      <c r="O233">
        <v>27238.11</v>
      </c>
      <c r="P233">
        <f t="shared" si="12"/>
        <v>1697565.0342154137</v>
      </c>
      <c r="Q233">
        <v>28418.85</v>
      </c>
      <c r="R233">
        <f t="shared" si="13"/>
        <v>1780066.4576684695</v>
      </c>
      <c r="T233" s="19">
        <v>44117</v>
      </c>
      <c r="U233">
        <v>2270259.5787324002</v>
      </c>
      <c r="V233" s="135">
        <v>2510447.2025434799</v>
      </c>
      <c r="W233">
        <v>1813420.32725092</v>
      </c>
      <c r="X233">
        <v>1906924.1048429799</v>
      </c>
      <c r="Y233" s="135">
        <v>1976344.6230881</v>
      </c>
      <c r="Z233">
        <v>1600599.0884068499</v>
      </c>
      <c r="AA233">
        <v>1937277.1428444399</v>
      </c>
      <c r="AB233" s="40">
        <v>1909401.8287770499</v>
      </c>
      <c r="AC233">
        <v>1433868.8988751799</v>
      </c>
      <c r="AD233">
        <v>1901488.6179783901</v>
      </c>
      <c r="AE233">
        <v>1945981.0697826401</v>
      </c>
      <c r="AF233" s="40">
        <v>1977617.0358166001</v>
      </c>
      <c r="AG233" t="s">
        <v>1781</v>
      </c>
      <c r="AH233">
        <v>12171.57</v>
      </c>
      <c r="AI233">
        <f t="shared" si="14"/>
        <v>1315946.4131841469</v>
      </c>
      <c r="AJ233">
        <v>11048.26</v>
      </c>
      <c r="AK233">
        <f t="shared" si="15"/>
        <v>1276194.7005899141</v>
      </c>
      <c r="AM233" s="29"/>
      <c r="AN233">
        <v>8341400.3200376704</v>
      </c>
      <c r="AO233">
        <v>5132546.4531051498</v>
      </c>
      <c r="AP233">
        <v>7264002.9817443397</v>
      </c>
      <c r="AQ233">
        <v>6471128.6623540102</v>
      </c>
      <c r="AS233">
        <v>2510471.8295598701</v>
      </c>
      <c r="AT233">
        <v>2292269.5188079998</v>
      </c>
      <c r="AU233">
        <v>2970900.3587114802</v>
      </c>
      <c r="AV233">
        <v>2294281.6319503002</v>
      </c>
      <c r="AX233">
        <v>8341400.3200376704</v>
      </c>
      <c r="AY233">
        <v>6055437.5373632004</v>
      </c>
      <c r="AZ233">
        <v>7497850.16931991</v>
      </c>
      <c r="BA233">
        <v>4769534.6373592503</v>
      </c>
      <c r="BC233">
        <v>2510471.8295598701</v>
      </c>
      <c r="BD233">
        <v>2519273.2149306</v>
      </c>
      <c r="BE233">
        <v>2470122.1585878301</v>
      </c>
      <c r="BF233">
        <v>2155770.8369343299</v>
      </c>
      <c r="BH233">
        <v>7264002.9817443397</v>
      </c>
      <c r="BI233">
        <v>7497850.16931991</v>
      </c>
      <c r="BK233">
        <v>2970900.3587114802</v>
      </c>
      <c r="BL233">
        <v>2470122.1585878301</v>
      </c>
      <c r="BN233">
        <v>8341400.3200376704</v>
      </c>
      <c r="BO233">
        <v>7264002.9817443397</v>
      </c>
      <c r="BP233">
        <v>2510471.8295598701</v>
      </c>
      <c r="BQ233">
        <v>2970900.3587114802</v>
      </c>
      <c r="BS233">
        <v>8341400.3200376704</v>
      </c>
      <c r="BT233">
        <v>8657884.3003328498</v>
      </c>
      <c r="BU233">
        <v>7873431.1366802398</v>
      </c>
      <c r="BV233">
        <v>5245551.96338649</v>
      </c>
      <c r="BX233">
        <v>2510471.8295598701</v>
      </c>
      <c r="BY233">
        <v>3367171.1407248499</v>
      </c>
      <c r="BZ233">
        <v>3080146.2894752598</v>
      </c>
      <c r="CA233">
        <v>1395487.7257745599</v>
      </c>
      <c r="CC233">
        <v>9210452.9326250404</v>
      </c>
      <c r="CD233">
        <v>9327677.5121614803</v>
      </c>
      <c r="CE233">
        <v>1732184.2339266001</v>
      </c>
      <c r="CF233">
        <v>2007711.5061679501</v>
      </c>
    </row>
    <row r="234" spans="1:84">
      <c r="N234" t="s">
        <v>1782</v>
      </c>
      <c r="O234">
        <v>27539.54</v>
      </c>
      <c r="P234">
        <f t="shared" si="12"/>
        <v>1716351.1037431289</v>
      </c>
      <c r="Q234">
        <v>28513.05</v>
      </c>
      <c r="R234">
        <f t="shared" si="13"/>
        <v>1785966.8463299521</v>
      </c>
      <c r="AG234" t="s">
        <v>1783</v>
      </c>
      <c r="AH234">
        <v>12256.05</v>
      </c>
      <c r="AI234">
        <f t="shared" si="14"/>
        <v>1325080.0872283168</v>
      </c>
      <c r="AJ234">
        <v>11031.49</v>
      </c>
      <c r="AK234">
        <f t="shared" si="15"/>
        <v>1274257.5824257061</v>
      </c>
      <c r="CC234">
        <v>9707402.9206048194</v>
      </c>
      <c r="CD234">
        <v>9859821.5142302904</v>
      </c>
      <c r="CE234">
        <v>1809768.7657641801</v>
      </c>
      <c r="CF234">
        <v>2121699.32693063</v>
      </c>
    </row>
    <row r="235" spans="1:84">
      <c r="N235" t="s">
        <v>1784</v>
      </c>
      <c r="O235">
        <v>27846.880000000001</v>
      </c>
      <c r="P235">
        <f t="shared" si="12"/>
        <v>1735505.5031348551</v>
      </c>
      <c r="Q235">
        <v>28778.799999999999</v>
      </c>
      <c r="R235">
        <f t="shared" si="13"/>
        <v>1802612.5818584973</v>
      </c>
      <c r="AG235" t="s">
        <v>1785</v>
      </c>
      <c r="AH235">
        <v>12235.55</v>
      </c>
      <c r="AI235">
        <f t="shared" si="14"/>
        <v>1322863.7008894735</v>
      </c>
      <c r="AJ235">
        <v>10961.19</v>
      </c>
      <c r="AK235">
        <f t="shared" si="15"/>
        <v>1266137.1645995986</v>
      </c>
      <c r="CC235">
        <v>10345324.9035323</v>
      </c>
      <c r="CD235">
        <v>10409358.666325901</v>
      </c>
      <c r="CE235">
        <v>1839702.3411499199</v>
      </c>
      <c r="CF235">
        <v>2195035.8641659901</v>
      </c>
    </row>
    <row r="236" spans="1:84">
      <c r="N236" t="s">
        <v>1786</v>
      </c>
      <c r="O236">
        <v>27959.99</v>
      </c>
      <c r="P236">
        <f t="shared" si="12"/>
        <v>1742554.8755406535</v>
      </c>
      <c r="Q236">
        <v>28862.5</v>
      </c>
      <c r="R236">
        <f t="shared" si="13"/>
        <v>1807855.2838857381</v>
      </c>
      <c r="AG236" t="s">
        <v>1787</v>
      </c>
      <c r="AH236">
        <v>12304.14</v>
      </c>
      <c r="AI236">
        <f t="shared" si="14"/>
        <v>1330279.405230023</v>
      </c>
      <c r="AJ236">
        <v>10997.58</v>
      </c>
      <c r="AK236">
        <f t="shared" si="15"/>
        <v>1270340.6070561002</v>
      </c>
      <c r="CC236">
        <v>10657443.355871901</v>
      </c>
      <c r="CD236">
        <v>10722732.408975599</v>
      </c>
      <c r="CE236">
        <v>1825775.79442741</v>
      </c>
      <c r="CF236">
        <v>2208008.5261232099</v>
      </c>
    </row>
    <row r="237" spans="1:84">
      <c r="N237" t="s">
        <v>1788</v>
      </c>
      <c r="O237">
        <v>27706.9</v>
      </c>
      <c r="P237">
        <f t="shared" si="12"/>
        <v>1726781.5074725468</v>
      </c>
      <c r="Q237">
        <v>28762</v>
      </c>
      <c r="R237">
        <f t="shared" si="13"/>
        <v>1801560.2832437106</v>
      </c>
      <c r="AG237" t="s">
        <v>1789</v>
      </c>
      <c r="AH237">
        <v>12469.22</v>
      </c>
      <c r="AI237">
        <f t="shared" si="14"/>
        <v>1348127.2616600839</v>
      </c>
      <c r="AJ237">
        <v>11141.16</v>
      </c>
      <c r="AK237">
        <f t="shared" si="15"/>
        <v>1286925.6652562781</v>
      </c>
      <c r="CC237">
        <v>10332657.769601701</v>
      </c>
      <c r="CD237">
        <v>10315429.4184207</v>
      </c>
      <c r="CE237">
        <v>1838054.1366449399</v>
      </c>
      <c r="CF237">
        <v>2218231.6055991598</v>
      </c>
    </row>
    <row r="238" spans="1:84">
      <c r="N238" t="s">
        <v>1790</v>
      </c>
      <c r="O238">
        <v>27904.07</v>
      </c>
      <c r="P238">
        <f t="shared" si="12"/>
        <v>1739069.7645431091</v>
      </c>
      <c r="Q238">
        <v>28791.1</v>
      </c>
      <c r="R238">
        <f t="shared" si="13"/>
        <v>1803383.0147728946</v>
      </c>
      <c r="AG238" t="s">
        <v>1791</v>
      </c>
      <c r="AH238">
        <v>12405.15</v>
      </c>
      <c r="AI238">
        <f t="shared" si="14"/>
        <v>1341200.2434781478</v>
      </c>
      <c r="AJ238">
        <v>11087.51</v>
      </c>
      <c r="AK238">
        <f t="shared" si="15"/>
        <v>1280728.5042837225</v>
      </c>
      <c r="CC238">
        <v>10749890.490338201</v>
      </c>
      <c r="CD238">
        <v>10577802.3656782</v>
      </c>
      <c r="CE238">
        <v>1886220.34529572</v>
      </c>
      <c r="CF238">
        <v>2246924.43141759</v>
      </c>
    </row>
    <row r="239" spans="1:84">
      <c r="N239" t="s">
        <v>1792</v>
      </c>
      <c r="O239">
        <v>27931</v>
      </c>
      <c r="P239">
        <f t="shared" si="12"/>
        <v>1740748.127189101</v>
      </c>
      <c r="Q239">
        <v>28932.85</v>
      </c>
      <c r="R239">
        <f t="shared" si="13"/>
        <v>1812261.7843351571</v>
      </c>
      <c r="AG239" t="s">
        <v>1793</v>
      </c>
      <c r="AH239">
        <v>12499</v>
      </c>
      <c r="AI239">
        <f t="shared" si="14"/>
        <v>1351346.9682537792</v>
      </c>
      <c r="AJ239">
        <v>11189.82</v>
      </c>
      <c r="AK239">
        <f t="shared" si="15"/>
        <v>1292546.4267273792</v>
      </c>
      <c r="CC239">
        <v>11208910.814275701</v>
      </c>
      <c r="CD239">
        <v>11034022.981709899</v>
      </c>
      <c r="CE239">
        <v>1869697.0550709299</v>
      </c>
      <c r="CF239">
        <v>2225050.6220777398</v>
      </c>
    </row>
    <row r="240" spans="1:84">
      <c r="N240" t="s">
        <v>1794</v>
      </c>
      <c r="O240">
        <v>27761.66</v>
      </c>
      <c r="P240">
        <f t="shared" si="12"/>
        <v>1730194.3236067658</v>
      </c>
      <c r="Q240">
        <v>28596.7</v>
      </c>
      <c r="R240">
        <f t="shared" si="13"/>
        <v>1791206.4165160775</v>
      </c>
      <c r="AG240" t="s">
        <v>1795</v>
      </c>
      <c r="AH240">
        <v>12628.49</v>
      </c>
      <c r="AI240">
        <f t="shared" si="14"/>
        <v>1365346.9617667948</v>
      </c>
      <c r="AJ240">
        <v>11348.99</v>
      </c>
      <c r="AK240">
        <f t="shared" si="15"/>
        <v>1310932.3002036456</v>
      </c>
      <c r="CC240">
        <v>10710618.684026999</v>
      </c>
      <c r="CD240">
        <v>10622453.9244921</v>
      </c>
      <c r="CE240">
        <v>1884850.9497022801</v>
      </c>
      <c r="CF240">
        <v>2263288.1170181399</v>
      </c>
    </row>
    <row r="241" spans="14:84">
      <c r="N241" t="s">
        <v>1796</v>
      </c>
      <c r="O241">
        <v>27399.66</v>
      </c>
      <c r="P241">
        <f t="shared" si="12"/>
        <v>1707633.3403966245</v>
      </c>
      <c r="Q241">
        <v>28003.4</v>
      </c>
      <c r="R241">
        <f t="shared" si="13"/>
        <v>1754043.9898403075</v>
      </c>
      <c r="AG241" t="s">
        <v>1797</v>
      </c>
      <c r="AH241">
        <v>12591.4</v>
      </c>
      <c r="AI241">
        <f t="shared" si="14"/>
        <v>1361336.9242395901</v>
      </c>
      <c r="AJ241">
        <v>11305.96</v>
      </c>
      <c r="AK241">
        <f t="shared" si="15"/>
        <v>1305961.8652241661</v>
      </c>
      <c r="CC241">
        <v>10952196.6884453</v>
      </c>
      <c r="CD241">
        <v>10869532.202775801</v>
      </c>
      <c r="CE241">
        <v>1837192.4934390499</v>
      </c>
      <c r="CF241">
        <v>2191802.1618421199</v>
      </c>
    </row>
    <row r="242" spans="14:84">
      <c r="N242" t="s">
        <v>1798</v>
      </c>
      <c r="O242">
        <v>27370.93</v>
      </c>
      <c r="P242">
        <f t="shared" si="12"/>
        <v>1705842.7960661624</v>
      </c>
      <c r="Q242">
        <v>27892.6</v>
      </c>
      <c r="R242">
        <f t="shared" si="13"/>
        <v>1747103.8299285001</v>
      </c>
      <c r="AG242" t="s">
        <v>1799</v>
      </c>
      <c r="AH242">
        <v>12551.63</v>
      </c>
      <c r="AI242">
        <f t="shared" si="14"/>
        <v>1357037.1347422341</v>
      </c>
      <c r="AJ242">
        <v>11297.69</v>
      </c>
      <c r="AK242">
        <f t="shared" si="15"/>
        <v>1305006.5898981078</v>
      </c>
      <c r="CC242">
        <v>11842610.2792159</v>
      </c>
      <c r="CD242">
        <v>11923496.392818</v>
      </c>
      <c r="CE242">
        <v>1888202.1430193901</v>
      </c>
      <c r="CF242">
        <v>2251243.8364712801</v>
      </c>
    </row>
    <row r="243" spans="14:84">
      <c r="N243" t="s">
        <v>1800</v>
      </c>
      <c r="O243">
        <v>27767.46</v>
      </c>
      <c r="P243">
        <f t="shared" si="12"/>
        <v>1730555.7979233924</v>
      </c>
      <c r="Q243">
        <v>28388.1</v>
      </c>
      <c r="R243">
        <f t="shared" si="13"/>
        <v>1778140.375382476</v>
      </c>
      <c r="AG243" t="s">
        <v>1801</v>
      </c>
      <c r="AH243">
        <v>12642.7</v>
      </c>
      <c r="AI243">
        <f t="shared" si="14"/>
        <v>1366883.2959070371</v>
      </c>
      <c r="AJ243">
        <v>11346.23</v>
      </c>
      <c r="AK243">
        <f t="shared" si="15"/>
        <v>1310613.4900585525</v>
      </c>
      <c r="CC243">
        <v>11612093.8701309</v>
      </c>
      <c r="CD243">
        <v>11713702.4737863</v>
      </c>
      <c r="CE243">
        <v>1897086.1341023</v>
      </c>
      <c r="CF243">
        <v>2269546.4488617899</v>
      </c>
    </row>
    <row r="244" spans="14:84">
      <c r="N244" t="s">
        <v>1802</v>
      </c>
      <c r="O244">
        <v>27772.89</v>
      </c>
      <c r="P244">
        <f t="shared" si="12"/>
        <v>1730894.2126715446</v>
      </c>
      <c r="Q244">
        <v>28437.05</v>
      </c>
      <c r="R244">
        <f t="shared" si="13"/>
        <v>1781206.4478344885</v>
      </c>
      <c r="AG244" t="s">
        <v>1803</v>
      </c>
      <c r="AH244">
        <v>12733.32</v>
      </c>
      <c r="AI244">
        <f t="shared" si="14"/>
        <v>1376680.8046887922</v>
      </c>
      <c r="AJ244">
        <v>11409.72</v>
      </c>
      <c r="AK244">
        <f t="shared" si="15"/>
        <v>1317947.2785049188</v>
      </c>
      <c r="CC244">
        <v>10627736.6727599</v>
      </c>
      <c r="CD244">
        <v>11002270.754040901</v>
      </c>
      <c r="CE244">
        <v>1910384.70790235</v>
      </c>
      <c r="CF244">
        <v>2275878.4834541199</v>
      </c>
    </row>
    <row r="245" spans="14:84">
      <c r="N245" t="s">
        <v>1804</v>
      </c>
      <c r="O245">
        <v>27799.78</v>
      </c>
      <c r="P245">
        <f t="shared" si="12"/>
        <v>1732570.0823912148</v>
      </c>
      <c r="Q245">
        <v>28463.599999999999</v>
      </c>
      <c r="R245">
        <f t="shared" si="13"/>
        <v>1782869.4554667852</v>
      </c>
      <c r="AG245" t="s">
        <v>1805</v>
      </c>
      <c r="AH245">
        <v>12689.11</v>
      </c>
      <c r="AI245">
        <f t="shared" si="14"/>
        <v>1371900.9783453648</v>
      </c>
      <c r="AJ245">
        <v>11392.42</v>
      </c>
      <c r="AK245">
        <f t="shared" si="15"/>
        <v>1315948.9395519793</v>
      </c>
      <c r="CC245">
        <v>11689978.9532023</v>
      </c>
      <c r="CD245">
        <v>11919530.066805299</v>
      </c>
      <c r="CE245">
        <v>1896161.8937520201</v>
      </c>
      <c r="CF245">
        <v>2280293.6877120198</v>
      </c>
    </row>
    <row r="246" spans="14:84">
      <c r="N246" t="s">
        <v>1806</v>
      </c>
      <c r="O246">
        <v>28110.27</v>
      </c>
      <c r="P246">
        <f t="shared" si="12"/>
        <v>1751920.799730764</v>
      </c>
      <c r="Q246">
        <v>28731.8</v>
      </c>
      <c r="R246">
        <f t="shared" si="13"/>
        <v>1799668.6512099868</v>
      </c>
      <c r="AG246" t="s">
        <v>1807</v>
      </c>
      <c r="AH246">
        <v>12747.45</v>
      </c>
      <c r="AI246">
        <f t="shared" si="14"/>
        <v>1378208.4895164925</v>
      </c>
      <c r="AJ246">
        <v>11441.38</v>
      </c>
      <c r="AK246">
        <f t="shared" si="15"/>
        <v>1321604.3542997206</v>
      </c>
      <c r="CC246">
        <v>12316737.174778201</v>
      </c>
      <c r="CD246">
        <v>12656514.610835901</v>
      </c>
      <c r="CE246">
        <v>1942864.36119513</v>
      </c>
      <c r="CF246">
        <v>2346570.42374537</v>
      </c>
    </row>
    <row r="247" spans="14:84">
      <c r="N247" t="s">
        <v>1808</v>
      </c>
      <c r="O247">
        <v>28190.54</v>
      </c>
      <c r="P247">
        <f t="shared" si="12"/>
        <v>1756923.4796265599</v>
      </c>
      <c r="Q247">
        <v>28745.85</v>
      </c>
      <c r="R247">
        <f t="shared" si="13"/>
        <v>1800548.6985634244</v>
      </c>
      <c r="AG247" t="s">
        <v>1809</v>
      </c>
      <c r="AH247">
        <v>12668.87</v>
      </c>
      <c r="AI247">
        <f t="shared" si="14"/>
        <v>1369712.7022722824</v>
      </c>
      <c r="AJ247">
        <v>11299.2</v>
      </c>
      <c r="AK247">
        <f t="shared" si="15"/>
        <v>1305181.0113905319</v>
      </c>
      <c r="CC247">
        <v>12120593.135269901</v>
      </c>
      <c r="CD247">
        <v>12525203.2717485</v>
      </c>
      <c r="CE247">
        <v>1969646.7464142099</v>
      </c>
      <c r="CF247">
        <v>2380490.0992206102</v>
      </c>
    </row>
    <row r="248" spans="14:84">
      <c r="N248" t="s">
        <v>1810</v>
      </c>
      <c r="O248">
        <v>27757.59</v>
      </c>
      <c r="P248">
        <f t="shared" si="12"/>
        <v>1729940.6683535469</v>
      </c>
      <c r="Q248">
        <v>28187.75</v>
      </c>
      <c r="R248">
        <f t="shared" si="13"/>
        <v>1765591.088032922</v>
      </c>
      <c r="AG248" t="s">
        <v>1811</v>
      </c>
      <c r="AH248">
        <v>12758.49</v>
      </c>
      <c r="AI248">
        <f t="shared" si="14"/>
        <v>1379402.0946472648</v>
      </c>
      <c r="AJ248">
        <v>11372.32</v>
      </c>
      <c r="AK248">
        <f t="shared" si="15"/>
        <v>1313627.1700170608</v>
      </c>
      <c r="CC248">
        <v>12377246.6949092</v>
      </c>
      <c r="CD248">
        <v>12939975.378092401</v>
      </c>
      <c r="CE248">
        <v>2012181.2679030199</v>
      </c>
      <c r="CF248">
        <v>2422446.23721937</v>
      </c>
    </row>
    <row r="249" spans="14:84">
      <c r="N249" t="s">
        <v>1812</v>
      </c>
      <c r="O249">
        <v>27621.68</v>
      </c>
      <c r="P249">
        <f t="shared" si="12"/>
        <v>1721470.3279444575</v>
      </c>
      <c r="Q249">
        <v>27903.35</v>
      </c>
      <c r="R249">
        <f t="shared" si="13"/>
        <v>1747777.1757683188</v>
      </c>
      <c r="AG249" t="s">
        <v>1813</v>
      </c>
      <c r="AH249">
        <v>12803.64</v>
      </c>
      <c r="AI249">
        <f t="shared" si="14"/>
        <v>1384283.5504130586</v>
      </c>
      <c r="AJ249">
        <v>11454.35</v>
      </c>
      <c r="AK249">
        <f t="shared" si="15"/>
        <v>1323102.5309598148</v>
      </c>
      <c r="CC249">
        <v>13373119.9639816</v>
      </c>
      <c r="CD249">
        <v>13769880.698966401</v>
      </c>
      <c r="CE249">
        <v>1983910.12108898</v>
      </c>
      <c r="CF249">
        <v>2414658.0725667099</v>
      </c>
    </row>
    <row r="250" spans="14:84">
      <c r="N250" t="s">
        <v>1814</v>
      </c>
      <c r="O250">
        <v>28002.9</v>
      </c>
      <c r="P250">
        <f t="shared" si="12"/>
        <v>1745229.1622521097</v>
      </c>
      <c r="Q250">
        <v>28371</v>
      </c>
      <c r="R250">
        <f t="shared" si="13"/>
        <v>1777069.2857209968</v>
      </c>
      <c r="AG250" t="s">
        <v>1815</v>
      </c>
      <c r="AH250">
        <v>12865.3</v>
      </c>
      <c r="AI250">
        <f t="shared" si="14"/>
        <v>1390950.0080546723</v>
      </c>
      <c r="AJ250">
        <v>11569.14</v>
      </c>
      <c r="AK250">
        <f t="shared" si="15"/>
        <v>1336362.0297117191</v>
      </c>
      <c r="CC250">
        <v>13261186.9498831</v>
      </c>
      <c r="CD250">
        <v>13919146.205743199</v>
      </c>
      <c r="CE250">
        <v>2053654.48139587</v>
      </c>
      <c r="CF250">
        <v>2460476.2094936701</v>
      </c>
    </row>
    <row r="251" spans="14:84">
      <c r="N251" t="s">
        <v>1816</v>
      </c>
      <c r="O251">
        <v>28133.78</v>
      </c>
      <c r="P251">
        <f t="shared" si="12"/>
        <v>1753386.0171762623</v>
      </c>
      <c r="Q251">
        <v>28721.35</v>
      </c>
      <c r="R251">
        <f t="shared" si="13"/>
        <v>1799014.0964168606</v>
      </c>
      <c r="AG251" t="s">
        <v>1817</v>
      </c>
      <c r="AH251">
        <v>12908.42</v>
      </c>
      <c r="AI251">
        <f t="shared" si="14"/>
        <v>1395611.9875147173</v>
      </c>
      <c r="AJ251">
        <v>11578.99</v>
      </c>
      <c r="AK251">
        <f t="shared" si="15"/>
        <v>1337499.8122947514</v>
      </c>
      <c r="CC251">
        <v>12528837.9005758</v>
      </c>
      <c r="CD251">
        <v>13069451.925613601</v>
      </c>
      <c r="CE251">
        <v>2039515.07029146</v>
      </c>
      <c r="CF251">
        <v>2450486.6760831201</v>
      </c>
    </row>
    <row r="252" spans="14:84">
      <c r="N252" t="s">
        <v>1818</v>
      </c>
      <c r="O252">
        <v>28176.1</v>
      </c>
      <c r="P252">
        <f t="shared" si="12"/>
        <v>1756023.5332244756</v>
      </c>
      <c r="Q252">
        <v>28977.1</v>
      </c>
      <c r="R252">
        <f t="shared" si="13"/>
        <v>1815033.4637223184</v>
      </c>
      <c r="AG252" t="s">
        <v>1819</v>
      </c>
      <c r="AH252">
        <v>12781.89</v>
      </c>
      <c r="AI252">
        <f t="shared" si="14"/>
        <v>1381932.0185657491</v>
      </c>
      <c r="AJ252">
        <v>11480.59</v>
      </c>
      <c r="AK252">
        <f t="shared" si="15"/>
        <v>1326133.5375566436</v>
      </c>
      <c r="CC252">
        <v>13106981.1254979</v>
      </c>
      <c r="CD252">
        <v>13742659.394301901</v>
      </c>
      <c r="CE252">
        <v>2069006.4582078699</v>
      </c>
      <c r="CF252">
        <v>2457691.1069108099</v>
      </c>
    </row>
    <row r="253" spans="14:84">
      <c r="N253" t="s">
        <v>1820</v>
      </c>
      <c r="O253">
        <v>28556.880000000001</v>
      </c>
      <c r="P253">
        <f t="shared" si="12"/>
        <v>1779754.9453425906</v>
      </c>
      <c r="Q253">
        <v>29314.7</v>
      </c>
      <c r="R253">
        <f t="shared" si="13"/>
        <v>1836179.6549337462</v>
      </c>
      <c r="AG253" t="s">
        <v>1821</v>
      </c>
      <c r="AH253">
        <v>12952.91</v>
      </c>
      <c r="AI253">
        <f t="shared" si="14"/>
        <v>1400422.0864520411</v>
      </c>
      <c r="AJ253">
        <v>11662.09</v>
      </c>
      <c r="AK253">
        <f t="shared" si="15"/>
        <v>1347098.7699241901</v>
      </c>
      <c r="CC253">
        <v>12032339.743018299</v>
      </c>
      <c r="CD253">
        <v>12736421.873451199</v>
      </c>
      <c r="CE253">
        <v>1958893.93450205</v>
      </c>
      <c r="CF253">
        <v>2313338.6197464</v>
      </c>
    </row>
    <row r="254" spans="14:84">
      <c r="N254" t="s">
        <v>1822</v>
      </c>
      <c r="O254">
        <v>29098.77</v>
      </c>
      <c r="P254">
        <f t="shared" si="12"/>
        <v>1813527.2414523789</v>
      </c>
      <c r="Q254">
        <v>29808.3</v>
      </c>
      <c r="R254">
        <f t="shared" si="13"/>
        <v>1867097.1904253352</v>
      </c>
      <c r="AG254" t="s">
        <v>1823</v>
      </c>
      <c r="AH254">
        <v>12979.05</v>
      </c>
      <c r="AI254">
        <f t="shared" si="14"/>
        <v>1403248.2493250831</v>
      </c>
      <c r="AJ254">
        <v>11693.24</v>
      </c>
      <c r="AK254">
        <f t="shared" si="15"/>
        <v>1350696.9351487027</v>
      </c>
      <c r="CC254">
        <v>12577464.8950758</v>
      </c>
      <c r="CD254">
        <v>13162646.231446199</v>
      </c>
      <c r="CE254">
        <v>1850106.7598494799</v>
      </c>
      <c r="CF254">
        <v>2163226.07671106</v>
      </c>
    </row>
    <row r="255" spans="14:84">
      <c r="N255" t="s">
        <v>1824</v>
      </c>
      <c r="O255">
        <v>29322.23</v>
      </c>
      <c r="P255">
        <f t="shared" si="12"/>
        <v>1827453.9743477881</v>
      </c>
      <c r="Q255">
        <v>30213.4</v>
      </c>
      <c r="R255">
        <f t="shared" si="13"/>
        <v>1892471.3671426023</v>
      </c>
      <c r="AG255" t="s">
        <v>1825</v>
      </c>
      <c r="AH255">
        <v>12948.31</v>
      </c>
      <c r="AI255">
        <f t="shared" si="14"/>
        <v>1399924.7509808859</v>
      </c>
      <c r="AJ255">
        <v>11657.83</v>
      </c>
      <c r="AK255">
        <f t="shared" si="15"/>
        <v>1346606.693395894</v>
      </c>
      <c r="CC255">
        <v>12940073.2080008</v>
      </c>
      <c r="CD255">
        <v>13693035.061342301</v>
      </c>
      <c r="CE255">
        <v>1619019.17501048</v>
      </c>
      <c r="CF255">
        <v>1894553.3979835401</v>
      </c>
    </row>
    <row r="256" spans="14:84">
      <c r="N256" t="s">
        <v>1826</v>
      </c>
      <c r="O256">
        <v>29430.46</v>
      </c>
      <c r="P256">
        <f t="shared" si="12"/>
        <v>1834199.2097423561</v>
      </c>
      <c r="Q256">
        <v>30292.65</v>
      </c>
      <c r="R256">
        <f t="shared" si="13"/>
        <v>1897435.3353105693</v>
      </c>
      <c r="AG256" t="s">
        <v>1827</v>
      </c>
      <c r="AH256">
        <v>12698.11</v>
      </c>
      <c r="AI256">
        <f t="shared" si="14"/>
        <v>1372874.0260063203</v>
      </c>
      <c r="AJ256">
        <v>11404.63</v>
      </c>
      <c r="AK256">
        <f t="shared" si="15"/>
        <v>1317359.3279112505</v>
      </c>
      <c r="CC256">
        <v>12963300.639409199</v>
      </c>
      <c r="CD256">
        <v>13885216.808428301</v>
      </c>
      <c r="CE256">
        <v>1409056.6732992399</v>
      </c>
      <c r="CF256">
        <v>1637443.5563431899</v>
      </c>
    </row>
    <row r="257" spans="14:84">
      <c r="N257" t="s">
        <v>1828</v>
      </c>
      <c r="O257">
        <v>29740.36</v>
      </c>
      <c r="P257">
        <f t="shared" si="12"/>
        <v>1853513.1564186623</v>
      </c>
      <c r="Q257">
        <v>30646.3</v>
      </c>
      <c r="R257">
        <f t="shared" si="13"/>
        <v>1919586.8475200518</v>
      </c>
      <c r="AG257" t="s">
        <v>1829</v>
      </c>
      <c r="AH257">
        <v>12573.9</v>
      </c>
      <c r="AI257">
        <f t="shared" si="14"/>
        <v>1359444.8871210653</v>
      </c>
      <c r="AJ257">
        <v>11308.44</v>
      </c>
      <c r="AK257">
        <f t="shared" si="15"/>
        <v>1306248.3323110617</v>
      </c>
      <c r="CC257">
        <v>13115684.2384254</v>
      </c>
      <c r="CD257">
        <v>13927427.8675259</v>
      </c>
      <c r="CE257">
        <v>1483969.1713352001</v>
      </c>
      <c r="CF257">
        <v>1738367.3899384099</v>
      </c>
    </row>
    <row r="258" spans="14:84">
      <c r="N258" t="s">
        <v>1830</v>
      </c>
      <c r="O258">
        <v>29871.13</v>
      </c>
      <c r="P258">
        <f t="shared" si="12"/>
        <v>1861663.1557954305</v>
      </c>
      <c r="Q258">
        <v>30836.45</v>
      </c>
      <c r="R258">
        <f t="shared" si="13"/>
        <v>1931497.2392820569</v>
      </c>
      <c r="AG258" t="s">
        <v>1831</v>
      </c>
      <c r="AH258">
        <v>12429.22</v>
      </c>
      <c r="AI258">
        <f t="shared" si="14"/>
        <v>1343802.6053891703</v>
      </c>
      <c r="AJ258">
        <v>11120.68</v>
      </c>
      <c r="AK258">
        <f t="shared" si="15"/>
        <v>1284560.0015709484</v>
      </c>
      <c r="CC258">
        <v>12974493.897598799</v>
      </c>
      <c r="CD258">
        <v>13968931.6025711</v>
      </c>
      <c r="CE258">
        <v>1531812.33741905</v>
      </c>
      <c r="CF258">
        <v>1814681.7183566999</v>
      </c>
    </row>
    <row r="259" spans="14:84">
      <c r="N259" t="s">
        <v>1832</v>
      </c>
      <c r="O259">
        <v>29990.83</v>
      </c>
      <c r="P259">
        <f t="shared" ref="P259:P322" si="16">O259/O$2*1000000</f>
        <v>1869123.2378127065</v>
      </c>
      <c r="Q259">
        <v>30906.85</v>
      </c>
      <c r="R259">
        <f t="shared" ref="R259:R322" si="17">Q259/Q$2*1000000</f>
        <v>1935906.8715725914</v>
      </c>
      <c r="AG259" t="s">
        <v>1833</v>
      </c>
      <c r="AH259">
        <v>12271.8</v>
      </c>
      <c r="AI259">
        <f t="shared" ref="AI259:AI322" si="18">AH259/AH$2*1000000</f>
        <v>1326782.9206349889</v>
      </c>
      <c r="AJ259">
        <v>10984.04</v>
      </c>
      <c r="AK259">
        <f t="shared" ref="AK259:AK322" si="19">AJ259/AJ$2*1000000</f>
        <v>1268776.5891703891</v>
      </c>
      <c r="CC259">
        <v>13357890.192272799</v>
      </c>
      <c r="CD259">
        <v>14336244.6590607</v>
      </c>
      <c r="CE259">
        <v>1599112.5124635501</v>
      </c>
      <c r="CF259">
        <v>1890181.5512489299</v>
      </c>
    </row>
    <row r="260" spans="14:84">
      <c r="N260" t="s">
        <v>1834</v>
      </c>
      <c r="O260">
        <v>29945.18</v>
      </c>
      <c r="P260">
        <f t="shared" si="16"/>
        <v>1866278.1856482232</v>
      </c>
      <c r="Q260">
        <v>30794.400000000001</v>
      </c>
      <c r="R260">
        <f t="shared" si="17"/>
        <v>1928863.3609039746</v>
      </c>
      <c r="AG260" t="s">
        <v>1835</v>
      </c>
      <c r="AH260">
        <v>12161.89</v>
      </c>
      <c r="AI260">
        <f t="shared" si="18"/>
        <v>1314899.8463665857</v>
      </c>
      <c r="AJ260">
        <v>10847.55</v>
      </c>
      <c r="AK260">
        <f t="shared" si="19"/>
        <v>1253010.5034081496</v>
      </c>
      <c r="CC260">
        <v>13397897.0733987</v>
      </c>
      <c r="CD260">
        <v>14443909.856450301</v>
      </c>
      <c r="CE260">
        <v>1610106.4109867399</v>
      </c>
      <c r="CF260">
        <v>1902023.53866751</v>
      </c>
    </row>
    <row r="261" spans="14:84">
      <c r="N261" t="s">
        <v>1836</v>
      </c>
      <c r="O261">
        <v>30024.66</v>
      </c>
      <c r="P261">
        <f t="shared" si="16"/>
        <v>1871231.630249168</v>
      </c>
      <c r="Q261">
        <v>30937.599999999999</v>
      </c>
      <c r="R261">
        <f t="shared" si="17"/>
        <v>1937832.9538585849</v>
      </c>
      <c r="AG261" t="s">
        <v>1837</v>
      </c>
      <c r="AH261">
        <v>12400.46</v>
      </c>
      <c r="AI261">
        <f t="shared" si="18"/>
        <v>1340693.1775303832</v>
      </c>
      <c r="AJ261">
        <v>11073.46</v>
      </c>
      <c r="AK261">
        <f t="shared" si="19"/>
        <v>1279105.5758277222</v>
      </c>
      <c r="CC261">
        <v>13158610.6316678</v>
      </c>
      <c r="CD261">
        <v>14474314.286698099</v>
      </c>
      <c r="CE261">
        <v>1688204.62245165</v>
      </c>
      <c r="CF261">
        <v>1987567.04731908</v>
      </c>
    </row>
    <row r="262" spans="14:84">
      <c r="N262" t="s">
        <v>1838</v>
      </c>
      <c r="O262">
        <v>30153.82</v>
      </c>
      <c r="P262">
        <f t="shared" si="16"/>
        <v>1879281.2893414937</v>
      </c>
      <c r="Q262">
        <v>31199.55</v>
      </c>
      <c r="R262">
        <f t="shared" si="17"/>
        <v>1954240.6694623569</v>
      </c>
      <c r="AG262" t="s">
        <v>1839</v>
      </c>
      <c r="AH262">
        <v>12581.92</v>
      </c>
      <c r="AI262">
        <f t="shared" si="18"/>
        <v>1360311.9807033837</v>
      </c>
      <c r="AJ262">
        <v>11282.1</v>
      </c>
      <c r="AK262">
        <f t="shared" si="19"/>
        <v>1303205.7746220194</v>
      </c>
      <c r="CC262">
        <v>12865897.3381663</v>
      </c>
      <c r="CD262">
        <v>14142345.8885327</v>
      </c>
      <c r="CE262">
        <v>1677729.3127693399</v>
      </c>
      <c r="CF262">
        <v>1972531.10260611</v>
      </c>
    </row>
    <row r="263" spans="14:84">
      <c r="N263" t="s">
        <v>1840</v>
      </c>
      <c r="O263">
        <v>30370.67</v>
      </c>
      <c r="P263">
        <f t="shared" si="16"/>
        <v>1892796.0661622644</v>
      </c>
      <c r="Q263">
        <v>31478.2</v>
      </c>
      <c r="R263">
        <f t="shared" si="17"/>
        <v>1971694.4199986847</v>
      </c>
      <c r="AG263" t="s">
        <v>1841</v>
      </c>
      <c r="AH263">
        <v>12413.12</v>
      </c>
      <c r="AI263">
        <f t="shared" si="18"/>
        <v>1342061.9312401277</v>
      </c>
      <c r="AJ263">
        <v>11114.75</v>
      </c>
      <c r="AK263">
        <f t="shared" si="19"/>
        <v>1283875.0218026864</v>
      </c>
      <c r="CC263">
        <v>14108035.396679601</v>
      </c>
      <c r="CD263">
        <v>14694463.072021</v>
      </c>
      <c r="CE263">
        <v>1672377.3562616</v>
      </c>
      <c r="CF263">
        <v>1956090.0558658901</v>
      </c>
    </row>
    <row r="264" spans="14:84">
      <c r="N264" t="s">
        <v>1842</v>
      </c>
      <c r="O264">
        <v>30564.36</v>
      </c>
      <c r="P264">
        <f t="shared" si="16"/>
        <v>1904867.4386428511</v>
      </c>
      <c r="Q264">
        <v>31524</v>
      </c>
      <c r="R264">
        <f t="shared" si="17"/>
        <v>1974563.1864604244</v>
      </c>
      <c r="AG264" t="s">
        <v>1843</v>
      </c>
      <c r="AH264">
        <v>12561.09</v>
      </c>
      <c r="AI264">
        <f t="shared" si="18"/>
        <v>1358059.9159503053</v>
      </c>
      <c r="AJ264">
        <v>11252.86</v>
      </c>
      <c r="AK264">
        <f t="shared" si="19"/>
        <v>1299828.2352587848</v>
      </c>
      <c r="CC264">
        <v>12814892.8722199</v>
      </c>
      <c r="CD264">
        <v>13279459.7505007</v>
      </c>
      <c r="CE264">
        <v>1656673.73288631</v>
      </c>
      <c r="CF264">
        <v>1943551.5186077901</v>
      </c>
    </row>
    <row r="265" spans="14:84">
      <c r="N265" t="s">
        <v>1844</v>
      </c>
      <c r="O265">
        <v>31050.94</v>
      </c>
      <c r="P265">
        <f t="shared" si="16"/>
        <v>1935192.6408814988</v>
      </c>
      <c r="Q265">
        <v>31722.799999999999</v>
      </c>
      <c r="R265">
        <f t="shared" si="17"/>
        <v>1987015.3867354002</v>
      </c>
      <c r="AG265" t="s">
        <v>1845</v>
      </c>
      <c r="AH265">
        <v>12690.59</v>
      </c>
      <c r="AI265">
        <f t="shared" si="18"/>
        <v>1372060.9906273887</v>
      </c>
      <c r="AJ265">
        <v>11331.68</v>
      </c>
      <c r="AK265">
        <f t="shared" si="19"/>
        <v>1308932.8061414848</v>
      </c>
      <c r="CC265">
        <v>12842508.9663596</v>
      </c>
      <c r="CD265">
        <v>13186237.943052201</v>
      </c>
      <c r="CE265">
        <v>1695439.89823585</v>
      </c>
      <c r="CF265">
        <v>2019340.3100759001</v>
      </c>
    </row>
    <row r="266" spans="14:84">
      <c r="N266" t="s">
        <v>1846</v>
      </c>
      <c r="O266">
        <v>31221.200000000001</v>
      </c>
      <c r="P266">
        <f t="shared" si="16"/>
        <v>1945803.78176923</v>
      </c>
      <c r="Q266">
        <v>31797.1</v>
      </c>
      <c r="R266">
        <f t="shared" si="17"/>
        <v>1991669.3026329388</v>
      </c>
      <c r="AG266" t="s">
        <v>1847</v>
      </c>
      <c r="AH266">
        <v>12865.98</v>
      </c>
      <c r="AI266">
        <f t="shared" si="18"/>
        <v>1391023.5272112777</v>
      </c>
      <c r="AJ266">
        <v>11421.91</v>
      </c>
      <c r="AK266">
        <f t="shared" si="19"/>
        <v>1319355.3566457473</v>
      </c>
      <c r="CC266">
        <v>13437887.68204</v>
      </c>
      <c r="CD266">
        <v>13651052.8305448</v>
      </c>
      <c r="CE266">
        <v>1725898.4760076499</v>
      </c>
      <c r="CF266">
        <v>2075144.7795448501</v>
      </c>
    </row>
    <row r="267" spans="14:84">
      <c r="N267" t="s">
        <v>1848</v>
      </c>
      <c r="O267">
        <v>30865.279999999999</v>
      </c>
      <c r="P267">
        <f t="shared" si="16"/>
        <v>1923621.7233599662</v>
      </c>
      <c r="Q267">
        <v>31627.35</v>
      </c>
      <c r="R267">
        <f t="shared" si="17"/>
        <v>1981036.7020460318</v>
      </c>
      <c r="AG267" t="s">
        <v>1849</v>
      </c>
      <c r="AH267">
        <v>12921.05</v>
      </c>
      <c r="AI267">
        <f t="shared" si="18"/>
        <v>1396977.4977322582</v>
      </c>
      <c r="AJ267">
        <v>11484.7</v>
      </c>
      <c r="AK267">
        <f t="shared" si="19"/>
        <v>1326608.2874466197</v>
      </c>
      <c r="CC267">
        <v>13035826.0825934</v>
      </c>
      <c r="CD267">
        <v>13193469.5396649</v>
      </c>
      <c r="CE267">
        <v>1740715.31442418</v>
      </c>
      <c r="CF267">
        <v>2069915.4147003901</v>
      </c>
    </row>
    <row r="268" spans="14:84">
      <c r="N268" t="s">
        <v>1850</v>
      </c>
      <c r="O268">
        <v>30336.11</v>
      </c>
      <c r="P268">
        <f t="shared" si="16"/>
        <v>1890642.1778204346</v>
      </c>
      <c r="Q268">
        <v>30922.15</v>
      </c>
      <c r="R268">
        <f t="shared" si="17"/>
        <v>1936865.2149539152</v>
      </c>
      <c r="AG268" t="s">
        <v>1851</v>
      </c>
      <c r="AH268">
        <v>12991.2</v>
      </c>
      <c r="AI268">
        <f t="shared" si="18"/>
        <v>1404561.8636673733</v>
      </c>
      <c r="AJ268">
        <v>11573.26</v>
      </c>
      <c r="AK268">
        <f t="shared" si="19"/>
        <v>1336837.9347109166</v>
      </c>
      <c r="CC268">
        <v>12674538.162714301</v>
      </c>
      <c r="CD268">
        <v>12960538.834942199</v>
      </c>
      <c r="CE268">
        <v>1783658.7612310201</v>
      </c>
      <c r="CF268">
        <v>2123184.6878977101</v>
      </c>
    </row>
    <row r="269" spans="14:84">
      <c r="N269" t="s">
        <v>1852</v>
      </c>
      <c r="O269">
        <v>30520.560000000001</v>
      </c>
      <c r="P269">
        <f t="shared" si="16"/>
        <v>1902137.6843207399</v>
      </c>
      <c r="Q269">
        <v>31036.6</v>
      </c>
      <c r="R269">
        <f t="shared" si="17"/>
        <v>1944033.9992671493</v>
      </c>
      <c r="AG269" t="s">
        <v>1853</v>
      </c>
      <c r="AH269">
        <v>12896.58</v>
      </c>
      <c r="AI269">
        <f t="shared" si="18"/>
        <v>1394331.8892585267</v>
      </c>
      <c r="AJ269">
        <v>11502.57</v>
      </c>
      <c r="AK269">
        <f t="shared" si="19"/>
        <v>1328672.4676251763</v>
      </c>
      <c r="CC269">
        <v>12778976.357175</v>
      </c>
      <c r="CD269">
        <v>13055345.1765198</v>
      </c>
      <c r="CE269">
        <v>1844980.9494421501</v>
      </c>
      <c r="CF269">
        <v>2203632.1557221501</v>
      </c>
    </row>
    <row r="270" spans="14:84">
      <c r="N270" t="s">
        <v>1854</v>
      </c>
      <c r="O270">
        <v>30716.39</v>
      </c>
      <c r="P270">
        <f t="shared" si="16"/>
        <v>1914342.4283595299</v>
      </c>
      <c r="Q270">
        <v>31378.6</v>
      </c>
      <c r="R270">
        <f t="shared" si="17"/>
        <v>1965455.792496735</v>
      </c>
      <c r="AG270" t="s">
        <v>1855</v>
      </c>
      <c r="AH270">
        <v>13009.43</v>
      </c>
      <c r="AI270">
        <f t="shared" si="18"/>
        <v>1406532.8257628423</v>
      </c>
      <c r="AJ270">
        <v>11619.83</v>
      </c>
      <c r="AK270">
        <f t="shared" si="19"/>
        <v>1342217.2783547549</v>
      </c>
      <c r="CC270">
        <v>13267005.464255599</v>
      </c>
      <c r="CD270">
        <v>13621098.5597442</v>
      </c>
      <c r="CE270">
        <v>1791910.07243144</v>
      </c>
      <c r="CF270">
        <v>2133821.08902888</v>
      </c>
    </row>
    <row r="271" spans="14:84">
      <c r="N271" t="s">
        <v>1856</v>
      </c>
      <c r="O271">
        <v>31097.93</v>
      </c>
      <c r="P271">
        <f t="shared" si="16"/>
        <v>1938121.2060777545</v>
      </c>
      <c r="Q271">
        <v>31768.5</v>
      </c>
      <c r="R271">
        <f t="shared" si="17"/>
        <v>1989877.8895149091</v>
      </c>
      <c r="AG271" t="s">
        <v>1857</v>
      </c>
      <c r="AH271">
        <v>13075.12</v>
      </c>
      <c r="AI271">
        <f t="shared" si="18"/>
        <v>1413634.9925237503</v>
      </c>
      <c r="AJ271">
        <v>11664.12</v>
      </c>
      <c r="AK271">
        <f t="shared" si="19"/>
        <v>1347333.2570961248</v>
      </c>
      <c r="CC271">
        <v>13571748.5797695</v>
      </c>
      <c r="CD271">
        <v>14095793.844551301</v>
      </c>
      <c r="CE271">
        <v>1789661.2252905399</v>
      </c>
      <c r="CF271">
        <v>2161443.4030263498</v>
      </c>
    </row>
    <row r="272" spans="14:84">
      <c r="N272" t="s">
        <v>1858</v>
      </c>
      <c r="O272">
        <v>30943.56</v>
      </c>
      <c r="P272">
        <f t="shared" si="16"/>
        <v>1928500.3801712641</v>
      </c>
      <c r="Q272">
        <v>31750.85</v>
      </c>
      <c r="R272">
        <f t="shared" si="17"/>
        <v>1988772.34960116</v>
      </c>
      <c r="AG272" t="s">
        <v>1859</v>
      </c>
      <c r="AH272">
        <v>13167.24</v>
      </c>
      <c r="AI272">
        <f t="shared" si="18"/>
        <v>1423594.6759156648</v>
      </c>
      <c r="AJ272">
        <v>11786.89</v>
      </c>
      <c r="AK272">
        <f t="shared" si="19"/>
        <v>1361514.5330066683</v>
      </c>
      <c r="CC272">
        <v>13961597.057723399</v>
      </c>
      <c r="CD272">
        <v>14435925.350020399</v>
      </c>
      <c r="CE272">
        <v>1746718.3041896999</v>
      </c>
      <c r="CF272">
        <v>2139710.0896089198</v>
      </c>
    </row>
    <row r="273" spans="14:84">
      <c r="N273" t="s">
        <v>1860</v>
      </c>
      <c r="O273">
        <v>30667.19</v>
      </c>
      <c r="P273">
        <f t="shared" si="16"/>
        <v>1911276.128984008</v>
      </c>
      <c r="Q273">
        <v>31567.4</v>
      </c>
      <c r="R273">
        <f t="shared" si="17"/>
        <v>1977281.6245486236</v>
      </c>
      <c r="AG273" t="s">
        <v>1861</v>
      </c>
      <c r="AH273">
        <v>13091.3</v>
      </c>
      <c r="AI273">
        <f t="shared" si="18"/>
        <v>1415384.315985335</v>
      </c>
      <c r="AJ273">
        <v>11705.81</v>
      </c>
      <c r="AK273">
        <f t="shared" si="19"/>
        <v>1352148.9074399429</v>
      </c>
      <c r="CC273">
        <v>13551126.1042263</v>
      </c>
      <c r="CD273">
        <v>14165901.3663482</v>
      </c>
      <c r="CE273">
        <v>1834979.9801004</v>
      </c>
      <c r="CF273">
        <v>2241784.95943372</v>
      </c>
    </row>
    <row r="274" spans="14:84">
      <c r="N274" t="s">
        <v>1862</v>
      </c>
      <c r="O274">
        <v>30348.5</v>
      </c>
      <c r="P274">
        <f t="shared" si="16"/>
        <v>1891414.3617485387</v>
      </c>
      <c r="Q274">
        <v>31331.200000000001</v>
      </c>
      <c r="R274">
        <f t="shared" si="17"/>
        <v>1962486.8071193013</v>
      </c>
      <c r="AG274" t="s">
        <v>1863</v>
      </c>
      <c r="AH274">
        <v>13125.8</v>
      </c>
      <c r="AI274">
        <f t="shared" si="18"/>
        <v>1419114.332018998</v>
      </c>
      <c r="AJ274">
        <v>11734.39</v>
      </c>
      <c r="AK274">
        <f t="shared" si="19"/>
        <v>1355450.209594568</v>
      </c>
      <c r="CC274">
        <v>13742468.004818</v>
      </c>
      <c r="CD274">
        <v>14314147.524147101</v>
      </c>
      <c r="CE274">
        <v>1843668.6103061801</v>
      </c>
      <c r="CF274">
        <v>2256547.1133915898</v>
      </c>
    </row>
    <row r="275" spans="14:84">
      <c r="N275" t="s">
        <v>1864</v>
      </c>
      <c r="O275">
        <v>30700.03</v>
      </c>
      <c r="P275">
        <f t="shared" si="16"/>
        <v>1913322.8214940107</v>
      </c>
      <c r="Q275">
        <v>31556.9</v>
      </c>
      <c r="R275">
        <f t="shared" si="17"/>
        <v>1976623.937914382</v>
      </c>
      <c r="AG275" t="s">
        <v>1865</v>
      </c>
      <c r="AH275">
        <v>13199.89</v>
      </c>
      <c r="AI275">
        <f t="shared" si="18"/>
        <v>1427124.676596798</v>
      </c>
      <c r="AJ275">
        <v>11734.41</v>
      </c>
      <c r="AK275">
        <f t="shared" si="19"/>
        <v>1355452.5198130107</v>
      </c>
      <c r="CC275">
        <v>14100390.584003501</v>
      </c>
      <c r="CD275">
        <v>14536660.9474099</v>
      </c>
      <c r="CE275">
        <v>1913866.2926435899</v>
      </c>
      <c r="CF275">
        <v>2407408.5706573799</v>
      </c>
    </row>
    <row r="276" spans="14:84">
      <c r="N276" t="s">
        <v>1866</v>
      </c>
      <c r="O276">
        <v>30970.77</v>
      </c>
      <c r="P276">
        <f t="shared" si="16"/>
        <v>1930196.193301507</v>
      </c>
      <c r="Q276">
        <v>31641.8</v>
      </c>
      <c r="R276">
        <f t="shared" si="17"/>
        <v>1981941.8041283928</v>
      </c>
      <c r="AG276" t="s">
        <v>1867</v>
      </c>
      <c r="AH276">
        <v>13252.96</v>
      </c>
      <c r="AI276">
        <f t="shared" si="18"/>
        <v>1432862.4143042327</v>
      </c>
      <c r="AJ276">
        <v>11755.45</v>
      </c>
      <c r="AK276">
        <f t="shared" si="19"/>
        <v>1357882.8696147364</v>
      </c>
      <c r="CC276">
        <v>12654184.0237552</v>
      </c>
      <c r="CD276">
        <v>13136998.548088601</v>
      </c>
      <c r="CE276">
        <v>1940392.4794596301</v>
      </c>
      <c r="CF276">
        <v>2445553.9594594501</v>
      </c>
    </row>
    <row r="277" spans="14:84">
      <c r="N277" t="s">
        <v>1868</v>
      </c>
      <c r="O277">
        <v>30981.57</v>
      </c>
      <c r="P277">
        <f t="shared" si="16"/>
        <v>1930869.2834083289</v>
      </c>
      <c r="Q277">
        <v>31624.55</v>
      </c>
      <c r="R277">
        <f t="shared" si="17"/>
        <v>1980861.3189435673</v>
      </c>
      <c r="AG277" t="s">
        <v>1869</v>
      </c>
      <c r="AH277">
        <v>13272.22</v>
      </c>
      <c r="AI277">
        <f t="shared" si="18"/>
        <v>1434944.7362986777</v>
      </c>
      <c r="AJ277">
        <v>11757.31</v>
      </c>
      <c r="AK277">
        <f t="shared" si="19"/>
        <v>1358097.7199299077</v>
      </c>
      <c r="CC277">
        <v>12301005.747652199</v>
      </c>
      <c r="CD277">
        <v>12950978.648647601</v>
      </c>
      <c r="CE277">
        <v>1975523.2853002399</v>
      </c>
      <c r="CF277">
        <v>2461364.4658073499</v>
      </c>
    </row>
    <row r="278" spans="14:84">
      <c r="N278" t="s">
        <v>1870</v>
      </c>
      <c r="O278">
        <v>31537.5</v>
      </c>
      <c r="P278">
        <f t="shared" si="16"/>
        <v>1965516.5966569858</v>
      </c>
      <c r="Q278">
        <v>32296.15</v>
      </c>
      <c r="R278">
        <f t="shared" si="17"/>
        <v>2022928.208806111</v>
      </c>
      <c r="AG278" t="s">
        <v>1871</v>
      </c>
      <c r="AH278">
        <v>13227.28</v>
      </c>
      <c r="AI278">
        <f t="shared" si="18"/>
        <v>1430085.9849783063</v>
      </c>
      <c r="AJ278">
        <v>11789.7</v>
      </c>
      <c r="AK278">
        <f t="shared" si="19"/>
        <v>1361839.1186978684</v>
      </c>
      <c r="CC278">
        <v>10562012.565106601</v>
      </c>
      <c r="CD278">
        <v>11503253.5004085</v>
      </c>
      <c r="CE278">
        <v>2132330.44607095</v>
      </c>
      <c r="CF278">
        <v>2675232.4242413598</v>
      </c>
    </row>
    <row r="279" spans="14:84">
      <c r="N279" t="s">
        <v>1872</v>
      </c>
      <c r="O279">
        <v>31756.2</v>
      </c>
      <c r="P279">
        <f t="shared" si="16"/>
        <v>1979146.6713201292</v>
      </c>
      <c r="Q279">
        <v>32497.8</v>
      </c>
      <c r="R279">
        <f t="shared" si="17"/>
        <v>2035558.9240246664</v>
      </c>
      <c r="AG279" t="s">
        <v>1873</v>
      </c>
      <c r="AH279">
        <v>13231.21</v>
      </c>
      <c r="AI279">
        <f t="shared" si="18"/>
        <v>1430510.8824569234</v>
      </c>
      <c r="AJ279">
        <v>11811.2</v>
      </c>
      <c r="AK279">
        <f t="shared" si="19"/>
        <v>1364322.6035237762</v>
      </c>
      <c r="CC279">
        <v>11085518.7178961</v>
      </c>
      <c r="CD279">
        <v>12132308.9180784</v>
      </c>
      <c r="CE279">
        <v>2035917.1249518499</v>
      </c>
      <c r="CF279">
        <v>2554017.6430989802</v>
      </c>
    </row>
    <row r="280" spans="14:84">
      <c r="N280" t="s">
        <v>1874</v>
      </c>
      <c r="O280">
        <v>31693.13</v>
      </c>
      <c r="P280">
        <f t="shared" si="16"/>
        <v>1975215.9497426054</v>
      </c>
      <c r="Q280">
        <v>32336.5</v>
      </c>
      <c r="R280">
        <f t="shared" si="17"/>
        <v>2025455.6045862681</v>
      </c>
      <c r="AG280" t="s">
        <v>1875</v>
      </c>
      <c r="AH280">
        <v>13250.26</v>
      </c>
      <c r="AI280">
        <f t="shared" si="18"/>
        <v>1432570.5000059463</v>
      </c>
      <c r="AJ280">
        <v>11801.24</v>
      </c>
      <c r="AK280">
        <f t="shared" si="19"/>
        <v>1363172.1147393091</v>
      </c>
      <c r="CC280">
        <v>10627520.5120662</v>
      </c>
      <c r="CD280">
        <v>11501368.192793701</v>
      </c>
      <c r="CE280">
        <v>2125222.6296378602</v>
      </c>
      <c r="CF280">
        <v>2619208.9434390799</v>
      </c>
    </row>
    <row r="281" spans="14:84">
      <c r="N281" t="s">
        <v>1876</v>
      </c>
      <c r="O281">
        <v>32216.15</v>
      </c>
      <c r="P281">
        <f t="shared" si="16"/>
        <v>2007812.2078601969</v>
      </c>
      <c r="Q281">
        <v>32748.55</v>
      </c>
      <c r="R281">
        <f t="shared" si="17"/>
        <v>2051265.1072185806</v>
      </c>
      <c r="AG281" t="s">
        <v>1877</v>
      </c>
      <c r="AH281">
        <v>13158.4</v>
      </c>
      <c r="AI281">
        <f t="shared" si="18"/>
        <v>1422638.9268797927</v>
      </c>
      <c r="AJ281">
        <v>11676.78</v>
      </c>
      <c r="AK281">
        <f t="shared" si="19"/>
        <v>1348795.6253703567</v>
      </c>
      <c r="CC281">
        <v>9816375.0089827906</v>
      </c>
      <c r="CD281">
        <v>10805535.417129699</v>
      </c>
      <c r="CE281">
        <v>2269132.0800037901</v>
      </c>
      <c r="CF281">
        <v>2763527.3562225802</v>
      </c>
    </row>
    <row r="282" spans="14:84">
      <c r="N282" t="s">
        <v>1878</v>
      </c>
      <c r="O282">
        <v>32484.51</v>
      </c>
      <c r="P282">
        <f t="shared" si="16"/>
        <v>2024537.25055156</v>
      </c>
      <c r="Q282">
        <v>33071.550000000003</v>
      </c>
      <c r="R282">
        <f t="shared" si="17"/>
        <v>2071496.8008243009</v>
      </c>
      <c r="AG282" t="s">
        <v>1879</v>
      </c>
      <c r="AH282">
        <v>12947.46</v>
      </c>
      <c r="AI282">
        <f t="shared" si="18"/>
        <v>1399832.8520351287</v>
      </c>
      <c r="AJ282">
        <v>11480.69</v>
      </c>
      <c r="AK282">
        <f t="shared" si="19"/>
        <v>1326145.0886488573</v>
      </c>
      <c r="CC282">
        <v>9627900.6088103205</v>
      </c>
      <c r="CD282">
        <v>10495956.8274289</v>
      </c>
      <c r="CE282">
        <v>2123941.6638647499</v>
      </c>
      <c r="CF282">
        <v>2598986.9374330798</v>
      </c>
    </row>
    <row r="283" spans="14:84">
      <c r="N283" t="s">
        <v>1880</v>
      </c>
      <c r="O283">
        <v>32518.68</v>
      </c>
      <c r="P283">
        <f t="shared" si="16"/>
        <v>2026666.8328617548</v>
      </c>
      <c r="Q283">
        <v>33080.400000000001</v>
      </c>
      <c r="R283">
        <f t="shared" si="17"/>
        <v>2072051.1367017331</v>
      </c>
      <c r="AG283" t="s">
        <v>1881</v>
      </c>
      <c r="AH283">
        <v>12727.22</v>
      </c>
      <c r="AI283">
        <f t="shared" si="18"/>
        <v>1376021.2946074777</v>
      </c>
      <c r="AJ283">
        <v>11271.82</v>
      </c>
      <c r="AK283">
        <f t="shared" si="19"/>
        <v>1302018.3223424691</v>
      </c>
      <c r="CC283">
        <v>9247020.8607257791</v>
      </c>
      <c r="CD283">
        <v>10149432.8127714</v>
      </c>
      <c r="CE283">
        <v>2231752.9427225199</v>
      </c>
      <c r="CF283">
        <v>2722737.7004589601</v>
      </c>
    </row>
    <row r="284" spans="14:84">
      <c r="N284" t="s">
        <v>1882</v>
      </c>
      <c r="O284">
        <v>32490.34</v>
      </c>
      <c r="P284">
        <f t="shared" si="16"/>
        <v>2024900.594562928</v>
      </c>
      <c r="Q284">
        <v>32933.949999999997</v>
      </c>
      <c r="R284">
        <f t="shared" si="17"/>
        <v>2062877.9740746191</v>
      </c>
      <c r="AG284" t="s">
        <v>1883</v>
      </c>
      <c r="AH284">
        <v>12774.84</v>
      </c>
      <c r="AI284">
        <f t="shared" si="18"/>
        <v>1381169.7978980006</v>
      </c>
      <c r="AJ284">
        <v>11331.03</v>
      </c>
      <c r="AK284">
        <f t="shared" si="19"/>
        <v>1308857.7240420969</v>
      </c>
      <c r="CC284">
        <v>9524616.4269647691</v>
      </c>
      <c r="CD284">
        <v>10434885.6106306</v>
      </c>
      <c r="CE284">
        <v>2266757.98762913</v>
      </c>
      <c r="CF284">
        <v>2789730.6615787498</v>
      </c>
    </row>
    <row r="285" spans="14:84">
      <c r="N285" t="s">
        <v>1884</v>
      </c>
      <c r="O285">
        <v>33229.379999999997</v>
      </c>
      <c r="P285">
        <f t="shared" si="16"/>
        <v>2070959.9012801175</v>
      </c>
      <c r="Q285">
        <v>33436.65</v>
      </c>
      <c r="R285">
        <f t="shared" si="17"/>
        <v>2094365.5046492182</v>
      </c>
      <c r="AG285" t="s">
        <v>1885</v>
      </c>
      <c r="AH285">
        <v>12884.47</v>
      </c>
      <c r="AI285">
        <f t="shared" si="18"/>
        <v>1393022.5995725077</v>
      </c>
      <c r="AJ285">
        <v>11407.7</v>
      </c>
      <c r="AK285">
        <f t="shared" si="19"/>
        <v>1317713.9464422059</v>
      </c>
      <c r="CC285">
        <v>9762922.3299674299</v>
      </c>
      <c r="CD285">
        <v>10636696.2983402</v>
      </c>
      <c r="CE285">
        <v>2239466.22145807</v>
      </c>
      <c r="CF285">
        <v>2682353.9284145902</v>
      </c>
    </row>
    <row r="286" spans="14:84">
      <c r="N286" t="s">
        <v>1886</v>
      </c>
      <c r="O286">
        <v>33574.79</v>
      </c>
      <c r="P286">
        <f t="shared" si="16"/>
        <v>2092486.9432983911</v>
      </c>
      <c r="Q286">
        <v>33913.699999999997</v>
      </c>
      <c r="R286">
        <f t="shared" si="17"/>
        <v>2124246.400731598</v>
      </c>
      <c r="AG286" t="s">
        <v>1887</v>
      </c>
      <c r="AH286">
        <v>12981.58</v>
      </c>
      <c r="AI286">
        <f t="shared" si="18"/>
        <v>1403521.7838342185</v>
      </c>
      <c r="AJ286">
        <v>11462.19</v>
      </c>
      <c r="AK286">
        <f t="shared" si="19"/>
        <v>1324008.1365893553</v>
      </c>
    </row>
    <row r="287" spans="14:84">
      <c r="N287" t="s">
        <v>1888</v>
      </c>
      <c r="O287">
        <v>33954.370000000003</v>
      </c>
      <c r="P287">
        <f t="shared" si="16"/>
        <v>2116143.5676268591</v>
      </c>
      <c r="Q287">
        <v>34172.35</v>
      </c>
      <c r="R287">
        <f t="shared" si="17"/>
        <v>2140447.414821751</v>
      </c>
      <c r="AG287" t="s">
        <v>1889</v>
      </c>
      <c r="AH287">
        <v>13103.78</v>
      </c>
      <c r="AI287">
        <f t="shared" si="18"/>
        <v>1416733.6087418601</v>
      </c>
      <c r="AJ287">
        <v>11625.13</v>
      </c>
      <c r="AK287">
        <f t="shared" si="19"/>
        <v>1342829.4862420715</v>
      </c>
    </row>
    <row r="288" spans="14:84">
      <c r="N288" t="s">
        <v>1890</v>
      </c>
      <c r="O288">
        <v>33340.339999999997</v>
      </c>
      <c r="P288">
        <f t="shared" si="16"/>
        <v>2077875.278896132</v>
      </c>
      <c r="Q288">
        <v>33850.65</v>
      </c>
      <c r="R288">
        <f t="shared" si="17"/>
        <v>2120297.1490850328</v>
      </c>
      <c r="AG288" t="s">
        <v>1891</v>
      </c>
      <c r="AH288">
        <v>13087.43</v>
      </c>
      <c r="AI288">
        <f t="shared" si="18"/>
        <v>1414965.9054911241</v>
      </c>
      <c r="AJ288">
        <v>11587.9</v>
      </c>
      <c r="AK288">
        <f t="shared" si="19"/>
        <v>1338529.0146109764</v>
      </c>
    </row>
    <row r="289" spans="14:37">
      <c r="N289" t="s">
        <v>1892</v>
      </c>
      <c r="O289">
        <v>32589.14</v>
      </c>
      <c r="P289">
        <f t="shared" si="16"/>
        <v>2031058.1225771874</v>
      </c>
      <c r="Q289">
        <v>32964.949999999997</v>
      </c>
      <c r="R289">
        <f t="shared" si="17"/>
        <v>2064819.7155661897</v>
      </c>
      <c r="AG289" t="s">
        <v>1893</v>
      </c>
      <c r="AH289">
        <v>13206.39</v>
      </c>
      <c r="AI289">
        <f t="shared" si="18"/>
        <v>1427827.4332408216</v>
      </c>
      <c r="AJ289">
        <v>11684.83</v>
      </c>
      <c r="AK289">
        <f t="shared" si="19"/>
        <v>1349725.4882935456</v>
      </c>
    </row>
    <row r="290" spans="14:37">
      <c r="N290" t="s">
        <v>1894</v>
      </c>
      <c r="O290">
        <v>32169.41</v>
      </c>
      <c r="P290">
        <f t="shared" si="16"/>
        <v>2004899.2234534509</v>
      </c>
      <c r="Q290">
        <v>32529.05</v>
      </c>
      <c r="R290">
        <f t="shared" si="17"/>
        <v>2037516.3247218144</v>
      </c>
      <c r="AG290" t="s">
        <v>1895</v>
      </c>
      <c r="AH290">
        <v>13253.91</v>
      </c>
      <c r="AI290">
        <f t="shared" si="18"/>
        <v>1432965.1248906672</v>
      </c>
      <c r="AJ290">
        <v>11744.9</v>
      </c>
      <c r="AK290">
        <f t="shared" si="19"/>
        <v>1356664.2293862095</v>
      </c>
    </row>
    <row r="291" spans="14:37">
      <c r="N291" t="s">
        <v>1896</v>
      </c>
      <c r="O291">
        <v>31776.35</v>
      </c>
      <c r="P291">
        <f t="shared" si="16"/>
        <v>1980402.4829546162</v>
      </c>
      <c r="Q291">
        <v>31998.25</v>
      </c>
      <c r="R291">
        <f t="shared" si="17"/>
        <v>2004268.69944034</v>
      </c>
      <c r="AG291" t="s">
        <v>1897</v>
      </c>
      <c r="AH291">
        <v>13247.58</v>
      </c>
      <c r="AI291">
        <f t="shared" si="18"/>
        <v>1432280.7480357951</v>
      </c>
      <c r="AJ291">
        <v>11722.51</v>
      </c>
      <c r="AK291">
        <f t="shared" si="19"/>
        <v>1354077.9398396015</v>
      </c>
    </row>
    <row r="292" spans="14:37">
      <c r="N292" t="s">
        <v>1898</v>
      </c>
      <c r="O292">
        <v>31318.31</v>
      </c>
      <c r="P292">
        <f t="shared" si="16"/>
        <v>1951855.9836464035</v>
      </c>
      <c r="Q292">
        <v>31477</v>
      </c>
      <c r="R292">
        <f t="shared" si="17"/>
        <v>1971619.2558119143</v>
      </c>
      <c r="AG292" t="s">
        <v>1899</v>
      </c>
      <c r="AH292">
        <v>13284.98</v>
      </c>
      <c r="AI292">
        <f t="shared" si="18"/>
        <v>1436324.3016490994</v>
      </c>
      <c r="AJ292">
        <v>11791.14</v>
      </c>
      <c r="AK292">
        <f t="shared" si="19"/>
        <v>1362005.4544257431</v>
      </c>
    </row>
    <row r="293" spans="14:37">
      <c r="N293" t="s">
        <v>1900</v>
      </c>
      <c r="O293">
        <v>31927.58</v>
      </c>
      <c r="P293">
        <f t="shared" si="16"/>
        <v>1989827.614144864</v>
      </c>
      <c r="Q293">
        <v>32196.799999999999</v>
      </c>
      <c r="R293">
        <f t="shared" si="17"/>
        <v>2016705.2405097382</v>
      </c>
      <c r="AG293" t="s">
        <v>1901</v>
      </c>
      <c r="AH293">
        <v>13219.25</v>
      </c>
      <c r="AI293">
        <f t="shared" si="18"/>
        <v>1429217.8102319203</v>
      </c>
      <c r="AJ293">
        <v>11727.41</v>
      </c>
      <c r="AK293">
        <f t="shared" si="19"/>
        <v>1354643.9433580642</v>
      </c>
    </row>
    <row r="294" spans="14:37">
      <c r="N294" t="s">
        <v>1902</v>
      </c>
      <c r="O294">
        <v>32052.91</v>
      </c>
      <c r="P294">
        <f t="shared" si="16"/>
        <v>1997638.5755419</v>
      </c>
      <c r="Q294">
        <v>32372.400000000001</v>
      </c>
      <c r="R294">
        <f t="shared" si="17"/>
        <v>2027704.2665071518</v>
      </c>
      <c r="AG294" t="s">
        <v>1903</v>
      </c>
      <c r="AH294">
        <v>13366.88</v>
      </c>
      <c r="AI294">
        <f t="shared" si="18"/>
        <v>1445179.0353637952</v>
      </c>
      <c r="AJ294">
        <v>11858.44</v>
      </c>
      <c r="AK294">
        <f t="shared" si="19"/>
        <v>1369779.3394854451</v>
      </c>
    </row>
    <row r="295" spans="14:37">
      <c r="N295" t="s">
        <v>1904</v>
      </c>
      <c r="O295">
        <v>31409.64</v>
      </c>
      <c r="P295">
        <f t="shared" si="16"/>
        <v>1957547.9576701112</v>
      </c>
      <c r="Q295">
        <v>31568.2</v>
      </c>
      <c r="R295">
        <f t="shared" si="17"/>
        <v>1977331.7340064705</v>
      </c>
      <c r="AG295" t="s">
        <v>1905</v>
      </c>
      <c r="AH295">
        <v>13433.4</v>
      </c>
      <c r="AI295">
        <f t="shared" si="18"/>
        <v>1452370.9387423249</v>
      </c>
      <c r="AJ295">
        <v>11914.77</v>
      </c>
      <c r="AK295">
        <f t="shared" si="19"/>
        <v>1376286.0697293233</v>
      </c>
    </row>
    <row r="296" spans="14:37">
      <c r="N296" t="s">
        <v>1906</v>
      </c>
      <c r="O296">
        <v>31389.96</v>
      </c>
      <c r="P296">
        <f t="shared" si="16"/>
        <v>1956321.4379199024</v>
      </c>
      <c r="Q296">
        <v>31388.799999999999</v>
      </c>
      <c r="R296">
        <f t="shared" si="17"/>
        <v>1966094.6880842843</v>
      </c>
      <c r="AG296" t="s">
        <v>1907</v>
      </c>
      <c r="AH296">
        <v>13462.86</v>
      </c>
      <c r="AI296">
        <f t="shared" si="18"/>
        <v>1455556.048085853</v>
      </c>
      <c r="AJ296">
        <v>11939.63</v>
      </c>
      <c r="AK296">
        <f t="shared" si="19"/>
        <v>1379157.671253605</v>
      </c>
    </row>
    <row r="297" spans="14:37">
      <c r="N297" t="s">
        <v>1908</v>
      </c>
      <c r="O297">
        <v>31918.880000000001</v>
      </c>
      <c r="P297">
        <f t="shared" si="16"/>
        <v>1989285.4026699243</v>
      </c>
      <c r="Q297">
        <v>31994.35</v>
      </c>
      <c r="R297">
        <f t="shared" si="17"/>
        <v>2004024.4158333361</v>
      </c>
      <c r="AG297" t="s">
        <v>1909</v>
      </c>
      <c r="AH297">
        <v>13478.78</v>
      </c>
      <c r="AI297">
        <f t="shared" si="18"/>
        <v>1457277.2612816766</v>
      </c>
      <c r="AJ297">
        <v>11982.37</v>
      </c>
      <c r="AK297">
        <f t="shared" si="19"/>
        <v>1384094.6080656657</v>
      </c>
    </row>
    <row r="298" spans="14:37">
      <c r="N298" t="s">
        <v>1910</v>
      </c>
      <c r="O298">
        <v>32128.42</v>
      </c>
      <c r="P298">
        <f t="shared" si="16"/>
        <v>2002344.5972054296</v>
      </c>
      <c r="Q298">
        <v>32079.05</v>
      </c>
      <c r="R298">
        <f t="shared" si="17"/>
        <v>2009329.7546828857</v>
      </c>
      <c r="AG298" t="s">
        <v>1911</v>
      </c>
      <c r="AH298">
        <v>13407.69</v>
      </c>
      <c r="AI298">
        <f t="shared" si="18"/>
        <v>1449591.2659241953</v>
      </c>
      <c r="AJ298">
        <v>11927.91</v>
      </c>
      <c r="AK298">
        <f t="shared" si="19"/>
        <v>1377803.8832461804</v>
      </c>
    </row>
    <row r="299" spans="14:37">
      <c r="N299" t="s">
        <v>1912</v>
      </c>
      <c r="O299">
        <v>31989.43</v>
      </c>
      <c r="P299">
        <f t="shared" si="16"/>
        <v>1993682.30146958</v>
      </c>
      <c r="Q299">
        <v>32140.75</v>
      </c>
      <c r="R299">
        <f t="shared" si="17"/>
        <v>2013194.4466193344</v>
      </c>
      <c r="AG299" t="s">
        <v>1913</v>
      </c>
      <c r="AH299">
        <v>13501.98</v>
      </c>
      <c r="AI299">
        <f t="shared" si="18"/>
        <v>1459785.5619188065</v>
      </c>
      <c r="AJ299">
        <v>12085.53</v>
      </c>
      <c r="AK299">
        <f t="shared" si="19"/>
        <v>1396010.7147931373</v>
      </c>
    </row>
    <row r="300" spans="14:37">
      <c r="N300" t="s">
        <v>1914</v>
      </c>
      <c r="O300">
        <v>32270.35</v>
      </c>
      <c r="P300">
        <f t="shared" si="16"/>
        <v>2011190.123025914</v>
      </c>
      <c r="Q300">
        <v>32359.3</v>
      </c>
      <c r="R300">
        <f t="shared" si="17"/>
        <v>2026883.7241349074</v>
      </c>
      <c r="AG300" t="s">
        <v>1915</v>
      </c>
      <c r="AH300">
        <v>13500.35</v>
      </c>
      <c r="AI300">
        <f t="shared" si="18"/>
        <v>1459609.3321757668</v>
      </c>
      <c r="AJ300">
        <v>12090.49</v>
      </c>
      <c r="AK300">
        <f t="shared" si="19"/>
        <v>1396583.6489669278</v>
      </c>
    </row>
    <row r="301" spans="14:37">
      <c r="N301" t="s">
        <v>1916</v>
      </c>
      <c r="O301">
        <v>32648.65</v>
      </c>
      <c r="P301">
        <f t="shared" si="16"/>
        <v>2034766.973712092</v>
      </c>
      <c r="Q301">
        <v>32586.9</v>
      </c>
      <c r="R301">
        <f t="shared" si="17"/>
        <v>2041139.8648923745</v>
      </c>
      <c r="AG301" t="s">
        <v>1917</v>
      </c>
      <c r="AH301">
        <v>13438.88</v>
      </c>
      <c r="AI301">
        <f t="shared" si="18"/>
        <v>1452963.4166514401</v>
      </c>
      <c r="AJ301">
        <v>12079.96</v>
      </c>
      <c r="AK301">
        <f t="shared" si="19"/>
        <v>1395367.3189568438</v>
      </c>
    </row>
    <row r="302" spans="14:37">
      <c r="N302" t="s">
        <v>1918</v>
      </c>
      <c r="O302">
        <v>33012.49</v>
      </c>
      <c r="P302">
        <f t="shared" si="16"/>
        <v>2057442.6315330251</v>
      </c>
      <c r="Q302">
        <v>33057.9</v>
      </c>
      <c r="R302">
        <f t="shared" si="17"/>
        <v>2070641.8081997863</v>
      </c>
      <c r="AG302" t="s">
        <v>1919</v>
      </c>
      <c r="AH302">
        <v>13449.72</v>
      </c>
      <c r="AI302">
        <f t="shared" si="18"/>
        <v>1454135.3985008576</v>
      </c>
      <c r="AJ302">
        <v>12068.99</v>
      </c>
      <c r="AK302">
        <f t="shared" si="19"/>
        <v>1394100.1641410203</v>
      </c>
    </row>
    <row r="303" spans="14:37">
      <c r="N303" t="s">
        <v>1920</v>
      </c>
      <c r="O303">
        <v>32969.47</v>
      </c>
      <c r="P303">
        <f t="shared" si="16"/>
        <v>2054761.4892741847</v>
      </c>
      <c r="Q303">
        <v>33153.550000000003</v>
      </c>
      <c r="R303">
        <f t="shared" si="17"/>
        <v>2076633.0202536169</v>
      </c>
      <c r="AG303" t="s">
        <v>1921</v>
      </c>
      <c r="AH303">
        <v>13510.2</v>
      </c>
      <c r="AI303">
        <f t="shared" si="18"/>
        <v>1460674.2787824795</v>
      </c>
      <c r="AJ303">
        <v>12144</v>
      </c>
      <c r="AK303">
        <f t="shared" si="19"/>
        <v>1402764.638410385</v>
      </c>
    </row>
    <row r="304" spans="14:37">
      <c r="N304" t="s">
        <v>1922</v>
      </c>
      <c r="O304">
        <v>32873.25</v>
      </c>
      <c r="P304">
        <f t="shared" si="16"/>
        <v>2048764.7550076661</v>
      </c>
      <c r="Q304">
        <v>33143.199999999997</v>
      </c>
      <c r="R304">
        <f t="shared" si="17"/>
        <v>2075984.7291427208</v>
      </c>
      <c r="AG304" t="s">
        <v>1923</v>
      </c>
      <c r="AH304">
        <v>13542.88</v>
      </c>
      <c r="AI304">
        <f t="shared" si="18"/>
        <v>1464207.5229558158</v>
      </c>
      <c r="AJ304">
        <v>12165.02</v>
      </c>
      <c r="AK304">
        <f t="shared" si="19"/>
        <v>1405192.6779936675</v>
      </c>
    </row>
    <row r="305" spans="14:37">
      <c r="N305" t="s">
        <v>1924</v>
      </c>
      <c r="O305">
        <v>33048.97</v>
      </c>
      <c r="P305">
        <f t="shared" si="16"/>
        <v>2059716.1803382903</v>
      </c>
      <c r="Q305">
        <v>33549.35</v>
      </c>
      <c r="R305">
        <f t="shared" si="17"/>
        <v>2101424.6745234118</v>
      </c>
      <c r="AG305" t="s">
        <v>1925</v>
      </c>
      <c r="AH305">
        <v>13532.26</v>
      </c>
      <c r="AI305">
        <f t="shared" si="18"/>
        <v>1463059.3267158885</v>
      </c>
      <c r="AJ305">
        <v>12080.9</v>
      </c>
      <c r="AK305">
        <f t="shared" si="19"/>
        <v>1395475.8992236508</v>
      </c>
    </row>
    <row r="306" spans="14:37">
      <c r="N306" t="s">
        <v>1926</v>
      </c>
      <c r="O306">
        <v>33198.18</v>
      </c>
      <c r="P306">
        <f t="shared" si="16"/>
        <v>2069015.4187492991</v>
      </c>
      <c r="Q306">
        <v>33705.1</v>
      </c>
      <c r="R306">
        <f t="shared" si="17"/>
        <v>2111180.3595979968</v>
      </c>
      <c r="AG306" t="s">
        <v>1927</v>
      </c>
      <c r="AH306">
        <v>13589.76</v>
      </c>
      <c r="AI306">
        <f t="shared" si="18"/>
        <v>1469276.020105327</v>
      </c>
      <c r="AJ306">
        <v>12106.54</v>
      </c>
      <c r="AK306">
        <f t="shared" si="19"/>
        <v>1398437.5992671987</v>
      </c>
    </row>
    <row r="307" spans="14:37">
      <c r="N307" t="s">
        <v>1928</v>
      </c>
      <c r="O307">
        <v>33161.26</v>
      </c>
      <c r="P307">
        <f t="shared" si="16"/>
        <v>2066714.4477544967</v>
      </c>
      <c r="Q307">
        <v>33799.85</v>
      </c>
      <c r="R307">
        <f t="shared" si="17"/>
        <v>2117115.198511749</v>
      </c>
      <c r="AG307" t="s">
        <v>1929</v>
      </c>
      <c r="AH307">
        <v>13630.86</v>
      </c>
      <c r="AI307">
        <f t="shared" si="18"/>
        <v>1473719.6044236908</v>
      </c>
      <c r="AJ307">
        <v>12141.47</v>
      </c>
      <c r="AK307">
        <f t="shared" si="19"/>
        <v>1402472.3957773827</v>
      </c>
    </row>
    <row r="308" spans="14:37">
      <c r="N308" t="s">
        <v>1930</v>
      </c>
      <c r="O308">
        <v>33094.699999999997</v>
      </c>
      <c r="P308">
        <f t="shared" si="16"/>
        <v>2062566.2183554163</v>
      </c>
      <c r="Q308">
        <v>33876.949999999997</v>
      </c>
      <c r="R308">
        <f t="shared" si="17"/>
        <v>2121944.4975117524</v>
      </c>
      <c r="AG308" t="s">
        <v>1931</v>
      </c>
      <c r="AH308">
        <v>13650.08</v>
      </c>
      <c r="AI308">
        <f t="shared" si="18"/>
        <v>1475797.6017618647</v>
      </c>
      <c r="AJ308">
        <v>12192.66</v>
      </c>
      <c r="AK308">
        <f t="shared" si="19"/>
        <v>1408385.3998814856</v>
      </c>
    </row>
    <row r="309" spans="14:37">
      <c r="N309" t="s">
        <v>1932</v>
      </c>
      <c r="O309">
        <v>32496.48</v>
      </c>
      <c r="P309">
        <f t="shared" si="16"/>
        <v>2025283.2587532876</v>
      </c>
      <c r="Q309">
        <v>33312.75</v>
      </c>
      <c r="R309">
        <f t="shared" si="17"/>
        <v>2086604.8023651666</v>
      </c>
      <c r="AG309" t="s">
        <v>1933</v>
      </c>
      <c r="AH309">
        <v>13710.06</v>
      </c>
      <c r="AI309">
        <f t="shared" si="18"/>
        <v>1482282.4238400999</v>
      </c>
      <c r="AJ309">
        <v>12200.83</v>
      </c>
      <c r="AK309">
        <f t="shared" si="19"/>
        <v>1409329.1241153306</v>
      </c>
    </row>
    <row r="310" spans="14:37">
      <c r="N310" t="s">
        <v>1934</v>
      </c>
      <c r="O310">
        <v>31541.49</v>
      </c>
      <c r="P310">
        <f t="shared" si="16"/>
        <v>1965765.2660575619</v>
      </c>
      <c r="Q310">
        <v>32401.25</v>
      </c>
      <c r="R310">
        <f t="shared" si="17"/>
        <v>2029511.3388307584</v>
      </c>
      <c r="AG310" t="s">
        <v>1935</v>
      </c>
      <c r="AH310">
        <v>13591.75</v>
      </c>
      <c r="AI310">
        <f t="shared" si="18"/>
        <v>1469491.1717548049</v>
      </c>
      <c r="AJ310">
        <v>12144.7</v>
      </c>
      <c r="AK310">
        <f t="shared" si="19"/>
        <v>1402845.4960558796</v>
      </c>
    </row>
    <row r="311" spans="14:37">
      <c r="N311" t="s">
        <v>1936</v>
      </c>
      <c r="O311">
        <v>32135.59</v>
      </c>
      <c r="P311">
        <f t="shared" si="16"/>
        <v>2002791.4542485697</v>
      </c>
      <c r="Q311">
        <v>33129.300000000003</v>
      </c>
      <c r="R311">
        <f t="shared" si="17"/>
        <v>2075114.0773126301</v>
      </c>
      <c r="AG311" t="s">
        <v>1937</v>
      </c>
      <c r="AH311">
        <v>13555.7</v>
      </c>
      <c r="AI311">
        <f t="shared" si="18"/>
        <v>1465593.5752906438</v>
      </c>
      <c r="AJ311">
        <v>12234.44</v>
      </c>
      <c r="AK311">
        <f t="shared" si="19"/>
        <v>1413211.4462082963</v>
      </c>
    </row>
    <row r="312" spans="14:37">
      <c r="N312" t="s">
        <v>1938</v>
      </c>
      <c r="O312">
        <v>31937.07</v>
      </c>
      <c r="P312">
        <f t="shared" si="16"/>
        <v>1990419.0609146545</v>
      </c>
      <c r="Q312">
        <v>33190.25</v>
      </c>
      <c r="R312">
        <f t="shared" si="17"/>
        <v>2078931.791632347</v>
      </c>
      <c r="AG312" t="s">
        <v>1939</v>
      </c>
      <c r="AH312">
        <v>13711.34</v>
      </c>
      <c r="AI312">
        <f t="shared" si="18"/>
        <v>1482420.8128407693</v>
      </c>
      <c r="AJ312">
        <v>12400.79</v>
      </c>
      <c r="AK312">
        <f t="shared" si="19"/>
        <v>1432426.6881054938</v>
      </c>
    </row>
    <row r="313" spans="14:37">
      <c r="N313" t="s">
        <v>1940</v>
      </c>
      <c r="O313">
        <v>32050.2</v>
      </c>
      <c r="P313">
        <f t="shared" si="16"/>
        <v>1997469.6797836141</v>
      </c>
      <c r="Q313">
        <v>33517.75</v>
      </c>
      <c r="R313">
        <f t="shared" si="17"/>
        <v>2099445.3509384561</v>
      </c>
      <c r="AG313" t="s">
        <v>1941</v>
      </c>
      <c r="AH313">
        <v>13589.21</v>
      </c>
      <c r="AI313">
        <f t="shared" si="18"/>
        <v>1469216.5560816017</v>
      </c>
      <c r="AJ313">
        <v>12265.65</v>
      </c>
      <c r="AK313">
        <f t="shared" si="19"/>
        <v>1416816.542088137</v>
      </c>
    </row>
    <row r="314" spans="14:37">
      <c r="N314" t="s">
        <v>1942</v>
      </c>
      <c r="O314">
        <v>30887.89</v>
      </c>
      <c r="P314">
        <f t="shared" si="16"/>
        <v>1925030.8499632294</v>
      </c>
      <c r="Q314">
        <v>32483.3</v>
      </c>
      <c r="R314">
        <f t="shared" si="17"/>
        <v>2034650.69010119</v>
      </c>
      <c r="AG314" t="s">
        <v>1943</v>
      </c>
      <c r="AH314">
        <v>13311.06</v>
      </c>
      <c r="AI314">
        <f t="shared" si="18"/>
        <v>1439143.9775377351</v>
      </c>
      <c r="AJ314">
        <v>12061.58</v>
      </c>
      <c r="AK314">
        <f t="shared" si="19"/>
        <v>1393244.2282079982</v>
      </c>
    </row>
    <row r="315" spans="14:37">
      <c r="N315" t="s">
        <v>1944</v>
      </c>
      <c r="O315">
        <v>30578.720000000001</v>
      </c>
      <c r="P315">
        <f t="shared" si="16"/>
        <v>1905762.399192292</v>
      </c>
      <c r="Q315">
        <v>31978.400000000001</v>
      </c>
      <c r="R315">
        <f t="shared" si="17"/>
        <v>2003025.3585175117</v>
      </c>
      <c r="AG315" t="s">
        <v>1945</v>
      </c>
      <c r="AH315">
        <v>12857.16</v>
      </c>
      <c r="AI315">
        <f t="shared" si="18"/>
        <v>1390069.9405035414</v>
      </c>
      <c r="AJ315">
        <v>11541.56</v>
      </c>
      <c r="AK315">
        <f t="shared" si="19"/>
        <v>1333176.2384792292</v>
      </c>
    </row>
    <row r="316" spans="14:37">
      <c r="N316" t="s">
        <v>1946</v>
      </c>
      <c r="O316">
        <v>30807.11</v>
      </c>
      <c r="P316">
        <f t="shared" si="16"/>
        <v>1919996.3852568339</v>
      </c>
      <c r="Q316">
        <v>32234.85</v>
      </c>
      <c r="R316">
        <f t="shared" si="17"/>
        <v>2019088.5715985857</v>
      </c>
      <c r="AG316" t="s">
        <v>1947</v>
      </c>
      <c r="AH316">
        <v>12830.27</v>
      </c>
      <c r="AI316">
        <f t="shared" si="18"/>
        <v>1387162.6903254194</v>
      </c>
      <c r="AJ316">
        <v>11520.47</v>
      </c>
      <c r="AK316">
        <f t="shared" si="19"/>
        <v>1330740.1131313969</v>
      </c>
    </row>
    <row r="317" spans="14:37">
      <c r="N317" t="s">
        <v>1948</v>
      </c>
      <c r="O317">
        <v>31239.26</v>
      </c>
      <c r="P317">
        <f t="shared" si="16"/>
        <v>1946929.3380034151</v>
      </c>
      <c r="Q317">
        <v>32582.799999999999</v>
      </c>
      <c r="R317">
        <f t="shared" si="17"/>
        <v>2040883.0539209086</v>
      </c>
      <c r="AG317" t="s">
        <v>1949</v>
      </c>
      <c r="AH317">
        <v>13189.13</v>
      </c>
      <c r="AI317">
        <f t="shared" si="18"/>
        <v>1425961.344059922</v>
      </c>
      <c r="AJ317">
        <v>11845.45</v>
      </c>
      <c r="AK317">
        <f t="shared" si="19"/>
        <v>1368278.8526069082</v>
      </c>
    </row>
    <row r="318" spans="14:37">
      <c r="N318" t="s">
        <v>1950</v>
      </c>
      <c r="O318">
        <v>31826.28</v>
      </c>
      <c r="P318">
        <f t="shared" si="16"/>
        <v>1983514.2782355067</v>
      </c>
      <c r="Q318">
        <v>33167.35</v>
      </c>
      <c r="R318">
        <f t="shared" si="17"/>
        <v>2077497.4084014767</v>
      </c>
      <c r="AG318" t="s">
        <v>1951</v>
      </c>
      <c r="AH318">
        <v>13370.51</v>
      </c>
      <c r="AI318">
        <f t="shared" si="18"/>
        <v>1445571.4979203809</v>
      </c>
      <c r="AJ318">
        <v>12009.93</v>
      </c>
      <c r="AK318">
        <f t="shared" si="19"/>
        <v>1387278.089079713</v>
      </c>
    </row>
    <row r="319" spans="14:37">
      <c r="N319" t="s">
        <v>1952</v>
      </c>
      <c r="O319">
        <v>31638.05</v>
      </c>
      <c r="P319">
        <f t="shared" si="16"/>
        <v>1971783.1901978138</v>
      </c>
      <c r="Q319">
        <v>33049.449999999997</v>
      </c>
      <c r="R319">
        <f t="shared" si="17"/>
        <v>2070112.5270512777</v>
      </c>
      <c r="AG319" t="s">
        <v>1953</v>
      </c>
      <c r="AH319">
        <v>13384.8</v>
      </c>
      <c r="AI319">
        <f t="shared" si="18"/>
        <v>1447116.4813731648</v>
      </c>
      <c r="AJ319">
        <v>12033.54</v>
      </c>
      <c r="AK319">
        <f t="shared" si="19"/>
        <v>1390005.3019513262</v>
      </c>
    </row>
    <row r="320" spans="14:37">
      <c r="N320" t="s">
        <v>1954</v>
      </c>
      <c r="O320">
        <v>31017.16</v>
      </c>
      <c r="P320">
        <f t="shared" si="16"/>
        <v>1933087.3646029392</v>
      </c>
      <c r="Q320">
        <v>32458.85</v>
      </c>
      <c r="R320">
        <f t="shared" si="17"/>
        <v>2033119.2197957414</v>
      </c>
      <c r="AG320" t="s">
        <v>1955</v>
      </c>
      <c r="AH320">
        <v>13306.41</v>
      </c>
      <c r="AI320">
        <f t="shared" si="18"/>
        <v>1438641.2362462415</v>
      </c>
      <c r="AJ320">
        <v>11955.06</v>
      </c>
      <c r="AK320">
        <f t="shared" si="19"/>
        <v>1380940.0047821521</v>
      </c>
    </row>
    <row r="321" spans="14:37">
      <c r="N321" t="s">
        <v>1956</v>
      </c>
      <c r="O321">
        <v>31480.09</v>
      </c>
      <c r="P321">
        <f t="shared" si="16"/>
        <v>1961938.6241539631</v>
      </c>
      <c r="Q321">
        <v>32918.050000000003</v>
      </c>
      <c r="R321">
        <f t="shared" si="17"/>
        <v>2061882.0485999105</v>
      </c>
      <c r="AG321" t="s">
        <v>1957</v>
      </c>
      <c r="AH321">
        <v>13178.76</v>
      </c>
      <c r="AI321">
        <f t="shared" si="18"/>
        <v>1424840.1769216878</v>
      </c>
      <c r="AJ321">
        <v>11762.23</v>
      </c>
      <c r="AK321">
        <f t="shared" si="19"/>
        <v>1358666.0336668133</v>
      </c>
    </row>
    <row r="322" spans="14:37">
      <c r="N322" t="s">
        <v>1958</v>
      </c>
      <c r="O322">
        <v>32045.11</v>
      </c>
      <c r="P322">
        <f t="shared" si="16"/>
        <v>1997152.4549091952</v>
      </c>
      <c r="Q322">
        <v>33552.9</v>
      </c>
      <c r="R322">
        <f t="shared" si="17"/>
        <v>2101647.0352426083</v>
      </c>
      <c r="AG322" t="s">
        <v>1959</v>
      </c>
      <c r="AH322">
        <v>13084.4</v>
      </c>
      <c r="AI322">
        <f t="shared" si="18"/>
        <v>1414638.3127786021</v>
      </c>
      <c r="AJ322">
        <v>11714.07</v>
      </c>
      <c r="AK322">
        <f t="shared" si="19"/>
        <v>1353103.0276567799</v>
      </c>
    </row>
    <row r="323" spans="14:37">
      <c r="N323" t="s">
        <v>1960</v>
      </c>
      <c r="O323">
        <v>32288.07</v>
      </c>
      <c r="P323">
        <f t="shared" ref="P323:P386" si="20">O323/O$2*1000000</f>
        <v>2012294.4893863664</v>
      </c>
      <c r="Q323">
        <v>33757.949999999997</v>
      </c>
      <c r="R323">
        <f t="shared" ref="R323:R386" si="21">Q323/Q$2*1000000</f>
        <v>2114490.715657013</v>
      </c>
      <c r="AG323" t="s">
        <v>1961</v>
      </c>
      <c r="AH323">
        <v>13271.16</v>
      </c>
      <c r="AI323">
        <f t="shared" ref="AI323:AI386" si="22">AH323/AH$2*1000000</f>
        <v>1434830.1329074986</v>
      </c>
      <c r="AJ323">
        <v>11930.33</v>
      </c>
      <c r="AK323">
        <f t="shared" ref="AK323:AK386" si="23">AJ323/AJ$2*1000000</f>
        <v>1378083.4196777476</v>
      </c>
    </row>
    <row r="324" spans="14:37">
      <c r="N324" t="s">
        <v>1962</v>
      </c>
      <c r="O324">
        <v>32526.880000000001</v>
      </c>
      <c r="P324">
        <f t="shared" si="20"/>
        <v>2027177.8827576754</v>
      </c>
      <c r="Q324">
        <v>34036.699999999997</v>
      </c>
      <c r="R324">
        <f t="shared" si="21"/>
        <v>2131950.7298755716</v>
      </c>
      <c r="AG324" t="s">
        <v>1963</v>
      </c>
      <c r="AH324">
        <v>13367.33</v>
      </c>
      <c r="AI324">
        <f t="shared" si="22"/>
        <v>1445227.6877468431</v>
      </c>
      <c r="AJ324">
        <v>11972.28</v>
      </c>
      <c r="AK324">
        <f t="shared" si="23"/>
        <v>1382929.1028613211</v>
      </c>
    </row>
    <row r="325" spans="14:37">
      <c r="N325" t="s">
        <v>1964</v>
      </c>
      <c r="O325">
        <v>32565.17</v>
      </c>
      <c r="P325">
        <f t="shared" si="20"/>
        <v>2029564.2364789906</v>
      </c>
      <c r="Q325">
        <v>34090.85</v>
      </c>
      <c r="R325">
        <f t="shared" si="21"/>
        <v>2135342.5138035896</v>
      </c>
      <c r="AG325" t="s">
        <v>1965</v>
      </c>
      <c r="AH325">
        <v>13539.83</v>
      </c>
      <c r="AI325">
        <f t="shared" si="22"/>
        <v>1463877.7679151588</v>
      </c>
      <c r="AJ325">
        <v>12089.58</v>
      </c>
      <c r="AK325">
        <f t="shared" si="23"/>
        <v>1396478.5340277851</v>
      </c>
    </row>
    <row r="326" spans="14:37">
      <c r="N326" t="s">
        <v>1966</v>
      </c>
      <c r="O326">
        <v>32625.49</v>
      </c>
      <c r="P326">
        <f t="shared" si="20"/>
        <v>2033323.5693719073</v>
      </c>
      <c r="Q326">
        <v>34190.449999999997</v>
      </c>
      <c r="R326">
        <f t="shared" si="21"/>
        <v>2141581.1413055393</v>
      </c>
      <c r="AG326" t="s">
        <v>1967</v>
      </c>
      <c r="AH326">
        <v>13453.1</v>
      </c>
      <c r="AI326">
        <f t="shared" si="22"/>
        <v>1454500.83195575</v>
      </c>
      <c r="AJ326">
        <v>11945.67</v>
      </c>
      <c r="AK326">
        <f t="shared" si="23"/>
        <v>1379855.3572233021</v>
      </c>
    </row>
    <row r="327" spans="14:37">
      <c r="N327" t="s">
        <v>1968</v>
      </c>
      <c r="O327">
        <v>32455.61</v>
      </c>
      <c r="P327">
        <f t="shared" si="20"/>
        <v>2022736.1112842313</v>
      </c>
      <c r="Q327">
        <v>34024.550000000003</v>
      </c>
      <c r="R327">
        <f t="shared" si="21"/>
        <v>2131189.6924845213</v>
      </c>
      <c r="AG327" t="s">
        <v>1969</v>
      </c>
      <c r="AH327">
        <v>13646.72</v>
      </c>
      <c r="AI327">
        <f t="shared" si="22"/>
        <v>1475434.3306351081</v>
      </c>
      <c r="AJ327">
        <v>12148.43</v>
      </c>
      <c r="AK327">
        <f t="shared" si="23"/>
        <v>1403276.351795444</v>
      </c>
    </row>
    <row r="328" spans="14:37">
      <c r="N328" t="s">
        <v>1970</v>
      </c>
      <c r="O328">
        <v>32410.29</v>
      </c>
      <c r="P328">
        <f t="shared" si="20"/>
        <v>2019911.6257619006</v>
      </c>
      <c r="Q328">
        <v>33956.400000000001</v>
      </c>
      <c r="R328">
        <f t="shared" si="21"/>
        <v>2126920.9930441813</v>
      </c>
      <c r="AG328" t="s">
        <v>1971</v>
      </c>
      <c r="AH328">
        <v>13730.18</v>
      </c>
      <c r="AI328">
        <f t="shared" si="22"/>
        <v>1484457.7259443696</v>
      </c>
      <c r="AJ328">
        <v>12296.68</v>
      </c>
      <c r="AK328">
        <f t="shared" si="23"/>
        <v>1420400.8460019936</v>
      </c>
    </row>
    <row r="329" spans="14:37">
      <c r="N329" t="s">
        <v>1972</v>
      </c>
      <c r="O329">
        <v>31805.1</v>
      </c>
      <c r="P329">
        <f t="shared" si="20"/>
        <v>1982194.2737482395</v>
      </c>
      <c r="Q329">
        <v>33258.449999999997</v>
      </c>
      <c r="R329">
        <f t="shared" si="21"/>
        <v>2083203.6229138025</v>
      </c>
      <c r="AG329" t="s">
        <v>1973</v>
      </c>
      <c r="AH329">
        <v>13863.28</v>
      </c>
      <c r="AI329">
        <f t="shared" si="22"/>
        <v>1498848.0196858353</v>
      </c>
      <c r="AJ329">
        <v>12438.66</v>
      </c>
      <c r="AK329">
        <f t="shared" si="23"/>
        <v>1436801.0867267554</v>
      </c>
    </row>
    <row r="330" spans="14:37">
      <c r="N330" t="s">
        <v>1974</v>
      </c>
      <c r="O330">
        <v>30556.47</v>
      </c>
      <c r="P330">
        <f t="shared" si="20"/>
        <v>1904375.7089259229</v>
      </c>
      <c r="Q330">
        <v>31905.200000000001</v>
      </c>
      <c r="R330">
        <f t="shared" si="21"/>
        <v>1998440.3431245128</v>
      </c>
      <c r="AG330" t="s">
        <v>1975</v>
      </c>
      <c r="AH330">
        <v>13759.82</v>
      </c>
      <c r="AI330">
        <f t="shared" si="22"/>
        <v>1487662.2962411167</v>
      </c>
      <c r="AJ330">
        <v>12317.66</v>
      </c>
      <c r="AK330">
        <f t="shared" si="23"/>
        <v>1422824.265148391</v>
      </c>
    </row>
    <row r="331" spans="14:37">
      <c r="N331" t="s">
        <v>1976</v>
      </c>
      <c r="O331">
        <v>30995.61</v>
      </c>
      <c r="P331">
        <f t="shared" si="20"/>
        <v>1931744.3005471975</v>
      </c>
      <c r="Q331">
        <v>32483.75</v>
      </c>
      <c r="R331">
        <f t="shared" si="21"/>
        <v>2034678.876671229</v>
      </c>
      <c r="AG331" t="s">
        <v>1977</v>
      </c>
      <c r="AH331">
        <v>13910.63</v>
      </c>
      <c r="AI331">
        <f t="shared" si="22"/>
        <v>1503967.3315465294</v>
      </c>
      <c r="AJ331">
        <v>12488.81</v>
      </c>
      <c r="AK331">
        <f t="shared" si="23"/>
        <v>1442593.9594718379</v>
      </c>
    </row>
    <row r="332" spans="14:37">
      <c r="N332" t="s">
        <v>1978</v>
      </c>
      <c r="O332">
        <v>31569.09</v>
      </c>
      <c r="P332">
        <f t="shared" si="20"/>
        <v>1967485.3852194399</v>
      </c>
      <c r="Q332">
        <v>33027.5</v>
      </c>
      <c r="R332">
        <f t="shared" si="21"/>
        <v>2068737.648801601</v>
      </c>
      <c r="AG332" t="s">
        <v>1979</v>
      </c>
      <c r="AH332">
        <v>13926.38</v>
      </c>
      <c r="AI332">
        <f t="shared" si="22"/>
        <v>1505670.1649532015</v>
      </c>
      <c r="AJ332">
        <v>12551.78</v>
      </c>
      <c r="AK332">
        <f t="shared" si="23"/>
        <v>1449867.682238694</v>
      </c>
    </row>
    <row r="333" spans="14:37">
      <c r="N333" t="s">
        <v>1980</v>
      </c>
      <c r="O333">
        <v>31818.9</v>
      </c>
      <c r="P333">
        <f t="shared" si="20"/>
        <v>1983054.3333291786</v>
      </c>
      <c r="Q333">
        <v>33376.35</v>
      </c>
      <c r="R333">
        <f t="shared" si="21"/>
        <v>2090588.5042640015</v>
      </c>
      <c r="AG333" t="s">
        <v>1981</v>
      </c>
      <c r="AH333">
        <v>14021.51</v>
      </c>
      <c r="AI333">
        <f t="shared" si="22"/>
        <v>1515955.2787295023</v>
      </c>
      <c r="AJ333">
        <v>12627.23</v>
      </c>
      <c r="AK333">
        <f t="shared" si="23"/>
        <v>1458582.9813137981</v>
      </c>
    </row>
    <row r="334" spans="14:37">
      <c r="N334" t="s">
        <v>1982</v>
      </c>
      <c r="O334">
        <v>31558.78</v>
      </c>
      <c r="P334">
        <f t="shared" si="20"/>
        <v>1966842.8334600569</v>
      </c>
      <c r="Q334">
        <v>33255.199999999997</v>
      </c>
      <c r="R334">
        <f t="shared" si="21"/>
        <v>2083000.0532412988</v>
      </c>
      <c r="AG334" t="s">
        <v>1983</v>
      </c>
      <c r="AH334">
        <v>14019.61</v>
      </c>
      <c r="AI334">
        <f t="shared" si="22"/>
        <v>1515749.8575566339</v>
      </c>
      <c r="AJ334">
        <v>12569.98</v>
      </c>
      <c r="AK334">
        <f t="shared" si="23"/>
        <v>1451969.9810215554</v>
      </c>
    </row>
    <row r="335" spans="14:37">
      <c r="N335" t="s">
        <v>1984</v>
      </c>
      <c r="O335">
        <v>31723.09</v>
      </c>
      <c r="P335">
        <f t="shared" si="20"/>
        <v>1977083.1515574558</v>
      </c>
      <c r="Q335">
        <v>33601.300000000003</v>
      </c>
      <c r="R335">
        <f t="shared" si="21"/>
        <v>2104678.6574423509</v>
      </c>
      <c r="AG335" t="s">
        <v>1985</v>
      </c>
      <c r="AH335">
        <v>14120.04</v>
      </c>
      <c r="AI335">
        <f t="shared" si="22"/>
        <v>1526607.9882888307</v>
      </c>
      <c r="AJ335">
        <v>12667.59</v>
      </c>
      <c r="AK335">
        <f t="shared" si="23"/>
        <v>1463245.0021311764</v>
      </c>
    </row>
    <row r="336" spans="14:37">
      <c r="N336" t="s">
        <v>1986</v>
      </c>
      <c r="O336">
        <v>32081.01</v>
      </c>
      <c r="P336">
        <f t="shared" si="20"/>
        <v>1999389.8562827974</v>
      </c>
      <c r="Q336">
        <v>34029.1</v>
      </c>
      <c r="R336">
        <f t="shared" si="21"/>
        <v>2131474.6900260253</v>
      </c>
      <c r="AG336" t="s">
        <v>1987</v>
      </c>
      <c r="AH336">
        <v>14287.85</v>
      </c>
      <c r="AI336">
        <f t="shared" si="22"/>
        <v>1544751.0025093819</v>
      </c>
      <c r="AJ336">
        <v>12787.94</v>
      </c>
      <c r="AK336">
        <f t="shared" si="23"/>
        <v>1477146.7416101529</v>
      </c>
    </row>
    <row r="337" spans="14:37">
      <c r="N337" t="s">
        <v>1988</v>
      </c>
      <c r="O337">
        <v>32081.83</v>
      </c>
      <c r="P337">
        <f t="shared" si="20"/>
        <v>1999440.9612723899</v>
      </c>
      <c r="Q337">
        <v>34118.199999999997</v>
      </c>
      <c r="R337">
        <f t="shared" si="21"/>
        <v>2137055.6308937334</v>
      </c>
      <c r="AG337" t="s">
        <v>1989</v>
      </c>
      <c r="AH337">
        <v>14188.33</v>
      </c>
      <c r="AI337">
        <f t="shared" si="22"/>
        <v>1533991.2577073483</v>
      </c>
      <c r="AJ337">
        <v>12681.93</v>
      </c>
      <c r="AK337">
        <f t="shared" si="23"/>
        <v>1464901.4287545958</v>
      </c>
    </row>
    <row r="338" spans="14:37">
      <c r="N338" t="s">
        <v>1990</v>
      </c>
      <c r="O338">
        <v>32110.59</v>
      </c>
      <c r="P338">
        <f t="shared" si="20"/>
        <v>2001233.375297593</v>
      </c>
      <c r="Q338">
        <v>34183.1</v>
      </c>
      <c r="R338">
        <f t="shared" si="21"/>
        <v>2141120.7606615699</v>
      </c>
      <c r="AG338" t="s">
        <v>1991</v>
      </c>
      <c r="AH338">
        <v>14297</v>
      </c>
      <c r="AI338">
        <f t="shared" si="22"/>
        <v>1545740.2676313531</v>
      </c>
      <c r="AJ338">
        <v>12768.48</v>
      </c>
      <c r="AK338">
        <f t="shared" si="23"/>
        <v>1474898.8990654012</v>
      </c>
    </row>
    <row r="339" spans="14:37">
      <c r="N339" t="s">
        <v>1992</v>
      </c>
      <c r="O339">
        <v>32443.21</v>
      </c>
      <c r="P339">
        <f t="shared" si="20"/>
        <v>2021963.3041245465</v>
      </c>
      <c r="Q339">
        <v>34605.050000000003</v>
      </c>
      <c r="R339">
        <f t="shared" si="21"/>
        <v>2167550.3678347394</v>
      </c>
      <c r="AG339" t="s">
        <v>1993</v>
      </c>
      <c r="AH339">
        <v>14419.28</v>
      </c>
      <c r="AI339">
        <f t="shared" si="22"/>
        <v>1558960.7418515366</v>
      </c>
      <c r="AJ339">
        <v>12817.55</v>
      </c>
      <c r="AK339">
        <f t="shared" si="23"/>
        <v>1480567.0200145773</v>
      </c>
    </row>
    <row r="340" spans="14:37">
      <c r="N340" t="s">
        <v>1994</v>
      </c>
      <c r="O340">
        <v>32799.75</v>
      </c>
      <c r="P340">
        <f t="shared" si="20"/>
        <v>2044184.0028917943</v>
      </c>
      <c r="Q340">
        <v>34945.85</v>
      </c>
      <c r="R340">
        <f t="shared" si="21"/>
        <v>2188896.9968775543</v>
      </c>
      <c r="AG340" t="s">
        <v>1995</v>
      </c>
      <c r="AH340">
        <v>14590.18</v>
      </c>
      <c r="AI340">
        <f t="shared" si="22"/>
        <v>1577437.8357690158</v>
      </c>
      <c r="AJ340">
        <v>12947.6</v>
      </c>
      <c r="AK340">
        <f t="shared" si="23"/>
        <v>1495589.2154382658</v>
      </c>
    </row>
    <row r="341" spans="14:37">
      <c r="N341" t="s">
        <v>1996</v>
      </c>
      <c r="O341">
        <v>32912.269999999997</v>
      </c>
      <c r="P341">
        <f t="shared" si="20"/>
        <v>2051196.6046343497</v>
      </c>
      <c r="Q341">
        <v>35021.300000000003</v>
      </c>
      <c r="R341">
        <f t="shared" si="21"/>
        <v>2193622.9451207481</v>
      </c>
      <c r="AG341" t="s">
        <v>1997</v>
      </c>
      <c r="AH341">
        <v>14628.7</v>
      </c>
      <c r="AI341">
        <f t="shared" si="22"/>
        <v>1581602.4797579055</v>
      </c>
      <c r="AJ341">
        <v>12988.57</v>
      </c>
      <c r="AK341">
        <f t="shared" si="23"/>
        <v>1500321.6979181466</v>
      </c>
    </row>
    <row r="342" spans="14:37">
      <c r="N342" t="s">
        <v>1998</v>
      </c>
      <c r="O342">
        <v>32629.26</v>
      </c>
      <c r="P342">
        <f t="shared" si="20"/>
        <v>2033558.5276777146</v>
      </c>
      <c r="Q342">
        <v>34912.5</v>
      </c>
      <c r="R342">
        <f t="shared" si="21"/>
        <v>2186808.0588535587</v>
      </c>
      <c r="AG342" t="s">
        <v>1999</v>
      </c>
      <c r="AH342">
        <v>14531.37</v>
      </c>
      <c r="AI342">
        <f t="shared" si="22"/>
        <v>1571079.5098867049</v>
      </c>
      <c r="AJ342">
        <v>12884.39</v>
      </c>
      <c r="AK342">
        <f t="shared" si="23"/>
        <v>1488287.770050097</v>
      </c>
    </row>
    <row r="343" spans="14:37">
      <c r="N343" t="s">
        <v>2000</v>
      </c>
      <c r="O343">
        <v>32482.99</v>
      </c>
      <c r="P343">
        <f t="shared" si="20"/>
        <v>2024442.5193513406</v>
      </c>
      <c r="Q343">
        <v>34947.25</v>
      </c>
      <c r="R343">
        <f t="shared" si="21"/>
        <v>2188984.688428787</v>
      </c>
      <c r="AG343" t="s">
        <v>2001</v>
      </c>
      <c r="AH343">
        <v>14504.92</v>
      </c>
      <c r="AI343">
        <f t="shared" si="22"/>
        <v>1568219.8309275629</v>
      </c>
      <c r="AJ343">
        <v>12809.09</v>
      </c>
      <c r="AK343">
        <f t="shared" si="23"/>
        <v>1479589.7976133132</v>
      </c>
    </row>
    <row r="344" spans="14:37">
      <c r="N344" t="s">
        <v>2002</v>
      </c>
      <c r="O344">
        <v>32657.65</v>
      </c>
      <c r="P344">
        <f t="shared" si="20"/>
        <v>2035327.8821344438</v>
      </c>
      <c r="Q344">
        <v>35148.6</v>
      </c>
      <c r="R344">
        <f t="shared" si="21"/>
        <v>2201596.6126006497</v>
      </c>
      <c r="AG344" t="s">
        <v>2003</v>
      </c>
      <c r="AH344">
        <v>14101.51</v>
      </c>
      <c r="AI344">
        <f t="shared" si="22"/>
        <v>1524604.5912713299</v>
      </c>
      <c r="AJ344">
        <v>12329.05</v>
      </c>
      <c r="AK344">
        <f t="shared" si="23"/>
        <v>1424139.9345515114</v>
      </c>
    </row>
    <row r="345" spans="14:37">
      <c r="N345" t="s">
        <v>2004</v>
      </c>
      <c r="O345">
        <v>32711.759999999998</v>
      </c>
      <c r="P345">
        <f t="shared" si="20"/>
        <v>2038700.188215937</v>
      </c>
      <c r="Q345">
        <v>35391.15</v>
      </c>
      <c r="R345">
        <f t="shared" si="21"/>
        <v>2216789.1738516325</v>
      </c>
      <c r="AG345" t="s">
        <v>2005</v>
      </c>
      <c r="AH345">
        <v>13868.48</v>
      </c>
      <c r="AI345">
        <f t="shared" si="22"/>
        <v>1499410.2250010539</v>
      </c>
      <c r="AJ345">
        <v>11999.57</v>
      </c>
      <c r="AK345">
        <f t="shared" si="23"/>
        <v>1386081.3959263917</v>
      </c>
    </row>
    <row r="346" spans="14:37">
      <c r="N346" t="s">
        <v>2006</v>
      </c>
      <c r="O346">
        <v>32741.11</v>
      </c>
      <c r="P346">
        <f t="shared" si="20"/>
        <v>2040529.372904384</v>
      </c>
      <c r="Q346">
        <v>35302.550000000003</v>
      </c>
      <c r="R346">
        <f t="shared" si="21"/>
        <v>2211239.5513950787</v>
      </c>
      <c r="AG346" t="s">
        <v>2007</v>
      </c>
      <c r="AH346">
        <v>13983.52</v>
      </c>
      <c r="AI346">
        <f t="shared" si="22"/>
        <v>1511847.9364362021</v>
      </c>
      <c r="AJ346">
        <v>12152.5</v>
      </c>
      <c r="AK346">
        <f t="shared" si="23"/>
        <v>1403746.4812485343</v>
      </c>
    </row>
    <row r="347" spans="14:37">
      <c r="N347" t="s">
        <v>2008</v>
      </c>
      <c r="O347">
        <v>33163.14</v>
      </c>
      <c r="P347">
        <f t="shared" si="20"/>
        <v>2066831.6152916101</v>
      </c>
      <c r="Q347">
        <v>35551.15</v>
      </c>
      <c r="R347">
        <f t="shared" si="21"/>
        <v>2226811.065421029</v>
      </c>
      <c r="AG347" t="s">
        <v>2009</v>
      </c>
      <c r="AH347">
        <v>13723.13</v>
      </c>
      <c r="AI347">
        <f t="shared" si="22"/>
        <v>1483695.5052766211</v>
      </c>
      <c r="AJ347">
        <v>11866.97</v>
      </c>
      <c r="AK347">
        <f t="shared" si="23"/>
        <v>1370764.6476512584</v>
      </c>
    </row>
    <row r="348" spans="14:37">
      <c r="N348" t="s">
        <v>2010</v>
      </c>
      <c r="O348">
        <v>33412.870000000003</v>
      </c>
      <c r="P348">
        <f t="shared" si="20"/>
        <v>2082395.5775487057</v>
      </c>
      <c r="Q348">
        <v>35966.1</v>
      </c>
      <c r="R348">
        <f t="shared" si="21"/>
        <v>2252802.2148380368</v>
      </c>
      <c r="AG348" t="s">
        <v>2011</v>
      </c>
      <c r="AH348">
        <v>13853.5</v>
      </c>
      <c r="AI348">
        <f t="shared" si="22"/>
        <v>1497790.6412275967</v>
      </c>
      <c r="AJ348">
        <v>11953.97</v>
      </c>
      <c r="AK348">
        <f t="shared" si="23"/>
        <v>1380814.0978770247</v>
      </c>
    </row>
    <row r="349" spans="14:37">
      <c r="N349" t="s">
        <v>2012</v>
      </c>
      <c r="O349">
        <v>33433.449999999997</v>
      </c>
      <c r="P349">
        <f t="shared" si="20"/>
        <v>2083678.1881411492</v>
      </c>
      <c r="Q349">
        <v>35989.85</v>
      </c>
      <c r="R349">
        <f t="shared" si="21"/>
        <v>2254289.8393678693</v>
      </c>
      <c r="AG349" t="s">
        <v>2013</v>
      </c>
      <c r="AH349">
        <v>13968.92</v>
      </c>
      <c r="AI349">
        <f t="shared" si="22"/>
        <v>1510269.4368973183</v>
      </c>
      <c r="AJ349">
        <v>12229.89</v>
      </c>
      <c r="AK349">
        <f t="shared" si="23"/>
        <v>1412685.8715125807</v>
      </c>
    </row>
    <row r="350" spans="14:37">
      <c r="N350" t="s">
        <v>2014</v>
      </c>
      <c r="O350">
        <v>33569.03</v>
      </c>
      <c r="P350">
        <f t="shared" si="20"/>
        <v>2092127.9619080857</v>
      </c>
      <c r="Q350">
        <v>36180.65</v>
      </c>
      <c r="R350">
        <f t="shared" si="21"/>
        <v>2266240.9450643752</v>
      </c>
      <c r="AG350" t="s">
        <v>2015</v>
      </c>
      <c r="AH350">
        <v>14086.66</v>
      </c>
      <c r="AI350">
        <f t="shared" si="22"/>
        <v>1522999.062630753</v>
      </c>
      <c r="AJ350">
        <v>12373.64</v>
      </c>
      <c r="AK350">
        <f t="shared" si="23"/>
        <v>1429290.566569522</v>
      </c>
    </row>
    <row r="351" spans="14:37">
      <c r="N351" t="s">
        <v>2016</v>
      </c>
      <c r="O351">
        <v>32916.36</v>
      </c>
      <c r="P351">
        <f t="shared" si="20"/>
        <v>2051451.5063507298</v>
      </c>
      <c r="Q351">
        <v>35416.25</v>
      </c>
      <c r="R351">
        <f t="shared" si="21"/>
        <v>2218361.3580915816</v>
      </c>
      <c r="AG351" t="s">
        <v>2017</v>
      </c>
      <c r="AH351">
        <v>14167.05</v>
      </c>
      <c r="AI351">
        <f t="shared" si="22"/>
        <v>1531690.5405712221</v>
      </c>
      <c r="AJ351">
        <v>12480.63</v>
      </c>
      <c r="AK351">
        <f t="shared" si="23"/>
        <v>1441649.0801287713</v>
      </c>
    </row>
    <row r="352" spans="14:37">
      <c r="N352" t="s">
        <v>2018</v>
      </c>
      <c r="O352">
        <v>32871.22</v>
      </c>
      <c r="P352">
        <f t="shared" si="20"/>
        <v>2048638.2389968466</v>
      </c>
      <c r="Q352">
        <v>35470.050000000003</v>
      </c>
      <c r="R352">
        <f t="shared" si="21"/>
        <v>2221731.2191317915</v>
      </c>
      <c r="AG352" t="s">
        <v>2019</v>
      </c>
      <c r="AH352">
        <v>14265.85</v>
      </c>
      <c r="AI352">
        <f t="shared" si="22"/>
        <v>1542372.4415603792</v>
      </c>
      <c r="AJ352">
        <v>12555.29</v>
      </c>
      <c r="AK352">
        <f t="shared" si="23"/>
        <v>1450273.125575389</v>
      </c>
    </row>
    <row r="353" spans="14:37">
      <c r="N353" t="s">
        <v>2020</v>
      </c>
      <c r="O353">
        <v>32991.089999999997</v>
      </c>
      <c r="P353">
        <f t="shared" si="20"/>
        <v>2056108.9159509889</v>
      </c>
      <c r="Q353">
        <v>35675.050000000003</v>
      </c>
      <c r="R353">
        <f t="shared" si="21"/>
        <v>2234571.767705081</v>
      </c>
      <c r="AG353" t="s">
        <v>2021</v>
      </c>
      <c r="AH353">
        <v>14410.45</v>
      </c>
      <c r="AI353">
        <f t="shared" si="22"/>
        <v>1558006.0739797323</v>
      </c>
      <c r="AJ353">
        <v>12699.1</v>
      </c>
      <c r="AK353">
        <f t="shared" si="23"/>
        <v>1466884.751287658</v>
      </c>
    </row>
    <row r="354" spans="14:37">
      <c r="N354" t="s">
        <v>2022</v>
      </c>
      <c r="O354">
        <v>32169.78</v>
      </c>
      <c r="P354">
        <f t="shared" si="20"/>
        <v>2004922.283021925</v>
      </c>
      <c r="Q354">
        <v>34964.9</v>
      </c>
      <c r="R354">
        <f t="shared" si="21"/>
        <v>2190090.2283425359</v>
      </c>
      <c r="AG354" t="s">
        <v>2023</v>
      </c>
      <c r="AH354">
        <v>14406.31</v>
      </c>
      <c r="AI354">
        <f t="shared" si="22"/>
        <v>1557558.4720556927</v>
      </c>
      <c r="AJ354">
        <v>12819.49</v>
      </c>
      <c r="AK354">
        <f t="shared" si="23"/>
        <v>1480791.1112035196</v>
      </c>
    </row>
    <row r="355" spans="14:37">
      <c r="N355" t="s">
        <v>2024</v>
      </c>
      <c r="O355">
        <v>30892.92</v>
      </c>
      <c r="P355">
        <f t="shared" si="20"/>
        <v>1925344.3354481659</v>
      </c>
      <c r="Q355">
        <v>33319.9</v>
      </c>
      <c r="R355">
        <f t="shared" si="21"/>
        <v>2087052.6556446741</v>
      </c>
      <c r="AG355" t="s">
        <v>2025</v>
      </c>
      <c r="AH355">
        <v>14576.2</v>
      </c>
      <c r="AI355">
        <f t="shared" si="22"/>
        <v>1575926.3684023311</v>
      </c>
      <c r="AJ355">
        <v>13117.13</v>
      </c>
      <c r="AK355">
        <f t="shared" si="23"/>
        <v>1515171.7820678533</v>
      </c>
    </row>
    <row r="356" spans="14:37">
      <c r="N356" t="s">
        <v>2026</v>
      </c>
      <c r="O356">
        <v>31224.73</v>
      </c>
      <c r="P356">
        <f t="shared" si="20"/>
        <v>1946023.7825171077</v>
      </c>
      <c r="Q356">
        <v>33609.75</v>
      </c>
      <c r="R356">
        <f t="shared" si="21"/>
        <v>2105207.9385908595</v>
      </c>
      <c r="AG356" t="s">
        <v>2027</v>
      </c>
      <c r="AH356">
        <v>14442.49</v>
      </c>
      <c r="AI356">
        <f t="shared" si="22"/>
        <v>1561470.1236527341</v>
      </c>
      <c r="AJ356">
        <v>13019.11</v>
      </c>
      <c r="AK356">
        <f t="shared" si="23"/>
        <v>1503849.4014801569</v>
      </c>
    </row>
    <row r="357" spans="14:37">
      <c r="N357" t="s">
        <v>2028</v>
      </c>
      <c r="O357">
        <v>30525.26</v>
      </c>
      <c r="P357">
        <f t="shared" si="20"/>
        <v>1902430.6031635234</v>
      </c>
      <c r="Q357">
        <v>32965.800000000003</v>
      </c>
      <c r="R357">
        <f t="shared" si="21"/>
        <v>2064872.9568651528</v>
      </c>
      <c r="AG357" t="s">
        <v>2029</v>
      </c>
      <c r="AH357">
        <v>14621.45</v>
      </c>
      <c r="AI357">
        <f t="shared" si="22"/>
        <v>1580818.6358088024</v>
      </c>
      <c r="AJ357">
        <v>13246.15</v>
      </c>
      <c r="AK357">
        <f t="shared" si="23"/>
        <v>1530075.0012417424</v>
      </c>
    </row>
    <row r="358" spans="14:37">
      <c r="N358" t="s">
        <v>2030</v>
      </c>
      <c r="O358">
        <v>31124.69</v>
      </c>
      <c r="P358">
        <f t="shared" si="20"/>
        <v>1939788.9737868796</v>
      </c>
      <c r="Q358">
        <v>33330.449999999997</v>
      </c>
      <c r="R358">
        <f t="shared" si="21"/>
        <v>2087713.4741200306</v>
      </c>
      <c r="AG358" t="s">
        <v>2031</v>
      </c>
      <c r="AH358">
        <v>14617.58</v>
      </c>
      <c r="AI358">
        <f t="shared" si="22"/>
        <v>1580400.2253145915</v>
      </c>
      <c r="AJ358">
        <v>13238.24</v>
      </c>
      <c r="AK358">
        <f t="shared" si="23"/>
        <v>1529161.3098476527</v>
      </c>
    </row>
    <row r="359" spans="14:37">
      <c r="N359" t="s">
        <v>2032</v>
      </c>
      <c r="O359">
        <v>31750.240000000002</v>
      </c>
      <c r="P359">
        <f t="shared" si="20"/>
        <v>1978775.2252982166</v>
      </c>
      <c r="Q359">
        <v>33759.449999999997</v>
      </c>
      <c r="R359">
        <f t="shared" si="21"/>
        <v>2114584.6708904761</v>
      </c>
      <c r="AG359" t="s">
        <v>2033</v>
      </c>
      <c r="AH359">
        <v>14713.07</v>
      </c>
      <c r="AI359">
        <f t="shared" si="22"/>
        <v>1590724.2609973305</v>
      </c>
      <c r="AJ359">
        <v>13275.02</v>
      </c>
      <c r="AK359">
        <f t="shared" si="23"/>
        <v>1533409.8015637868</v>
      </c>
    </row>
    <row r="360" spans="14:37">
      <c r="N360" t="s">
        <v>2034</v>
      </c>
      <c r="O360">
        <v>31959.5</v>
      </c>
      <c r="P360">
        <f t="shared" si="20"/>
        <v>1991816.9693494709</v>
      </c>
      <c r="Q360">
        <v>34023.1</v>
      </c>
      <c r="R360">
        <f t="shared" si="21"/>
        <v>2131098.8690921729</v>
      </c>
      <c r="AG360" t="s">
        <v>2035</v>
      </c>
      <c r="AH360">
        <v>14821.47</v>
      </c>
      <c r="AI360">
        <f t="shared" si="22"/>
        <v>1602444.0794915068</v>
      </c>
      <c r="AJ360">
        <v>13448.08</v>
      </c>
      <c r="AK360">
        <f t="shared" si="23"/>
        <v>1553400.1217485119</v>
      </c>
    </row>
    <row r="361" spans="14:37">
      <c r="N361" t="s">
        <v>2036</v>
      </c>
      <c r="O361">
        <v>32260.04</v>
      </c>
      <c r="P361">
        <f t="shared" si="20"/>
        <v>2010547.5712665312</v>
      </c>
      <c r="Q361">
        <v>34465.599999999999</v>
      </c>
      <c r="R361">
        <f t="shared" si="21"/>
        <v>2158815.6629637866</v>
      </c>
      <c r="AG361" t="s">
        <v>2037</v>
      </c>
      <c r="AH361">
        <v>14876</v>
      </c>
      <c r="AI361">
        <f t="shared" si="22"/>
        <v>1608339.6671528302</v>
      </c>
      <c r="AJ361">
        <v>13441.67</v>
      </c>
      <c r="AK361">
        <f t="shared" si="23"/>
        <v>1552659.6967376249</v>
      </c>
    </row>
    <row r="362" spans="14:37">
      <c r="N362" t="s">
        <v>2038</v>
      </c>
      <c r="O362">
        <v>31818.880000000001</v>
      </c>
      <c r="P362">
        <f t="shared" si="20"/>
        <v>1983053.0868660179</v>
      </c>
      <c r="Q362">
        <v>34139.35</v>
      </c>
      <c r="R362">
        <f t="shared" si="21"/>
        <v>2138380.3996855631</v>
      </c>
      <c r="AG362" t="s">
        <v>2039</v>
      </c>
      <c r="AH362">
        <v>14778.85</v>
      </c>
      <c r="AI362">
        <f t="shared" si="22"/>
        <v>1597836.1582348482</v>
      </c>
      <c r="AJ362">
        <v>13353.8</v>
      </c>
      <c r="AK362">
        <f t="shared" si="23"/>
        <v>1542509.7520096011</v>
      </c>
    </row>
    <row r="363" spans="14:37">
      <c r="N363" t="s">
        <v>2040</v>
      </c>
      <c r="O363">
        <v>31684.44</v>
      </c>
      <c r="P363">
        <f t="shared" si="20"/>
        <v>1974674.361499246</v>
      </c>
      <c r="Q363">
        <v>34081.15</v>
      </c>
      <c r="R363">
        <f t="shared" si="21"/>
        <v>2134734.9366271952</v>
      </c>
      <c r="AG363" t="s">
        <v>2041</v>
      </c>
      <c r="AH363">
        <v>14865.83</v>
      </c>
      <c r="AI363">
        <f t="shared" si="22"/>
        <v>1607240.12329595</v>
      </c>
      <c r="AJ363">
        <v>13394.06</v>
      </c>
      <c r="AK363">
        <f t="shared" si="23"/>
        <v>1547160.2217347659</v>
      </c>
    </row>
    <row r="364" spans="14:37">
      <c r="N364" t="s">
        <v>2042</v>
      </c>
      <c r="O364">
        <v>31431.85</v>
      </c>
      <c r="P364">
        <f t="shared" si="20"/>
        <v>1958932.1550101587</v>
      </c>
      <c r="Q364">
        <v>33683</v>
      </c>
      <c r="R364">
        <f t="shared" si="21"/>
        <v>2109796.0858249739</v>
      </c>
      <c r="AG364" t="s">
        <v>2043</v>
      </c>
      <c r="AH364">
        <v>14884.6</v>
      </c>
      <c r="AI364">
        <f t="shared" si="22"/>
        <v>1609269.4682510765</v>
      </c>
      <c r="AJ364">
        <v>13401.34</v>
      </c>
      <c r="AK364">
        <f t="shared" si="23"/>
        <v>1548001.1412479107</v>
      </c>
    </row>
    <row r="365" spans="14:37">
      <c r="N365" t="s">
        <v>2044</v>
      </c>
      <c r="O365">
        <v>31143.48</v>
      </c>
      <c r="P365">
        <f t="shared" si="20"/>
        <v>1940960.0259264337</v>
      </c>
      <c r="Q365">
        <v>33225.35</v>
      </c>
      <c r="R365">
        <f t="shared" si="21"/>
        <v>2081130.3440953833</v>
      </c>
      <c r="AG365" t="s">
        <v>2045</v>
      </c>
      <c r="AH365">
        <v>14758.92</v>
      </c>
      <c r="AI365">
        <f t="shared" si="22"/>
        <v>1595681.3982478655</v>
      </c>
      <c r="AJ365">
        <v>13216.07</v>
      </c>
      <c r="AK365">
        <f t="shared" si="23"/>
        <v>1526600.4327039141</v>
      </c>
    </row>
    <row r="366" spans="14:37">
      <c r="N366" t="s">
        <v>2046</v>
      </c>
      <c r="O366">
        <v>31611.13</v>
      </c>
      <c r="P366">
        <f t="shared" si="20"/>
        <v>1970105.4507834022</v>
      </c>
      <c r="Q366">
        <v>33618.25</v>
      </c>
      <c r="R366">
        <f t="shared" si="21"/>
        <v>2105740.3515804838</v>
      </c>
      <c r="AG366" t="s">
        <v>2047</v>
      </c>
      <c r="AH366">
        <v>14853.46</v>
      </c>
      <c r="AI366">
        <f t="shared" si="22"/>
        <v>1605902.72334417</v>
      </c>
      <c r="AJ366">
        <v>13312.85</v>
      </c>
      <c r="AK366">
        <f t="shared" si="23"/>
        <v>1537779.579748163</v>
      </c>
    </row>
    <row r="367" spans="14:37">
      <c r="N367" t="s">
        <v>2048</v>
      </c>
      <c r="O367">
        <v>31669.5</v>
      </c>
      <c r="P367">
        <f t="shared" si="20"/>
        <v>1973743.2535181423</v>
      </c>
      <c r="Q367">
        <v>34005.9</v>
      </c>
      <c r="R367">
        <f t="shared" si="21"/>
        <v>2130021.5157484631</v>
      </c>
      <c r="AG367" t="s">
        <v>2049</v>
      </c>
      <c r="AH367">
        <v>14868.28</v>
      </c>
      <c r="AI367">
        <f t="shared" si="22"/>
        <v>1607505.0084925438</v>
      </c>
      <c r="AJ367">
        <v>13358.54</v>
      </c>
      <c r="AK367">
        <f t="shared" si="23"/>
        <v>1543057.2737805224</v>
      </c>
    </row>
    <row r="368" spans="14:37">
      <c r="N368" t="s">
        <v>2050</v>
      </c>
      <c r="O368">
        <v>30868.58</v>
      </c>
      <c r="P368">
        <f t="shared" si="20"/>
        <v>1923827.3897814953</v>
      </c>
      <c r="Q368">
        <v>33311.9</v>
      </c>
      <c r="R368">
        <f t="shared" si="21"/>
        <v>2086551.5610662042</v>
      </c>
      <c r="AG368" t="s">
        <v>2051</v>
      </c>
      <c r="AH368">
        <v>15061.68</v>
      </c>
      <c r="AI368">
        <f t="shared" si="22"/>
        <v>1628414.7215624116</v>
      </c>
      <c r="AJ368">
        <v>13453.63</v>
      </c>
      <c r="AK368">
        <f t="shared" si="23"/>
        <v>1554041.2073663622</v>
      </c>
    </row>
    <row r="369" spans="14:37">
      <c r="N369" t="s">
        <v>2052</v>
      </c>
      <c r="O369">
        <v>29761.95</v>
      </c>
      <c r="P369">
        <f t="shared" si="20"/>
        <v>1854858.7134007255</v>
      </c>
      <c r="Q369">
        <v>31848.05</v>
      </c>
      <c r="R369">
        <f t="shared" si="21"/>
        <v>1994860.6487295686</v>
      </c>
      <c r="AG369" t="s">
        <v>2053</v>
      </c>
      <c r="AH369">
        <v>15131.81</v>
      </c>
      <c r="AI369">
        <f t="shared" si="22"/>
        <v>1635996.9251693911</v>
      </c>
      <c r="AJ369">
        <v>13481.66</v>
      </c>
      <c r="AK369">
        <f t="shared" si="23"/>
        <v>1557278.9785138133</v>
      </c>
    </row>
    <row r="370" spans="14:37">
      <c r="N370" t="s">
        <v>2054</v>
      </c>
      <c r="O370">
        <v>30603.59</v>
      </c>
      <c r="P370">
        <f t="shared" si="20"/>
        <v>1907312.3761327236</v>
      </c>
      <c r="Q370">
        <v>32782.949999999997</v>
      </c>
      <c r="R370">
        <f t="shared" si="21"/>
        <v>2053419.8139060007</v>
      </c>
      <c r="AG370" t="s">
        <v>2055</v>
      </c>
      <c r="AH370">
        <v>15120.82</v>
      </c>
      <c r="AI370">
        <f t="shared" si="22"/>
        <v>1634808.7258589577</v>
      </c>
      <c r="AJ370">
        <v>13576.86</v>
      </c>
      <c r="AK370">
        <f t="shared" si="23"/>
        <v>1568275.6183010885</v>
      </c>
    </row>
    <row r="371" spans="14:37">
      <c r="N371" t="s">
        <v>2056</v>
      </c>
      <c r="O371">
        <v>30506.38</v>
      </c>
      <c r="P371">
        <f t="shared" si="20"/>
        <v>1901253.941939746</v>
      </c>
      <c r="Q371">
        <v>32776.400000000001</v>
      </c>
      <c r="R371">
        <f t="shared" si="21"/>
        <v>2053009.5427198792</v>
      </c>
      <c r="AG371" t="s">
        <v>2057</v>
      </c>
      <c r="AH371">
        <v>15140.45</v>
      </c>
      <c r="AI371">
        <f t="shared" si="22"/>
        <v>1636931.0509239088</v>
      </c>
      <c r="AJ371">
        <v>13631.08</v>
      </c>
      <c r="AK371">
        <f t="shared" si="23"/>
        <v>1574538.6204992612</v>
      </c>
    </row>
    <row r="372" spans="14:37">
      <c r="N372" t="s">
        <v>2058</v>
      </c>
      <c r="O372">
        <v>30432.95</v>
      </c>
      <c r="P372">
        <f t="shared" si="20"/>
        <v>1896677.5524449374</v>
      </c>
      <c r="Q372">
        <v>32685.7</v>
      </c>
      <c r="R372">
        <f t="shared" si="21"/>
        <v>2047328.382936477</v>
      </c>
      <c r="AG372" t="s">
        <v>2059</v>
      </c>
      <c r="AH372">
        <v>15208.61</v>
      </c>
      <c r="AI372">
        <f t="shared" si="22"/>
        <v>1644300.2652095458</v>
      </c>
      <c r="AJ372">
        <v>13659.35</v>
      </c>
      <c r="AK372">
        <f t="shared" si="23"/>
        <v>1577804.1142680247</v>
      </c>
    </row>
    <row r="373" spans="14:37">
      <c r="N373" t="s">
        <v>2060</v>
      </c>
      <c r="O373">
        <v>30232.93</v>
      </c>
      <c r="P373">
        <f t="shared" si="20"/>
        <v>1884211.6743739638</v>
      </c>
      <c r="Q373">
        <v>32318.45</v>
      </c>
      <c r="R373">
        <f t="shared" si="21"/>
        <v>2024325.0099435959</v>
      </c>
      <c r="AG373" t="s">
        <v>2061</v>
      </c>
      <c r="AH373">
        <v>15251.93</v>
      </c>
      <c r="AI373">
        <f t="shared" si="22"/>
        <v>1648983.8679509452</v>
      </c>
      <c r="AJ373">
        <v>13626.11</v>
      </c>
      <c r="AK373">
        <f t="shared" si="23"/>
        <v>1573964.5312162491</v>
      </c>
    </row>
    <row r="374" spans="14:37">
      <c r="N374" t="s">
        <v>2062</v>
      </c>
      <c r="O374">
        <v>30011.200000000001</v>
      </c>
      <c r="P374">
        <f t="shared" si="20"/>
        <v>1870392.7605419625</v>
      </c>
      <c r="Q374">
        <v>31783</v>
      </c>
      <c r="R374">
        <f t="shared" si="21"/>
        <v>1990786.123438386</v>
      </c>
      <c r="AG374" t="s">
        <v>2063</v>
      </c>
      <c r="AH374">
        <v>15092.73</v>
      </c>
      <c r="AI374">
        <f t="shared" si="22"/>
        <v>1631771.7359927085</v>
      </c>
      <c r="AJ374">
        <v>13475.21</v>
      </c>
      <c r="AK374">
        <f t="shared" si="23"/>
        <v>1556533.9330660407</v>
      </c>
    </row>
    <row r="375" spans="14:37">
      <c r="N375" t="s">
        <v>2064</v>
      </c>
      <c r="O375">
        <v>29881.39</v>
      </c>
      <c r="P375">
        <f t="shared" si="20"/>
        <v>1862302.5913969113</v>
      </c>
      <c r="Q375">
        <v>31569.9</v>
      </c>
      <c r="R375">
        <f t="shared" si="21"/>
        <v>1977438.2166043953</v>
      </c>
      <c r="AG375" t="s">
        <v>2065</v>
      </c>
      <c r="AH375">
        <v>14990.74</v>
      </c>
      <c r="AI375">
        <f t="shared" si="22"/>
        <v>1620744.9436659459</v>
      </c>
      <c r="AJ375">
        <v>13285.01</v>
      </c>
      <c r="AK375">
        <f t="shared" si="23"/>
        <v>1534563.755675918</v>
      </c>
    </row>
    <row r="376" spans="14:37">
      <c r="N376" t="s">
        <v>2066</v>
      </c>
      <c r="O376">
        <v>29934.73</v>
      </c>
      <c r="P376">
        <f t="shared" si="20"/>
        <v>1865626.9086467149</v>
      </c>
      <c r="Q376">
        <v>31898.1</v>
      </c>
      <c r="R376">
        <f t="shared" si="21"/>
        <v>1997995.6216861205</v>
      </c>
      <c r="AG376" t="s">
        <v>2067</v>
      </c>
      <c r="AH376">
        <v>15156.36</v>
      </c>
      <c r="AI376">
        <f t="shared" si="22"/>
        <v>1638651.1829556646</v>
      </c>
      <c r="AJ376">
        <v>13351.39</v>
      </c>
      <c r="AK376">
        <f t="shared" si="23"/>
        <v>1542231.3706872552</v>
      </c>
    </row>
    <row r="377" spans="14:37">
      <c r="N377" t="s">
        <v>2068</v>
      </c>
      <c r="O377">
        <v>28306.47</v>
      </c>
      <c r="P377">
        <f t="shared" si="20"/>
        <v>1764148.6033380285</v>
      </c>
      <c r="Q377">
        <v>29935.85</v>
      </c>
      <c r="R377">
        <f t="shared" si="21"/>
        <v>1875086.5171108139</v>
      </c>
      <c r="AG377" t="s">
        <v>2069</v>
      </c>
      <c r="AH377">
        <v>15217.36</v>
      </c>
      <c r="AI377">
        <f t="shared" si="22"/>
        <v>1645246.2837688082</v>
      </c>
      <c r="AJ377">
        <v>13365.59</v>
      </c>
      <c r="AK377">
        <f t="shared" si="23"/>
        <v>1543871.6257815757</v>
      </c>
    </row>
    <row r="378" spans="14:37">
      <c r="N378" t="s">
        <v>2070</v>
      </c>
      <c r="O378">
        <v>29587.71</v>
      </c>
      <c r="P378">
        <f t="shared" si="20"/>
        <v>1843999.526343999</v>
      </c>
      <c r="Q378">
        <v>31421.65</v>
      </c>
      <c r="R378">
        <f t="shared" si="21"/>
        <v>1968152.3076971262</v>
      </c>
      <c r="AG378" t="s">
        <v>2071</v>
      </c>
      <c r="AH378">
        <v>15218.26</v>
      </c>
      <c r="AI378">
        <f t="shared" si="22"/>
        <v>1645343.5885349037</v>
      </c>
      <c r="AJ378">
        <v>13320.34</v>
      </c>
      <c r="AK378">
        <f t="shared" si="23"/>
        <v>1538644.7565549558</v>
      </c>
    </row>
    <row r="379" spans="14:37">
      <c r="N379" t="s">
        <v>2072</v>
      </c>
      <c r="O379">
        <v>29880.02</v>
      </c>
      <c r="P379">
        <f t="shared" si="20"/>
        <v>1862217.2086703978</v>
      </c>
      <c r="Q379">
        <v>31885.3</v>
      </c>
      <c r="R379">
        <f t="shared" si="21"/>
        <v>1997193.8703605689</v>
      </c>
      <c r="AG379" t="s">
        <v>2073</v>
      </c>
      <c r="AH379">
        <v>15195.59</v>
      </c>
      <c r="AI379">
        <f t="shared" si="22"/>
        <v>1642892.5895933632</v>
      </c>
      <c r="AJ379">
        <v>13276.16</v>
      </c>
      <c r="AK379">
        <f t="shared" si="23"/>
        <v>1533541.484015021</v>
      </c>
    </row>
    <row r="380" spans="14:37">
      <c r="N380" t="s">
        <v>2074</v>
      </c>
      <c r="O380">
        <v>29833.53</v>
      </c>
      <c r="P380">
        <f t="shared" si="20"/>
        <v>1859319.8050531617</v>
      </c>
      <c r="Q380">
        <v>32108.2</v>
      </c>
      <c r="R380">
        <f t="shared" si="21"/>
        <v>2011155.6180531851</v>
      </c>
      <c r="AG380" t="s">
        <v>2075</v>
      </c>
      <c r="AH380">
        <v>15069.19</v>
      </c>
      <c r="AI380">
        <f t="shared" si="22"/>
        <v>1629226.6757772758</v>
      </c>
      <c r="AJ380">
        <v>13000.81</v>
      </c>
      <c r="AK380">
        <f t="shared" si="23"/>
        <v>1501735.5516050819</v>
      </c>
    </row>
    <row r="381" spans="14:37">
      <c r="N381" t="s">
        <v>2076</v>
      </c>
      <c r="O381">
        <v>29905.64</v>
      </c>
      <c r="P381">
        <f t="shared" si="20"/>
        <v>1863813.9279793587</v>
      </c>
      <c r="Q381">
        <v>32456.9</v>
      </c>
      <c r="R381">
        <f t="shared" si="21"/>
        <v>2032997.0779922393</v>
      </c>
      <c r="AG381" t="s">
        <v>2077</v>
      </c>
      <c r="AH381">
        <v>15240.5</v>
      </c>
      <c r="AI381">
        <f t="shared" si="22"/>
        <v>1647748.0974215318</v>
      </c>
      <c r="AJ381">
        <v>13153.05</v>
      </c>
      <c r="AK381">
        <f t="shared" si="23"/>
        <v>1519320.9343909509</v>
      </c>
    </row>
    <row r="382" spans="14:37">
      <c r="N382" t="s">
        <v>2078</v>
      </c>
      <c r="O382">
        <v>29338.37</v>
      </c>
      <c r="P382">
        <f t="shared" si="20"/>
        <v>1828459.8701185386</v>
      </c>
      <c r="Q382">
        <v>31958.75</v>
      </c>
      <c r="R382">
        <f t="shared" si="21"/>
        <v>2001794.5449591451</v>
      </c>
      <c r="AG382" t="s">
        <v>2079</v>
      </c>
      <c r="AH382">
        <v>15382.89</v>
      </c>
      <c r="AI382">
        <f t="shared" si="22"/>
        <v>1663142.7925819168</v>
      </c>
      <c r="AJ382">
        <v>13328.55</v>
      </c>
      <c r="AK382">
        <f t="shared" si="23"/>
        <v>1539593.1012256863</v>
      </c>
    </row>
    <row r="383" spans="14:37">
      <c r="N383" t="s">
        <v>2080</v>
      </c>
      <c r="O383">
        <v>28727.97</v>
      </c>
      <c r="P383">
        <f t="shared" si="20"/>
        <v>1790417.814451494</v>
      </c>
      <c r="Q383">
        <v>31363.05</v>
      </c>
      <c r="R383">
        <f t="shared" si="21"/>
        <v>1964481.7899098343</v>
      </c>
      <c r="AG383" t="s">
        <v>2081</v>
      </c>
      <c r="AH383">
        <v>15526.7</v>
      </c>
      <c r="AI383">
        <f t="shared" si="22"/>
        <v>1678691.0130399198</v>
      </c>
      <c r="AJ383">
        <v>13414.94</v>
      </c>
      <c r="AK383">
        <f t="shared" si="23"/>
        <v>1549572.08978895</v>
      </c>
    </row>
    <row r="384" spans="14:37">
      <c r="N384" t="s">
        <v>2082</v>
      </c>
      <c r="O384">
        <v>29088.85</v>
      </c>
      <c r="P384">
        <f t="shared" si="20"/>
        <v>1812908.9957246315</v>
      </c>
      <c r="Q384">
        <v>31715.15</v>
      </c>
      <c r="R384">
        <f t="shared" si="21"/>
        <v>1986536.2150447385</v>
      </c>
      <c r="AG384" t="s">
        <v>2083</v>
      </c>
      <c r="AH384">
        <v>15552.15</v>
      </c>
      <c r="AI384">
        <f t="shared" si="22"/>
        <v>1681442.5755922885</v>
      </c>
      <c r="AJ384">
        <v>13393.01</v>
      </c>
      <c r="AK384">
        <f t="shared" si="23"/>
        <v>1547038.9352665241</v>
      </c>
    </row>
    <row r="385" spans="14:37">
      <c r="N385" t="s">
        <v>2084</v>
      </c>
      <c r="O385">
        <v>29666.61</v>
      </c>
      <c r="P385">
        <f t="shared" si="20"/>
        <v>1848916.8235132811</v>
      </c>
      <c r="Q385">
        <v>32280.799999999999</v>
      </c>
      <c r="R385">
        <f t="shared" si="21"/>
        <v>2021966.733583672</v>
      </c>
      <c r="AG385" t="s">
        <v>2085</v>
      </c>
      <c r="AH385">
        <v>15555.94</v>
      </c>
      <c r="AI385">
        <f t="shared" si="22"/>
        <v>1681852.3367739578</v>
      </c>
      <c r="AJ385">
        <v>13353.97</v>
      </c>
      <c r="AK385">
        <f t="shared" si="23"/>
        <v>1542529.388866364</v>
      </c>
    </row>
    <row r="386" spans="14:37">
      <c r="N386" t="s">
        <v>2086</v>
      </c>
      <c r="O386">
        <v>29967.439999999999</v>
      </c>
      <c r="P386">
        <f t="shared" si="20"/>
        <v>1867665.4991461728</v>
      </c>
      <c r="Q386">
        <v>32955.199999999997</v>
      </c>
      <c r="R386">
        <f t="shared" si="21"/>
        <v>2064209.0065486797</v>
      </c>
      <c r="AG386" t="s">
        <v>2087</v>
      </c>
      <c r="AH386">
        <v>15568.86</v>
      </c>
      <c r="AI386">
        <f t="shared" si="22"/>
        <v>1683249.2007494629</v>
      </c>
      <c r="AJ386">
        <v>13393.26</v>
      </c>
      <c r="AK386">
        <f t="shared" si="23"/>
        <v>1547067.8129970578</v>
      </c>
    </row>
    <row r="387" spans="14:37">
      <c r="N387" t="s">
        <v>2088</v>
      </c>
      <c r="O387">
        <v>30078.11</v>
      </c>
      <c r="P387">
        <f t="shared" ref="P387:P450" si="24">O387/O$2*1000000</f>
        <v>1874562.8030463562</v>
      </c>
      <c r="Q387">
        <v>33122.25</v>
      </c>
      <c r="R387">
        <f t="shared" ref="R387:R450" si="25">Q387/Q$2*1000000</f>
        <v>2074672.4877153535</v>
      </c>
      <c r="AG387" t="s">
        <v>2089</v>
      </c>
      <c r="AH387">
        <v>15629.77</v>
      </c>
      <c r="AI387">
        <f t="shared" ref="AI387:AI450" si="26">AH387/AH$2*1000000</f>
        <v>1689834.5710859967</v>
      </c>
      <c r="AJ387">
        <v>13423.34</v>
      </c>
      <c r="AK387">
        <f t="shared" ref="AK387:AK450" si="27">AJ387/AJ$2*1000000</f>
        <v>1550542.3815348861</v>
      </c>
    </row>
    <row r="388" spans="14:37">
      <c r="N388" t="s">
        <v>2090</v>
      </c>
      <c r="O388">
        <v>30270.93</v>
      </c>
      <c r="P388">
        <f t="shared" si="24"/>
        <v>1886579.9543794484</v>
      </c>
      <c r="Q388">
        <v>33420.15</v>
      </c>
      <c r="R388">
        <f t="shared" si="25"/>
        <v>2093331.9970811245</v>
      </c>
      <c r="AG388" t="s">
        <v>2091</v>
      </c>
      <c r="AH388">
        <v>15709.41</v>
      </c>
      <c r="AI388">
        <f t="shared" si="26"/>
        <v>1698444.9617213858</v>
      </c>
      <c r="AJ388">
        <v>13453.13</v>
      </c>
      <c r="AK388">
        <f t="shared" si="27"/>
        <v>1553983.4519052946</v>
      </c>
    </row>
    <row r="389" spans="14:37">
      <c r="N389" t="s">
        <v>2092</v>
      </c>
      <c r="O389">
        <v>29906.58</v>
      </c>
      <c r="P389">
        <f t="shared" si="24"/>
        <v>1863872.5117479153</v>
      </c>
      <c r="Q389">
        <v>32981.699999999997</v>
      </c>
      <c r="R389">
        <f t="shared" si="25"/>
        <v>2065868.8823398612</v>
      </c>
      <c r="AG389" t="s">
        <v>2093</v>
      </c>
      <c r="AH389">
        <v>15721.8</v>
      </c>
      <c r="AI389">
        <f t="shared" si="26"/>
        <v>1699784.5240013015</v>
      </c>
      <c r="AJ389">
        <v>13419.22</v>
      </c>
      <c r="AK389">
        <f t="shared" si="27"/>
        <v>1550066.4765356886</v>
      </c>
    </row>
    <row r="390" spans="14:37">
      <c r="N390" t="s">
        <v>2094</v>
      </c>
      <c r="O390">
        <v>30478.36</v>
      </c>
      <c r="P390">
        <f t="shared" si="24"/>
        <v>1899507.6470514915</v>
      </c>
      <c r="Q390">
        <v>33510.25</v>
      </c>
      <c r="R390">
        <f t="shared" si="25"/>
        <v>2098975.5747711407</v>
      </c>
      <c r="AG390" t="s">
        <v>2095</v>
      </c>
      <c r="AH390">
        <v>15634.17</v>
      </c>
      <c r="AI390">
        <f t="shared" si="26"/>
        <v>1690310.2832757973</v>
      </c>
      <c r="AJ390">
        <v>13352</v>
      </c>
      <c r="AK390">
        <f t="shared" si="27"/>
        <v>1542301.8323497577</v>
      </c>
    </row>
    <row r="391" spans="14:37">
      <c r="N391" t="s">
        <v>2096</v>
      </c>
      <c r="O391">
        <v>30757.75</v>
      </c>
      <c r="P391">
        <f t="shared" si="24"/>
        <v>1916920.1141760254</v>
      </c>
      <c r="Q391">
        <v>34007.15</v>
      </c>
      <c r="R391">
        <f t="shared" si="25"/>
        <v>2130099.8117763493</v>
      </c>
      <c r="AG391" t="s">
        <v>2097</v>
      </c>
      <c r="AH391">
        <v>15647.6</v>
      </c>
      <c r="AI391">
        <f t="shared" si="26"/>
        <v>1691762.2866187566</v>
      </c>
      <c r="AJ391">
        <v>13298.81</v>
      </c>
      <c r="AK391">
        <f t="shared" si="27"/>
        <v>1536157.8064013841</v>
      </c>
    </row>
    <row r="392" spans="14:37">
      <c r="N392" t="s">
        <v>2098</v>
      </c>
      <c r="O392">
        <v>30782.54</v>
      </c>
      <c r="P392">
        <f t="shared" si="24"/>
        <v>1918465.1052638139</v>
      </c>
      <c r="Q392">
        <v>34083.9</v>
      </c>
      <c r="R392">
        <f t="shared" si="25"/>
        <v>2134907.1878885445</v>
      </c>
      <c r="AG392" t="s">
        <v>2099</v>
      </c>
      <c r="AH392">
        <v>15494.4</v>
      </c>
      <c r="AI392">
        <f t="shared" si="26"/>
        <v>1675198.8531011569</v>
      </c>
      <c r="AJ392">
        <v>13097.12</v>
      </c>
      <c r="AK392">
        <f t="shared" si="27"/>
        <v>1512860.4085159271</v>
      </c>
    </row>
    <row r="393" spans="14:37">
      <c r="N393" t="s">
        <v>2100</v>
      </c>
      <c r="O393">
        <v>30884.37</v>
      </c>
      <c r="P393">
        <f t="shared" si="24"/>
        <v>1924811.4724469318</v>
      </c>
      <c r="Q393">
        <v>34237.599999999999</v>
      </c>
      <c r="R393">
        <f t="shared" si="25"/>
        <v>2144534.4674773961</v>
      </c>
      <c r="AG393" t="s">
        <v>2101</v>
      </c>
      <c r="AH393">
        <v>15602.8</v>
      </c>
      <c r="AI393">
        <f t="shared" si="26"/>
        <v>1686918.6715953331</v>
      </c>
      <c r="AJ393">
        <v>13046.76</v>
      </c>
      <c r="AK393">
        <f t="shared" si="27"/>
        <v>1507043.2784771963</v>
      </c>
    </row>
    <row r="394" spans="14:37">
      <c r="N394" t="s">
        <v>2102</v>
      </c>
      <c r="O394">
        <v>30968.61</v>
      </c>
      <c r="P394">
        <f t="shared" si="24"/>
        <v>1930061.5752801427</v>
      </c>
      <c r="Q394">
        <v>34409.85</v>
      </c>
      <c r="R394">
        <f t="shared" si="25"/>
        <v>2155323.6601200746</v>
      </c>
      <c r="AG394" t="s">
        <v>2103</v>
      </c>
      <c r="AH394">
        <v>15696.86</v>
      </c>
      <c r="AI394">
        <f t="shared" si="26"/>
        <v>1697088.100816387</v>
      </c>
      <c r="AJ394">
        <v>13069.26</v>
      </c>
      <c r="AK394">
        <f t="shared" si="27"/>
        <v>1509642.2742252394</v>
      </c>
    </row>
    <row r="395" spans="14:37">
      <c r="N395" t="s">
        <v>2104</v>
      </c>
      <c r="O395">
        <v>31196.240000000002</v>
      </c>
      <c r="P395">
        <f t="shared" si="24"/>
        <v>1944248.195744575</v>
      </c>
      <c r="Q395">
        <v>34713.199999999997</v>
      </c>
      <c r="R395">
        <f t="shared" si="25"/>
        <v>2174324.5401674281</v>
      </c>
      <c r="AG395" t="s">
        <v>2105</v>
      </c>
      <c r="AH395">
        <v>15570.46</v>
      </c>
      <c r="AI395">
        <f t="shared" si="26"/>
        <v>1683422.1870002991</v>
      </c>
      <c r="AJ395">
        <v>12954.69</v>
      </c>
      <c r="AK395">
        <f t="shared" si="27"/>
        <v>1496408.1878762045</v>
      </c>
    </row>
    <row r="396" spans="14:37">
      <c r="N396" t="s">
        <v>2106</v>
      </c>
      <c r="O396">
        <v>31236.13</v>
      </c>
      <c r="P396">
        <f t="shared" si="24"/>
        <v>1946734.2665187533</v>
      </c>
      <c r="Q396">
        <v>34715.1</v>
      </c>
      <c r="R396">
        <f t="shared" si="25"/>
        <v>2174443.5501298145</v>
      </c>
      <c r="AG396" t="s">
        <v>2107</v>
      </c>
      <c r="AH396">
        <v>15791.71</v>
      </c>
      <c r="AI396">
        <f t="shared" si="26"/>
        <v>1707342.9419987912</v>
      </c>
      <c r="AJ396">
        <v>13197.71</v>
      </c>
      <c r="AK396">
        <f t="shared" si="27"/>
        <v>1524479.6521735112</v>
      </c>
    </row>
    <row r="397" spans="14:37">
      <c r="N397" t="s">
        <v>2108</v>
      </c>
      <c r="O397">
        <v>31226.22</v>
      </c>
      <c r="P397">
        <f t="shared" si="24"/>
        <v>1946116.6440225861</v>
      </c>
      <c r="Q397">
        <v>34637.4</v>
      </c>
      <c r="R397">
        <f t="shared" si="25"/>
        <v>2169576.6690364266</v>
      </c>
      <c r="AG397" t="s">
        <v>2109</v>
      </c>
      <c r="AH397">
        <v>15953.5</v>
      </c>
      <c r="AI397">
        <f t="shared" si="26"/>
        <v>1724835.0954505696</v>
      </c>
      <c r="AJ397">
        <v>13435.11</v>
      </c>
      <c r="AK397">
        <f t="shared" si="27"/>
        <v>1551901.9450884177</v>
      </c>
    </row>
    <row r="398" spans="14:37">
      <c r="N398" t="s">
        <v>2110</v>
      </c>
      <c r="O398">
        <v>31401.040000000001</v>
      </c>
      <c r="P398">
        <f t="shared" si="24"/>
        <v>1957011.9785109751</v>
      </c>
      <c r="Q398">
        <v>34690.35</v>
      </c>
      <c r="R398">
        <f t="shared" si="25"/>
        <v>2172893.2887776741</v>
      </c>
      <c r="AG398" t="s">
        <v>2111</v>
      </c>
      <c r="AH398">
        <v>16007.32</v>
      </c>
      <c r="AI398">
        <f t="shared" si="26"/>
        <v>1730653.920463084</v>
      </c>
      <c r="AJ398">
        <v>13442.04</v>
      </c>
      <c r="AK398">
        <f t="shared" si="27"/>
        <v>1552702.4357788151</v>
      </c>
    </row>
    <row r="399" spans="14:37">
      <c r="N399" t="s">
        <v>2112</v>
      </c>
      <c r="O399">
        <v>31976.66</v>
      </c>
      <c r="P399">
        <f t="shared" si="24"/>
        <v>1992886.4347414211</v>
      </c>
      <c r="Q399">
        <v>35108.449999999997</v>
      </c>
      <c r="R399">
        <f t="shared" si="25"/>
        <v>2199081.7441849536</v>
      </c>
      <c r="AG399" t="s">
        <v>2113</v>
      </c>
      <c r="AH399">
        <v>15868.1</v>
      </c>
      <c r="AI399">
        <f t="shared" si="26"/>
        <v>1715601.9543121688</v>
      </c>
      <c r="AJ399">
        <v>13293.45</v>
      </c>
      <c r="AK399">
        <f t="shared" si="27"/>
        <v>1535538.6678587394</v>
      </c>
    </row>
    <row r="400" spans="14:37">
      <c r="N400" t="s">
        <v>2114</v>
      </c>
      <c r="O400">
        <v>31916.98</v>
      </c>
      <c r="P400">
        <f t="shared" si="24"/>
        <v>1989166.9886696499</v>
      </c>
      <c r="Q400">
        <v>35463.050000000003</v>
      </c>
      <c r="R400">
        <f t="shared" si="25"/>
        <v>2221292.7613756303</v>
      </c>
      <c r="AG400" t="s">
        <v>2115</v>
      </c>
      <c r="AH400">
        <v>15757.21</v>
      </c>
      <c r="AI400">
        <f t="shared" si="26"/>
        <v>1703612.9259651278</v>
      </c>
      <c r="AJ400">
        <v>13206.47</v>
      </c>
      <c r="AK400">
        <f t="shared" si="27"/>
        <v>1525491.5278514158</v>
      </c>
    </row>
    <row r="401" spans="14:37">
      <c r="N401" t="s">
        <v>2116</v>
      </c>
      <c r="O401">
        <v>32067.26</v>
      </c>
      <c r="P401">
        <f t="shared" si="24"/>
        <v>1998532.9128597605</v>
      </c>
      <c r="Q401">
        <v>35995.199999999997</v>
      </c>
      <c r="R401">
        <f t="shared" si="25"/>
        <v>2254624.946367221</v>
      </c>
      <c r="AG401" t="s">
        <v>2117</v>
      </c>
      <c r="AH401">
        <v>15757.54</v>
      </c>
      <c r="AI401">
        <f t="shared" si="26"/>
        <v>1703648.6043793631</v>
      </c>
      <c r="AJ401">
        <v>13199.35</v>
      </c>
      <c r="AK401">
        <f t="shared" si="27"/>
        <v>1524669.0900858131</v>
      </c>
    </row>
    <row r="402" spans="14:37">
      <c r="N402" t="s">
        <v>2118</v>
      </c>
      <c r="O402">
        <v>32446.91</v>
      </c>
      <c r="P402">
        <f t="shared" si="24"/>
        <v>2022193.8998092911</v>
      </c>
      <c r="Q402">
        <v>36593.550000000003</v>
      </c>
      <c r="R402">
        <f t="shared" si="25"/>
        <v>2292103.6889956505</v>
      </c>
      <c r="AG402" t="s">
        <v>2119</v>
      </c>
      <c r="AH402">
        <v>15981.76</v>
      </c>
      <c r="AI402">
        <f t="shared" si="26"/>
        <v>1727890.4651059702</v>
      </c>
      <c r="AJ402">
        <v>13470.48</v>
      </c>
      <c r="AK402">
        <f t="shared" si="27"/>
        <v>1555987.5664043413</v>
      </c>
    </row>
    <row r="403" spans="14:37">
      <c r="N403" t="s">
        <v>2120</v>
      </c>
      <c r="O403">
        <v>33006.82</v>
      </c>
      <c r="P403">
        <f t="shared" si="24"/>
        <v>2057089.2592269434</v>
      </c>
      <c r="Q403">
        <v>37078.25</v>
      </c>
      <c r="R403">
        <f t="shared" si="25"/>
        <v>2322463.7567686918</v>
      </c>
      <c r="AG403" t="s">
        <v>2121</v>
      </c>
      <c r="AH403">
        <v>16102.64</v>
      </c>
      <c r="AI403">
        <f t="shared" si="26"/>
        <v>1740959.5763566715</v>
      </c>
      <c r="AJ403">
        <v>13515.96</v>
      </c>
      <c r="AK403">
        <f t="shared" si="27"/>
        <v>1561241.0031430519</v>
      </c>
    </row>
    <row r="404" spans="14:37">
      <c r="N404" t="s">
        <v>2122</v>
      </c>
      <c r="O404">
        <v>32889.39</v>
      </c>
      <c r="P404">
        <f t="shared" si="24"/>
        <v>2049770.6507784161</v>
      </c>
      <c r="Q404">
        <v>37451.800000000003</v>
      </c>
      <c r="R404">
        <f t="shared" si="25"/>
        <v>2345861.7417421183</v>
      </c>
      <c r="AG404" t="s">
        <v>2123</v>
      </c>
      <c r="AH404">
        <v>16307.49</v>
      </c>
      <c r="AI404">
        <f t="shared" si="26"/>
        <v>1763107.2222840886</v>
      </c>
      <c r="AJ404">
        <v>13735.1</v>
      </c>
      <c r="AK404">
        <f t="shared" si="27"/>
        <v>1586554.0666197692</v>
      </c>
    </row>
    <row r="405" spans="14:37">
      <c r="N405" t="s">
        <v>2124</v>
      </c>
      <c r="O405">
        <v>32530.5</v>
      </c>
      <c r="P405">
        <f t="shared" si="24"/>
        <v>2027403.4925897766</v>
      </c>
      <c r="Q405">
        <v>37060</v>
      </c>
      <c r="R405">
        <f t="shared" si="25"/>
        <v>2321320.6347615574</v>
      </c>
      <c r="AG405" t="s">
        <v>2125</v>
      </c>
      <c r="AH405">
        <v>16372.31</v>
      </c>
      <c r="AI405">
        <f t="shared" si="26"/>
        <v>1770115.3277711044</v>
      </c>
      <c r="AJ405">
        <v>13815.7</v>
      </c>
      <c r="AK405">
        <f t="shared" si="27"/>
        <v>1595864.2469438699</v>
      </c>
    </row>
    <row r="406" spans="14:37">
      <c r="N406" t="s">
        <v>2126</v>
      </c>
      <c r="O406">
        <v>32760.15</v>
      </c>
      <c r="P406">
        <f t="shared" si="24"/>
        <v>2041716.0058334477</v>
      </c>
      <c r="Q406">
        <v>37268.35</v>
      </c>
      <c r="R406">
        <f t="shared" si="25"/>
        <v>2334371.0166895813</v>
      </c>
      <c r="AG406" t="s">
        <v>2127</v>
      </c>
      <c r="AH406">
        <v>16539.88</v>
      </c>
      <c r="AI406">
        <f t="shared" si="26"/>
        <v>1788232.3940540301</v>
      </c>
      <c r="AJ406">
        <v>14009.78</v>
      </c>
      <c r="AK406">
        <f t="shared" si="27"/>
        <v>1618282.6067118775</v>
      </c>
    </row>
    <row r="407" spans="14:37">
      <c r="N407" t="s">
        <v>2128</v>
      </c>
      <c r="O407">
        <v>32744.94</v>
      </c>
      <c r="P407">
        <f t="shared" si="24"/>
        <v>2040768.0705996735</v>
      </c>
      <c r="Q407">
        <v>37422.199999999997</v>
      </c>
      <c r="R407">
        <f t="shared" si="25"/>
        <v>2344007.6918017794</v>
      </c>
      <c r="AG407" t="s">
        <v>2129</v>
      </c>
      <c r="AH407">
        <v>16592.349999999999</v>
      </c>
      <c r="AI407">
        <f t="shared" si="26"/>
        <v>1793905.2619174009</v>
      </c>
      <c r="AJ407">
        <v>14069.42</v>
      </c>
      <c r="AK407">
        <f t="shared" si="27"/>
        <v>1625171.6781080235</v>
      </c>
    </row>
    <row r="408" spans="14:37">
      <c r="N408" t="s">
        <v>2130</v>
      </c>
      <c r="O408">
        <v>32133.77</v>
      </c>
      <c r="P408">
        <f t="shared" si="24"/>
        <v>2002678.0261009387</v>
      </c>
      <c r="Q408">
        <v>36605.300000000003</v>
      </c>
      <c r="R408">
        <f t="shared" si="25"/>
        <v>2292839.6716577779</v>
      </c>
      <c r="AG408" t="s">
        <v>2131</v>
      </c>
      <c r="AH408">
        <v>16721.41</v>
      </c>
      <c r="AI408">
        <f t="shared" si="26"/>
        <v>1807858.7653755043</v>
      </c>
      <c r="AJ408">
        <v>14153.36</v>
      </c>
      <c r="AK408">
        <f t="shared" si="27"/>
        <v>1634867.6649120557</v>
      </c>
    </row>
    <row r="409" spans="14:37">
      <c r="N409" t="s">
        <v>2132</v>
      </c>
      <c r="O409">
        <v>32123.97</v>
      </c>
      <c r="P409">
        <f t="shared" si="24"/>
        <v>2002067.2591521561</v>
      </c>
      <c r="Q409">
        <v>36352.15</v>
      </c>
      <c r="R409">
        <f t="shared" si="25"/>
        <v>2276983.1600903221</v>
      </c>
      <c r="AG409" t="s">
        <v>2133</v>
      </c>
      <c r="AH409">
        <v>16632.689999999999</v>
      </c>
      <c r="AI409">
        <f t="shared" si="26"/>
        <v>1798266.6777666174</v>
      </c>
      <c r="AJ409">
        <v>14064.98</v>
      </c>
      <c r="AK409">
        <f t="shared" si="27"/>
        <v>1624658.8096137429</v>
      </c>
    </row>
    <row r="410" spans="14:37">
      <c r="N410" t="s">
        <v>2134</v>
      </c>
      <c r="O410">
        <v>31534.69</v>
      </c>
      <c r="P410">
        <f t="shared" si="24"/>
        <v>1965341.4685828961</v>
      </c>
      <c r="Q410">
        <v>35680.9</v>
      </c>
      <c r="R410">
        <f t="shared" si="25"/>
        <v>2234938.1931155873</v>
      </c>
      <c r="AG410" t="s">
        <v>2135</v>
      </c>
      <c r="AH410">
        <v>16648.29</v>
      </c>
      <c r="AI410">
        <f t="shared" si="26"/>
        <v>1799953.2937122739</v>
      </c>
      <c r="AJ410">
        <v>14106.25</v>
      </c>
      <c r="AK410">
        <f t="shared" si="27"/>
        <v>1629425.9453702644</v>
      </c>
    </row>
    <row r="411" spans="14:37">
      <c r="N411" t="s">
        <v>2136</v>
      </c>
      <c r="O411">
        <v>30996.6</v>
      </c>
      <c r="P411">
        <f t="shared" si="24"/>
        <v>1931806.000473656</v>
      </c>
      <c r="Q411">
        <v>34994.5</v>
      </c>
      <c r="R411">
        <f t="shared" si="25"/>
        <v>2191944.2782828743</v>
      </c>
      <c r="AG411" t="s">
        <v>2137</v>
      </c>
      <c r="AH411">
        <v>16832.32</v>
      </c>
      <c r="AI411">
        <f t="shared" si="26"/>
        <v>1819849.9560506805</v>
      </c>
      <c r="AJ411">
        <v>14257.54</v>
      </c>
      <c r="AK411">
        <f t="shared" si="27"/>
        <v>1646901.5927801053</v>
      </c>
    </row>
    <row r="412" spans="14:37">
      <c r="N412" t="s">
        <v>2138</v>
      </c>
      <c r="O412">
        <v>31186.240000000002</v>
      </c>
      <c r="P412">
        <f t="shared" si="24"/>
        <v>1943624.9641641842</v>
      </c>
      <c r="Q412">
        <v>35083.9</v>
      </c>
      <c r="R412">
        <f t="shared" si="25"/>
        <v>2197544.0101972749</v>
      </c>
      <c r="AG412" t="s">
        <v>2139</v>
      </c>
      <c r="AH412">
        <v>16779.72</v>
      </c>
      <c r="AI412">
        <f t="shared" si="26"/>
        <v>1814163.0330544289</v>
      </c>
      <c r="AJ412">
        <v>14231.23</v>
      </c>
      <c r="AK412">
        <f t="shared" si="27"/>
        <v>1643862.5004187268</v>
      </c>
    </row>
    <row r="413" spans="14:37">
      <c r="N413" t="s">
        <v>2140</v>
      </c>
      <c r="O413">
        <v>31587.11</v>
      </c>
      <c r="P413">
        <f t="shared" si="24"/>
        <v>1968608.448527304</v>
      </c>
      <c r="Q413">
        <v>35782.800000000003</v>
      </c>
      <c r="R413">
        <f t="shared" si="25"/>
        <v>2241320.8853088468</v>
      </c>
      <c r="AG413" t="s">
        <v>2141</v>
      </c>
      <c r="AH413">
        <v>16661.03</v>
      </c>
      <c r="AI413">
        <f t="shared" si="26"/>
        <v>1801330.69673456</v>
      </c>
      <c r="AJ413">
        <v>14128.92</v>
      </c>
      <c r="AK413">
        <f t="shared" si="27"/>
        <v>1632044.5779750703</v>
      </c>
    </row>
    <row r="414" spans="14:37">
      <c r="N414" t="s">
        <v>2142</v>
      </c>
      <c r="O414">
        <v>31472.7</v>
      </c>
      <c r="P414">
        <f t="shared" si="24"/>
        <v>1961478.0560160545</v>
      </c>
      <c r="Q414">
        <v>35315.4</v>
      </c>
      <c r="R414">
        <f t="shared" si="25"/>
        <v>2212044.4345617457</v>
      </c>
      <c r="AG414" t="s">
        <v>2143</v>
      </c>
      <c r="AH414">
        <v>16749.64</v>
      </c>
      <c r="AI414">
        <f t="shared" si="26"/>
        <v>1810910.8915387015</v>
      </c>
      <c r="AJ414">
        <v>14325.16</v>
      </c>
      <c r="AK414">
        <f t="shared" si="27"/>
        <v>1654712.4413348904</v>
      </c>
    </row>
    <row r="415" spans="14:37">
      <c r="N415" t="s">
        <v>2144</v>
      </c>
      <c r="O415">
        <v>30940.97</v>
      </c>
      <c r="P415">
        <f t="shared" si="24"/>
        <v>1928338.963191943</v>
      </c>
      <c r="Q415">
        <v>34318.15</v>
      </c>
      <c r="R415">
        <f t="shared" si="25"/>
        <v>2149579.8635143647</v>
      </c>
      <c r="AG415" t="s">
        <v>2145</v>
      </c>
      <c r="AH415">
        <v>16852.78</v>
      </c>
      <c r="AI415">
        <f t="shared" si="26"/>
        <v>1822062.0177332526</v>
      </c>
      <c r="AJ415">
        <v>14488.8</v>
      </c>
      <c r="AK415">
        <f t="shared" si="27"/>
        <v>1673614.6486331015</v>
      </c>
    </row>
    <row r="416" spans="14:37">
      <c r="N416" t="s">
        <v>2146</v>
      </c>
      <c r="O416">
        <v>31187.41</v>
      </c>
      <c r="P416">
        <f t="shared" si="24"/>
        <v>1943697.8822590897</v>
      </c>
      <c r="Q416">
        <v>34687.599999999999</v>
      </c>
      <c r="R416">
        <f t="shared" si="25"/>
        <v>2172721.0375163248</v>
      </c>
      <c r="AG416" t="s">
        <v>2147</v>
      </c>
      <c r="AH416">
        <v>16958.13</v>
      </c>
      <c r="AI416">
        <f t="shared" si="26"/>
        <v>1833452.0811867721</v>
      </c>
      <c r="AJ416">
        <v>14624.23</v>
      </c>
      <c r="AK416">
        <f t="shared" si="27"/>
        <v>1689258.2928178771</v>
      </c>
    </row>
    <row r="417" spans="14:37">
      <c r="N417" t="s">
        <v>2148</v>
      </c>
      <c r="O417">
        <v>31032.2</v>
      </c>
      <c r="P417">
        <f t="shared" si="24"/>
        <v>1934024.7048998466</v>
      </c>
      <c r="Q417">
        <v>34368.75</v>
      </c>
      <c r="R417">
        <f t="shared" si="25"/>
        <v>2152749.2867231863</v>
      </c>
      <c r="AG417" t="s">
        <v>2149</v>
      </c>
      <c r="AH417">
        <v>17088.009999999998</v>
      </c>
      <c r="AI417">
        <f t="shared" si="26"/>
        <v>1847494.2400984289</v>
      </c>
      <c r="AJ417">
        <v>14867.84</v>
      </c>
      <c r="AK417">
        <f t="shared" si="27"/>
        <v>1717397.9085592437</v>
      </c>
    </row>
    <row r="418" spans="14:37">
      <c r="N418" t="s">
        <v>2150</v>
      </c>
      <c r="O418">
        <v>31222.68</v>
      </c>
      <c r="P418">
        <f t="shared" si="24"/>
        <v>1945896.0200431277</v>
      </c>
      <c r="Q418">
        <v>34510.5</v>
      </c>
      <c r="R418">
        <f t="shared" si="25"/>
        <v>2161628.0562854488</v>
      </c>
      <c r="AG418" t="s">
        <v>2151</v>
      </c>
      <c r="AH418">
        <v>17107.37</v>
      </c>
      <c r="AI418">
        <f t="shared" si="26"/>
        <v>1849587.373733551</v>
      </c>
      <c r="AJ418">
        <v>14894.3</v>
      </c>
      <c r="AK418">
        <f t="shared" si="27"/>
        <v>1720454.3275589421</v>
      </c>
    </row>
    <row r="419" spans="14:37">
      <c r="N419" t="s">
        <v>2152</v>
      </c>
      <c r="O419">
        <v>31116.15</v>
      </c>
      <c r="P419">
        <f t="shared" si="24"/>
        <v>1939256.7340172261</v>
      </c>
      <c r="Q419">
        <v>34333.15</v>
      </c>
      <c r="R419">
        <f t="shared" si="25"/>
        <v>2150519.4158489951</v>
      </c>
      <c r="AG419" t="s">
        <v>2153</v>
      </c>
      <c r="AH419">
        <v>17043.37</v>
      </c>
      <c r="AI419">
        <f t="shared" si="26"/>
        <v>1842667.9237000891</v>
      </c>
      <c r="AJ419">
        <v>14901.53</v>
      </c>
      <c r="AK419">
        <f t="shared" si="27"/>
        <v>1721289.4715259802</v>
      </c>
    </row>
    <row r="420" spans="14:37">
      <c r="N420" t="s">
        <v>2154</v>
      </c>
      <c r="O420">
        <v>30770.65</v>
      </c>
      <c r="P420">
        <f t="shared" si="24"/>
        <v>1917724.0829147296</v>
      </c>
      <c r="Q420">
        <v>33491.75</v>
      </c>
      <c r="R420">
        <f t="shared" si="25"/>
        <v>2097816.793558429</v>
      </c>
      <c r="AG420" t="s">
        <v>2155</v>
      </c>
      <c r="AH420">
        <v>17073.490000000002</v>
      </c>
      <c r="AI420">
        <f t="shared" si="26"/>
        <v>1845924.3898720874</v>
      </c>
      <c r="AJ420">
        <v>14935.32</v>
      </c>
      <c r="AK420">
        <f t="shared" si="27"/>
        <v>1725192.5855849299</v>
      </c>
    </row>
    <row r="421" spans="14:37">
      <c r="N421" t="s">
        <v>2156</v>
      </c>
      <c r="O421">
        <v>30260.02</v>
      </c>
      <c r="P421">
        <f t="shared" si="24"/>
        <v>1885900.0087252422</v>
      </c>
      <c r="Q421">
        <v>32528</v>
      </c>
      <c r="R421">
        <f t="shared" si="25"/>
        <v>2037450.5560583903</v>
      </c>
      <c r="AG421" t="s">
        <v>2157</v>
      </c>
      <c r="AH421">
        <v>17087.71</v>
      </c>
      <c r="AI421">
        <f t="shared" si="26"/>
        <v>1847461.8051763971</v>
      </c>
      <c r="AJ421">
        <v>14953.02</v>
      </c>
      <c r="AK421">
        <f t="shared" si="27"/>
        <v>1727237.1289067236</v>
      </c>
    </row>
    <row r="422" spans="14:37">
      <c r="N422" t="s">
        <v>2158</v>
      </c>
      <c r="O422">
        <v>30386.01</v>
      </c>
      <c r="P422">
        <f t="shared" si="24"/>
        <v>1893752.1034065839</v>
      </c>
      <c r="Q422">
        <v>32428.95</v>
      </c>
      <c r="R422">
        <f t="shared" si="25"/>
        <v>2031246.3788087105</v>
      </c>
      <c r="AG422" t="s">
        <v>2159</v>
      </c>
      <c r="AH422">
        <v>17076.3</v>
      </c>
      <c r="AI422">
        <f t="shared" si="26"/>
        <v>1846228.1969751189</v>
      </c>
      <c r="AJ422">
        <v>14948.61</v>
      </c>
      <c r="AK422">
        <f t="shared" si="27"/>
        <v>1726727.7257401072</v>
      </c>
    </row>
    <row r="423" spans="14:37">
      <c r="N423" t="s">
        <v>2160</v>
      </c>
      <c r="O423">
        <v>29670.58</v>
      </c>
      <c r="P423">
        <f t="shared" si="24"/>
        <v>1849164.2464506964</v>
      </c>
      <c r="Q423">
        <v>31866.400000000001</v>
      </c>
      <c r="R423">
        <f t="shared" si="25"/>
        <v>1996010.034418934</v>
      </c>
      <c r="AG423" t="s">
        <v>2161</v>
      </c>
      <c r="AH423">
        <v>16842.3</v>
      </c>
      <c r="AI423">
        <f t="shared" si="26"/>
        <v>1820928.9577902735</v>
      </c>
      <c r="AJ423">
        <v>14600.53</v>
      </c>
      <c r="AK423">
        <f t="shared" si="27"/>
        <v>1686520.683963272</v>
      </c>
    </row>
    <row r="424" spans="14:37">
      <c r="N424" t="s">
        <v>2162</v>
      </c>
      <c r="O424">
        <v>29087.93</v>
      </c>
      <c r="P424">
        <f t="shared" si="24"/>
        <v>1812851.6584192356</v>
      </c>
      <c r="Q424">
        <v>31135.35</v>
      </c>
      <c r="R424">
        <f t="shared" si="25"/>
        <v>1950219.3854701363</v>
      </c>
      <c r="AG424" t="s">
        <v>2163</v>
      </c>
      <c r="AH424">
        <v>16921.189999999999</v>
      </c>
      <c r="AI424">
        <f t="shared" si="26"/>
        <v>1829458.2611205829</v>
      </c>
      <c r="AJ424">
        <v>14782.04</v>
      </c>
      <c r="AK424">
        <f t="shared" si="27"/>
        <v>1707487.0714400401</v>
      </c>
    </row>
    <row r="425" spans="14:37">
      <c r="N425" t="s">
        <v>2164</v>
      </c>
      <c r="O425">
        <v>28432.5</v>
      </c>
      <c r="P425">
        <f t="shared" si="24"/>
        <v>1772003.1909456917</v>
      </c>
      <c r="Q425">
        <v>30359.5</v>
      </c>
      <c r="R425">
        <f t="shared" si="25"/>
        <v>1901622.6068819077</v>
      </c>
      <c r="AG425" t="s">
        <v>2165</v>
      </c>
      <c r="AH425">
        <v>16634.810000000001</v>
      </c>
      <c r="AI425">
        <f t="shared" si="26"/>
        <v>1798495.8845489763</v>
      </c>
      <c r="AJ425">
        <v>14478.41</v>
      </c>
      <c r="AK425">
        <f t="shared" si="27"/>
        <v>1672414.4901521164</v>
      </c>
    </row>
    <row r="426" spans="14:37">
      <c r="N426" t="s">
        <v>2166</v>
      </c>
      <c r="O426">
        <v>28278.02</v>
      </c>
      <c r="P426">
        <f t="shared" si="24"/>
        <v>1762375.5094918171</v>
      </c>
      <c r="Q426">
        <v>29484.2</v>
      </c>
      <c r="R426">
        <f t="shared" si="25"/>
        <v>1846796.5963150759</v>
      </c>
      <c r="AG426" t="s">
        <v>2167</v>
      </c>
      <c r="AH426">
        <v>16934.89</v>
      </c>
      <c r="AI426">
        <f t="shared" si="26"/>
        <v>1830939.4558933713</v>
      </c>
      <c r="AJ426">
        <v>14710.81</v>
      </c>
      <c r="AK426">
        <f t="shared" si="27"/>
        <v>1699259.2284563466</v>
      </c>
    </row>
    <row r="427" spans="14:37">
      <c r="N427" t="s">
        <v>2168</v>
      </c>
      <c r="O427">
        <v>27684.25</v>
      </c>
      <c r="P427">
        <f t="shared" si="24"/>
        <v>1725369.8879429619</v>
      </c>
      <c r="Q427">
        <v>28655.65</v>
      </c>
      <c r="R427">
        <f t="shared" si="25"/>
        <v>1794898.8571911773</v>
      </c>
      <c r="AG427" t="s">
        <v>2169</v>
      </c>
      <c r="AH427">
        <v>17107.189999999999</v>
      </c>
      <c r="AI427">
        <f t="shared" si="26"/>
        <v>1849567.9127803319</v>
      </c>
      <c r="AJ427">
        <v>14901.61</v>
      </c>
      <c r="AK427">
        <f t="shared" si="27"/>
        <v>1721298.7123997509</v>
      </c>
    </row>
    <row r="428" spans="14:37">
      <c r="N428" t="s">
        <v>2170</v>
      </c>
      <c r="O428">
        <v>28077.599999999999</v>
      </c>
      <c r="P428">
        <f t="shared" si="24"/>
        <v>1749884.7021576276</v>
      </c>
      <c r="Q428">
        <v>28931.75</v>
      </c>
      <c r="R428">
        <f t="shared" si="25"/>
        <v>1812192.8838306176</v>
      </c>
      <c r="AG428" t="s">
        <v>2171</v>
      </c>
      <c r="AH428">
        <v>17221.060000000001</v>
      </c>
      <c r="AI428">
        <f t="shared" si="26"/>
        <v>1861879.1280195562</v>
      </c>
      <c r="AJ428">
        <v>15055.73</v>
      </c>
      <c r="AK428">
        <f t="shared" si="27"/>
        <v>1739101.2557192345</v>
      </c>
    </row>
    <row r="429" spans="14:37">
      <c r="N429" t="s">
        <v>2172</v>
      </c>
      <c r="O429">
        <v>28377.19</v>
      </c>
      <c r="P429">
        <f t="shared" si="24"/>
        <v>1768556.0970745508</v>
      </c>
      <c r="Q429">
        <v>29340.1</v>
      </c>
      <c r="R429">
        <f t="shared" si="25"/>
        <v>1837770.6302203876</v>
      </c>
      <c r="AG429" t="s">
        <v>2173</v>
      </c>
      <c r="AH429">
        <v>17061.61</v>
      </c>
      <c r="AI429">
        <f t="shared" si="26"/>
        <v>1844639.9669596262</v>
      </c>
      <c r="AJ429">
        <v>14781.25</v>
      </c>
      <c r="AK429">
        <f t="shared" si="27"/>
        <v>1707395.8178115531</v>
      </c>
    </row>
    <row r="430" spans="14:37">
      <c r="N430" t="s">
        <v>2174</v>
      </c>
      <c r="O430">
        <v>29141.119999999999</v>
      </c>
      <c r="P430">
        <f t="shared" si="24"/>
        <v>1816166.6271953331</v>
      </c>
      <c r="Q430">
        <v>30569.1</v>
      </c>
      <c r="R430">
        <f t="shared" si="25"/>
        <v>1914751.2848378175</v>
      </c>
      <c r="AG430" t="s">
        <v>2175</v>
      </c>
      <c r="AH430">
        <v>16959.34</v>
      </c>
      <c r="AI430">
        <f t="shared" si="26"/>
        <v>1833582.9020389672</v>
      </c>
      <c r="AJ430">
        <v>14687.35</v>
      </c>
      <c r="AK430">
        <f t="shared" si="27"/>
        <v>1696549.3422230538</v>
      </c>
    </row>
    <row r="431" spans="14:37">
      <c r="N431" t="s">
        <v>2176</v>
      </c>
      <c r="O431">
        <v>29197.98</v>
      </c>
      <c r="P431">
        <f t="shared" si="24"/>
        <v>1819710.3219614343</v>
      </c>
      <c r="Q431">
        <v>30699.200000000001</v>
      </c>
      <c r="R431">
        <f t="shared" si="25"/>
        <v>1922900.3354201836</v>
      </c>
      <c r="AG431" t="s">
        <v>2177</v>
      </c>
      <c r="AH431">
        <v>16887.939999999999</v>
      </c>
      <c r="AI431">
        <f t="shared" si="26"/>
        <v>1825863.3905953858</v>
      </c>
      <c r="AJ431">
        <v>14472.67</v>
      </c>
      <c r="AK431">
        <f t="shared" si="27"/>
        <v>1671751.45745906</v>
      </c>
    </row>
    <row r="432" spans="14:37">
      <c r="N432" t="s">
        <v>2178</v>
      </c>
      <c r="O432">
        <v>28361.05</v>
      </c>
      <c r="P432">
        <f t="shared" si="24"/>
        <v>1767550.2013038006</v>
      </c>
      <c r="Q432">
        <v>29591.65</v>
      </c>
      <c r="R432">
        <f t="shared" si="25"/>
        <v>1853526.9228721489</v>
      </c>
      <c r="AG432" t="s">
        <v>2179</v>
      </c>
      <c r="AH432">
        <v>16740.5</v>
      </c>
      <c r="AI432">
        <f t="shared" si="26"/>
        <v>1809922.7075807981</v>
      </c>
      <c r="AJ432">
        <v>14199.9</v>
      </c>
      <c r="AK432">
        <f t="shared" si="27"/>
        <v>1640243.5432282297</v>
      </c>
    </row>
    <row r="433" spans="14:37">
      <c r="N433" t="s">
        <v>2180</v>
      </c>
      <c r="O433">
        <v>28856.33</v>
      </c>
      <c r="P433">
        <f t="shared" si="24"/>
        <v>1798417.6150173882</v>
      </c>
      <c r="Q433">
        <v>29946.799999999999</v>
      </c>
      <c r="R433">
        <f t="shared" si="25"/>
        <v>1875772.3903150947</v>
      </c>
      <c r="AG433" t="s">
        <v>2181</v>
      </c>
      <c r="AH433">
        <v>16422.32</v>
      </c>
      <c r="AI433">
        <f t="shared" si="26"/>
        <v>1775522.2292738145</v>
      </c>
      <c r="AJ433">
        <v>13876.97</v>
      </c>
      <c r="AK433">
        <f t="shared" si="27"/>
        <v>1602941.6011430959</v>
      </c>
    </row>
    <row r="434" spans="14:37">
      <c r="N434" t="s">
        <v>2182</v>
      </c>
      <c r="O434">
        <v>28744.25</v>
      </c>
      <c r="P434">
        <f t="shared" si="24"/>
        <v>1791432.4354643698</v>
      </c>
      <c r="Q434">
        <v>29743.8</v>
      </c>
      <c r="R434">
        <f t="shared" si="25"/>
        <v>1863057.1153864223</v>
      </c>
      <c r="AG434" t="s">
        <v>2183</v>
      </c>
      <c r="AH434">
        <v>16214.94</v>
      </c>
      <c r="AI434">
        <f t="shared" si="26"/>
        <v>1753101.048837262</v>
      </c>
      <c r="AJ434">
        <v>13868.03</v>
      </c>
      <c r="AK434">
        <f t="shared" si="27"/>
        <v>1601908.933499207</v>
      </c>
    </row>
    <row r="435" spans="14:37">
      <c r="N435" t="s">
        <v>2184</v>
      </c>
      <c r="O435">
        <v>28532.86</v>
      </c>
      <c r="P435">
        <f t="shared" si="24"/>
        <v>1778257.9430864921</v>
      </c>
      <c r="Q435">
        <v>29507.65</v>
      </c>
      <c r="R435">
        <f t="shared" si="25"/>
        <v>1848265.4297982156</v>
      </c>
      <c r="AG435" t="s">
        <v>2185</v>
      </c>
      <c r="AH435">
        <v>15470.65</v>
      </c>
      <c r="AI435">
        <f t="shared" si="26"/>
        <v>1672631.0884403018</v>
      </c>
      <c r="AJ435">
        <v>12972.39</v>
      </c>
      <c r="AK435">
        <f t="shared" si="27"/>
        <v>1498452.7311979982</v>
      </c>
    </row>
    <row r="436" spans="14:37">
      <c r="N436" t="s">
        <v>2186</v>
      </c>
      <c r="O436">
        <v>27724.62</v>
      </c>
      <c r="P436">
        <f t="shared" si="24"/>
        <v>1727885.8738329988</v>
      </c>
      <c r="Q436">
        <v>28449.9</v>
      </c>
      <c r="R436">
        <f t="shared" si="25"/>
        <v>1782011.3310011558</v>
      </c>
      <c r="AG436" t="s">
        <v>2187</v>
      </c>
      <c r="AH436">
        <v>15332.68</v>
      </c>
      <c r="AI436">
        <f t="shared" si="26"/>
        <v>1657714.2677978524</v>
      </c>
      <c r="AJ436">
        <v>12996.7</v>
      </c>
      <c r="AK436">
        <f t="shared" si="27"/>
        <v>1501260.801715106</v>
      </c>
    </row>
    <row r="437" spans="14:37">
      <c r="N437" t="s">
        <v>2188</v>
      </c>
      <c r="O437">
        <v>27954.97</v>
      </c>
      <c r="P437">
        <f t="shared" si="24"/>
        <v>1742242.0132872972</v>
      </c>
      <c r="Q437">
        <v>28684.95</v>
      </c>
      <c r="R437">
        <f t="shared" si="25"/>
        <v>1796734.1160848229</v>
      </c>
      <c r="AG437" t="s">
        <v>2189</v>
      </c>
      <c r="AH437">
        <v>15060.77</v>
      </c>
      <c r="AI437">
        <f t="shared" si="26"/>
        <v>1628316.3356322483</v>
      </c>
      <c r="AJ437">
        <v>12692.75</v>
      </c>
      <c r="AK437">
        <f t="shared" si="27"/>
        <v>1466151.2569320991</v>
      </c>
    </row>
    <row r="438" spans="14:37">
      <c r="N438" t="s">
        <v>2190</v>
      </c>
      <c r="O438">
        <v>28428.98</v>
      </c>
      <c r="P438">
        <f t="shared" si="24"/>
        <v>1771783.8134293943</v>
      </c>
      <c r="Q438">
        <v>29145.3</v>
      </c>
      <c r="R438">
        <f t="shared" si="25"/>
        <v>1825568.9772346471</v>
      </c>
      <c r="AG438" t="s">
        <v>2191</v>
      </c>
      <c r="AH438">
        <v>15119.9</v>
      </c>
      <c r="AI438">
        <f t="shared" si="26"/>
        <v>1634709.2587647266</v>
      </c>
      <c r="AJ438">
        <v>12952.1</v>
      </c>
      <c r="AK438">
        <f t="shared" si="27"/>
        <v>1496109.0145878743</v>
      </c>
    </row>
    <row r="439" spans="14:37">
      <c r="N439" t="s">
        <v>2192</v>
      </c>
      <c r="O439">
        <v>29191.55</v>
      </c>
      <c r="P439">
        <f t="shared" si="24"/>
        <v>1819309.5840552433</v>
      </c>
      <c r="Q439">
        <v>30064.95</v>
      </c>
      <c r="R439">
        <f t="shared" si="25"/>
        <v>1883172.9308708711</v>
      </c>
      <c r="AG439" t="s">
        <v>2193</v>
      </c>
      <c r="AH439">
        <v>15433.38</v>
      </c>
      <c r="AI439">
        <f t="shared" si="26"/>
        <v>1668601.5899598778</v>
      </c>
      <c r="AJ439">
        <v>13264.9</v>
      </c>
      <c r="AK439">
        <f t="shared" si="27"/>
        <v>1532240.8310317781</v>
      </c>
    </row>
    <row r="440" spans="14:37">
      <c r="N440" t="s">
        <v>2194</v>
      </c>
      <c r="O440">
        <v>29340.31</v>
      </c>
      <c r="P440">
        <f t="shared" si="24"/>
        <v>1828580.7770451345</v>
      </c>
      <c r="Q440">
        <v>30173.5</v>
      </c>
      <c r="R440">
        <f t="shared" si="25"/>
        <v>1889972.1579324841</v>
      </c>
      <c r="AG440" t="s">
        <v>2195</v>
      </c>
      <c r="AH440">
        <v>15475.24</v>
      </c>
      <c r="AI440">
        <f t="shared" si="26"/>
        <v>1673127.3427473891</v>
      </c>
      <c r="AJ440">
        <v>13291.45</v>
      </c>
      <c r="AK440">
        <f t="shared" si="27"/>
        <v>1535307.6460144687</v>
      </c>
    </row>
    <row r="441" spans="14:37">
      <c r="N441" t="s">
        <v>2196</v>
      </c>
      <c r="O441">
        <v>29454.1</v>
      </c>
      <c r="P441">
        <f t="shared" si="24"/>
        <v>1835672.5291983995</v>
      </c>
      <c r="Q441">
        <v>29897.45</v>
      </c>
      <c r="R441">
        <f t="shared" si="25"/>
        <v>1872681.2631341587</v>
      </c>
      <c r="AG441" t="s">
        <v>2197</v>
      </c>
      <c r="AH441">
        <v>15690.25</v>
      </c>
      <c r="AI441">
        <f t="shared" si="26"/>
        <v>1696373.4513676183</v>
      </c>
      <c r="AJ441">
        <v>13583.95</v>
      </c>
      <c r="AK441">
        <f t="shared" si="27"/>
        <v>1569094.5907390271</v>
      </c>
    </row>
    <row r="442" spans="14:37">
      <c r="N442" t="s">
        <v>2198</v>
      </c>
      <c r="O442">
        <v>29575.02</v>
      </c>
      <c r="P442">
        <f t="shared" si="24"/>
        <v>1843208.6454684832</v>
      </c>
      <c r="Q442">
        <v>30006.05</v>
      </c>
      <c r="R442">
        <f t="shared" si="25"/>
        <v>1879483.6220368869</v>
      </c>
      <c r="AG442" t="s">
        <v>2199</v>
      </c>
      <c r="AH442">
        <v>15858.64</v>
      </c>
      <c r="AI442">
        <f t="shared" si="26"/>
        <v>1714579.1731040976</v>
      </c>
      <c r="AJ442">
        <v>13619.1</v>
      </c>
      <c r="AK442">
        <f t="shared" si="27"/>
        <v>1573154.7996520812</v>
      </c>
    </row>
    <row r="443" spans="14:37">
      <c r="N443" t="s">
        <v>2200</v>
      </c>
      <c r="O443">
        <v>29097.98</v>
      </c>
      <c r="P443">
        <f t="shared" si="24"/>
        <v>1813478.0061575279</v>
      </c>
      <c r="Q443">
        <v>29623.4</v>
      </c>
      <c r="R443">
        <f t="shared" si="25"/>
        <v>1855515.6419804513</v>
      </c>
      <c r="AG443" t="s">
        <v>2201</v>
      </c>
      <c r="AH443">
        <v>15735.88</v>
      </c>
      <c r="AI443">
        <f t="shared" si="26"/>
        <v>1701306.803008663</v>
      </c>
      <c r="AJ443">
        <v>13505.4</v>
      </c>
      <c r="AK443">
        <f t="shared" si="27"/>
        <v>1560021.2078053039</v>
      </c>
    </row>
    <row r="444" spans="14:37">
      <c r="N444" t="s">
        <v>2202</v>
      </c>
      <c r="O444">
        <v>29080.87</v>
      </c>
      <c r="P444">
        <f t="shared" si="24"/>
        <v>1812411.6569234796</v>
      </c>
      <c r="Q444">
        <v>29456.05</v>
      </c>
      <c r="R444">
        <f t="shared" si="25"/>
        <v>1845033.3697670852</v>
      </c>
      <c r="AG444" t="s">
        <v>2203</v>
      </c>
      <c r="AH444">
        <v>15572.71</v>
      </c>
      <c r="AI444">
        <f t="shared" si="26"/>
        <v>1683665.4489155381</v>
      </c>
      <c r="AJ444">
        <v>13326.45</v>
      </c>
      <c r="AK444">
        <f t="shared" si="27"/>
        <v>1539350.5282892024</v>
      </c>
    </row>
    <row r="445" spans="14:37">
      <c r="N445" t="s">
        <v>2204</v>
      </c>
      <c r="O445">
        <v>28856.89</v>
      </c>
      <c r="P445">
        <f t="shared" si="24"/>
        <v>1798452.5159858901</v>
      </c>
      <c r="Q445">
        <v>29366.65</v>
      </c>
      <c r="R445">
        <f t="shared" si="25"/>
        <v>1839433.6378526846</v>
      </c>
      <c r="AG445" t="s">
        <v>2205</v>
      </c>
      <c r="AH445">
        <v>15381.35</v>
      </c>
      <c r="AI445">
        <f t="shared" si="26"/>
        <v>1662976.2933154867</v>
      </c>
      <c r="AJ445">
        <v>13174.9</v>
      </c>
      <c r="AK445">
        <f t="shared" si="27"/>
        <v>1521844.8480396064</v>
      </c>
    </row>
    <row r="446" spans="14:37">
      <c r="N446" t="s">
        <v>2206</v>
      </c>
      <c r="O446">
        <v>28627.23</v>
      </c>
      <c r="P446">
        <f t="shared" si="24"/>
        <v>1784139.3795106385</v>
      </c>
      <c r="Q446">
        <v>29235.8</v>
      </c>
      <c r="R446">
        <f t="shared" si="25"/>
        <v>1831237.6096535872</v>
      </c>
      <c r="AG446" t="s">
        <v>2207</v>
      </c>
      <c r="AH446">
        <v>15305.67</v>
      </c>
      <c r="AI446">
        <f t="shared" si="26"/>
        <v>1654794.0436509179</v>
      </c>
      <c r="AJ446">
        <v>13167.4</v>
      </c>
      <c r="AK446">
        <f t="shared" si="27"/>
        <v>1520978.5161235919</v>
      </c>
    </row>
    <row r="447" spans="14:37">
      <c r="N447" t="s">
        <v>2208</v>
      </c>
      <c r="O447">
        <v>28829.21</v>
      </c>
      <c r="P447">
        <f t="shared" si="24"/>
        <v>1796727.4109713687</v>
      </c>
      <c r="Q447">
        <v>29409.35</v>
      </c>
      <c r="R447">
        <f t="shared" si="25"/>
        <v>1842108.2301652671</v>
      </c>
      <c r="AG447" t="s">
        <v>2209</v>
      </c>
      <c r="AH447">
        <v>15355.98</v>
      </c>
      <c r="AI447">
        <f t="shared" si="26"/>
        <v>1660233.3800756596</v>
      </c>
      <c r="AJ447">
        <v>13223.85</v>
      </c>
      <c r="AK447">
        <f t="shared" si="27"/>
        <v>1527499.1076781263</v>
      </c>
    </row>
    <row r="448" spans="14:37">
      <c r="N448" t="s">
        <v>2210</v>
      </c>
      <c r="O448">
        <v>28644.65</v>
      </c>
      <c r="P448">
        <f t="shared" si="24"/>
        <v>1785225.0489236792</v>
      </c>
      <c r="Q448">
        <v>29334.25</v>
      </c>
      <c r="R448">
        <f t="shared" si="25"/>
        <v>1837404.2048098817</v>
      </c>
      <c r="AG448" t="s">
        <v>2211</v>
      </c>
      <c r="AH448">
        <v>15271.61</v>
      </c>
      <c r="AI448">
        <f t="shared" si="26"/>
        <v>1651111.5988362348</v>
      </c>
      <c r="AJ448">
        <v>13139.2</v>
      </c>
      <c r="AK448">
        <f t="shared" si="27"/>
        <v>1517721.1081193781</v>
      </c>
    </row>
    <row r="449" spans="14:37">
      <c r="N449" t="s">
        <v>2212</v>
      </c>
      <c r="O449">
        <v>27839.74</v>
      </c>
      <c r="P449">
        <f t="shared" si="24"/>
        <v>1735060.5157864559</v>
      </c>
      <c r="Q449">
        <v>28152.1</v>
      </c>
      <c r="R449">
        <f t="shared" si="25"/>
        <v>1763358.0853176157</v>
      </c>
      <c r="AG449" t="s">
        <v>2213</v>
      </c>
      <c r="AH449">
        <v>15540.81</v>
      </c>
      <c r="AI449">
        <f t="shared" si="26"/>
        <v>1680216.5355394846</v>
      </c>
      <c r="AJ449">
        <v>13400.75</v>
      </c>
      <c r="AK449">
        <f t="shared" si="27"/>
        <v>1547932.9898038507</v>
      </c>
    </row>
    <row r="450" spans="14:37">
      <c r="N450" t="s">
        <v>2214</v>
      </c>
      <c r="O450">
        <v>27809.040000000001</v>
      </c>
      <c r="P450">
        <f t="shared" si="24"/>
        <v>1733147.1948346568</v>
      </c>
      <c r="Q450">
        <v>27831.9</v>
      </c>
      <c r="R450">
        <f t="shared" si="25"/>
        <v>1743301.7748143603</v>
      </c>
      <c r="AG450" t="s">
        <v>2215</v>
      </c>
      <c r="AH450">
        <v>15667.87</v>
      </c>
      <c r="AI450">
        <f t="shared" si="26"/>
        <v>1693953.8061840422</v>
      </c>
      <c r="AJ450">
        <v>13518.5</v>
      </c>
      <c r="AK450">
        <f t="shared" si="27"/>
        <v>1561534.4008852756</v>
      </c>
    </row>
    <row r="451" spans="14:37">
      <c r="N451" t="s">
        <v>2216</v>
      </c>
      <c r="O451">
        <v>27881.439999999999</v>
      </c>
      <c r="P451">
        <f t="shared" ref="P451:P514" si="28">O451/O$2*1000000</f>
        <v>1737659.3914766849</v>
      </c>
      <c r="Q451">
        <v>27773.3</v>
      </c>
      <c r="R451">
        <f t="shared" ref="R451:R514" si="29">Q451/Q$2*1000000</f>
        <v>1739631.2570270684</v>
      </c>
      <c r="AG451" t="s">
        <v>2217</v>
      </c>
      <c r="AH451">
        <v>15615.65</v>
      </c>
      <c r="AI451">
        <f t="shared" ref="AI451:AI514" si="30">AH451/AH$2*1000000</f>
        <v>1688307.9674223643</v>
      </c>
      <c r="AJ451">
        <v>13408.2</v>
      </c>
      <c r="AK451">
        <f t="shared" ref="AK451:AK514" si="31">AJ451/AJ$2*1000000</f>
        <v>1548793.5461737586</v>
      </c>
    </row>
    <row r="452" spans="14:37">
      <c r="N452" t="s">
        <v>2218</v>
      </c>
      <c r="O452">
        <v>27183.32</v>
      </c>
      <c r="P452">
        <f t="shared" si="28"/>
        <v>1694150.3483864535</v>
      </c>
      <c r="Q452">
        <v>26842.35</v>
      </c>
      <c r="R452">
        <f t="shared" si="29"/>
        <v>1681319.5072987557</v>
      </c>
      <c r="AG452" t="s">
        <v>2219</v>
      </c>
      <c r="AH452">
        <v>15609.57</v>
      </c>
      <c r="AI452">
        <f t="shared" si="30"/>
        <v>1687650.6196691853</v>
      </c>
      <c r="AJ452">
        <v>13309.95</v>
      </c>
      <c r="AK452">
        <f t="shared" si="31"/>
        <v>1537444.5980739708</v>
      </c>
    </row>
    <row r="453" spans="14:37">
      <c r="N453" t="s">
        <v>2220</v>
      </c>
      <c r="O453">
        <v>26968.65</v>
      </c>
      <c r="P453">
        <f t="shared" si="28"/>
        <v>1680771.4360502078</v>
      </c>
      <c r="Q453">
        <v>26275.75</v>
      </c>
      <c r="R453">
        <f t="shared" si="29"/>
        <v>1645829.483778629</v>
      </c>
      <c r="AG453" t="s">
        <v>2221</v>
      </c>
      <c r="AH453">
        <v>15527.08</v>
      </c>
      <c r="AI453">
        <f t="shared" si="30"/>
        <v>1678732.0972744932</v>
      </c>
      <c r="AJ453">
        <v>13202</v>
      </c>
      <c r="AK453">
        <f t="shared" si="31"/>
        <v>1524975.1940294714</v>
      </c>
    </row>
    <row r="454" spans="14:37">
      <c r="N454" t="s">
        <v>2222</v>
      </c>
      <c r="O454">
        <v>26305.22</v>
      </c>
      <c r="P454">
        <f t="shared" si="28"/>
        <v>1639424.3833123513</v>
      </c>
      <c r="Q454">
        <v>25193</v>
      </c>
      <c r="R454">
        <f t="shared" si="29"/>
        <v>1578009.4644238509</v>
      </c>
      <c r="AG454" t="s">
        <v>2223</v>
      </c>
      <c r="AH454">
        <v>15391.44</v>
      </c>
      <c r="AI454">
        <f t="shared" si="30"/>
        <v>1664067.1878598249</v>
      </c>
      <c r="AJ454">
        <v>13082.75</v>
      </c>
      <c r="AK454">
        <f t="shared" si="31"/>
        <v>1511200.5165648437</v>
      </c>
    </row>
    <row r="455" spans="14:37">
      <c r="N455" t="s">
        <v>2224</v>
      </c>
      <c r="O455">
        <v>27050.18</v>
      </c>
      <c r="P455">
        <f t="shared" si="28"/>
        <v>1685852.6431251324</v>
      </c>
      <c r="Q455">
        <v>26232.85</v>
      </c>
      <c r="R455">
        <f t="shared" si="29"/>
        <v>1643142.3641015843</v>
      </c>
      <c r="AG455" t="s">
        <v>2225</v>
      </c>
      <c r="AH455">
        <v>15257.02</v>
      </c>
      <c r="AI455">
        <f t="shared" si="30"/>
        <v>1649534.1804614193</v>
      </c>
      <c r="AJ455">
        <v>12866.1</v>
      </c>
      <c r="AK455">
        <f t="shared" si="31"/>
        <v>1486175.0752842436</v>
      </c>
    </row>
    <row r="456" spans="14:37">
      <c r="N456" t="s">
        <v>2226</v>
      </c>
      <c r="O456">
        <v>26652.41</v>
      </c>
      <c r="P456">
        <f t="shared" si="28"/>
        <v>1661062.360551934</v>
      </c>
      <c r="Q456">
        <v>25691.55</v>
      </c>
      <c r="R456">
        <f t="shared" si="29"/>
        <v>1609237.0521858686</v>
      </c>
      <c r="AG456" t="s">
        <v>2227</v>
      </c>
      <c r="AH456">
        <v>15044.1</v>
      </c>
      <c r="AI456">
        <f t="shared" si="30"/>
        <v>1626514.0351313453</v>
      </c>
      <c r="AJ456">
        <v>12656.8</v>
      </c>
      <c r="AK456">
        <f t="shared" si="31"/>
        <v>1461998.6392813371</v>
      </c>
    </row>
    <row r="457" spans="14:37">
      <c r="N457" t="s">
        <v>2228</v>
      </c>
      <c r="O457">
        <v>27083.02</v>
      </c>
      <c r="P457">
        <f t="shared" si="28"/>
        <v>1687899.3356351352</v>
      </c>
      <c r="Q457">
        <v>25914.35</v>
      </c>
      <c r="R457">
        <f t="shared" si="29"/>
        <v>1623192.5361962535</v>
      </c>
      <c r="AG457" t="s">
        <v>2229</v>
      </c>
      <c r="AH457">
        <v>15180.44</v>
      </c>
      <c r="AI457">
        <f t="shared" si="30"/>
        <v>1641254.6260307548</v>
      </c>
      <c r="AJ457">
        <v>12772.65</v>
      </c>
      <c r="AK457">
        <f t="shared" si="31"/>
        <v>1475380.5796107049</v>
      </c>
    </row>
    <row r="458" spans="14:37">
      <c r="N458" t="s">
        <v>2230</v>
      </c>
      <c r="O458">
        <v>27354.18</v>
      </c>
      <c r="P458">
        <f t="shared" si="28"/>
        <v>1704798.883169008</v>
      </c>
      <c r="Q458">
        <v>26226.1</v>
      </c>
      <c r="R458">
        <f t="shared" si="29"/>
        <v>1642719.5655510004</v>
      </c>
      <c r="AG458" t="s">
        <v>2231</v>
      </c>
      <c r="AH458">
        <v>15170.96</v>
      </c>
      <c r="AI458">
        <f t="shared" si="30"/>
        <v>1640229.6824945479</v>
      </c>
      <c r="AJ458">
        <v>12818.4</v>
      </c>
      <c r="AK458">
        <f t="shared" si="31"/>
        <v>1480665.2042983924</v>
      </c>
    </row>
    <row r="459" spans="14:37">
      <c r="N459" t="s">
        <v>2232</v>
      </c>
      <c r="O459">
        <v>27809.83</v>
      </c>
      <c r="P459">
        <f t="shared" si="28"/>
        <v>1733196.4301295078</v>
      </c>
      <c r="Q459">
        <v>26637.35</v>
      </c>
      <c r="R459">
        <f t="shared" si="29"/>
        <v>1668478.9587254659</v>
      </c>
      <c r="AG459" t="s">
        <v>2233</v>
      </c>
      <c r="AH459">
        <v>15347.77</v>
      </c>
      <c r="AI459">
        <f t="shared" si="30"/>
        <v>1659345.7443760547</v>
      </c>
      <c r="AJ459">
        <v>12973.25</v>
      </c>
      <c r="AK459">
        <f t="shared" si="31"/>
        <v>1498552.0705910346</v>
      </c>
    </row>
    <row r="460" spans="14:37">
      <c r="N460" t="s">
        <v>2234</v>
      </c>
      <c r="O460">
        <v>27953.13</v>
      </c>
      <c r="P460">
        <f t="shared" si="28"/>
        <v>1742127.3386765055</v>
      </c>
      <c r="Q460">
        <v>26623.5</v>
      </c>
      <c r="R460">
        <f t="shared" si="29"/>
        <v>1667611.4387364902</v>
      </c>
      <c r="AG460" t="s">
        <v>2235</v>
      </c>
      <c r="AH460">
        <v>15481.26</v>
      </c>
      <c r="AI460">
        <f t="shared" si="30"/>
        <v>1673778.2035161618</v>
      </c>
      <c r="AJ460">
        <v>13189.5</v>
      </c>
      <c r="AK460">
        <f t="shared" si="31"/>
        <v>1523531.3075027808</v>
      </c>
    </row>
    <row r="461" spans="14:37">
      <c r="N461" t="s">
        <v>2236</v>
      </c>
      <c r="O461">
        <v>27909.599999999999</v>
      </c>
      <c r="P461">
        <f t="shared" si="28"/>
        <v>1739414.411607065</v>
      </c>
      <c r="Q461">
        <v>26511.200000000001</v>
      </c>
      <c r="R461">
        <f t="shared" si="29"/>
        <v>1660577.3235912197</v>
      </c>
      <c r="AG461" t="s">
        <v>2237</v>
      </c>
      <c r="AH461">
        <v>15463.03</v>
      </c>
      <c r="AI461">
        <f t="shared" si="30"/>
        <v>1671807.2414206928</v>
      </c>
      <c r="AJ461">
        <v>13117.45</v>
      </c>
      <c r="AK461">
        <f t="shared" si="31"/>
        <v>1515208.7455629366</v>
      </c>
    </row>
    <row r="462" spans="14:37">
      <c r="N462" t="s">
        <v>2238</v>
      </c>
      <c r="O462">
        <v>27613.82</v>
      </c>
      <c r="P462">
        <f t="shared" si="28"/>
        <v>1720980.4679222708</v>
      </c>
      <c r="Q462">
        <v>26214.1</v>
      </c>
      <c r="R462">
        <f t="shared" si="29"/>
        <v>1641967.9236832955</v>
      </c>
      <c r="AG462" t="s">
        <v>2239</v>
      </c>
      <c r="AH462">
        <v>15479.16</v>
      </c>
      <c r="AI462">
        <f t="shared" si="30"/>
        <v>1673551.1590619388</v>
      </c>
      <c r="AJ462">
        <v>13164.85</v>
      </c>
      <c r="AK462">
        <f t="shared" si="31"/>
        <v>1520683.9632721471</v>
      </c>
    </row>
    <row r="463" spans="14:37">
      <c r="N463" t="s">
        <v>2240</v>
      </c>
      <c r="O463">
        <v>27500.57</v>
      </c>
      <c r="P463">
        <f t="shared" si="28"/>
        <v>1713922.3702743466</v>
      </c>
      <c r="Q463">
        <v>25991.55</v>
      </c>
      <c r="R463">
        <f t="shared" si="29"/>
        <v>1628028.0988784877</v>
      </c>
      <c r="AG463" t="s">
        <v>2241</v>
      </c>
      <c r="AH463">
        <v>15322.07</v>
      </c>
      <c r="AI463">
        <f t="shared" si="30"/>
        <v>1656567.1527219925</v>
      </c>
      <c r="AJ463">
        <v>13067.35</v>
      </c>
      <c r="AK463">
        <f t="shared" si="31"/>
        <v>1509421.6483639611</v>
      </c>
    </row>
    <row r="464" spans="14:37">
      <c r="N464" t="s">
        <v>2242</v>
      </c>
      <c r="O464">
        <v>27746.41</v>
      </c>
      <c r="P464">
        <f t="shared" si="28"/>
        <v>1729243.89544667</v>
      </c>
      <c r="Q464">
        <v>26137.4</v>
      </c>
      <c r="R464">
        <f t="shared" si="29"/>
        <v>1637163.6794122162</v>
      </c>
      <c r="AG464" t="s">
        <v>2243</v>
      </c>
      <c r="AH464">
        <v>15018.25</v>
      </c>
      <c r="AI464">
        <f t="shared" si="30"/>
        <v>1623719.226016267</v>
      </c>
      <c r="AJ464">
        <v>12767.85</v>
      </c>
      <c r="AK464">
        <f t="shared" si="31"/>
        <v>1474826.1271844557</v>
      </c>
    </row>
    <row r="465" spans="14:37">
      <c r="N465" t="s">
        <v>2244</v>
      </c>
      <c r="O465">
        <v>27808.69</v>
      </c>
      <c r="P465">
        <f t="shared" si="28"/>
        <v>1733125.381729343</v>
      </c>
      <c r="Q465">
        <v>26068.2</v>
      </c>
      <c r="R465">
        <f t="shared" si="29"/>
        <v>1632829.2113084518</v>
      </c>
      <c r="AG465" t="s">
        <v>2245</v>
      </c>
      <c r="AH465">
        <v>15088.78</v>
      </c>
      <c r="AI465">
        <f t="shared" si="30"/>
        <v>1631344.6761859558</v>
      </c>
      <c r="AJ465">
        <v>12863</v>
      </c>
      <c r="AK465">
        <f t="shared" si="31"/>
        <v>1485816.9914256241</v>
      </c>
    </row>
    <row r="466" spans="14:37">
      <c r="N466" t="s">
        <v>2246</v>
      </c>
      <c r="O466">
        <v>28259.07</v>
      </c>
      <c r="P466">
        <f t="shared" si="28"/>
        <v>1761194.4856469769</v>
      </c>
      <c r="Q466">
        <v>26297.599999999999</v>
      </c>
      <c r="R466">
        <f t="shared" si="29"/>
        <v>1647198.0983460748</v>
      </c>
      <c r="AG466" t="s">
        <v>2247</v>
      </c>
      <c r="AH466">
        <v>15153.7</v>
      </c>
      <c r="AI466">
        <f t="shared" si="30"/>
        <v>1638363.5933136488</v>
      </c>
      <c r="AJ466">
        <v>12929.2</v>
      </c>
      <c r="AK466">
        <f t="shared" si="31"/>
        <v>1493463.8144709773</v>
      </c>
    </row>
    <row r="467" spans="14:37">
      <c r="N467" t="s">
        <v>2248</v>
      </c>
      <c r="O467">
        <v>28638.3</v>
      </c>
      <c r="P467">
        <f t="shared" si="28"/>
        <v>1784829.2968701308</v>
      </c>
      <c r="Q467">
        <v>26759.1</v>
      </c>
      <c r="R467">
        <f t="shared" si="29"/>
        <v>1676104.9918415537</v>
      </c>
      <c r="AG467" t="s">
        <v>2249</v>
      </c>
      <c r="AH467">
        <v>15030.7</v>
      </c>
      <c r="AI467">
        <f t="shared" si="30"/>
        <v>1625065.275280589</v>
      </c>
      <c r="AJ467">
        <v>12795.9</v>
      </c>
      <c r="AK467">
        <f t="shared" si="31"/>
        <v>1478066.2085503493</v>
      </c>
    </row>
    <row r="468" spans="14:37">
      <c r="N468" t="s">
        <v>2250</v>
      </c>
      <c r="O468">
        <v>28697.88</v>
      </c>
      <c r="P468">
        <f t="shared" si="28"/>
        <v>1788542.5106260986</v>
      </c>
      <c r="Q468">
        <v>26813.55</v>
      </c>
      <c r="R468">
        <f t="shared" si="29"/>
        <v>1679515.5668162643</v>
      </c>
      <c r="AG468" t="s">
        <v>2251</v>
      </c>
      <c r="AH468">
        <v>14805.6</v>
      </c>
      <c r="AI468">
        <f t="shared" si="30"/>
        <v>1600728.272116022</v>
      </c>
      <c r="AJ468">
        <v>12545.5</v>
      </c>
      <c r="AK468">
        <f t="shared" si="31"/>
        <v>1449142.2736476846</v>
      </c>
    </row>
    <row r="469" spans="14:37">
      <c r="N469" t="s">
        <v>2252</v>
      </c>
      <c r="O469">
        <v>28948.720000000001</v>
      </c>
      <c r="P469">
        <f t="shared" si="28"/>
        <v>1804175.6515886174</v>
      </c>
      <c r="Q469">
        <v>27085.7</v>
      </c>
      <c r="R469">
        <f t="shared" si="29"/>
        <v>1696562.1780075855</v>
      </c>
      <c r="AG469" t="s">
        <v>2253</v>
      </c>
      <c r="AH469">
        <v>15011.66</v>
      </c>
      <c r="AI469">
        <f t="shared" si="30"/>
        <v>1623006.738895634</v>
      </c>
      <c r="AJ469">
        <v>12634.15</v>
      </c>
      <c r="AK469">
        <f t="shared" si="31"/>
        <v>1459382.3168949739</v>
      </c>
    </row>
    <row r="470" spans="14:37">
      <c r="N470" t="s">
        <v>2254</v>
      </c>
      <c r="O470">
        <v>28772.1</v>
      </c>
      <c r="P470">
        <f t="shared" si="28"/>
        <v>1793168.1354157578</v>
      </c>
      <c r="Q470">
        <v>27070.799999999999</v>
      </c>
      <c r="R470">
        <f t="shared" si="29"/>
        <v>1695628.8893551852</v>
      </c>
      <c r="AG470" t="s">
        <v>2255</v>
      </c>
      <c r="AH470">
        <v>15122.88</v>
      </c>
      <c r="AI470">
        <f t="shared" si="30"/>
        <v>1635031.4456569096</v>
      </c>
      <c r="AJ470">
        <v>12746.1</v>
      </c>
      <c r="AK470">
        <f t="shared" si="31"/>
        <v>1472313.7646280145</v>
      </c>
    </row>
    <row r="471" spans="14:37">
      <c r="N471" t="s">
        <v>2256</v>
      </c>
      <c r="O471">
        <v>28796.38</v>
      </c>
      <c r="P471">
        <f t="shared" si="28"/>
        <v>1794681.3416929464</v>
      </c>
      <c r="Q471">
        <v>26900.55</v>
      </c>
      <c r="R471">
        <f t="shared" si="29"/>
        <v>1684964.970357124</v>
      </c>
      <c r="AG471" t="s">
        <v>2257</v>
      </c>
      <c r="AH471">
        <v>15059.65</v>
      </c>
      <c r="AI471">
        <f t="shared" si="30"/>
        <v>1628195.2452566628</v>
      </c>
      <c r="AJ471">
        <v>12558.6</v>
      </c>
      <c r="AK471">
        <f t="shared" si="31"/>
        <v>1450655.4667276563</v>
      </c>
    </row>
    <row r="472" spans="14:37">
      <c r="N472" t="s">
        <v>2258</v>
      </c>
      <c r="O472">
        <v>28763.13</v>
      </c>
      <c r="P472">
        <f t="shared" si="28"/>
        <v>1792609.0966881474</v>
      </c>
      <c r="Q472">
        <v>26678.95</v>
      </c>
      <c r="R472">
        <f t="shared" si="29"/>
        <v>1671084.6505335092</v>
      </c>
      <c r="AG472" t="s">
        <v>2259</v>
      </c>
      <c r="AH472">
        <v>15336.72</v>
      </c>
      <c r="AI472">
        <f t="shared" si="30"/>
        <v>1658151.0580812145</v>
      </c>
      <c r="AJ472">
        <v>12938.5</v>
      </c>
      <c r="AK472">
        <f t="shared" si="31"/>
        <v>1494538.0660468349</v>
      </c>
    </row>
    <row r="473" spans="14:37">
      <c r="N473" t="s">
        <v>2260</v>
      </c>
      <c r="O473">
        <v>29041.07</v>
      </c>
      <c r="P473">
        <f t="shared" si="28"/>
        <v>1809931.1952335248</v>
      </c>
      <c r="Q473">
        <v>26856.2</v>
      </c>
      <c r="R473">
        <f t="shared" si="29"/>
        <v>1682187.0272877316</v>
      </c>
      <c r="AG473" t="s">
        <v>2261</v>
      </c>
      <c r="AH473">
        <v>15408.42</v>
      </c>
      <c r="AI473">
        <f t="shared" si="30"/>
        <v>1665903.0044468278</v>
      </c>
      <c r="AJ473">
        <v>13042.75</v>
      </c>
      <c r="AK473">
        <f t="shared" si="31"/>
        <v>1506580.079679434</v>
      </c>
    </row>
    <row r="474" spans="14:37">
      <c r="N474" t="s">
        <v>2262</v>
      </c>
      <c r="O474">
        <v>29414.2</v>
      </c>
      <c r="P474">
        <f t="shared" si="28"/>
        <v>1833185.8351926408</v>
      </c>
      <c r="Q474">
        <v>27410.05</v>
      </c>
      <c r="R474">
        <f t="shared" si="29"/>
        <v>1716878.4313234221</v>
      </c>
      <c r="AG474" t="s">
        <v>2263</v>
      </c>
      <c r="AH474">
        <v>15180.15</v>
      </c>
      <c r="AI474">
        <f t="shared" si="30"/>
        <v>1641223.2722727903</v>
      </c>
      <c r="AJ474">
        <v>12701.6</v>
      </c>
      <c r="AK474">
        <f t="shared" si="31"/>
        <v>1467173.5285929961</v>
      </c>
    </row>
    <row r="475" spans="14:37">
      <c r="N475" t="s">
        <v>2264</v>
      </c>
      <c r="O475">
        <v>29686.04</v>
      </c>
      <c r="P475">
        <f t="shared" si="28"/>
        <v>1850127.7624739802</v>
      </c>
      <c r="Q475">
        <v>27713.4</v>
      </c>
      <c r="R475">
        <f t="shared" si="29"/>
        <v>1735879.3113707758</v>
      </c>
      <c r="AG475" t="s">
        <v>2265</v>
      </c>
      <c r="AH475">
        <v>15432.4</v>
      </c>
      <c r="AI475">
        <f t="shared" si="30"/>
        <v>1668495.6358812405</v>
      </c>
      <c r="AJ475">
        <v>12974.15</v>
      </c>
      <c r="AK475">
        <f t="shared" si="31"/>
        <v>1498656.0304209564</v>
      </c>
    </row>
    <row r="476" spans="14:37">
      <c r="N476" t="s">
        <v>2266</v>
      </c>
      <c r="O476">
        <v>29747.55</v>
      </c>
      <c r="P476">
        <f t="shared" si="28"/>
        <v>1853961.2599249629</v>
      </c>
      <c r="Q476">
        <v>27917.9</v>
      </c>
      <c r="R476">
        <f t="shared" si="29"/>
        <v>1748688.5415329111</v>
      </c>
      <c r="AG476" t="s">
        <v>2267</v>
      </c>
      <c r="AH476">
        <v>15528.3</v>
      </c>
      <c r="AI476">
        <f t="shared" si="30"/>
        <v>1678863.9992907562</v>
      </c>
      <c r="AJ476">
        <v>13089.4</v>
      </c>
      <c r="AK476">
        <f t="shared" si="31"/>
        <v>1511968.6641970431</v>
      </c>
    </row>
    <row r="477" spans="14:37">
      <c r="N477" t="s">
        <v>2268</v>
      </c>
      <c r="O477">
        <v>30145.14</v>
      </c>
      <c r="P477">
        <f t="shared" si="28"/>
        <v>1878740.3243297145</v>
      </c>
      <c r="Q477">
        <v>28148.15</v>
      </c>
      <c r="R477">
        <f t="shared" si="29"/>
        <v>1763110.6698694963</v>
      </c>
      <c r="AG477" t="s">
        <v>2269</v>
      </c>
      <c r="AH477">
        <v>15621.93</v>
      </c>
      <c r="AI477">
        <f t="shared" si="30"/>
        <v>1688986.9384568976</v>
      </c>
      <c r="AJ477">
        <v>13644.2</v>
      </c>
      <c r="AK477">
        <f t="shared" si="31"/>
        <v>1576054.1237976758</v>
      </c>
    </row>
    <row r="478" spans="14:37">
      <c r="N478" t="s">
        <v>2270</v>
      </c>
      <c r="O478">
        <v>30182.07</v>
      </c>
      <c r="P478">
        <f t="shared" si="28"/>
        <v>1881041.9185560972</v>
      </c>
      <c r="Q478">
        <v>28073.95</v>
      </c>
      <c r="R478">
        <f t="shared" si="29"/>
        <v>1758463.0176541884</v>
      </c>
      <c r="AG478" t="s">
        <v>2271</v>
      </c>
      <c r="AH478">
        <v>15583.47</v>
      </c>
      <c r="AI478">
        <f t="shared" si="30"/>
        <v>1684828.7814524139</v>
      </c>
      <c r="AJ478">
        <v>13026.5</v>
      </c>
      <c r="AK478">
        <f t="shared" si="31"/>
        <v>1504703.0271947363</v>
      </c>
    </row>
    <row r="479" spans="14:37">
      <c r="N479" t="s">
        <v>2272</v>
      </c>
      <c r="O479">
        <v>30311.24</v>
      </c>
      <c r="P479">
        <f t="shared" si="28"/>
        <v>1889092.2008800032</v>
      </c>
      <c r="Q479">
        <v>28007.15</v>
      </c>
      <c r="R479">
        <f t="shared" si="29"/>
        <v>1754278.8779239652</v>
      </c>
      <c r="AG479" t="s">
        <v>2273</v>
      </c>
      <c r="AH479">
        <v>15590.81</v>
      </c>
      <c r="AI479">
        <f t="shared" si="30"/>
        <v>1685622.3558781268</v>
      </c>
      <c r="AJ479">
        <v>13041.15</v>
      </c>
      <c r="AK479">
        <f t="shared" si="31"/>
        <v>1506395.2622040175</v>
      </c>
    </row>
    <row r="480" spans="14:37">
      <c r="N480" t="s">
        <v>2274</v>
      </c>
      <c r="O480">
        <v>29971.41</v>
      </c>
      <c r="P480">
        <f t="shared" si="28"/>
        <v>1867912.9220835879</v>
      </c>
      <c r="Q480">
        <v>27640.2</v>
      </c>
      <c r="R480">
        <f t="shared" si="29"/>
        <v>1731294.2959777766</v>
      </c>
      <c r="AG480" t="s">
        <v>2275</v>
      </c>
      <c r="AH480">
        <v>15536.51</v>
      </c>
      <c r="AI480">
        <f t="shared" si="30"/>
        <v>1679751.6349903613</v>
      </c>
      <c r="AJ480">
        <v>12935.45</v>
      </c>
      <c r="AK480">
        <f t="shared" si="31"/>
        <v>1494185.7577343225</v>
      </c>
    </row>
    <row r="481" spans="14:37">
      <c r="N481" t="s">
        <v>2276</v>
      </c>
      <c r="O481">
        <v>30083.07</v>
      </c>
      <c r="P481">
        <f t="shared" si="28"/>
        <v>1874871.9259102298</v>
      </c>
      <c r="Q481">
        <v>27656.3</v>
      </c>
      <c r="R481">
        <f t="shared" si="29"/>
        <v>1732302.7488169472</v>
      </c>
      <c r="AG481" t="s">
        <v>2277</v>
      </c>
      <c r="AH481">
        <v>15603.88</v>
      </c>
      <c r="AI481">
        <f t="shared" si="30"/>
        <v>1687035.4373146477</v>
      </c>
      <c r="AJ481">
        <v>13086.75</v>
      </c>
      <c r="AK481">
        <f t="shared" si="31"/>
        <v>1511662.5602533845</v>
      </c>
    </row>
    <row r="482" spans="14:37">
      <c r="N482" t="s">
        <v>2278</v>
      </c>
      <c r="O482">
        <v>30345.32</v>
      </c>
      <c r="P482">
        <f t="shared" si="28"/>
        <v>1891216.1741059744</v>
      </c>
      <c r="Q482">
        <v>27819.75</v>
      </c>
      <c r="R482">
        <f t="shared" si="29"/>
        <v>1742540.7374233091</v>
      </c>
      <c r="AG482" t="s">
        <v>2279</v>
      </c>
      <c r="AH482">
        <v>15714.4</v>
      </c>
      <c r="AI482">
        <f t="shared" si="30"/>
        <v>1698984.4625911824</v>
      </c>
      <c r="AJ482">
        <v>13422.95</v>
      </c>
      <c r="AK482">
        <f t="shared" si="31"/>
        <v>1550497.3322752533</v>
      </c>
    </row>
    <row r="483" spans="14:37">
      <c r="N483" t="s">
        <v>2280</v>
      </c>
      <c r="O483">
        <v>30767</v>
      </c>
      <c r="P483">
        <f t="shared" si="28"/>
        <v>1917496.6033878869</v>
      </c>
      <c r="Q483">
        <v>28286.15</v>
      </c>
      <c r="R483">
        <f t="shared" si="29"/>
        <v>1771754.5513481011</v>
      </c>
      <c r="AG483" t="s">
        <v>2281</v>
      </c>
      <c r="AH483">
        <v>15741.03</v>
      </c>
      <c r="AI483">
        <f t="shared" si="30"/>
        <v>1701863.6025035435</v>
      </c>
      <c r="AJ483">
        <v>13387.15</v>
      </c>
      <c r="AK483">
        <f t="shared" si="31"/>
        <v>1546362.0412628115</v>
      </c>
    </row>
    <row r="484" spans="14:37">
      <c r="N484" t="s">
        <v>2282</v>
      </c>
      <c r="O484">
        <v>31122.65</v>
      </c>
      <c r="P484">
        <f t="shared" si="28"/>
        <v>1939661.8345444803</v>
      </c>
      <c r="Q484">
        <v>28925.4</v>
      </c>
      <c r="R484">
        <f t="shared" si="29"/>
        <v>1811795.1400089571</v>
      </c>
      <c r="AG484" t="s">
        <v>2283</v>
      </c>
      <c r="AH484">
        <v>15700.35</v>
      </c>
      <c r="AI484">
        <f t="shared" si="30"/>
        <v>1697465.427076024</v>
      </c>
      <c r="AJ484">
        <v>13429.65</v>
      </c>
      <c r="AK484">
        <f t="shared" si="31"/>
        <v>1551271.2554535593</v>
      </c>
    </row>
    <row r="485" spans="14:37">
      <c r="N485" t="s">
        <v>2284</v>
      </c>
      <c r="O485">
        <v>31201.9</v>
      </c>
      <c r="P485">
        <f t="shared" si="28"/>
        <v>1944600.944819076</v>
      </c>
      <c r="Q485">
        <v>28994.5</v>
      </c>
      <c r="R485">
        <f t="shared" si="29"/>
        <v>1816123.3444304904</v>
      </c>
      <c r="AG485" t="s">
        <v>2285</v>
      </c>
      <c r="AH485">
        <v>15756.6</v>
      </c>
      <c r="AI485">
        <f t="shared" si="30"/>
        <v>1703546.9749569965</v>
      </c>
      <c r="AJ485">
        <v>13465.8</v>
      </c>
      <c r="AK485">
        <f t="shared" si="31"/>
        <v>1555446.9752887483</v>
      </c>
    </row>
    <row r="486" spans="14:37">
      <c r="N486" t="s">
        <v>2286</v>
      </c>
      <c r="O486">
        <v>31174.98</v>
      </c>
      <c r="P486">
        <f t="shared" si="28"/>
        <v>1942923.2054046644</v>
      </c>
      <c r="Q486">
        <v>28856.400000000001</v>
      </c>
      <c r="R486">
        <f t="shared" si="29"/>
        <v>1807473.1992696549</v>
      </c>
      <c r="AG486" t="s">
        <v>2287</v>
      </c>
      <c r="AH486">
        <v>15680.27</v>
      </c>
      <c r="AI486">
        <f t="shared" si="30"/>
        <v>1695294.4496280253</v>
      </c>
      <c r="AJ486">
        <v>13585.35</v>
      </c>
      <c r="AK486">
        <f t="shared" si="31"/>
        <v>1569256.3060300166</v>
      </c>
    </row>
    <row r="487" spans="14:37">
      <c r="N487" t="s">
        <v>2288</v>
      </c>
      <c r="O487">
        <v>31342.2</v>
      </c>
      <c r="P487">
        <f t="shared" si="28"/>
        <v>1953344.8838919566</v>
      </c>
      <c r="Q487">
        <v>28837.5</v>
      </c>
      <c r="R487">
        <f t="shared" si="29"/>
        <v>1806289.3633280196</v>
      </c>
      <c r="AG487" t="s">
        <v>2289</v>
      </c>
      <c r="AH487">
        <v>15724.97</v>
      </c>
      <c r="AI487">
        <f t="shared" si="30"/>
        <v>1700127.2530107715</v>
      </c>
      <c r="AJ487">
        <v>13620.1</v>
      </c>
      <c r="AK487">
        <f t="shared" si="31"/>
        <v>1573270.3105742163</v>
      </c>
    </row>
    <row r="488" spans="14:37">
      <c r="N488" t="s">
        <v>2290</v>
      </c>
      <c r="O488">
        <v>31493.87</v>
      </c>
      <c r="P488">
        <f t="shared" si="28"/>
        <v>1962797.4372717415</v>
      </c>
      <c r="Q488">
        <v>28954.1</v>
      </c>
      <c r="R488">
        <f t="shared" si="29"/>
        <v>1813592.8168092177</v>
      </c>
      <c r="AG488" t="s">
        <v>2291</v>
      </c>
      <c r="AH488">
        <v>15674.26</v>
      </c>
      <c r="AI488">
        <f t="shared" si="30"/>
        <v>1694644.6700233207</v>
      </c>
      <c r="AJ488">
        <v>13688.15</v>
      </c>
      <c r="AK488">
        <f t="shared" si="31"/>
        <v>1581130.8288255194</v>
      </c>
    </row>
    <row r="489" spans="14:37">
      <c r="N489" t="s">
        <v>2292</v>
      </c>
      <c r="O489">
        <v>31823.07</v>
      </c>
      <c r="P489">
        <f t="shared" si="28"/>
        <v>1983314.2208982012</v>
      </c>
      <c r="Q489">
        <v>29160.400000000001</v>
      </c>
      <c r="R489">
        <f t="shared" si="29"/>
        <v>1826514.7932515088</v>
      </c>
      <c r="AG489" t="s">
        <v>2293</v>
      </c>
      <c r="AH489">
        <v>15638.08</v>
      </c>
      <c r="AI489">
        <f t="shared" si="30"/>
        <v>1690733.0184262791</v>
      </c>
      <c r="AJ489">
        <v>13823.8</v>
      </c>
      <c r="AK489">
        <f t="shared" si="31"/>
        <v>1596799.885413165</v>
      </c>
    </row>
    <row r="490" spans="14:37">
      <c r="N490" t="s">
        <v>2294</v>
      </c>
      <c r="O490">
        <v>31851.93</v>
      </c>
      <c r="P490">
        <f t="shared" si="28"/>
        <v>1985112.8672392089</v>
      </c>
      <c r="Q490">
        <v>28901.05</v>
      </c>
      <c r="R490">
        <f t="shared" si="29"/>
        <v>1810269.9333857396</v>
      </c>
      <c r="AG490" t="s">
        <v>2295</v>
      </c>
      <c r="AH490">
        <v>15706.42</v>
      </c>
      <c r="AI490">
        <f t="shared" si="30"/>
        <v>1698121.6936651354</v>
      </c>
      <c r="AJ490">
        <v>13835</v>
      </c>
      <c r="AK490">
        <f t="shared" si="31"/>
        <v>1598093.60774108</v>
      </c>
    </row>
    <row r="491" spans="14:37">
      <c r="N491" t="s">
        <v>2296</v>
      </c>
      <c r="O491">
        <v>32248.34</v>
      </c>
      <c r="P491">
        <f t="shared" si="28"/>
        <v>2009818.390317474</v>
      </c>
      <c r="Q491">
        <v>29183.05</v>
      </c>
      <c r="R491">
        <f t="shared" si="29"/>
        <v>1827933.5172768016</v>
      </c>
      <c r="AG491" t="s">
        <v>2297</v>
      </c>
      <c r="AH491">
        <v>15754.92</v>
      </c>
      <c r="AI491">
        <f t="shared" si="30"/>
        <v>1703365.3393936181</v>
      </c>
      <c r="AJ491">
        <v>13848.05</v>
      </c>
      <c r="AK491">
        <f t="shared" si="31"/>
        <v>1599601.0252749447</v>
      </c>
    </row>
    <row r="492" spans="14:37">
      <c r="N492" t="s">
        <v>2298</v>
      </c>
      <c r="O492">
        <v>32570.44</v>
      </c>
      <c r="P492">
        <f t="shared" si="28"/>
        <v>2029892.6795218568</v>
      </c>
      <c r="Q492">
        <v>29433.65</v>
      </c>
      <c r="R492">
        <f t="shared" si="29"/>
        <v>1843630.3049473697</v>
      </c>
      <c r="AG492" t="s">
        <v>2299</v>
      </c>
      <c r="AH492">
        <v>15827.84</v>
      </c>
      <c r="AI492">
        <f t="shared" si="30"/>
        <v>1711249.1877754941</v>
      </c>
      <c r="AJ492">
        <v>14120.65</v>
      </c>
      <c r="AK492">
        <f t="shared" si="31"/>
        <v>1631089.3026490118</v>
      </c>
    </row>
    <row r="493" spans="14:37">
      <c r="N493" t="s">
        <v>2300</v>
      </c>
      <c r="O493">
        <v>33162.980000000003</v>
      </c>
      <c r="P493">
        <f t="shared" si="28"/>
        <v>2066821.6435863243</v>
      </c>
      <c r="Q493">
        <v>29710.9</v>
      </c>
      <c r="R493">
        <f t="shared" si="29"/>
        <v>1860996.3639324652</v>
      </c>
      <c r="AG493" t="s">
        <v>2301</v>
      </c>
      <c r="AH493">
        <v>15562.3</v>
      </c>
      <c r="AI493">
        <f t="shared" si="30"/>
        <v>1682539.957121033</v>
      </c>
      <c r="AJ493">
        <v>14053.75</v>
      </c>
      <c r="AK493">
        <f t="shared" si="31"/>
        <v>1623361.621958164</v>
      </c>
    </row>
    <row r="494" spans="14:37">
      <c r="N494" t="s">
        <v>2302</v>
      </c>
      <c r="O494">
        <v>33196.76</v>
      </c>
      <c r="P494">
        <f t="shared" si="28"/>
        <v>2068926.9198648836</v>
      </c>
      <c r="Q494">
        <v>29856.35</v>
      </c>
      <c r="R494">
        <f t="shared" si="29"/>
        <v>1870106.8897372698</v>
      </c>
      <c r="AG494" t="s">
        <v>2303</v>
      </c>
      <c r="AH494">
        <v>15404.48</v>
      </c>
      <c r="AI494">
        <f t="shared" si="30"/>
        <v>1665477.0258041427</v>
      </c>
      <c r="AJ494">
        <v>13868</v>
      </c>
      <c r="AK494">
        <f t="shared" si="31"/>
        <v>1601905.4681715427</v>
      </c>
    </row>
    <row r="495" spans="14:37">
      <c r="N495" t="s">
        <v>2304</v>
      </c>
      <c r="O495">
        <v>33276.54</v>
      </c>
      <c r="P495">
        <f t="shared" si="28"/>
        <v>2073899.0614132402</v>
      </c>
      <c r="Q495">
        <v>29983.25</v>
      </c>
      <c r="R495">
        <f t="shared" si="29"/>
        <v>1878055.5024882478</v>
      </c>
      <c r="AG495" t="s">
        <v>2305</v>
      </c>
      <c r="AH495">
        <v>15415.17</v>
      </c>
      <c r="AI495">
        <f t="shared" si="30"/>
        <v>1666632.7901925445</v>
      </c>
      <c r="AJ495">
        <v>13867.6</v>
      </c>
      <c r="AK495">
        <f t="shared" si="31"/>
        <v>1601859.2638026888</v>
      </c>
    </row>
    <row r="496" spans="14:37">
      <c r="N496" t="s">
        <v>2306</v>
      </c>
      <c r="O496">
        <v>32826.14</v>
      </c>
      <c r="P496">
        <f t="shared" si="28"/>
        <v>2045828.7110324455</v>
      </c>
      <c r="Q496">
        <v>29549</v>
      </c>
      <c r="R496">
        <f t="shared" si="29"/>
        <v>1850855.4624006816</v>
      </c>
      <c r="AG496" t="s">
        <v>2307</v>
      </c>
      <c r="AH496">
        <v>15562.29</v>
      </c>
      <c r="AI496">
        <f t="shared" si="30"/>
        <v>1682538.8759569654</v>
      </c>
      <c r="AJ496">
        <v>14055</v>
      </c>
      <c r="AK496">
        <f t="shared" si="31"/>
        <v>1623506.0106108333</v>
      </c>
    </row>
    <row r="497" spans="14:37">
      <c r="N497" t="s">
        <v>2308</v>
      </c>
      <c r="O497">
        <v>32174.06</v>
      </c>
      <c r="P497">
        <f t="shared" si="28"/>
        <v>2005189.0261383324</v>
      </c>
      <c r="Q497">
        <v>28965.9</v>
      </c>
      <c r="R497">
        <f t="shared" si="29"/>
        <v>1814331.9313124609</v>
      </c>
      <c r="AG497" t="s">
        <v>2309</v>
      </c>
      <c r="AH497">
        <v>15513.21</v>
      </c>
      <c r="AI497">
        <f t="shared" si="30"/>
        <v>1677232.5227125539</v>
      </c>
      <c r="AJ497">
        <v>14110</v>
      </c>
      <c r="AK497">
        <f t="shared" si="31"/>
        <v>1629859.1113282717</v>
      </c>
    </row>
    <row r="498" spans="14:37">
      <c r="N498" t="s">
        <v>2310</v>
      </c>
      <c r="O498">
        <v>32462.07</v>
      </c>
      <c r="P498">
        <f t="shared" si="28"/>
        <v>2023138.7188851633</v>
      </c>
      <c r="Q498">
        <v>29135.45</v>
      </c>
      <c r="R498">
        <f t="shared" si="29"/>
        <v>1824952.0045349062</v>
      </c>
      <c r="AG498" t="s">
        <v>2311</v>
      </c>
      <c r="AH498">
        <v>15492.94</v>
      </c>
      <c r="AI498">
        <f t="shared" si="30"/>
        <v>1675041.0031472684</v>
      </c>
      <c r="AJ498">
        <v>14287.3</v>
      </c>
      <c r="AK498">
        <f t="shared" si="31"/>
        <v>1650339.19782285</v>
      </c>
    </row>
    <row r="499" spans="14:37">
      <c r="N499" t="s">
        <v>2312</v>
      </c>
      <c r="O499">
        <v>32590.95</v>
      </c>
      <c r="P499">
        <f t="shared" si="28"/>
        <v>2031170.9274932381</v>
      </c>
      <c r="Q499">
        <v>29372.5</v>
      </c>
      <c r="R499">
        <f t="shared" si="29"/>
        <v>1839800.0632631907</v>
      </c>
      <c r="AG499" t="s">
        <v>2313</v>
      </c>
      <c r="AH499">
        <v>15305.9</v>
      </c>
      <c r="AI499">
        <f t="shared" si="30"/>
        <v>1654818.9104244758</v>
      </c>
      <c r="AJ499">
        <v>14022</v>
      </c>
      <c r="AK499">
        <f t="shared" si="31"/>
        <v>1619694.1501803701</v>
      </c>
    </row>
    <row r="500" spans="14:37">
      <c r="N500" t="s">
        <v>2314</v>
      </c>
      <c r="O500">
        <v>32628.21</v>
      </c>
      <c r="P500">
        <f t="shared" si="28"/>
        <v>2033493.0883617734</v>
      </c>
      <c r="Q500">
        <v>29244.6</v>
      </c>
      <c r="R500">
        <f t="shared" si="29"/>
        <v>1831788.8136899038</v>
      </c>
      <c r="AG500" t="s">
        <v>2315</v>
      </c>
      <c r="AH500">
        <v>15390.02</v>
      </c>
      <c r="AI500">
        <f t="shared" si="30"/>
        <v>1663913.6625622073</v>
      </c>
      <c r="AJ500">
        <v>13826.15</v>
      </c>
      <c r="AK500">
        <f t="shared" si="31"/>
        <v>1597071.3360801828</v>
      </c>
    </row>
    <row r="501" spans="14:37">
      <c r="N501" t="s">
        <v>2316</v>
      </c>
      <c r="O501">
        <v>32757.87</v>
      </c>
      <c r="P501">
        <f t="shared" si="28"/>
        <v>2041573.9090331187</v>
      </c>
      <c r="Q501">
        <v>29343.55</v>
      </c>
      <c r="R501">
        <f t="shared" si="29"/>
        <v>1837986.7272573528</v>
      </c>
      <c r="AG501" t="s">
        <v>2317</v>
      </c>
      <c r="AH501">
        <v>15225.39</v>
      </c>
      <c r="AI501">
        <f t="shared" si="30"/>
        <v>1646114.4585151938</v>
      </c>
      <c r="AJ501">
        <v>13651.6</v>
      </c>
      <c r="AK501">
        <f t="shared" si="31"/>
        <v>1576908.9046214763</v>
      </c>
    </row>
    <row r="502" spans="14:37">
      <c r="N502" t="s">
        <v>2318</v>
      </c>
      <c r="O502">
        <v>32468.09</v>
      </c>
      <c r="P502">
        <f t="shared" si="28"/>
        <v>2023513.9042965584</v>
      </c>
      <c r="Q502">
        <v>28982.5</v>
      </c>
      <c r="R502">
        <f t="shared" si="29"/>
        <v>1815371.7025627855</v>
      </c>
      <c r="AG502" t="s">
        <v>2319</v>
      </c>
      <c r="AH502">
        <v>15049.36</v>
      </c>
      <c r="AI502">
        <f t="shared" si="30"/>
        <v>1627082.7274309702</v>
      </c>
      <c r="AJ502">
        <v>13535.5</v>
      </c>
      <c r="AK502">
        <f t="shared" si="31"/>
        <v>1563498.0865615746</v>
      </c>
    </row>
    <row r="503" spans="14:37">
      <c r="N503" t="s">
        <v>2320</v>
      </c>
      <c r="O503">
        <v>33116.870000000003</v>
      </c>
      <c r="P503">
        <f t="shared" si="28"/>
        <v>2063947.9227691425</v>
      </c>
      <c r="Q503">
        <v>29957.599999999999</v>
      </c>
      <c r="R503">
        <f t="shared" si="29"/>
        <v>1876448.8679960286</v>
      </c>
      <c r="AG503" t="s">
        <v>2321</v>
      </c>
      <c r="AH503">
        <v>15086.35</v>
      </c>
      <c r="AI503">
        <f t="shared" si="30"/>
        <v>1631081.9533174979</v>
      </c>
      <c r="AJ503">
        <v>13654.8</v>
      </c>
      <c r="AK503">
        <f t="shared" si="31"/>
        <v>1577278.539572309</v>
      </c>
    </row>
    <row r="504" spans="14:37">
      <c r="N504" t="s">
        <v>2322</v>
      </c>
      <c r="O504">
        <v>33321.99</v>
      </c>
      <c r="P504">
        <f t="shared" si="28"/>
        <v>2076731.6489461153</v>
      </c>
      <c r="Q504">
        <v>30479.5</v>
      </c>
      <c r="R504">
        <f t="shared" si="29"/>
        <v>1909139.0255589555</v>
      </c>
      <c r="AG504" t="s">
        <v>2323</v>
      </c>
      <c r="AH504">
        <v>15140.14</v>
      </c>
      <c r="AI504">
        <f t="shared" si="30"/>
        <v>1636897.5348378089</v>
      </c>
      <c r="AJ504">
        <v>13823.35</v>
      </c>
      <c r="AK504">
        <f t="shared" si="31"/>
        <v>1596747.9054982043</v>
      </c>
    </row>
    <row r="505" spans="14:37">
      <c r="N505" t="s">
        <v>2324</v>
      </c>
      <c r="O505">
        <v>33272.36</v>
      </c>
      <c r="P505">
        <f t="shared" si="28"/>
        <v>2073638.5506126366</v>
      </c>
      <c r="Q505">
        <v>30708.45</v>
      </c>
      <c r="R505">
        <f t="shared" si="29"/>
        <v>1923479.7260265392</v>
      </c>
      <c r="AG505" t="s">
        <v>2325</v>
      </c>
      <c r="AH505">
        <v>14972.18</v>
      </c>
      <c r="AI505">
        <f t="shared" si="30"/>
        <v>1618738.303156242</v>
      </c>
      <c r="AJ505">
        <v>13512.9</v>
      </c>
      <c r="AK505">
        <f t="shared" si="31"/>
        <v>1560887.5397213183</v>
      </c>
    </row>
    <row r="506" spans="14:37">
      <c r="N506" t="s">
        <v>2326</v>
      </c>
      <c r="O506">
        <v>33602.239999999998</v>
      </c>
      <c r="P506">
        <f t="shared" si="28"/>
        <v>2094197.713986563</v>
      </c>
      <c r="Q506">
        <v>30939.9</v>
      </c>
      <c r="R506">
        <f t="shared" si="29"/>
        <v>1937977.0185498949</v>
      </c>
      <c r="AG506" t="s">
        <v>2327</v>
      </c>
      <c r="AH506">
        <v>14738.39</v>
      </c>
      <c r="AI506">
        <f t="shared" si="30"/>
        <v>1593461.7684168189</v>
      </c>
      <c r="AJ506">
        <v>13134.5</v>
      </c>
      <c r="AK506">
        <f t="shared" si="31"/>
        <v>1517178.2067853427</v>
      </c>
    </row>
    <row r="507" spans="14:37">
      <c r="N507" t="s">
        <v>2328</v>
      </c>
      <c r="O507">
        <v>33606.03</v>
      </c>
      <c r="P507">
        <f t="shared" si="28"/>
        <v>2094433.9187555313</v>
      </c>
      <c r="Q507">
        <v>30947.200000000001</v>
      </c>
      <c r="R507">
        <f t="shared" si="29"/>
        <v>1938434.2673527489</v>
      </c>
      <c r="AG507" t="s">
        <v>2329</v>
      </c>
      <c r="AH507">
        <v>14813.66</v>
      </c>
      <c r="AI507">
        <f t="shared" si="30"/>
        <v>1601599.6903546108</v>
      </c>
      <c r="AJ507">
        <v>13271.5</v>
      </c>
      <c r="AK507">
        <f t="shared" si="31"/>
        <v>1533003.2031178707</v>
      </c>
    </row>
    <row r="508" spans="14:37">
      <c r="N508" t="s">
        <v>2330</v>
      </c>
      <c r="O508">
        <v>33667.410000000003</v>
      </c>
      <c r="P508">
        <f t="shared" si="28"/>
        <v>2098259.3141959691</v>
      </c>
      <c r="Q508">
        <v>31040.9</v>
      </c>
      <c r="R508">
        <f t="shared" si="29"/>
        <v>1944303.3376030768</v>
      </c>
      <c r="AG508" t="s">
        <v>2331</v>
      </c>
      <c r="AH508">
        <v>14734.05</v>
      </c>
      <c r="AI508">
        <f t="shared" si="30"/>
        <v>1592992.5432114247</v>
      </c>
      <c r="AJ508">
        <v>13181.6</v>
      </c>
      <c r="AK508">
        <f t="shared" si="31"/>
        <v>1522618.7712179124</v>
      </c>
    </row>
    <row r="509" spans="14:37">
      <c r="N509" t="s">
        <v>2332</v>
      </c>
      <c r="O509">
        <v>33702.21</v>
      </c>
      <c r="P509">
        <f t="shared" si="28"/>
        <v>2100428.160095728</v>
      </c>
      <c r="Q509">
        <v>31194.55</v>
      </c>
      <c r="R509">
        <f t="shared" si="29"/>
        <v>1953927.4853508133</v>
      </c>
      <c r="AG509" t="s">
        <v>2333</v>
      </c>
      <c r="AH509">
        <v>14629.41</v>
      </c>
      <c r="AI509">
        <f t="shared" si="30"/>
        <v>1581679.2424067142</v>
      </c>
      <c r="AJ509">
        <v>13102</v>
      </c>
      <c r="AK509">
        <f t="shared" si="31"/>
        <v>1513424.1018159471</v>
      </c>
    </row>
    <row r="510" spans="14:37">
      <c r="N510" t="s">
        <v>2334</v>
      </c>
      <c r="O510">
        <v>33869.89</v>
      </c>
      <c r="P510">
        <f t="shared" si="28"/>
        <v>2110878.5072357189</v>
      </c>
      <c r="Q510">
        <v>31208.55</v>
      </c>
      <c r="R510">
        <f t="shared" si="29"/>
        <v>1954804.4008631355</v>
      </c>
      <c r="AG510" t="s">
        <v>2335</v>
      </c>
      <c r="AH510">
        <v>14874.65</v>
      </c>
      <c r="AI510">
        <f t="shared" si="30"/>
        <v>1608193.7100036866</v>
      </c>
      <c r="AJ510">
        <v>13306.95</v>
      </c>
      <c r="AK510">
        <f t="shared" si="31"/>
        <v>1537098.0653075653</v>
      </c>
    </row>
    <row r="511" spans="14:37">
      <c r="N511" t="s">
        <v>2336</v>
      </c>
      <c r="O511">
        <v>34353.1</v>
      </c>
      <c r="P511">
        <f t="shared" si="28"/>
        <v>2140993.6804317748</v>
      </c>
      <c r="Q511">
        <v>31596.9</v>
      </c>
      <c r="R511">
        <f t="shared" si="29"/>
        <v>1979129.4108067313</v>
      </c>
      <c r="AG511" t="s">
        <v>2337</v>
      </c>
      <c r="AH511">
        <v>15089.72</v>
      </c>
      <c r="AI511">
        <f t="shared" si="30"/>
        <v>1631446.3056083221</v>
      </c>
      <c r="AJ511">
        <v>13530.35</v>
      </c>
      <c r="AK511">
        <f t="shared" si="31"/>
        <v>1562903.2053125782</v>
      </c>
    </row>
    <row r="512" spans="14:37">
      <c r="N512" t="s">
        <v>2338</v>
      </c>
      <c r="O512">
        <v>34379.39</v>
      </c>
      <c r="P512">
        <f t="shared" si="28"/>
        <v>2142632.1562566217</v>
      </c>
      <c r="Q512">
        <v>31540.55</v>
      </c>
      <c r="R512">
        <f t="shared" si="29"/>
        <v>1975599.825869634</v>
      </c>
      <c r="AG512" t="s">
        <v>2339</v>
      </c>
      <c r="AH512">
        <v>15095.52</v>
      </c>
      <c r="AI512">
        <f t="shared" si="30"/>
        <v>1632073.3807676046</v>
      </c>
      <c r="AJ512">
        <v>13660.75</v>
      </c>
      <c r="AK512">
        <f t="shared" si="31"/>
        <v>1577965.8295590137</v>
      </c>
    </row>
    <row r="513" spans="14:37">
      <c r="N513" t="s">
        <v>2340</v>
      </c>
      <c r="O513">
        <v>34191.94</v>
      </c>
      <c r="P513">
        <f t="shared" si="28"/>
        <v>2130949.6802821998</v>
      </c>
      <c r="Q513">
        <v>31486.25</v>
      </c>
      <c r="R513">
        <f t="shared" si="29"/>
        <v>1972198.64641827</v>
      </c>
      <c r="AG513" t="s">
        <v>2341</v>
      </c>
      <c r="AH513">
        <v>15106.41</v>
      </c>
      <c r="AI513">
        <f t="shared" si="30"/>
        <v>1633250.7684373609</v>
      </c>
      <c r="AJ513">
        <v>13605.05</v>
      </c>
      <c r="AK513">
        <f t="shared" si="31"/>
        <v>1571531.8711960809</v>
      </c>
    </row>
    <row r="514" spans="14:37">
      <c r="N514" t="s">
        <v>2342</v>
      </c>
      <c r="O514">
        <v>34366.910000000003</v>
      </c>
      <c r="P514">
        <f t="shared" si="28"/>
        <v>2141854.3632442947</v>
      </c>
      <c r="Q514">
        <v>31626.1</v>
      </c>
      <c r="R514">
        <f t="shared" si="29"/>
        <v>1980958.4060181461</v>
      </c>
      <c r="AG514" t="s">
        <v>2343</v>
      </c>
      <c r="AH514">
        <v>15071.79</v>
      </c>
      <c r="AI514">
        <f t="shared" si="30"/>
        <v>1629507.7784348852</v>
      </c>
      <c r="AJ514">
        <v>13583.45</v>
      </c>
      <c r="AK514">
        <f t="shared" si="31"/>
        <v>1569036.8352779597</v>
      </c>
    </row>
    <row r="515" spans="14:37">
      <c r="N515" t="s">
        <v>2344</v>
      </c>
      <c r="O515">
        <v>33601.99</v>
      </c>
      <c r="P515">
        <f t="shared" ref="P515:P578" si="32">O515/O$2*1000000</f>
        <v>2094182.1331970533</v>
      </c>
      <c r="Q515">
        <v>30886.2</v>
      </c>
      <c r="R515">
        <f t="shared" ref="R515:R578" si="33">Q515/Q$2*1000000</f>
        <v>1934613.4211919161</v>
      </c>
      <c r="AG515" t="s">
        <v>2345</v>
      </c>
      <c r="AH515">
        <v>14877.82</v>
      </c>
      <c r="AI515">
        <f t="shared" ref="AI515:AI578" si="34">AH515/AH$2*1000000</f>
        <v>1608536.4390131566</v>
      </c>
      <c r="AJ515">
        <v>13235.85</v>
      </c>
      <c r="AK515">
        <f t="shared" ref="AK515:AK578" si="35">AJ515/AJ$2*1000000</f>
        <v>1528885.2387437492</v>
      </c>
    </row>
    <row r="516" spans="14:37">
      <c r="N516" t="s">
        <v>2346</v>
      </c>
      <c r="O516">
        <v>33616.089999999997</v>
      </c>
      <c r="P516">
        <f t="shared" si="32"/>
        <v>2095060.8897254041</v>
      </c>
      <c r="Q516">
        <v>30633.45</v>
      </c>
      <c r="R516">
        <f t="shared" si="33"/>
        <v>1918781.9643533845</v>
      </c>
      <c r="AG516" t="s">
        <v>2347</v>
      </c>
      <c r="AH516">
        <v>14699.88</v>
      </c>
      <c r="AI516">
        <f t="shared" si="34"/>
        <v>1589298.2055919967</v>
      </c>
      <c r="AJ516">
        <v>12886.8</v>
      </c>
      <c r="AK516">
        <f t="shared" si="35"/>
        <v>1488566.151372443</v>
      </c>
    </row>
    <row r="517" spans="14:37">
      <c r="N517" t="s">
        <v>2348</v>
      </c>
      <c r="O517">
        <v>34104.93</v>
      </c>
      <c r="P517">
        <f t="shared" si="32"/>
        <v>2125526.9423012203</v>
      </c>
      <c r="Q517">
        <v>30926.15</v>
      </c>
      <c r="R517">
        <f t="shared" si="33"/>
        <v>1937115.76224315</v>
      </c>
      <c r="AG517" t="s">
        <v>2349</v>
      </c>
      <c r="AH517">
        <v>14547.41</v>
      </c>
      <c r="AI517">
        <f t="shared" si="34"/>
        <v>1572813.6970513412</v>
      </c>
      <c r="AJ517">
        <v>12448.7</v>
      </c>
      <c r="AK517">
        <f t="shared" si="35"/>
        <v>1437960.8163849933</v>
      </c>
    </row>
    <row r="518" spans="14:37">
      <c r="N518" t="s">
        <v>2350</v>
      </c>
      <c r="O518">
        <v>34005.730000000003</v>
      </c>
      <c r="P518">
        <f t="shared" si="32"/>
        <v>2119344.4850237453</v>
      </c>
      <c r="Q518">
        <v>30620.9</v>
      </c>
      <c r="R518">
        <f t="shared" si="33"/>
        <v>1917995.8722334101</v>
      </c>
      <c r="AG518" t="s">
        <v>2351</v>
      </c>
      <c r="AH518">
        <v>14774.43</v>
      </c>
      <c r="AI518">
        <f t="shared" si="34"/>
        <v>1597358.2837169121</v>
      </c>
      <c r="AJ518">
        <v>12757.45</v>
      </c>
      <c r="AK518">
        <f t="shared" si="35"/>
        <v>1473624.8135942493</v>
      </c>
    </row>
    <row r="519" spans="14:37">
      <c r="N519" t="s">
        <v>2352</v>
      </c>
      <c r="O519">
        <v>34210.959999999999</v>
      </c>
      <c r="P519">
        <f t="shared" si="32"/>
        <v>2132135.0667481022</v>
      </c>
      <c r="Q519">
        <v>31079.05</v>
      </c>
      <c r="R519">
        <f t="shared" si="33"/>
        <v>1946692.9323741549</v>
      </c>
      <c r="AG519" t="s">
        <v>2353</v>
      </c>
      <c r="AH519">
        <v>14951.97</v>
      </c>
      <c r="AI519">
        <f t="shared" si="34"/>
        <v>1616553.270575363</v>
      </c>
      <c r="AJ519">
        <v>13192.45</v>
      </c>
      <c r="AK519">
        <f t="shared" si="35"/>
        <v>1523872.0647230798</v>
      </c>
    </row>
    <row r="520" spans="14:37">
      <c r="N520" t="s">
        <v>2354</v>
      </c>
      <c r="O520">
        <v>33576.86</v>
      </c>
      <c r="P520">
        <f t="shared" si="32"/>
        <v>2092615.9522355318</v>
      </c>
      <c r="Q520">
        <v>30499.200000000001</v>
      </c>
      <c r="R520">
        <f t="shared" si="33"/>
        <v>1910372.9709584373</v>
      </c>
      <c r="AG520" t="s">
        <v>2355</v>
      </c>
      <c r="AH520">
        <v>15026.9</v>
      </c>
      <c r="AI520">
        <f t="shared" si="34"/>
        <v>1624654.4329348521</v>
      </c>
      <c r="AJ520">
        <v>13321.65</v>
      </c>
      <c r="AK520">
        <f t="shared" si="35"/>
        <v>1538796.075862953</v>
      </c>
    </row>
    <row r="521" spans="14:37">
      <c r="N521" t="s">
        <v>2356</v>
      </c>
      <c r="O521">
        <v>32441.67</v>
      </c>
      <c r="P521">
        <f t="shared" si="32"/>
        <v>2021867.3264611664</v>
      </c>
      <c r="Q521">
        <v>29352.3</v>
      </c>
      <c r="R521">
        <f t="shared" si="33"/>
        <v>1838534.7994525542</v>
      </c>
      <c r="AG521" t="s">
        <v>2357</v>
      </c>
      <c r="AH521">
        <v>15018.85</v>
      </c>
      <c r="AI521">
        <f t="shared" si="34"/>
        <v>1623784.0958603306</v>
      </c>
      <c r="AJ521">
        <v>13381.9</v>
      </c>
      <c r="AK521">
        <f t="shared" si="35"/>
        <v>1545755.6089216014</v>
      </c>
    </row>
    <row r="522" spans="14:37">
      <c r="N522" t="s">
        <v>2358</v>
      </c>
      <c r="O522">
        <v>32402.73</v>
      </c>
      <c r="P522">
        <f t="shared" si="32"/>
        <v>2019440.4626871254</v>
      </c>
      <c r="Q522">
        <v>29202.799999999999</v>
      </c>
      <c r="R522">
        <f t="shared" si="33"/>
        <v>1829170.5945173991</v>
      </c>
      <c r="AG522" t="s">
        <v>2359</v>
      </c>
      <c r="AH522">
        <v>15108.75</v>
      </c>
      <c r="AI522">
        <f t="shared" si="34"/>
        <v>1633503.7608292094</v>
      </c>
      <c r="AJ522">
        <v>13498.1</v>
      </c>
      <c r="AK522">
        <f t="shared" si="35"/>
        <v>1559177.9780737166</v>
      </c>
    </row>
    <row r="523" spans="14:37">
      <c r="N523" t="s">
        <v>2360</v>
      </c>
      <c r="O523">
        <v>32413.26</v>
      </c>
      <c r="P523">
        <f t="shared" si="32"/>
        <v>2020096.7255412764</v>
      </c>
      <c r="Q523">
        <v>28962.45</v>
      </c>
      <c r="R523">
        <f t="shared" si="33"/>
        <v>1814115.8342754957</v>
      </c>
      <c r="AG523" t="s">
        <v>2361</v>
      </c>
      <c r="AH523">
        <v>15093.71</v>
      </c>
      <c r="AI523">
        <f t="shared" si="34"/>
        <v>1631877.6900713458</v>
      </c>
      <c r="AJ523">
        <v>13537.75</v>
      </c>
      <c r="AK523">
        <f t="shared" si="35"/>
        <v>1563757.986136379</v>
      </c>
    </row>
    <row r="524" spans="14:37">
      <c r="N524" t="s">
        <v>2362</v>
      </c>
      <c r="O524">
        <v>32609.46</v>
      </c>
      <c r="P524">
        <f t="shared" si="32"/>
        <v>2032324.5291485409</v>
      </c>
      <c r="Q524">
        <v>29071.599999999999</v>
      </c>
      <c r="R524">
        <f t="shared" si="33"/>
        <v>1820952.6434304935</v>
      </c>
      <c r="AG524" t="s">
        <v>2363</v>
      </c>
      <c r="AH524">
        <v>15150.49</v>
      </c>
      <c r="AI524">
        <f t="shared" si="34"/>
        <v>1638016.5396479077</v>
      </c>
      <c r="AJ524">
        <v>13573.65</v>
      </c>
      <c r="AK524">
        <f t="shared" si="35"/>
        <v>1567904.8282410342</v>
      </c>
    </row>
    <row r="525" spans="14:37">
      <c r="N525" t="s">
        <v>2364</v>
      </c>
      <c r="O525">
        <v>33143.910000000003</v>
      </c>
      <c r="P525">
        <f t="shared" si="32"/>
        <v>2065633.140962519</v>
      </c>
      <c r="Q525">
        <v>29586.2</v>
      </c>
      <c r="R525">
        <f t="shared" si="33"/>
        <v>1853185.5521905664</v>
      </c>
      <c r="AG525" t="s">
        <v>2365</v>
      </c>
      <c r="AH525">
        <v>15077.93</v>
      </c>
      <c r="AI525">
        <f t="shared" si="34"/>
        <v>1630171.6131724704</v>
      </c>
      <c r="AJ525">
        <v>13447.7</v>
      </c>
      <c r="AK525">
        <f t="shared" si="35"/>
        <v>1553356.2275981004</v>
      </c>
    </row>
    <row r="526" spans="14:37">
      <c r="N526" t="s">
        <v>2366</v>
      </c>
      <c r="O526">
        <v>32801.94</v>
      </c>
      <c r="P526">
        <f t="shared" si="32"/>
        <v>2044320.4906079005</v>
      </c>
      <c r="Q526">
        <v>28983.7</v>
      </c>
      <c r="R526">
        <f t="shared" si="33"/>
        <v>1815446.8667495563</v>
      </c>
      <c r="AG526" t="s">
        <v>2367</v>
      </c>
      <c r="AH526">
        <v>15081.23</v>
      </c>
      <c r="AI526">
        <f t="shared" si="34"/>
        <v>1630528.3973148209</v>
      </c>
      <c r="AJ526">
        <v>13311.9</v>
      </c>
      <c r="AK526">
        <f t="shared" si="35"/>
        <v>1537669.8443721344</v>
      </c>
    </row>
    <row r="527" spans="14:37">
      <c r="N527" t="s">
        <v>2368</v>
      </c>
      <c r="O527">
        <v>33553.83</v>
      </c>
      <c r="P527">
        <f t="shared" si="32"/>
        <v>2091180.6499058923</v>
      </c>
      <c r="Q527">
        <v>29800.65</v>
      </c>
      <c r="R527">
        <f t="shared" si="33"/>
        <v>1866618.0187346737</v>
      </c>
      <c r="AG527" t="s">
        <v>2369</v>
      </c>
      <c r="AH527">
        <v>14845.27</v>
      </c>
      <c r="AI527">
        <f t="shared" si="34"/>
        <v>1605017.2499727004</v>
      </c>
      <c r="AJ527">
        <v>13073.15</v>
      </c>
      <c r="AK527">
        <f t="shared" si="35"/>
        <v>1510091.6117123454</v>
      </c>
    </row>
    <row r="528" spans="14:37">
      <c r="N528" t="s">
        <v>2370</v>
      </c>
      <c r="O528">
        <v>34197.83</v>
      </c>
      <c r="P528">
        <f t="shared" si="32"/>
        <v>2131316.7636830495</v>
      </c>
      <c r="Q528">
        <v>30255.05</v>
      </c>
      <c r="R528">
        <f t="shared" si="33"/>
        <v>1895080.1907917608</v>
      </c>
      <c r="AG528" t="s">
        <v>2371</v>
      </c>
      <c r="AH528">
        <v>14910.58</v>
      </c>
      <c r="AI528">
        <f t="shared" si="34"/>
        <v>1612078.3324990349</v>
      </c>
      <c r="AJ528">
        <v>13153.3</v>
      </c>
      <c r="AK528">
        <f t="shared" si="35"/>
        <v>1519349.8121214849</v>
      </c>
    </row>
    <row r="529" spans="14:37">
      <c r="N529" t="s">
        <v>2372</v>
      </c>
      <c r="O529">
        <v>34270.44</v>
      </c>
      <c r="P529">
        <f t="shared" si="32"/>
        <v>2135842.0481882659</v>
      </c>
      <c r="Q529">
        <v>30288.7</v>
      </c>
      <c r="R529">
        <f t="shared" si="33"/>
        <v>1897187.9198624496</v>
      </c>
      <c r="AG529" t="s">
        <v>2373</v>
      </c>
      <c r="AH529">
        <v>14867.55</v>
      </c>
      <c r="AI529">
        <f t="shared" si="34"/>
        <v>1607426.0835155994</v>
      </c>
      <c r="AJ529">
        <v>13007.2</v>
      </c>
      <c r="AK529">
        <f t="shared" si="35"/>
        <v>1502473.6663975262</v>
      </c>
    </row>
    <row r="530" spans="14:37">
      <c r="N530" t="s">
        <v>2374</v>
      </c>
      <c r="O530">
        <v>33960.47</v>
      </c>
      <c r="P530">
        <f t="shared" si="32"/>
        <v>2116523.7388908975</v>
      </c>
      <c r="Q530">
        <v>30037.85</v>
      </c>
      <c r="R530">
        <f t="shared" si="33"/>
        <v>1881475.4729863044</v>
      </c>
      <c r="AG530" t="s">
        <v>2375</v>
      </c>
      <c r="AH530">
        <v>14956.82</v>
      </c>
      <c r="AI530">
        <f t="shared" si="34"/>
        <v>1617077.6351482111</v>
      </c>
      <c r="AJ530">
        <v>13098.25</v>
      </c>
      <c r="AK530">
        <f t="shared" si="35"/>
        <v>1512990.9358579398</v>
      </c>
    </row>
    <row r="531" spans="14:37">
      <c r="N531" t="s">
        <v>2376</v>
      </c>
      <c r="O531">
        <v>33383.07</v>
      </c>
      <c r="P531">
        <f t="shared" si="32"/>
        <v>2080538.3474391417</v>
      </c>
      <c r="Q531">
        <v>29560</v>
      </c>
      <c r="R531">
        <f t="shared" si="33"/>
        <v>1851544.4674460776</v>
      </c>
      <c r="AG531" t="s">
        <v>2377</v>
      </c>
      <c r="AH531">
        <v>14883.61</v>
      </c>
      <c r="AI531">
        <f t="shared" si="34"/>
        <v>1609162.4330083714</v>
      </c>
      <c r="AJ531">
        <v>13139.35</v>
      </c>
      <c r="AK531">
        <f t="shared" si="35"/>
        <v>1517738.4347576986</v>
      </c>
    </row>
    <row r="532" spans="14:37">
      <c r="N532" t="s">
        <v>2378</v>
      </c>
      <c r="O532">
        <v>33486.14</v>
      </c>
      <c r="P532">
        <f t="shared" si="32"/>
        <v>2086961.9953382278</v>
      </c>
      <c r="Q532">
        <v>29720.2</v>
      </c>
      <c r="R532">
        <f t="shared" si="33"/>
        <v>1861578.8863799362</v>
      </c>
      <c r="AG532" t="s">
        <v>2379</v>
      </c>
      <c r="AH532">
        <v>14849.88</v>
      </c>
      <c r="AI532">
        <f t="shared" si="34"/>
        <v>1605515.6666079231</v>
      </c>
      <c r="AJ532">
        <v>13098.75</v>
      </c>
      <c r="AK532">
        <f t="shared" si="35"/>
        <v>1513048.6913190077</v>
      </c>
    </row>
    <row r="533" spans="14:37">
      <c r="N533" t="s">
        <v>2380</v>
      </c>
      <c r="O533">
        <v>33202.18</v>
      </c>
      <c r="P533">
        <f t="shared" si="32"/>
        <v>2069264.7113814552</v>
      </c>
      <c r="Q533">
        <v>29573.65</v>
      </c>
      <c r="R533">
        <f t="shared" si="33"/>
        <v>1852399.4600705919</v>
      </c>
      <c r="AG533" t="s">
        <v>2381</v>
      </c>
      <c r="AH533">
        <v>14651.91</v>
      </c>
      <c r="AI533">
        <f t="shared" si="34"/>
        <v>1584111.8615591032</v>
      </c>
      <c r="AJ533">
        <v>12793.35</v>
      </c>
      <c r="AK533">
        <f t="shared" si="35"/>
        <v>1477771.6556989048</v>
      </c>
    </row>
    <row r="534" spans="14:37">
      <c r="N534" t="s">
        <v>2382</v>
      </c>
      <c r="O534">
        <v>33120.51</v>
      </c>
      <c r="P534">
        <f t="shared" si="32"/>
        <v>2064174.779064405</v>
      </c>
      <c r="Q534">
        <v>29597.4</v>
      </c>
      <c r="R534">
        <f t="shared" si="33"/>
        <v>1853887.0846004244</v>
      </c>
      <c r="AG534" t="s">
        <v>2383</v>
      </c>
      <c r="AH534">
        <v>14329.04</v>
      </c>
      <c r="AI534">
        <f t="shared" si="34"/>
        <v>1549204.3173043553</v>
      </c>
      <c r="AJ534">
        <v>12556</v>
      </c>
      <c r="AK534">
        <f t="shared" si="35"/>
        <v>1450355.1383301048</v>
      </c>
    </row>
    <row r="535" spans="14:37">
      <c r="N535" t="s">
        <v>2384</v>
      </c>
      <c r="O535">
        <v>33164.5</v>
      </c>
      <c r="P535">
        <f t="shared" si="32"/>
        <v>2066916.3747865432</v>
      </c>
      <c r="Q535">
        <v>29749.599999999999</v>
      </c>
      <c r="R535">
        <f t="shared" si="33"/>
        <v>1863420.4089558129</v>
      </c>
      <c r="AG535" t="s">
        <v>2385</v>
      </c>
      <c r="AH535">
        <v>14647.74</v>
      </c>
      <c r="AI535">
        <f t="shared" si="34"/>
        <v>1583661.0161428605</v>
      </c>
      <c r="AJ535">
        <v>12897.05</v>
      </c>
      <c r="AK535">
        <f t="shared" si="35"/>
        <v>1489750.1383243289</v>
      </c>
    </row>
    <row r="536" spans="14:37">
      <c r="N536" t="s">
        <v>2386</v>
      </c>
      <c r="O536">
        <v>33596.400000000001</v>
      </c>
      <c r="P536">
        <f t="shared" si="32"/>
        <v>2093833.746743615</v>
      </c>
      <c r="Q536">
        <v>30179.95</v>
      </c>
      <c r="R536">
        <f t="shared" si="33"/>
        <v>1890376.1654363754</v>
      </c>
      <c r="AG536" t="s">
        <v>2387</v>
      </c>
      <c r="AH536">
        <v>14602.35</v>
      </c>
      <c r="AI536">
        <f t="shared" si="34"/>
        <v>1578753.6124394413</v>
      </c>
      <c r="AJ536">
        <v>12960.3</v>
      </c>
      <c r="AK536">
        <f t="shared" si="35"/>
        <v>1497056.2041493831</v>
      </c>
    </row>
    <row r="537" spans="14:37">
      <c r="N537" t="s">
        <v>2388</v>
      </c>
      <c r="O537">
        <v>33464.660000000003</v>
      </c>
      <c r="P537">
        <f t="shared" si="32"/>
        <v>2085623.293903549</v>
      </c>
      <c r="Q537">
        <v>30159.05</v>
      </c>
      <c r="R537">
        <f t="shared" si="33"/>
        <v>1889067.0558501226</v>
      </c>
      <c r="AG537" t="s">
        <v>2389</v>
      </c>
      <c r="AH537">
        <v>14728.46</v>
      </c>
      <c r="AI537">
        <f t="shared" si="34"/>
        <v>1592388.1724975645</v>
      </c>
      <c r="AJ537">
        <v>13175.5</v>
      </c>
      <c r="AK537">
        <f t="shared" si="35"/>
        <v>1521914.1545928873</v>
      </c>
    </row>
    <row r="538" spans="14:37">
      <c r="N538" t="s">
        <v>2390</v>
      </c>
      <c r="O538">
        <v>33458.78</v>
      </c>
      <c r="P538">
        <f t="shared" si="32"/>
        <v>2085256.8337342793</v>
      </c>
      <c r="Q538">
        <v>30196.3</v>
      </c>
      <c r="R538">
        <f t="shared" si="33"/>
        <v>1891400.2774811229</v>
      </c>
      <c r="AG538" t="s">
        <v>2391</v>
      </c>
      <c r="AH538">
        <v>14769.32</v>
      </c>
      <c r="AI538">
        <f t="shared" si="34"/>
        <v>1596805.8088783028</v>
      </c>
      <c r="AJ538">
        <v>13336.3</v>
      </c>
      <c r="AK538">
        <f t="shared" si="35"/>
        <v>1540488.3108722342</v>
      </c>
    </row>
    <row r="539" spans="14:37">
      <c r="N539" t="s">
        <v>2392</v>
      </c>
      <c r="O539">
        <v>33190.080000000002</v>
      </c>
      <c r="P539">
        <f t="shared" si="32"/>
        <v>2068510.6011691827</v>
      </c>
      <c r="Q539">
        <v>30069.4</v>
      </c>
      <c r="R539">
        <f t="shared" si="33"/>
        <v>1883451.6647301451</v>
      </c>
      <c r="AG539" t="s">
        <v>2393</v>
      </c>
      <c r="AH539">
        <v>14724.82</v>
      </c>
      <c r="AI539">
        <f t="shared" si="34"/>
        <v>1591994.6287769114</v>
      </c>
      <c r="AJ539">
        <v>13132.4</v>
      </c>
      <c r="AK539">
        <f t="shared" si="35"/>
        <v>1516935.6338488585</v>
      </c>
    </row>
    <row r="540" spans="14:37">
      <c r="N540" t="s">
        <v>2394</v>
      </c>
      <c r="O540">
        <v>33410.93</v>
      </c>
      <c r="P540">
        <f t="shared" si="32"/>
        <v>2082274.6706221099</v>
      </c>
      <c r="Q540">
        <v>30270.65</v>
      </c>
      <c r="R540">
        <f t="shared" si="33"/>
        <v>1896057.3252197772</v>
      </c>
      <c r="AG540" t="s">
        <v>2395</v>
      </c>
      <c r="AH540">
        <v>14781.93</v>
      </c>
      <c r="AI540">
        <f t="shared" si="34"/>
        <v>1598169.1567677085</v>
      </c>
      <c r="AJ540">
        <v>13163.75</v>
      </c>
      <c r="AK540">
        <f t="shared" si="35"/>
        <v>1520556.9012577983</v>
      </c>
    </row>
    <row r="541" spans="14:37">
      <c r="N541" t="s">
        <v>2396</v>
      </c>
      <c r="O541">
        <v>33544.800000000003</v>
      </c>
      <c r="P541">
        <f t="shared" si="32"/>
        <v>2090617.8717887993</v>
      </c>
      <c r="Q541">
        <v>30347.5</v>
      </c>
      <c r="R541">
        <f t="shared" si="33"/>
        <v>1900870.965014203</v>
      </c>
      <c r="AG541" t="s">
        <v>2397</v>
      </c>
      <c r="AH541">
        <v>15022.1</v>
      </c>
      <c r="AI541">
        <f t="shared" si="34"/>
        <v>1624135.4741823426</v>
      </c>
      <c r="AJ541">
        <v>13496.35</v>
      </c>
      <c r="AK541">
        <f t="shared" si="35"/>
        <v>1558975.8339599799</v>
      </c>
    </row>
    <row r="542" spans="14:37">
      <c r="N542" t="s">
        <v>2398</v>
      </c>
      <c r="O542">
        <v>33714.83</v>
      </c>
      <c r="P542">
        <f t="shared" si="32"/>
        <v>2101214.6783501813</v>
      </c>
      <c r="Q542">
        <v>30517.95</v>
      </c>
      <c r="R542">
        <f t="shared" si="33"/>
        <v>1911547.4113767261</v>
      </c>
      <c r="AG542" t="s">
        <v>2399</v>
      </c>
      <c r="AH542">
        <v>15131.08</v>
      </c>
      <c r="AI542">
        <f t="shared" si="34"/>
        <v>1635918.0001924471</v>
      </c>
      <c r="AJ542">
        <v>13647.6</v>
      </c>
      <c r="AK542">
        <f t="shared" si="35"/>
        <v>1576446.8609329355</v>
      </c>
    </row>
    <row r="543" spans="14:37">
      <c r="N543" t="s">
        <v>2400</v>
      </c>
      <c r="O543">
        <v>33383.129999999997</v>
      </c>
      <c r="P543">
        <f t="shared" si="32"/>
        <v>2080542.0868286237</v>
      </c>
      <c r="Q543">
        <v>30251.7</v>
      </c>
      <c r="R543">
        <f t="shared" si="33"/>
        <v>1894870.3574370267</v>
      </c>
      <c r="AG543" t="s">
        <v>2401</v>
      </c>
      <c r="AH543">
        <v>15119.52</v>
      </c>
      <c r="AI543">
        <f t="shared" si="34"/>
        <v>1634668.1745301529</v>
      </c>
      <c r="AJ543">
        <v>13653.9</v>
      </c>
      <c r="AK543">
        <f t="shared" si="35"/>
        <v>1577174.5797423874</v>
      </c>
    </row>
    <row r="544" spans="14:37">
      <c r="N544" t="s">
        <v>2402</v>
      </c>
      <c r="O544">
        <v>33895.35</v>
      </c>
      <c r="P544">
        <f t="shared" si="32"/>
        <v>2112465.2548393928</v>
      </c>
      <c r="Q544">
        <v>30520.5</v>
      </c>
      <c r="R544">
        <f t="shared" si="33"/>
        <v>1911707.1352736135</v>
      </c>
      <c r="AG544" t="s">
        <v>2403</v>
      </c>
      <c r="AH544">
        <v>15128.72</v>
      </c>
      <c r="AI544">
        <f t="shared" si="34"/>
        <v>1635662.8454724632</v>
      </c>
      <c r="AJ544">
        <v>13618.35</v>
      </c>
      <c r="AK544">
        <f t="shared" si="35"/>
        <v>1573068.1664604796</v>
      </c>
    </row>
    <row r="545" spans="14:37">
      <c r="N545" t="s">
        <v>2404</v>
      </c>
      <c r="O545">
        <v>34215.14</v>
      </c>
      <c r="P545">
        <f t="shared" si="32"/>
        <v>2132395.5775487055</v>
      </c>
      <c r="Q545">
        <v>30842.6</v>
      </c>
      <c r="R545">
        <f t="shared" si="33"/>
        <v>1931882.4557392553</v>
      </c>
      <c r="AG545" t="s">
        <v>2405</v>
      </c>
      <c r="AH545">
        <v>15027.73</v>
      </c>
      <c r="AI545">
        <f t="shared" si="34"/>
        <v>1624744.1695524736</v>
      </c>
      <c r="AJ545">
        <v>13409.45</v>
      </c>
      <c r="AK545">
        <f t="shared" si="35"/>
        <v>1548937.9348264276</v>
      </c>
    </row>
    <row r="546" spans="14:37">
      <c r="N546" t="s">
        <v>2406</v>
      </c>
      <c r="O546">
        <v>34224.949999999997</v>
      </c>
      <c r="P546">
        <f t="shared" si="32"/>
        <v>2133006.9677290688</v>
      </c>
      <c r="Q546">
        <v>30722.799999999999</v>
      </c>
      <c r="R546">
        <f t="shared" si="33"/>
        <v>1924378.5644266696</v>
      </c>
      <c r="AG546" t="s">
        <v>2407</v>
      </c>
      <c r="AH546">
        <v>14708.44</v>
      </c>
      <c r="AI546">
        <f t="shared" si="34"/>
        <v>1590223.6820339723</v>
      </c>
      <c r="AJ546">
        <v>13094.75</v>
      </c>
      <c r="AK546">
        <f t="shared" si="35"/>
        <v>1512586.6476304666</v>
      </c>
    </row>
    <row r="547" spans="14:37">
      <c r="N547" t="s">
        <v>2408</v>
      </c>
      <c r="O547">
        <v>34204.769999999997</v>
      </c>
      <c r="P547">
        <f t="shared" si="32"/>
        <v>2131749.2863998404</v>
      </c>
      <c r="Q547">
        <v>30795.75</v>
      </c>
      <c r="R547">
        <f t="shared" si="33"/>
        <v>1928947.9206140917</v>
      </c>
      <c r="AG547" t="s">
        <v>2409</v>
      </c>
      <c r="AH547">
        <v>14914.05</v>
      </c>
      <c r="AI547">
        <f t="shared" si="34"/>
        <v>1612453.4964305365</v>
      </c>
      <c r="AJ547">
        <v>13298.45</v>
      </c>
      <c r="AK547">
        <f t="shared" si="35"/>
        <v>1536116.2224694155</v>
      </c>
    </row>
    <row r="548" spans="14:37">
      <c r="N548" t="s">
        <v>2410</v>
      </c>
      <c r="O548">
        <v>34110.019999999997</v>
      </c>
      <c r="P548">
        <f t="shared" si="32"/>
        <v>2125844.167175639</v>
      </c>
      <c r="Q548">
        <v>30855.599999999999</v>
      </c>
      <c r="R548">
        <f t="shared" si="33"/>
        <v>1932696.7344292689</v>
      </c>
      <c r="AG548" t="s">
        <v>2411</v>
      </c>
      <c r="AH548">
        <v>14791.11</v>
      </c>
      <c r="AI548">
        <f t="shared" si="34"/>
        <v>1599161.6653818833</v>
      </c>
      <c r="AJ548">
        <v>13325.4</v>
      </c>
      <c r="AK548">
        <f t="shared" si="35"/>
        <v>1539229.2418209603</v>
      </c>
    </row>
    <row r="549" spans="14:37">
      <c r="N549" t="s">
        <v>2412</v>
      </c>
      <c r="O549">
        <v>34365</v>
      </c>
      <c r="P549">
        <f t="shared" si="32"/>
        <v>2141735.32601244</v>
      </c>
      <c r="Q549">
        <v>31112.6</v>
      </c>
      <c r="R549">
        <f t="shared" si="33"/>
        <v>1948794.3977626127</v>
      </c>
      <c r="AG549" t="s">
        <v>2413</v>
      </c>
      <c r="AH549">
        <v>14599.57</v>
      </c>
      <c r="AI549">
        <f t="shared" si="34"/>
        <v>1578453.0488286125</v>
      </c>
      <c r="AJ549">
        <v>13232.65</v>
      </c>
      <c r="AK549">
        <f t="shared" si="35"/>
        <v>1528515.6037929163</v>
      </c>
    </row>
    <row r="550" spans="14:37">
      <c r="N550" t="s">
        <v>2414</v>
      </c>
      <c r="O550">
        <v>34055.230000000003</v>
      </c>
      <c r="P550">
        <f t="shared" si="32"/>
        <v>2122429.4813466789</v>
      </c>
      <c r="Q550">
        <v>31105.8</v>
      </c>
      <c r="R550">
        <f t="shared" si="33"/>
        <v>1948368.4673709134</v>
      </c>
      <c r="AG550" t="s">
        <v>2415</v>
      </c>
      <c r="AH550">
        <v>14794.8</v>
      </c>
      <c r="AI550">
        <f t="shared" si="34"/>
        <v>1599560.6149228748</v>
      </c>
      <c r="AJ550">
        <v>13469.75</v>
      </c>
      <c r="AK550">
        <f t="shared" si="35"/>
        <v>1555903.2434311826</v>
      </c>
    </row>
    <row r="551" spans="14:37">
      <c r="N551" t="s">
        <v>2416</v>
      </c>
      <c r="O551">
        <v>33708.81</v>
      </c>
      <c r="P551">
        <f t="shared" si="32"/>
        <v>2100839.4929387858</v>
      </c>
      <c r="Q551">
        <v>30716.75</v>
      </c>
      <c r="R551">
        <f t="shared" si="33"/>
        <v>1923999.6116517019</v>
      </c>
      <c r="AG551" t="s">
        <v>2417</v>
      </c>
      <c r="AH551">
        <v>14859.43</v>
      </c>
      <c r="AI551">
        <f t="shared" si="34"/>
        <v>1606548.1782926039</v>
      </c>
      <c r="AJ551">
        <v>13503.85</v>
      </c>
      <c r="AK551">
        <f t="shared" si="35"/>
        <v>1559842.1658759944</v>
      </c>
    </row>
    <row r="552" spans="14:37">
      <c r="N552" t="s">
        <v>2418</v>
      </c>
      <c r="O552">
        <v>33591.61</v>
      </c>
      <c r="P552">
        <f t="shared" si="32"/>
        <v>2093535.2188166082</v>
      </c>
      <c r="Q552">
        <v>30693.9</v>
      </c>
      <c r="R552">
        <f t="shared" si="33"/>
        <v>1922568.3602619474</v>
      </c>
      <c r="AG552" t="s">
        <v>2419</v>
      </c>
      <c r="AH552">
        <v>15027.99</v>
      </c>
      <c r="AI552">
        <f t="shared" si="34"/>
        <v>1624772.2798182345</v>
      </c>
      <c r="AJ552">
        <v>13606</v>
      </c>
      <c r="AK552">
        <f t="shared" si="35"/>
        <v>1571641.6065721093</v>
      </c>
    </row>
    <row r="553" spans="14:37">
      <c r="N553" t="s">
        <v>2420</v>
      </c>
      <c r="O553">
        <v>33446.44</v>
      </c>
      <c r="P553">
        <f t="shared" si="32"/>
        <v>2084487.7659640773</v>
      </c>
      <c r="Q553">
        <v>30619.55</v>
      </c>
      <c r="R553">
        <f t="shared" si="33"/>
        <v>1917911.3125232931</v>
      </c>
      <c r="AG553" t="s">
        <v>2421</v>
      </c>
      <c r="AH553">
        <v>14980.68</v>
      </c>
      <c r="AI553">
        <f t="shared" si="34"/>
        <v>1619657.2926138113</v>
      </c>
      <c r="AJ553">
        <v>13682.7</v>
      </c>
      <c r="AK553">
        <f t="shared" si="35"/>
        <v>1580501.2942998826</v>
      </c>
    </row>
    <row r="554" spans="14:37">
      <c r="N554" t="s">
        <v>2422</v>
      </c>
      <c r="O554">
        <v>33362.160000000003</v>
      </c>
      <c r="P554">
        <f t="shared" si="32"/>
        <v>2079235.1702045449</v>
      </c>
      <c r="Q554">
        <v>30645.55</v>
      </c>
      <c r="R554">
        <f t="shared" si="33"/>
        <v>1919539.8699033202</v>
      </c>
      <c r="AG554" t="s">
        <v>2423</v>
      </c>
      <c r="AH554">
        <v>14999.88</v>
      </c>
      <c r="AI554">
        <f t="shared" si="34"/>
        <v>1621733.1276238498</v>
      </c>
      <c r="AJ554">
        <v>13764.55</v>
      </c>
      <c r="AK554">
        <f t="shared" si="35"/>
        <v>1589955.8632766521</v>
      </c>
    </row>
    <row r="555" spans="14:37">
      <c r="N555" t="s">
        <v>2424</v>
      </c>
      <c r="O555">
        <v>33356.949999999997</v>
      </c>
      <c r="P555">
        <f t="shared" si="32"/>
        <v>2078910.4665511609</v>
      </c>
      <c r="Q555">
        <v>30462.15</v>
      </c>
      <c r="R555">
        <f t="shared" si="33"/>
        <v>1908052.2766918989</v>
      </c>
      <c r="AG555" t="s">
        <v>2425</v>
      </c>
      <c r="AH555">
        <v>15070.48</v>
      </c>
      <c r="AI555">
        <f t="shared" si="34"/>
        <v>1629366.1459420125</v>
      </c>
      <c r="AJ555">
        <v>13882.2</v>
      </c>
      <c r="AK555">
        <f t="shared" si="35"/>
        <v>1603545.7232658635</v>
      </c>
    </row>
    <row r="556" spans="14:37">
      <c r="N556" t="s">
        <v>2426</v>
      </c>
      <c r="O556">
        <v>33236.75</v>
      </c>
      <c r="P556">
        <f t="shared" si="32"/>
        <v>2071419.2229548658</v>
      </c>
      <c r="Q556">
        <v>30385.35</v>
      </c>
      <c r="R556">
        <f t="shared" si="33"/>
        <v>1903241.7687385883</v>
      </c>
      <c r="AG556" t="s">
        <v>2427</v>
      </c>
      <c r="AH556">
        <v>15057.5</v>
      </c>
      <c r="AI556">
        <f t="shared" si="34"/>
        <v>1627962.7949821011</v>
      </c>
      <c r="AJ556">
        <v>13875.25</v>
      </c>
      <c r="AK556">
        <f t="shared" si="35"/>
        <v>1602742.9223570232</v>
      </c>
    </row>
    <row r="557" spans="14:37">
      <c r="N557" t="s">
        <v>2428</v>
      </c>
      <c r="O557">
        <v>33068.07</v>
      </c>
      <c r="P557">
        <f t="shared" si="32"/>
        <v>2060906.5526568363</v>
      </c>
      <c r="Q557">
        <v>30164.95</v>
      </c>
      <c r="R557">
        <f t="shared" si="33"/>
        <v>1889436.6131017441</v>
      </c>
      <c r="AG557" t="s">
        <v>2429</v>
      </c>
      <c r="AH557">
        <v>15193.55</v>
      </c>
      <c r="AI557">
        <f t="shared" si="34"/>
        <v>1642672.0321235466</v>
      </c>
      <c r="AJ557">
        <v>14151.8</v>
      </c>
      <c r="AK557">
        <f t="shared" si="35"/>
        <v>1634687.4678735246</v>
      </c>
    </row>
    <row r="558" spans="14:37">
      <c r="N558" t="s">
        <v>2430</v>
      </c>
      <c r="O558">
        <v>33168.36</v>
      </c>
      <c r="P558">
        <f t="shared" si="32"/>
        <v>2067156.9421765739</v>
      </c>
      <c r="Q558">
        <v>30064.95</v>
      </c>
      <c r="R558">
        <f t="shared" si="33"/>
        <v>1883172.9308708711</v>
      </c>
      <c r="AG558" t="s">
        <v>2431</v>
      </c>
      <c r="AH558">
        <v>15277.5</v>
      </c>
      <c r="AI558">
        <f t="shared" si="34"/>
        <v>1651748.4044721269</v>
      </c>
      <c r="AJ558">
        <v>14205.9</v>
      </c>
      <c r="AK558">
        <f t="shared" si="35"/>
        <v>1640936.6087610412</v>
      </c>
    </row>
    <row r="559" spans="14:37">
      <c r="N559" t="s">
        <v>2432</v>
      </c>
      <c r="O559">
        <v>33241.589999999997</v>
      </c>
      <c r="P559">
        <f t="shared" si="32"/>
        <v>2071720.8670397745</v>
      </c>
      <c r="Q559">
        <v>30176.05</v>
      </c>
      <c r="R559">
        <f t="shared" si="33"/>
        <v>1890131.881829371</v>
      </c>
      <c r="AG559" t="s">
        <v>2433</v>
      </c>
      <c r="AH559">
        <v>15228.62</v>
      </c>
      <c r="AI559">
        <f t="shared" si="34"/>
        <v>1646463.6745090703</v>
      </c>
      <c r="AJ559">
        <v>14204.8</v>
      </c>
      <c r="AK559">
        <f t="shared" si="35"/>
        <v>1640809.5467466926</v>
      </c>
    </row>
    <row r="560" spans="14:37">
      <c r="N560" t="s">
        <v>2434</v>
      </c>
      <c r="O560">
        <v>33281.040000000001</v>
      </c>
      <c r="P560">
        <f t="shared" si="32"/>
        <v>2074179.5156244156</v>
      </c>
      <c r="Q560">
        <v>30336.400000000001</v>
      </c>
      <c r="R560">
        <f t="shared" si="33"/>
        <v>1900175.6962865761</v>
      </c>
      <c r="AG560" t="s">
        <v>2435</v>
      </c>
      <c r="AH560">
        <v>15389.83</v>
      </c>
      <c r="AI560">
        <f t="shared" si="34"/>
        <v>1663893.1204449206</v>
      </c>
      <c r="AJ560">
        <v>14354.1</v>
      </c>
      <c r="AK560">
        <f t="shared" si="35"/>
        <v>1658055.3274214843</v>
      </c>
    </row>
    <row r="561" spans="14:37">
      <c r="N561" t="s">
        <v>2436</v>
      </c>
      <c r="O561">
        <v>33398.86</v>
      </c>
      <c r="P561">
        <f t="shared" si="32"/>
        <v>2081522.4301045784</v>
      </c>
      <c r="Q561">
        <v>30378.75</v>
      </c>
      <c r="R561">
        <f t="shared" si="33"/>
        <v>1902828.3657113507</v>
      </c>
      <c r="AG561" t="s">
        <v>2437</v>
      </c>
      <c r="AH561">
        <v>15411.76</v>
      </c>
      <c r="AI561">
        <f t="shared" si="34"/>
        <v>1666264.113245449</v>
      </c>
      <c r="AJ561">
        <v>14338.1</v>
      </c>
      <c r="AK561">
        <f t="shared" si="35"/>
        <v>1656207.1526673203</v>
      </c>
    </row>
    <row r="562" spans="14:37">
      <c r="N562" t="s">
        <v>2438</v>
      </c>
      <c r="O562">
        <v>33592.080000000002</v>
      </c>
      <c r="P562">
        <f t="shared" si="32"/>
        <v>2093564.5107008861</v>
      </c>
      <c r="Q562">
        <v>30465.9</v>
      </c>
      <c r="R562">
        <f t="shared" si="33"/>
        <v>1908287.1647755569</v>
      </c>
      <c r="AG562" t="s">
        <v>2439</v>
      </c>
      <c r="AH562">
        <v>15494.09</v>
      </c>
      <c r="AI562">
        <f t="shared" si="34"/>
        <v>1675165.3370150572</v>
      </c>
      <c r="AJ562">
        <v>14185.65</v>
      </c>
      <c r="AK562">
        <f t="shared" si="35"/>
        <v>1638597.5125878025</v>
      </c>
    </row>
    <row r="563" spans="14:37">
      <c r="N563" t="s">
        <v>2440</v>
      </c>
      <c r="O563">
        <v>33812.629999999997</v>
      </c>
      <c r="P563">
        <f t="shared" si="32"/>
        <v>2107309.8832064015</v>
      </c>
      <c r="Q563">
        <v>30549.65</v>
      </c>
      <c r="R563">
        <f t="shared" si="33"/>
        <v>1913532.9986439128</v>
      </c>
      <c r="AG563" t="s">
        <v>2441</v>
      </c>
      <c r="AH563">
        <v>15464.42</v>
      </c>
      <c r="AI563">
        <f t="shared" si="34"/>
        <v>1671957.523226107</v>
      </c>
      <c r="AJ563">
        <v>14400.5</v>
      </c>
      <c r="AK563">
        <f t="shared" si="35"/>
        <v>1663415.0342085594</v>
      </c>
    </row>
    <row r="564" spans="14:37">
      <c r="N564" t="s">
        <v>2442</v>
      </c>
      <c r="O564">
        <v>33613.629999999997</v>
      </c>
      <c r="P564">
        <f t="shared" si="32"/>
        <v>2094907.5747566281</v>
      </c>
      <c r="Q564">
        <v>30378</v>
      </c>
      <c r="R564">
        <f t="shared" si="33"/>
        <v>1902781.3880946191</v>
      </c>
      <c r="AG564" t="s">
        <v>2443</v>
      </c>
      <c r="AH564">
        <v>15543.16</v>
      </c>
      <c r="AI564">
        <f t="shared" si="34"/>
        <v>1680470.6090954007</v>
      </c>
      <c r="AJ564">
        <v>14478.5</v>
      </c>
      <c r="AK564">
        <f t="shared" si="35"/>
        <v>1672424.8861351083</v>
      </c>
    </row>
    <row r="565" spans="14:37">
      <c r="N565" t="s">
        <v>2444</v>
      </c>
      <c r="O565">
        <v>33847.33</v>
      </c>
      <c r="P565">
        <f t="shared" si="32"/>
        <v>2109472.4967903574</v>
      </c>
      <c r="Q565">
        <v>30688.1</v>
      </c>
      <c r="R565">
        <f t="shared" si="33"/>
        <v>1922205.0666925565</v>
      </c>
      <c r="AG565" t="s">
        <v>2445</v>
      </c>
      <c r="AH565">
        <v>15547.43</v>
      </c>
      <c r="AI565">
        <f t="shared" si="34"/>
        <v>1680932.2661523207</v>
      </c>
      <c r="AJ565">
        <v>14426.1</v>
      </c>
      <c r="AK565">
        <f t="shared" si="35"/>
        <v>1666372.1138152217</v>
      </c>
    </row>
    <row r="566" spans="14:37">
      <c r="N566" t="s">
        <v>2446</v>
      </c>
      <c r="O566">
        <v>34163.75</v>
      </c>
      <c r="P566">
        <f t="shared" si="32"/>
        <v>2129192.7904570783</v>
      </c>
      <c r="Q566">
        <v>30746.95</v>
      </c>
      <c r="R566">
        <f t="shared" si="33"/>
        <v>1925891.2436854255</v>
      </c>
      <c r="AG566" t="s">
        <v>2447</v>
      </c>
      <c r="AH566">
        <v>15567.87</v>
      </c>
      <c r="AI566">
        <f t="shared" si="34"/>
        <v>1683142.1655067578</v>
      </c>
      <c r="AJ566">
        <v>14337.4</v>
      </c>
      <c r="AK566">
        <f t="shared" si="35"/>
        <v>1656126.2950218257</v>
      </c>
    </row>
    <row r="567" spans="14:37">
      <c r="N567" t="s">
        <v>2448</v>
      </c>
      <c r="O567">
        <v>34380.93</v>
      </c>
      <c r="P567">
        <f t="shared" si="32"/>
        <v>2142728.1339200023</v>
      </c>
      <c r="Q567">
        <v>30833.05</v>
      </c>
      <c r="R567">
        <f t="shared" si="33"/>
        <v>1931284.2740862072</v>
      </c>
      <c r="AG567" t="s">
        <v>2449</v>
      </c>
      <c r="AH567">
        <v>15845.22</v>
      </c>
      <c r="AI567">
        <f t="shared" si="34"/>
        <v>1713128.2509252059</v>
      </c>
      <c r="AJ567">
        <v>14524.75</v>
      </c>
      <c r="AK567">
        <f t="shared" si="35"/>
        <v>1677767.2662838635</v>
      </c>
    </row>
    <row r="568" spans="14:37">
      <c r="N568" t="s">
        <v>2450</v>
      </c>
      <c r="O568">
        <v>34255.51</v>
      </c>
      <c r="P568">
        <f t="shared" si="32"/>
        <v>2134911.5634387424</v>
      </c>
      <c r="Q568">
        <v>30811.4</v>
      </c>
      <c r="R568">
        <f t="shared" si="33"/>
        <v>1929928.1868832232</v>
      </c>
      <c r="AG568" t="s">
        <v>2451</v>
      </c>
      <c r="AH568">
        <v>15905.12</v>
      </c>
      <c r="AI568">
        <f t="shared" si="34"/>
        <v>1719604.4236908993</v>
      </c>
      <c r="AJ568">
        <v>14534.9</v>
      </c>
      <c r="AK568">
        <f t="shared" si="35"/>
        <v>1678939.7021435359</v>
      </c>
    </row>
    <row r="569" spans="14:37">
      <c r="N569" t="s">
        <v>2452</v>
      </c>
      <c r="O569">
        <v>34062.44</v>
      </c>
      <c r="P569">
        <f t="shared" si="32"/>
        <v>2122878.8313161409</v>
      </c>
      <c r="Q569">
        <v>30776.7</v>
      </c>
      <c r="R569">
        <f t="shared" si="33"/>
        <v>1927754.6891491101</v>
      </c>
      <c r="AG569" t="s">
        <v>2453</v>
      </c>
      <c r="AH569">
        <v>16057.39</v>
      </c>
      <c r="AI569">
        <f t="shared" si="34"/>
        <v>1736067.3089502004</v>
      </c>
      <c r="AJ569">
        <v>14687</v>
      </c>
      <c r="AK569">
        <f t="shared" si="35"/>
        <v>1696508.9134003064</v>
      </c>
    </row>
    <row r="570" spans="14:37">
      <c r="N570" t="s">
        <v>2454</v>
      </c>
      <c r="O570">
        <v>33844.99</v>
      </c>
      <c r="P570">
        <f t="shared" si="32"/>
        <v>2109326.6606005463</v>
      </c>
      <c r="Q570">
        <v>30650.65</v>
      </c>
      <c r="R570">
        <f t="shared" si="33"/>
        <v>1919859.3176970948</v>
      </c>
      <c r="AG570" t="s">
        <v>2455</v>
      </c>
      <c r="AH570">
        <v>16149.14</v>
      </c>
      <c r="AI570">
        <f t="shared" si="34"/>
        <v>1745986.9892716086</v>
      </c>
      <c r="AJ570">
        <v>14607.2</v>
      </c>
      <c r="AK570">
        <f t="shared" si="35"/>
        <v>1687291.1418139143</v>
      </c>
    </row>
    <row r="571" spans="14:37">
      <c r="N571" t="s">
        <v>2456</v>
      </c>
      <c r="O571">
        <v>33899.99</v>
      </c>
      <c r="P571">
        <f t="shared" si="32"/>
        <v>2112754.4342926946</v>
      </c>
      <c r="Q571">
        <v>30786.85</v>
      </c>
      <c r="R571">
        <f t="shared" si="33"/>
        <v>1928390.4528955438</v>
      </c>
      <c r="AG571" t="s">
        <v>2457</v>
      </c>
      <c r="AH571">
        <v>16195.47</v>
      </c>
      <c r="AI571">
        <f t="shared" si="34"/>
        <v>1750996.0223973945</v>
      </c>
      <c r="AJ571">
        <v>14703.4</v>
      </c>
      <c r="AK571">
        <f t="shared" si="35"/>
        <v>1698403.2925233243</v>
      </c>
    </row>
    <row r="572" spans="14:37">
      <c r="N572" t="s">
        <v>2458</v>
      </c>
      <c r="O572">
        <v>33738.379999999997</v>
      </c>
      <c r="P572">
        <f t="shared" si="32"/>
        <v>2102682.3887220016</v>
      </c>
      <c r="Q572">
        <v>30706.7</v>
      </c>
      <c r="R572">
        <f t="shared" si="33"/>
        <v>1923370.111587499</v>
      </c>
      <c r="AG572" t="s">
        <v>2459</v>
      </c>
      <c r="AH572">
        <v>16253.87</v>
      </c>
      <c r="AI572">
        <f t="shared" si="34"/>
        <v>1757310.0205529288</v>
      </c>
      <c r="AJ572">
        <v>14615</v>
      </c>
      <c r="AK572">
        <f t="shared" si="35"/>
        <v>1688192.1270065689</v>
      </c>
    </row>
    <row r="573" spans="14:37">
      <c r="N573" t="s">
        <v>2460</v>
      </c>
      <c r="O573">
        <v>33700.5</v>
      </c>
      <c r="P573">
        <f t="shared" si="32"/>
        <v>2100321.5874954816</v>
      </c>
      <c r="Q573">
        <v>30851.8</v>
      </c>
      <c r="R573">
        <f t="shared" si="33"/>
        <v>1932458.7145044957</v>
      </c>
      <c r="AG573" t="s">
        <v>2461</v>
      </c>
      <c r="AH573">
        <v>16170.22</v>
      </c>
      <c r="AI573">
        <f t="shared" si="34"/>
        <v>1748266.0831263803</v>
      </c>
      <c r="AJ573">
        <v>14491.7</v>
      </c>
      <c r="AK573">
        <f t="shared" si="35"/>
        <v>1673949.6303072935</v>
      </c>
    </row>
    <row r="574" spans="14:37">
      <c r="N574" t="s">
        <v>2462</v>
      </c>
      <c r="O574">
        <v>33689.620000000003</v>
      </c>
      <c r="P574">
        <f t="shared" si="32"/>
        <v>2099643.5115360166</v>
      </c>
      <c r="Q574">
        <v>30944.5</v>
      </c>
      <c r="R574">
        <f t="shared" si="33"/>
        <v>1938265.1479325152</v>
      </c>
      <c r="AG574" t="s">
        <v>2463</v>
      </c>
      <c r="AH574">
        <v>16377.76</v>
      </c>
      <c r="AI574">
        <f t="shared" si="34"/>
        <v>1770704.5621880165</v>
      </c>
      <c r="AJ574">
        <v>14721.45</v>
      </c>
      <c r="AK574">
        <f t="shared" si="35"/>
        <v>1700488.2646678656</v>
      </c>
    </row>
    <row r="575" spans="14:37">
      <c r="N575" t="s">
        <v>2464</v>
      </c>
      <c r="O575">
        <v>33928.559999999998</v>
      </c>
      <c r="P575">
        <f t="shared" si="32"/>
        <v>2114535.0069178701</v>
      </c>
      <c r="Q575">
        <v>30982.45</v>
      </c>
      <c r="R575">
        <f t="shared" si="33"/>
        <v>1940642.2153391317</v>
      </c>
      <c r="AG575" t="s">
        <v>2465</v>
      </c>
      <c r="AH575">
        <v>16466.12</v>
      </c>
      <c r="AI575">
        <f t="shared" si="34"/>
        <v>1780257.7278904647</v>
      </c>
      <c r="AJ575">
        <v>14795.9</v>
      </c>
      <c r="AK575">
        <f t="shared" si="35"/>
        <v>1709088.0528208343</v>
      </c>
    </row>
    <row r="576" spans="14:37">
      <c r="N576" t="s">
        <v>2466</v>
      </c>
      <c r="O576">
        <v>33470.58</v>
      </c>
      <c r="P576">
        <f t="shared" si="32"/>
        <v>2085992.2469991399</v>
      </c>
      <c r="Q576">
        <v>30710.6</v>
      </c>
      <c r="R576">
        <f t="shared" si="33"/>
        <v>1923614.395194503</v>
      </c>
      <c r="AG576" t="s">
        <v>2467</v>
      </c>
      <c r="AH576">
        <v>16460.27</v>
      </c>
      <c r="AI576">
        <f t="shared" si="34"/>
        <v>1779625.2469108438</v>
      </c>
      <c r="AJ576">
        <v>14728.35</v>
      </c>
      <c r="AK576">
        <f t="shared" si="35"/>
        <v>1701285.2900305989</v>
      </c>
    </row>
    <row r="577" spans="14:37">
      <c r="N577" t="s">
        <v>2468</v>
      </c>
      <c r="O577">
        <v>32841.910000000003</v>
      </c>
      <c r="P577">
        <f t="shared" si="32"/>
        <v>2046811.5472347219</v>
      </c>
      <c r="Q577">
        <v>30390.1</v>
      </c>
      <c r="R577">
        <f t="shared" si="33"/>
        <v>1903539.2936445547</v>
      </c>
      <c r="AG577" t="s">
        <v>2469</v>
      </c>
      <c r="AH577">
        <v>16435.509999999998</v>
      </c>
      <c r="AI577">
        <f t="shared" si="34"/>
        <v>1776948.2846791481</v>
      </c>
      <c r="AJ577">
        <v>14751.6</v>
      </c>
      <c r="AK577">
        <f t="shared" si="35"/>
        <v>1703970.9189702433</v>
      </c>
    </row>
    <row r="578" spans="14:37">
      <c r="N578" t="s">
        <v>2470</v>
      </c>
      <c r="O578">
        <v>32954.06</v>
      </c>
      <c r="P578">
        <f t="shared" si="32"/>
        <v>2053801.0894088026</v>
      </c>
      <c r="Q578">
        <v>30590.5</v>
      </c>
      <c r="R578">
        <f t="shared" si="33"/>
        <v>1916091.7128352246</v>
      </c>
      <c r="AG578" t="s">
        <v>2471</v>
      </c>
      <c r="AH578">
        <v>16521.919999999998</v>
      </c>
      <c r="AI578">
        <f t="shared" si="34"/>
        <v>1786290.6233883896</v>
      </c>
      <c r="AJ578">
        <v>14877.95</v>
      </c>
      <c r="AK578">
        <f t="shared" si="35"/>
        <v>1718565.7239820312</v>
      </c>
    </row>
    <row r="579" spans="14:37">
      <c r="N579" t="s">
        <v>2472</v>
      </c>
      <c r="O579">
        <v>32983.67</v>
      </c>
      <c r="P579">
        <f t="shared" ref="P579:P642" si="36">O579/O$2*1000000</f>
        <v>2055646.4781183391</v>
      </c>
      <c r="Q579">
        <v>30486.5</v>
      </c>
      <c r="R579">
        <f t="shared" ref="R579:R642" si="37">Q579/Q$2*1000000</f>
        <v>1909577.4833151165</v>
      </c>
      <c r="AG579" t="s">
        <v>2473</v>
      </c>
      <c r="AH579">
        <v>16447.490000000002</v>
      </c>
      <c r="AI579">
        <f t="shared" ref="AI579:AI642" si="38">AH579/AH$2*1000000</f>
        <v>1778243.5192322871</v>
      </c>
      <c r="AJ579">
        <v>14803.15</v>
      </c>
      <c r="AK579">
        <f t="shared" ref="AK579:AK642" si="39">AJ579/AJ$2*1000000</f>
        <v>1709925.5070063148</v>
      </c>
    </row>
    <row r="580" spans="14:37">
      <c r="N580" t="s">
        <v>2474</v>
      </c>
      <c r="O580">
        <v>32347.360000000001</v>
      </c>
      <c r="P580">
        <f t="shared" si="36"/>
        <v>2015989.6294265024</v>
      </c>
      <c r="Q580">
        <v>29634.05</v>
      </c>
      <c r="R580">
        <f t="shared" si="37"/>
        <v>1856182.7241380392</v>
      </c>
      <c r="AG580" t="s">
        <v>2475</v>
      </c>
      <c r="AH580">
        <v>16135.19</v>
      </c>
      <c r="AI580">
        <f t="shared" si="38"/>
        <v>1744478.7653971277</v>
      </c>
      <c r="AJ580">
        <v>14528.1</v>
      </c>
      <c r="AK580">
        <f t="shared" si="39"/>
        <v>1678154.2278730164</v>
      </c>
    </row>
    <row r="581" spans="14:37">
      <c r="N581" t="s">
        <v>2476</v>
      </c>
      <c r="O581">
        <v>32014.01</v>
      </c>
      <c r="P581">
        <f t="shared" si="36"/>
        <v>1995214.2046941803</v>
      </c>
      <c r="Q581">
        <v>29241.55</v>
      </c>
      <c r="R581">
        <f t="shared" si="37"/>
        <v>1831597.7713818622</v>
      </c>
      <c r="AG581" t="s">
        <v>2477</v>
      </c>
      <c r="AH581">
        <v>16022.51</v>
      </c>
      <c r="AI581">
        <f t="shared" si="38"/>
        <v>1732296.2086819636</v>
      </c>
      <c r="AJ581">
        <v>14480.3</v>
      </c>
      <c r="AK581">
        <f t="shared" si="39"/>
        <v>1672632.8057949517</v>
      </c>
    </row>
    <row r="582" spans="14:37">
      <c r="N582" t="s">
        <v>2478</v>
      </c>
      <c r="O582">
        <v>30897.48</v>
      </c>
      <c r="P582">
        <f t="shared" si="36"/>
        <v>1925628.529048824</v>
      </c>
      <c r="Q582">
        <v>27860.05</v>
      </c>
      <c r="R582">
        <f t="shared" si="37"/>
        <v>1745065.001362351</v>
      </c>
      <c r="AG582" t="s">
        <v>2479</v>
      </c>
      <c r="AH582">
        <v>16097.58</v>
      </c>
      <c r="AI582">
        <f t="shared" si="38"/>
        <v>1740412.5073384009</v>
      </c>
      <c r="AJ582">
        <v>14564.65</v>
      </c>
      <c r="AK582">
        <f t="shared" si="39"/>
        <v>1682376.1520770595</v>
      </c>
    </row>
    <row r="583" spans="14:37">
      <c r="N583" t="s">
        <v>2480</v>
      </c>
      <c r="O583">
        <v>31706.85</v>
      </c>
      <c r="P583">
        <f t="shared" si="36"/>
        <v>1976071.0234709014</v>
      </c>
      <c r="Q583">
        <v>28823.35</v>
      </c>
      <c r="R583">
        <f t="shared" si="37"/>
        <v>1805403.0522923509</v>
      </c>
      <c r="AG583" t="s">
        <v>2481</v>
      </c>
      <c r="AH583">
        <v>16274.64</v>
      </c>
      <c r="AI583">
        <f t="shared" si="38"/>
        <v>1759555.5983216006</v>
      </c>
      <c r="AJ583">
        <v>14641.45</v>
      </c>
      <c r="AK583">
        <f t="shared" si="39"/>
        <v>1691247.3908970463</v>
      </c>
    </row>
    <row r="584" spans="14:37">
      <c r="N584" t="s">
        <v>2482</v>
      </c>
      <c r="O584">
        <v>31975.67</v>
      </c>
      <c r="P584">
        <f t="shared" si="36"/>
        <v>1992824.7348149626</v>
      </c>
      <c r="Q584">
        <v>29133.25</v>
      </c>
      <c r="R584">
        <f t="shared" si="37"/>
        <v>1824814.2035258268</v>
      </c>
      <c r="AG584" t="s">
        <v>2483</v>
      </c>
      <c r="AH584">
        <v>15994.89</v>
      </c>
      <c r="AI584">
        <f t="shared" si="38"/>
        <v>1729310.0335268977</v>
      </c>
      <c r="AJ584">
        <v>14445.15</v>
      </c>
      <c r="AK584">
        <f t="shared" si="39"/>
        <v>1668572.5968818981</v>
      </c>
    </row>
    <row r="585" spans="14:37">
      <c r="N585" t="s">
        <v>2484</v>
      </c>
      <c r="O585">
        <v>32181.43</v>
      </c>
      <c r="P585">
        <f t="shared" si="36"/>
        <v>2005648.3478130805</v>
      </c>
      <c r="Q585">
        <v>29498.799999999999</v>
      </c>
      <c r="R585">
        <f t="shared" si="37"/>
        <v>1847711.0939207831</v>
      </c>
      <c r="AG585" t="s">
        <v>2485</v>
      </c>
      <c r="AH585">
        <v>15858.25</v>
      </c>
      <c r="AI585">
        <f t="shared" si="38"/>
        <v>1714537.0077054563</v>
      </c>
      <c r="AJ585">
        <v>14230.55</v>
      </c>
      <c r="AK585">
        <f t="shared" si="39"/>
        <v>1643783.9529916749</v>
      </c>
    </row>
    <row r="586" spans="14:37">
      <c r="N586" t="s">
        <v>2486</v>
      </c>
      <c r="O586">
        <v>32132.36</v>
      </c>
      <c r="P586">
        <f t="shared" si="36"/>
        <v>2002590.1504481034</v>
      </c>
      <c r="Q586">
        <v>29637.7</v>
      </c>
      <c r="R586">
        <f t="shared" si="37"/>
        <v>1856411.348539466</v>
      </c>
      <c r="AG586" t="s">
        <v>2487</v>
      </c>
      <c r="AH586">
        <v>15906.76</v>
      </c>
      <c r="AI586">
        <f t="shared" si="38"/>
        <v>1719781.7345980068</v>
      </c>
      <c r="AJ586">
        <v>14247.1</v>
      </c>
      <c r="AK586">
        <f t="shared" si="39"/>
        <v>1645695.6587530135</v>
      </c>
    </row>
    <row r="587" spans="14:37">
      <c r="N587" t="s">
        <v>2488</v>
      </c>
      <c r="O587">
        <v>32311.43</v>
      </c>
      <c r="P587">
        <f t="shared" si="36"/>
        <v>2013750.3583581587</v>
      </c>
      <c r="Q587">
        <v>29685.5</v>
      </c>
      <c r="R587">
        <f t="shared" si="37"/>
        <v>1859405.3886458233</v>
      </c>
      <c r="AG587" t="s">
        <v>2489</v>
      </c>
      <c r="AH587">
        <v>16091.51</v>
      </c>
      <c r="AI587">
        <f t="shared" si="38"/>
        <v>1739756.2407492897</v>
      </c>
      <c r="AJ587">
        <v>14394.75</v>
      </c>
      <c r="AK587">
        <f t="shared" si="39"/>
        <v>1662750.8464062819</v>
      </c>
    </row>
    <row r="588" spans="14:37">
      <c r="N588" t="s">
        <v>2490</v>
      </c>
      <c r="O588">
        <v>32524.14</v>
      </c>
      <c r="P588">
        <f t="shared" si="36"/>
        <v>2027007.117304648</v>
      </c>
      <c r="Q588">
        <v>29670.15</v>
      </c>
      <c r="R588">
        <f t="shared" si="37"/>
        <v>1858443.9134233843</v>
      </c>
      <c r="AG588" t="s">
        <v>2491</v>
      </c>
      <c r="AH588">
        <v>15997.18</v>
      </c>
      <c r="AI588">
        <f t="shared" si="38"/>
        <v>1729557.6200984076</v>
      </c>
      <c r="AJ588">
        <v>14310.35</v>
      </c>
      <c r="AK588">
        <f t="shared" si="39"/>
        <v>1653001.7245780674</v>
      </c>
    </row>
    <row r="589" spans="14:37">
      <c r="N589" t="s">
        <v>2492</v>
      </c>
      <c r="O589">
        <v>32608.82</v>
      </c>
      <c r="P589">
        <f t="shared" si="36"/>
        <v>2032284.642327396</v>
      </c>
      <c r="Q589">
        <v>29649.25</v>
      </c>
      <c r="R589">
        <f t="shared" si="37"/>
        <v>1857134.8038371317</v>
      </c>
      <c r="AG589" t="s">
        <v>2493</v>
      </c>
      <c r="AH589">
        <v>15880.4</v>
      </c>
      <c r="AI589">
        <f t="shared" si="38"/>
        <v>1716931.7861154748</v>
      </c>
      <c r="AJ589">
        <v>14210.4</v>
      </c>
      <c r="AK589">
        <f t="shared" si="39"/>
        <v>1641456.4079106499</v>
      </c>
    </row>
    <row r="590" spans="14:37">
      <c r="N590" t="s">
        <v>2494</v>
      </c>
      <c r="O590">
        <v>32289.83</v>
      </c>
      <c r="P590">
        <f t="shared" si="36"/>
        <v>2012404.1781445153</v>
      </c>
      <c r="Q590">
        <v>29292.9</v>
      </c>
      <c r="R590">
        <f t="shared" si="37"/>
        <v>1834814.1722074158</v>
      </c>
      <c r="AG590" t="s">
        <v>2495</v>
      </c>
      <c r="AH590">
        <v>15713.46</v>
      </c>
      <c r="AI590">
        <f t="shared" si="38"/>
        <v>1698882.8331688161</v>
      </c>
      <c r="AJ590">
        <v>14060.65</v>
      </c>
      <c r="AK590">
        <f t="shared" si="39"/>
        <v>1624158.6473208973</v>
      </c>
    </row>
    <row r="591" spans="14:37">
      <c r="N591" t="s">
        <v>2496</v>
      </c>
      <c r="O591">
        <v>32365.360000000001</v>
      </c>
      <c r="P591">
        <f t="shared" si="36"/>
        <v>2017111.4462712056</v>
      </c>
      <c r="Q591">
        <v>29395.7</v>
      </c>
      <c r="R591">
        <f t="shared" si="37"/>
        <v>1841253.2375407533</v>
      </c>
      <c r="AG591" t="s">
        <v>2497</v>
      </c>
      <c r="AH591">
        <v>15505.85</v>
      </c>
      <c r="AI591">
        <f t="shared" si="38"/>
        <v>1676436.7859587059</v>
      </c>
      <c r="AJ591">
        <v>13738.7</v>
      </c>
      <c r="AK591">
        <f t="shared" si="39"/>
        <v>1586969.9059394563</v>
      </c>
    </row>
    <row r="592" spans="14:37">
      <c r="N592" t="s">
        <v>2498</v>
      </c>
      <c r="O592">
        <v>32115.1</v>
      </c>
      <c r="P592">
        <f t="shared" si="36"/>
        <v>2001514.4527403491</v>
      </c>
      <c r="Q592">
        <v>29170.85</v>
      </c>
      <c r="R592">
        <f t="shared" si="37"/>
        <v>1827169.348044635</v>
      </c>
      <c r="AG592" t="s">
        <v>2499</v>
      </c>
      <c r="AH592">
        <v>15170.04</v>
      </c>
      <c r="AI592">
        <f t="shared" si="38"/>
        <v>1640130.2154003172</v>
      </c>
      <c r="AJ592">
        <v>13421.9</v>
      </c>
      <c r="AK592">
        <f t="shared" si="39"/>
        <v>1550376.045807011</v>
      </c>
    </row>
    <row r="593" spans="14:37">
      <c r="N593" t="s">
        <v>2500</v>
      </c>
      <c r="O593">
        <v>32403.8</v>
      </c>
      <c r="P593">
        <f t="shared" si="36"/>
        <v>2019507.1484662273</v>
      </c>
      <c r="Q593">
        <v>29444.55</v>
      </c>
      <c r="R593">
        <f t="shared" si="37"/>
        <v>1844313.0463105347</v>
      </c>
      <c r="AG593" t="s">
        <v>2501</v>
      </c>
      <c r="AH593">
        <v>15104.85</v>
      </c>
      <c r="AI593">
        <f t="shared" si="38"/>
        <v>1633082.1068427954</v>
      </c>
      <c r="AJ593">
        <v>13164.5</v>
      </c>
      <c r="AK593">
        <f t="shared" si="39"/>
        <v>1520643.5344493999</v>
      </c>
    </row>
    <row r="594" spans="14:37">
      <c r="N594" t="s">
        <v>2502</v>
      </c>
      <c r="O594">
        <v>32081.02</v>
      </c>
      <c r="P594">
        <f t="shared" si="36"/>
        <v>1999390.4795143779</v>
      </c>
      <c r="Q594">
        <v>29143.35</v>
      </c>
      <c r="R594">
        <f t="shared" si="37"/>
        <v>1825446.8354311448</v>
      </c>
      <c r="AG594" t="s">
        <v>2503</v>
      </c>
      <c r="AH594">
        <v>15113.38</v>
      </c>
      <c r="AI594">
        <f t="shared" si="38"/>
        <v>1634004.3397925675</v>
      </c>
      <c r="AJ594">
        <v>13094.05</v>
      </c>
      <c r="AK594">
        <f t="shared" si="39"/>
        <v>1512505.789984972</v>
      </c>
    </row>
    <row r="595" spans="14:37">
      <c r="N595" t="s">
        <v>2504</v>
      </c>
      <c r="O595">
        <v>32002.28</v>
      </c>
      <c r="P595">
        <f t="shared" si="36"/>
        <v>1994483.1540503821</v>
      </c>
      <c r="Q595">
        <v>29012.7</v>
      </c>
      <c r="R595">
        <f t="shared" si="37"/>
        <v>1817263.3345965093</v>
      </c>
      <c r="AG595" t="s">
        <v>2505</v>
      </c>
      <c r="AH595">
        <v>14819.15</v>
      </c>
      <c r="AI595">
        <f t="shared" si="38"/>
        <v>1602193.2494277938</v>
      </c>
      <c r="AJ595">
        <v>12761.8</v>
      </c>
      <c r="AK595">
        <f t="shared" si="39"/>
        <v>1474127.2861055376</v>
      </c>
    </row>
    <row r="596" spans="14:37">
      <c r="N596" t="s">
        <v>2506</v>
      </c>
      <c r="O596">
        <v>31925.47</v>
      </c>
      <c r="P596">
        <f t="shared" si="36"/>
        <v>1989696.1122814016</v>
      </c>
      <c r="Q596">
        <v>29030.35</v>
      </c>
      <c r="R596">
        <f t="shared" si="37"/>
        <v>1818368.8745102584</v>
      </c>
      <c r="AG596" t="s">
        <v>2507</v>
      </c>
      <c r="AH596">
        <v>14575.52</v>
      </c>
      <c r="AI596">
        <f t="shared" si="38"/>
        <v>1575852.8492457257</v>
      </c>
      <c r="AJ596">
        <v>12415.75</v>
      </c>
      <c r="AK596">
        <f t="shared" si="39"/>
        <v>1434154.7315006368</v>
      </c>
    </row>
    <row r="597" spans="14:37">
      <c r="N597" t="s">
        <v>2508</v>
      </c>
      <c r="O597">
        <v>32022.37</v>
      </c>
      <c r="P597">
        <f t="shared" si="36"/>
        <v>1995735.2262953869</v>
      </c>
      <c r="Q597">
        <v>29166.1</v>
      </c>
      <c r="R597">
        <f t="shared" si="37"/>
        <v>1826871.8231386684</v>
      </c>
      <c r="AG597" t="s">
        <v>2509</v>
      </c>
      <c r="AH597">
        <v>14517.69</v>
      </c>
      <c r="AI597">
        <f t="shared" si="38"/>
        <v>1569600.4774420522</v>
      </c>
      <c r="AJ597">
        <v>12473.85</v>
      </c>
      <c r="AK597">
        <f t="shared" si="39"/>
        <v>1440865.9160766946</v>
      </c>
    </row>
    <row r="598" spans="14:37">
      <c r="N598" t="s">
        <v>2510</v>
      </c>
      <c r="O598">
        <v>32042.799999999999</v>
      </c>
      <c r="P598">
        <f t="shared" si="36"/>
        <v>1997008.4884141248</v>
      </c>
      <c r="Q598">
        <v>29240.1</v>
      </c>
      <c r="R598">
        <f t="shared" si="37"/>
        <v>1831506.9479895146</v>
      </c>
      <c r="AG598" t="s">
        <v>2511</v>
      </c>
      <c r="AH598">
        <v>14306.12</v>
      </c>
      <c r="AI598">
        <f t="shared" si="38"/>
        <v>1546726.2892611215</v>
      </c>
      <c r="AJ598">
        <v>12391.65</v>
      </c>
      <c r="AK598">
        <f t="shared" si="39"/>
        <v>1431370.9182771777</v>
      </c>
    </row>
    <row r="599" spans="14:37">
      <c r="N599" t="s">
        <v>2512</v>
      </c>
      <c r="O599">
        <v>31993.77</v>
      </c>
      <c r="P599">
        <f t="shared" si="36"/>
        <v>1993952.7839754696</v>
      </c>
      <c r="Q599">
        <v>29430.5</v>
      </c>
      <c r="R599">
        <f t="shared" si="37"/>
        <v>1843432.9989570971</v>
      </c>
      <c r="AG599" t="s">
        <v>2513</v>
      </c>
      <c r="AH599">
        <v>13948.16</v>
      </c>
      <c r="AI599">
        <f t="shared" si="38"/>
        <v>1508024.9402927142</v>
      </c>
      <c r="AJ599">
        <v>11991.65</v>
      </c>
      <c r="AK599">
        <f t="shared" si="39"/>
        <v>1385166.5494230804</v>
      </c>
    </row>
    <row r="600" spans="14:37">
      <c r="N600" t="s">
        <v>2514</v>
      </c>
      <c r="O600">
        <v>32047.11</v>
      </c>
      <c r="P600">
        <f t="shared" si="36"/>
        <v>1997277.1012252735</v>
      </c>
      <c r="Q600">
        <v>29280.9</v>
      </c>
      <c r="R600">
        <f t="shared" si="37"/>
        <v>1834062.5303397109</v>
      </c>
      <c r="AG600" t="s">
        <v>2515</v>
      </c>
      <c r="AH600">
        <v>13564.49</v>
      </c>
      <c r="AI600">
        <f t="shared" si="38"/>
        <v>1466543.9185061771</v>
      </c>
      <c r="AJ600">
        <v>11761.4</v>
      </c>
      <c r="AK600">
        <f t="shared" si="39"/>
        <v>1358570.1596014411</v>
      </c>
    </row>
    <row r="601" spans="14:37">
      <c r="N601" t="s">
        <v>2516</v>
      </c>
      <c r="O601">
        <v>31996.71</v>
      </c>
      <c r="P601">
        <f t="shared" si="36"/>
        <v>1994136.0140601045</v>
      </c>
      <c r="Q601">
        <v>29182.55</v>
      </c>
      <c r="R601">
        <f t="shared" si="37"/>
        <v>1827902.1988656472</v>
      </c>
      <c r="AG601" t="s">
        <v>2517</v>
      </c>
      <c r="AH601">
        <v>13260.25</v>
      </c>
      <c r="AI601">
        <f t="shared" si="38"/>
        <v>1433650.5829096069</v>
      </c>
      <c r="AJ601">
        <v>11535.2</v>
      </c>
      <c r="AK601">
        <f t="shared" si="39"/>
        <v>1332441.5890144492</v>
      </c>
    </row>
    <row r="602" spans="14:37">
      <c r="N602" t="s">
        <v>2518</v>
      </c>
      <c r="O602">
        <v>31799.61</v>
      </c>
      <c r="P602">
        <f t="shared" si="36"/>
        <v>1981852.1196106048</v>
      </c>
      <c r="Q602">
        <v>29114.1</v>
      </c>
      <c r="R602">
        <f t="shared" si="37"/>
        <v>1823614.7083786144</v>
      </c>
      <c r="AG602" t="s">
        <v>2519</v>
      </c>
      <c r="AH602">
        <v>13143.45</v>
      </c>
      <c r="AI602">
        <f t="shared" si="38"/>
        <v>1421022.5865985388</v>
      </c>
      <c r="AJ602">
        <v>11429.95</v>
      </c>
      <c r="AK602">
        <f t="shared" si="39"/>
        <v>1320284.0644597148</v>
      </c>
    </row>
    <row r="603" spans="14:37">
      <c r="N603" t="s">
        <v>2520</v>
      </c>
      <c r="O603">
        <v>31650.55</v>
      </c>
      <c r="P603">
        <f t="shared" si="36"/>
        <v>1972562.229673302</v>
      </c>
      <c r="Q603">
        <v>29035.65</v>
      </c>
      <c r="R603">
        <f t="shared" si="37"/>
        <v>1818700.8496684949</v>
      </c>
      <c r="AG603" t="s">
        <v>2521</v>
      </c>
      <c r="AH603">
        <v>13600.89</v>
      </c>
      <c r="AI603">
        <f t="shared" si="38"/>
        <v>1470479.3557127086</v>
      </c>
      <c r="AJ603">
        <v>11936.55</v>
      </c>
      <c r="AK603">
        <f t="shared" si="39"/>
        <v>1378801.8976134285</v>
      </c>
    </row>
    <row r="604" spans="14:37">
      <c r="N604" t="s">
        <v>2522</v>
      </c>
      <c r="O604">
        <v>31557.54</v>
      </c>
      <c r="P604">
        <f t="shared" si="36"/>
        <v>1966765.5527440889</v>
      </c>
      <c r="Q604">
        <v>29020.75</v>
      </c>
      <c r="R604">
        <f t="shared" si="37"/>
        <v>1817767.5610160946</v>
      </c>
      <c r="AG604" t="s">
        <v>2523</v>
      </c>
      <c r="AH604">
        <v>13293.51</v>
      </c>
      <c r="AI604">
        <f t="shared" si="38"/>
        <v>1437246.5345988718</v>
      </c>
      <c r="AJ604">
        <v>11836.2</v>
      </c>
      <c r="AK604">
        <f t="shared" si="39"/>
        <v>1367210.3765771573</v>
      </c>
    </row>
    <row r="605" spans="14:37">
      <c r="N605" t="s">
        <v>2524</v>
      </c>
      <c r="O605">
        <v>31218.43</v>
      </c>
      <c r="P605">
        <f t="shared" si="36"/>
        <v>1945631.1466214617</v>
      </c>
      <c r="Q605">
        <v>28484.9</v>
      </c>
      <c r="R605">
        <f t="shared" si="37"/>
        <v>1784203.6197819612</v>
      </c>
      <c r="AG605" t="s">
        <v>2525</v>
      </c>
      <c r="AH605">
        <v>13619.98</v>
      </c>
      <c r="AI605">
        <f t="shared" si="38"/>
        <v>1472543.2979180021</v>
      </c>
      <c r="AJ605">
        <v>12065.85</v>
      </c>
      <c r="AK605">
        <f t="shared" si="39"/>
        <v>1393737.4598455157</v>
      </c>
    </row>
    <row r="606" spans="14:37">
      <c r="N606" t="s">
        <v>2526</v>
      </c>
      <c r="O606">
        <v>30889.26</v>
      </c>
      <c r="P606">
        <f t="shared" si="36"/>
        <v>1925116.2326897429</v>
      </c>
      <c r="Q606">
        <v>27228.55</v>
      </c>
      <c r="R606">
        <f t="shared" si="37"/>
        <v>1705509.8480743875</v>
      </c>
      <c r="AG606" t="s">
        <v>2527</v>
      </c>
      <c r="AH606">
        <v>13778.04</v>
      </c>
      <c r="AI606">
        <f t="shared" si="38"/>
        <v>1489632.1771725181</v>
      </c>
      <c r="AJ606">
        <v>12281.05</v>
      </c>
      <c r="AK606">
        <f t="shared" si="39"/>
        <v>1418595.4102890198</v>
      </c>
    </row>
    <row r="607" spans="14:37">
      <c r="N607" t="s">
        <v>2528</v>
      </c>
      <c r="O607">
        <v>30809.13</v>
      </c>
      <c r="P607">
        <f t="shared" si="36"/>
        <v>1920122.2780360726</v>
      </c>
      <c r="Q607">
        <v>26825</v>
      </c>
      <c r="R607">
        <f t="shared" si="37"/>
        <v>1680232.7584316994</v>
      </c>
      <c r="AG607" t="s">
        <v>2529</v>
      </c>
      <c r="AH607">
        <v>13982.71</v>
      </c>
      <c r="AI607">
        <f t="shared" si="38"/>
        <v>1511760.3621467159</v>
      </c>
      <c r="AJ607">
        <v>12633.85</v>
      </c>
      <c r="AK607">
        <f t="shared" si="39"/>
        <v>1459347.6636183334</v>
      </c>
    </row>
    <row r="608" spans="14:37">
      <c r="N608" t="s">
        <v>2530</v>
      </c>
      <c r="O608">
        <v>31359.23</v>
      </c>
      <c r="P608">
        <f t="shared" si="36"/>
        <v>1954406.2472733618</v>
      </c>
      <c r="Q608">
        <v>27358.05</v>
      </c>
      <c r="R608">
        <f t="shared" si="37"/>
        <v>1713621.3165633683</v>
      </c>
      <c r="AG608" t="s">
        <v>2531</v>
      </c>
      <c r="AH608">
        <v>13805.15</v>
      </c>
      <c r="AI608">
        <f t="shared" si="38"/>
        <v>1492563.2129601298</v>
      </c>
      <c r="AJ608">
        <v>12464.25</v>
      </c>
      <c r="AK608">
        <f t="shared" si="39"/>
        <v>1439757.0112241963</v>
      </c>
    </row>
    <row r="609" spans="14:37">
      <c r="N609" t="s">
        <v>2532</v>
      </c>
      <c r="O609">
        <v>31164.05</v>
      </c>
      <c r="P609">
        <f t="shared" si="36"/>
        <v>1942242.0132872972</v>
      </c>
      <c r="Q609">
        <v>26516.9</v>
      </c>
      <c r="R609">
        <f t="shared" si="37"/>
        <v>1660934.3534783795</v>
      </c>
      <c r="AG609" t="s">
        <v>2533</v>
      </c>
      <c r="AH609">
        <v>13530.08</v>
      </c>
      <c r="AI609">
        <f t="shared" si="38"/>
        <v>1462823.6329491236</v>
      </c>
      <c r="AJ609">
        <v>12237.9</v>
      </c>
      <c r="AK609">
        <f t="shared" si="39"/>
        <v>1413611.1139988841</v>
      </c>
    </row>
    <row r="610" spans="14:37">
      <c r="N610" t="s">
        <v>2534</v>
      </c>
      <c r="O610">
        <v>31195.58</v>
      </c>
      <c r="P610">
        <f t="shared" si="36"/>
        <v>1944207.0624602693</v>
      </c>
      <c r="Q610">
        <v>26266.7</v>
      </c>
      <c r="R610">
        <f t="shared" si="37"/>
        <v>1645262.620536735</v>
      </c>
      <c r="AG610" t="s">
        <v>2535</v>
      </c>
      <c r="AH610">
        <v>13393.66</v>
      </c>
      <c r="AI610">
        <f t="shared" si="38"/>
        <v>1448074.3927371723</v>
      </c>
      <c r="AJ610">
        <v>11985.95</v>
      </c>
      <c r="AK610">
        <f t="shared" si="39"/>
        <v>1384508.1371669099</v>
      </c>
    </row>
    <row r="611" spans="14:37">
      <c r="N611" t="s">
        <v>2536</v>
      </c>
      <c r="O611">
        <v>31300.99</v>
      </c>
      <c r="P611">
        <f t="shared" si="36"/>
        <v>1950776.5465491668</v>
      </c>
      <c r="Q611">
        <v>26202.5</v>
      </c>
      <c r="R611">
        <f t="shared" si="37"/>
        <v>1641241.3365445144</v>
      </c>
      <c r="AG611" t="s">
        <v>2537</v>
      </c>
      <c r="AH611">
        <v>13168.13</v>
      </c>
      <c r="AI611">
        <f t="shared" si="38"/>
        <v>1423690.8995176924</v>
      </c>
      <c r="AJ611">
        <v>11793.05</v>
      </c>
      <c r="AK611">
        <f t="shared" si="39"/>
        <v>1362226.0802870214</v>
      </c>
    </row>
    <row r="612" spans="14:37">
      <c r="N612" t="s">
        <v>2538</v>
      </c>
      <c r="O612">
        <v>31438.080000000002</v>
      </c>
      <c r="P612">
        <f t="shared" si="36"/>
        <v>1959320.4282847424</v>
      </c>
      <c r="Q612">
        <v>26309.55</v>
      </c>
      <c r="R612">
        <f t="shared" si="37"/>
        <v>1647946.6083726641</v>
      </c>
      <c r="AG612" t="s">
        <v>2539</v>
      </c>
      <c r="AH612">
        <v>13236.02</v>
      </c>
      <c r="AI612">
        <f t="shared" si="38"/>
        <v>1431030.9223735009</v>
      </c>
      <c r="AJ612">
        <v>11809.85</v>
      </c>
      <c r="AK612">
        <f t="shared" si="39"/>
        <v>1364166.6637788936</v>
      </c>
    </row>
    <row r="613" spans="14:37">
      <c r="N613" t="s">
        <v>2540</v>
      </c>
      <c r="O613">
        <v>31493.81</v>
      </c>
      <c r="P613">
        <f t="shared" si="36"/>
        <v>1962793.6978822593</v>
      </c>
      <c r="Q613">
        <v>26271.15</v>
      </c>
      <c r="R613">
        <f t="shared" si="37"/>
        <v>1645541.3543960089</v>
      </c>
      <c r="AG613" t="s">
        <v>2541</v>
      </c>
      <c r="AH613">
        <v>13093.75</v>
      </c>
      <c r="AI613">
        <f t="shared" si="38"/>
        <v>1415649.2011819284</v>
      </c>
      <c r="AJ613">
        <v>11668.65</v>
      </c>
      <c r="AK613">
        <f t="shared" si="39"/>
        <v>1347856.5215733973</v>
      </c>
    </row>
    <row r="614" spans="14:37">
      <c r="N614" t="s">
        <v>2542</v>
      </c>
      <c r="O614">
        <v>31653.22</v>
      </c>
      <c r="P614">
        <f t="shared" si="36"/>
        <v>1972728.6325052665</v>
      </c>
      <c r="Q614">
        <v>26531.15</v>
      </c>
      <c r="R614">
        <f t="shared" si="37"/>
        <v>1661826.9281962789</v>
      </c>
      <c r="AG614" t="s">
        <v>2543</v>
      </c>
      <c r="AH614">
        <v>13116.33</v>
      </c>
      <c r="AI614">
        <f t="shared" si="38"/>
        <v>1418090.4696468592</v>
      </c>
      <c r="AJ614">
        <v>11702.8</v>
      </c>
      <c r="AK614">
        <f t="shared" si="39"/>
        <v>1351801.2195643156</v>
      </c>
    </row>
    <row r="615" spans="14:37">
      <c r="N615" t="s">
        <v>2544</v>
      </c>
      <c r="O615">
        <v>31729.33</v>
      </c>
      <c r="P615">
        <f t="shared" si="36"/>
        <v>1977472.0480636198</v>
      </c>
      <c r="Q615">
        <v>26336.05</v>
      </c>
      <c r="R615">
        <f t="shared" si="37"/>
        <v>1649606.4841638454</v>
      </c>
      <c r="AG615" t="s">
        <v>2545</v>
      </c>
      <c r="AH615">
        <v>13425.98</v>
      </c>
      <c r="AI615">
        <f t="shared" si="38"/>
        <v>1451568.7150040704</v>
      </c>
      <c r="AJ615">
        <v>12030.05</v>
      </c>
      <c r="AK615">
        <f t="shared" si="39"/>
        <v>1389602.1688330737</v>
      </c>
    </row>
    <row r="616" spans="14:37">
      <c r="N616" t="s">
        <v>2546</v>
      </c>
      <c r="O616">
        <v>31902.01</v>
      </c>
      <c r="P616">
        <f t="shared" si="36"/>
        <v>1988234.010993805</v>
      </c>
      <c r="Q616">
        <v>26307.1</v>
      </c>
      <c r="R616">
        <f t="shared" si="37"/>
        <v>1647793.1481580078</v>
      </c>
      <c r="AG616" t="s">
        <v>2547</v>
      </c>
      <c r="AH616">
        <v>13523.7</v>
      </c>
      <c r="AI616">
        <f t="shared" si="38"/>
        <v>1462133.850273913</v>
      </c>
      <c r="AJ616">
        <v>12068.8</v>
      </c>
      <c r="AK616">
        <f t="shared" si="39"/>
        <v>1394078.2170658146</v>
      </c>
    </row>
    <row r="617" spans="14:37">
      <c r="N617" t="s">
        <v>2548</v>
      </c>
      <c r="O617">
        <v>31574.09</v>
      </c>
      <c r="P617">
        <f t="shared" si="36"/>
        <v>1967797.0010096354</v>
      </c>
      <c r="Q617">
        <v>25952.25</v>
      </c>
      <c r="R617">
        <f t="shared" si="37"/>
        <v>1625566.4717617547</v>
      </c>
      <c r="AG617" t="s">
        <v>2549</v>
      </c>
      <c r="AH617">
        <v>13800.3</v>
      </c>
      <c r="AI617">
        <f t="shared" si="38"/>
        <v>1492038.8483872812</v>
      </c>
      <c r="AJ617">
        <v>12332.7</v>
      </c>
      <c r="AK617">
        <f t="shared" si="39"/>
        <v>1424561.5494173053</v>
      </c>
    </row>
    <row r="618" spans="14:37">
      <c r="N618" t="s">
        <v>2550</v>
      </c>
      <c r="O618">
        <v>31456.9</v>
      </c>
      <c r="P618">
        <f t="shared" si="36"/>
        <v>1960493.3501190373</v>
      </c>
      <c r="Q618">
        <v>25895.1</v>
      </c>
      <c r="R618">
        <f t="shared" si="37"/>
        <v>1621986.7773668107</v>
      </c>
      <c r="AG618" t="s">
        <v>2551</v>
      </c>
      <c r="AH618">
        <v>13823.03</v>
      </c>
      <c r="AI618">
        <f t="shared" si="38"/>
        <v>1494496.3343132283</v>
      </c>
      <c r="AJ618">
        <v>12400.95</v>
      </c>
      <c r="AK618">
        <f t="shared" si="39"/>
        <v>1432445.1698530354</v>
      </c>
    </row>
    <row r="619" spans="14:37">
      <c r="N619" t="s">
        <v>2552</v>
      </c>
      <c r="O619">
        <v>31595.75</v>
      </c>
      <c r="P619">
        <f t="shared" si="36"/>
        <v>1969146.9206127615</v>
      </c>
      <c r="Q619">
        <v>25874.65</v>
      </c>
      <c r="R619">
        <f t="shared" si="37"/>
        <v>1620705.8543505971</v>
      </c>
      <c r="AG619" t="s">
        <v>2553</v>
      </c>
      <c r="AH619">
        <v>13777.71</v>
      </c>
      <c r="AI619">
        <f t="shared" si="38"/>
        <v>1489596.4987582827</v>
      </c>
      <c r="AJ619">
        <v>12284.55</v>
      </c>
      <c r="AK619">
        <f t="shared" si="39"/>
        <v>1418999.698516493</v>
      </c>
    </row>
    <row r="620" spans="14:37">
      <c r="N620" t="s">
        <v>2554</v>
      </c>
      <c r="O620">
        <v>31892.84</v>
      </c>
      <c r="P620">
        <f t="shared" si="36"/>
        <v>1987662.5076345869</v>
      </c>
      <c r="Q620">
        <v>26213.8</v>
      </c>
      <c r="R620">
        <f t="shared" si="37"/>
        <v>1641949.1326366032</v>
      </c>
      <c r="AG620" t="s">
        <v>2555</v>
      </c>
      <c r="AH620">
        <v>13679.7</v>
      </c>
      <c r="AI620">
        <f t="shared" si="38"/>
        <v>1479000.0097304764</v>
      </c>
      <c r="AJ620">
        <v>12190.95</v>
      </c>
      <c r="AK620">
        <f t="shared" si="39"/>
        <v>1408187.8762046346</v>
      </c>
    </row>
    <row r="621" spans="14:37">
      <c r="N621" t="s">
        <v>2556</v>
      </c>
      <c r="O621">
        <v>31675.15</v>
      </c>
      <c r="P621">
        <f t="shared" si="36"/>
        <v>1974095.3793610632</v>
      </c>
      <c r="Q621">
        <v>26091.5</v>
      </c>
      <c r="R621">
        <f t="shared" si="37"/>
        <v>1634288.6492682453</v>
      </c>
      <c r="AG621" t="s">
        <v>2557</v>
      </c>
      <c r="AH621">
        <v>13620.11</v>
      </c>
      <c r="AI621">
        <f t="shared" si="38"/>
        <v>1472557.3530508827</v>
      </c>
      <c r="AJ621">
        <v>12137.15</v>
      </c>
      <c r="AK621">
        <f t="shared" si="39"/>
        <v>1401973.3885937585</v>
      </c>
    </row>
    <row r="622" spans="14:37">
      <c r="N622" t="s">
        <v>2558</v>
      </c>
      <c r="O622">
        <v>31645.599999999999</v>
      </c>
      <c r="P622">
        <f t="shared" si="36"/>
        <v>1972253.7300410087</v>
      </c>
      <c r="Q622">
        <v>26049.599999999999</v>
      </c>
      <c r="R622">
        <f t="shared" si="37"/>
        <v>1631664.1664135095</v>
      </c>
      <c r="AG622" t="s">
        <v>2559</v>
      </c>
      <c r="AH622">
        <v>13747.06</v>
      </c>
      <c r="AI622">
        <f t="shared" si="38"/>
        <v>1486282.7308906952</v>
      </c>
      <c r="AJ622">
        <v>12256.7</v>
      </c>
      <c r="AK622">
        <f t="shared" si="39"/>
        <v>1415782.7193350268</v>
      </c>
    </row>
    <row r="623" spans="14:37">
      <c r="N623" t="s">
        <v>2560</v>
      </c>
      <c r="O623">
        <v>31563.599999999999</v>
      </c>
      <c r="P623">
        <f t="shared" si="36"/>
        <v>1967143.2310818054</v>
      </c>
      <c r="Q623">
        <v>25953.9</v>
      </c>
      <c r="R623">
        <f t="shared" si="37"/>
        <v>1625669.8225185641</v>
      </c>
      <c r="AG623" t="s">
        <v>2561</v>
      </c>
      <c r="AH623">
        <v>13898.2</v>
      </c>
      <c r="AI623">
        <f t="shared" si="38"/>
        <v>1502623.4446103431</v>
      </c>
      <c r="AJ623">
        <v>12303.8</v>
      </c>
      <c r="AK623">
        <f t="shared" si="39"/>
        <v>1421223.2837675964</v>
      </c>
    </row>
    <row r="624" spans="14:37">
      <c r="N624" t="s">
        <v>2562</v>
      </c>
      <c r="O624">
        <v>31145.52</v>
      </c>
      <c r="P624">
        <f t="shared" si="36"/>
        <v>1941087.1651688335</v>
      </c>
      <c r="Q624">
        <v>25452.65</v>
      </c>
      <c r="R624">
        <f t="shared" si="37"/>
        <v>1594273.1153363129</v>
      </c>
      <c r="AG624" t="s">
        <v>2563</v>
      </c>
      <c r="AH624">
        <v>13825.73</v>
      </c>
      <c r="AI624">
        <f t="shared" si="38"/>
        <v>1494788.2486115149</v>
      </c>
      <c r="AJ624">
        <v>12290.95</v>
      </c>
      <c r="AK624">
        <f t="shared" si="39"/>
        <v>1419738.9684181588</v>
      </c>
    </row>
    <row r="625" spans="14:37">
      <c r="N625" t="s">
        <v>2564</v>
      </c>
      <c r="O625">
        <v>31195.73</v>
      </c>
      <c r="P625">
        <f t="shared" si="36"/>
        <v>1944216.4109339749</v>
      </c>
      <c r="Q625">
        <v>25413.85</v>
      </c>
      <c r="R625">
        <f t="shared" si="37"/>
        <v>1591842.8066307339</v>
      </c>
      <c r="AG625" t="s">
        <v>2565</v>
      </c>
      <c r="AH625">
        <v>13837.7</v>
      </c>
      <c r="AI625">
        <f t="shared" si="38"/>
        <v>1496082.4020005858</v>
      </c>
      <c r="AJ625">
        <v>12357.7</v>
      </c>
      <c r="AK625">
        <f t="shared" si="39"/>
        <v>1427449.3224706862</v>
      </c>
    </row>
    <row r="626" spans="14:37">
      <c r="N626" t="s">
        <v>2566</v>
      </c>
      <c r="O626">
        <v>31049.97</v>
      </c>
      <c r="P626">
        <f t="shared" si="36"/>
        <v>1935132.187418201</v>
      </c>
      <c r="Q626">
        <v>25231.05</v>
      </c>
      <c r="R626">
        <f t="shared" si="37"/>
        <v>1580392.7955126981</v>
      </c>
      <c r="AG626" t="s">
        <v>2567</v>
      </c>
      <c r="AH626">
        <v>13837.26</v>
      </c>
      <c r="AI626">
        <f t="shared" si="38"/>
        <v>1496034.8307816058</v>
      </c>
      <c r="AJ626">
        <v>12328.05</v>
      </c>
      <c r="AK626">
        <f t="shared" si="39"/>
        <v>1424024.4236293761</v>
      </c>
    </row>
    <row r="627" spans="14:37">
      <c r="N627" t="s">
        <v>2568</v>
      </c>
      <c r="O627">
        <v>30983.3</v>
      </c>
      <c r="P627">
        <f t="shared" si="36"/>
        <v>1930977.1024717363</v>
      </c>
      <c r="Q627">
        <v>24982.7</v>
      </c>
      <c r="R627">
        <f t="shared" si="37"/>
        <v>1564836.9406923249</v>
      </c>
      <c r="AG627" t="s">
        <v>2569</v>
      </c>
      <c r="AH627">
        <v>13830.95</v>
      </c>
      <c r="AI627">
        <f t="shared" si="38"/>
        <v>1495352.6162548691</v>
      </c>
      <c r="AJ627">
        <v>12362.75</v>
      </c>
      <c r="AK627">
        <f t="shared" si="39"/>
        <v>1428032.652627469</v>
      </c>
    </row>
    <row r="628" spans="14:37">
      <c r="N628" t="s">
        <v>2570</v>
      </c>
      <c r="O628">
        <v>31226.25</v>
      </c>
      <c r="P628">
        <f t="shared" si="36"/>
        <v>1946118.513717327</v>
      </c>
      <c r="Q628">
        <v>25277.200000000001</v>
      </c>
      <c r="R628">
        <f t="shared" si="37"/>
        <v>1583283.4848622461</v>
      </c>
      <c r="AG628" t="s">
        <v>2571</v>
      </c>
      <c r="AH628">
        <v>13829.46</v>
      </c>
      <c r="AI628">
        <f t="shared" si="38"/>
        <v>1495191.5228087776</v>
      </c>
      <c r="AJ628">
        <v>12374.4</v>
      </c>
      <c r="AK628">
        <f t="shared" si="39"/>
        <v>1429378.3548703447</v>
      </c>
    </row>
    <row r="629" spans="14:37">
      <c r="N629" t="s">
        <v>2572</v>
      </c>
      <c r="O629">
        <v>31806.17</v>
      </c>
      <c r="P629">
        <f t="shared" si="36"/>
        <v>1982260.959527341</v>
      </c>
      <c r="Q629">
        <v>25856.25</v>
      </c>
      <c r="R629">
        <f t="shared" si="37"/>
        <v>1619553.3368201165</v>
      </c>
      <c r="AG629" t="s">
        <v>2573</v>
      </c>
      <c r="AH629">
        <v>13858.44</v>
      </c>
      <c r="AI629">
        <f t="shared" si="38"/>
        <v>1498324.7362770548</v>
      </c>
      <c r="AJ629">
        <v>12466.9</v>
      </c>
      <c r="AK629">
        <f t="shared" si="39"/>
        <v>1440063.1151678546</v>
      </c>
    </row>
    <row r="630" spans="14:37">
      <c r="N630" t="s">
        <v>2574</v>
      </c>
      <c r="O630">
        <v>31703.3</v>
      </c>
      <c r="P630">
        <f t="shared" si="36"/>
        <v>1975849.7762598626</v>
      </c>
      <c r="Q630">
        <v>25872.45</v>
      </c>
      <c r="R630">
        <f t="shared" si="37"/>
        <v>1620568.0533415182</v>
      </c>
      <c r="AG630" t="s">
        <v>2575</v>
      </c>
      <c r="AH630">
        <v>13713.9</v>
      </c>
      <c r="AI630">
        <f t="shared" si="38"/>
        <v>1482697.5908421075</v>
      </c>
      <c r="AJ630">
        <v>12362.9</v>
      </c>
      <c r="AK630">
        <f t="shared" si="39"/>
        <v>1428049.9792657893</v>
      </c>
    </row>
    <row r="631" spans="14:37">
      <c r="N631" t="s">
        <v>2576</v>
      </c>
      <c r="O631">
        <v>31902.3</v>
      </c>
      <c r="P631">
        <f t="shared" si="36"/>
        <v>1988252.0847096364</v>
      </c>
      <c r="Q631">
        <v>26250.799999999999</v>
      </c>
      <c r="R631">
        <f t="shared" si="37"/>
        <v>1644266.6950620261</v>
      </c>
      <c r="AG631" t="s">
        <v>2577</v>
      </c>
      <c r="AH631">
        <v>13723.46</v>
      </c>
      <c r="AI631">
        <f t="shared" si="38"/>
        <v>1483731.183690856</v>
      </c>
      <c r="AJ631">
        <v>12267.2</v>
      </c>
      <c r="AK631">
        <f t="shared" si="39"/>
        <v>1416995.584017447</v>
      </c>
    </row>
    <row r="632" spans="14:37">
      <c r="N632" t="s">
        <v>2578</v>
      </c>
      <c r="O632">
        <v>32057.439999999999</v>
      </c>
      <c r="P632">
        <f t="shared" si="36"/>
        <v>1997920.8994478169</v>
      </c>
      <c r="Q632">
        <v>26530.5</v>
      </c>
      <c r="R632">
        <f t="shared" si="37"/>
        <v>1661786.2142617782</v>
      </c>
      <c r="AG632" t="s">
        <v>2579</v>
      </c>
      <c r="AH632">
        <v>13642.78</v>
      </c>
      <c r="AI632">
        <f t="shared" si="38"/>
        <v>1475008.3519924232</v>
      </c>
      <c r="AJ632">
        <v>12184.3</v>
      </c>
      <c r="AK632">
        <f t="shared" si="39"/>
        <v>1407419.728572435</v>
      </c>
    </row>
    <row r="633" spans="14:37">
      <c r="N633" t="s">
        <v>2580</v>
      </c>
      <c r="O633">
        <v>32275.41</v>
      </c>
      <c r="P633">
        <f t="shared" si="36"/>
        <v>2011505.4782055917</v>
      </c>
      <c r="Q633">
        <v>26772.1</v>
      </c>
      <c r="R633">
        <f t="shared" si="37"/>
        <v>1676919.2705315675</v>
      </c>
      <c r="AG633" t="s">
        <v>2581</v>
      </c>
      <c r="AH633">
        <v>13659.24</v>
      </c>
      <c r="AI633">
        <f t="shared" si="38"/>
        <v>1476787.9480479041</v>
      </c>
      <c r="AJ633">
        <v>12270.1</v>
      </c>
      <c r="AK633">
        <f t="shared" si="39"/>
        <v>1417330.5656916387</v>
      </c>
    </row>
    <row r="634" spans="14:37">
      <c r="N634" t="s">
        <v>2582</v>
      </c>
      <c r="O634">
        <v>32069.68</v>
      </c>
      <c r="P634">
        <f t="shared" si="36"/>
        <v>1998683.734902215</v>
      </c>
      <c r="Q634">
        <v>26661.8</v>
      </c>
      <c r="R634">
        <f t="shared" si="37"/>
        <v>1670010.4290309143</v>
      </c>
      <c r="AG634" t="s">
        <v>2583</v>
      </c>
      <c r="AH634">
        <v>13683.15</v>
      </c>
      <c r="AI634">
        <f t="shared" si="38"/>
        <v>1479373.0113338428</v>
      </c>
      <c r="AJ634">
        <v>12361.85</v>
      </c>
      <c r="AK634">
        <f t="shared" si="39"/>
        <v>1427928.6927975474</v>
      </c>
    </row>
    <row r="635" spans="14:37">
      <c r="N635" t="s">
        <v>2584</v>
      </c>
      <c r="O635">
        <v>31837.119999999999</v>
      </c>
      <c r="P635">
        <f t="shared" si="36"/>
        <v>1984189.86126865</v>
      </c>
      <c r="Q635">
        <v>26526.95</v>
      </c>
      <c r="R635">
        <f t="shared" si="37"/>
        <v>1661563.8535425824</v>
      </c>
      <c r="AG635" t="s">
        <v>2585</v>
      </c>
      <c r="AH635">
        <v>13637.7</v>
      </c>
      <c r="AI635">
        <f t="shared" si="38"/>
        <v>1474459.1206460171</v>
      </c>
      <c r="AJ635">
        <v>12298.1</v>
      </c>
      <c r="AK635">
        <f t="shared" si="39"/>
        <v>1420564.8715114256</v>
      </c>
    </row>
    <row r="636" spans="14:37">
      <c r="N636" t="s">
        <v>2586</v>
      </c>
      <c r="O636">
        <v>31296.240000000002</v>
      </c>
      <c r="P636">
        <f t="shared" si="36"/>
        <v>1950480.5115484814</v>
      </c>
      <c r="Q636">
        <v>26105.85</v>
      </c>
      <c r="R636">
        <f t="shared" si="37"/>
        <v>1635187.4876683757</v>
      </c>
      <c r="AG636" t="s">
        <v>2587</v>
      </c>
      <c r="AH636">
        <v>13613.85</v>
      </c>
      <c r="AI636">
        <f t="shared" si="38"/>
        <v>1471880.5443444846</v>
      </c>
      <c r="AJ636">
        <v>12286.65</v>
      </c>
      <c r="AK636">
        <f t="shared" si="39"/>
        <v>1419242.2714529771</v>
      </c>
    </row>
    <row r="637" spans="14:37">
      <c r="N637" t="s">
        <v>2588</v>
      </c>
      <c r="O637">
        <v>31133.16</v>
      </c>
      <c r="P637">
        <f t="shared" si="36"/>
        <v>1940316.8509354708</v>
      </c>
      <c r="Q637">
        <v>25746.25</v>
      </c>
      <c r="R637">
        <f t="shared" si="37"/>
        <v>1612663.2863661561</v>
      </c>
      <c r="AG637" t="s">
        <v>2589</v>
      </c>
      <c r="AH637">
        <v>13816.59</v>
      </c>
      <c r="AI637">
        <f t="shared" si="38"/>
        <v>1493800.064653611</v>
      </c>
      <c r="AJ637">
        <v>12445.75</v>
      </c>
      <c r="AK637">
        <f t="shared" si="39"/>
        <v>1437620.059164694</v>
      </c>
    </row>
    <row r="638" spans="14:37">
      <c r="N638" t="s">
        <v>2590</v>
      </c>
      <c r="O638">
        <v>31104.86</v>
      </c>
      <c r="P638">
        <f t="shared" si="36"/>
        <v>1938553.1055629652</v>
      </c>
      <c r="Q638">
        <v>25821.3</v>
      </c>
      <c r="R638">
        <f t="shared" si="37"/>
        <v>1617364.1798804263</v>
      </c>
      <c r="AG638" t="s">
        <v>2591</v>
      </c>
      <c r="AH638">
        <v>13883.5</v>
      </c>
      <c r="AI638">
        <f t="shared" si="38"/>
        <v>1501034.1334307822</v>
      </c>
      <c r="AJ638">
        <v>12466.55</v>
      </c>
      <c r="AK638">
        <f t="shared" si="39"/>
        <v>1440022.6863451072</v>
      </c>
    </row>
    <row r="639" spans="14:37">
      <c r="N639" t="s">
        <v>2592</v>
      </c>
      <c r="O639">
        <v>30984.99</v>
      </c>
      <c r="P639">
        <f t="shared" si="36"/>
        <v>1931082.4286088226</v>
      </c>
      <c r="Q639">
        <v>25657.75</v>
      </c>
      <c r="R639">
        <f t="shared" si="37"/>
        <v>1607119.9275918335</v>
      </c>
      <c r="AG639" t="s">
        <v>2593</v>
      </c>
      <c r="AH639">
        <v>13888.97</v>
      </c>
      <c r="AI639">
        <f t="shared" si="38"/>
        <v>1501625.5301758295</v>
      </c>
      <c r="AJ639">
        <v>12440.4</v>
      </c>
      <c r="AK639">
        <f t="shared" si="39"/>
        <v>1437002.0757312707</v>
      </c>
    </row>
    <row r="640" spans="14:37">
      <c r="N640" t="s">
        <v>2594</v>
      </c>
      <c r="O640">
        <v>31155.21</v>
      </c>
      <c r="P640">
        <f t="shared" si="36"/>
        <v>1941691.0765702319</v>
      </c>
      <c r="Q640">
        <v>25863</v>
      </c>
      <c r="R640">
        <f t="shared" si="37"/>
        <v>1619976.1353707006</v>
      </c>
      <c r="AG640" t="s">
        <v>2595</v>
      </c>
      <c r="AH640">
        <v>13766.69</v>
      </c>
      <c r="AI640">
        <f t="shared" si="38"/>
        <v>1488405.0559556463</v>
      </c>
      <c r="AJ640">
        <v>12300.85</v>
      </c>
      <c r="AK640">
        <f t="shared" si="39"/>
        <v>1420882.5265472978</v>
      </c>
    </row>
    <row r="641" spans="14:37">
      <c r="N641" t="s">
        <v>2596</v>
      </c>
      <c r="O641">
        <v>30900.26</v>
      </c>
      <c r="P641">
        <f t="shared" si="36"/>
        <v>1925801.7874281725</v>
      </c>
      <c r="Q641">
        <v>25421.75</v>
      </c>
      <c r="R641">
        <f t="shared" si="37"/>
        <v>1592337.6375269732</v>
      </c>
      <c r="AG641" t="s">
        <v>2597</v>
      </c>
      <c r="AH641">
        <v>13547.03</v>
      </c>
      <c r="AI641">
        <f t="shared" si="38"/>
        <v>1464656.2060439233</v>
      </c>
      <c r="AJ641">
        <v>12071.25</v>
      </c>
      <c r="AK641">
        <f t="shared" si="39"/>
        <v>1394361.2188250457</v>
      </c>
    </row>
    <row r="642" spans="14:37">
      <c r="N642" t="s">
        <v>2598</v>
      </c>
      <c r="O642">
        <v>31094.95</v>
      </c>
      <c r="P642">
        <f t="shared" si="36"/>
        <v>1937935.4830667982</v>
      </c>
      <c r="Q642">
        <v>25725.45</v>
      </c>
      <c r="R642">
        <f t="shared" si="37"/>
        <v>1611360.4404621348</v>
      </c>
      <c r="AG642" t="s">
        <v>2599</v>
      </c>
      <c r="AH642">
        <v>13496.4</v>
      </c>
      <c r="AI642">
        <f t="shared" si="38"/>
        <v>1459182.2723690141</v>
      </c>
      <c r="AJ642">
        <v>12097.35</v>
      </c>
      <c r="AK642">
        <f t="shared" si="39"/>
        <v>1397376.0538927757</v>
      </c>
    </row>
    <row r="643" spans="14:37">
      <c r="N643" t="s">
        <v>2600</v>
      </c>
      <c r="O643">
        <v>31125.17</v>
      </c>
      <c r="P643">
        <f t="shared" ref="P643:P706" si="40">O643/O$2*1000000</f>
        <v>1939818.8889027385</v>
      </c>
      <c r="Q643">
        <v>25946.75</v>
      </c>
      <c r="R643">
        <f t="shared" ref="R643:R706" si="41">Q643/Q$2*1000000</f>
        <v>1625221.9692390566</v>
      </c>
      <c r="AG643" t="s">
        <v>2601</v>
      </c>
      <c r="AH643">
        <v>13177.29</v>
      </c>
      <c r="AI643">
        <f t="shared" ref="AI643:AI706" si="42">AH643/AH$2*1000000</f>
        <v>1424681.245803732</v>
      </c>
      <c r="AJ643">
        <v>11835.45</v>
      </c>
      <c r="AK643">
        <f t="shared" ref="AK643:AK706" si="43">AJ643/AJ$2*1000000</f>
        <v>1367123.7433855559</v>
      </c>
    </row>
    <row r="644" spans="14:37">
      <c r="N644" t="s">
        <v>2602</v>
      </c>
      <c r="O644">
        <v>31016.240000000002</v>
      </c>
      <c r="P644">
        <f t="shared" si="40"/>
        <v>1933030.0272975434</v>
      </c>
      <c r="Q644">
        <v>25832.45</v>
      </c>
      <c r="R644">
        <f t="shared" si="41"/>
        <v>1618062.5804491688</v>
      </c>
      <c r="AG644" t="s">
        <v>2603</v>
      </c>
      <c r="AH644">
        <v>13368.26</v>
      </c>
      <c r="AI644">
        <f t="shared" si="42"/>
        <v>1445328.2360051419</v>
      </c>
      <c r="AJ644">
        <v>12028.15</v>
      </c>
      <c r="AK644">
        <f t="shared" si="43"/>
        <v>1389382.6980810168</v>
      </c>
    </row>
    <row r="645" spans="14:37">
      <c r="N645" t="s">
        <v>2604</v>
      </c>
      <c r="O645">
        <v>30646</v>
      </c>
      <c r="P645">
        <f t="shared" si="40"/>
        <v>1909955.50126516</v>
      </c>
      <c r="Q645">
        <v>25550.2</v>
      </c>
      <c r="R645">
        <f t="shared" si="41"/>
        <v>1600383.3373525296</v>
      </c>
      <c r="AG645" t="s">
        <v>2605</v>
      </c>
      <c r="AH645">
        <v>13761.26</v>
      </c>
      <c r="AI645">
        <f t="shared" si="42"/>
        <v>1487817.9838668697</v>
      </c>
      <c r="AJ645">
        <v>12335.95</v>
      </c>
      <c r="AK645">
        <f t="shared" si="43"/>
        <v>1424936.9599142447</v>
      </c>
    </row>
    <row r="646" spans="14:37">
      <c r="N646" t="s">
        <v>2606</v>
      </c>
      <c r="O646">
        <v>30467.35</v>
      </c>
      <c r="P646">
        <f t="shared" si="40"/>
        <v>1898821.4690814812</v>
      </c>
      <c r="Q646">
        <v>25280.15</v>
      </c>
      <c r="R646">
        <f t="shared" si="41"/>
        <v>1583468.2634880568</v>
      </c>
      <c r="AG646" t="s">
        <v>2607</v>
      </c>
      <c r="AH646">
        <v>13839.59</v>
      </c>
      <c r="AI646">
        <f t="shared" si="42"/>
        <v>1496286.7420093867</v>
      </c>
      <c r="AJ646">
        <v>12446.5</v>
      </c>
      <c r="AK646">
        <f t="shared" si="43"/>
        <v>1437706.6923562957</v>
      </c>
    </row>
    <row r="647" spans="14:37">
      <c r="N647" t="s">
        <v>2608</v>
      </c>
      <c r="O647">
        <v>30444.61</v>
      </c>
      <c r="P647">
        <f t="shared" si="40"/>
        <v>1897404.2404676729</v>
      </c>
      <c r="Q647">
        <v>25170.55</v>
      </c>
      <c r="R647">
        <f t="shared" si="41"/>
        <v>1576603.26776302</v>
      </c>
      <c r="AG647" t="s">
        <v>2609</v>
      </c>
      <c r="AH647">
        <v>13854.45</v>
      </c>
      <c r="AI647">
        <f t="shared" si="42"/>
        <v>1497893.3518140311</v>
      </c>
      <c r="AJ647">
        <v>12449.65</v>
      </c>
      <c r="AK647">
        <f t="shared" si="43"/>
        <v>1438070.5517610216</v>
      </c>
    </row>
    <row r="648" spans="14:37">
      <c r="N648" t="s">
        <v>2610</v>
      </c>
      <c r="O648">
        <v>31140.799999999999</v>
      </c>
      <c r="P648">
        <f t="shared" si="40"/>
        <v>1940792.9998628891</v>
      </c>
      <c r="Q648">
        <v>25805.200000000001</v>
      </c>
      <c r="R648">
        <f t="shared" si="41"/>
        <v>1616355.7270412559</v>
      </c>
      <c r="AG648" t="s">
        <v>2611</v>
      </c>
      <c r="AH648">
        <v>13891.85</v>
      </c>
      <c r="AI648">
        <f t="shared" si="42"/>
        <v>1501936.9054273355</v>
      </c>
      <c r="AJ648">
        <v>12446.95</v>
      </c>
      <c r="AK648">
        <f t="shared" si="43"/>
        <v>1437758.6722712566</v>
      </c>
    </row>
    <row r="649" spans="14:37">
      <c r="N649" t="s">
        <v>2612</v>
      </c>
      <c r="O649">
        <v>31284.799999999999</v>
      </c>
      <c r="P649">
        <f t="shared" si="40"/>
        <v>1949767.5346205144</v>
      </c>
      <c r="Q649">
        <v>25993.55</v>
      </c>
      <c r="R649">
        <f t="shared" si="41"/>
        <v>1628153.3725231052</v>
      </c>
      <c r="AG649" t="s">
        <v>2613</v>
      </c>
      <c r="AH649">
        <v>13916.35</v>
      </c>
      <c r="AI649">
        <f t="shared" si="42"/>
        <v>1504585.7573932703</v>
      </c>
      <c r="AJ649">
        <v>12474.7</v>
      </c>
      <c r="AK649">
        <f t="shared" si="43"/>
        <v>1440964.1003605097</v>
      </c>
    </row>
    <row r="650" spans="14:37">
      <c r="N650" t="s">
        <v>2614</v>
      </c>
      <c r="O650">
        <v>31373.919999999998</v>
      </c>
      <c r="P650">
        <f t="shared" si="40"/>
        <v>1955321.7744649556</v>
      </c>
      <c r="Q650">
        <v>25987.65</v>
      </c>
      <c r="R650">
        <f t="shared" si="41"/>
        <v>1627783.815271484</v>
      </c>
      <c r="AG650" t="s">
        <v>2615</v>
      </c>
      <c r="AH650">
        <v>14068.61</v>
      </c>
      <c r="AI650">
        <f t="shared" si="42"/>
        <v>1521047.5614885034</v>
      </c>
      <c r="AJ650">
        <v>12508.3</v>
      </c>
      <c r="AK650">
        <f t="shared" si="43"/>
        <v>1444845.2673442536</v>
      </c>
    </row>
    <row r="651" spans="14:37">
      <c r="N651" t="s">
        <v>2616</v>
      </c>
      <c r="O651">
        <v>31261.45</v>
      </c>
      <c r="P651">
        <f t="shared" si="40"/>
        <v>1948312.2888803021</v>
      </c>
      <c r="Q651">
        <v>25979.95</v>
      </c>
      <c r="R651">
        <f t="shared" si="41"/>
        <v>1627301.5117397064</v>
      </c>
      <c r="AG651" t="s">
        <v>2617</v>
      </c>
      <c r="AH651">
        <v>14088.53</v>
      </c>
      <c r="AI651">
        <f t="shared" si="42"/>
        <v>1523201.2403114184</v>
      </c>
      <c r="AJ651">
        <v>12440.35</v>
      </c>
      <c r="AK651">
        <f t="shared" si="43"/>
        <v>1436996.300185164</v>
      </c>
    </row>
    <row r="652" spans="14:37">
      <c r="N652" t="s">
        <v>2618</v>
      </c>
      <c r="O652">
        <v>31324.05</v>
      </c>
      <c r="P652">
        <f t="shared" si="40"/>
        <v>1952213.7185735474</v>
      </c>
      <c r="Q652">
        <v>26108.85</v>
      </c>
      <c r="R652">
        <f t="shared" si="41"/>
        <v>1635375.3981353019</v>
      </c>
      <c r="AG652" t="s">
        <v>2619</v>
      </c>
      <c r="AH652">
        <v>13931.48</v>
      </c>
      <c r="AI652">
        <f t="shared" si="42"/>
        <v>1506221.5586277433</v>
      </c>
      <c r="AJ652">
        <v>12225.55</v>
      </c>
      <c r="AK652">
        <f t="shared" si="43"/>
        <v>1412184.5541105138</v>
      </c>
    </row>
    <row r="653" spans="14:37">
      <c r="N653" t="s">
        <v>2620</v>
      </c>
      <c r="O653">
        <v>31360.95</v>
      </c>
      <c r="P653">
        <f t="shared" si="40"/>
        <v>1954513.4431051891</v>
      </c>
      <c r="Q653">
        <v>26146.75</v>
      </c>
      <c r="R653">
        <f t="shared" si="41"/>
        <v>1637749.3337008026</v>
      </c>
      <c r="AG653" t="s">
        <v>2621</v>
      </c>
      <c r="AH653">
        <v>13738.86</v>
      </c>
      <c r="AI653">
        <f t="shared" si="42"/>
        <v>1485396.176355158</v>
      </c>
      <c r="AJ653">
        <v>11992.8</v>
      </c>
      <c r="AK653">
        <f t="shared" si="43"/>
        <v>1385299.3869835362</v>
      </c>
    </row>
    <row r="654" spans="14:37">
      <c r="N654" t="s">
        <v>2622</v>
      </c>
      <c r="O654">
        <v>31555.32</v>
      </c>
      <c r="P654">
        <f t="shared" si="40"/>
        <v>1966627.195333242</v>
      </c>
      <c r="Q654">
        <v>26326.1</v>
      </c>
      <c r="R654">
        <f t="shared" si="41"/>
        <v>1648983.2477818734</v>
      </c>
      <c r="AG654" t="s">
        <v>2623</v>
      </c>
      <c r="AH654">
        <v>13697.58</v>
      </c>
      <c r="AI654">
        <f t="shared" si="42"/>
        <v>1480933.1310835748</v>
      </c>
      <c r="AJ654">
        <v>11951.5</v>
      </c>
      <c r="AK654">
        <f t="shared" si="43"/>
        <v>1380528.7858993507</v>
      </c>
    </row>
    <row r="655" spans="14:37">
      <c r="N655" t="s">
        <v>2624</v>
      </c>
      <c r="O655">
        <v>31687.68</v>
      </c>
      <c r="P655">
        <f t="shared" si="40"/>
        <v>1974876.2885312925</v>
      </c>
      <c r="Q655">
        <v>26383.200000000001</v>
      </c>
      <c r="R655">
        <f t="shared" si="41"/>
        <v>1652559.8103357023</v>
      </c>
      <c r="AG655" t="s">
        <v>2625</v>
      </c>
      <c r="AH655">
        <v>13708.3</v>
      </c>
      <c r="AI655">
        <f t="shared" si="42"/>
        <v>1482092.1389641797</v>
      </c>
      <c r="AJ655">
        <v>12051.8</v>
      </c>
      <c r="AK655">
        <f t="shared" si="43"/>
        <v>1392114.5313895154</v>
      </c>
    </row>
    <row r="656" spans="14:37">
      <c r="N656" t="s">
        <v>2626</v>
      </c>
      <c r="O656">
        <v>31742.97</v>
      </c>
      <c r="P656">
        <f t="shared" si="40"/>
        <v>1978322.1359392724</v>
      </c>
      <c r="Q656">
        <v>26480.2</v>
      </c>
      <c r="R656">
        <f t="shared" si="41"/>
        <v>1658635.5820996491</v>
      </c>
      <c r="AG656" t="s">
        <v>2627</v>
      </c>
      <c r="AH656">
        <v>13828.86</v>
      </c>
      <c r="AI656">
        <f t="shared" si="42"/>
        <v>1495126.652964714</v>
      </c>
      <c r="AJ656">
        <v>12141.25</v>
      </c>
      <c r="AK656">
        <f t="shared" si="43"/>
        <v>1402446.9833745128</v>
      </c>
    </row>
    <row r="657" spans="14:37">
      <c r="N657" t="s">
        <v>2628</v>
      </c>
      <c r="O657">
        <v>32090.13</v>
      </c>
      <c r="P657">
        <f t="shared" si="40"/>
        <v>1999958.2434841138</v>
      </c>
      <c r="Q657">
        <v>26827.4</v>
      </c>
      <c r="R657">
        <f t="shared" si="41"/>
        <v>1680383.0868052403</v>
      </c>
      <c r="AG657" t="s">
        <v>2629</v>
      </c>
      <c r="AH657">
        <v>13878.39</v>
      </c>
      <c r="AI657">
        <f t="shared" si="42"/>
        <v>1500481.6585921727</v>
      </c>
      <c r="AJ657">
        <v>12191.25</v>
      </c>
      <c r="AK657">
        <f t="shared" si="43"/>
        <v>1408222.529481275</v>
      </c>
    </row>
    <row r="658" spans="14:37">
      <c r="N658" t="s">
        <v>2630</v>
      </c>
      <c r="O658">
        <v>32146.61</v>
      </c>
      <c r="P658">
        <f t="shared" si="40"/>
        <v>2003478.2554501605</v>
      </c>
      <c r="Q658">
        <v>26937.4</v>
      </c>
      <c r="R658">
        <f t="shared" si="41"/>
        <v>1687273.1372592007</v>
      </c>
      <c r="AG658" t="s">
        <v>2631</v>
      </c>
      <c r="AH658">
        <v>13849.39</v>
      </c>
      <c r="AI658">
        <f t="shared" si="42"/>
        <v>1497346.2827957603</v>
      </c>
      <c r="AJ658">
        <v>12184.85</v>
      </c>
      <c r="AK658">
        <f t="shared" si="43"/>
        <v>1407483.2595796094</v>
      </c>
    </row>
    <row r="659" spans="14:37">
      <c r="N659" t="s">
        <v>2632</v>
      </c>
      <c r="O659">
        <v>32148.080000000002</v>
      </c>
      <c r="P659">
        <f t="shared" si="40"/>
        <v>2003569.8704924779</v>
      </c>
      <c r="Q659">
        <v>26888.75</v>
      </c>
      <c r="R659">
        <f t="shared" si="41"/>
        <v>1684225.855853881</v>
      </c>
      <c r="AG659" t="s">
        <v>2633</v>
      </c>
      <c r="AH659">
        <v>13715.41</v>
      </c>
      <c r="AI659">
        <f t="shared" si="42"/>
        <v>1482860.8466163347</v>
      </c>
      <c r="AJ659">
        <v>12108.15</v>
      </c>
      <c r="AK659">
        <f t="shared" si="43"/>
        <v>1398623.5718518363</v>
      </c>
    </row>
    <row r="660" spans="14:37">
      <c r="N660" t="s">
        <v>2634</v>
      </c>
      <c r="O660">
        <v>32075.49</v>
      </c>
      <c r="P660">
        <f t="shared" si="40"/>
        <v>1999045.8324504222</v>
      </c>
      <c r="Q660">
        <v>26743.3</v>
      </c>
      <c r="R660">
        <f t="shared" si="41"/>
        <v>1675115.3300490759</v>
      </c>
      <c r="AG660" t="s">
        <v>2635</v>
      </c>
      <c r="AH660">
        <v>13641.67</v>
      </c>
      <c r="AI660">
        <f t="shared" si="42"/>
        <v>1474888.3427809051</v>
      </c>
      <c r="AJ660">
        <v>11993.65</v>
      </c>
      <c r="AK660">
        <f t="shared" si="43"/>
        <v>1385397.571267351</v>
      </c>
    </row>
    <row r="661" spans="14:37">
      <c r="N661" t="s">
        <v>2636</v>
      </c>
      <c r="O661">
        <v>31859.84</v>
      </c>
      <c r="P661">
        <f t="shared" si="40"/>
        <v>1985605.8434192978</v>
      </c>
      <c r="Q661">
        <v>26603.8</v>
      </c>
      <c r="R661">
        <f t="shared" si="41"/>
        <v>1666377.4933370082</v>
      </c>
      <c r="AG661" t="s">
        <v>2637</v>
      </c>
      <c r="AH661">
        <v>13646.25</v>
      </c>
      <c r="AI661">
        <f t="shared" si="42"/>
        <v>1475383.5159239247</v>
      </c>
      <c r="AJ661">
        <v>11945.25</v>
      </c>
      <c r="AK661">
        <f t="shared" si="43"/>
        <v>1379806.8426360053</v>
      </c>
    </row>
    <row r="662" spans="14:37">
      <c r="N662" t="s">
        <v>2638</v>
      </c>
      <c r="O662">
        <v>32105.06</v>
      </c>
      <c r="P662">
        <f t="shared" si="40"/>
        <v>2000888.7282336371</v>
      </c>
      <c r="Q662">
        <v>26853.95</v>
      </c>
      <c r="R662">
        <f t="shared" si="41"/>
        <v>1682046.094437537</v>
      </c>
      <c r="AG662" t="s">
        <v>2639</v>
      </c>
      <c r="AH662">
        <v>13683.43</v>
      </c>
      <c r="AI662">
        <f t="shared" si="42"/>
        <v>1479403.2839277391</v>
      </c>
      <c r="AJ662">
        <v>11982.1</v>
      </c>
      <c r="AK662">
        <f t="shared" si="43"/>
        <v>1384063.4201166891</v>
      </c>
    </row>
    <row r="663" spans="14:37">
      <c r="N663" t="s">
        <v>2640</v>
      </c>
      <c r="O663">
        <v>32149.63</v>
      </c>
      <c r="P663">
        <f t="shared" si="40"/>
        <v>2003666.4713874385</v>
      </c>
      <c r="Q663">
        <v>26919.75</v>
      </c>
      <c r="R663">
        <f t="shared" si="41"/>
        <v>1686167.5973454516</v>
      </c>
      <c r="AG663" t="s">
        <v>2641</v>
      </c>
      <c r="AH663">
        <v>13710.3</v>
      </c>
      <c r="AI663">
        <f t="shared" si="42"/>
        <v>1482308.3717777254</v>
      </c>
      <c r="AJ663">
        <v>11948.9</v>
      </c>
      <c r="AK663">
        <f t="shared" si="43"/>
        <v>1380228.4575017989</v>
      </c>
    </row>
    <row r="664" spans="14:37">
      <c r="N664" t="s">
        <v>2642</v>
      </c>
      <c r="O664">
        <v>32309.56</v>
      </c>
      <c r="P664">
        <f t="shared" si="40"/>
        <v>2013633.8140526258</v>
      </c>
      <c r="Q664">
        <v>27143.7</v>
      </c>
      <c r="R664">
        <f t="shared" si="41"/>
        <v>1700195.1137014918</v>
      </c>
      <c r="AG664" t="s">
        <v>2643</v>
      </c>
      <c r="AH664">
        <v>13760.23</v>
      </c>
      <c r="AI664">
        <f t="shared" si="42"/>
        <v>1487706.6239678937</v>
      </c>
      <c r="AJ664">
        <v>11995.55</v>
      </c>
      <c r="AK664">
        <f t="shared" si="43"/>
        <v>1385617.042019408</v>
      </c>
    </row>
    <row r="665" spans="14:37">
      <c r="N665" t="s">
        <v>2644</v>
      </c>
      <c r="O665">
        <v>32453.23</v>
      </c>
      <c r="P665">
        <f t="shared" si="40"/>
        <v>2022587.782168098</v>
      </c>
      <c r="Q665">
        <v>27311.1</v>
      </c>
      <c r="R665">
        <f t="shared" si="41"/>
        <v>1710680.5177559732</v>
      </c>
      <c r="AG665" t="s">
        <v>2645</v>
      </c>
      <c r="AH665">
        <v>13825.71</v>
      </c>
      <c r="AI665">
        <f t="shared" si="42"/>
        <v>1494786.0862833792</v>
      </c>
      <c r="AJ665">
        <v>12015.3</v>
      </c>
      <c r="AK665">
        <f t="shared" si="43"/>
        <v>1387898.382731579</v>
      </c>
    </row>
    <row r="666" spans="14:37">
      <c r="N666" t="s">
        <v>2646</v>
      </c>
      <c r="O666">
        <v>32738.63</v>
      </c>
      <c r="P666">
        <f t="shared" si="40"/>
        <v>2040374.8114724469</v>
      </c>
      <c r="Q666">
        <v>27659.4</v>
      </c>
      <c r="R666">
        <f t="shared" si="41"/>
        <v>1732496.9229661042</v>
      </c>
      <c r="AG666" t="s">
        <v>2647</v>
      </c>
      <c r="AH666">
        <v>13805.64</v>
      </c>
      <c r="AI666">
        <f t="shared" si="42"/>
        <v>1492616.1899994484</v>
      </c>
      <c r="AJ666">
        <v>12020.1</v>
      </c>
      <c r="AK666">
        <f t="shared" si="43"/>
        <v>1388452.8351578282</v>
      </c>
    </row>
    <row r="667" spans="14:37">
      <c r="N667" t="s">
        <v>2648</v>
      </c>
      <c r="O667">
        <v>33056.97</v>
      </c>
      <c r="P667">
        <f t="shared" si="40"/>
        <v>2060214.7656026029</v>
      </c>
      <c r="Q667">
        <v>27841.5</v>
      </c>
      <c r="R667">
        <f t="shared" si="41"/>
        <v>1743903.0883085241</v>
      </c>
      <c r="AG667" t="s">
        <v>2649</v>
      </c>
      <c r="AH667">
        <v>13822.44</v>
      </c>
      <c r="AI667">
        <f t="shared" si="42"/>
        <v>1494432.5456332325</v>
      </c>
      <c r="AJ667">
        <v>11983.35</v>
      </c>
      <c r="AK667">
        <f t="shared" si="43"/>
        <v>1384207.8087693581</v>
      </c>
    </row>
    <row r="668" spans="14:37">
      <c r="N668" t="s">
        <v>2650</v>
      </c>
      <c r="O668">
        <v>33250.22</v>
      </c>
      <c r="P668">
        <f t="shared" si="40"/>
        <v>2072258.7158936521</v>
      </c>
      <c r="Q668">
        <v>28008.9</v>
      </c>
      <c r="R668">
        <f t="shared" si="41"/>
        <v>1754388.4923630056</v>
      </c>
      <c r="AG668" t="s">
        <v>2651</v>
      </c>
      <c r="AH668">
        <v>13879.59</v>
      </c>
      <c r="AI668">
        <f t="shared" si="42"/>
        <v>1500611.3982803002</v>
      </c>
      <c r="AJ668">
        <v>12074.35</v>
      </c>
      <c r="AK668">
        <f t="shared" si="43"/>
        <v>1394719.3026836652</v>
      </c>
    </row>
    <row r="669" spans="14:37">
      <c r="N669" t="s">
        <v>2652</v>
      </c>
      <c r="O669">
        <v>33531.61</v>
      </c>
      <c r="P669">
        <f t="shared" si="40"/>
        <v>2089795.8293342639</v>
      </c>
      <c r="Q669">
        <v>28300.799999999999</v>
      </c>
      <c r="R669">
        <f t="shared" si="41"/>
        <v>1772672.180794924</v>
      </c>
      <c r="AG669" t="s">
        <v>2653</v>
      </c>
      <c r="AH669">
        <v>13853.7</v>
      </c>
      <c r="AI669">
        <f t="shared" si="42"/>
        <v>1497812.2645089512</v>
      </c>
      <c r="AJ669">
        <v>12118.8</v>
      </c>
      <c r="AK669">
        <f t="shared" si="43"/>
        <v>1399853.7631725767</v>
      </c>
    </row>
    <row r="670" spans="14:37">
      <c r="N670" t="s">
        <v>2654</v>
      </c>
      <c r="O670">
        <v>33393.31</v>
      </c>
      <c r="P670">
        <f t="shared" si="40"/>
        <v>2081176.5365774613</v>
      </c>
      <c r="Q670">
        <v>28180.7</v>
      </c>
      <c r="R670">
        <f t="shared" si="41"/>
        <v>1765149.4984356456</v>
      </c>
      <c r="AG670" t="s">
        <v>2655</v>
      </c>
      <c r="AH670">
        <v>13815.34</v>
      </c>
      <c r="AI670">
        <f t="shared" si="42"/>
        <v>1493664.919145145</v>
      </c>
      <c r="AJ670">
        <v>12103.35</v>
      </c>
      <c r="AK670">
        <f t="shared" si="43"/>
        <v>1398069.1194255871</v>
      </c>
    </row>
    <row r="671" spans="14:37">
      <c r="N671" t="s">
        <v>2656</v>
      </c>
      <c r="O671">
        <v>33495.99</v>
      </c>
      <c r="P671">
        <f t="shared" si="40"/>
        <v>2087575.8784449126</v>
      </c>
      <c r="Q671">
        <v>28259.8</v>
      </c>
      <c r="R671">
        <f t="shared" si="41"/>
        <v>1770104.071080266</v>
      </c>
      <c r="AG671" t="s">
        <v>2657</v>
      </c>
      <c r="AH671">
        <v>13770.24</v>
      </c>
      <c r="AI671">
        <f t="shared" si="42"/>
        <v>1488788.8691996897</v>
      </c>
      <c r="AJ671">
        <v>12048.15</v>
      </c>
      <c r="AK671">
        <f t="shared" si="43"/>
        <v>1391692.9165237218</v>
      </c>
    </row>
    <row r="672" spans="14:37">
      <c r="N672" t="s">
        <v>2658</v>
      </c>
      <c r="O672">
        <v>33459.910000000003</v>
      </c>
      <c r="P672">
        <f t="shared" si="40"/>
        <v>2085327.2589028636</v>
      </c>
      <c r="Q672">
        <v>28117.7</v>
      </c>
      <c r="R672">
        <f t="shared" si="41"/>
        <v>1761203.3786301955</v>
      </c>
      <c r="AG672" t="s">
        <v>2659</v>
      </c>
      <c r="AH672">
        <v>13711.02</v>
      </c>
      <c r="AI672">
        <f t="shared" si="42"/>
        <v>1482386.215590602</v>
      </c>
      <c r="AJ672">
        <v>12024.9</v>
      </c>
      <c r="AK672">
        <f t="shared" si="43"/>
        <v>1389007.2875840773</v>
      </c>
    </row>
    <row r="673" spans="14:37">
      <c r="N673" t="s">
        <v>2660</v>
      </c>
      <c r="O673">
        <v>33505.300000000003</v>
      </c>
      <c r="P673">
        <f t="shared" si="40"/>
        <v>2088156.1070462565</v>
      </c>
      <c r="Q673">
        <v>28093</v>
      </c>
      <c r="R673">
        <f t="shared" si="41"/>
        <v>1759656.2491191698</v>
      </c>
      <c r="AG673" t="s">
        <v>2661</v>
      </c>
      <c r="AH673">
        <v>13711.93</v>
      </c>
      <c r="AI673">
        <f t="shared" si="42"/>
        <v>1482484.6015207653</v>
      </c>
      <c r="AJ673">
        <v>12056.65</v>
      </c>
      <c r="AK673">
        <f t="shared" si="43"/>
        <v>1392674.7593618713</v>
      </c>
    </row>
    <row r="674" spans="14:37">
      <c r="N674" t="s">
        <v>2662</v>
      </c>
      <c r="O674">
        <v>33597.68</v>
      </c>
      <c r="P674">
        <f t="shared" si="40"/>
        <v>2093913.5203859052</v>
      </c>
      <c r="Q674">
        <v>28157.85</v>
      </c>
      <c r="R674">
        <f t="shared" si="41"/>
        <v>1763718.2470458907</v>
      </c>
      <c r="AG674" t="s">
        <v>2663</v>
      </c>
      <c r="AH674">
        <v>13709.36</v>
      </c>
      <c r="AI674">
        <f t="shared" si="42"/>
        <v>1482206.742355359</v>
      </c>
      <c r="AJ674">
        <v>12056.25</v>
      </c>
      <c r="AK674">
        <f t="shared" si="43"/>
        <v>1392628.5549930173</v>
      </c>
    </row>
    <row r="675" spans="14:37">
      <c r="N675" t="s">
        <v>2664</v>
      </c>
      <c r="O675">
        <v>33613.43</v>
      </c>
      <c r="P675">
        <f t="shared" si="40"/>
        <v>2094895.1101250204</v>
      </c>
      <c r="Q675">
        <v>28132.1</v>
      </c>
      <c r="R675">
        <f t="shared" si="41"/>
        <v>1762105.3488714411</v>
      </c>
      <c r="AG675" t="s">
        <v>2665</v>
      </c>
      <c r="AH675">
        <v>13668.29</v>
      </c>
      <c r="AI675">
        <f t="shared" si="42"/>
        <v>1477766.4015291985</v>
      </c>
      <c r="AJ675">
        <v>11984.7</v>
      </c>
      <c r="AK675">
        <f t="shared" si="43"/>
        <v>1384363.7485142408</v>
      </c>
    </row>
    <row r="676" spans="14:37">
      <c r="N676" t="s">
        <v>2666</v>
      </c>
      <c r="O676">
        <v>33688.699999999997</v>
      </c>
      <c r="P676">
        <f t="shared" si="40"/>
        <v>2099586.1742306207</v>
      </c>
      <c r="Q676">
        <v>28206.5</v>
      </c>
      <c r="R676">
        <f t="shared" si="41"/>
        <v>1766765.5284512108</v>
      </c>
      <c r="AG676" t="s">
        <v>2667</v>
      </c>
      <c r="AH676">
        <v>13475.13</v>
      </c>
      <c r="AI676">
        <f t="shared" si="42"/>
        <v>1456882.6363969557</v>
      </c>
      <c r="AJ676">
        <v>11822.8</v>
      </c>
      <c r="AK676">
        <f t="shared" si="43"/>
        <v>1365662.5302205447</v>
      </c>
    </row>
    <row r="677" spans="14:37">
      <c r="N677" t="s">
        <v>2668</v>
      </c>
      <c r="O677">
        <v>33828.269999999997</v>
      </c>
      <c r="P677">
        <f t="shared" si="40"/>
        <v>2108284.6173981326</v>
      </c>
      <c r="Q677">
        <v>28336.3</v>
      </c>
      <c r="R677">
        <f t="shared" si="41"/>
        <v>1774895.7879868839</v>
      </c>
      <c r="AG677" t="s">
        <v>2669</v>
      </c>
      <c r="AH677">
        <v>13226.1</v>
      </c>
      <c r="AI677">
        <f t="shared" si="42"/>
        <v>1429958.4076183145</v>
      </c>
      <c r="AJ677">
        <v>11542.15</v>
      </c>
      <c r="AK677">
        <f t="shared" si="43"/>
        <v>1333244.3899232892</v>
      </c>
    </row>
    <row r="678" spans="14:37">
      <c r="N678" t="s">
        <v>2670</v>
      </c>
      <c r="O678">
        <v>33842.949999999997</v>
      </c>
      <c r="P678">
        <f t="shared" si="40"/>
        <v>2109199.5213581463</v>
      </c>
      <c r="Q678">
        <v>28454.75</v>
      </c>
      <c r="R678">
        <f t="shared" si="41"/>
        <v>1782315.1195893532</v>
      </c>
      <c r="AG678" t="s">
        <v>2671</v>
      </c>
      <c r="AH678">
        <v>13285.06</v>
      </c>
      <c r="AI678">
        <f t="shared" si="42"/>
        <v>1436332.9509616413</v>
      </c>
      <c r="AJ678">
        <v>11527.75</v>
      </c>
      <c r="AK678">
        <f t="shared" si="43"/>
        <v>1331581.0326445417</v>
      </c>
    </row>
    <row r="679" spans="14:37">
      <c r="N679" t="s">
        <v>2672</v>
      </c>
      <c r="O679">
        <v>33626.07</v>
      </c>
      <c r="P679">
        <f t="shared" si="40"/>
        <v>2095682.874842634</v>
      </c>
      <c r="Q679">
        <v>28257</v>
      </c>
      <c r="R679">
        <f t="shared" si="41"/>
        <v>1769928.6879778015</v>
      </c>
      <c r="AG679" t="s">
        <v>2673</v>
      </c>
      <c r="AH679">
        <v>13409.25</v>
      </c>
      <c r="AI679">
        <f t="shared" si="42"/>
        <v>1449759.9275187608</v>
      </c>
      <c r="AJ679">
        <v>11611.6</v>
      </c>
      <c r="AK679">
        <f t="shared" si="43"/>
        <v>1341266.6234655816</v>
      </c>
    </row>
    <row r="680" spans="14:37">
      <c r="N680" t="s">
        <v>2674</v>
      </c>
      <c r="O680">
        <v>33653.33</v>
      </c>
      <c r="P680">
        <f t="shared" si="40"/>
        <v>2097381.8041307791</v>
      </c>
      <c r="Q680">
        <v>28206.6</v>
      </c>
      <c r="R680">
        <f t="shared" si="41"/>
        <v>1766771.7921334414</v>
      </c>
      <c r="AG680" t="s">
        <v>2675</v>
      </c>
      <c r="AH680">
        <v>13548.77</v>
      </c>
      <c r="AI680">
        <f t="shared" si="42"/>
        <v>1464844.3285917081</v>
      </c>
      <c r="AJ680">
        <v>11781.55</v>
      </c>
      <c r="AK680">
        <f t="shared" si="43"/>
        <v>1360897.7046824661</v>
      </c>
    </row>
    <row r="681" spans="14:37">
      <c r="N681" t="s">
        <v>2676</v>
      </c>
      <c r="O681">
        <v>33821.22</v>
      </c>
      <c r="P681">
        <f t="shared" si="40"/>
        <v>2107845.2391339578</v>
      </c>
      <c r="Q681">
        <v>28340.5</v>
      </c>
      <c r="R681">
        <f t="shared" si="41"/>
        <v>1775158.8626405806</v>
      </c>
      <c r="AG681" t="s">
        <v>2677</v>
      </c>
      <c r="AH681">
        <v>13652.47</v>
      </c>
      <c r="AI681">
        <f t="shared" si="42"/>
        <v>1476055.999974052</v>
      </c>
      <c r="AJ681">
        <v>11969.35</v>
      </c>
      <c r="AK681">
        <f t="shared" si="43"/>
        <v>1382590.6558594648</v>
      </c>
    </row>
    <row r="682" spans="14:37">
      <c r="N682" t="s">
        <v>2678</v>
      </c>
      <c r="O682">
        <v>33858.47</v>
      </c>
      <c r="P682">
        <f t="shared" si="40"/>
        <v>2110166.7767709126</v>
      </c>
      <c r="Q682">
        <v>28343.7</v>
      </c>
      <c r="R682">
        <f t="shared" si="41"/>
        <v>1775359.3004719685</v>
      </c>
      <c r="AG682" t="s">
        <v>2679</v>
      </c>
      <c r="AH682">
        <v>13646.23</v>
      </c>
      <c r="AI682">
        <f t="shared" si="42"/>
        <v>1475381.3535957893</v>
      </c>
      <c r="AJ682">
        <v>11916</v>
      </c>
      <c r="AK682">
        <f t="shared" si="43"/>
        <v>1376428.1481635494</v>
      </c>
    </row>
    <row r="683" spans="14:37">
      <c r="N683" t="s">
        <v>2680</v>
      </c>
      <c r="O683">
        <v>33828.14</v>
      </c>
      <c r="P683">
        <f t="shared" si="40"/>
        <v>2108276.5153875877</v>
      </c>
      <c r="Q683">
        <v>28392.7</v>
      </c>
      <c r="R683">
        <f t="shared" si="41"/>
        <v>1778428.5047650964</v>
      </c>
      <c r="AG683" t="s">
        <v>2681</v>
      </c>
      <c r="AH683">
        <v>13557.36</v>
      </c>
      <c r="AI683">
        <f t="shared" si="42"/>
        <v>1465773.0485258868</v>
      </c>
      <c r="AJ683">
        <v>11911.65</v>
      </c>
      <c r="AK683">
        <f t="shared" si="43"/>
        <v>1375925.6756522611</v>
      </c>
    </row>
    <row r="684" spans="14:37">
      <c r="N684" t="s">
        <v>2682</v>
      </c>
      <c r="O684">
        <v>33959.769999999997</v>
      </c>
      <c r="P684">
        <f t="shared" si="40"/>
        <v>2116480.1126802699</v>
      </c>
      <c r="Q684">
        <v>28560.05</v>
      </c>
      <c r="R684">
        <f t="shared" si="41"/>
        <v>1788910.7769784625</v>
      </c>
      <c r="AG684" t="s">
        <v>2683</v>
      </c>
      <c r="AH684">
        <v>13602.03</v>
      </c>
      <c r="AI684">
        <f t="shared" si="42"/>
        <v>1470602.6084164297</v>
      </c>
      <c r="AJ684">
        <v>12047.85</v>
      </c>
      <c r="AK684">
        <f t="shared" si="43"/>
        <v>1391658.2632470813</v>
      </c>
    </row>
    <row r="685" spans="14:37">
      <c r="N685" t="s">
        <v>2684</v>
      </c>
      <c r="O685">
        <v>34388.410000000003</v>
      </c>
      <c r="P685">
        <f t="shared" si="40"/>
        <v>2143194.3111421345</v>
      </c>
      <c r="Q685">
        <v>28844.55</v>
      </c>
      <c r="R685">
        <f t="shared" si="41"/>
        <v>1806730.9529252963</v>
      </c>
      <c r="AG685" t="s">
        <v>2685</v>
      </c>
      <c r="AH685">
        <v>13637.62</v>
      </c>
      <c r="AI685">
        <f t="shared" si="42"/>
        <v>1474450.4713334751</v>
      </c>
      <c r="AJ685">
        <v>12073.85</v>
      </c>
      <c r="AK685">
        <f t="shared" si="43"/>
        <v>1394661.5472225975</v>
      </c>
    </row>
    <row r="686" spans="14:37">
      <c r="N686" t="s">
        <v>2686</v>
      </c>
      <c r="O686">
        <v>34518.129999999997</v>
      </c>
      <c r="P686">
        <f t="shared" si="40"/>
        <v>2151278.8712029615</v>
      </c>
      <c r="Q686">
        <v>29033.9</v>
      </c>
      <c r="R686">
        <f t="shared" si="41"/>
        <v>1818591.2352294545</v>
      </c>
      <c r="AG686" t="s">
        <v>2687</v>
      </c>
      <c r="AH686">
        <v>13532.97</v>
      </c>
      <c r="AI686">
        <f t="shared" si="42"/>
        <v>1463136.089364697</v>
      </c>
      <c r="AJ686">
        <v>11955.65</v>
      </c>
      <c r="AK686">
        <f t="shared" si="43"/>
        <v>1381008.1562262117</v>
      </c>
    </row>
    <row r="687" spans="14:37">
      <c r="N687" t="s">
        <v>2688</v>
      </c>
      <c r="O687">
        <v>34624.1</v>
      </c>
      <c r="P687">
        <f t="shared" si="40"/>
        <v>2157883.2562603615</v>
      </c>
      <c r="Q687">
        <v>29106.85</v>
      </c>
      <c r="R687">
        <f t="shared" si="41"/>
        <v>1823160.5914168763</v>
      </c>
      <c r="AG687" t="s">
        <v>2689</v>
      </c>
      <c r="AH687">
        <v>13289.68</v>
      </c>
      <c r="AI687">
        <f t="shared" si="42"/>
        <v>1436832.4487609318</v>
      </c>
      <c r="AJ687">
        <v>11739.7</v>
      </c>
      <c r="AK687">
        <f t="shared" si="43"/>
        <v>1356063.5725911064</v>
      </c>
    </row>
    <row r="688" spans="14:37">
      <c r="N688" t="s">
        <v>2690</v>
      </c>
      <c r="O688">
        <v>34866.660000000003</v>
      </c>
      <c r="P688">
        <f t="shared" si="40"/>
        <v>2173000.3614743166</v>
      </c>
      <c r="Q688">
        <v>29305.7</v>
      </c>
      <c r="R688">
        <f t="shared" si="41"/>
        <v>1835615.9235329675</v>
      </c>
      <c r="AG688" t="s">
        <v>2691</v>
      </c>
      <c r="AH688">
        <v>13252.32</v>
      </c>
      <c r="AI688">
        <f t="shared" si="42"/>
        <v>1432793.2198038984</v>
      </c>
      <c r="AJ688">
        <v>11706.15</v>
      </c>
      <c r="AK688">
        <f t="shared" si="43"/>
        <v>1352188.1811534688</v>
      </c>
    </row>
    <row r="689" spans="14:37">
      <c r="N689" t="s">
        <v>2692</v>
      </c>
      <c r="O689">
        <v>34835.440000000002</v>
      </c>
      <c r="P689">
        <f t="shared" si="40"/>
        <v>2171054.6324803373</v>
      </c>
      <c r="Q689">
        <v>29360.15</v>
      </c>
      <c r="R689">
        <f t="shared" si="41"/>
        <v>1839026.4985076778</v>
      </c>
      <c r="AG689" t="s">
        <v>2693</v>
      </c>
      <c r="AH689">
        <v>13302.56</v>
      </c>
      <c r="AI689">
        <f t="shared" si="42"/>
        <v>1438224.9880801658</v>
      </c>
      <c r="AJ689">
        <v>11663.9</v>
      </c>
      <c r="AK689">
        <f t="shared" si="43"/>
        <v>1347307.8446932549</v>
      </c>
    </row>
    <row r="690" spans="14:37">
      <c r="N690" t="s">
        <v>2694</v>
      </c>
      <c r="O690">
        <v>35009.519999999997</v>
      </c>
      <c r="P690">
        <f t="shared" si="40"/>
        <v>2181903.8478317773</v>
      </c>
      <c r="Q690">
        <v>29600.7</v>
      </c>
      <c r="R690">
        <f t="shared" si="41"/>
        <v>1854093.7861140429</v>
      </c>
      <c r="AG690" t="s">
        <v>2695</v>
      </c>
      <c r="AH690">
        <v>13341.72</v>
      </c>
      <c r="AI690">
        <f t="shared" si="42"/>
        <v>1442458.8265693905</v>
      </c>
      <c r="AJ690">
        <v>11692.6</v>
      </c>
      <c r="AK690">
        <f t="shared" si="43"/>
        <v>1350623.0081585364</v>
      </c>
    </row>
    <row r="691" spans="14:37">
      <c r="N691" t="s">
        <v>2696</v>
      </c>
      <c r="O691">
        <v>35078.660000000003</v>
      </c>
      <c r="P691">
        <f t="shared" si="40"/>
        <v>2186212.8709785985</v>
      </c>
      <c r="Q691">
        <v>29716.15</v>
      </c>
      <c r="R691">
        <f t="shared" si="41"/>
        <v>1861325.207249586</v>
      </c>
      <c r="AG691" t="s">
        <v>2697</v>
      </c>
      <c r="AH691">
        <v>13200.19</v>
      </c>
      <c r="AI691">
        <f t="shared" si="42"/>
        <v>1427157.1115188301</v>
      </c>
      <c r="AJ691">
        <v>11558.45</v>
      </c>
      <c r="AK691">
        <f t="shared" si="43"/>
        <v>1335127.2179540936</v>
      </c>
    </row>
    <row r="692" spans="14:37">
      <c r="N692" t="s">
        <v>2698</v>
      </c>
      <c r="O692">
        <v>35152.870000000003</v>
      </c>
      <c r="P692">
        <f t="shared" si="40"/>
        <v>2190837.8725366774</v>
      </c>
      <c r="Q692">
        <v>29852.75</v>
      </c>
      <c r="R692">
        <f t="shared" si="41"/>
        <v>1869881.3971769586</v>
      </c>
      <c r="AG692" t="s">
        <v>2699</v>
      </c>
      <c r="AH692">
        <v>13061.37</v>
      </c>
      <c r="AI692">
        <f t="shared" si="42"/>
        <v>1412148.3919306239</v>
      </c>
      <c r="AJ692">
        <v>11426.15</v>
      </c>
      <c r="AK692">
        <f t="shared" si="43"/>
        <v>1319845.122955601</v>
      </c>
    </row>
    <row r="693" spans="14:37">
      <c r="N693" t="s">
        <v>2700</v>
      </c>
      <c r="O693">
        <v>35481.5</v>
      </c>
      <c r="P693">
        <f t="shared" si="40"/>
        <v>2211319.1319630546</v>
      </c>
      <c r="Q693">
        <v>30060.1</v>
      </c>
      <c r="R693">
        <f t="shared" si="41"/>
        <v>1882869.1422826739</v>
      </c>
      <c r="AG693" t="s">
        <v>2701</v>
      </c>
      <c r="AH693">
        <v>13067</v>
      </c>
      <c r="AI693">
        <f t="shared" si="42"/>
        <v>1412757.0873007549</v>
      </c>
      <c r="AJ693">
        <v>11379.6</v>
      </c>
      <c r="AK693">
        <f t="shared" si="43"/>
        <v>1314468.0895302054</v>
      </c>
    </row>
    <row r="694" spans="14:37">
      <c r="N694" t="s">
        <v>2702</v>
      </c>
      <c r="O694">
        <v>35183</v>
      </c>
      <c r="P694">
        <f t="shared" si="40"/>
        <v>2192715.669288394</v>
      </c>
      <c r="Q694">
        <v>29905.3</v>
      </c>
      <c r="R694">
        <f t="shared" si="41"/>
        <v>1873172.9621892823</v>
      </c>
      <c r="AG694" t="s">
        <v>2703</v>
      </c>
      <c r="AH694">
        <v>13137.7</v>
      </c>
      <c r="AI694">
        <f t="shared" si="42"/>
        <v>1420400.9172595951</v>
      </c>
      <c r="AJ694">
        <v>11499.4</v>
      </c>
      <c r="AK694">
        <f t="shared" si="43"/>
        <v>1328306.2980020074</v>
      </c>
    </row>
    <row r="695" spans="14:37">
      <c r="N695" t="s">
        <v>2704</v>
      </c>
      <c r="O695">
        <v>35235.1</v>
      </c>
      <c r="P695">
        <f t="shared" si="40"/>
        <v>2195962.7058222294</v>
      </c>
      <c r="Q695">
        <v>29987.65</v>
      </c>
      <c r="R695">
        <f t="shared" si="41"/>
        <v>1878331.1045064065</v>
      </c>
      <c r="AG695" t="s">
        <v>2705</v>
      </c>
      <c r="AH695">
        <v>13218.09</v>
      </c>
      <c r="AI695">
        <f t="shared" si="42"/>
        <v>1429092.3952000637</v>
      </c>
      <c r="AJ695">
        <v>11568.75</v>
      </c>
      <c r="AK695">
        <f t="shared" si="43"/>
        <v>1336316.9804520865</v>
      </c>
    </row>
    <row r="696" spans="14:37">
      <c r="N696" t="s">
        <v>2706</v>
      </c>
      <c r="O696">
        <v>35364.199999999997</v>
      </c>
      <c r="P696">
        <f t="shared" si="40"/>
        <v>2204008.6255250727</v>
      </c>
      <c r="Q696">
        <v>30138.05</v>
      </c>
      <c r="R696">
        <f t="shared" si="41"/>
        <v>1887751.6825816394</v>
      </c>
      <c r="AG696" t="s">
        <v>2707</v>
      </c>
      <c r="AH696">
        <v>13266.82</v>
      </c>
      <c r="AI696">
        <f t="shared" si="42"/>
        <v>1434360.9077021044</v>
      </c>
      <c r="AJ696">
        <v>11586.7</v>
      </c>
      <c r="AK696">
        <f t="shared" si="43"/>
        <v>1338390.4015044144</v>
      </c>
    </row>
    <row r="697" spans="14:37">
      <c r="N697" t="s">
        <v>2708</v>
      </c>
      <c r="O697">
        <v>35756.519999999997</v>
      </c>
      <c r="P697">
        <f t="shared" si="40"/>
        <v>2228459.2468869579</v>
      </c>
      <c r="Q697">
        <v>30366.7</v>
      </c>
      <c r="R697">
        <f t="shared" si="41"/>
        <v>1902073.5920025306</v>
      </c>
      <c r="AG697" t="s">
        <v>2709</v>
      </c>
      <c r="AH697">
        <v>13347.24</v>
      </c>
      <c r="AI697">
        <f t="shared" si="42"/>
        <v>1443055.6291347768</v>
      </c>
      <c r="AJ697">
        <v>11658.05</v>
      </c>
      <c r="AK697">
        <f t="shared" si="43"/>
        <v>1346632.1057987637</v>
      </c>
    </row>
    <row r="698" spans="14:37">
      <c r="N698" t="s">
        <v>2710</v>
      </c>
      <c r="O698">
        <v>35883.589999999997</v>
      </c>
      <c r="P698">
        <f t="shared" si="40"/>
        <v>2236378.6505789822</v>
      </c>
      <c r="Q698">
        <v>30385.95</v>
      </c>
      <c r="R698">
        <f t="shared" si="41"/>
        <v>1903279.3508319736</v>
      </c>
      <c r="AG698" t="s">
        <v>2711</v>
      </c>
      <c r="AH698">
        <v>13336.35</v>
      </c>
      <c r="AI698">
        <f t="shared" si="42"/>
        <v>1441878.2414650205</v>
      </c>
      <c r="AJ698">
        <v>11624.9</v>
      </c>
      <c r="AK698">
        <f t="shared" si="43"/>
        <v>1342802.9187299805</v>
      </c>
    </row>
    <row r="699" spans="14:37">
      <c r="N699" t="s">
        <v>2712</v>
      </c>
      <c r="O699">
        <v>35838.17</v>
      </c>
      <c r="P699">
        <f t="shared" si="40"/>
        <v>2233547.932740848</v>
      </c>
      <c r="Q699">
        <v>30463.55</v>
      </c>
      <c r="R699">
        <f t="shared" si="41"/>
        <v>1908139.9682431309</v>
      </c>
      <c r="AG699" t="s">
        <v>2713</v>
      </c>
      <c r="AH699">
        <v>13375.81</v>
      </c>
      <c r="AI699">
        <f t="shared" si="42"/>
        <v>1446144.5148762767</v>
      </c>
      <c r="AJ699">
        <v>11611.3</v>
      </c>
      <c r="AK699">
        <f t="shared" si="43"/>
        <v>1341231.9701889411</v>
      </c>
    </row>
    <row r="700" spans="14:37">
      <c r="N700" t="s">
        <v>2714</v>
      </c>
      <c r="O700">
        <v>36260.550000000003</v>
      </c>
      <c r="P700">
        <f t="shared" si="40"/>
        <v>2259871.9882333879</v>
      </c>
      <c r="Q700">
        <v>30951.25</v>
      </c>
      <c r="R700">
        <f t="shared" si="41"/>
        <v>1938687.9464830991</v>
      </c>
      <c r="AG700" t="s">
        <v>2715</v>
      </c>
      <c r="AH700">
        <v>13449.44</v>
      </c>
      <c r="AI700">
        <f t="shared" si="42"/>
        <v>1454105.1259069615</v>
      </c>
      <c r="AJ700">
        <v>11655.2</v>
      </c>
      <c r="AK700">
        <f t="shared" si="43"/>
        <v>1346302.8996706782</v>
      </c>
    </row>
    <row r="701" spans="14:37">
      <c r="N701" t="s">
        <v>2716</v>
      </c>
      <c r="O701">
        <v>36177.83</v>
      </c>
      <c r="P701">
        <f t="shared" si="40"/>
        <v>2254716.6166003966</v>
      </c>
      <c r="Q701">
        <v>30922.05</v>
      </c>
      <c r="R701">
        <f t="shared" si="41"/>
        <v>1936858.9512716841</v>
      </c>
      <c r="AG701" t="s">
        <v>2717</v>
      </c>
      <c r="AH701">
        <v>13548.17</v>
      </c>
      <c r="AI701">
        <f t="shared" si="42"/>
        <v>1464779.4587476444</v>
      </c>
      <c r="AJ701">
        <v>11754.6</v>
      </c>
      <c r="AK701">
        <f t="shared" si="43"/>
        <v>1357784.6853309216</v>
      </c>
    </row>
    <row r="702" spans="14:37">
      <c r="N702" t="s">
        <v>2718</v>
      </c>
      <c r="O702">
        <v>36331.49</v>
      </c>
      <c r="P702">
        <f t="shared" si="40"/>
        <v>2264293.1930646789</v>
      </c>
      <c r="Q702">
        <v>30988.1</v>
      </c>
      <c r="R702">
        <f t="shared" si="41"/>
        <v>1940996.1133851756</v>
      </c>
      <c r="AG702" t="s">
        <v>2719</v>
      </c>
      <c r="AH702">
        <v>13702.79</v>
      </c>
      <c r="AI702">
        <f t="shared" si="42"/>
        <v>1481496.4175628615</v>
      </c>
      <c r="AJ702">
        <v>11856.5</v>
      </c>
      <c r="AK702">
        <f t="shared" si="43"/>
        <v>1369555.2482965025</v>
      </c>
    </row>
    <row r="703" spans="14:37">
      <c r="N703" t="s">
        <v>2720</v>
      </c>
      <c r="O703">
        <v>36413.99</v>
      </c>
      <c r="P703">
        <f t="shared" si="40"/>
        <v>2269434.8536029016</v>
      </c>
      <c r="Q703">
        <v>31065.5</v>
      </c>
      <c r="R703">
        <f t="shared" si="41"/>
        <v>1945844.2034318715</v>
      </c>
      <c r="AG703" t="s">
        <v>2721</v>
      </c>
      <c r="AH703">
        <v>13767.92</v>
      </c>
      <c r="AI703">
        <f t="shared" si="42"/>
        <v>1488538.0391359769</v>
      </c>
      <c r="AJ703">
        <v>11880.2</v>
      </c>
      <c r="AK703">
        <f t="shared" si="43"/>
        <v>1372292.8571511079</v>
      </c>
    </row>
    <row r="704" spans="14:37">
      <c r="N704" t="s">
        <v>2722</v>
      </c>
      <c r="O704">
        <v>36054.589999999997</v>
      </c>
      <c r="P704">
        <f t="shared" si="40"/>
        <v>2247035.910603662</v>
      </c>
      <c r="Q704">
        <v>30659.1</v>
      </c>
      <c r="R704">
        <f t="shared" si="41"/>
        <v>1920388.5988456034</v>
      </c>
      <c r="AG704" t="s">
        <v>2723</v>
      </c>
      <c r="AH704">
        <v>13727.11</v>
      </c>
      <c r="AI704">
        <f t="shared" si="42"/>
        <v>1484125.8085755771</v>
      </c>
      <c r="AJ704">
        <v>11835.35</v>
      </c>
      <c r="AK704">
        <f t="shared" si="43"/>
        <v>1367112.1922933422</v>
      </c>
    </row>
    <row r="705" spans="14:37">
      <c r="N705" t="s">
        <v>2724</v>
      </c>
      <c r="O705">
        <v>35643.089999999997</v>
      </c>
      <c r="P705">
        <f t="shared" si="40"/>
        <v>2221389.9310705871</v>
      </c>
      <c r="Q705">
        <v>30284.3</v>
      </c>
      <c r="R705">
        <f t="shared" si="41"/>
        <v>1896912.3178442912</v>
      </c>
      <c r="AG705" t="s">
        <v>2725</v>
      </c>
      <c r="AH705">
        <v>13759.72</v>
      </c>
      <c r="AI705">
        <f t="shared" si="42"/>
        <v>1487651.4846004394</v>
      </c>
      <c r="AJ705">
        <v>11820.1</v>
      </c>
      <c r="AK705">
        <f t="shared" si="43"/>
        <v>1365350.6507307799</v>
      </c>
    </row>
    <row r="706" spans="14:37">
      <c r="N706" t="s">
        <v>2726</v>
      </c>
      <c r="O706">
        <v>35887.18</v>
      </c>
      <c r="P706">
        <f t="shared" si="40"/>
        <v>2236602.3907163423</v>
      </c>
      <c r="Q706">
        <v>30434.6</v>
      </c>
      <c r="R706">
        <f t="shared" si="41"/>
        <v>1906326.6322372933</v>
      </c>
      <c r="AG706" t="s">
        <v>2727</v>
      </c>
      <c r="AH706">
        <v>13921.21</v>
      </c>
      <c r="AI706">
        <f t="shared" si="42"/>
        <v>1505111.2031301858</v>
      </c>
      <c r="AJ706">
        <v>11961.15</v>
      </c>
      <c r="AK706">
        <f t="shared" si="43"/>
        <v>1381643.4662979557</v>
      </c>
    </row>
    <row r="707" spans="14:37">
      <c r="N707" t="s">
        <v>2728</v>
      </c>
      <c r="O707">
        <v>36033.53</v>
      </c>
      <c r="P707">
        <f t="shared" ref="P707:P770" si="44">O707/O$2*1000000</f>
        <v>2245723.3848953596</v>
      </c>
      <c r="Q707">
        <v>30630.6</v>
      </c>
      <c r="R707">
        <f t="shared" ref="R707:R770" si="45">Q707/Q$2*1000000</f>
        <v>1918603.4494098045</v>
      </c>
      <c r="AG707" t="s">
        <v>2729</v>
      </c>
      <c r="AH707">
        <v>14030.01</v>
      </c>
      <c r="AI707">
        <f t="shared" ref="AI707:AI770" si="46">AH707/AH$2*1000000</f>
        <v>1516874.2681870714</v>
      </c>
      <c r="AJ707">
        <v>12031.8</v>
      </c>
      <c r="AK707">
        <f t="shared" ref="AK707:AK770" si="47">AJ707/AJ$2*1000000</f>
        <v>1389804.3129468106</v>
      </c>
    </row>
    <row r="708" spans="14:37">
      <c r="N708" t="s">
        <v>2730</v>
      </c>
      <c r="O708">
        <v>36218.03</v>
      </c>
      <c r="P708">
        <f t="shared" si="44"/>
        <v>2257222.0075535667</v>
      </c>
      <c r="Q708">
        <v>30947.200000000001</v>
      </c>
      <c r="R708">
        <f t="shared" si="45"/>
        <v>1938434.2673527489</v>
      </c>
      <c r="AG708" t="s">
        <v>2731</v>
      </c>
      <c r="AH708">
        <v>13928.18</v>
      </c>
      <c r="AI708">
        <f t="shared" si="46"/>
        <v>1505864.7744853927</v>
      </c>
      <c r="AJ708">
        <v>11975.4</v>
      </c>
      <c r="AK708">
        <f t="shared" si="47"/>
        <v>1383289.496938383</v>
      </c>
    </row>
    <row r="709" spans="14:37">
      <c r="N709" t="s">
        <v>2732</v>
      </c>
      <c r="O709">
        <v>36327.129999999997</v>
      </c>
      <c r="P709">
        <f t="shared" si="44"/>
        <v>2264021.4640956288</v>
      </c>
      <c r="Q709">
        <v>31290.15</v>
      </c>
      <c r="R709">
        <f t="shared" si="45"/>
        <v>1959915.5655635281</v>
      </c>
      <c r="AG709" t="s">
        <v>2733</v>
      </c>
      <c r="AH709">
        <v>13939.46</v>
      </c>
      <c r="AI709">
        <f t="shared" si="46"/>
        <v>1507084.3275537903</v>
      </c>
      <c r="AJ709">
        <v>11943.4</v>
      </c>
      <c r="AK709">
        <f t="shared" si="47"/>
        <v>1379593.1474300551</v>
      </c>
    </row>
    <row r="710" spans="14:37">
      <c r="N710" t="s">
        <v>2734</v>
      </c>
      <c r="O710">
        <v>36371.910000000003</v>
      </c>
      <c r="P710">
        <f t="shared" si="44"/>
        <v>2266812.2951126182</v>
      </c>
      <c r="Q710">
        <v>31640.2</v>
      </c>
      <c r="R710">
        <f t="shared" si="45"/>
        <v>1981841.5852126991</v>
      </c>
      <c r="AG710" t="s">
        <v>2735</v>
      </c>
      <c r="AH710">
        <v>14008.34</v>
      </c>
      <c r="AI710">
        <f t="shared" si="46"/>
        <v>1514531.3856523039</v>
      </c>
      <c r="AJ710">
        <v>11968.55</v>
      </c>
      <c r="AK710">
        <f t="shared" si="47"/>
        <v>1382498.2471217564</v>
      </c>
    </row>
    <row r="711" spans="14:37">
      <c r="N711" t="s">
        <v>2736</v>
      </c>
      <c r="O711">
        <v>36188.120000000003</v>
      </c>
      <c r="P711">
        <f t="shared" si="44"/>
        <v>2255357.9218966188</v>
      </c>
      <c r="Q711">
        <v>31625.55</v>
      </c>
      <c r="R711">
        <f t="shared" si="45"/>
        <v>1980923.9557658762</v>
      </c>
      <c r="AG711" t="s">
        <v>2737</v>
      </c>
      <c r="AH711">
        <v>13917.41</v>
      </c>
      <c r="AI711">
        <f t="shared" si="46"/>
        <v>1504700.3607844494</v>
      </c>
      <c r="AJ711">
        <v>11950.2</v>
      </c>
      <c r="AK711">
        <f t="shared" si="47"/>
        <v>1380378.6217005749</v>
      </c>
    </row>
    <row r="712" spans="14:37">
      <c r="N712" t="s">
        <v>2738</v>
      </c>
      <c r="O712">
        <v>36427.269999999997</v>
      </c>
      <c r="P712">
        <f t="shared" si="44"/>
        <v>2270262.5051416601</v>
      </c>
      <c r="Q712">
        <v>32009.200000000001</v>
      </c>
      <c r="R712">
        <f t="shared" si="45"/>
        <v>2004954.5726446207</v>
      </c>
      <c r="AG712" t="s">
        <v>2739</v>
      </c>
      <c r="AH712">
        <v>13964.8</v>
      </c>
      <c r="AI712">
        <f t="shared" si="46"/>
        <v>1509823.9973014141</v>
      </c>
      <c r="AJ712">
        <v>12002</v>
      </c>
      <c r="AK712">
        <f t="shared" si="47"/>
        <v>1386362.0874671806</v>
      </c>
    </row>
    <row r="713" spans="14:37">
      <c r="N713" t="s">
        <v>2740</v>
      </c>
      <c r="O713">
        <v>36694.949999999997</v>
      </c>
      <c r="P713">
        <f t="shared" si="44"/>
        <v>2286945.1680855574</v>
      </c>
      <c r="Q713">
        <v>32245.85</v>
      </c>
      <c r="R713">
        <f t="shared" si="45"/>
        <v>2019777.5766439817</v>
      </c>
      <c r="AG713" t="s">
        <v>2741</v>
      </c>
      <c r="AH713">
        <v>13969.49</v>
      </c>
      <c r="AI713">
        <f t="shared" si="46"/>
        <v>1510331.0632491789</v>
      </c>
      <c r="AJ713">
        <v>12012.95</v>
      </c>
      <c r="AK713">
        <f t="shared" si="47"/>
        <v>1387626.9320645614</v>
      </c>
    </row>
    <row r="714" spans="14:37">
      <c r="N714" t="s">
        <v>2742</v>
      </c>
      <c r="O714">
        <v>36417.01</v>
      </c>
      <c r="P714">
        <f t="shared" si="44"/>
        <v>2269623.0695401798</v>
      </c>
      <c r="Q714">
        <v>32124.1</v>
      </c>
      <c r="R714">
        <f t="shared" si="45"/>
        <v>2012151.5435278935</v>
      </c>
      <c r="AG714" t="s">
        <v>2743</v>
      </c>
      <c r="AH714">
        <v>13942.18</v>
      </c>
      <c r="AI714">
        <f t="shared" si="46"/>
        <v>1507378.4041802126</v>
      </c>
      <c r="AJ714">
        <v>11954.6</v>
      </c>
      <c r="AK714">
        <f t="shared" si="47"/>
        <v>1380886.8697579699</v>
      </c>
    </row>
    <row r="715" spans="14:37">
      <c r="N715" t="s">
        <v>2744</v>
      </c>
      <c r="O715">
        <v>36352.6</v>
      </c>
      <c r="P715">
        <f t="shared" si="44"/>
        <v>2265608.8349308833</v>
      </c>
      <c r="Q715">
        <v>31854.7</v>
      </c>
      <c r="R715">
        <f t="shared" si="45"/>
        <v>1995277.1835979219</v>
      </c>
      <c r="AG715" t="s">
        <v>2745</v>
      </c>
      <c r="AH715">
        <v>13839.51</v>
      </c>
      <c r="AI715">
        <f t="shared" si="46"/>
        <v>1496278.0926968446</v>
      </c>
      <c r="AJ715">
        <v>11834.1</v>
      </c>
      <c r="AK715">
        <f t="shared" si="47"/>
        <v>1366967.8036406732</v>
      </c>
    </row>
    <row r="716" spans="14:37">
      <c r="N716" t="s">
        <v>2746</v>
      </c>
      <c r="O716">
        <v>36777.47</v>
      </c>
      <c r="P716">
        <f t="shared" si="44"/>
        <v>2292088.075086941</v>
      </c>
      <c r="Q716">
        <v>32352.400000000001</v>
      </c>
      <c r="R716">
        <f t="shared" si="45"/>
        <v>2026451.5300609772</v>
      </c>
      <c r="AG716" t="s">
        <v>2747</v>
      </c>
      <c r="AH716">
        <v>13987.48</v>
      </c>
      <c r="AI716">
        <f t="shared" si="46"/>
        <v>1512276.0774070222</v>
      </c>
      <c r="AJ716">
        <v>11932.85</v>
      </c>
      <c r="AK716">
        <f t="shared" si="47"/>
        <v>1378374.5072015284</v>
      </c>
    </row>
    <row r="717" spans="14:37">
      <c r="N717" t="s">
        <v>2748</v>
      </c>
      <c r="O717">
        <v>36958.06</v>
      </c>
      <c r="P717">
        <f t="shared" si="44"/>
        <v>2303343.0141972154</v>
      </c>
      <c r="Q717">
        <v>32584.15</v>
      </c>
      <c r="R717">
        <f t="shared" si="45"/>
        <v>2040967.6136310252</v>
      </c>
      <c r="AG717" t="s">
        <v>2749</v>
      </c>
      <c r="AH717">
        <v>14010.48</v>
      </c>
      <c r="AI717">
        <f t="shared" si="46"/>
        <v>1514762.7547627978</v>
      </c>
      <c r="AJ717">
        <v>11917.2</v>
      </c>
      <c r="AK717">
        <f t="shared" si="47"/>
        <v>1376566.7612701119</v>
      </c>
    </row>
    <row r="718" spans="14:37">
      <c r="N718" t="s">
        <v>2750</v>
      </c>
      <c r="O718">
        <v>36724.57</v>
      </c>
      <c r="P718">
        <f t="shared" si="44"/>
        <v>2288791.1800266742</v>
      </c>
      <c r="Q718">
        <v>32220.25</v>
      </c>
      <c r="R718">
        <f t="shared" si="45"/>
        <v>2018174.0739928782</v>
      </c>
      <c r="AG718" t="s">
        <v>2751</v>
      </c>
      <c r="AH718">
        <v>14215.68</v>
      </c>
      <c r="AI718">
        <f t="shared" si="46"/>
        <v>1536948.2414325855</v>
      </c>
      <c r="AJ718">
        <v>12105.65</v>
      </c>
      <c r="AK718">
        <f t="shared" si="47"/>
        <v>1398334.7945464982</v>
      </c>
    </row>
    <row r="719" spans="14:37">
      <c r="N719" t="s">
        <v>2752</v>
      </c>
      <c r="O719">
        <v>36939.550000000003</v>
      </c>
      <c r="P719">
        <f t="shared" si="44"/>
        <v>2302189.4125419124</v>
      </c>
      <c r="Q719">
        <v>32567.45</v>
      </c>
      <c r="R719">
        <f t="shared" si="45"/>
        <v>2039921.5786984698</v>
      </c>
      <c r="AG719" t="s">
        <v>2753</v>
      </c>
      <c r="AH719">
        <v>14290.05</v>
      </c>
      <c r="AI719">
        <f t="shared" si="46"/>
        <v>1544988.8586042819</v>
      </c>
      <c r="AJ719">
        <v>12187.9</v>
      </c>
      <c r="AK719">
        <f t="shared" si="47"/>
        <v>1407835.5678921218</v>
      </c>
    </row>
    <row r="720" spans="14:37">
      <c r="N720" t="s">
        <v>2754</v>
      </c>
      <c r="O720">
        <v>37032.11</v>
      </c>
      <c r="P720">
        <f t="shared" si="44"/>
        <v>2307958.0440500081</v>
      </c>
      <c r="Q720">
        <v>32671.1</v>
      </c>
      <c r="R720">
        <f t="shared" si="45"/>
        <v>2046413.8853307695</v>
      </c>
      <c r="AG720" t="s">
        <v>2755</v>
      </c>
      <c r="AH720">
        <v>14359.41</v>
      </c>
      <c r="AI720">
        <f t="shared" si="46"/>
        <v>1552487.8125780465</v>
      </c>
      <c r="AJ720">
        <v>12210.65</v>
      </c>
      <c r="AK720">
        <f t="shared" si="47"/>
        <v>1410463.4413706986</v>
      </c>
    </row>
    <row r="721" spans="14:37">
      <c r="N721" t="s">
        <v>2756</v>
      </c>
      <c r="O721">
        <v>37151.01</v>
      </c>
      <c r="P721">
        <f t="shared" si="44"/>
        <v>2315368.267540853</v>
      </c>
      <c r="Q721">
        <v>32642.1</v>
      </c>
      <c r="R721">
        <f t="shared" si="45"/>
        <v>2044597.4174838164</v>
      </c>
      <c r="AG721" t="s">
        <v>2757</v>
      </c>
      <c r="AH721">
        <v>14363.46</v>
      </c>
      <c r="AI721">
        <f t="shared" si="46"/>
        <v>1552925.6840254765</v>
      </c>
      <c r="AJ721">
        <v>12220.65</v>
      </c>
      <c r="AK721">
        <f t="shared" si="47"/>
        <v>1411618.5505920511</v>
      </c>
    </row>
    <row r="722" spans="14:37">
      <c r="N722" t="s">
        <v>2758</v>
      </c>
      <c r="O722">
        <v>37495.19</v>
      </c>
      <c r="P722">
        <f t="shared" si="44"/>
        <v>2336818.6520747384</v>
      </c>
      <c r="Q722">
        <v>33071.1</v>
      </c>
      <c r="R722">
        <f t="shared" si="45"/>
        <v>2071468.6142542616</v>
      </c>
      <c r="AG722" t="s">
        <v>2759</v>
      </c>
      <c r="AH722">
        <v>14248.01</v>
      </c>
      <c r="AI722">
        <f t="shared" si="46"/>
        <v>1540443.6448635517</v>
      </c>
      <c r="AJ722">
        <v>12169.15</v>
      </c>
      <c r="AK722">
        <f t="shared" si="47"/>
        <v>1405669.7381020861</v>
      </c>
    </row>
    <row r="723" spans="14:37">
      <c r="N723" t="s">
        <v>2760</v>
      </c>
      <c r="O723">
        <v>37584.120000000003</v>
      </c>
      <c r="P723">
        <f t="shared" si="44"/>
        <v>2342361.0505191525</v>
      </c>
      <c r="Q723">
        <v>33092.1</v>
      </c>
      <c r="R723">
        <f t="shared" si="45"/>
        <v>2072783.9875227453</v>
      </c>
      <c r="AG723" t="s">
        <v>2761</v>
      </c>
      <c r="AH723">
        <v>14229.11</v>
      </c>
      <c r="AI723">
        <f t="shared" si="46"/>
        <v>1538400.2447755449</v>
      </c>
      <c r="AJ723">
        <v>12135.55</v>
      </c>
      <c r="AK723">
        <f t="shared" si="47"/>
        <v>1401788.571118342</v>
      </c>
    </row>
    <row r="724" spans="14:37">
      <c r="N724" t="s">
        <v>2762</v>
      </c>
      <c r="O724">
        <v>37406.5</v>
      </c>
      <c r="P724">
        <f t="shared" si="44"/>
        <v>2331291.2111882535</v>
      </c>
      <c r="Q724">
        <v>33010.400000000001</v>
      </c>
      <c r="R724">
        <f t="shared" si="45"/>
        <v>2067666.5591401218</v>
      </c>
      <c r="AG724" t="s">
        <v>2763</v>
      </c>
      <c r="AH724">
        <v>14285.95</v>
      </c>
      <c r="AI724">
        <f t="shared" si="46"/>
        <v>1544545.5813365134</v>
      </c>
      <c r="AJ724">
        <v>12213.05</v>
      </c>
      <c r="AK724">
        <f t="shared" si="47"/>
        <v>1410740.6675838232</v>
      </c>
    </row>
    <row r="725" spans="14:37">
      <c r="N725" t="s">
        <v>2764</v>
      </c>
      <c r="O725">
        <v>37614.089999999997</v>
      </c>
      <c r="P725">
        <f t="shared" si="44"/>
        <v>2344228.8755655824</v>
      </c>
      <c r="Q725">
        <v>33136.449999999997</v>
      </c>
      <c r="R725">
        <f t="shared" si="45"/>
        <v>2075561.9305921372</v>
      </c>
      <c r="AG725" t="s">
        <v>2765</v>
      </c>
      <c r="AH725">
        <v>14192.11</v>
      </c>
      <c r="AI725">
        <f t="shared" si="46"/>
        <v>1534399.9377249496</v>
      </c>
      <c r="AJ725">
        <v>12131.95</v>
      </c>
      <c r="AK725">
        <f t="shared" si="47"/>
        <v>1401372.7317986554</v>
      </c>
    </row>
    <row r="726" spans="14:37">
      <c r="N726" t="s">
        <v>2766</v>
      </c>
      <c r="O726">
        <v>37748.71</v>
      </c>
      <c r="P726">
        <f t="shared" si="44"/>
        <v>2352618.8191008014</v>
      </c>
      <c r="Q726">
        <v>33070.050000000003</v>
      </c>
      <c r="R726">
        <f t="shared" si="45"/>
        <v>2071402.8455908378</v>
      </c>
      <c r="AG726" t="s">
        <v>2767</v>
      </c>
      <c r="AH726">
        <v>14260.47</v>
      </c>
      <c r="AI726">
        <f t="shared" si="46"/>
        <v>1541790.7752919411</v>
      </c>
      <c r="AJ726">
        <v>12173.5</v>
      </c>
      <c r="AK726">
        <f t="shared" si="47"/>
        <v>1406172.2106133746</v>
      </c>
    </row>
    <row r="727" spans="14:37">
      <c r="N727" t="s">
        <v>2768</v>
      </c>
      <c r="O727">
        <v>37864.79</v>
      </c>
      <c r="P727">
        <f t="shared" si="44"/>
        <v>2359853.2912859758</v>
      </c>
      <c r="Q727">
        <v>33371.300000000003</v>
      </c>
      <c r="R727">
        <f t="shared" si="45"/>
        <v>2090272.1883113426</v>
      </c>
      <c r="AG727" t="s">
        <v>2769</v>
      </c>
      <c r="AH727">
        <v>14276.08</v>
      </c>
      <c r="AI727">
        <f t="shared" si="46"/>
        <v>1543478.4724016653</v>
      </c>
      <c r="AJ727">
        <v>12159.65</v>
      </c>
      <c r="AK727">
        <f t="shared" si="47"/>
        <v>1404572.3843418013</v>
      </c>
    </row>
    <row r="728" spans="14:37">
      <c r="N728" t="s">
        <v>2770</v>
      </c>
      <c r="O728">
        <v>38045.769999999997</v>
      </c>
      <c r="P728">
        <f t="shared" si="44"/>
        <v>2371132.5364278858</v>
      </c>
      <c r="Q728">
        <v>33330.65</v>
      </c>
      <c r="R728">
        <f t="shared" si="45"/>
        <v>2087726.001484493</v>
      </c>
      <c r="AG728" t="s">
        <v>2771</v>
      </c>
      <c r="AH728">
        <v>14252.84</v>
      </c>
      <c r="AI728">
        <f t="shared" si="46"/>
        <v>1540965.8471082645</v>
      </c>
      <c r="AJ728">
        <v>12172.2</v>
      </c>
      <c r="AK728">
        <f t="shared" si="47"/>
        <v>1406022.0464145988</v>
      </c>
    </row>
    <row r="729" spans="14:37">
      <c r="N729" t="s">
        <v>2772</v>
      </c>
      <c r="O729">
        <v>38294.44</v>
      </c>
      <c r="P729">
        <f t="shared" si="44"/>
        <v>2386630.4361374602</v>
      </c>
      <c r="Q729">
        <v>33727.1</v>
      </c>
      <c r="R729">
        <f t="shared" si="45"/>
        <v>2112558.3696887889</v>
      </c>
      <c r="AG729" t="s">
        <v>2773</v>
      </c>
      <c r="AH729">
        <v>14284.91</v>
      </c>
      <c r="AI729">
        <f t="shared" si="46"/>
        <v>1544433.1402734695</v>
      </c>
      <c r="AJ729">
        <v>12228.7</v>
      </c>
      <c r="AK729">
        <f t="shared" si="47"/>
        <v>1412548.41351524</v>
      </c>
    </row>
    <row r="730" spans="14:37">
      <c r="N730" t="s">
        <v>2774</v>
      </c>
      <c r="O730">
        <v>38726.36</v>
      </c>
      <c r="P730">
        <f t="shared" si="44"/>
        <v>2413549.0545576927</v>
      </c>
      <c r="Q730">
        <v>33995.699999999997</v>
      </c>
      <c r="R730">
        <f t="shared" si="45"/>
        <v>2129382.620160914</v>
      </c>
      <c r="AG730" t="s">
        <v>2775</v>
      </c>
      <c r="AH730">
        <v>14363.42</v>
      </c>
      <c r="AI730">
        <f t="shared" si="46"/>
        <v>1552921.3593692055</v>
      </c>
      <c r="AJ730">
        <v>12268</v>
      </c>
      <c r="AK730">
        <f t="shared" si="47"/>
        <v>1417087.9927551548</v>
      </c>
    </row>
    <row r="731" spans="14:37">
      <c r="N731" t="s">
        <v>2776</v>
      </c>
      <c r="O731">
        <v>38580.76</v>
      </c>
      <c r="P731">
        <f t="shared" si="44"/>
        <v>2404474.8027472054</v>
      </c>
      <c r="Q731">
        <v>33841.550000000003</v>
      </c>
      <c r="R731">
        <f t="shared" si="45"/>
        <v>2119727.1540020234</v>
      </c>
      <c r="AG731" t="s">
        <v>2777</v>
      </c>
      <c r="AH731">
        <v>14398.01</v>
      </c>
      <c r="AI731">
        <f t="shared" si="46"/>
        <v>1556661.1058794782</v>
      </c>
      <c r="AJ731">
        <v>12306</v>
      </c>
      <c r="AK731">
        <f t="shared" si="47"/>
        <v>1421477.4077962942</v>
      </c>
    </row>
    <row r="732" spans="14:37">
      <c r="N732" t="s">
        <v>2778</v>
      </c>
      <c r="O732">
        <v>38222.94</v>
      </c>
      <c r="P732">
        <f t="shared" si="44"/>
        <v>2382174.3303376669</v>
      </c>
      <c r="Q732">
        <v>33402.800000000003</v>
      </c>
      <c r="R732">
        <f t="shared" si="45"/>
        <v>2092245.2482140681</v>
      </c>
      <c r="AG732" t="s">
        <v>2779</v>
      </c>
      <c r="AH732">
        <v>14289.66</v>
      </c>
      <c r="AI732">
        <f t="shared" si="46"/>
        <v>1544946.6932056407</v>
      </c>
      <c r="AJ732">
        <v>12276.1</v>
      </c>
      <c r="AK732">
        <f t="shared" si="47"/>
        <v>1418023.6312244502</v>
      </c>
    </row>
    <row r="733" spans="14:37">
      <c r="N733" t="s">
        <v>2780</v>
      </c>
      <c r="O733">
        <v>38178.160000000003</v>
      </c>
      <c r="P733">
        <f t="shared" si="44"/>
        <v>2379383.4993206779</v>
      </c>
      <c r="Q733">
        <v>33343.35</v>
      </c>
      <c r="R733">
        <f t="shared" si="45"/>
        <v>2088521.4891278134</v>
      </c>
      <c r="AG733" t="s">
        <v>2781</v>
      </c>
      <c r="AH733">
        <v>14140.07</v>
      </c>
      <c r="AI733">
        <f t="shared" si="46"/>
        <v>1528773.5599164907</v>
      </c>
      <c r="AJ733">
        <v>12143.9</v>
      </c>
      <c r="AK733">
        <f t="shared" si="47"/>
        <v>1402753.0873181713</v>
      </c>
    </row>
    <row r="734" spans="14:37">
      <c r="N734" t="s">
        <v>2782</v>
      </c>
      <c r="O734">
        <v>38264.51</v>
      </c>
      <c r="P734">
        <f t="shared" si="44"/>
        <v>2384765.1040173508</v>
      </c>
      <c r="Q734">
        <v>33494.25</v>
      </c>
      <c r="R734">
        <f t="shared" si="45"/>
        <v>2097973.385614201</v>
      </c>
      <c r="AG734" t="s">
        <v>2783</v>
      </c>
      <c r="AH734">
        <v>14116.99</v>
      </c>
      <c r="AI734">
        <f t="shared" si="46"/>
        <v>1526278.2332481735</v>
      </c>
      <c r="AJ734">
        <v>12154.45</v>
      </c>
      <c r="AK734">
        <f t="shared" si="47"/>
        <v>1403971.7275466982</v>
      </c>
    </row>
    <row r="735" spans="14:37">
      <c r="N735" t="s">
        <v>2784</v>
      </c>
      <c r="O735">
        <v>38569.4</v>
      </c>
      <c r="P735">
        <f t="shared" si="44"/>
        <v>2403766.8116718815</v>
      </c>
      <c r="Q735">
        <v>33592.85</v>
      </c>
      <c r="R735">
        <f t="shared" si="45"/>
        <v>2104149.3762938417</v>
      </c>
      <c r="AG735" t="s">
        <v>2785</v>
      </c>
      <c r="AH735">
        <v>14190.43</v>
      </c>
      <c r="AI735">
        <f t="shared" si="46"/>
        <v>1534218.3021615711</v>
      </c>
      <c r="AJ735">
        <v>12296.1</v>
      </c>
      <c r="AK735">
        <f t="shared" si="47"/>
        <v>1420333.8496671552</v>
      </c>
    </row>
    <row r="736" spans="14:37">
      <c r="N736" t="s">
        <v>2786</v>
      </c>
      <c r="O736">
        <v>38583.410000000003</v>
      </c>
      <c r="P736">
        <f t="shared" si="44"/>
        <v>2404639.9591160086</v>
      </c>
      <c r="Q736">
        <v>33807.449999999997</v>
      </c>
      <c r="R736">
        <f t="shared" si="45"/>
        <v>2117591.2383612953</v>
      </c>
      <c r="AG736" t="s">
        <v>2787</v>
      </c>
      <c r="AH736">
        <v>14124.31</v>
      </c>
      <c r="AI736">
        <f t="shared" si="46"/>
        <v>1527069.6453457507</v>
      </c>
      <c r="AJ736">
        <v>12234.25</v>
      </c>
      <c r="AK736">
        <f t="shared" si="47"/>
        <v>1413189.4991330905</v>
      </c>
    </row>
    <row r="737" spans="14:37">
      <c r="N737" t="s">
        <v>2788</v>
      </c>
      <c r="O737">
        <v>38609.82</v>
      </c>
      <c r="P737">
        <f t="shared" si="44"/>
        <v>2406285.9137198203</v>
      </c>
      <c r="Q737">
        <v>33841.35</v>
      </c>
      <c r="R737">
        <f t="shared" si="45"/>
        <v>2119714.6266375617</v>
      </c>
      <c r="AG737" t="s">
        <v>2789</v>
      </c>
      <c r="AH737">
        <v>14081.38</v>
      </c>
      <c r="AI737">
        <f t="shared" si="46"/>
        <v>1522428.2080029924</v>
      </c>
      <c r="AJ737">
        <v>12243.75</v>
      </c>
      <c r="AK737">
        <f t="shared" si="47"/>
        <v>1414286.8528933751</v>
      </c>
    </row>
    <row r="738" spans="14:37">
      <c r="N738" t="s">
        <v>2790</v>
      </c>
      <c r="O738">
        <v>38573.449999999997</v>
      </c>
      <c r="P738">
        <f t="shared" si="44"/>
        <v>2404019.2204619395</v>
      </c>
      <c r="Q738">
        <v>33721.5</v>
      </c>
      <c r="R738">
        <f t="shared" si="45"/>
        <v>2112207.6034838599</v>
      </c>
      <c r="AG738" t="s">
        <v>2791</v>
      </c>
      <c r="AH738">
        <v>14026.57</v>
      </c>
      <c r="AI738">
        <f t="shared" si="46"/>
        <v>1516502.3477477729</v>
      </c>
      <c r="AJ738">
        <v>12250.9</v>
      </c>
      <c r="AK738">
        <f t="shared" si="47"/>
        <v>1415112.7559866421</v>
      </c>
    </row>
    <row r="739" spans="14:37">
      <c r="N739" t="s">
        <v>2792</v>
      </c>
      <c r="O739">
        <v>38585.81</v>
      </c>
      <c r="P739">
        <f t="shared" si="44"/>
        <v>2404789.5346953017</v>
      </c>
      <c r="Q739">
        <v>33726.75</v>
      </c>
      <c r="R739">
        <f t="shared" si="45"/>
        <v>2112536.4468009812</v>
      </c>
      <c r="AG739" t="s">
        <v>2793</v>
      </c>
      <c r="AH739">
        <v>13977.84</v>
      </c>
      <c r="AI739">
        <f t="shared" si="46"/>
        <v>1511233.8352457322</v>
      </c>
      <c r="AJ739">
        <v>12172.5</v>
      </c>
      <c r="AK739">
        <f t="shared" si="47"/>
        <v>1406056.699691239</v>
      </c>
    </row>
    <row r="740" spans="14:37">
      <c r="N740" t="s">
        <v>2794</v>
      </c>
      <c r="O740">
        <v>38545.35</v>
      </c>
      <c r="P740">
        <f t="shared" si="44"/>
        <v>2402267.9397210414</v>
      </c>
      <c r="Q740">
        <v>33534.449999999997</v>
      </c>
      <c r="R740">
        <f t="shared" si="45"/>
        <v>2100491.3858710118</v>
      </c>
      <c r="AG740" t="s">
        <v>2795</v>
      </c>
      <c r="AH740">
        <v>13918.79</v>
      </c>
      <c r="AI740">
        <f t="shared" si="46"/>
        <v>1504849.561425796</v>
      </c>
      <c r="AJ740">
        <v>12064.9</v>
      </c>
      <c r="AK740">
        <f t="shared" si="47"/>
        <v>1393627.7244694871</v>
      </c>
    </row>
    <row r="741" spans="14:37">
      <c r="N741" t="s">
        <v>2796</v>
      </c>
      <c r="O741">
        <v>38643.47</v>
      </c>
      <c r="P741">
        <f t="shared" si="44"/>
        <v>2408383.0879878346</v>
      </c>
      <c r="Q741">
        <v>33583.85</v>
      </c>
      <c r="R741">
        <f t="shared" si="45"/>
        <v>2103585.6448930632</v>
      </c>
      <c r="AG741" t="s">
        <v>2797</v>
      </c>
      <c r="AH741">
        <v>13816.04</v>
      </c>
      <c r="AI741">
        <f t="shared" si="46"/>
        <v>1493740.6006298861</v>
      </c>
      <c r="AJ741">
        <v>11919.45</v>
      </c>
      <c r="AK741">
        <f t="shared" si="47"/>
        <v>1376826.6608449162</v>
      </c>
    </row>
    <row r="742" spans="14:37">
      <c r="N742" t="s">
        <v>2798</v>
      </c>
      <c r="O742">
        <v>38890.410000000003</v>
      </c>
      <c r="P742">
        <f t="shared" si="44"/>
        <v>2423773.1686340012</v>
      </c>
      <c r="Q742">
        <v>33627.550000000003</v>
      </c>
      <c r="R742">
        <f t="shared" si="45"/>
        <v>2106322.8740279549</v>
      </c>
      <c r="AG742" t="s">
        <v>2799</v>
      </c>
      <c r="AH742">
        <v>13734.88</v>
      </c>
      <c r="AI742">
        <f t="shared" si="46"/>
        <v>1484965.873056202</v>
      </c>
      <c r="AJ742">
        <v>11816.5</v>
      </c>
      <c r="AK742">
        <f t="shared" si="47"/>
        <v>1364934.8114110928</v>
      </c>
    </row>
    <row r="743" spans="14:37">
      <c r="N743" t="s">
        <v>2800</v>
      </c>
      <c r="O743">
        <v>38866.230000000003</v>
      </c>
      <c r="P743">
        <f t="shared" si="44"/>
        <v>2422266.1946726167</v>
      </c>
      <c r="Q743">
        <v>33638.35</v>
      </c>
      <c r="R743">
        <f t="shared" si="45"/>
        <v>2106999.351708889</v>
      </c>
      <c r="AG743" t="s">
        <v>2801</v>
      </c>
      <c r="AH743">
        <v>13559.21</v>
      </c>
      <c r="AI743">
        <f t="shared" si="46"/>
        <v>1465973.0638784163</v>
      </c>
      <c r="AJ743">
        <v>11679.3</v>
      </c>
      <c r="AK743">
        <f t="shared" si="47"/>
        <v>1349086.7128941375</v>
      </c>
    </row>
    <row r="744" spans="14:37">
      <c r="N744" t="s">
        <v>2802</v>
      </c>
      <c r="O744">
        <v>39198.120000000003</v>
      </c>
      <c r="P744">
        <f t="shared" si="44"/>
        <v>2442950.6275942018</v>
      </c>
      <c r="Q744">
        <v>33778.5</v>
      </c>
      <c r="R744">
        <f t="shared" si="45"/>
        <v>2115777.9023554581</v>
      </c>
      <c r="AG744" t="s">
        <v>2803</v>
      </c>
      <c r="AH744">
        <v>13510.05</v>
      </c>
      <c r="AI744">
        <f t="shared" si="46"/>
        <v>1460658.0613214634</v>
      </c>
      <c r="AJ744">
        <v>11665.85</v>
      </c>
      <c r="AK744">
        <f t="shared" si="47"/>
        <v>1347533.0909914188</v>
      </c>
    </row>
    <row r="745" spans="14:37">
      <c r="N745" t="s">
        <v>2804</v>
      </c>
      <c r="O745">
        <v>39648.81</v>
      </c>
      <c r="P745">
        <f t="shared" si="44"/>
        <v>2471039.0516908276</v>
      </c>
      <c r="Q745">
        <v>34092.15</v>
      </c>
      <c r="R745">
        <f t="shared" si="45"/>
        <v>2135423.9416725915</v>
      </c>
      <c r="AG745" t="s">
        <v>2805</v>
      </c>
      <c r="AH745">
        <v>13568.02</v>
      </c>
      <c r="AI745">
        <f t="shared" si="46"/>
        <v>1466925.5694220853</v>
      </c>
      <c r="AJ745">
        <v>11688.55</v>
      </c>
      <c r="AK745">
        <f t="shared" si="47"/>
        <v>1350155.1889238886</v>
      </c>
    </row>
    <row r="746" spans="14:37">
      <c r="N746" t="s">
        <v>2806</v>
      </c>
      <c r="O746">
        <v>39862.69</v>
      </c>
      <c r="P746">
        <f t="shared" si="44"/>
        <v>2484368.7287322227</v>
      </c>
      <c r="Q746">
        <v>34383.1</v>
      </c>
      <c r="R746">
        <f t="shared" si="45"/>
        <v>2153648.125123316</v>
      </c>
      <c r="AG746" t="s">
        <v>2807</v>
      </c>
      <c r="AH746">
        <v>13402.32</v>
      </c>
      <c r="AI746">
        <f t="shared" si="46"/>
        <v>1449010.6808198248</v>
      </c>
      <c r="AJ746">
        <v>11566.85</v>
      </c>
      <c r="AK746">
        <f t="shared" si="47"/>
        <v>1336097.5097000296</v>
      </c>
    </row>
    <row r="747" spans="14:37">
      <c r="N747" t="s">
        <v>2808</v>
      </c>
      <c r="O747">
        <v>39758</v>
      </c>
      <c r="P747">
        <f t="shared" si="44"/>
        <v>2477844.1173171126</v>
      </c>
      <c r="Q747">
        <v>34246.75</v>
      </c>
      <c r="R747">
        <f t="shared" si="45"/>
        <v>2145107.5944015207</v>
      </c>
      <c r="AG747" t="s">
        <v>2809</v>
      </c>
      <c r="AH747">
        <v>13404.5</v>
      </c>
      <c r="AI747">
        <f t="shared" si="46"/>
        <v>1449246.3745865899</v>
      </c>
      <c r="AJ747">
        <v>11560.9</v>
      </c>
      <c r="AK747">
        <f t="shared" si="47"/>
        <v>1335410.2197133249</v>
      </c>
    </row>
    <row r="748" spans="14:37">
      <c r="N748" t="s">
        <v>2810</v>
      </c>
      <c r="O748">
        <v>39467.120000000003</v>
      </c>
      <c r="P748">
        <f t="shared" si="44"/>
        <v>2459715.5571067096</v>
      </c>
      <c r="Q748">
        <v>33905.5</v>
      </c>
      <c r="R748">
        <f t="shared" si="45"/>
        <v>2123732.7787886662</v>
      </c>
      <c r="AG748" t="s">
        <v>2811</v>
      </c>
      <c r="AH748">
        <v>13385.29</v>
      </c>
      <c r="AI748">
        <f t="shared" si="46"/>
        <v>1447169.4584124836</v>
      </c>
      <c r="AJ748">
        <v>11553.2</v>
      </c>
      <c r="AK748">
        <f t="shared" si="47"/>
        <v>1334520.7856128835</v>
      </c>
    </row>
    <row r="749" spans="14:37">
      <c r="N749" t="s">
        <v>2812</v>
      </c>
      <c r="O749">
        <v>39642.199999999997</v>
      </c>
      <c r="P749">
        <f t="shared" si="44"/>
        <v>2470627.0956161893</v>
      </c>
      <c r="Q749">
        <v>33978.15</v>
      </c>
      <c r="R749">
        <f t="shared" si="45"/>
        <v>2128283.3439293955</v>
      </c>
      <c r="AG749" t="s">
        <v>2813</v>
      </c>
      <c r="AH749">
        <v>13410</v>
      </c>
      <c r="AI749">
        <f t="shared" si="46"/>
        <v>1449841.0148238402</v>
      </c>
      <c r="AJ749">
        <v>11663.9</v>
      </c>
      <c r="AK749">
        <f t="shared" si="47"/>
        <v>1347307.8446932549</v>
      </c>
    </row>
    <row r="750" spans="14:37">
      <c r="N750" t="s">
        <v>2814</v>
      </c>
      <c r="O750">
        <v>39700.6</v>
      </c>
      <c r="P750">
        <f t="shared" si="44"/>
        <v>2474266.7680456704</v>
      </c>
      <c r="Q750">
        <v>34115.449999999997</v>
      </c>
      <c r="R750">
        <f t="shared" si="45"/>
        <v>2136883.3796323841</v>
      </c>
      <c r="AG750" t="s">
        <v>2815</v>
      </c>
      <c r="AH750">
        <v>13551.74</v>
      </c>
      <c r="AI750">
        <f t="shared" si="46"/>
        <v>1465165.4343198233</v>
      </c>
      <c r="AJ750">
        <v>11794.15</v>
      </c>
      <c r="AK750">
        <f t="shared" si="47"/>
        <v>1362353.1423013702</v>
      </c>
    </row>
    <row r="751" spans="14:37">
      <c r="N751" t="s">
        <v>2816</v>
      </c>
      <c r="O751">
        <v>40087.42</v>
      </c>
      <c r="P751">
        <f t="shared" si="44"/>
        <v>2498374.6120383409</v>
      </c>
      <c r="Q751">
        <v>34424.75</v>
      </c>
      <c r="R751">
        <f t="shared" si="45"/>
        <v>2156256.9487724747</v>
      </c>
      <c r="AG751" t="s">
        <v>2817</v>
      </c>
      <c r="AH751">
        <v>13892.21</v>
      </c>
      <c r="AI751">
        <f t="shared" si="46"/>
        <v>1501975.8273337735</v>
      </c>
      <c r="AJ751">
        <v>12129.4</v>
      </c>
      <c r="AK751">
        <f t="shared" si="47"/>
        <v>1401078.1789472103</v>
      </c>
    </row>
    <row r="752" spans="14:37">
      <c r="N752" t="s">
        <v>2818</v>
      </c>
      <c r="O752">
        <v>40250.54</v>
      </c>
      <c r="P752">
        <f t="shared" si="44"/>
        <v>2508540.7655776734</v>
      </c>
      <c r="Q752">
        <v>34723.85</v>
      </c>
      <c r="R752">
        <f t="shared" si="45"/>
        <v>2174991.6223250162</v>
      </c>
      <c r="AG752" t="s">
        <v>2819</v>
      </c>
      <c r="AH752">
        <v>13863.64</v>
      </c>
      <c r="AI752">
        <f t="shared" si="46"/>
        <v>1498886.9415922735</v>
      </c>
      <c r="AJ752">
        <v>12147.9</v>
      </c>
      <c r="AK752">
        <f t="shared" si="47"/>
        <v>1403215.1310067123</v>
      </c>
    </row>
    <row r="753" spans="14:37">
      <c r="N753" t="s">
        <v>2820</v>
      </c>
      <c r="O753">
        <v>40515.379999999997</v>
      </c>
      <c r="P753">
        <f t="shared" si="44"/>
        <v>2525046.4307527388</v>
      </c>
      <c r="Q753">
        <v>35082.65</v>
      </c>
      <c r="R753">
        <f t="shared" si="45"/>
        <v>2197465.7141693886</v>
      </c>
      <c r="AG753" t="s">
        <v>2821</v>
      </c>
      <c r="AH753">
        <v>13867.79</v>
      </c>
      <c r="AI753">
        <f t="shared" si="46"/>
        <v>1499335.6246803808</v>
      </c>
      <c r="AJ753">
        <v>12151.15</v>
      </c>
      <c r="AK753">
        <f t="shared" si="47"/>
        <v>1403590.5415036518</v>
      </c>
    </row>
    <row r="754" spans="14:37">
      <c r="N754" t="s">
        <v>2822</v>
      </c>
      <c r="O754">
        <v>41011.019999999997</v>
      </c>
      <c r="P754">
        <f t="shared" si="44"/>
        <v>2555936.2808032208</v>
      </c>
      <c r="Q754">
        <v>35491.25</v>
      </c>
      <c r="R754">
        <f t="shared" si="45"/>
        <v>2223059.1197647359</v>
      </c>
      <c r="AG754" t="s">
        <v>2823</v>
      </c>
      <c r="AH754">
        <v>13824.84</v>
      </c>
      <c r="AI754">
        <f t="shared" si="46"/>
        <v>1494692.0250094871</v>
      </c>
      <c r="AJ754">
        <v>12069.1</v>
      </c>
      <c r="AK754">
        <f t="shared" si="47"/>
        <v>1394112.8703424553</v>
      </c>
    </row>
    <row r="755" spans="14:37">
      <c r="N755" t="s">
        <v>2824</v>
      </c>
      <c r="O755">
        <v>41445.910000000003</v>
      </c>
      <c r="P755">
        <f t="shared" si="44"/>
        <v>2583039.9990028297</v>
      </c>
      <c r="Q755">
        <v>35885.15</v>
      </c>
      <c r="R755">
        <f t="shared" si="45"/>
        <v>2247731.7640721453</v>
      </c>
      <c r="AG755" t="s">
        <v>2825</v>
      </c>
      <c r="AH755">
        <v>13980.5</v>
      </c>
      <c r="AI755">
        <f t="shared" si="46"/>
        <v>1511521.424887748</v>
      </c>
      <c r="AJ755">
        <v>12159.5</v>
      </c>
      <c r="AK755">
        <f t="shared" si="47"/>
        <v>1404555.0577034811</v>
      </c>
    </row>
    <row r="756" spans="14:37">
      <c r="N756" t="s">
        <v>2826</v>
      </c>
      <c r="O756">
        <v>41320.69</v>
      </c>
      <c r="P756">
        <f t="shared" si="44"/>
        <v>2575235.893153178</v>
      </c>
      <c r="Q756">
        <v>35680.75</v>
      </c>
      <c r="R756">
        <f t="shared" si="45"/>
        <v>2234928.7975922409</v>
      </c>
      <c r="AG756" t="s">
        <v>2827</v>
      </c>
      <c r="AH756">
        <v>13987.98</v>
      </c>
      <c r="AI756">
        <f t="shared" si="46"/>
        <v>1512330.1356104088</v>
      </c>
      <c r="AJ756">
        <v>12153.95</v>
      </c>
      <c r="AK756">
        <f t="shared" si="47"/>
        <v>1403913.9720856305</v>
      </c>
    </row>
    <row r="757" spans="14:37">
      <c r="N757" t="s">
        <v>2828</v>
      </c>
      <c r="O757">
        <v>41674.19</v>
      </c>
      <c r="P757">
        <f t="shared" si="44"/>
        <v>2597267.1295199874</v>
      </c>
      <c r="Q757">
        <v>35839.949999999997</v>
      </c>
      <c r="R757">
        <f t="shared" si="45"/>
        <v>2244900.5797037901</v>
      </c>
      <c r="AG757" t="s">
        <v>2829</v>
      </c>
      <c r="AH757">
        <v>14082.1</v>
      </c>
      <c r="AI757">
        <f t="shared" si="46"/>
        <v>1522506.0518158691</v>
      </c>
      <c r="AJ757">
        <v>12174.4</v>
      </c>
      <c r="AK757">
        <f t="shared" si="47"/>
        <v>1406276.1704432962</v>
      </c>
    </row>
    <row r="758" spans="14:37">
      <c r="N758" t="s">
        <v>2830</v>
      </c>
      <c r="O758">
        <v>42327.12</v>
      </c>
      <c r="P758">
        <f t="shared" si="44"/>
        <v>2637959.7890984332</v>
      </c>
      <c r="Q758">
        <v>36197.550000000003</v>
      </c>
      <c r="R758">
        <f t="shared" si="45"/>
        <v>2267299.507361393</v>
      </c>
      <c r="AG758" t="s">
        <v>2831</v>
      </c>
      <c r="AH758">
        <v>13983.93</v>
      </c>
      <c r="AI758">
        <f t="shared" si="46"/>
        <v>1511892.2641629789</v>
      </c>
      <c r="AJ758">
        <v>12157.75</v>
      </c>
      <c r="AK758">
        <f t="shared" si="47"/>
        <v>1404352.9135897444</v>
      </c>
    </row>
    <row r="759" spans="14:37">
      <c r="N759" t="s">
        <v>2832</v>
      </c>
      <c r="O759">
        <v>42758.13</v>
      </c>
      <c r="P759">
        <f t="shared" si="44"/>
        <v>2664821.6934448504</v>
      </c>
      <c r="Q759">
        <v>36799.550000000003</v>
      </c>
      <c r="R759">
        <f t="shared" si="45"/>
        <v>2305006.8743912489</v>
      </c>
      <c r="AG759" t="s">
        <v>2833</v>
      </c>
      <c r="AH759">
        <v>14073.37</v>
      </c>
      <c r="AI759">
        <f t="shared" si="46"/>
        <v>1521562.1955847421</v>
      </c>
      <c r="AJ759">
        <v>12295.55</v>
      </c>
      <c r="AK759">
        <f t="shared" si="47"/>
        <v>1420270.3186599808</v>
      </c>
    </row>
    <row r="760" spans="14:37">
      <c r="N760" t="s">
        <v>2834</v>
      </c>
      <c r="O760">
        <v>41481.5</v>
      </c>
      <c r="P760">
        <f t="shared" si="44"/>
        <v>2585258.08019744</v>
      </c>
      <c r="Q760">
        <v>35508.65</v>
      </c>
      <c r="R760">
        <f t="shared" si="45"/>
        <v>2224149.0004729079</v>
      </c>
      <c r="AG760" t="s">
        <v>2835</v>
      </c>
      <c r="AH760">
        <v>14067.14</v>
      </c>
      <c r="AI760">
        <f t="shared" si="46"/>
        <v>1520888.6303705471</v>
      </c>
      <c r="AJ760">
        <v>12315.5</v>
      </c>
      <c r="AK760">
        <f t="shared" si="47"/>
        <v>1422574.7615565788</v>
      </c>
    </row>
    <row r="761" spans="14:37">
      <c r="N761" t="s">
        <v>2836</v>
      </c>
      <c r="O761">
        <v>41377.910000000003</v>
      </c>
      <c r="P761">
        <f t="shared" si="44"/>
        <v>2578802.0242561735</v>
      </c>
      <c r="Q761">
        <v>35738.199999999997</v>
      </c>
      <c r="R761">
        <f t="shared" si="45"/>
        <v>2238527.2830338771</v>
      </c>
      <c r="AG761" t="s">
        <v>2837</v>
      </c>
      <c r="AH761">
        <v>14280.71</v>
      </c>
      <c r="AI761">
        <f t="shared" si="46"/>
        <v>1543979.0513650235</v>
      </c>
      <c r="AJ761">
        <v>12504.35</v>
      </c>
      <c r="AK761">
        <f t="shared" si="47"/>
        <v>1444388.9992018195</v>
      </c>
    </row>
    <row r="762" spans="14:37">
      <c r="N762" t="s">
        <v>2838</v>
      </c>
      <c r="O762">
        <v>41680.019999999997</v>
      </c>
      <c r="P762">
        <f t="shared" si="44"/>
        <v>2597630.4735313547</v>
      </c>
      <c r="Q762">
        <v>36109.75</v>
      </c>
      <c r="R762">
        <f t="shared" si="45"/>
        <v>2261799.9943626863</v>
      </c>
      <c r="AG762" t="s">
        <v>2839</v>
      </c>
      <c r="AH762">
        <v>14184.18</v>
      </c>
      <c r="AI762">
        <f t="shared" si="46"/>
        <v>1533542.5746192411</v>
      </c>
      <c r="AJ762">
        <v>12437.7</v>
      </c>
      <c r="AK762">
        <f t="shared" si="47"/>
        <v>1436690.1962415054</v>
      </c>
    </row>
    <row r="763" spans="14:37">
      <c r="N763" t="s">
        <v>2840</v>
      </c>
      <c r="O763">
        <v>41547.5</v>
      </c>
      <c r="P763">
        <f t="shared" si="44"/>
        <v>2589371.4086280181</v>
      </c>
      <c r="Q763">
        <v>36010.449999999997</v>
      </c>
      <c r="R763">
        <f t="shared" si="45"/>
        <v>2255580.1579074292</v>
      </c>
      <c r="AG763" t="s">
        <v>2841</v>
      </c>
      <c r="AH763">
        <v>14061.86</v>
      </c>
      <c r="AI763">
        <f t="shared" si="46"/>
        <v>1520317.7757427867</v>
      </c>
      <c r="AJ763">
        <v>12337.8</v>
      </c>
      <c r="AK763">
        <f t="shared" si="47"/>
        <v>1425150.6551201947</v>
      </c>
    </row>
    <row r="764" spans="14:37">
      <c r="N764" t="s">
        <v>2842</v>
      </c>
      <c r="O764">
        <v>41602.18</v>
      </c>
      <c r="P764">
        <f t="shared" si="44"/>
        <v>2592779.2389095942</v>
      </c>
      <c r="Q764">
        <v>36120.75</v>
      </c>
      <c r="R764">
        <f t="shared" si="45"/>
        <v>2262488.9994080826</v>
      </c>
      <c r="AG764" t="s">
        <v>2843</v>
      </c>
      <c r="AH764">
        <v>14076.42</v>
      </c>
      <c r="AI764">
        <f t="shared" si="46"/>
        <v>1521891.9506253991</v>
      </c>
      <c r="AJ764">
        <v>12359.4</v>
      </c>
      <c r="AK764">
        <f t="shared" si="47"/>
        <v>1427645.6910383159</v>
      </c>
    </row>
    <row r="765" spans="14:37">
      <c r="N765" t="s">
        <v>2844</v>
      </c>
      <c r="O765">
        <v>41498.06</v>
      </c>
      <c r="P765">
        <f t="shared" si="44"/>
        <v>2586290.1516945665</v>
      </c>
      <c r="Q765">
        <v>35888.9</v>
      </c>
      <c r="R765">
        <f t="shared" si="45"/>
        <v>2247966.6521558031</v>
      </c>
      <c r="AG765" t="s">
        <v>2845</v>
      </c>
      <c r="AH765">
        <v>14140.83</v>
      </c>
      <c r="AI765">
        <f t="shared" si="46"/>
        <v>1528855.7283856382</v>
      </c>
      <c r="AJ765">
        <v>12469.85</v>
      </c>
      <c r="AK765">
        <f t="shared" si="47"/>
        <v>1440403.8723881536</v>
      </c>
    </row>
    <row r="766" spans="14:37">
      <c r="N766" t="s">
        <v>2846</v>
      </c>
      <c r="O766">
        <v>41161.18</v>
      </c>
      <c r="P766">
        <f t="shared" si="44"/>
        <v>2565294.7262143665</v>
      </c>
      <c r="Q766">
        <v>35552.449999999997</v>
      </c>
      <c r="R766">
        <f t="shared" si="45"/>
        <v>2226892.4932900304</v>
      </c>
      <c r="AG766" t="s">
        <v>2847</v>
      </c>
      <c r="AH766">
        <v>14208.73</v>
      </c>
      <c r="AI766">
        <f t="shared" si="46"/>
        <v>1536196.8324055141</v>
      </c>
      <c r="AJ766">
        <v>12494.15</v>
      </c>
      <c r="AK766">
        <f t="shared" si="47"/>
        <v>1443210.7877960398</v>
      </c>
    </row>
    <row r="767" spans="14:37">
      <c r="N767" t="s">
        <v>2848</v>
      </c>
      <c r="O767">
        <v>41312.53</v>
      </c>
      <c r="P767">
        <f t="shared" si="44"/>
        <v>2574727.3361835792</v>
      </c>
      <c r="Q767">
        <v>35667.5</v>
      </c>
      <c r="R767">
        <f t="shared" si="45"/>
        <v>2234098.8596966499</v>
      </c>
      <c r="AG767" t="s">
        <v>2849</v>
      </c>
      <c r="AH767">
        <v>14122.38</v>
      </c>
      <c r="AI767">
        <f t="shared" si="46"/>
        <v>1526860.980680679</v>
      </c>
      <c r="AJ767">
        <v>12445.95</v>
      </c>
      <c r="AK767">
        <f t="shared" si="47"/>
        <v>1437643.1613491215</v>
      </c>
    </row>
    <row r="768" spans="14:37">
      <c r="N768" t="s">
        <v>2850</v>
      </c>
      <c r="O768">
        <v>41702.85</v>
      </c>
      <c r="P768">
        <f t="shared" si="44"/>
        <v>2599053.3112293868</v>
      </c>
      <c r="Q768">
        <v>35763.25</v>
      </c>
      <c r="R768">
        <f t="shared" si="45"/>
        <v>2240096.3354327106</v>
      </c>
      <c r="AG768" t="s">
        <v>2851</v>
      </c>
      <c r="AH768">
        <v>14074.24</v>
      </c>
      <c r="AI768">
        <f t="shared" si="46"/>
        <v>1521656.2568586345</v>
      </c>
      <c r="AJ768">
        <v>12435.65</v>
      </c>
      <c r="AK768">
        <f t="shared" si="47"/>
        <v>1436453.3988511283</v>
      </c>
    </row>
    <row r="769" spans="14:37">
      <c r="N769" t="s">
        <v>2852</v>
      </c>
      <c r="O769">
        <v>41706.82</v>
      </c>
      <c r="P769">
        <f t="shared" si="44"/>
        <v>2599300.7341668019</v>
      </c>
      <c r="Q769">
        <v>35986</v>
      </c>
      <c r="R769">
        <f t="shared" si="45"/>
        <v>2254048.6876019808</v>
      </c>
      <c r="AG769" t="s">
        <v>2853</v>
      </c>
      <c r="AH769">
        <v>13965.18</v>
      </c>
      <c r="AI769">
        <f t="shared" si="46"/>
        <v>1509865.081535988</v>
      </c>
      <c r="AJ769">
        <v>12330.85</v>
      </c>
      <c r="AK769">
        <f t="shared" si="47"/>
        <v>1424347.8542113551</v>
      </c>
    </row>
    <row r="770" spans="14:37">
      <c r="N770" t="s">
        <v>2854</v>
      </c>
      <c r="O770">
        <v>42252.37</v>
      </c>
      <c r="P770">
        <f t="shared" si="44"/>
        <v>2633301.1330350135</v>
      </c>
      <c r="Q770">
        <v>36373.85</v>
      </c>
      <c r="R770">
        <f t="shared" si="45"/>
        <v>2278342.3791344222</v>
      </c>
      <c r="AG770" t="s">
        <v>2855</v>
      </c>
      <c r="AH770">
        <v>13844.8</v>
      </c>
      <c r="AI770">
        <f t="shared" si="46"/>
        <v>1496850.028488673</v>
      </c>
      <c r="AJ770">
        <v>12217.85</v>
      </c>
      <c r="AK770">
        <f t="shared" si="47"/>
        <v>1411295.1200100726</v>
      </c>
    </row>
    <row r="771" spans="14:37">
      <c r="N771" t="s">
        <v>2856</v>
      </c>
      <c r="O771">
        <v>41704.1</v>
      </c>
      <c r="P771">
        <f t="shared" ref="P771:P834" si="48">O771/O$2*1000000</f>
        <v>2599131.2151769353</v>
      </c>
      <c r="Q771">
        <v>36093.4</v>
      </c>
      <c r="R771">
        <f t="shared" ref="R771:R834" si="49">Q771/Q$2*1000000</f>
        <v>2260775.8823179384</v>
      </c>
      <c r="AG771" t="s">
        <v>2857</v>
      </c>
      <c r="AH771">
        <v>13818.16</v>
      </c>
      <c r="AI771">
        <f t="shared" ref="AI771:AI834" si="50">AH771/AH$2*1000000</f>
        <v>1493969.8074122446</v>
      </c>
      <c r="AJ771">
        <v>12189.5</v>
      </c>
      <c r="AK771">
        <f t="shared" ref="AK771:AK834" si="51">AJ771/AJ$2*1000000</f>
        <v>1408020.3853675383</v>
      </c>
    </row>
    <row r="772" spans="14:37">
      <c r="N772" t="s">
        <v>2858</v>
      </c>
      <c r="O772">
        <v>42207.08</v>
      </c>
      <c r="P772">
        <f t="shared" si="48"/>
        <v>2630478.5172074242</v>
      </c>
      <c r="Q772">
        <v>36496.65</v>
      </c>
      <c r="R772">
        <f t="shared" si="49"/>
        <v>2286034.180913934</v>
      </c>
      <c r="AG772" t="s">
        <v>2859</v>
      </c>
      <c r="AH772">
        <v>13697.9</v>
      </c>
      <c r="AI772">
        <f t="shared" si="50"/>
        <v>1480967.7283337421</v>
      </c>
      <c r="AJ772">
        <v>12119.4</v>
      </c>
      <c r="AK772">
        <f t="shared" si="51"/>
        <v>1399923.0697258578</v>
      </c>
    </row>
    <row r="773" spans="14:37">
      <c r="N773" t="s">
        <v>2860</v>
      </c>
      <c r="O773">
        <v>42427.59</v>
      </c>
      <c r="P773">
        <f t="shared" si="48"/>
        <v>2644221.3967866176</v>
      </c>
      <c r="Q773">
        <v>36802.699999999997</v>
      </c>
      <c r="R773">
        <f t="shared" si="49"/>
        <v>2305204.1803815207</v>
      </c>
      <c r="AG773" t="s">
        <v>2861</v>
      </c>
      <c r="AH773">
        <v>13846.41</v>
      </c>
      <c r="AI773">
        <f t="shared" si="50"/>
        <v>1497024.0959035773</v>
      </c>
      <c r="AJ773">
        <v>12222.8</v>
      </c>
      <c r="AK773">
        <f t="shared" si="51"/>
        <v>1411866.899074642</v>
      </c>
    </row>
    <row r="774" spans="14:37">
      <c r="N774" t="s">
        <v>2862</v>
      </c>
      <c r="O774">
        <v>41617.35</v>
      </c>
      <c r="P774">
        <f t="shared" si="48"/>
        <v>2593724.6812170469</v>
      </c>
      <c r="Q774">
        <v>36154.1</v>
      </c>
      <c r="R774">
        <f t="shared" si="49"/>
        <v>2264577.9374320782</v>
      </c>
      <c r="AG774" t="s">
        <v>2863</v>
      </c>
      <c r="AH774">
        <v>13842.12</v>
      </c>
      <c r="AI774">
        <f t="shared" si="50"/>
        <v>1496560.2765185221</v>
      </c>
      <c r="AJ774">
        <v>12199.85</v>
      </c>
      <c r="AK774">
        <f t="shared" si="51"/>
        <v>1409215.9234116382</v>
      </c>
    </row>
    <row r="775" spans="14:37">
      <c r="N775" t="s">
        <v>2864</v>
      </c>
      <c r="O775">
        <v>41464.18</v>
      </c>
      <c r="P775">
        <f t="shared" si="48"/>
        <v>2584178.6431002035</v>
      </c>
      <c r="Q775">
        <v>36124.199999999997</v>
      </c>
      <c r="R775">
        <f t="shared" si="49"/>
        <v>2262705.0964450468</v>
      </c>
      <c r="AG775" t="s">
        <v>2865</v>
      </c>
      <c r="AH775">
        <v>13877.54</v>
      </c>
      <c r="AI775">
        <f t="shared" si="50"/>
        <v>1500389.7596464159</v>
      </c>
      <c r="AJ775">
        <v>12232.75</v>
      </c>
      <c r="AK775">
        <f t="shared" si="51"/>
        <v>1413016.2327498877</v>
      </c>
    </row>
    <row r="776" spans="14:37">
      <c r="N776" t="s">
        <v>2866</v>
      </c>
      <c r="O776">
        <v>41697.519999999997</v>
      </c>
      <c r="P776">
        <f t="shared" si="48"/>
        <v>2598721.128797038</v>
      </c>
      <c r="Q776">
        <v>36326.800000000003</v>
      </c>
      <c r="R776">
        <f t="shared" si="49"/>
        <v>2275395.3166447962</v>
      </c>
      <c r="AG776" t="s">
        <v>2867</v>
      </c>
      <c r="AH776">
        <v>13973.13</v>
      </c>
      <c r="AI776">
        <f t="shared" si="50"/>
        <v>1510724.6069698322</v>
      </c>
      <c r="AJ776">
        <v>12307.2</v>
      </c>
      <c r="AK776">
        <f t="shared" si="51"/>
        <v>1421616.0209028565</v>
      </c>
    </row>
    <row r="777" spans="14:37">
      <c r="N777" t="s">
        <v>2868</v>
      </c>
      <c r="O777">
        <v>41260.879999999997</v>
      </c>
      <c r="P777">
        <f t="shared" si="48"/>
        <v>2571508.3450708613</v>
      </c>
      <c r="Q777">
        <v>35546.25</v>
      </c>
      <c r="R777">
        <f t="shared" si="49"/>
        <v>2226504.1449917164</v>
      </c>
      <c r="AG777" t="s">
        <v>2869</v>
      </c>
      <c r="AH777">
        <v>13991.22</v>
      </c>
      <c r="AI777">
        <f t="shared" si="50"/>
        <v>1512680.4327683528</v>
      </c>
      <c r="AJ777">
        <v>12327.1</v>
      </c>
      <c r="AK777">
        <f t="shared" si="51"/>
        <v>1423914.6882533478</v>
      </c>
    </row>
    <row r="778" spans="14:37">
      <c r="N778" t="s">
        <v>2870</v>
      </c>
      <c r="O778">
        <v>41725.550000000003</v>
      </c>
      <c r="P778">
        <f t="shared" si="48"/>
        <v>2600468.0469168737</v>
      </c>
      <c r="Q778">
        <v>36200</v>
      </c>
      <c r="R778">
        <f t="shared" si="49"/>
        <v>2267452.9675760493</v>
      </c>
      <c r="AG778" t="s">
        <v>2871</v>
      </c>
      <c r="AH778">
        <v>14074.02</v>
      </c>
      <c r="AI778">
        <f t="shared" si="50"/>
        <v>1521632.4712491445</v>
      </c>
      <c r="AJ778">
        <v>12366.25</v>
      </c>
      <c r="AK778">
        <f t="shared" si="51"/>
        <v>1428436.9408549424</v>
      </c>
    </row>
    <row r="779" spans="14:37">
      <c r="N779" t="s">
        <v>2872</v>
      </c>
      <c r="O779">
        <v>42032.13</v>
      </c>
      <c r="P779">
        <f t="shared" si="48"/>
        <v>2619575.0807084893</v>
      </c>
      <c r="Q779">
        <v>36398.65</v>
      </c>
      <c r="R779">
        <f t="shared" si="49"/>
        <v>2279895.7723276783</v>
      </c>
      <c r="AG779" t="s">
        <v>2873</v>
      </c>
      <c r="AH779">
        <v>14114.23</v>
      </c>
      <c r="AI779">
        <f t="shared" si="50"/>
        <v>1525979.8319654805</v>
      </c>
      <c r="AJ779">
        <v>12373.9</v>
      </c>
      <c r="AK779">
        <f t="shared" si="51"/>
        <v>1429320.5994092771</v>
      </c>
    </row>
    <row r="780" spans="14:37">
      <c r="N780" t="s">
        <v>2874</v>
      </c>
      <c r="O780">
        <v>42140.65</v>
      </c>
      <c r="P780">
        <f t="shared" si="48"/>
        <v>2626338.3898188891</v>
      </c>
      <c r="Q780">
        <v>36495.550000000003</v>
      </c>
      <c r="R780">
        <f t="shared" si="49"/>
        <v>2285965.2804093943</v>
      </c>
      <c r="AG780" t="s">
        <v>2875</v>
      </c>
      <c r="AH780">
        <v>14119.29</v>
      </c>
      <c r="AI780">
        <f t="shared" si="50"/>
        <v>1526526.9009837513</v>
      </c>
      <c r="AJ780">
        <v>12578.05</v>
      </c>
      <c r="AK780">
        <f t="shared" si="51"/>
        <v>1452902.1541631869</v>
      </c>
    </row>
    <row r="781" spans="14:37">
      <c r="N781" t="s">
        <v>2876</v>
      </c>
      <c r="O781">
        <v>42167.97</v>
      </c>
      <c r="P781">
        <f t="shared" si="48"/>
        <v>2628041.0584965162</v>
      </c>
      <c r="Q781">
        <v>36378.6</v>
      </c>
      <c r="R781">
        <f t="shared" si="49"/>
        <v>2278639.9040403883</v>
      </c>
      <c r="AG781" t="s">
        <v>2877</v>
      </c>
      <c r="AH781">
        <v>14192.73</v>
      </c>
      <c r="AI781">
        <f t="shared" si="50"/>
        <v>1534466.9698971487</v>
      </c>
      <c r="AJ781">
        <v>12717.25</v>
      </c>
      <c r="AK781">
        <f t="shared" si="51"/>
        <v>1468981.2745244126</v>
      </c>
    </row>
    <row r="782" spans="14:37">
      <c r="N782" t="s">
        <v>2878</v>
      </c>
      <c r="O782">
        <v>42317.37</v>
      </c>
      <c r="P782">
        <f t="shared" si="48"/>
        <v>2637352.1383075523</v>
      </c>
      <c r="Q782">
        <v>36572.800000000003</v>
      </c>
      <c r="R782">
        <f t="shared" si="49"/>
        <v>2290803.9749327437</v>
      </c>
      <c r="AG782" t="s">
        <v>2879</v>
      </c>
      <c r="AH782">
        <v>14185.72</v>
      </c>
      <c r="AI782">
        <f t="shared" si="50"/>
        <v>1533709.0738856709</v>
      </c>
      <c r="AJ782">
        <v>12725.9</v>
      </c>
      <c r="AK782">
        <f t="shared" si="51"/>
        <v>1469980.4440008823</v>
      </c>
    </row>
    <row r="783" spans="14:37">
      <c r="N783" t="s">
        <v>2880</v>
      </c>
      <c r="O783">
        <v>42499.88</v>
      </c>
      <c r="P783">
        <f t="shared" si="48"/>
        <v>2648726.7378812619</v>
      </c>
      <c r="Q783">
        <v>36994.65</v>
      </c>
      <c r="R783">
        <f t="shared" si="49"/>
        <v>2317227.3184236819</v>
      </c>
      <c r="AG783" t="s">
        <v>2881</v>
      </c>
      <c r="AH783">
        <v>14148.08</v>
      </c>
      <c r="AI783">
        <f t="shared" si="50"/>
        <v>1529639.5723347412</v>
      </c>
      <c r="AJ783">
        <v>12747.6</v>
      </c>
      <c r="AK783">
        <f t="shared" si="51"/>
        <v>1472487.0310112173</v>
      </c>
    </row>
    <row r="784" spans="14:37">
      <c r="N784" t="s">
        <v>2882</v>
      </c>
      <c r="O784">
        <v>42145.04</v>
      </c>
      <c r="P784">
        <f t="shared" si="48"/>
        <v>2626611.9884826806</v>
      </c>
      <c r="Q784">
        <v>36657.800000000003</v>
      </c>
      <c r="R784">
        <f t="shared" si="49"/>
        <v>2296128.1048289859</v>
      </c>
      <c r="AG784" t="s">
        <v>2883</v>
      </c>
      <c r="AH784">
        <v>13940.22</v>
      </c>
      <c r="AI784">
        <f t="shared" si="50"/>
        <v>1507166.4960229378</v>
      </c>
      <c r="AJ784">
        <v>12552.1</v>
      </c>
      <c r="AK784">
        <f t="shared" si="51"/>
        <v>1449904.6457337774</v>
      </c>
    </row>
    <row r="785" spans="14:37">
      <c r="N785" t="s">
        <v>2884</v>
      </c>
      <c r="O785">
        <v>42074.21</v>
      </c>
      <c r="P785">
        <f t="shared" si="48"/>
        <v>2622197.6391987735</v>
      </c>
      <c r="Q785">
        <v>36707.199999999997</v>
      </c>
      <c r="R785">
        <f t="shared" si="49"/>
        <v>2299222.3638510373</v>
      </c>
      <c r="AG785" t="s">
        <v>2885</v>
      </c>
      <c r="AH785">
        <v>13587.4</v>
      </c>
      <c r="AI785">
        <f t="shared" si="50"/>
        <v>1469020.8653853429</v>
      </c>
      <c r="AJ785">
        <v>12265</v>
      </c>
      <c r="AK785">
        <f t="shared" si="51"/>
        <v>1416741.4599887491</v>
      </c>
    </row>
    <row r="786" spans="14:37">
      <c r="N786" t="s">
        <v>2886</v>
      </c>
      <c r="O786">
        <v>41820.81</v>
      </c>
      <c r="P786">
        <f t="shared" si="48"/>
        <v>2606404.9509516745</v>
      </c>
      <c r="Q786">
        <v>36402.65</v>
      </c>
      <c r="R786">
        <f t="shared" si="49"/>
        <v>2280146.3196169138</v>
      </c>
      <c r="AG786" t="s">
        <v>2887</v>
      </c>
      <c r="AH786">
        <v>13602.64</v>
      </c>
      <c r="AI786">
        <f t="shared" si="50"/>
        <v>1470668.559424561</v>
      </c>
      <c r="AJ786">
        <v>12393.4</v>
      </c>
      <c r="AK786">
        <f t="shared" si="51"/>
        <v>1431573.0623909142</v>
      </c>
    </row>
    <row r="787" spans="14:37">
      <c r="N787" t="s">
        <v>2888</v>
      </c>
      <c r="O787">
        <v>40807.79</v>
      </c>
      <c r="P787">
        <f t="shared" si="48"/>
        <v>2543270.345394942</v>
      </c>
      <c r="Q787">
        <v>35060.449999999997</v>
      </c>
      <c r="R787">
        <f t="shared" si="49"/>
        <v>2196075.1767141349</v>
      </c>
      <c r="AG787" t="s">
        <v>2889</v>
      </c>
      <c r="AH787">
        <v>13461.22</v>
      </c>
      <c r="AI787">
        <f t="shared" si="50"/>
        <v>1455378.7371787454</v>
      </c>
      <c r="AJ787">
        <v>12213.05</v>
      </c>
      <c r="AK787">
        <f t="shared" si="51"/>
        <v>1410740.6675838232</v>
      </c>
    </row>
    <row r="788" spans="14:37">
      <c r="N788" t="s">
        <v>2890</v>
      </c>
      <c r="O788">
        <v>40517.269999999997</v>
      </c>
      <c r="P788">
        <f t="shared" si="48"/>
        <v>2525164.221521433</v>
      </c>
      <c r="Q788">
        <v>34748.550000000003</v>
      </c>
      <c r="R788">
        <f t="shared" si="49"/>
        <v>2176538.7518360424</v>
      </c>
      <c r="AG788" t="s">
        <v>2891</v>
      </c>
      <c r="AH788">
        <v>13545.77</v>
      </c>
      <c r="AI788">
        <f t="shared" si="50"/>
        <v>1464519.9793713894</v>
      </c>
      <c r="AJ788">
        <v>12252.4</v>
      </c>
      <c r="AK788">
        <f t="shared" si="51"/>
        <v>1415286.0223698451</v>
      </c>
    </row>
    <row r="789" spans="14:37">
      <c r="N789" t="s">
        <v>2892</v>
      </c>
      <c r="O789">
        <v>39967.46</v>
      </c>
      <c r="P789">
        <f t="shared" si="48"/>
        <v>2490898.3259999752</v>
      </c>
      <c r="Q789">
        <v>34466.75</v>
      </c>
      <c r="R789">
        <f t="shared" si="49"/>
        <v>2158887.6953094415</v>
      </c>
      <c r="AG789" t="s">
        <v>2893</v>
      </c>
      <c r="AH789">
        <v>13581.3</v>
      </c>
      <c r="AI789">
        <f t="shared" si="50"/>
        <v>1468361.3553040284</v>
      </c>
      <c r="AJ789">
        <v>12267.6</v>
      </c>
      <c r="AK789">
        <f t="shared" si="51"/>
        <v>1417041.7883863009</v>
      </c>
    </row>
    <row r="790" spans="14:37">
      <c r="N790" t="s">
        <v>2894</v>
      </c>
      <c r="O790">
        <v>40739.769999999997</v>
      </c>
      <c r="P790">
        <f t="shared" si="48"/>
        <v>2539031.1241851244</v>
      </c>
      <c r="Q790">
        <v>35290.550000000003</v>
      </c>
      <c r="R790">
        <f t="shared" si="49"/>
        <v>2210487.909527374</v>
      </c>
      <c r="AG790" t="s">
        <v>2895</v>
      </c>
      <c r="AH790">
        <v>13510.29</v>
      </c>
      <c r="AI790">
        <f t="shared" si="50"/>
        <v>1460684.0092590889</v>
      </c>
      <c r="AJ790">
        <v>12246.1</v>
      </c>
      <c r="AK790">
        <f t="shared" si="51"/>
        <v>1414558.3035603929</v>
      </c>
    </row>
    <row r="791" spans="14:37">
      <c r="N791" t="s">
        <v>2896</v>
      </c>
      <c r="O791">
        <v>40868.559999999998</v>
      </c>
      <c r="P791">
        <f t="shared" si="48"/>
        <v>2547057.7237089756</v>
      </c>
      <c r="Q791">
        <v>35259.300000000003</v>
      </c>
      <c r="R791">
        <f t="shared" si="49"/>
        <v>2208530.5088302265</v>
      </c>
      <c r="AG791" t="s">
        <v>2897</v>
      </c>
      <c r="AH791">
        <v>13634.44</v>
      </c>
      <c r="AI791">
        <f t="shared" si="50"/>
        <v>1474106.6611599375</v>
      </c>
      <c r="AJ791">
        <v>12388.4</v>
      </c>
      <c r="AK791">
        <f t="shared" si="51"/>
        <v>1430995.5077802381</v>
      </c>
    </row>
    <row r="792" spans="14:37">
      <c r="N792" t="s">
        <v>2898</v>
      </c>
      <c r="O792">
        <v>40981.83</v>
      </c>
      <c r="P792">
        <f t="shared" si="48"/>
        <v>2554117.067820061</v>
      </c>
      <c r="Q792">
        <v>35216.15</v>
      </c>
      <c r="R792">
        <f t="shared" si="49"/>
        <v>2205827.7299476042</v>
      </c>
      <c r="AG792" t="s">
        <v>2899</v>
      </c>
      <c r="AH792">
        <v>13587.61</v>
      </c>
      <c r="AI792">
        <f t="shared" si="50"/>
        <v>1469043.5698307652</v>
      </c>
      <c r="AJ792">
        <v>12373.7</v>
      </c>
      <c r="AK792">
        <f t="shared" si="51"/>
        <v>1429297.4972248501</v>
      </c>
    </row>
    <row r="793" spans="14:37">
      <c r="N793" t="s">
        <v>2900</v>
      </c>
      <c r="O793">
        <v>40876.019999999997</v>
      </c>
      <c r="P793">
        <f t="shared" si="48"/>
        <v>2547522.6544679473</v>
      </c>
      <c r="Q793">
        <v>35187.050000000003</v>
      </c>
      <c r="R793">
        <f t="shared" si="49"/>
        <v>2204004.9984184206</v>
      </c>
      <c r="AG793" t="s">
        <v>2901</v>
      </c>
      <c r="AH793">
        <v>13365.76</v>
      </c>
      <c r="AI793">
        <f t="shared" si="50"/>
        <v>1445057.9449882098</v>
      </c>
      <c r="AJ793">
        <v>12263.65</v>
      </c>
      <c r="AK793">
        <f t="shared" si="51"/>
        <v>1416585.5202438666</v>
      </c>
    </row>
    <row r="794" spans="14:37">
      <c r="N794" t="s">
        <v>2902</v>
      </c>
      <c r="O794">
        <v>41500.6</v>
      </c>
      <c r="P794">
        <f t="shared" si="48"/>
        <v>2586448.4525159858</v>
      </c>
      <c r="Q794">
        <v>35818.1</v>
      </c>
      <c r="R794">
        <f t="shared" si="49"/>
        <v>2243531.9651363445</v>
      </c>
      <c r="AG794" t="s">
        <v>2903</v>
      </c>
      <c r="AH794">
        <v>13086.59</v>
      </c>
      <c r="AI794">
        <f t="shared" si="50"/>
        <v>1414875.087709435</v>
      </c>
      <c r="AJ794">
        <v>12037.1</v>
      </c>
      <c r="AK794">
        <f t="shared" si="51"/>
        <v>1390416.5208341274</v>
      </c>
    </row>
    <row r="795" spans="14:37">
      <c r="N795" t="s">
        <v>2904</v>
      </c>
      <c r="O795">
        <v>41688.47</v>
      </c>
      <c r="P795">
        <f t="shared" si="48"/>
        <v>2598157.1042167852</v>
      </c>
      <c r="Q795">
        <v>36058.1</v>
      </c>
      <c r="R795">
        <f t="shared" si="49"/>
        <v>2258564.8024904402</v>
      </c>
      <c r="AG795" t="s">
        <v>2905</v>
      </c>
      <c r="AH795">
        <v>12991.61</v>
      </c>
      <c r="AI795">
        <f t="shared" si="50"/>
        <v>1404606.19139415</v>
      </c>
      <c r="AJ795">
        <v>11974.65</v>
      </c>
      <c r="AK795">
        <f t="shared" si="51"/>
        <v>1383202.8637467814</v>
      </c>
    </row>
    <row r="796" spans="14:37">
      <c r="N796" t="s">
        <v>2906</v>
      </c>
      <c r="O796">
        <v>41950.96</v>
      </c>
      <c r="P796">
        <f t="shared" si="48"/>
        <v>2614516.3099704585</v>
      </c>
      <c r="Q796">
        <v>36381.949999999997</v>
      </c>
      <c r="R796">
        <f t="shared" si="49"/>
        <v>2278849.7373951226</v>
      </c>
      <c r="AG796" t="s">
        <v>2907</v>
      </c>
      <c r="AH796">
        <v>12974.74</v>
      </c>
      <c r="AI796">
        <f t="shared" si="50"/>
        <v>1402782.2676118922</v>
      </c>
      <c r="AJ796">
        <v>11992.25</v>
      </c>
      <c r="AK796">
        <f t="shared" si="51"/>
        <v>1385235.8559763618</v>
      </c>
    </row>
    <row r="797" spans="14:37">
      <c r="N797" t="s">
        <v>2908</v>
      </c>
      <c r="O797">
        <v>42365.05</v>
      </c>
      <c r="P797">
        <f t="shared" si="48"/>
        <v>2640323.7064828551</v>
      </c>
      <c r="Q797">
        <v>36518.699999999997</v>
      </c>
      <c r="R797">
        <f t="shared" si="49"/>
        <v>2287415.3228458413</v>
      </c>
      <c r="AG797" t="s">
        <v>2909</v>
      </c>
      <c r="AH797">
        <v>12778.72</v>
      </c>
      <c r="AI797">
        <f t="shared" si="50"/>
        <v>1381589.2895562793</v>
      </c>
      <c r="AJ797">
        <v>11879.1</v>
      </c>
      <c r="AK797">
        <f t="shared" si="51"/>
        <v>1372165.7951367593</v>
      </c>
    </row>
    <row r="798" spans="14:37">
      <c r="N798" t="s">
        <v>2910</v>
      </c>
      <c r="O798">
        <v>42754.64</v>
      </c>
      <c r="P798">
        <f t="shared" si="48"/>
        <v>2664604.1856232937</v>
      </c>
      <c r="Q798">
        <v>36976.15</v>
      </c>
      <c r="R798">
        <f t="shared" si="49"/>
        <v>2316068.5372109702</v>
      </c>
      <c r="AG798" t="s">
        <v>2911</v>
      </c>
      <c r="AH798">
        <v>12888.2</v>
      </c>
      <c r="AI798">
        <f t="shared" si="50"/>
        <v>1393425.8737697704</v>
      </c>
      <c r="AJ798">
        <v>11918.3</v>
      </c>
      <c r="AK798">
        <f t="shared" si="51"/>
        <v>1376693.8232844605</v>
      </c>
    </row>
    <row r="799" spans="14:37">
      <c r="N799" t="s">
        <v>2912</v>
      </c>
      <c r="O799">
        <v>42914.05</v>
      </c>
      <c r="P799">
        <f t="shared" si="48"/>
        <v>2674539.1202463014</v>
      </c>
      <c r="Q799">
        <v>37023.1</v>
      </c>
      <c r="R799">
        <f t="shared" si="49"/>
        <v>2319009.3360183649</v>
      </c>
      <c r="AG799" t="s">
        <v>2913</v>
      </c>
      <c r="AH799">
        <v>12901.15</v>
      </c>
      <c r="AI799">
        <f t="shared" si="50"/>
        <v>1394825.9812374786</v>
      </c>
      <c r="AJ799">
        <v>12026.3</v>
      </c>
      <c r="AK799">
        <f t="shared" si="51"/>
        <v>1389169.0028750668</v>
      </c>
    </row>
    <row r="800" spans="14:37">
      <c r="N800" t="s">
        <v>2914</v>
      </c>
      <c r="O800">
        <v>43147.4</v>
      </c>
      <c r="P800">
        <f t="shared" si="48"/>
        <v>2689082.2291747169</v>
      </c>
      <c r="Q800">
        <v>37286.65</v>
      </c>
      <c r="R800">
        <f t="shared" si="49"/>
        <v>2335517.2705378309</v>
      </c>
      <c r="AG800" t="s">
        <v>2915</v>
      </c>
      <c r="AH800">
        <v>12811.25</v>
      </c>
      <c r="AI800">
        <f t="shared" si="50"/>
        <v>1385106.3162685998</v>
      </c>
      <c r="AJ800">
        <v>11989.65</v>
      </c>
      <c r="AK800">
        <f t="shared" si="51"/>
        <v>1384935.52757881</v>
      </c>
    </row>
    <row r="801" spans="14:37">
      <c r="N801" t="s">
        <v>2916</v>
      </c>
      <c r="O801">
        <v>43467.28</v>
      </c>
      <c r="P801">
        <f t="shared" si="48"/>
        <v>2709018.1609682525</v>
      </c>
      <c r="Q801">
        <v>37615.85</v>
      </c>
      <c r="R801">
        <f t="shared" si="49"/>
        <v>2356137.312441865</v>
      </c>
      <c r="AG801" t="s">
        <v>2917</v>
      </c>
      <c r="AH801">
        <v>12666.9</v>
      </c>
      <c r="AI801">
        <f t="shared" si="50"/>
        <v>1369499.7129509398</v>
      </c>
      <c r="AJ801">
        <v>11825.6</v>
      </c>
      <c r="AK801">
        <f t="shared" si="51"/>
        <v>1365985.9608025237</v>
      </c>
    </row>
    <row r="802" spans="14:37">
      <c r="N802" t="s">
        <v>2918</v>
      </c>
      <c r="O802">
        <v>43674.45</v>
      </c>
      <c r="P802">
        <f t="shared" si="48"/>
        <v>2721929.6496192054</v>
      </c>
      <c r="Q802">
        <v>37896.6</v>
      </c>
      <c r="R802">
        <f t="shared" si="49"/>
        <v>2373722.6003050418</v>
      </c>
      <c r="AG802" t="s">
        <v>2919</v>
      </c>
      <c r="AH802">
        <v>12782.51</v>
      </c>
      <c r="AI802">
        <f t="shared" si="50"/>
        <v>1381999.0507379484</v>
      </c>
      <c r="AJ802">
        <v>11855.55</v>
      </c>
      <c r="AK802">
        <f t="shared" si="51"/>
        <v>1369445.5129204742</v>
      </c>
    </row>
    <row r="803" spans="14:37">
      <c r="N803" t="s">
        <v>2920</v>
      </c>
      <c r="O803">
        <v>43952.73</v>
      </c>
      <c r="P803">
        <f t="shared" si="48"/>
        <v>2739272.9380383166</v>
      </c>
      <c r="Q803">
        <v>38227.25</v>
      </c>
      <c r="R803">
        <f t="shared" si="49"/>
        <v>2394433.4656014228</v>
      </c>
      <c r="AG803" t="s">
        <v>2921</v>
      </c>
      <c r="AH803">
        <v>12663.4</v>
      </c>
      <c r="AI803">
        <f t="shared" si="50"/>
        <v>1369121.3055272349</v>
      </c>
      <c r="AJ803">
        <v>11730.65</v>
      </c>
      <c r="AK803">
        <f t="shared" si="51"/>
        <v>1355018.1987457823</v>
      </c>
    </row>
    <row r="804" spans="14:37">
      <c r="N804" t="s">
        <v>2922</v>
      </c>
      <c r="O804">
        <v>44198.63</v>
      </c>
      <c r="P804">
        <f t="shared" si="48"/>
        <v>2754598.202600122</v>
      </c>
      <c r="Q804">
        <v>38458.550000000003</v>
      </c>
      <c r="R804">
        <f t="shared" si="49"/>
        <v>2408921.3626014329</v>
      </c>
      <c r="AG804" t="s">
        <v>2923</v>
      </c>
      <c r="AH804">
        <v>12647.84</v>
      </c>
      <c r="AI804">
        <f t="shared" si="50"/>
        <v>1367439.0142378495</v>
      </c>
      <c r="AJ804">
        <v>11757.85</v>
      </c>
      <c r="AK804">
        <f t="shared" si="51"/>
        <v>1358160.095827861</v>
      </c>
    </row>
    <row r="805" spans="14:37">
      <c r="N805" t="s">
        <v>2924</v>
      </c>
      <c r="O805">
        <v>44392.56</v>
      </c>
      <c r="P805">
        <f t="shared" si="48"/>
        <v>2766684.5326386378</v>
      </c>
      <c r="Q805">
        <v>38538.050000000003</v>
      </c>
      <c r="R805">
        <f t="shared" si="49"/>
        <v>2413900.989974977</v>
      </c>
      <c r="AG805" t="s">
        <v>2925</v>
      </c>
      <c r="AH805">
        <v>12508.55</v>
      </c>
      <c r="AI805">
        <f t="shared" si="50"/>
        <v>1352379.4799384598</v>
      </c>
      <c r="AJ805">
        <v>11573.45</v>
      </c>
      <c r="AK805">
        <f t="shared" si="51"/>
        <v>1336859.8817861225</v>
      </c>
    </row>
    <row r="806" spans="14:37">
      <c r="N806" t="s">
        <v>2926</v>
      </c>
      <c r="O806">
        <v>44510.84</v>
      </c>
      <c r="P806">
        <f t="shared" si="48"/>
        <v>2774056.1157714981</v>
      </c>
      <c r="Q806">
        <v>38762.5</v>
      </c>
      <c r="R806">
        <f t="shared" si="49"/>
        <v>2427959.8247421714</v>
      </c>
      <c r="AG806" t="s">
        <v>2927</v>
      </c>
      <c r="AH806">
        <v>12764.17</v>
      </c>
      <c r="AI806">
        <f t="shared" si="50"/>
        <v>1380016.1958377343</v>
      </c>
      <c r="AJ806">
        <v>11806.6</v>
      </c>
      <c r="AK806">
        <f t="shared" si="51"/>
        <v>1363791.253281954</v>
      </c>
    </row>
    <row r="807" spans="14:37">
      <c r="N807" t="s">
        <v>2928</v>
      </c>
      <c r="O807">
        <v>44411.3</v>
      </c>
      <c r="P807">
        <f t="shared" si="48"/>
        <v>2767852.46862029</v>
      </c>
      <c r="Q807">
        <v>38397.800000000003</v>
      </c>
      <c r="R807">
        <f t="shared" si="49"/>
        <v>2405116.175646177</v>
      </c>
      <c r="AG807" t="s">
        <v>2929</v>
      </c>
      <c r="AH807">
        <v>12719.59</v>
      </c>
      <c r="AI807">
        <f t="shared" si="50"/>
        <v>1375196.3664238011</v>
      </c>
      <c r="AJ807">
        <v>11730.6</v>
      </c>
      <c r="AK807">
        <f t="shared" si="51"/>
        <v>1355012.4231996757</v>
      </c>
    </row>
    <row r="808" spans="14:37">
      <c r="N808" t="s">
        <v>2930</v>
      </c>
      <c r="O808">
        <v>44949.64</v>
      </c>
      <c r="P808">
        <f t="shared" si="48"/>
        <v>2801403.5175190396</v>
      </c>
      <c r="Q808">
        <v>38098.1</v>
      </c>
      <c r="R808">
        <f t="shared" si="49"/>
        <v>2386343.9200002509</v>
      </c>
      <c r="AG808" t="s">
        <v>2931</v>
      </c>
      <c r="AH808">
        <v>12830.16</v>
      </c>
      <c r="AI808">
        <f t="shared" si="50"/>
        <v>1387150.7975206745</v>
      </c>
      <c r="AJ808">
        <v>11882.25</v>
      </c>
      <c r="AK808">
        <f t="shared" si="51"/>
        <v>1372529.654541485</v>
      </c>
    </row>
    <row r="809" spans="14:37">
      <c r="N809" t="s">
        <v>2932</v>
      </c>
      <c r="O809">
        <v>44897.65</v>
      </c>
      <c r="P809">
        <f t="shared" si="48"/>
        <v>2798163.336532589</v>
      </c>
      <c r="Q809">
        <v>38249.550000000003</v>
      </c>
      <c r="R809">
        <f t="shared" si="49"/>
        <v>2395830.2667389079</v>
      </c>
      <c r="AG809" t="s">
        <v>2933</v>
      </c>
      <c r="AH809">
        <v>12979.05</v>
      </c>
      <c r="AI809">
        <f t="shared" si="50"/>
        <v>1403248.2493250831</v>
      </c>
      <c r="AJ809">
        <v>11954.65</v>
      </c>
      <c r="AK809">
        <f t="shared" si="51"/>
        <v>1380892.6453040766</v>
      </c>
    </row>
    <row r="810" spans="14:37">
      <c r="N810" t="s">
        <v>2934</v>
      </c>
      <c r="O810">
        <v>44769.84</v>
      </c>
      <c r="P810">
        <f t="shared" si="48"/>
        <v>2790197.8137036157</v>
      </c>
      <c r="Q810">
        <v>38316.5</v>
      </c>
      <c r="R810">
        <f t="shared" si="49"/>
        <v>2400023.8019924774</v>
      </c>
      <c r="AG810" t="s">
        <v>2935</v>
      </c>
      <c r="AH810">
        <v>12709.96</v>
      </c>
      <c r="AI810">
        <f t="shared" si="50"/>
        <v>1374155.2054265784</v>
      </c>
      <c r="AJ810">
        <v>11683.65</v>
      </c>
      <c r="AK810">
        <f t="shared" si="51"/>
        <v>1349589.1854054257</v>
      </c>
    </row>
    <row r="811" spans="14:37">
      <c r="N811" t="s">
        <v>2936</v>
      </c>
      <c r="O811">
        <v>44874.62</v>
      </c>
      <c r="P811">
        <f t="shared" si="48"/>
        <v>2796728.0342029491</v>
      </c>
      <c r="Q811">
        <v>38335.65</v>
      </c>
      <c r="R811">
        <f t="shared" si="49"/>
        <v>2401223.2971396898</v>
      </c>
      <c r="AG811" t="s">
        <v>2937</v>
      </c>
      <c r="AH811">
        <v>12831.91</v>
      </c>
      <c r="AI811">
        <f t="shared" si="50"/>
        <v>1387340.001232527</v>
      </c>
      <c r="AJ811">
        <v>11787.25</v>
      </c>
      <c r="AK811">
        <f t="shared" si="51"/>
        <v>1361556.1169386369</v>
      </c>
    </row>
    <row r="812" spans="14:37">
      <c r="N812" t="s">
        <v>2938</v>
      </c>
      <c r="O812">
        <v>45324.54</v>
      </c>
      <c r="P812">
        <f t="shared" si="48"/>
        <v>2824768.4694678853</v>
      </c>
      <c r="Q812">
        <v>38710.199999999997</v>
      </c>
      <c r="R812">
        <f t="shared" si="49"/>
        <v>2424683.9189354246</v>
      </c>
      <c r="AG812" t="s">
        <v>2939</v>
      </c>
      <c r="AH812">
        <v>12915.81</v>
      </c>
      <c r="AI812">
        <f t="shared" si="50"/>
        <v>1396410.9677607685</v>
      </c>
      <c r="AJ812">
        <v>11843.6</v>
      </c>
      <c r="AK812">
        <f t="shared" si="51"/>
        <v>1368065.157400958</v>
      </c>
    </row>
    <row r="813" spans="14:37">
      <c r="N813" t="s">
        <v>2940</v>
      </c>
      <c r="O813">
        <v>45797.11</v>
      </c>
      <c r="P813">
        <f t="shared" si="48"/>
        <v>2854220.5242624055</v>
      </c>
      <c r="Q813">
        <v>39097.85</v>
      </c>
      <c r="R813">
        <f t="shared" si="49"/>
        <v>2448965.0831034039</v>
      </c>
      <c r="AG813" t="s">
        <v>2941</v>
      </c>
      <c r="AH813">
        <v>12984.11</v>
      </c>
      <c r="AI813">
        <f t="shared" si="50"/>
        <v>1403795.3183433537</v>
      </c>
      <c r="AJ813">
        <v>11882.35</v>
      </c>
      <c r="AK813">
        <f t="shared" si="51"/>
        <v>1372541.2056336987</v>
      </c>
    </row>
    <row r="814" spans="14:37">
      <c r="N814" t="s">
        <v>2942</v>
      </c>
      <c r="O814">
        <v>46599.3</v>
      </c>
      <c r="P814">
        <f t="shared" si="48"/>
        <v>2904215.5384097626</v>
      </c>
      <c r="Q814">
        <v>39649.65</v>
      </c>
      <c r="R814">
        <f t="shared" si="49"/>
        <v>2483528.0816533617</v>
      </c>
      <c r="AG814" t="s">
        <v>2943</v>
      </c>
      <c r="AH814">
        <v>12894.43</v>
      </c>
      <c r="AI814">
        <f t="shared" si="50"/>
        <v>1394099.4389839652</v>
      </c>
      <c r="AJ814">
        <v>11804.8</v>
      </c>
      <c r="AK814">
        <f t="shared" si="51"/>
        <v>1363583.3336221103</v>
      </c>
    </row>
    <row r="815" spans="14:37">
      <c r="N815" t="s">
        <v>2944</v>
      </c>
      <c r="O815">
        <v>47432.85</v>
      </c>
      <c r="P815">
        <f t="shared" si="48"/>
        <v>2956165.0067932243</v>
      </c>
      <c r="Q815">
        <v>40408.9</v>
      </c>
      <c r="R815">
        <f t="shared" si="49"/>
        <v>2531085.0889912653</v>
      </c>
      <c r="AG815" t="s">
        <v>2945</v>
      </c>
      <c r="AH815">
        <v>12744.35</v>
      </c>
      <c r="AI815">
        <f t="shared" si="50"/>
        <v>1377873.3286554967</v>
      </c>
      <c r="AJ815">
        <v>11632.25</v>
      </c>
      <c r="AK815">
        <f t="shared" si="51"/>
        <v>1343651.9240076744</v>
      </c>
    </row>
    <row r="816" spans="14:37">
      <c r="N816" t="s">
        <v>2946</v>
      </c>
      <c r="O816">
        <v>47523.96</v>
      </c>
      <c r="P816">
        <f t="shared" si="48"/>
        <v>2961843.2697221632</v>
      </c>
      <c r="Q816">
        <v>40494.449999999997</v>
      </c>
      <c r="R816">
        <f t="shared" si="49"/>
        <v>2536443.6691397773</v>
      </c>
      <c r="AG816" t="s">
        <v>2947</v>
      </c>
      <c r="AH816">
        <v>12513.65</v>
      </c>
      <c r="AI816">
        <f t="shared" si="50"/>
        <v>1352930.8736130015</v>
      </c>
      <c r="AJ816">
        <v>11449.65</v>
      </c>
      <c r="AK816">
        <f t="shared" si="51"/>
        <v>1322559.6296257791</v>
      </c>
    </row>
    <row r="817" spans="14:37">
      <c r="N817" t="s">
        <v>2948</v>
      </c>
      <c r="O817">
        <v>47451.66</v>
      </c>
      <c r="P817">
        <f t="shared" si="48"/>
        <v>2957337.3053959389</v>
      </c>
      <c r="Q817">
        <v>40715.1</v>
      </c>
      <c r="R817">
        <f t="shared" si="49"/>
        <v>2550264.4839821984</v>
      </c>
      <c r="AG817" t="s">
        <v>2949</v>
      </c>
      <c r="AH817">
        <v>12589.87</v>
      </c>
      <c r="AI817">
        <f t="shared" si="50"/>
        <v>1361171.5061372279</v>
      </c>
      <c r="AJ817">
        <v>11553.5</v>
      </c>
      <c r="AK817">
        <f t="shared" si="51"/>
        <v>1334555.4388895242</v>
      </c>
    </row>
    <row r="818" spans="14:37">
      <c r="N818" t="s">
        <v>2950</v>
      </c>
      <c r="O818">
        <v>47593.14</v>
      </c>
      <c r="P818">
        <f t="shared" si="48"/>
        <v>2966154.7857953059</v>
      </c>
      <c r="Q818">
        <v>40776.449999999997</v>
      </c>
      <c r="R818">
        <f t="shared" si="49"/>
        <v>2554107.2530308389</v>
      </c>
      <c r="AG818" t="s">
        <v>2951</v>
      </c>
      <c r="AH818">
        <v>12734.75</v>
      </c>
      <c r="AI818">
        <f t="shared" si="50"/>
        <v>1376835.4111504774</v>
      </c>
      <c r="AJ818">
        <v>11764.9</v>
      </c>
      <c r="AK818">
        <f t="shared" si="51"/>
        <v>1358974.4478289143</v>
      </c>
    </row>
    <row r="819" spans="14:37">
      <c r="N819" t="s">
        <v>2952</v>
      </c>
      <c r="O819">
        <v>47640.18</v>
      </c>
      <c r="P819">
        <f t="shared" si="48"/>
        <v>2969086.4671494635</v>
      </c>
      <c r="Q819">
        <v>40686.75</v>
      </c>
      <c r="R819">
        <f t="shared" si="49"/>
        <v>2548488.7300697463</v>
      </c>
      <c r="AG819" t="s">
        <v>2953</v>
      </c>
      <c r="AH819">
        <v>12832.72</v>
      </c>
      <c r="AI819">
        <f t="shared" si="50"/>
        <v>1387427.575522013</v>
      </c>
      <c r="AJ819">
        <v>11872.05</v>
      </c>
      <c r="AK819">
        <f t="shared" si="51"/>
        <v>1371351.4431357055</v>
      </c>
    </row>
    <row r="820" spans="14:37">
      <c r="N820" t="s">
        <v>2954</v>
      </c>
      <c r="O820">
        <v>48166.18</v>
      </c>
      <c r="P820">
        <f t="shared" si="48"/>
        <v>3001868.4482780113</v>
      </c>
      <c r="Q820">
        <v>41276.15</v>
      </c>
      <c r="R820">
        <f t="shared" si="49"/>
        <v>2585406.873138512</v>
      </c>
      <c r="AG820" t="s">
        <v>2955</v>
      </c>
      <c r="AH820">
        <v>12692.92</v>
      </c>
      <c r="AI820">
        <f t="shared" si="50"/>
        <v>1372312.9018551693</v>
      </c>
      <c r="AJ820">
        <v>11801.8</v>
      </c>
      <c r="AK820">
        <f t="shared" si="51"/>
        <v>1363236.8008557048</v>
      </c>
    </row>
    <row r="821" spans="14:37">
      <c r="N821" t="s">
        <v>2956</v>
      </c>
      <c r="O821">
        <v>48034.58</v>
      </c>
      <c r="P821">
        <f t="shared" si="48"/>
        <v>2993666.7206800706</v>
      </c>
      <c r="Q821">
        <v>41276.550000000003</v>
      </c>
      <c r="R821">
        <f t="shared" si="49"/>
        <v>2585431.9278674354</v>
      </c>
      <c r="AG821" t="s">
        <v>2957</v>
      </c>
      <c r="AH821">
        <v>12654.43</v>
      </c>
      <c r="AI821">
        <f t="shared" si="50"/>
        <v>1368151.5013584825</v>
      </c>
      <c r="AJ821">
        <v>11687.85</v>
      </c>
      <c r="AK821">
        <f t="shared" si="51"/>
        <v>1350074.331278394</v>
      </c>
    </row>
    <row r="822" spans="14:37">
      <c r="N822" t="s">
        <v>2958</v>
      </c>
      <c r="O822">
        <v>48991.519999999997</v>
      </c>
      <c r="P822">
        <f t="shared" si="48"/>
        <v>3053306.2435339722</v>
      </c>
      <c r="Q822">
        <v>41759.800000000003</v>
      </c>
      <c r="R822">
        <f t="shared" si="49"/>
        <v>2615701.1722481297</v>
      </c>
      <c r="AG822" t="s">
        <v>2959</v>
      </c>
      <c r="AH822">
        <v>12815.61</v>
      </c>
      <c r="AI822">
        <f t="shared" si="50"/>
        <v>1385577.7038021295</v>
      </c>
      <c r="AJ822">
        <v>11809.1</v>
      </c>
      <c r="AK822">
        <f t="shared" si="51"/>
        <v>1364080.0305872923</v>
      </c>
    </row>
    <row r="823" spans="14:37">
      <c r="N823" t="s">
        <v>2960</v>
      </c>
      <c r="O823">
        <v>49367.58</v>
      </c>
      <c r="P823">
        <f t="shared" si="48"/>
        <v>3076743.490346143</v>
      </c>
      <c r="Q823">
        <v>42340.3</v>
      </c>
      <c r="R823">
        <f t="shared" si="49"/>
        <v>2652061.8475983478</v>
      </c>
      <c r="AG823" t="s">
        <v>2961</v>
      </c>
      <c r="AH823">
        <v>12622.06</v>
      </c>
      <c r="AI823">
        <f t="shared" si="50"/>
        <v>1364651.7732712456</v>
      </c>
      <c r="AJ823">
        <v>11623.25</v>
      </c>
      <c r="AK823">
        <f t="shared" si="51"/>
        <v>1342612.3257084573</v>
      </c>
    </row>
    <row r="824" spans="14:37">
      <c r="N824" t="s">
        <v>2962</v>
      </c>
      <c r="O824">
        <v>49222.17</v>
      </c>
      <c r="P824">
        <f t="shared" si="48"/>
        <v>3067681.0799356825</v>
      </c>
      <c r="Q824">
        <v>42518.9</v>
      </c>
      <c r="R824">
        <f t="shared" si="49"/>
        <v>2663248.7840626868</v>
      </c>
      <c r="AG824" t="s">
        <v>2963</v>
      </c>
      <c r="AH824">
        <v>12701.75</v>
      </c>
      <c r="AI824">
        <f t="shared" si="50"/>
        <v>1373267.5697269735</v>
      </c>
      <c r="AJ824">
        <v>11633.75</v>
      </c>
      <c r="AK824">
        <f t="shared" si="51"/>
        <v>1343825.1903908774</v>
      </c>
    </row>
    <row r="825" spans="14:37">
      <c r="N825" t="s">
        <v>2964</v>
      </c>
      <c r="O825">
        <v>49273.21</v>
      </c>
      <c r="P825">
        <f t="shared" si="48"/>
        <v>3070862.0539219962</v>
      </c>
      <c r="Q825">
        <v>42508.95</v>
      </c>
      <c r="R825">
        <f t="shared" si="49"/>
        <v>2662625.5476807146</v>
      </c>
      <c r="AG825" t="s">
        <v>2965</v>
      </c>
      <c r="AH825">
        <v>12704.58</v>
      </c>
      <c r="AI825">
        <f t="shared" si="50"/>
        <v>1373573.5391581408</v>
      </c>
      <c r="AJ825">
        <v>11670.05</v>
      </c>
      <c r="AK825">
        <f t="shared" si="51"/>
        <v>1348018.2368643866</v>
      </c>
    </row>
    <row r="826" spans="14:37">
      <c r="N826" t="s">
        <v>2966</v>
      </c>
      <c r="O826">
        <v>49048.33</v>
      </c>
      <c r="P826">
        <f t="shared" si="48"/>
        <v>3056846.8221421717</v>
      </c>
      <c r="Q826">
        <v>42490.2</v>
      </c>
      <c r="R826">
        <f t="shared" si="49"/>
        <v>2661451.1072624265</v>
      </c>
      <c r="AG826" t="s">
        <v>2967</v>
      </c>
      <c r="AH826">
        <v>12772.28</v>
      </c>
      <c r="AI826">
        <f t="shared" si="50"/>
        <v>1380893.0198966623</v>
      </c>
      <c r="AJ826">
        <v>11752.3</v>
      </c>
      <c r="AK826">
        <f t="shared" si="51"/>
        <v>1357519.0102100102</v>
      </c>
    </row>
    <row r="827" spans="14:37">
      <c r="N827" t="s">
        <v>2968</v>
      </c>
      <c r="O827">
        <v>47550.65</v>
      </c>
      <c r="P827">
        <f t="shared" si="48"/>
        <v>2963506.6748102261</v>
      </c>
      <c r="Q827">
        <v>41005.1</v>
      </c>
      <c r="R827">
        <f t="shared" si="49"/>
        <v>2568429.1624517306</v>
      </c>
      <c r="AG827" t="s">
        <v>2969</v>
      </c>
      <c r="AH827">
        <v>12949.44</v>
      </c>
      <c r="AI827">
        <f t="shared" si="50"/>
        <v>1400046.9225205395</v>
      </c>
      <c r="AJ827">
        <v>11885.8</v>
      </c>
      <c r="AK827">
        <f t="shared" si="51"/>
        <v>1372939.7183150651</v>
      </c>
    </row>
    <row r="828" spans="14:37">
      <c r="N828" t="s">
        <v>2970</v>
      </c>
      <c r="O828">
        <v>48103.12</v>
      </c>
      <c r="P828">
        <f t="shared" si="48"/>
        <v>2997938.349932068</v>
      </c>
      <c r="Q828">
        <v>41666.65</v>
      </c>
      <c r="R828">
        <f t="shared" si="49"/>
        <v>2609866.5522500714</v>
      </c>
      <c r="AG828" t="s">
        <v>2971</v>
      </c>
      <c r="AH828">
        <v>12999.39</v>
      </c>
      <c r="AI828">
        <f t="shared" si="50"/>
        <v>1405447.3370388427</v>
      </c>
      <c r="AJ828">
        <v>11925.4</v>
      </c>
      <c r="AK828">
        <f t="shared" si="51"/>
        <v>1377513.9508316207</v>
      </c>
    </row>
    <row r="829" spans="14:37">
      <c r="N829" t="s">
        <v>2972</v>
      </c>
      <c r="O829">
        <v>48353.06</v>
      </c>
      <c r="P829">
        <f t="shared" si="48"/>
        <v>3013515.4000523514</v>
      </c>
      <c r="Q829">
        <v>41811.599999999999</v>
      </c>
      <c r="R829">
        <f t="shared" si="49"/>
        <v>2618945.7596437219</v>
      </c>
      <c r="AG829" t="s">
        <v>2973</v>
      </c>
      <c r="AH829">
        <v>12884.98</v>
      </c>
      <c r="AI829">
        <f t="shared" si="50"/>
        <v>1393077.7389399619</v>
      </c>
      <c r="AJ829">
        <v>11877.35</v>
      </c>
      <c r="AK829">
        <f t="shared" si="51"/>
        <v>1371963.6510230224</v>
      </c>
    </row>
    <row r="830" spans="14:37">
      <c r="N830" t="s">
        <v>2974</v>
      </c>
      <c r="O830">
        <v>48624.6</v>
      </c>
      <c r="P830">
        <f t="shared" si="48"/>
        <v>3030438.630386279</v>
      </c>
      <c r="Q830">
        <v>41962.35</v>
      </c>
      <c r="R830">
        <f t="shared" si="49"/>
        <v>2628388.260606763</v>
      </c>
      <c r="AG830" t="s">
        <v>2975</v>
      </c>
      <c r="AH830">
        <v>12972.57</v>
      </c>
      <c r="AI830">
        <f t="shared" si="50"/>
        <v>1402547.6550091952</v>
      </c>
      <c r="AJ830">
        <v>11995.6</v>
      </c>
      <c r="AK830">
        <f t="shared" si="51"/>
        <v>1385622.8175655149</v>
      </c>
    </row>
    <row r="831" spans="14:37">
      <c r="N831" t="s">
        <v>2976</v>
      </c>
      <c r="O831">
        <v>48683.59</v>
      </c>
      <c r="P831">
        <f t="shared" si="48"/>
        <v>3034115.0734790033</v>
      </c>
      <c r="Q831">
        <v>42025.45</v>
      </c>
      <c r="R831">
        <f t="shared" si="49"/>
        <v>2632340.6440944439</v>
      </c>
      <c r="AG831" t="s">
        <v>2977</v>
      </c>
      <c r="AH831">
        <v>12934.88</v>
      </c>
      <c r="AI831">
        <f t="shared" si="50"/>
        <v>1398472.7476379266</v>
      </c>
      <c r="AJ831">
        <v>12009.3</v>
      </c>
      <c r="AK831">
        <f t="shared" si="51"/>
        <v>1387205.3171987676</v>
      </c>
    </row>
    <row r="832" spans="14:37">
      <c r="N832" t="s">
        <v>2978</v>
      </c>
      <c r="O832">
        <v>48700.34</v>
      </c>
      <c r="P832">
        <f t="shared" si="48"/>
        <v>3035158.9863761575</v>
      </c>
      <c r="Q832">
        <v>42059.4</v>
      </c>
      <c r="R832">
        <f t="shared" si="49"/>
        <v>2634467.1642118255</v>
      </c>
      <c r="AG832" t="s">
        <v>2979</v>
      </c>
      <c r="AH832">
        <v>12704.02</v>
      </c>
      <c r="AI832">
        <f t="shared" si="50"/>
        <v>1373512.9939703478</v>
      </c>
      <c r="AJ832">
        <v>11827.35</v>
      </c>
      <c r="AK832">
        <f t="shared" si="51"/>
        <v>1366188.1049162603</v>
      </c>
    </row>
    <row r="833" spans="14:37">
      <c r="N833" t="s">
        <v>2980</v>
      </c>
      <c r="O833">
        <v>48941.47</v>
      </c>
      <c r="P833">
        <f t="shared" si="48"/>
        <v>3050186.9694741173</v>
      </c>
      <c r="Q833">
        <v>42306.3</v>
      </c>
      <c r="R833">
        <f t="shared" si="49"/>
        <v>2649932.195639851</v>
      </c>
      <c r="AG833" t="s">
        <v>2981</v>
      </c>
      <c r="AH833">
        <v>12750.96</v>
      </c>
      <c r="AI833">
        <f t="shared" si="50"/>
        <v>1378587.9781042652</v>
      </c>
      <c r="AJ833">
        <v>11898.25</v>
      </c>
      <c r="AK833">
        <f t="shared" si="51"/>
        <v>1374377.829295649</v>
      </c>
    </row>
    <row r="834" spans="14:37">
      <c r="N834" t="s">
        <v>2982</v>
      </c>
      <c r="O834">
        <v>49205.47</v>
      </c>
      <c r="P834">
        <f t="shared" si="48"/>
        <v>3066640.2831964302</v>
      </c>
      <c r="Q834">
        <v>42422.35</v>
      </c>
      <c r="R834">
        <f t="shared" si="49"/>
        <v>2657201.198868779</v>
      </c>
      <c r="AG834" t="s">
        <v>2983</v>
      </c>
      <c r="AH834">
        <v>12537.32</v>
      </c>
      <c r="AI834">
        <f t="shared" si="50"/>
        <v>1355489.9889613148</v>
      </c>
      <c r="AJ834">
        <v>11705.05</v>
      </c>
      <c r="AK834">
        <f t="shared" si="51"/>
        <v>1352061.11913912</v>
      </c>
    </row>
    <row r="835" spans="14:37">
      <c r="N835" t="s">
        <v>2984</v>
      </c>
      <c r="O835">
        <v>49245.97</v>
      </c>
      <c r="P835">
        <f t="shared" ref="P835:P898" si="52">O835/O$2*1000000</f>
        <v>3069164.3710970124</v>
      </c>
      <c r="Q835">
        <v>42330.5</v>
      </c>
      <c r="R835">
        <f t="shared" ref="R835:R898" si="53">Q835/Q$2*1000000</f>
        <v>2651448.0067397226</v>
      </c>
      <c r="AG835" t="s">
        <v>2985</v>
      </c>
      <c r="AH835">
        <v>13240.14</v>
      </c>
      <c r="AI835">
        <f t="shared" ref="AI835:AI898" si="54">AH835/AH$2*1000000</f>
        <v>1431476.3619694051</v>
      </c>
      <c r="AJ835">
        <v>12290.1</v>
      </c>
      <c r="AK835">
        <f t="shared" ref="AK835:AK898" si="55">AJ835/AJ$2*1000000</f>
        <v>1419640.7841343437</v>
      </c>
    </row>
    <row r="836" spans="14:37">
      <c r="N836" t="s">
        <v>2986</v>
      </c>
      <c r="O836">
        <v>49369.62</v>
      </c>
      <c r="P836">
        <f t="shared" si="52"/>
        <v>3076870.6295885425</v>
      </c>
      <c r="Q836">
        <v>42480.35</v>
      </c>
      <c r="R836">
        <f t="shared" si="53"/>
        <v>2660834.1345626852</v>
      </c>
      <c r="AG836" t="s">
        <v>2987</v>
      </c>
      <c r="AH836">
        <v>13654.1</v>
      </c>
      <c r="AI836">
        <f t="shared" si="54"/>
        <v>1476232.2297170919</v>
      </c>
      <c r="AJ836">
        <v>12607.75</v>
      </c>
      <c r="AK836">
        <f t="shared" si="55"/>
        <v>1456332.8285506035</v>
      </c>
    </row>
    <row r="837" spans="14:37">
      <c r="N837" t="s">
        <v>2988</v>
      </c>
      <c r="O837">
        <v>50267.08</v>
      </c>
      <c r="P837">
        <f t="shared" si="52"/>
        <v>3132803.1710022814</v>
      </c>
      <c r="Q837">
        <v>43080.2</v>
      </c>
      <c r="R837">
        <f t="shared" si="53"/>
        <v>2698406.8324245778</v>
      </c>
      <c r="AG837" t="s">
        <v>2989</v>
      </c>
      <c r="AH837">
        <v>13624.8</v>
      </c>
      <c r="AI837">
        <f t="shared" si="54"/>
        <v>1473064.4189986472</v>
      </c>
      <c r="AJ837">
        <v>12639.2</v>
      </c>
      <c r="AK837">
        <f t="shared" si="55"/>
        <v>1459965.647051757</v>
      </c>
    </row>
    <row r="838" spans="14:37">
      <c r="N838" t="s">
        <v>2990</v>
      </c>
      <c r="O838">
        <v>50381.73</v>
      </c>
      <c r="P838">
        <f t="shared" si="52"/>
        <v>3139948.5210714601</v>
      </c>
      <c r="Q838">
        <v>43353.25</v>
      </c>
      <c r="R838">
        <f t="shared" si="53"/>
        <v>2715509.8167559765</v>
      </c>
      <c r="AG838" t="s">
        <v>2991</v>
      </c>
      <c r="AH838">
        <v>13412.61</v>
      </c>
      <c r="AI838">
        <f t="shared" si="54"/>
        <v>1450123.1986455177</v>
      </c>
      <c r="AJ838">
        <v>12496.5</v>
      </c>
      <c r="AK838">
        <f t="shared" si="55"/>
        <v>1443482.2384630579</v>
      </c>
    </row>
    <row r="839" spans="14:37">
      <c r="N839" t="s">
        <v>2992</v>
      </c>
      <c r="O839">
        <v>50164.9</v>
      </c>
      <c r="P839">
        <f t="shared" si="52"/>
        <v>3126434.9907138497</v>
      </c>
      <c r="Q839">
        <v>43343.05</v>
      </c>
      <c r="R839">
        <f t="shared" si="53"/>
        <v>2714870.9211684274</v>
      </c>
      <c r="AG839" t="s">
        <v>2993</v>
      </c>
      <c r="AH839">
        <v>13491.05</v>
      </c>
      <c r="AI839">
        <f t="shared" si="54"/>
        <v>1458603.8495927793</v>
      </c>
      <c r="AJ839">
        <v>12541.2</v>
      </c>
      <c r="AK839">
        <f t="shared" si="55"/>
        <v>1448645.5766825033</v>
      </c>
    </row>
    <row r="840" spans="14:37">
      <c r="N840" t="s">
        <v>2994</v>
      </c>
      <c r="O840">
        <v>50145.7</v>
      </c>
      <c r="P840">
        <f t="shared" si="52"/>
        <v>3125238.3860794995</v>
      </c>
      <c r="Q840">
        <v>43325.85</v>
      </c>
      <c r="R840">
        <f t="shared" si="53"/>
        <v>2713793.5678247171</v>
      </c>
      <c r="AG840" t="s">
        <v>2995</v>
      </c>
      <c r="AH840">
        <v>13447.5</v>
      </c>
      <c r="AI840">
        <f t="shared" si="54"/>
        <v>1453895.3800778221</v>
      </c>
      <c r="AJ840">
        <v>12519.85</v>
      </c>
      <c r="AK840">
        <f t="shared" si="55"/>
        <v>1446179.4184949158</v>
      </c>
    </row>
    <row r="841" spans="14:37">
      <c r="N841" t="s">
        <v>2996</v>
      </c>
      <c r="O841">
        <v>50209</v>
      </c>
      <c r="P841">
        <f t="shared" si="52"/>
        <v>3129183.4419833724</v>
      </c>
      <c r="Q841">
        <v>43432</v>
      </c>
      <c r="R841">
        <f t="shared" si="53"/>
        <v>2720442.466512789</v>
      </c>
      <c r="AG841" t="s">
        <v>2997</v>
      </c>
      <c r="AH841">
        <v>13275.22</v>
      </c>
      <c r="AI841">
        <f t="shared" si="54"/>
        <v>1435269.0855189965</v>
      </c>
      <c r="AJ841">
        <v>12401.8</v>
      </c>
      <c r="AK841">
        <f t="shared" si="55"/>
        <v>1432543.3541368502</v>
      </c>
    </row>
    <row r="842" spans="14:37">
      <c r="N842" t="s">
        <v>2998</v>
      </c>
      <c r="O842">
        <v>50057.55</v>
      </c>
      <c r="P842">
        <f t="shared" si="52"/>
        <v>3119744.5996983564</v>
      </c>
      <c r="Q842">
        <v>43397</v>
      </c>
      <c r="R842">
        <f t="shared" si="53"/>
        <v>2718250.1777319838</v>
      </c>
      <c r="AG842" t="s">
        <v>2999</v>
      </c>
      <c r="AH842">
        <v>13038</v>
      </c>
      <c r="AI842">
        <f t="shared" si="54"/>
        <v>1409621.7115043423</v>
      </c>
      <c r="AJ842">
        <v>12198.65</v>
      </c>
      <c r="AK842">
        <f t="shared" si="55"/>
        <v>1409077.3103050757</v>
      </c>
    </row>
    <row r="843" spans="14:37">
      <c r="N843" t="s">
        <v>3000</v>
      </c>
      <c r="O843">
        <v>50320.05</v>
      </c>
      <c r="P843">
        <f t="shared" si="52"/>
        <v>3136104.4286836102</v>
      </c>
      <c r="Q843">
        <v>43748.6</v>
      </c>
      <c r="R843">
        <f t="shared" si="53"/>
        <v>2740273.2844557329</v>
      </c>
      <c r="AG843" t="s">
        <v>3001</v>
      </c>
      <c r="AH843">
        <v>13076.93</v>
      </c>
      <c r="AI843">
        <f t="shared" si="54"/>
        <v>1413830.6832200091</v>
      </c>
      <c r="AJ843">
        <v>12167.3</v>
      </c>
      <c r="AK843">
        <f t="shared" si="55"/>
        <v>1405456.0428961357</v>
      </c>
    </row>
    <row r="844" spans="14:37">
      <c r="N844" t="s">
        <v>3002</v>
      </c>
      <c r="O844">
        <v>50811.35</v>
      </c>
      <c r="P844">
        <f t="shared" si="52"/>
        <v>3166723.7962282025</v>
      </c>
      <c r="Q844">
        <v>44378.05</v>
      </c>
      <c r="R844">
        <f t="shared" si="53"/>
        <v>2779700.0322579639</v>
      </c>
      <c r="AG844" t="s">
        <v>3003</v>
      </c>
      <c r="AH844">
        <v>13046.94</v>
      </c>
      <c r="AI844">
        <f t="shared" si="54"/>
        <v>1410588.2721808916</v>
      </c>
      <c r="AJ844">
        <v>12025.25</v>
      </c>
      <c r="AK844">
        <f t="shared" si="55"/>
        <v>1389047.7164068248</v>
      </c>
    </row>
    <row r="845" spans="14:37">
      <c r="N845" t="s">
        <v>3004</v>
      </c>
      <c r="O845">
        <v>50755.199999999997</v>
      </c>
      <c r="P845">
        <f t="shared" si="52"/>
        <v>3163224.3509043087</v>
      </c>
      <c r="Q845">
        <v>44363.6</v>
      </c>
      <c r="R845">
        <f t="shared" si="53"/>
        <v>2778794.9301756024</v>
      </c>
      <c r="AG845" t="s">
        <v>3005</v>
      </c>
      <c r="AH845">
        <v>13064.83</v>
      </c>
      <c r="AI845">
        <f t="shared" si="54"/>
        <v>1412522.4746980579</v>
      </c>
      <c r="AJ845">
        <v>11978.8</v>
      </c>
      <c r="AK845">
        <f t="shared" si="55"/>
        <v>1383682.2340736429</v>
      </c>
    </row>
    <row r="846" spans="14:37">
      <c r="N846" t="s">
        <v>3006</v>
      </c>
      <c r="O846">
        <v>50334.95</v>
      </c>
      <c r="P846">
        <f t="shared" si="52"/>
        <v>3137033.0437383922</v>
      </c>
      <c r="Q846">
        <v>44157.599999999999</v>
      </c>
      <c r="R846">
        <f t="shared" si="53"/>
        <v>2765891.7447800036</v>
      </c>
      <c r="AG846" t="s">
        <v>3007</v>
      </c>
      <c r="AH846">
        <v>13235.07</v>
      </c>
      <c r="AI846">
        <f t="shared" si="54"/>
        <v>1430928.2117870667</v>
      </c>
      <c r="AJ846">
        <v>12188.95</v>
      </c>
      <c r="AK846">
        <f t="shared" si="55"/>
        <v>1407956.8543603639</v>
      </c>
    </row>
    <row r="847" spans="14:37">
      <c r="N847" t="s">
        <v>3008</v>
      </c>
      <c r="O847">
        <v>50279.15</v>
      </c>
      <c r="P847">
        <f t="shared" si="52"/>
        <v>3133555.4115198129</v>
      </c>
      <c r="Q847">
        <v>44251.1</v>
      </c>
      <c r="R847">
        <f t="shared" si="53"/>
        <v>2771748.2876658705</v>
      </c>
      <c r="AG847" t="s">
        <v>3009</v>
      </c>
      <c r="AH847">
        <v>13086.42</v>
      </c>
      <c r="AI847">
        <f t="shared" si="54"/>
        <v>1414856.7079202833</v>
      </c>
      <c r="AJ847">
        <v>12118.95</v>
      </c>
      <c r="AK847">
        <f t="shared" si="55"/>
        <v>1399871.0898108971</v>
      </c>
    </row>
    <row r="848" spans="14:37">
      <c r="N848" t="s">
        <v>3010</v>
      </c>
      <c r="O848">
        <v>51457.8</v>
      </c>
      <c r="P848">
        <f t="shared" si="52"/>
        <v>3207012.6017425554</v>
      </c>
      <c r="Q848">
        <v>45381.95</v>
      </c>
      <c r="R848">
        <f t="shared" si="53"/>
        <v>2842581.1381736984</v>
      </c>
      <c r="AG848" t="s">
        <v>3011</v>
      </c>
      <c r="AH848">
        <v>13124.64</v>
      </c>
      <c r="AI848">
        <f t="shared" si="54"/>
        <v>1418988.9169871414</v>
      </c>
      <c r="AJ848">
        <v>12163.55</v>
      </c>
      <c r="AK848">
        <f t="shared" si="55"/>
        <v>1405022.8769381288</v>
      </c>
    </row>
    <row r="849" spans="14:37">
      <c r="N849" t="s">
        <v>3012</v>
      </c>
      <c r="O849">
        <v>51631.35</v>
      </c>
      <c r="P849">
        <f t="shared" si="52"/>
        <v>3217828.785820235</v>
      </c>
      <c r="Q849">
        <v>45752.4</v>
      </c>
      <c r="R849">
        <f t="shared" si="53"/>
        <v>2865784.9489979679</v>
      </c>
      <c r="AG849" t="s">
        <v>3013</v>
      </c>
      <c r="AH849">
        <v>13148.33</v>
      </c>
      <c r="AI849">
        <f t="shared" si="54"/>
        <v>1421550.1946635903</v>
      </c>
      <c r="AJ849">
        <v>12176.05</v>
      </c>
      <c r="AK849">
        <f t="shared" si="55"/>
        <v>1406466.7634648194</v>
      </c>
    </row>
    <row r="850" spans="14:37">
      <c r="N850" t="s">
        <v>3014</v>
      </c>
      <c r="O850">
        <v>50061.95</v>
      </c>
      <c r="P850">
        <f t="shared" si="52"/>
        <v>3120018.8215937275</v>
      </c>
      <c r="Q850">
        <v>43958.400000000001</v>
      </c>
      <c r="R850">
        <f t="shared" si="53"/>
        <v>2753414.4897761047</v>
      </c>
      <c r="AG850" t="s">
        <v>3015</v>
      </c>
      <c r="AH850">
        <v>13162.55</v>
      </c>
      <c r="AI850">
        <f t="shared" si="54"/>
        <v>1423087.6099679</v>
      </c>
      <c r="AJ850">
        <v>12186.1</v>
      </c>
      <c r="AK850">
        <f t="shared" si="55"/>
        <v>1407627.6482322784</v>
      </c>
    </row>
    <row r="851" spans="14:37">
      <c r="N851" t="s">
        <v>3016</v>
      </c>
      <c r="O851">
        <v>51166.75</v>
      </c>
      <c r="P851">
        <f t="shared" si="52"/>
        <v>3188873.446595286</v>
      </c>
      <c r="Q851">
        <v>45056.800000000003</v>
      </c>
      <c r="R851">
        <f t="shared" si="53"/>
        <v>2822214.7754000146</v>
      </c>
      <c r="AG851" t="s">
        <v>3017</v>
      </c>
      <c r="AH851">
        <v>13138.05</v>
      </c>
      <c r="AI851">
        <f t="shared" si="54"/>
        <v>1420438.7580019652</v>
      </c>
      <c r="AJ851">
        <v>12196.2</v>
      </c>
      <c r="AK851">
        <f t="shared" si="55"/>
        <v>1408794.3085458446</v>
      </c>
    </row>
    <row r="852" spans="14:37">
      <c r="N852" t="s">
        <v>3018</v>
      </c>
      <c r="O852">
        <v>51111.7</v>
      </c>
      <c r="P852">
        <f t="shared" si="52"/>
        <v>3185442.5567452353</v>
      </c>
      <c r="Q852">
        <v>45055.7</v>
      </c>
      <c r="R852">
        <f t="shared" si="53"/>
        <v>2822145.8748954744</v>
      </c>
      <c r="AG852" t="s">
        <v>3019</v>
      </c>
      <c r="AH852">
        <v>13371.78</v>
      </c>
      <c r="AI852">
        <f t="shared" si="54"/>
        <v>1445708.8057569824</v>
      </c>
      <c r="AJ852">
        <v>12306.7</v>
      </c>
      <c r="AK852">
        <f t="shared" si="55"/>
        <v>1421558.2654417888</v>
      </c>
    </row>
    <row r="853" spans="14:37">
      <c r="N853" t="s">
        <v>3020</v>
      </c>
      <c r="O853">
        <v>51964.25</v>
      </c>
      <c r="P853">
        <f t="shared" si="52"/>
        <v>3238576.1651314399</v>
      </c>
      <c r="Q853">
        <v>45895.4</v>
      </c>
      <c r="R853">
        <f t="shared" si="53"/>
        <v>2874742.0145881157</v>
      </c>
      <c r="AG853" t="s">
        <v>3021</v>
      </c>
      <c r="AH853">
        <v>13574.35</v>
      </c>
      <c r="AI853">
        <f t="shared" si="54"/>
        <v>1467609.9462769574</v>
      </c>
      <c r="AJ853">
        <v>12527.35</v>
      </c>
      <c r="AK853">
        <f t="shared" si="55"/>
        <v>1447045.75041093</v>
      </c>
    </row>
    <row r="854" spans="14:37">
      <c r="N854" t="s">
        <v>3022</v>
      </c>
      <c r="O854">
        <v>51772.45</v>
      </c>
      <c r="P854">
        <f t="shared" si="52"/>
        <v>3226622.583419547</v>
      </c>
      <c r="Q854">
        <v>45991.3</v>
      </c>
      <c r="R854">
        <f t="shared" si="53"/>
        <v>2880748.8858475233</v>
      </c>
      <c r="AG854" t="s">
        <v>3023</v>
      </c>
      <c r="AH854">
        <v>13606.55</v>
      </c>
      <c r="AI854">
        <f t="shared" si="54"/>
        <v>1471091.2945750428</v>
      </c>
      <c r="AJ854">
        <v>12564.85</v>
      </c>
      <c r="AK854">
        <f t="shared" si="55"/>
        <v>1451377.4099910017</v>
      </c>
    </row>
    <row r="855" spans="14:37">
      <c r="N855" t="s">
        <v>3024</v>
      </c>
      <c r="O855">
        <v>52673.45</v>
      </c>
      <c r="P855">
        <f t="shared" si="52"/>
        <v>3282775.7488127439</v>
      </c>
      <c r="Q855">
        <v>47075.199999999997</v>
      </c>
      <c r="R855">
        <f t="shared" si="53"/>
        <v>2948640.9375479561</v>
      </c>
      <c r="AG855" t="s">
        <v>3025</v>
      </c>
      <c r="AH855">
        <v>13619.96</v>
      </c>
      <c r="AI855">
        <f t="shared" si="54"/>
        <v>1472541.1355898667</v>
      </c>
      <c r="AJ855">
        <v>12608.65</v>
      </c>
      <c r="AK855">
        <f t="shared" si="55"/>
        <v>1456436.7883805251</v>
      </c>
    </row>
    <row r="856" spans="14:37">
      <c r="N856" t="s">
        <v>3026</v>
      </c>
      <c r="O856">
        <v>52171.75</v>
      </c>
      <c r="P856">
        <f t="shared" si="52"/>
        <v>3251508.2204245455</v>
      </c>
      <c r="Q856">
        <v>46758.5</v>
      </c>
      <c r="R856">
        <f t="shared" si="53"/>
        <v>2928803.8559227814</v>
      </c>
      <c r="AG856" t="s">
        <v>3027</v>
      </c>
      <c r="AH856">
        <v>13665.88</v>
      </c>
      <c r="AI856">
        <f t="shared" si="54"/>
        <v>1477505.8409888758</v>
      </c>
      <c r="AJ856">
        <v>12672.85</v>
      </c>
      <c r="AK856">
        <f t="shared" si="55"/>
        <v>1463852.5895816078</v>
      </c>
    </row>
    <row r="857" spans="14:37">
      <c r="N857" t="s">
        <v>3028</v>
      </c>
      <c r="O857">
        <v>52676.55</v>
      </c>
      <c r="P857">
        <f t="shared" si="52"/>
        <v>3282968.9506026655</v>
      </c>
      <c r="Q857">
        <v>47086.15</v>
      </c>
      <c r="R857">
        <f t="shared" si="53"/>
        <v>2949326.8107522372</v>
      </c>
      <c r="AG857" t="s">
        <v>3029</v>
      </c>
      <c r="AH857">
        <v>13658.12</v>
      </c>
      <c r="AI857">
        <f t="shared" si="54"/>
        <v>1476666.8576723186</v>
      </c>
      <c r="AJ857">
        <v>12545</v>
      </c>
      <c r="AK857">
        <f t="shared" si="55"/>
        <v>1449084.5181866169</v>
      </c>
    </row>
    <row r="858" spans="14:37">
      <c r="N858" t="s">
        <v>3030</v>
      </c>
      <c r="O858">
        <v>53040.55</v>
      </c>
      <c r="P858">
        <f t="shared" si="52"/>
        <v>3305654.5801288844</v>
      </c>
      <c r="Q858">
        <v>46752</v>
      </c>
      <c r="R858">
        <f t="shared" si="53"/>
        <v>2928396.7165777748</v>
      </c>
      <c r="AG858" t="s">
        <v>3031</v>
      </c>
      <c r="AH858">
        <v>13759</v>
      </c>
      <c r="AI858">
        <f t="shared" si="54"/>
        <v>1487573.6407875631</v>
      </c>
      <c r="AJ858">
        <v>12635.35</v>
      </c>
      <c r="AK858">
        <f t="shared" si="55"/>
        <v>1459520.9300015362</v>
      </c>
    </row>
    <row r="859" spans="14:37">
      <c r="N859" t="s">
        <v>3032</v>
      </c>
      <c r="O859">
        <v>53423.75</v>
      </c>
      <c r="P859">
        <f t="shared" si="52"/>
        <v>3329536.8142894539</v>
      </c>
      <c r="Q859">
        <v>46896.7</v>
      </c>
      <c r="R859">
        <f t="shared" si="53"/>
        <v>2937460.2647658475</v>
      </c>
      <c r="AG859" t="s">
        <v>3033</v>
      </c>
      <c r="AH859">
        <v>13891.04</v>
      </c>
      <c r="AI859">
        <f t="shared" si="54"/>
        <v>1501849.3311378493</v>
      </c>
      <c r="AJ859">
        <v>12705.7</v>
      </c>
      <c r="AK859">
        <f t="shared" si="55"/>
        <v>1467647.1233737506</v>
      </c>
    </row>
    <row r="860" spans="14:37">
      <c r="N860" t="s">
        <v>3034</v>
      </c>
      <c r="O860">
        <v>53720.85</v>
      </c>
      <c r="P860">
        <f t="shared" si="52"/>
        <v>3348053.0245428593</v>
      </c>
      <c r="Q860">
        <v>47499.1</v>
      </c>
      <c r="R860">
        <f t="shared" si="53"/>
        <v>2975192.6865246273</v>
      </c>
      <c r="AG860" t="s">
        <v>3035</v>
      </c>
      <c r="AH860">
        <v>13937.16</v>
      </c>
      <c r="AI860">
        <f t="shared" si="54"/>
        <v>1506835.659818213</v>
      </c>
      <c r="AJ860">
        <v>12698.4</v>
      </c>
      <c r="AK860">
        <f t="shared" si="55"/>
        <v>1466803.8936421631</v>
      </c>
    </row>
    <row r="861" spans="14:37">
      <c r="N861" t="s">
        <v>3036</v>
      </c>
      <c r="O861">
        <v>53841.25</v>
      </c>
      <c r="P861">
        <f t="shared" si="52"/>
        <v>3355556.7327707633</v>
      </c>
      <c r="Q861">
        <v>47460.25</v>
      </c>
      <c r="R861">
        <f t="shared" si="53"/>
        <v>2972759.2459779331</v>
      </c>
      <c r="AG861" t="s">
        <v>3037</v>
      </c>
      <c r="AH861">
        <v>14200.94</v>
      </c>
      <c r="AI861">
        <f t="shared" si="54"/>
        <v>1535354.6055967538</v>
      </c>
      <c r="AJ861">
        <v>12777.25</v>
      </c>
      <c r="AK861">
        <f t="shared" si="55"/>
        <v>1475911.9298525271</v>
      </c>
    </row>
    <row r="862" spans="14:37">
      <c r="N862" t="s">
        <v>3038</v>
      </c>
      <c r="O862">
        <v>52915.35</v>
      </c>
      <c r="P862">
        <f t="shared" si="52"/>
        <v>3297851.7207423933</v>
      </c>
      <c r="Q862">
        <v>46578.95</v>
      </c>
      <c r="R862">
        <f t="shared" si="53"/>
        <v>2917557.4144772487</v>
      </c>
      <c r="AG862" t="s">
        <v>3039</v>
      </c>
      <c r="AH862">
        <v>14252.35</v>
      </c>
      <c r="AI862">
        <f t="shared" si="54"/>
        <v>1540912.8700689457</v>
      </c>
      <c r="AJ862">
        <v>12810.3</v>
      </c>
      <c r="AK862">
        <f t="shared" si="55"/>
        <v>1479729.5658290968</v>
      </c>
    </row>
    <row r="863" spans="14:37">
      <c r="N863" t="s">
        <v>3040</v>
      </c>
      <c r="O863">
        <v>51353.7</v>
      </c>
      <c r="P863">
        <f t="shared" si="52"/>
        <v>3200524.760990689</v>
      </c>
      <c r="Q863">
        <v>45018.45</v>
      </c>
      <c r="R863">
        <f t="shared" si="53"/>
        <v>2819812.6532644746</v>
      </c>
      <c r="AG863" t="s">
        <v>3041</v>
      </c>
      <c r="AH863">
        <v>14200.35</v>
      </c>
      <c r="AI863">
        <f t="shared" si="54"/>
        <v>1535290.8169167577</v>
      </c>
      <c r="AJ863">
        <v>12841.05</v>
      </c>
      <c r="AK863">
        <f t="shared" si="55"/>
        <v>1483281.5266847555</v>
      </c>
    </row>
    <row r="864" spans="14:37">
      <c r="N864" t="s">
        <v>3042</v>
      </c>
      <c r="O864">
        <v>51511</v>
      </c>
      <c r="P864">
        <f t="shared" si="52"/>
        <v>3210328.1937502339</v>
      </c>
      <c r="Q864">
        <v>45310.55</v>
      </c>
      <c r="R864">
        <f t="shared" si="53"/>
        <v>2838108.8690608549</v>
      </c>
      <c r="AG864" t="s">
        <v>3043</v>
      </c>
      <c r="AH864">
        <v>14052.17</v>
      </c>
      <c r="AI864">
        <f t="shared" si="54"/>
        <v>1519270.1277611577</v>
      </c>
      <c r="AJ864">
        <v>12785.25</v>
      </c>
      <c r="AK864">
        <f t="shared" si="55"/>
        <v>1476836.0172296092</v>
      </c>
    </row>
    <row r="865" spans="14:37">
      <c r="N865" t="s">
        <v>3044</v>
      </c>
      <c r="O865">
        <v>51922.05</v>
      </c>
      <c r="P865">
        <f t="shared" si="52"/>
        <v>3235946.1278621913</v>
      </c>
      <c r="Q865">
        <v>45796.6</v>
      </c>
      <c r="R865">
        <f t="shared" si="53"/>
        <v>2868553.4965440133</v>
      </c>
      <c r="AG865" t="s">
        <v>3045</v>
      </c>
      <c r="AH865">
        <v>14019.02</v>
      </c>
      <c r="AI865">
        <f t="shared" si="54"/>
        <v>1515686.0688766381</v>
      </c>
      <c r="AJ865">
        <v>12801.4</v>
      </c>
      <c r="AK865">
        <f t="shared" si="55"/>
        <v>1478701.5186220931</v>
      </c>
    </row>
    <row r="866" spans="14:37">
      <c r="N866" t="s">
        <v>3046</v>
      </c>
      <c r="O866">
        <v>52604.1</v>
      </c>
      <c r="P866">
        <f t="shared" si="52"/>
        <v>3278453.637802735</v>
      </c>
      <c r="Q866">
        <v>46321.3</v>
      </c>
      <c r="R866">
        <f t="shared" si="53"/>
        <v>2901419.0372094046</v>
      </c>
      <c r="AG866" t="s">
        <v>3047</v>
      </c>
      <c r="AH866">
        <v>14151.88</v>
      </c>
      <c r="AI866">
        <f t="shared" si="54"/>
        <v>1530050.4146804779</v>
      </c>
      <c r="AJ866">
        <v>12880.45</v>
      </c>
      <c r="AK866">
        <f t="shared" si="55"/>
        <v>1487832.6570168843</v>
      </c>
    </row>
    <row r="867" spans="14:37">
      <c r="N867" t="s">
        <v>3048</v>
      </c>
      <c r="O867">
        <v>53178.7</v>
      </c>
      <c r="P867">
        <f t="shared" si="52"/>
        <v>3314264.524411981</v>
      </c>
      <c r="Q867">
        <v>46543.05</v>
      </c>
      <c r="R867">
        <f t="shared" si="53"/>
        <v>2915308.7525563654</v>
      </c>
      <c r="AG867" t="s">
        <v>3049</v>
      </c>
      <c r="AH867">
        <v>14080.43</v>
      </c>
      <c r="AI867">
        <f t="shared" si="54"/>
        <v>1522325.4974165582</v>
      </c>
      <c r="AJ867">
        <v>12791.75</v>
      </c>
      <c r="AK867">
        <f t="shared" si="55"/>
        <v>1477586.8382234883</v>
      </c>
    </row>
    <row r="868" spans="14:37">
      <c r="N868" t="s">
        <v>3050</v>
      </c>
      <c r="O868">
        <v>53337.8</v>
      </c>
      <c r="P868">
        <f t="shared" si="52"/>
        <v>3324180.1388559961</v>
      </c>
      <c r="Q868">
        <v>46823.45</v>
      </c>
      <c r="R868">
        <f t="shared" si="53"/>
        <v>2932872.1175317336</v>
      </c>
      <c r="AG868" t="s">
        <v>3051</v>
      </c>
      <c r="AH868">
        <v>14158.68</v>
      </c>
      <c r="AI868">
        <f t="shared" si="54"/>
        <v>1530785.6062465336</v>
      </c>
      <c r="AJ868">
        <v>12810.4</v>
      </c>
      <c r="AK868">
        <f t="shared" si="55"/>
        <v>1479741.1169213103</v>
      </c>
    </row>
    <row r="869" spans="14:37">
      <c r="N869" t="s">
        <v>3052</v>
      </c>
      <c r="O869">
        <v>53306.45</v>
      </c>
      <c r="P869">
        <f t="shared" si="52"/>
        <v>3322226.3078514715</v>
      </c>
      <c r="Q869">
        <v>46681.9</v>
      </c>
      <c r="R869">
        <f t="shared" si="53"/>
        <v>2924005.8753339327</v>
      </c>
      <c r="AG869" t="s">
        <v>3053</v>
      </c>
      <c r="AH869">
        <v>14057.88</v>
      </c>
      <c r="AI869">
        <f t="shared" si="54"/>
        <v>1519887.4724438305</v>
      </c>
      <c r="AJ869">
        <v>12666.5</v>
      </c>
      <c r="AK869">
        <f t="shared" si="55"/>
        <v>1463119.0952260492</v>
      </c>
    </row>
    <row r="870" spans="14:37">
      <c r="N870" t="s">
        <v>3054</v>
      </c>
      <c r="O870">
        <v>52790.5</v>
      </c>
      <c r="P870">
        <f t="shared" si="52"/>
        <v>3290070.6744612162</v>
      </c>
      <c r="Q870">
        <v>46019</v>
      </c>
      <c r="R870">
        <f t="shared" si="53"/>
        <v>2882483.9258254752</v>
      </c>
      <c r="AG870" t="s">
        <v>3055</v>
      </c>
      <c r="AH870">
        <v>14119.82</v>
      </c>
      <c r="AI870">
        <f t="shared" si="54"/>
        <v>1526584.2026793405</v>
      </c>
      <c r="AJ870">
        <v>12750.15</v>
      </c>
      <c r="AK870">
        <f t="shared" si="55"/>
        <v>1472781.5838626621</v>
      </c>
    </row>
    <row r="871" spans="14:37">
      <c r="N871" t="s">
        <v>3056</v>
      </c>
      <c r="O871">
        <v>53049.25</v>
      </c>
      <c r="P871">
        <f t="shared" si="52"/>
        <v>3306196.7916038241</v>
      </c>
      <c r="Q871">
        <v>46615.05</v>
      </c>
      <c r="R871">
        <f t="shared" si="53"/>
        <v>2919818.6037625945</v>
      </c>
      <c r="AG871" t="s">
        <v>3057</v>
      </c>
      <c r="AH871">
        <v>14141.87</v>
      </c>
      <c r="AI871">
        <f t="shared" si="54"/>
        <v>1528968.1694486819</v>
      </c>
      <c r="AJ871">
        <v>12679.05</v>
      </c>
      <c r="AK871">
        <f t="shared" si="55"/>
        <v>1464568.7572988463</v>
      </c>
    </row>
    <row r="872" spans="14:37">
      <c r="N872" t="s">
        <v>3058</v>
      </c>
      <c r="O872">
        <v>53269.1</v>
      </c>
      <c r="P872">
        <f t="shared" si="52"/>
        <v>3319898.5378987123</v>
      </c>
      <c r="Q872">
        <v>46959.75</v>
      </c>
      <c r="R872">
        <f t="shared" si="53"/>
        <v>2941409.5164124132</v>
      </c>
      <c r="AG872" t="s">
        <v>3059</v>
      </c>
      <c r="AH872">
        <v>14277.94</v>
      </c>
      <c r="AI872">
        <f t="shared" si="54"/>
        <v>1543679.5689182628</v>
      </c>
      <c r="AJ872">
        <v>12717.6</v>
      </c>
      <c r="AK872">
        <f t="shared" si="55"/>
        <v>1469021.70334716</v>
      </c>
    </row>
    <row r="873" spans="14:37">
      <c r="N873" t="s">
        <v>3060</v>
      </c>
      <c r="O873">
        <v>53117.75</v>
      </c>
      <c r="P873">
        <f t="shared" si="52"/>
        <v>3310465.9279295001</v>
      </c>
      <c r="Q873">
        <v>46919.6</v>
      </c>
      <c r="R873">
        <f t="shared" si="53"/>
        <v>2938894.6479967181</v>
      </c>
      <c r="AG873" t="s">
        <v>3061</v>
      </c>
      <c r="AH873">
        <v>14297.47</v>
      </c>
      <c r="AI873">
        <f t="shared" si="54"/>
        <v>1545791.0823425362</v>
      </c>
      <c r="AJ873">
        <v>12751.05</v>
      </c>
      <c r="AK873">
        <f t="shared" si="55"/>
        <v>1472885.5436925837</v>
      </c>
    </row>
    <row r="874" spans="14:37">
      <c r="N874" t="s">
        <v>3062</v>
      </c>
      <c r="O874">
        <v>53057.95</v>
      </c>
      <c r="P874">
        <f t="shared" si="52"/>
        <v>3306739.0030787638</v>
      </c>
      <c r="Q874">
        <v>47027.65</v>
      </c>
      <c r="R874">
        <f t="shared" si="53"/>
        <v>2945662.5566471764</v>
      </c>
      <c r="AG874" t="s">
        <v>3063</v>
      </c>
      <c r="AH874">
        <v>14303.41</v>
      </c>
      <c r="AI874">
        <f t="shared" si="54"/>
        <v>1546433.293798767</v>
      </c>
      <c r="AJ874">
        <v>12748.5</v>
      </c>
      <c r="AK874">
        <f t="shared" si="55"/>
        <v>1472590.9908411389</v>
      </c>
    </row>
    <row r="875" spans="14:37">
      <c r="N875" t="s">
        <v>3064</v>
      </c>
      <c r="O875">
        <v>52340.75</v>
      </c>
      <c r="P875">
        <f t="shared" si="52"/>
        <v>3262040.8341331473</v>
      </c>
      <c r="Q875">
        <v>46137.9</v>
      </c>
      <c r="R875">
        <f t="shared" si="53"/>
        <v>2889931.4439979834</v>
      </c>
      <c r="AG875" t="s">
        <v>3065</v>
      </c>
      <c r="AH875">
        <v>14155.48</v>
      </c>
      <c r="AI875">
        <f t="shared" si="54"/>
        <v>1530439.6337448603</v>
      </c>
      <c r="AJ875">
        <v>12668.35</v>
      </c>
      <c r="AK875">
        <f t="shared" si="55"/>
        <v>1463332.7904319994</v>
      </c>
    </row>
    <row r="876" spans="14:37">
      <c r="N876" t="s">
        <v>3066</v>
      </c>
      <c r="O876">
        <v>52443</v>
      </c>
      <c r="P876">
        <f t="shared" si="52"/>
        <v>3268413.3770426419</v>
      </c>
      <c r="Q876">
        <v>46491.55</v>
      </c>
      <c r="R876">
        <f t="shared" si="53"/>
        <v>2912082.9562074658</v>
      </c>
      <c r="AG876" t="s">
        <v>3067</v>
      </c>
      <c r="AH876">
        <v>14161.04</v>
      </c>
      <c r="AI876">
        <f t="shared" si="54"/>
        <v>1531040.7609665173</v>
      </c>
      <c r="AJ876">
        <v>12598.95</v>
      </c>
      <c r="AK876">
        <f t="shared" si="55"/>
        <v>1455316.3324358133</v>
      </c>
    </row>
    <row r="877" spans="14:37">
      <c r="N877" t="s">
        <v>3068</v>
      </c>
      <c r="O877">
        <v>52850.15</v>
      </c>
      <c r="P877">
        <f t="shared" si="52"/>
        <v>3293788.2508382467</v>
      </c>
      <c r="Q877">
        <v>46864.55</v>
      </c>
      <c r="R877">
        <f t="shared" si="53"/>
        <v>2935446.4909286224</v>
      </c>
      <c r="AG877" t="s">
        <v>3069</v>
      </c>
      <c r="AH877">
        <v>14251.27</v>
      </c>
      <c r="AI877">
        <f t="shared" si="54"/>
        <v>1540796.1043496309</v>
      </c>
      <c r="AJ877">
        <v>12701.5</v>
      </c>
      <c r="AK877">
        <f t="shared" si="55"/>
        <v>1467161.9775007826</v>
      </c>
    </row>
    <row r="878" spans="14:37">
      <c r="N878" t="s">
        <v>3070</v>
      </c>
      <c r="O878">
        <v>53243.65</v>
      </c>
      <c r="P878">
        <f t="shared" si="52"/>
        <v>3318312.4135266184</v>
      </c>
      <c r="Q878">
        <v>47130.2</v>
      </c>
      <c r="R878">
        <f t="shared" si="53"/>
        <v>2952085.9627749366</v>
      </c>
      <c r="AG878" t="s">
        <v>3071</v>
      </c>
      <c r="AH878">
        <v>14133.38</v>
      </c>
      <c r="AI878">
        <f t="shared" si="54"/>
        <v>1528050.2611551802</v>
      </c>
      <c r="AJ878">
        <v>12638.35</v>
      </c>
      <c r="AK878">
        <f t="shared" si="55"/>
        <v>1459867.4627679419</v>
      </c>
    </row>
    <row r="879" spans="14:37">
      <c r="N879" t="s">
        <v>3072</v>
      </c>
      <c r="O879">
        <v>53610.15</v>
      </c>
      <c r="P879">
        <f t="shared" si="52"/>
        <v>3341153.8509479356</v>
      </c>
      <c r="Q879">
        <v>47128.9</v>
      </c>
      <c r="R879">
        <f t="shared" si="53"/>
        <v>2952004.5349059352</v>
      </c>
      <c r="AG879" t="s">
        <v>3073</v>
      </c>
      <c r="AH879">
        <v>14229.79</v>
      </c>
      <c r="AI879">
        <f t="shared" si="54"/>
        <v>1538473.7639321503</v>
      </c>
      <c r="AJ879">
        <v>12689.05</v>
      </c>
      <c r="AK879">
        <f t="shared" si="55"/>
        <v>1465723.8665201985</v>
      </c>
    </row>
    <row r="880" spans="14:37">
      <c r="N880" t="s">
        <v>3074</v>
      </c>
      <c r="O880">
        <v>53547.199999999997</v>
      </c>
      <c r="P880">
        <f t="shared" si="52"/>
        <v>3337230.6081493762</v>
      </c>
      <c r="Q880">
        <v>46755.199999999997</v>
      </c>
      <c r="R880">
        <f t="shared" si="53"/>
        <v>2928597.1544091627</v>
      </c>
      <c r="AG880" t="s">
        <v>3075</v>
      </c>
      <c r="AH880">
        <v>14340.1</v>
      </c>
      <c r="AI880">
        <f t="shared" si="54"/>
        <v>1550400.0847632629</v>
      </c>
      <c r="AJ880">
        <v>12768.6</v>
      </c>
      <c r="AK880">
        <f t="shared" si="55"/>
        <v>1474912.7603760571</v>
      </c>
    </row>
    <row r="881" spans="14:37">
      <c r="N881" t="s">
        <v>3076</v>
      </c>
      <c r="O881">
        <v>53288.85</v>
      </c>
      <c r="P881">
        <f t="shared" si="52"/>
        <v>3321129.4202699838</v>
      </c>
      <c r="Q881">
        <v>46336.05</v>
      </c>
      <c r="R881">
        <f t="shared" si="53"/>
        <v>2902342.9303384582</v>
      </c>
      <c r="AG881" t="s">
        <v>3077</v>
      </c>
      <c r="AH881">
        <v>14401.4</v>
      </c>
      <c r="AI881">
        <f t="shared" si="54"/>
        <v>1557027.6204984381</v>
      </c>
      <c r="AJ881">
        <v>12771.4</v>
      </c>
      <c r="AK881">
        <f t="shared" si="55"/>
        <v>1475236.1909580359</v>
      </c>
    </row>
    <row r="882" spans="14:37">
      <c r="N882" t="s">
        <v>3078</v>
      </c>
      <c r="O882">
        <v>53402.95</v>
      </c>
      <c r="P882">
        <f t="shared" si="52"/>
        <v>3328240.4926022408</v>
      </c>
      <c r="Q882">
        <v>46686</v>
      </c>
      <c r="R882">
        <f t="shared" si="53"/>
        <v>2924262.6863053986</v>
      </c>
      <c r="AG882" t="s">
        <v>3079</v>
      </c>
      <c r="AH882">
        <v>14387.74</v>
      </c>
      <c r="AI882">
        <f t="shared" si="54"/>
        <v>1555550.750381921</v>
      </c>
      <c r="AJ882">
        <v>12708.15</v>
      </c>
      <c r="AK882">
        <f t="shared" si="55"/>
        <v>1467930.1251329817</v>
      </c>
    </row>
    <row r="883" spans="14:37">
      <c r="N883" t="s">
        <v>3080</v>
      </c>
      <c r="O883">
        <v>53422.55</v>
      </c>
      <c r="P883">
        <f t="shared" si="52"/>
        <v>3329462.0264998074</v>
      </c>
      <c r="Q883">
        <v>46477.15</v>
      </c>
      <c r="R883">
        <f t="shared" si="53"/>
        <v>2911180.98596622</v>
      </c>
      <c r="AG883" t="s">
        <v>3081</v>
      </c>
      <c r="AH883">
        <v>14287.31</v>
      </c>
      <c r="AI883">
        <f t="shared" si="54"/>
        <v>1544692.6196497243</v>
      </c>
      <c r="AJ883">
        <v>12686.75</v>
      </c>
      <c r="AK883">
        <f t="shared" si="55"/>
        <v>1465458.1913992877</v>
      </c>
    </row>
    <row r="884" spans="14:37">
      <c r="N884" t="s">
        <v>3082</v>
      </c>
      <c r="O884">
        <v>52667.9</v>
      </c>
      <c r="P884">
        <f t="shared" si="52"/>
        <v>3282429.8552856273</v>
      </c>
      <c r="Q884">
        <v>45774.1</v>
      </c>
      <c r="R884">
        <f t="shared" si="53"/>
        <v>2867144.168042067</v>
      </c>
      <c r="AG884" t="s">
        <v>3083</v>
      </c>
      <c r="AH884">
        <v>14344.97</v>
      </c>
      <c r="AI884">
        <f t="shared" si="54"/>
        <v>1550926.6116642463</v>
      </c>
      <c r="AJ884">
        <v>12729.15</v>
      </c>
      <c r="AK884">
        <f t="shared" si="55"/>
        <v>1470355.854497822</v>
      </c>
    </row>
    <row r="885" spans="14:37">
      <c r="N885" t="s">
        <v>3084</v>
      </c>
      <c r="O885">
        <v>50223.9</v>
      </c>
      <c r="P885">
        <f t="shared" si="52"/>
        <v>3130112.057038154</v>
      </c>
      <c r="Q885">
        <v>43434.9</v>
      </c>
      <c r="R885">
        <f t="shared" si="53"/>
        <v>2720624.1132974843</v>
      </c>
      <c r="AG885" t="s">
        <v>3085</v>
      </c>
      <c r="AH885">
        <v>14341.64</v>
      </c>
      <c r="AI885">
        <f t="shared" si="54"/>
        <v>1550566.5840296929</v>
      </c>
      <c r="AJ885">
        <v>12719.05</v>
      </c>
      <c r="AK885">
        <f t="shared" si="55"/>
        <v>1469189.1941842558</v>
      </c>
    </row>
    <row r="886" spans="14:37">
      <c r="N886" t="s">
        <v>3086</v>
      </c>
      <c r="O886">
        <v>51458.9</v>
      </c>
      <c r="P886">
        <f t="shared" si="52"/>
        <v>3207081.1572163985</v>
      </c>
      <c r="Q886">
        <v>44767.95</v>
      </c>
      <c r="R886">
        <f t="shared" si="53"/>
        <v>2804122.1292761373</v>
      </c>
      <c r="AG886" t="s">
        <v>3087</v>
      </c>
      <c r="AH886">
        <v>14176.71</v>
      </c>
      <c r="AI886">
        <f t="shared" si="54"/>
        <v>1532734.9450606476</v>
      </c>
      <c r="AJ886">
        <v>12615.7</v>
      </c>
      <c r="AK886">
        <f t="shared" si="55"/>
        <v>1457251.1403815788</v>
      </c>
    </row>
    <row r="887" spans="14:37">
      <c r="N887" t="s">
        <v>3088</v>
      </c>
      <c r="O887">
        <v>51102.05</v>
      </c>
      <c r="P887">
        <f t="shared" si="52"/>
        <v>3184841.1382701583</v>
      </c>
      <c r="Q887">
        <v>44583.65</v>
      </c>
      <c r="R887">
        <f t="shared" si="53"/>
        <v>2792578.1629246389</v>
      </c>
      <c r="AG887" t="s">
        <v>3089</v>
      </c>
      <c r="AH887">
        <v>14191.09</v>
      </c>
      <c r="AI887">
        <f t="shared" si="54"/>
        <v>1534289.6589900411</v>
      </c>
      <c r="AJ887">
        <v>12552.05</v>
      </c>
      <c r="AK887">
        <f t="shared" si="55"/>
        <v>1449898.8701876705</v>
      </c>
    </row>
    <row r="888" spans="14:37">
      <c r="N888" t="s">
        <v>3090</v>
      </c>
      <c r="O888">
        <v>51049.3</v>
      </c>
      <c r="P888">
        <f t="shared" si="52"/>
        <v>3181553.5916835982</v>
      </c>
      <c r="Q888">
        <v>44274.3</v>
      </c>
      <c r="R888">
        <f t="shared" si="53"/>
        <v>2773201.4619434332</v>
      </c>
      <c r="AG888" t="s">
        <v>3091</v>
      </c>
      <c r="AH888">
        <v>14061.61</v>
      </c>
      <c r="AI888">
        <f t="shared" si="54"/>
        <v>1520290.7466410936</v>
      </c>
      <c r="AJ888">
        <v>12456.6</v>
      </c>
      <c r="AK888">
        <f t="shared" si="55"/>
        <v>1438873.3526698616</v>
      </c>
    </row>
    <row r="889" spans="14:37">
      <c r="N889" t="s">
        <v>3092</v>
      </c>
      <c r="O889">
        <v>50499.199999999997</v>
      </c>
      <c r="P889">
        <f t="shared" si="52"/>
        <v>3147269.6224463084</v>
      </c>
      <c r="Q889">
        <v>43595.25</v>
      </c>
      <c r="R889">
        <f t="shared" si="53"/>
        <v>2730667.9277546895</v>
      </c>
      <c r="AG889" t="s">
        <v>3093</v>
      </c>
      <c r="AH889">
        <v>14238.66</v>
      </c>
      <c r="AI889">
        <f t="shared" si="54"/>
        <v>1539432.7564602254</v>
      </c>
      <c r="AJ889">
        <v>12619.65</v>
      </c>
      <c r="AK889">
        <f t="shared" si="55"/>
        <v>1457707.4085240129</v>
      </c>
    </row>
    <row r="890" spans="14:37">
      <c r="N890" t="s">
        <v>3094</v>
      </c>
      <c r="O890">
        <v>50548.45</v>
      </c>
      <c r="P890">
        <f t="shared" si="52"/>
        <v>3150339.0379797323</v>
      </c>
      <c r="Q890">
        <v>43925.3</v>
      </c>
      <c r="R890">
        <f t="shared" si="53"/>
        <v>2751341.210957686</v>
      </c>
      <c r="AG890" t="s">
        <v>3095</v>
      </c>
      <c r="AH890">
        <v>14284.49</v>
      </c>
      <c r="AI890">
        <f t="shared" si="54"/>
        <v>1544387.7313826249</v>
      </c>
      <c r="AJ890">
        <v>12671.15</v>
      </c>
      <c r="AK890">
        <f t="shared" si="55"/>
        <v>1463656.2210139779</v>
      </c>
    </row>
    <row r="891" spans="14:37">
      <c r="N891" t="s">
        <v>3096</v>
      </c>
      <c r="O891">
        <v>51813.25</v>
      </c>
      <c r="P891">
        <f t="shared" si="52"/>
        <v>3229165.3682675408</v>
      </c>
      <c r="Q891">
        <v>45271.55</v>
      </c>
      <c r="R891">
        <f t="shared" si="53"/>
        <v>2835666.0329908147</v>
      </c>
      <c r="AG891" t="s">
        <v>3097</v>
      </c>
      <c r="AH891">
        <v>14410.63</v>
      </c>
      <c r="AI891">
        <f t="shared" si="54"/>
        <v>1558025.5349329514</v>
      </c>
      <c r="AJ891">
        <v>12753.3</v>
      </c>
      <c r="AK891">
        <f t="shared" si="55"/>
        <v>1473145.443267388</v>
      </c>
    </row>
    <row r="892" spans="14:37">
      <c r="N892" t="s">
        <v>3098</v>
      </c>
      <c r="O892">
        <v>52214.2</v>
      </c>
      <c r="P892">
        <f t="shared" si="52"/>
        <v>3254153.8384833033</v>
      </c>
      <c r="Q892">
        <v>45591.15</v>
      </c>
      <c r="R892">
        <f t="shared" si="53"/>
        <v>2855684.7614006847</v>
      </c>
      <c r="AG892" t="s">
        <v>3099</v>
      </c>
      <c r="AH892">
        <v>14363.9</v>
      </c>
      <c r="AI892">
        <f t="shared" si="54"/>
        <v>1552973.2552444565</v>
      </c>
      <c r="AJ892">
        <v>12736.8</v>
      </c>
      <c r="AK892">
        <f t="shared" si="55"/>
        <v>1471239.5130521564</v>
      </c>
    </row>
    <row r="893" spans="14:37">
      <c r="N893" t="s">
        <v>3100</v>
      </c>
      <c r="O893">
        <v>53036.55</v>
      </c>
      <c r="P893">
        <f t="shared" si="52"/>
        <v>3305405.2874967284</v>
      </c>
      <c r="Q893">
        <v>46511.95</v>
      </c>
      <c r="R893">
        <f t="shared" si="53"/>
        <v>2913360.747382564</v>
      </c>
      <c r="AG893" t="s">
        <v>3101</v>
      </c>
      <c r="AH893">
        <v>14418.85</v>
      </c>
      <c r="AI893">
        <f t="shared" si="54"/>
        <v>1558914.2517966244</v>
      </c>
      <c r="AJ893">
        <v>12806.6</v>
      </c>
      <c r="AK893">
        <f t="shared" si="55"/>
        <v>1479302.1754171965</v>
      </c>
    </row>
    <row r="894" spans="14:37">
      <c r="N894" t="s">
        <v>3102</v>
      </c>
      <c r="O894">
        <v>53041.45</v>
      </c>
      <c r="P894">
        <f t="shared" si="52"/>
        <v>3305710.6709711193</v>
      </c>
      <c r="Q894">
        <v>46807.35</v>
      </c>
      <c r="R894">
        <f t="shared" si="53"/>
        <v>2931863.6646925625</v>
      </c>
      <c r="AG894" t="s">
        <v>3103</v>
      </c>
      <c r="AH894">
        <v>14411.3</v>
      </c>
      <c r="AI894">
        <f t="shared" si="54"/>
        <v>1558097.9729254891</v>
      </c>
      <c r="AJ894">
        <v>12798.7</v>
      </c>
      <c r="AK894">
        <f t="shared" si="55"/>
        <v>1478389.6391323281</v>
      </c>
    </row>
    <row r="895" spans="14:37">
      <c r="N895" t="s">
        <v>3104</v>
      </c>
      <c r="O895">
        <v>53214</v>
      </c>
      <c r="P895">
        <f t="shared" si="52"/>
        <v>3316464.5318907602</v>
      </c>
      <c r="Q895">
        <v>47200.3</v>
      </c>
      <c r="R895">
        <f t="shared" si="53"/>
        <v>2956476.8040187792</v>
      </c>
      <c r="AG895" t="s">
        <v>3105</v>
      </c>
      <c r="AH895">
        <v>14416.06</v>
      </c>
      <c r="AI895">
        <f t="shared" si="54"/>
        <v>1558612.6070217278</v>
      </c>
      <c r="AJ895">
        <v>12825.55</v>
      </c>
      <c r="AK895">
        <f t="shared" si="55"/>
        <v>1481491.1073916592</v>
      </c>
    </row>
    <row r="896" spans="14:37">
      <c r="N896" t="s">
        <v>3106</v>
      </c>
      <c r="O896">
        <v>54186.05</v>
      </c>
      <c r="P896">
        <f t="shared" si="52"/>
        <v>3377045.7576626325</v>
      </c>
      <c r="Q896">
        <v>48392.25</v>
      </c>
      <c r="R896">
        <f t="shared" si="53"/>
        <v>3031136.7643696703</v>
      </c>
      <c r="AG896" t="s">
        <v>3107</v>
      </c>
      <c r="AH896">
        <v>14440.7</v>
      </c>
      <c r="AI896">
        <f t="shared" si="54"/>
        <v>1561276.595284611</v>
      </c>
      <c r="AJ896">
        <v>12909.35</v>
      </c>
      <c r="AK896">
        <f t="shared" si="55"/>
        <v>1491170.9226665928</v>
      </c>
    </row>
    <row r="897" spans="14:37">
      <c r="N897" t="s">
        <v>3108</v>
      </c>
      <c r="O897">
        <v>54554.95</v>
      </c>
      <c r="P897">
        <f t="shared" si="52"/>
        <v>3400036.7706632433</v>
      </c>
      <c r="Q897">
        <v>48855.4</v>
      </c>
      <c r="R897">
        <f t="shared" si="53"/>
        <v>3060147.008621959</v>
      </c>
      <c r="AG897" t="s">
        <v>3109</v>
      </c>
      <c r="AH897">
        <v>14378.63</v>
      </c>
      <c r="AI897">
        <f t="shared" si="54"/>
        <v>1554565.8099162204</v>
      </c>
      <c r="AJ897">
        <v>12901.35</v>
      </c>
      <c r="AK897">
        <f t="shared" si="55"/>
        <v>1490246.8352895109</v>
      </c>
    </row>
    <row r="898" spans="14:37">
      <c r="N898" t="s">
        <v>3110</v>
      </c>
      <c r="O898">
        <v>54782.5</v>
      </c>
      <c r="P898">
        <f t="shared" si="52"/>
        <v>3414218.4052750324</v>
      </c>
      <c r="Q898">
        <v>49245.2</v>
      </c>
      <c r="R898">
        <f t="shared" si="53"/>
        <v>3084562.8419579016</v>
      </c>
      <c r="AG898" t="s">
        <v>3111</v>
      </c>
      <c r="AH898">
        <v>14364.41</v>
      </c>
      <c r="AI898">
        <f t="shared" si="54"/>
        <v>1553028.3946119105</v>
      </c>
      <c r="AJ898">
        <v>12893.2</v>
      </c>
      <c r="AK898">
        <f t="shared" si="55"/>
        <v>1489305.4212741086</v>
      </c>
    </row>
    <row r="899" spans="14:37">
      <c r="N899" t="s">
        <v>3112</v>
      </c>
      <c r="O899">
        <v>54716.6</v>
      </c>
      <c r="P899">
        <f t="shared" ref="P899:P962" si="56">O899/O$2*1000000</f>
        <v>3410111.3091602582</v>
      </c>
      <c r="Q899">
        <v>49411.75</v>
      </c>
      <c r="R899">
        <f t="shared" ref="R899:R962" si="57">Q899/Q$2*1000000</f>
        <v>3094995.0047134212</v>
      </c>
      <c r="AG899" t="s">
        <v>3113</v>
      </c>
      <c r="AH899">
        <v>14399.36</v>
      </c>
      <c r="AI899">
        <f t="shared" ref="AI899:AI962" si="58">AH899/AH$2*1000000</f>
        <v>1556807.0630286215</v>
      </c>
      <c r="AJ899">
        <v>12878.25</v>
      </c>
      <c r="AK899">
        <f t="shared" ref="AK899:AK962" si="59">AJ899/AJ$2*1000000</f>
        <v>1487578.5329881865</v>
      </c>
    </row>
    <row r="900" spans="14:37">
      <c r="N900" t="s">
        <v>3114</v>
      </c>
      <c r="O900">
        <v>55004.4</v>
      </c>
      <c r="P900">
        <f t="shared" si="56"/>
        <v>3428047.9140439006</v>
      </c>
      <c r="Q900">
        <v>49628.85</v>
      </c>
      <c r="R900">
        <f t="shared" si="57"/>
        <v>3108593.4588366463</v>
      </c>
      <c r="AG900" t="s">
        <v>3115</v>
      </c>
      <c r="AH900">
        <v>14513.3</v>
      </c>
      <c r="AI900">
        <f t="shared" si="58"/>
        <v>1569125.8464163193</v>
      </c>
      <c r="AJ900">
        <v>12947.55</v>
      </c>
      <c r="AK900">
        <f t="shared" si="59"/>
        <v>1495583.4398921588</v>
      </c>
    </row>
    <row r="901" spans="14:37">
      <c r="N901" t="s">
        <v>3116</v>
      </c>
      <c r="O901">
        <v>55095.25</v>
      </c>
      <c r="P901">
        <f t="shared" si="56"/>
        <v>3433709.9729517493</v>
      </c>
      <c r="Q901">
        <v>49323.3</v>
      </c>
      <c r="R901">
        <f t="shared" si="57"/>
        <v>3089454.7777802139</v>
      </c>
      <c r="AG901" t="s">
        <v>3117</v>
      </c>
      <c r="AH901">
        <v>14561.01</v>
      </c>
      <c r="AI901">
        <f t="shared" si="58"/>
        <v>1574284.080183452</v>
      </c>
      <c r="AJ901">
        <v>13029.65</v>
      </c>
      <c r="AK901">
        <f t="shared" si="59"/>
        <v>1505066.8865994622</v>
      </c>
    </row>
    <row r="902" spans="14:37">
      <c r="N902" t="s">
        <v>3118</v>
      </c>
      <c r="O902">
        <v>54911.35</v>
      </c>
      <c r="P902">
        <f t="shared" si="56"/>
        <v>3422248.7441883655</v>
      </c>
      <c r="Q902">
        <v>49055.95</v>
      </c>
      <c r="R902">
        <f t="shared" si="57"/>
        <v>3072708.8233359745</v>
      </c>
      <c r="AG902" t="s">
        <v>3119</v>
      </c>
      <c r="AH902">
        <v>14557.44</v>
      </c>
      <c r="AI902">
        <f t="shared" si="58"/>
        <v>1573898.1046112727</v>
      </c>
      <c r="AJ902">
        <v>13071.95</v>
      </c>
      <c r="AK902">
        <f t="shared" si="59"/>
        <v>1509952.9986057831</v>
      </c>
    </row>
    <row r="903" spans="14:37">
      <c r="N903" t="s">
        <v>3120</v>
      </c>
      <c r="O903">
        <v>55191.9</v>
      </c>
      <c r="P903">
        <f t="shared" si="56"/>
        <v>3439733.5061762254</v>
      </c>
      <c r="Q903">
        <v>49497</v>
      </c>
      <c r="R903">
        <f t="shared" si="57"/>
        <v>3100334.7938152403</v>
      </c>
      <c r="AG903" t="s">
        <v>3121</v>
      </c>
      <c r="AH903">
        <v>14599.96</v>
      </c>
      <c r="AI903">
        <f t="shared" si="58"/>
        <v>1578495.2142272538</v>
      </c>
      <c r="AJ903">
        <v>13191.15</v>
      </c>
      <c r="AK903">
        <f t="shared" si="59"/>
        <v>1523721.9005243038</v>
      </c>
    </row>
    <row r="904" spans="14:37">
      <c r="N904" t="s">
        <v>3122</v>
      </c>
      <c r="O904">
        <v>54716.25</v>
      </c>
      <c r="P904">
        <f t="shared" si="56"/>
        <v>3410089.4960549446</v>
      </c>
      <c r="Q904">
        <v>49075.95</v>
      </c>
      <c r="R904">
        <f t="shared" si="57"/>
        <v>3073961.5597821493</v>
      </c>
      <c r="AG904" t="s">
        <v>3123</v>
      </c>
      <c r="AH904">
        <v>14697.01</v>
      </c>
      <c r="AI904">
        <f t="shared" si="58"/>
        <v>1588987.9115045588</v>
      </c>
      <c r="AJ904">
        <v>13284.7</v>
      </c>
      <c r="AK904">
        <f t="shared" si="59"/>
        <v>1534527.9472900559</v>
      </c>
    </row>
    <row r="905" spans="14:37">
      <c r="N905" t="s">
        <v>3124</v>
      </c>
      <c r="O905">
        <v>54102.6</v>
      </c>
      <c r="P905">
        <f t="shared" si="56"/>
        <v>3371844.8901242726</v>
      </c>
      <c r="Q905">
        <v>48213.9</v>
      </c>
      <c r="R905">
        <f t="shared" si="57"/>
        <v>3019965.4871109081</v>
      </c>
      <c r="AG905" t="s">
        <v>3125</v>
      </c>
      <c r="AH905">
        <v>14653.84</v>
      </c>
      <c r="AI905">
        <f t="shared" si="58"/>
        <v>1584320.5262241748</v>
      </c>
      <c r="AJ905">
        <v>13351.2</v>
      </c>
      <c r="AK905">
        <f t="shared" si="59"/>
        <v>1542209.4236120495</v>
      </c>
    </row>
    <row r="906" spans="14:37">
      <c r="N906" t="s">
        <v>3126</v>
      </c>
      <c r="O906">
        <v>54206.7</v>
      </c>
      <c r="P906">
        <f t="shared" si="56"/>
        <v>3378332.7308761389</v>
      </c>
      <c r="Q906">
        <v>48229.85</v>
      </c>
      <c r="R906">
        <f t="shared" si="57"/>
        <v>3020964.5444267322</v>
      </c>
      <c r="AG906" t="s">
        <v>3127</v>
      </c>
      <c r="AH906">
        <v>14374.28</v>
      </c>
      <c r="AI906">
        <f t="shared" si="58"/>
        <v>1554095.5035467588</v>
      </c>
      <c r="AJ906">
        <v>13147.25</v>
      </c>
      <c r="AK906">
        <f t="shared" si="59"/>
        <v>1518650.9710425669</v>
      </c>
    </row>
    <row r="907" spans="14:37">
      <c r="N907" t="s">
        <v>3128</v>
      </c>
      <c r="O907">
        <v>54049.45</v>
      </c>
      <c r="P907">
        <f t="shared" si="56"/>
        <v>3368532.414274496</v>
      </c>
      <c r="Q907">
        <v>48039.3</v>
      </c>
      <c r="R907">
        <f t="shared" si="57"/>
        <v>3009029.0979358037</v>
      </c>
      <c r="AG907" t="s">
        <v>3129</v>
      </c>
      <c r="AH907">
        <v>14471.87</v>
      </c>
      <c r="AI907">
        <f t="shared" si="58"/>
        <v>1564646.5836837206</v>
      </c>
      <c r="AJ907">
        <v>13313</v>
      </c>
      <c r="AK907">
        <f t="shared" si="59"/>
        <v>1537796.9063864835</v>
      </c>
    </row>
    <row r="908" spans="14:37">
      <c r="N908" t="s">
        <v>3130</v>
      </c>
      <c r="O908">
        <v>53827</v>
      </c>
      <c r="P908">
        <f t="shared" si="56"/>
        <v>3354668.6277687065</v>
      </c>
      <c r="Q908">
        <v>47743.75</v>
      </c>
      <c r="R908">
        <f t="shared" si="57"/>
        <v>2990516.7851024582</v>
      </c>
      <c r="AG908" t="s">
        <v>3131</v>
      </c>
      <c r="AH908">
        <v>14541.82</v>
      </c>
      <c r="AI908">
        <f t="shared" si="58"/>
        <v>1572209.3263374807</v>
      </c>
      <c r="AJ908">
        <v>13389.8</v>
      </c>
      <c r="AK908">
        <f t="shared" si="59"/>
        <v>1546668.1452064698</v>
      </c>
    </row>
    <row r="909" spans="14:37">
      <c r="N909" t="s">
        <v>3132</v>
      </c>
      <c r="O909">
        <v>54185.15</v>
      </c>
      <c r="P909">
        <f t="shared" si="56"/>
        <v>3376989.6668203971</v>
      </c>
      <c r="Q909">
        <v>48566.400000000001</v>
      </c>
      <c r="R909">
        <f t="shared" si="57"/>
        <v>3042044.9669747357</v>
      </c>
      <c r="AG909" t="s">
        <v>3133</v>
      </c>
      <c r="AH909">
        <v>14706.15</v>
      </c>
      <c r="AI909">
        <f t="shared" si="58"/>
        <v>1589976.0954624624</v>
      </c>
      <c r="AJ909">
        <v>13632.05</v>
      </c>
      <c r="AK909">
        <f t="shared" si="59"/>
        <v>1574650.6660937322</v>
      </c>
    </row>
    <row r="910" spans="14:37">
      <c r="N910" t="s">
        <v>3134</v>
      </c>
      <c r="O910">
        <v>54580.45</v>
      </c>
      <c r="P910">
        <f t="shared" si="56"/>
        <v>3401626.0111932391</v>
      </c>
      <c r="Q910">
        <v>49282.55</v>
      </c>
      <c r="R910">
        <f t="shared" si="57"/>
        <v>3086902.3272711332</v>
      </c>
      <c r="AG910" t="s">
        <v>3135</v>
      </c>
      <c r="AH910">
        <v>14726.21</v>
      </c>
      <c r="AI910">
        <f t="shared" si="58"/>
        <v>1592144.9105823257</v>
      </c>
      <c r="AJ910">
        <v>13552.95</v>
      </c>
      <c r="AK910">
        <f t="shared" si="59"/>
        <v>1565513.7521528348</v>
      </c>
    </row>
    <row r="911" spans="14:37">
      <c r="N911" t="s">
        <v>3136</v>
      </c>
      <c r="O911">
        <v>55243.45</v>
      </c>
      <c r="P911">
        <f t="shared" si="56"/>
        <v>3442946.2649731385</v>
      </c>
      <c r="Q911">
        <v>49506.2</v>
      </c>
      <c r="R911">
        <f t="shared" si="57"/>
        <v>3100911.0525804805</v>
      </c>
      <c r="AG911" t="s">
        <v>3137</v>
      </c>
      <c r="AH911">
        <v>14806.71</v>
      </c>
      <c r="AI911">
        <f t="shared" si="58"/>
        <v>1600848.2813275396</v>
      </c>
      <c r="AJ911">
        <v>13534.5</v>
      </c>
      <c r="AK911">
        <f t="shared" si="59"/>
        <v>1563382.5756394395</v>
      </c>
    </row>
    <row r="912" spans="14:37">
      <c r="N912" t="s">
        <v>3138</v>
      </c>
      <c r="O912">
        <v>55725.95</v>
      </c>
      <c r="P912">
        <f t="shared" si="56"/>
        <v>3473017.1887269868</v>
      </c>
      <c r="Q912">
        <v>49881.7</v>
      </c>
      <c r="R912">
        <f t="shared" si="57"/>
        <v>3124431.179357409</v>
      </c>
      <c r="AG912" t="s">
        <v>3139</v>
      </c>
      <c r="AH912">
        <v>14950</v>
      </c>
      <c r="AI912">
        <f t="shared" si="58"/>
        <v>1616340.2812540205</v>
      </c>
      <c r="AJ912">
        <v>13551.1</v>
      </c>
      <c r="AK912">
        <f t="shared" si="59"/>
        <v>1565300.0569468844</v>
      </c>
    </row>
    <row r="913" spans="14:37">
      <c r="N913" t="s">
        <v>3140</v>
      </c>
      <c r="O913">
        <v>56147.35</v>
      </c>
      <c r="P913">
        <f t="shared" si="56"/>
        <v>3499280.1675246488</v>
      </c>
      <c r="Q913">
        <v>50299.3</v>
      </c>
      <c r="R913">
        <f t="shared" si="57"/>
        <v>3150588.3163535348</v>
      </c>
      <c r="AG913" t="s">
        <v>3141</v>
      </c>
      <c r="AH913">
        <v>15133.22</v>
      </c>
      <c r="AI913">
        <f t="shared" si="58"/>
        <v>1636149.369302941</v>
      </c>
      <c r="AJ913">
        <v>13580.6</v>
      </c>
      <c r="AK913">
        <f t="shared" si="59"/>
        <v>1568707.6291498742</v>
      </c>
    </row>
    <row r="914" spans="14:37">
      <c r="N914" t="s">
        <v>3142</v>
      </c>
      <c r="O914">
        <v>56684.25</v>
      </c>
      <c r="P914">
        <f t="shared" si="56"/>
        <v>3532741.4710758226</v>
      </c>
      <c r="Q914">
        <v>50173.95</v>
      </c>
      <c r="R914">
        <f t="shared" si="57"/>
        <v>3142736.7906771353</v>
      </c>
      <c r="AG914" t="s">
        <v>3143</v>
      </c>
      <c r="AH914">
        <v>15270.33</v>
      </c>
      <c r="AI914">
        <f t="shared" si="58"/>
        <v>1650973.2098355656</v>
      </c>
      <c r="AJ914">
        <v>13628.35</v>
      </c>
      <c r="AK914">
        <f t="shared" si="59"/>
        <v>1574223.2756818319</v>
      </c>
    </row>
    <row r="915" spans="14:37">
      <c r="N915" t="s">
        <v>3144</v>
      </c>
      <c r="O915">
        <v>57300.95</v>
      </c>
      <c r="P915">
        <f t="shared" si="56"/>
        <v>3571176.1626385134</v>
      </c>
      <c r="Q915">
        <v>50494.7</v>
      </c>
      <c r="R915">
        <f t="shared" si="57"/>
        <v>3162827.5514326603</v>
      </c>
      <c r="AG915" t="s">
        <v>3145</v>
      </c>
      <c r="AH915">
        <v>15322.55</v>
      </c>
      <c r="AI915">
        <f t="shared" si="58"/>
        <v>1656619.0485972434</v>
      </c>
      <c r="AJ915">
        <v>13696.5</v>
      </c>
      <c r="AK915">
        <f t="shared" si="59"/>
        <v>1582095.3450253487</v>
      </c>
    </row>
    <row r="916" spans="14:37">
      <c r="N916" t="s">
        <v>3146</v>
      </c>
      <c r="O916">
        <v>58093.8</v>
      </c>
      <c r="P916">
        <f t="shared" si="56"/>
        <v>3620589.0784897855</v>
      </c>
      <c r="Q916">
        <v>51158.7</v>
      </c>
      <c r="R916">
        <f t="shared" si="57"/>
        <v>3204418.4014456579</v>
      </c>
      <c r="AG916" t="s">
        <v>3147</v>
      </c>
      <c r="AH916">
        <v>15285.89</v>
      </c>
      <c r="AI916">
        <f t="shared" si="58"/>
        <v>1652655.5011249511</v>
      </c>
      <c r="AJ916">
        <v>13699.8</v>
      </c>
      <c r="AK916">
        <f t="shared" si="59"/>
        <v>1582476.5310683951</v>
      </c>
    </row>
    <row r="917" spans="14:37">
      <c r="N917" t="s">
        <v>3148</v>
      </c>
      <c r="O917">
        <v>58323.65</v>
      </c>
      <c r="P917">
        <f t="shared" si="56"/>
        <v>3634914.0563650643</v>
      </c>
      <c r="Q917">
        <v>51036.1</v>
      </c>
      <c r="R917">
        <f t="shared" si="57"/>
        <v>3196739.1270306073</v>
      </c>
      <c r="AG917" t="s">
        <v>3149</v>
      </c>
      <c r="AH917">
        <v>15250.1</v>
      </c>
      <c r="AI917">
        <f t="shared" si="58"/>
        <v>1648786.0149265509</v>
      </c>
      <c r="AJ917">
        <v>13677.15</v>
      </c>
      <c r="AK917">
        <f t="shared" si="59"/>
        <v>1579860.2086820316</v>
      </c>
    </row>
    <row r="918" spans="14:37">
      <c r="N918" t="s">
        <v>3150</v>
      </c>
      <c r="O918">
        <v>57832.25</v>
      </c>
      <c r="P918">
        <f t="shared" si="56"/>
        <v>3604288.4565046681</v>
      </c>
      <c r="Q918">
        <v>50313.65</v>
      </c>
      <c r="R918">
        <f t="shared" si="57"/>
        <v>3151487.1547536654</v>
      </c>
      <c r="AG918" t="s">
        <v>3151</v>
      </c>
      <c r="AH918">
        <v>15197.41</v>
      </c>
      <c r="AI918">
        <f t="shared" si="58"/>
        <v>1643089.3614536899</v>
      </c>
      <c r="AJ918">
        <v>13651.45</v>
      </c>
      <c r="AK918">
        <f t="shared" si="59"/>
        <v>1576891.5779831563</v>
      </c>
    </row>
    <row r="919" spans="14:37">
      <c r="N919" t="s">
        <v>3152</v>
      </c>
      <c r="O919">
        <v>56291.15</v>
      </c>
      <c r="P919">
        <f t="shared" si="56"/>
        <v>3508242.2376506664</v>
      </c>
      <c r="Q919">
        <v>49099.4</v>
      </c>
      <c r="R919">
        <f t="shared" si="57"/>
        <v>3075430.3932652893</v>
      </c>
      <c r="AG919" t="s">
        <v>3153</v>
      </c>
      <c r="AH919">
        <v>15484.35</v>
      </c>
      <c r="AI919">
        <f t="shared" si="58"/>
        <v>1674112.2832130897</v>
      </c>
      <c r="AJ919">
        <v>13837.35</v>
      </c>
      <c r="AK919">
        <f t="shared" si="59"/>
        <v>1598365.0584080978</v>
      </c>
    </row>
    <row r="920" spans="14:37">
      <c r="N920" t="s">
        <v>3154</v>
      </c>
      <c r="O920">
        <v>57114.5</v>
      </c>
      <c r="P920">
        <f t="shared" si="56"/>
        <v>3559556.0098221297</v>
      </c>
      <c r="Q920">
        <v>49712.15</v>
      </c>
      <c r="R920">
        <f t="shared" si="57"/>
        <v>3113811.1061349637</v>
      </c>
      <c r="AG920" t="s">
        <v>3155</v>
      </c>
      <c r="AH920">
        <v>15671.26</v>
      </c>
      <c r="AI920">
        <f t="shared" si="58"/>
        <v>1694320.320803002</v>
      </c>
      <c r="AJ920">
        <v>13935.85</v>
      </c>
      <c r="AK920">
        <f t="shared" si="59"/>
        <v>1609742.8842384191</v>
      </c>
    </row>
    <row r="921" spans="14:37">
      <c r="N921" t="s">
        <v>3156</v>
      </c>
      <c r="O921">
        <v>55914.400000000001</v>
      </c>
      <c r="P921">
        <f t="shared" si="56"/>
        <v>3484761.9878594493</v>
      </c>
      <c r="Q921">
        <v>48666.9</v>
      </c>
      <c r="R921">
        <f t="shared" si="57"/>
        <v>3048339.967616763</v>
      </c>
      <c r="AG921" t="s">
        <v>3157</v>
      </c>
      <c r="AH921">
        <v>15710.36</v>
      </c>
      <c r="AI921">
        <f t="shared" si="58"/>
        <v>1698547.6723078203</v>
      </c>
      <c r="AJ921">
        <v>13953.75</v>
      </c>
      <c r="AK921">
        <f t="shared" si="59"/>
        <v>1611810.52974464</v>
      </c>
    </row>
    <row r="922" spans="14:37">
      <c r="N922" t="s">
        <v>3158</v>
      </c>
      <c r="O922">
        <v>56301.75</v>
      </c>
      <c r="P922">
        <f t="shared" si="56"/>
        <v>3508902.8631258807</v>
      </c>
      <c r="Q922">
        <v>48961</v>
      </c>
      <c r="R922">
        <f t="shared" si="57"/>
        <v>3066761.4570577606</v>
      </c>
      <c r="AG922" t="s">
        <v>3159</v>
      </c>
      <c r="AH922">
        <v>15751.41</v>
      </c>
      <c r="AI922">
        <f t="shared" si="58"/>
        <v>1702985.8508058456</v>
      </c>
      <c r="AJ922">
        <v>13959.65</v>
      </c>
      <c r="AK922">
        <f t="shared" si="59"/>
        <v>1612492.0441852377</v>
      </c>
    </row>
    <row r="923" spans="14:37">
      <c r="N923" t="s">
        <v>3160</v>
      </c>
      <c r="O923">
        <v>56846.45</v>
      </c>
      <c r="P923">
        <f t="shared" si="56"/>
        <v>3542850.2873097584</v>
      </c>
      <c r="Q923">
        <v>48922.7</v>
      </c>
      <c r="R923">
        <f t="shared" si="57"/>
        <v>3064362.4667633362</v>
      </c>
      <c r="AG923" t="s">
        <v>3161</v>
      </c>
      <c r="AH923">
        <v>15761.64</v>
      </c>
      <c r="AI923">
        <f t="shared" si="58"/>
        <v>1704091.8816471316</v>
      </c>
      <c r="AJ923">
        <v>14005.8</v>
      </c>
      <c r="AK923">
        <f t="shared" si="59"/>
        <v>1617822.8732417792</v>
      </c>
    </row>
    <row r="924" spans="14:37">
      <c r="N924" t="s">
        <v>3162</v>
      </c>
      <c r="O924">
        <v>57423.65</v>
      </c>
      <c r="P924">
        <f t="shared" si="56"/>
        <v>3578823.2141299066</v>
      </c>
      <c r="Q924">
        <v>49974.25</v>
      </c>
      <c r="R924">
        <f t="shared" si="57"/>
        <v>3130228.2172620818</v>
      </c>
      <c r="AG924" t="s">
        <v>3163</v>
      </c>
      <c r="AH924">
        <v>15723.61</v>
      </c>
      <c r="AI924">
        <f t="shared" si="58"/>
        <v>1699980.2146975605</v>
      </c>
      <c r="AJ924">
        <v>13841.7</v>
      </c>
      <c r="AK924">
        <f t="shared" si="59"/>
        <v>1598867.5309193861</v>
      </c>
    </row>
    <row r="925" spans="14:37">
      <c r="N925" t="s">
        <v>3164</v>
      </c>
      <c r="O925">
        <v>58066.9</v>
      </c>
      <c r="P925">
        <f t="shared" si="56"/>
        <v>3618912.5855385344</v>
      </c>
      <c r="Q925">
        <v>50632.5</v>
      </c>
      <c r="R925">
        <f t="shared" si="57"/>
        <v>3171458.905546804</v>
      </c>
      <c r="AG925" t="s">
        <v>3165</v>
      </c>
      <c r="AH925">
        <v>15706.22</v>
      </c>
      <c r="AI925">
        <f t="shared" si="58"/>
        <v>1698100.0703837806</v>
      </c>
      <c r="AJ925">
        <v>13893.5</v>
      </c>
      <c r="AK925">
        <f t="shared" si="59"/>
        <v>1604850.9966859915</v>
      </c>
    </row>
    <row r="926" spans="14:37">
      <c r="N926" t="s">
        <v>3166</v>
      </c>
      <c r="O926">
        <v>58749.15</v>
      </c>
      <c r="P926">
        <f t="shared" si="56"/>
        <v>3661432.5601106863</v>
      </c>
      <c r="Q926">
        <v>51290</v>
      </c>
      <c r="R926">
        <f t="shared" si="57"/>
        <v>3212642.6162147946</v>
      </c>
      <c r="AG926" t="s">
        <v>3167</v>
      </c>
      <c r="AH926">
        <v>15373.67</v>
      </c>
      <c r="AI926">
        <f t="shared" si="58"/>
        <v>1662145.9593114713</v>
      </c>
      <c r="AJ926">
        <v>13481.1</v>
      </c>
      <c r="AK926">
        <f t="shared" si="59"/>
        <v>1557214.2923974176</v>
      </c>
    </row>
    <row r="927" spans="14:37">
      <c r="N927" t="s">
        <v>3168</v>
      </c>
      <c r="O927">
        <v>59736.15</v>
      </c>
      <c r="P927">
        <f t="shared" si="56"/>
        <v>3722945.5170952422</v>
      </c>
      <c r="Q927">
        <v>51835.35</v>
      </c>
      <c r="R927">
        <f t="shared" si="57"/>
        <v>3246801.6072608605</v>
      </c>
      <c r="AG927" t="s">
        <v>3169</v>
      </c>
      <c r="AH927">
        <v>15557.92</v>
      </c>
      <c r="AI927">
        <f t="shared" si="58"/>
        <v>1682066.4072593679</v>
      </c>
      <c r="AJ927">
        <v>13692.85</v>
      </c>
      <c r="AK927">
        <f t="shared" si="59"/>
        <v>1581673.7301595551</v>
      </c>
    </row>
    <row r="928" spans="14:37">
      <c r="N928" t="s">
        <v>3170</v>
      </c>
      <c r="O928">
        <v>60192.95</v>
      </c>
      <c r="P928">
        <f t="shared" si="56"/>
        <v>3751414.7356874864</v>
      </c>
      <c r="Q928">
        <v>52315.65</v>
      </c>
      <c r="R928">
        <f t="shared" si="57"/>
        <v>3276886.0730157439</v>
      </c>
      <c r="AG928" t="s">
        <v>3171</v>
      </c>
      <c r="AH928">
        <v>15680.44</v>
      </c>
      <c r="AI928">
        <f t="shared" si="58"/>
        <v>1695312.8294171768</v>
      </c>
      <c r="AJ928">
        <v>13914.15</v>
      </c>
      <c r="AK928">
        <f t="shared" si="59"/>
        <v>1607236.2972280842</v>
      </c>
    </row>
    <row r="929" spans="14:37">
      <c r="N929" t="s">
        <v>3172</v>
      </c>
      <c r="O929">
        <v>60610.6</v>
      </c>
      <c r="P929">
        <f t="shared" si="56"/>
        <v>3777444.0026425016</v>
      </c>
      <c r="Q929">
        <v>52818.25</v>
      </c>
      <c r="R929">
        <f t="shared" si="57"/>
        <v>3308367.3399081118</v>
      </c>
      <c r="AG929" t="s">
        <v>3173</v>
      </c>
      <c r="AH929">
        <v>15829.74</v>
      </c>
      <c r="AI929">
        <f t="shared" si="58"/>
        <v>1711454.6089483625</v>
      </c>
      <c r="AJ929">
        <v>13991.05</v>
      </c>
      <c r="AK929">
        <f t="shared" si="59"/>
        <v>1616119.0871402845</v>
      </c>
    </row>
    <row r="930" spans="14:37">
      <c r="N930" t="s">
        <v>3174</v>
      </c>
      <c r="O930">
        <v>60373.1</v>
      </c>
      <c r="P930">
        <f t="shared" si="56"/>
        <v>3762642.2526082243</v>
      </c>
      <c r="Q930">
        <v>52848.800000000003</v>
      </c>
      <c r="R930">
        <f t="shared" si="57"/>
        <v>3310280.8948296439</v>
      </c>
      <c r="AG930" t="s">
        <v>3175</v>
      </c>
      <c r="AH930">
        <v>15876.81</v>
      </c>
      <c r="AI930">
        <f t="shared" si="58"/>
        <v>1716543.6482151602</v>
      </c>
      <c r="AJ930">
        <v>14118.7</v>
      </c>
      <c r="AK930">
        <f t="shared" si="59"/>
        <v>1630864.0563508484</v>
      </c>
    </row>
    <row r="931" spans="14:37">
      <c r="N931" t="s">
        <v>3176</v>
      </c>
      <c r="O931">
        <v>60711.05</v>
      </c>
      <c r="P931">
        <f t="shared" si="56"/>
        <v>3783704.3638675259</v>
      </c>
      <c r="Q931">
        <v>53503.15</v>
      </c>
      <c r="R931">
        <f t="shared" si="57"/>
        <v>3351267.2995073614</v>
      </c>
      <c r="AG931" t="s">
        <v>3177</v>
      </c>
      <c r="AH931">
        <v>16065.43</v>
      </c>
      <c r="AI931">
        <f t="shared" si="58"/>
        <v>1736936.5648606541</v>
      </c>
      <c r="AJ931">
        <v>14279.85</v>
      </c>
      <c r="AK931">
        <f t="shared" si="59"/>
        <v>1649478.6414529425</v>
      </c>
    </row>
    <row r="932" spans="14:37">
      <c r="N932" t="s">
        <v>3178</v>
      </c>
      <c r="O932">
        <v>60884.2</v>
      </c>
      <c r="P932">
        <f t="shared" si="56"/>
        <v>3794495.6186819896</v>
      </c>
      <c r="Q932">
        <v>53550.45</v>
      </c>
      <c r="R932">
        <f t="shared" si="57"/>
        <v>3354230.0212025642</v>
      </c>
      <c r="AG932" t="s">
        <v>3179</v>
      </c>
      <c r="AH932">
        <v>16007.31</v>
      </c>
      <c r="AI932">
        <f t="shared" si="58"/>
        <v>1730652.8392990162</v>
      </c>
      <c r="AJ932">
        <v>14251.75</v>
      </c>
      <c r="AK932">
        <f t="shared" si="59"/>
        <v>1646232.7845409422</v>
      </c>
    </row>
    <row r="933" spans="14:37">
      <c r="N933" t="s">
        <v>3180</v>
      </c>
      <c r="O933">
        <v>61149.599999999999</v>
      </c>
      <c r="P933">
        <f t="shared" si="56"/>
        <v>3811036.1848255577</v>
      </c>
      <c r="Q933">
        <v>53763.35</v>
      </c>
      <c r="R933">
        <f t="shared" si="57"/>
        <v>3367565.400672093</v>
      </c>
      <c r="AG933" t="s">
        <v>3181</v>
      </c>
      <c r="AH933">
        <v>16034.86</v>
      </c>
      <c r="AI933">
        <f t="shared" si="58"/>
        <v>1733631.4463056081</v>
      </c>
      <c r="AJ933">
        <v>14253.45</v>
      </c>
      <c r="AK933">
        <f t="shared" si="59"/>
        <v>1646429.1531085721</v>
      </c>
    </row>
    <row r="934" spans="14:37">
      <c r="N934" t="s">
        <v>3182</v>
      </c>
      <c r="O934">
        <v>60581.25</v>
      </c>
      <c r="P934">
        <f t="shared" si="56"/>
        <v>3775614.8179540555</v>
      </c>
      <c r="Q934">
        <v>53066.6</v>
      </c>
      <c r="R934">
        <f t="shared" si="57"/>
        <v>3323923.1947284848</v>
      </c>
      <c r="AG934" t="s">
        <v>3183</v>
      </c>
      <c r="AH934">
        <v>16093.05</v>
      </c>
      <c r="AI934">
        <f t="shared" si="58"/>
        <v>1739922.7400157198</v>
      </c>
      <c r="AJ934">
        <v>14304.3</v>
      </c>
      <c r="AK934">
        <f t="shared" si="59"/>
        <v>1652302.883499149</v>
      </c>
    </row>
    <row r="935" spans="14:37">
      <c r="N935" t="s">
        <v>3184</v>
      </c>
      <c r="O935">
        <v>60209.95</v>
      </c>
      <c r="P935">
        <f t="shared" si="56"/>
        <v>3752474.2293741507</v>
      </c>
      <c r="Q935">
        <v>52984.65</v>
      </c>
      <c r="R935">
        <f t="shared" si="57"/>
        <v>3318790.107140285</v>
      </c>
      <c r="AG935" t="s">
        <v>3185</v>
      </c>
      <c r="AH935">
        <v>16100.3</v>
      </c>
      <c r="AI935">
        <f t="shared" si="58"/>
        <v>1740706.583964823</v>
      </c>
      <c r="AJ935">
        <v>14225.9</v>
      </c>
      <c r="AK935">
        <f t="shared" si="59"/>
        <v>1643246.8272037462</v>
      </c>
    </row>
    <row r="936" spans="14:37">
      <c r="N936" t="s">
        <v>3186</v>
      </c>
      <c r="O936">
        <v>59479.55</v>
      </c>
      <c r="P936">
        <f t="shared" si="56"/>
        <v>3706953.3947424185</v>
      </c>
      <c r="Q936">
        <v>52446.05</v>
      </c>
      <c r="R936">
        <f t="shared" si="57"/>
        <v>3285053.9146448025</v>
      </c>
      <c r="AG936" t="s">
        <v>3187</v>
      </c>
      <c r="AH936">
        <v>16019.59</v>
      </c>
      <c r="AI936">
        <f t="shared" si="58"/>
        <v>1731980.508774187</v>
      </c>
      <c r="AJ936">
        <v>14268.65</v>
      </c>
      <c r="AK936">
        <f t="shared" si="59"/>
        <v>1648184.9191250277</v>
      </c>
    </row>
    <row r="937" spans="14:37">
      <c r="N937" t="s">
        <v>3188</v>
      </c>
      <c r="O937">
        <v>59932.25</v>
      </c>
      <c r="P937">
        <f t="shared" si="56"/>
        <v>3735167.0883867028</v>
      </c>
      <c r="Q937">
        <v>53190.65</v>
      </c>
      <c r="R937">
        <f t="shared" si="57"/>
        <v>3331693.2925358834</v>
      </c>
      <c r="AG937" t="s">
        <v>3189</v>
      </c>
      <c r="AH937">
        <v>15896.87</v>
      </c>
      <c r="AI937">
        <f t="shared" si="58"/>
        <v>1718712.4633350235</v>
      </c>
      <c r="AJ937">
        <v>14133</v>
      </c>
      <c r="AK937">
        <f t="shared" si="59"/>
        <v>1632515.8625373822</v>
      </c>
    </row>
    <row r="938" spans="14:37">
      <c r="N938" t="s">
        <v>3190</v>
      </c>
      <c r="O938">
        <v>62365.65</v>
      </c>
      <c r="P938">
        <f t="shared" si="56"/>
        <v>3886824.2611589618</v>
      </c>
      <c r="Q938">
        <v>55710.25</v>
      </c>
      <c r="R938">
        <f t="shared" si="57"/>
        <v>3489513.0300249606</v>
      </c>
      <c r="AG938" t="s">
        <v>3191</v>
      </c>
      <c r="AH938">
        <v>15924.45</v>
      </c>
      <c r="AI938">
        <f t="shared" si="58"/>
        <v>1721694.3138338185</v>
      </c>
      <c r="AJ938">
        <v>14100.3</v>
      </c>
      <c r="AK938">
        <f t="shared" si="59"/>
        <v>1628738.6553835596</v>
      </c>
    </row>
    <row r="939" spans="14:37">
      <c r="N939" t="s">
        <v>3192</v>
      </c>
      <c r="O939">
        <v>56630.15</v>
      </c>
      <c r="P939">
        <f t="shared" si="56"/>
        <v>3529369.7882259088</v>
      </c>
      <c r="Q939">
        <v>49834.45</v>
      </c>
      <c r="R939">
        <f t="shared" si="57"/>
        <v>3121471.5895033213</v>
      </c>
      <c r="AG939" t="s">
        <v>3193</v>
      </c>
      <c r="AH939">
        <v>16205.21</v>
      </c>
      <c r="AI939">
        <f t="shared" si="58"/>
        <v>1752049.0761993621</v>
      </c>
      <c r="AJ939">
        <v>14429</v>
      </c>
      <c r="AK939">
        <f t="shared" si="59"/>
        <v>1666707.0954894139</v>
      </c>
    </row>
    <row r="940" spans="14:37">
      <c r="N940" t="s">
        <v>3194</v>
      </c>
      <c r="O940">
        <v>58505.85</v>
      </c>
      <c r="P940">
        <f t="shared" si="56"/>
        <v>3646269.3357597813</v>
      </c>
      <c r="Q940">
        <v>51844.6</v>
      </c>
      <c r="R940">
        <f t="shared" si="57"/>
        <v>3247380.9978672164</v>
      </c>
      <c r="AG940" t="s">
        <v>3195</v>
      </c>
      <c r="AH940">
        <v>16273.69</v>
      </c>
      <c r="AI940">
        <f t="shared" si="58"/>
        <v>1759452.8877351666</v>
      </c>
      <c r="AJ940">
        <v>14491.7</v>
      </c>
      <c r="AK940">
        <f t="shared" si="59"/>
        <v>1673949.6303072935</v>
      </c>
    </row>
    <row r="941" spans="14:37">
      <c r="N941" t="s">
        <v>3196</v>
      </c>
      <c r="O941">
        <v>60181.75</v>
      </c>
      <c r="P941">
        <f t="shared" si="56"/>
        <v>3750716.7163174497</v>
      </c>
      <c r="Q941">
        <v>53418.95</v>
      </c>
      <c r="R941">
        <f t="shared" si="57"/>
        <v>3345993.2790689659</v>
      </c>
      <c r="AG941" t="s">
        <v>3197</v>
      </c>
      <c r="AH941">
        <v>16063.96</v>
      </c>
      <c r="AI941">
        <f t="shared" si="58"/>
        <v>1736777.633742698</v>
      </c>
      <c r="AJ941">
        <v>14213</v>
      </c>
      <c r="AK941">
        <f t="shared" si="59"/>
        <v>1641756.7363082014</v>
      </c>
    </row>
    <row r="942" spans="14:37">
      <c r="N942" t="s">
        <v>3198</v>
      </c>
      <c r="O942">
        <v>61001.3</v>
      </c>
      <c r="P942">
        <f t="shared" si="56"/>
        <v>3801793.6604883643</v>
      </c>
      <c r="Q942">
        <v>54272.4</v>
      </c>
      <c r="R942">
        <f t="shared" si="57"/>
        <v>3399450.6750683528</v>
      </c>
      <c r="AG942" t="s">
        <v>3199</v>
      </c>
      <c r="AH942">
        <v>15969.04</v>
      </c>
      <c r="AI942">
        <f t="shared" si="58"/>
        <v>1726515.2244118196</v>
      </c>
      <c r="AJ942">
        <v>14091.65</v>
      </c>
      <c r="AK942">
        <f t="shared" si="59"/>
        <v>1627739.4859070897</v>
      </c>
    </row>
    <row r="943" spans="14:37">
      <c r="N943" t="s">
        <v>3200</v>
      </c>
      <c r="O943">
        <v>61406.15</v>
      </c>
      <c r="P943">
        <f t="shared" si="56"/>
        <v>3827025.1910204799</v>
      </c>
      <c r="Q943">
        <v>54515.9</v>
      </c>
      <c r="R943">
        <f t="shared" si="57"/>
        <v>3414702.7413005289</v>
      </c>
      <c r="AG943" t="s">
        <v>3201</v>
      </c>
      <c r="AH943">
        <v>15794.07</v>
      </c>
      <c r="AI943">
        <f t="shared" si="58"/>
        <v>1707598.0967187749</v>
      </c>
      <c r="AJ943">
        <v>13935.65</v>
      </c>
      <c r="AK943">
        <f t="shared" si="59"/>
        <v>1609719.7820539919</v>
      </c>
    </row>
    <row r="944" spans="14:37">
      <c r="N944" t="s">
        <v>3202</v>
      </c>
      <c r="O944">
        <v>61915.5</v>
      </c>
      <c r="P944">
        <f t="shared" si="56"/>
        <v>3858769.4915676769</v>
      </c>
      <c r="Q944">
        <v>54748.9</v>
      </c>
      <c r="R944">
        <f t="shared" si="57"/>
        <v>3429297.1208984628</v>
      </c>
      <c r="AG944" t="s">
        <v>3203</v>
      </c>
      <c r="AH944">
        <v>15656.52</v>
      </c>
      <c r="AI944">
        <f t="shared" si="58"/>
        <v>1692726.6849671702</v>
      </c>
      <c r="AJ944">
        <v>13797.25</v>
      </c>
      <c r="AK944">
        <f t="shared" si="59"/>
        <v>1593733.0704304744</v>
      </c>
    </row>
    <row r="945" spans="14:37">
      <c r="N945" t="s">
        <v>3204</v>
      </c>
      <c r="O945">
        <v>62391.8</v>
      </c>
      <c r="P945">
        <f t="shared" si="56"/>
        <v>3888454.0117416829</v>
      </c>
      <c r="Q945">
        <v>55190.05</v>
      </c>
      <c r="R945">
        <f t="shared" si="57"/>
        <v>3456929.3550599595</v>
      </c>
      <c r="AG945" t="s">
        <v>3205</v>
      </c>
      <c r="AH945">
        <v>15280.61</v>
      </c>
      <c r="AI945">
        <f t="shared" si="58"/>
        <v>1652084.6464971905</v>
      </c>
      <c r="AJ945">
        <v>13339.4</v>
      </c>
      <c r="AK945">
        <f t="shared" si="59"/>
        <v>1540846.3947308536</v>
      </c>
    </row>
    <row r="946" spans="14:37">
      <c r="N946" t="s">
        <v>3206</v>
      </c>
      <c r="O946">
        <v>62846.3</v>
      </c>
      <c r="P946">
        <f t="shared" si="56"/>
        <v>3916779.8870704379</v>
      </c>
      <c r="Q946">
        <v>55720.25</v>
      </c>
      <c r="R946">
        <f t="shared" si="57"/>
        <v>3490139.3982480485</v>
      </c>
      <c r="AG946" t="s">
        <v>3207</v>
      </c>
      <c r="AH946">
        <v>15195.32</v>
      </c>
      <c r="AI946">
        <f t="shared" si="58"/>
        <v>1642863.3981635345</v>
      </c>
      <c r="AJ946">
        <v>13285.9</v>
      </c>
      <c r="AK946">
        <f t="shared" si="59"/>
        <v>1534666.560396618</v>
      </c>
    </row>
    <row r="947" spans="14:37">
      <c r="N947" t="s">
        <v>3208</v>
      </c>
      <c r="O947">
        <v>63608.9</v>
      </c>
      <c r="P947">
        <f t="shared" si="56"/>
        <v>3964307.5273910281</v>
      </c>
      <c r="Q947">
        <v>56238.65</v>
      </c>
      <c r="R947">
        <f t="shared" si="57"/>
        <v>3522610.3269328945</v>
      </c>
      <c r="AG947" t="s">
        <v>3209</v>
      </c>
      <c r="AH947">
        <v>15489.7</v>
      </c>
      <c r="AI947">
        <f t="shared" si="58"/>
        <v>1674690.7059893245</v>
      </c>
      <c r="AJ947">
        <v>13514.95</v>
      </c>
      <c r="AK947">
        <f t="shared" si="59"/>
        <v>1561124.3371116957</v>
      </c>
    </row>
    <row r="948" spans="14:37">
      <c r="N948" t="s">
        <v>3210</v>
      </c>
      <c r="O948">
        <v>63890.5</v>
      </c>
      <c r="P948">
        <f t="shared" si="56"/>
        <v>3981857.7286948287</v>
      </c>
      <c r="Q948">
        <v>56537.65</v>
      </c>
      <c r="R948">
        <f t="shared" si="57"/>
        <v>3541338.7368032048</v>
      </c>
      <c r="AG948" t="s">
        <v>3211</v>
      </c>
      <c r="AH948">
        <v>15222.25</v>
      </c>
      <c r="AI948">
        <f t="shared" si="58"/>
        <v>1645774.9729979271</v>
      </c>
      <c r="AJ948">
        <v>13251.65</v>
      </c>
      <c r="AK948">
        <f t="shared" si="59"/>
        <v>1530710.3113134862</v>
      </c>
    </row>
    <row r="949" spans="14:37">
      <c r="N949" t="s">
        <v>3212</v>
      </c>
      <c r="O949">
        <v>63048.85</v>
      </c>
      <c r="P949">
        <f t="shared" si="56"/>
        <v>3929403.4427312501</v>
      </c>
      <c r="Q949">
        <v>55784.65</v>
      </c>
      <c r="R949">
        <f t="shared" si="57"/>
        <v>3494173.2096047304</v>
      </c>
      <c r="AG949" t="s">
        <v>3213</v>
      </c>
      <c r="AH949">
        <v>15275.02</v>
      </c>
      <c r="AI949">
        <f t="shared" si="58"/>
        <v>1651480.2757833302</v>
      </c>
      <c r="AJ949">
        <v>13279.05</v>
      </c>
      <c r="AK949">
        <f t="shared" si="59"/>
        <v>1533875.3105799919</v>
      </c>
    </row>
    <row r="950" spans="14:37">
      <c r="N950" t="s">
        <v>3214</v>
      </c>
      <c r="O950">
        <v>63554.400000000001</v>
      </c>
      <c r="P950">
        <f t="shared" si="56"/>
        <v>3960910.9152778988</v>
      </c>
      <c r="Q950">
        <v>56085.25</v>
      </c>
      <c r="R950">
        <f t="shared" si="57"/>
        <v>3513001.838390735</v>
      </c>
      <c r="AG950" t="s">
        <v>3215</v>
      </c>
      <c r="AH950">
        <v>15072.83</v>
      </c>
      <c r="AI950">
        <f t="shared" si="58"/>
        <v>1629620.2194979289</v>
      </c>
      <c r="AJ950">
        <v>13013</v>
      </c>
      <c r="AK950">
        <f t="shared" si="59"/>
        <v>1503143.6297459104</v>
      </c>
    </row>
    <row r="951" spans="14:37">
      <c r="N951" t="s">
        <v>3216</v>
      </c>
      <c r="O951">
        <v>63453.9</v>
      </c>
      <c r="P951">
        <f t="shared" si="56"/>
        <v>3954647.437894973</v>
      </c>
      <c r="Q951">
        <v>56197.9</v>
      </c>
      <c r="R951">
        <f t="shared" si="57"/>
        <v>3520057.8764238134</v>
      </c>
      <c r="AG951" t="s">
        <v>3217</v>
      </c>
      <c r="AH951">
        <v>14495.14</v>
      </c>
      <c r="AI951">
        <f t="shared" si="58"/>
        <v>1567162.4524693245</v>
      </c>
      <c r="AJ951">
        <v>12433.5</v>
      </c>
      <c r="AK951">
        <f t="shared" si="59"/>
        <v>1436205.0503685374</v>
      </c>
    </row>
    <row r="952" spans="14:37">
      <c r="N952" t="s">
        <v>3218</v>
      </c>
      <c r="O952">
        <v>63376.05</v>
      </c>
      <c r="P952">
        <f t="shared" si="56"/>
        <v>3949795.5800416321</v>
      </c>
      <c r="Q952">
        <v>56430.65</v>
      </c>
      <c r="R952">
        <f t="shared" si="57"/>
        <v>3534636.5968161705</v>
      </c>
      <c r="AG952" t="s">
        <v>3219</v>
      </c>
      <c r="AH952">
        <v>14399.19</v>
      </c>
      <c r="AI952">
        <f t="shared" si="58"/>
        <v>1556788.6832394702</v>
      </c>
      <c r="AJ952">
        <v>12364.95</v>
      </c>
      <c r="AK952">
        <f t="shared" si="59"/>
        <v>1428286.7766561667</v>
      </c>
    </row>
    <row r="953" spans="14:37">
      <c r="N953" t="s">
        <v>3220</v>
      </c>
      <c r="O953">
        <v>63184.05</v>
      </c>
      <c r="P953">
        <f t="shared" si="56"/>
        <v>3937829.5336981318</v>
      </c>
      <c r="Q953">
        <v>56154.55</v>
      </c>
      <c r="R953">
        <f t="shared" si="57"/>
        <v>3517342.5701767299</v>
      </c>
      <c r="AG953" t="s">
        <v>3221</v>
      </c>
      <c r="AH953">
        <v>13331.89</v>
      </c>
      <c r="AI953">
        <f t="shared" si="58"/>
        <v>1441396.0422908135</v>
      </c>
      <c r="AJ953">
        <v>11362.45</v>
      </c>
      <c r="AK953">
        <f t="shared" si="59"/>
        <v>1312487.0772155861</v>
      </c>
    </row>
    <row r="954" spans="14:37">
      <c r="N954" t="s">
        <v>3222</v>
      </c>
      <c r="O954">
        <v>62693.5</v>
      </c>
      <c r="P954">
        <f t="shared" si="56"/>
        <v>3907256.9085220685</v>
      </c>
      <c r="Q954">
        <v>55822.8</v>
      </c>
      <c r="R954">
        <f t="shared" si="57"/>
        <v>3496562.8043758087</v>
      </c>
      <c r="AG954" t="s">
        <v>3223</v>
      </c>
      <c r="AH954">
        <v>13699.59</v>
      </c>
      <c r="AI954">
        <f t="shared" si="58"/>
        <v>1481150.4450611884</v>
      </c>
      <c r="AJ954">
        <v>11643.45</v>
      </c>
      <c r="AK954">
        <f t="shared" si="59"/>
        <v>1344945.6463355892</v>
      </c>
    </row>
    <row r="955" spans="14:37">
      <c r="N955" t="s">
        <v>3224</v>
      </c>
      <c r="O955">
        <v>62488.85</v>
      </c>
      <c r="P955">
        <f t="shared" si="56"/>
        <v>3894502.474229374</v>
      </c>
      <c r="Q955">
        <v>55961.55</v>
      </c>
      <c r="R955">
        <f t="shared" si="57"/>
        <v>3505253.6634711451</v>
      </c>
      <c r="AG955" t="s">
        <v>3225</v>
      </c>
      <c r="AH955">
        <v>12963.01</v>
      </c>
      <c r="AI955">
        <f t="shared" si="58"/>
        <v>1401514.0621604468</v>
      </c>
      <c r="AJ955">
        <v>10992.15</v>
      </c>
      <c r="AK955">
        <f t="shared" si="59"/>
        <v>1269713.3827489058</v>
      </c>
    </row>
    <row r="956" spans="14:37">
      <c r="N956" t="s">
        <v>3226</v>
      </c>
      <c r="O956">
        <v>62756.05</v>
      </c>
      <c r="P956">
        <f t="shared" si="56"/>
        <v>3911155.2220574124</v>
      </c>
      <c r="Q956">
        <v>56314.8</v>
      </c>
      <c r="R956">
        <f t="shared" si="57"/>
        <v>3527380.1209517042</v>
      </c>
      <c r="AG956" t="s">
        <v>3227</v>
      </c>
      <c r="AH956">
        <v>12637.72</v>
      </c>
      <c r="AI956">
        <f t="shared" si="58"/>
        <v>1366344.8762013081</v>
      </c>
      <c r="AJ956">
        <v>10758.4</v>
      </c>
      <c r="AK956">
        <f t="shared" si="59"/>
        <v>1242712.7046997927</v>
      </c>
    </row>
    <row r="957" spans="14:37">
      <c r="N957" t="s">
        <v>3228</v>
      </c>
      <c r="O957">
        <v>63133.599999999999</v>
      </c>
      <c r="P957">
        <f t="shared" si="56"/>
        <v>3934685.3303750604</v>
      </c>
      <c r="Q957">
        <v>56573.2</v>
      </c>
      <c r="R957">
        <f t="shared" si="57"/>
        <v>3543565.4758362798</v>
      </c>
      <c r="AG957" t="s">
        <v>3229</v>
      </c>
      <c r="AH957">
        <v>11811.51</v>
      </c>
      <c r="AI957">
        <f t="shared" si="58"/>
        <v>1277018.0197615167</v>
      </c>
      <c r="AJ957">
        <v>10100.200000000001</v>
      </c>
      <c r="AK957">
        <f t="shared" si="59"/>
        <v>1166683.4157503762</v>
      </c>
    </row>
    <row r="958" spans="14:37">
      <c r="N958" t="s">
        <v>3230</v>
      </c>
      <c r="O958">
        <v>62867.3</v>
      </c>
      <c r="P958">
        <f t="shared" si="56"/>
        <v>3918088.6733892583</v>
      </c>
      <c r="Q958">
        <v>56270.35</v>
      </c>
      <c r="R958">
        <f t="shared" si="57"/>
        <v>3524595.9142000806</v>
      </c>
      <c r="AG958" t="s">
        <v>3231</v>
      </c>
      <c r="AH958">
        <v>11303.69</v>
      </c>
      <c r="AI958">
        <f t="shared" si="58"/>
        <v>1222114.3460741311</v>
      </c>
      <c r="AJ958">
        <v>9773.2900000000009</v>
      </c>
      <c r="AK958">
        <f t="shared" si="59"/>
        <v>1128921.7401951442</v>
      </c>
    </row>
    <row r="959" spans="14:37">
      <c r="N959" t="s">
        <v>3232</v>
      </c>
      <c r="O959">
        <v>63633.4</v>
      </c>
      <c r="P959">
        <f t="shared" si="56"/>
        <v>3965834.4447629852</v>
      </c>
      <c r="Q959">
        <v>57088.85</v>
      </c>
      <c r="R959">
        <f t="shared" si="57"/>
        <v>3575864.153259777</v>
      </c>
      <c r="AG959" t="s">
        <v>3233</v>
      </c>
      <c r="AH959">
        <v>11947.97</v>
      </c>
      <c r="AI959">
        <f t="shared" si="58"/>
        <v>1291771.5846297389</v>
      </c>
      <c r="AJ959">
        <v>10255</v>
      </c>
      <c r="AK959">
        <f t="shared" si="59"/>
        <v>1184564.5064969116</v>
      </c>
    </row>
    <row r="960" spans="14:37">
      <c r="N960" t="s">
        <v>3234</v>
      </c>
      <c r="O960">
        <v>64342.95</v>
      </c>
      <c r="P960">
        <f t="shared" si="56"/>
        <v>4010055.8415496028</v>
      </c>
      <c r="Q960">
        <v>57792.1</v>
      </c>
      <c r="R960">
        <f t="shared" si="57"/>
        <v>3619913.4985483917</v>
      </c>
      <c r="AG960" t="s">
        <v>3235</v>
      </c>
      <c r="AH960">
        <v>10400.02</v>
      </c>
      <c r="AI960">
        <f t="shared" si="58"/>
        <v>1124412.7927657149</v>
      </c>
      <c r="AJ960">
        <v>8932.65</v>
      </c>
      <c r="AK960">
        <f t="shared" si="59"/>
        <v>1031818.638611374</v>
      </c>
    </row>
    <row r="961" spans="14:37">
      <c r="N961" t="s">
        <v>3236</v>
      </c>
      <c r="O961">
        <v>64930.1</v>
      </c>
      <c r="P961">
        <f t="shared" si="56"/>
        <v>4046648.8837922397</v>
      </c>
      <c r="Q961">
        <v>58543.85</v>
      </c>
      <c r="R961">
        <f t="shared" si="57"/>
        <v>3667000.7297189804</v>
      </c>
      <c r="AG961" t="s">
        <v>3237</v>
      </c>
      <c r="AH961">
        <v>10508.33</v>
      </c>
      <c r="AI961">
        <f t="shared" si="58"/>
        <v>1136122.8807832818</v>
      </c>
      <c r="AJ961">
        <v>9052.2900000000009</v>
      </c>
      <c r="AK961">
        <f t="shared" si="59"/>
        <v>1045638.3653356342</v>
      </c>
    </row>
    <row r="962" spans="14:37">
      <c r="N962" t="s">
        <v>3238</v>
      </c>
      <c r="O962">
        <v>64964.85</v>
      </c>
      <c r="P962">
        <f t="shared" si="56"/>
        <v>4048814.6135340976</v>
      </c>
      <c r="Q962">
        <v>58998.5</v>
      </c>
      <c r="R962">
        <f t="shared" si="57"/>
        <v>3695478.5609816443</v>
      </c>
      <c r="AG962" t="s">
        <v>3239</v>
      </c>
      <c r="AH962">
        <v>10927.02</v>
      </c>
      <c r="AI962">
        <f t="shared" si="58"/>
        <v>1181390.1391350038</v>
      </c>
      <c r="AJ962">
        <v>9559.35</v>
      </c>
      <c r="AK962">
        <f t="shared" si="59"/>
        <v>1104209.3335135304</v>
      </c>
    </row>
    <row r="963" spans="14:37">
      <c r="N963" t="s">
        <v>3240</v>
      </c>
      <c r="O963">
        <v>65088.1</v>
      </c>
      <c r="P963">
        <f t="shared" ref="P963:P1026" si="60">O963/O$2*1000000</f>
        <v>4056495.9427624121</v>
      </c>
      <c r="Q963">
        <v>59085.4</v>
      </c>
      <c r="R963">
        <f t="shared" ref="R963:R1026" si="61">Q963/Q$2*1000000</f>
        <v>3700921.7008402729</v>
      </c>
      <c r="AG963" t="s">
        <v>3241</v>
      </c>
      <c r="AH963">
        <v>11388.19</v>
      </c>
      <c r="AI963">
        <f t="shared" ref="AI963:AI1026" si="62">AH963/AH$2*1000000</f>
        <v>1231250.1824464363</v>
      </c>
      <c r="AJ963">
        <v>9974.5400000000009</v>
      </c>
      <c r="AK963">
        <f t="shared" ref="AK963:AK1026" si="63">AJ963/AJ$2*1000000</f>
        <v>1152168.3132748618</v>
      </c>
    </row>
    <row r="964" spans="14:37">
      <c r="N964" t="s">
        <v>3242</v>
      </c>
      <c r="O964">
        <v>64957.15</v>
      </c>
      <c r="P964">
        <f t="shared" si="60"/>
        <v>4048334.7252171962</v>
      </c>
      <c r="Q964">
        <v>59007.75</v>
      </c>
      <c r="R964">
        <f t="shared" si="61"/>
        <v>3696057.9515880002</v>
      </c>
      <c r="AG964" t="s">
        <v>3243</v>
      </c>
      <c r="AH964">
        <v>11346.83</v>
      </c>
      <c r="AI964">
        <f t="shared" si="62"/>
        <v>1226778.4878623113</v>
      </c>
      <c r="AJ964">
        <v>9883.9</v>
      </c>
      <c r="AK964">
        <f t="shared" si="63"/>
        <v>1141698.4032925232</v>
      </c>
    </row>
    <row r="965" spans="14:37">
      <c r="N965" t="s">
        <v>3244</v>
      </c>
      <c r="O965">
        <v>65486.15</v>
      </c>
      <c r="P965">
        <f t="shared" si="60"/>
        <v>4081303.6758198617</v>
      </c>
      <c r="Q965">
        <v>59485.95</v>
      </c>
      <c r="R965">
        <f t="shared" si="61"/>
        <v>3726010.8800160354</v>
      </c>
      <c r="AG965" t="s">
        <v>3245</v>
      </c>
      <c r="AH965">
        <v>11186.55</v>
      </c>
      <c r="AI965">
        <f t="shared" si="62"/>
        <v>1209449.59018476</v>
      </c>
      <c r="AJ965">
        <v>9754.25</v>
      </c>
      <c r="AK965">
        <f t="shared" si="63"/>
        <v>1126722.4122376891</v>
      </c>
    </row>
    <row r="966" spans="14:37">
      <c r="N966" t="s">
        <v>3246</v>
      </c>
      <c r="O966">
        <v>65256.6</v>
      </c>
      <c r="P966">
        <f t="shared" si="60"/>
        <v>4066997.3948919945</v>
      </c>
      <c r="Q966">
        <v>59284.05</v>
      </c>
      <c r="R966">
        <f t="shared" si="61"/>
        <v>3713364.5055919024</v>
      </c>
      <c r="AG966" t="s">
        <v>3247</v>
      </c>
      <c r="AH966">
        <v>11505.02</v>
      </c>
      <c r="AI966">
        <f t="shared" si="62"/>
        <v>1243881.4222497076</v>
      </c>
      <c r="AJ966">
        <v>10067.540000000001</v>
      </c>
      <c r="AK966">
        <f t="shared" si="63"/>
        <v>1162910.8290334393</v>
      </c>
    </row>
    <row r="967" spans="14:37">
      <c r="N967" t="s">
        <v>3248</v>
      </c>
      <c r="O967">
        <v>65809.2</v>
      </c>
      <c r="P967">
        <f t="shared" si="60"/>
        <v>4101437.1720243804</v>
      </c>
      <c r="Q967">
        <v>59811.95</v>
      </c>
      <c r="R967">
        <f t="shared" si="61"/>
        <v>3746430.4840886812</v>
      </c>
      <c r="AG967" t="s">
        <v>3249</v>
      </c>
      <c r="AH967">
        <v>11300.88</v>
      </c>
      <c r="AI967">
        <f t="shared" si="62"/>
        <v>1221810.5389710991</v>
      </c>
      <c r="AJ967">
        <v>9976.75</v>
      </c>
      <c r="AK967">
        <f t="shared" si="63"/>
        <v>1152423.5924127805</v>
      </c>
    </row>
    <row r="968" spans="14:37">
      <c r="N968" t="s">
        <v>3250</v>
      </c>
      <c r="O968">
        <v>65675.649999999994</v>
      </c>
      <c r="P968">
        <f t="shared" si="60"/>
        <v>4093113.9142682636</v>
      </c>
      <c r="Q968">
        <v>59564.65</v>
      </c>
      <c r="R968">
        <f t="shared" si="61"/>
        <v>3730940.3979317322</v>
      </c>
      <c r="AG968" t="s">
        <v>3251</v>
      </c>
      <c r="AH968">
        <v>11260.34</v>
      </c>
      <c r="AI968">
        <f t="shared" si="62"/>
        <v>1217427.499840528</v>
      </c>
      <c r="AJ968">
        <v>9840.1</v>
      </c>
      <c r="AK968">
        <f t="shared" si="63"/>
        <v>1136639.0249029996</v>
      </c>
    </row>
    <row r="969" spans="14:37">
      <c r="N969" t="s">
        <v>3252</v>
      </c>
      <c r="O969">
        <v>64449.1</v>
      </c>
      <c r="P969">
        <f t="shared" si="60"/>
        <v>4016671.44477545</v>
      </c>
      <c r="Q969">
        <v>58161.2</v>
      </c>
      <c r="R969">
        <f t="shared" si="61"/>
        <v>3643032.7496625441</v>
      </c>
      <c r="AG969" t="s">
        <v>3253</v>
      </c>
      <c r="AH969">
        <v>11912.68</v>
      </c>
      <c r="AI969">
        <f t="shared" si="62"/>
        <v>1287956.1566347254</v>
      </c>
      <c r="AJ969">
        <v>10476.040000000001</v>
      </c>
      <c r="AK969">
        <f t="shared" si="63"/>
        <v>1210097.0407256859</v>
      </c>
    </row>
    <row r="970" spans="14:37">
      <c r="N970" t="s">
        <v>3254</v>
      </c>
      <c r="O970">
        <v>62890.1</v>
      </c>
      <c r="P970">
        <f t="shared" si="60"/>
        <v>3919509.6413925486</v>
      </c>
      <c r="Q970">
        <v>56989.75</v>
      </c>
      <c r="R970">
        <f t="shared" si="61"/>
        <v>3569656.844168982</v>
      </c>
      <c r="AG970" t="s">
        <v>3255</v>
      </c>
      <c r="AH970">
        <v>12090.51</v>
      </c>
      <c r="AI970">
        <f t="shared" si="62"/>
        <v>1307182.4972511404</v>
      </c>
      <c r="AJ970">
        <v>10641</v>
      </c>
      <c r="AK970">
        <f t="shared" si="63"/>
        <v>1229151.7224411152</v>
      </c>
    </row>
    <row r="971" spans="14:37">
      <c r="N971" t="s">
        <v>3256</v>
      </c>
      <c r="O971">
        <v>63408.85</v>
      </c>
      <c r="P971">
        <f t="shared" si="60"/>
        <v>3951839.7796253134</v>
      </c>
      <c r="Q971">
        <v>57632.7</v>
      </c>
      <c r="R971">
        <f t="shared" si="61"/>
        <v>3609929.1890723803</v>
      </c>
      <c r="AG971" t="s">
        <v>3257</v>
      </c>
      <c r="AH971">
        <v>12438.45</v>
      </c>
      <c r="AI971">
        <f t="shared" si="62"/>
        <v>1344800.5198236837</v>
      </c>
      <c r="AJ971">
        <v>10953.65</v>
      </c>
      <c r="AK971">
        <f t="shared" si="63"/>
        <v>1265266.2122466988</v>
      </c>
    </row>
    <row r="972" spans="14:37">
      <c r="N972" t="s">
        <v>3258</v>
      </c>
      <c r="O972">
        <v>62841.5</v>
      </c>
      <c r="P972">
        <f t="shared" si="60"/>
        <v>3916480.7359118499</v>
      </c>
      <c r="Q972">
        <v>57016.75</v>
      </c>
      <c r="R972">
        <f t="shared" si="61"/>
        <v>3571348.0383713176</v>
      </c>
      <c r="AG972" t="s">
        <v>3259</v>
      </c>
      <c r="AH972">
        <v>12273.52</v>
      </c>
      <c r="AI972">
        <f t="shared" si="62"/>
        <v>1326968.8808546385</v>
      </c>
      <c r="AJ972">
        <v>10865.45</v>
      </c>
      <c r="AK972">
        <f t="shared" si="63"/>
        <v>1255078.1489143705</v>
      </c>
    </row>
    <row r="973" spans="14:37">
      <c r="N973" t="s">
        <v>3260</v>
      </c>
      <c r="O973">
        <v>63296.800000000003</v>
      </c>
      <c r="P973">
        <f t="shared" si="60"/>
        <v>3944856.4697670364</v>
      </c>
      <c r="Q973">
        <v>57841</v>
      </c>
      <c r="R973">
        <f t="shared" si="61"/>
        <v>3622976.439159289</v>
      </c>
      <c r="AG973" t="s">
        <v>3261</v>
      </c>
      <c r="AH973">
        <v>12378.65</v>
      </c>
      <c r="AI973">
        <f t="shared" si="62"/>
        <v>1338335.1586986675</v>
      </c>
      <c r="AJ973">
        <v>10954.6</v>
      </c>
      <c r="AK973">
        <f t="shared" si="63"/>
        <v>1265375.9476227276</v>
      </c>
    </row>
    <row r="974" spans="14:37">
      <c r="N974" t="s">
        <v>3262</v>
      </c>
      <c r="O974">
        <v>63172.5</v>
      </c>
      <c r="P974">
        <f t="shared" si="60"/>
        <v>3937109.7012227802</v>
      </c>
      <c r="Q974">
        <v>57571.9</v>
      </c>
      <c r="R974">
        <f t="shared" si="61"/>
        <v>3606120.8702760092</v>
      </c>
      <c r="AG974" t="s">
        <v>3263</v>
      </c>
      <c r="AH974">
        <v>12559.95</v>
      </c>
      <c r="AI974">
        <f t="shared" si="62"/>
        <v>1357936.6632465844</v>
      </c>
      <c r="AJ974">
        <v>11124.65</v>
      </c>
      <c r="AK974">
        <f t="shared" si="63"/>
        <v>1285018.5799318254</v>
      </c>
    </row>
    <row r="975" spans="14:37">
      <c r="N975" t="s">
        <v>3264</v>
      </c>
      <c r="O975">
        <v>64192.45</v>
      </c>
      <c r="P975">
        <f t="shared" si="60"/>
        <v>4000676.206264724</v>
      </c>
      <c r="Q975">
        <v>58322.8</v>
      </c>
      <c r="R975">
        <f t="shared" si="61"/>
        <v>3653154.860147635</v>
      </c>
      <c r="AG975" t="s">
        <v>3265</v>
      </c>
      <c r="AH975">
        <v>12742.97</v>
      </c>
      <c r="AI975">
        <f t="shared" si="62"/>
        <v>1377724.1280141501</v>
      </c>
      <c r="AJ975">
        <v>11382.65</v>
      </c>
      <c r="AK975">
        <f t="shared" si="63"/>
        <v>1314820.3978427181</v>
      </c>
    </row>
    <row r="976" spans="14:37">
      <c r="N976" t="s">
        <v>3266</v>
      </c>
      <c r="O976">
        <v>65038.75</v>
      </c>
      <c r="P976">
        <f t="shared" si="60"/>
        <v>4053420.2949131839</v>
      </c>
      <c r="Q976">
        <v>59570.1</v>
      </c>
      <c r="R976">
        <f t="shared" si="61"/>
        <v>3731281.7686133147</v>
      </c>
      <c r="AG976" t="s">
        <v>3267</v>
      </c>
      <c r="AH976">
        <v>12757.24</v>
      </c>
      <c r="AI976">
        <f t="shared" si="62"/>
        <v>1379266.9491387985</v>
      </c>
      <c r="AJ976">
        <v>11402.35</v>
      </c>
      <c r="AK976">
        <f t="shared" si="63"/>
        <v>1317095.9630087821</v>
      </c>
    </row>
    <row r="977" spans="14:37">
      <c r="N977" t="s">
        <v>3268</v>
      </c>
      <c r="O977">
        <v>65274.25</v>
      </c>
      <c r="P977">
        <f t="shared" si="60"/>
        <v>4068097.3986313837</v>
      </c>
      <c r="Q977">
        <v>59597.75</v>
      </c>
      <c r="R977">
        <f t="shared" si="61"/>
        <v>3733013.676750151</v>
      </c>
      <c r="AG977" t="s">
        <v>3269</v>
      </c>
      <c r="AH977">
        <v>12482</v>
      </c>
      <c r="AI977">
        <f t="shared" si="62"/>
        <v>1349508.9893386411</v>
      </c>
      <c r="AJ977">
        <v>11021.15</v>
      </c>
      <c r="AK977">
        <f t="shared" si="63"/>
        <v>1273063.1994908277</v>
      </c>
    </row>
    <row r="978" spans="14:37">
      <c r="N978" t="s">
        <v>3270</v>
      </c>
      <c r="O978">
        <v>65642.75</v>
      </c>
      <c r="P978">
        <f t="shared" si="60"/>
        <v>4091063.4823687789</v>
      </c>
      <c r="Q978">
        <v>60090.65</v>
      </c>
      <c r="R978">
        <f t="shared" si="61"/>
        <v>3763887.3664661245</v>
      </c>
      <c r="AG978" t="s">
        <v>3271</v>
      </c>
      <c r="AH978">
        <v>12562.9</v>
      </c>
      <c r="AI978">
        <f t="shared" si="62"/>
        <v>1358255.6066465641</v>
      </c>
      <c r="AJ978">
        <v>11127.8</v>
      </c>
      <c r="AK978">
        <f t="shared" si="63"/>
        <v>1285382.4393365514</v>
      </c>
    </row>
    <row r="979" spans="14:37">
      <c r="N979" t="s">
        <v>3272</v>
      </c>
      <c r="O979">
        <v>65286.65</v>
      </c>
      <c r="P979">
        <f t="shared" si="60"/>
        <v>4068870.2057910683</v>
      </c>
      <c r="Q979">
        <v>59311.25</v>
      </c>
      <c r="R979">
        <f t="shared" si="61"/>
        <v>3715068.2271587001</v>
      </c>
      <c r="AG979" t="s">
        <v>3273</v>
      </c>
      <c r="AH979">
        <v>12678.28</v>
      </c>
      <c r="AI979">
        <f t="shared" si="62"/>
        <v>1370730.0776600149</v>
      </c>
      <c r="AJ979">
        <v>11266.5</v>
      </c>
      <c r="AK979">
        <f t="shared" si="63"/>
        <v>1301403.8042367096</v>
      </c>
    </row>
    <row r="980" spans="14:37">
      <c r="N980" t="s">
        <v>3274</v>
      </c>
      <c r="O980">
        <v>64203.199999999997</v>
      </c>
      <c r="P980">
        <f t="shared" si="60"/>
        <v>4001346.1802136437</v>
      </c>
      <c r="Q980">
        <v>58809.9</v>
      </c>
      <c r="R980">
        <f t="shared" si="61"/>
        <v>3683665.2562942179</v>
      </c>
      <c r="AG980" t="s">
        <v>3275</v>
      </c>
      <c r="AH980">
        <v>12450.72</v>
      </c>
      <c r="AI980">
        <f t="shared" si="62"/>
        <v>1346127.1081347864</v>
      </c>
      <c r="AJ980">
        <v>10950.2</v>
      </c>
      <c r="AK980">
        <f t="shared" si="63"/>
        <v>1264867.6995653326</v>
      </c>
    </row>
    <row r="981" spans="14:37">
      <c r="N981" t="s">
        <v>3276</v>
      </c>
      <c r="O981">
        <v>61646.85</v>
      </c>
      <c r="P981">
        <f t="shared" si="60"/>
        <v>3842026.3751604818</v>
      </c>
      <c r="Q981">
        <v>56189.4</v>
      </c>
      <c r="R981">
        <f t="shared" si="61"/>
        <v>3519525.4634341896</v>
      </c>
      <c r="AG981" t="s">
        <v>3277</v>
      </c>
      <c r="AH981">
        <v>12704.7</v>
      </c>
      <c r="AI981">
        <f t="shared" si="62"/>
        <v>1373586.5131269535</v>
      </c>
      <c r="AJ981">
        <v>11227.55</v>
      </c>
      <c r="AK981">
        <f t="shared" si="63"/>
        <v>1296904.6538195417</v>
      </c>
    </row>
    <row r="982" spans="14:37">
      <c r="N982" t="s">
        <v>3278</v>
      </c>
      <c r="O982">
        <v>61094.75</v>
      </c>
      <c r="P982">
        <f t="shared" si="60"/>
        <v>3807617.7596071148</v>
      </c>
      <c r="Q982">
        <v>55322.8</v>
      </c>
      <c r="R982">
        <f t="shared" si="61"/>
        <v>3465244.3932214435</v>
      </c>
      <c r="AG982" t="s">
        <v>3279</v>
      </c>
      <c r="AH982">
        <v>12866.64</v>
      </c>
      <c r="AI982">
        <f t="shared" si="62"/>
        <v>1391094.8840397478</v>
      </c>
      <c r="AJ982">
        <v>11378.55</v>
      </c>
      <c r="AK982">
        <f t="shared" si="63"/>
        <v>1314346.8030619633</v>
      </c>
    </row>
    <row r="983" spans="14:37">
      <c r="N983" t="s">
        <v>3280</v>
      </c>
      <c r="O983">
        <v>62828.95</v>
      </c>
      <c r="P983">
        <f t="shared" si="60"/>
        <v>3915698.5802784599</v>
      </c>
      <c r="Q983">
        <v>57195.35</v>
      </c>
      <c r="R983">
        <f t="shared" si="61"/>
        <v>3582534.9748356566</v>
      </c>
      <c r="AG983" t="s">
        <v>3281</v>
      </c>
      <c r="AH983">
        <v>13042.95</v>
      </c>
      <c r="AI983">
        <f t="shared" si="62"/>
        <v>1410156.887717868</v>
      </c>
      <c r="AJ983">
        <v>11508.1</v>
      </c>
      <c r="AK983">
        <f t="shared" si="63"/>
        <v>1329311.2430245841</v>
      </c>
    </row>
    <row r="984" spans="14:37">
      <c r="N984" t="s">
        <v>3282</v>
      </c>
      <c r="O984">
        <v>62532.4</v>
      </c>
      <c r="P984">
        <f t="shared" si="60"/>
        <v>3897216.6477619754</v>
      </c>
      <c r="Q984">
        <v>56957.25</v>
      </c>
      <c r="R984">
        <f t="shared" si="61"/>
        <v>3567621.1474439483</v>
      </c>
      <c r="AG984" t="s">
        <v>3283</v>
      </c>
      <c r="AH984">
        <v>13253.48</v>
      </c>
      <c r="AI984">
        <f t="shared" si="62"/>
        <v>1432918.6348357548</v>
      </c>
      <c r="AJ984">
        <v>11722.2</v>
      </c>
      <c r="AK984">
        <f t="shared" si="63"/>
        <v>1354042.1314537397</v>
      </c>
    </row>
    <row r="985" spans="14:37">
      <c r="N985" t="s">
        <v>3284</v>
      </c>
      <c r="O985">
        <v>63165.25</v>
      </c>
      <c r="P985">
        <f t="shared" si="60"/>
        <v>3936657.8583269971</v>
      </c>
      <c r="Q985">
        <v>57883.8</v>
      </c>
      <c r="R985">
        <f t="shared" si="61"/>
        <v>3625657.2951541026</v>
      </c>
      <c r="AG985" t="s">
        <v>3285</v>
      </c>
      <c r="AH985">
        <v>12802.92</v>
      </c>
      <c r="AI985">
        <f t="shared" si="62"/>
        <v>1384205.706600182</v>
      </c>
      <c r="AJ985">
        <v>11305</v>
      </c>
      <c r="AK985">
        <f t="shared" si="63"/>
        <v>1305850.9747389164</v>
      </c>
    </row>
    <row r="986" spans="14:37">
      <c r="N986" t="s">
        <v>3286</v>
      </c>
      <c r="O986">
        <v>63602.3</v>
      </c>
      <c r="P986">
        <f t="shared" si="60"/>
        <v>3963896.1945479703</v>
      </c>
      <c r="Q986">
        <v>58249.8</v>
      </c>
      <c r="R986">
        <f t="shared" si="61"/>
        <v>3648582.372119098</v>
      </c>
      <c r="AG986" t="s">
        <v>3287</v>
      </c>
      <c r="AH986">
        <v>12685.17</v>
      </c>
      <c r="AI986">
        <f t="shared" si="62"/>
        <v>1371474.9997026799</v>
      </c>
      <c r="AJ986">
        <v>11234.65</v>
      </c>
      <c r="AK986">
        <f t="shared" si="63"/>
        <v>1297724.7813667022</v>
      </c>
    </row>
    <row r="987" spans="14:37">
      <c r="N987" t="s">
        <v>3288</v>
      </c>
      <c r="O987">
        <v>63305.3</v>
      </c>
      <c r="P987">
        <f t="shared" si="60"/>
        <v>3945386.2166103683</v>
      </c>
      <c r="Q987">
        <v>57763.15</v>
      </c>
      <c r="R987">
        <f t="shared" si="61"/>
        <v>3618100.1625425541</v>
      </c>
      <c r="AG987" t="s">
        <v>3289</v>
      </c>
      <c r="AH987">
        <v>12778.11</v>
      </c>
      <c r="AI987">
        <f t="shared" si="62"/>
        <v>1381523.3385481481</v>
      </c>
      <c r="AJ987">
        <v>11354.25</v>
      </c>
      <c r="AK987">
        <f t="shared" si="63"/>
        <v>1311539.887654077</v>
      </c>
    </row>
    <row r="988" spans="14:37">
      <c r="N988" t="s">
        <v>3290</v>
      </c>
      <c r="O988">
        <v>62898.05</v>
      </c>
      <c r="P988">
        <f t="shared" si="60"/>
        <v>3920005.1104989597</v>
      </c>
      <c r="Q988">
        <v>57470.15</v>
      </c>
      <c r="R988">
        <f t="shared" si="61"/>
        <v>3599747.5736060962</v>
      </c>
      <c r="AG988" t="s">
        <v>3291</v>
      </c>
      <c r="AH988">
        <v>12671.64</v>
      </c>
      <c r="AI988">
        <f t="shared" si="62"/>
        <v>1370012.1847190431</v>
      </c>
      <c r="AJ988">
        <v>11314.6</v>
      </c>
      <c r="AK988">
        <f t="shared" si="63"/>
        <v>1306959.8795914147</v>
      </c>
    </row>
    <row r="989" spans="14:37">
      <c r="N989" t="s">
        <v>3292</v>
      </c>
      <c r="O989">
        <v>63970.15</v>
      </c>
      <c r="P989">
        <f t="shared" si="60"/>
        <v>3986821.7682326403</v>
      </c>
      <c r="Q989">
        <v>58611.75</v>
      </c>
      <c r="R989">
        <f t="shared" si="61"/>
        <v>3671253.7699537431</v>
      </c>
      <c r="AG989" t="s">
        <v>3293</v>
      </c>
      <c r="AH989">
        <v>12686.88</v>
      </c>
      <c r="AI989">
        <f t="shared" si="62"/>
        <v>1371659.8787582612</v>
      </c>
      <c r="AJ989">
        <v>11363.15</v>
      </c>
      <c r="AK989">
        <f t="shared" si="63"/>
        <v>1312567.9348610805</v>
      </c>
    </row>
    <row r="990" spans="14:37">
      <c r="N990" t="s">
        <v>3294</v>
      </c>
      <c r="O990">
        <v>64251.65</v>
      </c>
      <c r="P990">
        <f t="shared" si="60"/>
        <v>4004365.7372206366</v>
      </c>
      <c r="Q990">
        <v>59087.95</v>
      </c>
      <c r="R990">
        <f t="shared" si="61"/>
        <v>3701081.4247371606</v>
      </c>
      <c r="AG990" t="s">
        <v>3295</v>
      </c>
      <c r="AH990">
        <v>12717.54</v>
      </c>
      <c r="AI990">
        <f t="shared" si="62"/>
        <v>1374974.727789917</v>
      </c>
      <c r="AJ990">
        <v>11417.7</v>
      </c>
      <c r="AK990">
        <f t="shared" si="63"/>
        <v>1318869.0556635582</v>
      </c>
    </row>
    <row r="991" spans="14:37">
      <c r="N991" t="s">
        <v>3296</v>
      </c>
      <c r="O991">
        <v>64915.3</v>
      </c>
      <c r="P991">
        <f t="shared" si="60"/>
        <v>4045726.5010532611</v>
      </c>
      <c r="Q991">
        <v>59335.3</v>
      </c>
      <c r="R991">
        <f t="shared" si="61"/>
        <v>3716574.6427352251</v>
      </c>
      <c r="AG991" t="s">
        <v>3297</v>
      </c>
      <c r="AH991">
        <v>12600.74</v>
      </c>
      <c r="AI991">
        <f t="shared" si="62"/>
        <v>1362346.7314788485</v>
      </c>
      <c r="AJ991">
        <v>11401.55</v>
      </c>
      <c r="AK991">
        <f t="shared" si="63"/>
        <v>1317003.5542710738</v>
      </c>
    </row>
    <row r="992" spans="14:37">
      <c r="N992" t="s">
        <v>3298</v>
      </c>
      <c r="O992">
        <v>65012.3</v>
      </c>
      <c r="P992">
        <f t="shared" si="60"/>
        <v>4051771.8473830512</v>
      </c>
      <c r="Q992">
        <v>59284.4</v>
      </c>
      <c r="R992">
        <f t="shared" si="61"/>
        <v>3713386.4284797106</v>
      </c>
      <c r="AG992" t="s">
        <v>3299</v>
      </c>
      <c r="AH992">
        <v>12788.75</v>
      </c>
      <c r="AI992">
        <f t="shared" si="62"/>
        <v>1382673.6971162111</v>
      </c>
      <c r="AJ992">
        <v>11542</v>
      </c>
      <c r="AK992">
        <f t="shared" si="63"/>
        <v>1333227.0632849687</v>
      </c>
    </row>
    <row r="993" spans="14:37">
      <c r="N993" t="s">
        <v>3300</v>
      </c>
      <c r="O993">
        <v>65440.85</v>
      </c>
      <c r="P993">
        <f t="shared" si="60"/>
        <v>4078480.4367606915</v>
      </c>
      <c r="Q993">
        <v>59508.9</v>
      </c>
      <c r="R993">
        <f t="shared" si="61"/>
        <v>3727448.3950880207</v>
      </c>
      <c r="AG993" t="s">
        <v>3301</v>
      </c>
      <c r="AH993">
        <v>12812.05</v>
      </c>
      <c r="AI993">
        <f t="shared" si="62"/>
        <v>1385192.8093940183</v>
      </c>
      <c r="AJ993">
        <v>11462.7</v>
      </c>
      <c r="AK993">
        <f t="shared" si="63"/>
        <v>1324067.0471596443</v>
      </c>
    </row>
    <row r="994" spans="14:37">
      <c r="N994" t="s">
        <v>3302</v>
      </c>
      <c r="O994">
        <v>65130.05</v>
      </c>
      <c r="P994">
        <f t="shared" si="60"/>
        <v>4059110.3992421511</v>
      </c>
      <c r="Q994">
        <v>59484.2</v>
      </c>
      <c r="R994">
        <f t="shared" si="61"/>
        <v>3725901.2655769945</v>
      </c>
      <c r="AG994" t="s">
        <v>3303</v>
      </c>
      <c r="AH994">
        <v>12720.2</v>
      </c>
      <c r="AI994">
        <f t="shared" si="62"/>
        <v>1375262.3174319325</v>
      </c>
      <c r="AJ994">
        <v>11425.9</v>
      </c>
      <c r="AK994">
        <f t="shared" si="63"/>
        <v>1319816.2452250673</v>
      </c>
    </row>
    <row r="995" spans="14:37">
      <c r="N995" t="s">
        <v>3304</v>
      </c>
      <c r="O995">
        <v>65707.850000000006</v>
      </c>
      <c r="P995">
        <f t="shared" si="60"/>
        <v>4095120.7199571221</v>
      </c>
      <c r="Q995">
        <v>59587.05</v>
      </c>
      <c r="R995">
        <f t="shared" si="61"/>
        <v>3732343.4627514482</v>
      </c>
      <c r="AG995" t="s">
        <v>3305</v>
      </c>
      <c r="AH995">
        <v>12235.46</v>
      </c>
      <c r="AI995">
        <f t="shared" si="62"/>
        <v>1322853.9704128639</v>
      </c>
      <c r="AJ995">
        <v>11039.25</v>
      </c>
      <c r="AK995">
        <f t="shared" si="63"/>
        <v>1275153.9471814756</v>
      </c>
    </row>
    <row r="996" spans="14:37">
      <c r="N996" t="s">
        <v>3306</v>
      </c>
      <c r="O996">
        <v>65747.850000000006</v>
      </c>
      <c r="P996">
        <f t="shared" si="60"/>
        <v>4097613.646278685</v>
      </c>
      <c r="Q996">
        <v>59720.45</v>
      </c>
      <c r="R996">
        <f t="shared" si="61"/>
        <v>3740699.2148474324</v>
      </c>
      <c r="AG996" t="s">
        <v>3307</v>
      </c>
      <c r="AH996">
        <v>12224.94</v>
      </c>
      <c r="AI996">
        <f t="shared" si="62"/>
        <v>1321716.5858136138</v>
      </c>
      <c r="AJ996">
        <v>11083.1</v>
      </c>
      <c r="AK996">
        <f t="shared" si="63"/>
        <v>1280219.1011171059</v>
      </c>
    </row>
    <row r="997" spans="14:37">
      <c r="N997" t="s">
        <v>3308</v>
      </c>
      <c r="O997">
        <v>65807.399999999994</v>
      </c>
      <c r="P997">
        <f t="shared" si="60"/>
        <v>4101324.9903399106</v>
      </c>
      <c r="Q997">
        <v>60111.15</v>
      </c>
      <c r="R997">
        <f t="shared" si="61"/>
        <v>3765171.4213234535</v>
      </c>
      <c r="AG997" t="s">
        <v>3309</v>
      </c>
      <c r="AH997">
        <v>12397.81</v>
      </c>
      <c r="AI997">
        <f t="shared" si="62"/>
        <v>1340406.6690524353</v>
      </c>
      <c r="AJ997">
        <v>11212.6</v>
      </c>
      <c r="AK997">
        <f t="shared" si="63"/>
        <v>1295177.76553362</v>
      </c>
    </row>
    <row r="998" spans="14:37">
      <c r="N998" t="s">
        <v>3310</v>
      </c>
      <c r="O998">
        <v>65620.25</v>
      </c>
      <c r="P998">
        <f t="shared" si="60"/>
        <v>4089661.2113128998</v>
      </c>
      <c r="Q998">
        <v>59932.800000000003</v>
      </c>
      <c r="R998">
        <f t="shared" si="61"/>
        <v>3754000.1440646918</v>
      </c>
      <c r="AG998" t="s">
        <v>3311</v>
      </c>
      <c r="AH998">
        <v>12500.3</v>
      </c>
      <c r="AI998">
        <f t="shared" si="62"/>
        <v>1351487.519582584</v>
      </c>
      <c r="AJ998">
        <v>11275.7</v>
      </c>
      <c r="AK998">
        <f t="shared" si="63"/>
        <v>1302466.5047203538</v>
      </c>
    </row>
    <row r="999" spans="14:37">
      <c r="N999" t="s">
        <v>3312</v>
      </c>
      <c r="O999">
        <v>66418</v>
      </c>
      <c r="P999">
        <f t="shared" si="60"/>
        <v>4139379.5106385634</v>
      </c>
      <c r="Q999">
        <v>60274.95</v>
      </c>
      <c r="R999">
        <f t="shared" si="61"/>
        <v>3775431.3328176234</v>
      </c>
      <c r="AG999" t="s">
        <v>3313</v>
      </c>
      <c r="AH999">
        <v>12413.11</v>
      </c>
      <c r="AI999">
        <f t="shared" si="62"/>
        <v>1342060.8500760598</v>
      </c>
      <c r="AJ999">
        <v>11227.25</v>
      </c>
      <c r="AK999">
        <f t="shared" si="63"/>
        <v>1296870.0005429012</v>
      </c>
    </row>
    <row r="1000" spans="14:37">
      <c r="N1000" t="s">
        <v>3314</v>
      </c>
      <c r="O1000">
        <v>65879.350000000006</v>
      </c>
      <c r="P1000">
        <f t="shared" si="60"/>
        <v>4105809.1415608213</v>
      </c>
      <c r="Q1000">
        <v>59936.65</v>
      </c>
      <c r="R1000">
        <f t="shared" si="61"/>
        <v>3754241.2958305799</v>
      </c>
      <c r="AG1000" t="s">
        <v>3315</v>
      </c>
      <c r="AH1000">
        <v>12569.7</v>
      </c>
      <c r="AI1000">
        <f t="shared" si="62"/>
        <v>1358990.7982126195</v>
      </c>
      <c r="AJ1000">
        <v>11286.9</v>
      </c>
      <c r="AK1000">
        <f t="shared" si="63"/>
        <v>1303760.2270482685</v>
      </c>
    </row>
    <row r="1001" spans="14:37">
      <c r="N1001" t="s">
        <v>3316</v>
      </c>
      <c r="O1001">
        <v>65970.100000000006</v>
      </c>
      <c r="P1001">
        <f t="shared" si="60"/>
        <v>4111464.9681528672</v>
      </c>
      <c r="Q1001">
        <v>60053.05</v>
      </c>
      <c r="R1001">
        <f t="shared" si="61"/>
        <v>3761532.2219473165</v>
      </c>
      <c r="AG1001" t="s">
        <v>3317</v>
      </c>
      <c r="AH1001">
        <v>12556.41</v>
      </c>
      <c r="AI1001">
        <f t="shared" si="62"/>
        <v>1357553.9311666084</v>
      </c>
      <c r="AJ1001">
        <v>11367.65</v>
      </c>
      <c r="AK1001">
        <f t="shared" si="63"/>
        <v>1313087.7340106892</v>
      </c>
    </row>
    <row r="1002" spans="14:37">
      <c r="N1002" t="s">
        <v>3318</v>
      </c>
      <c r="O1002">
        <v>65853.55</v>
      </c>
      <c r="P1002">
        <f t="shared" si="60"/>
        <v>4104201.2040834138</v>
      </c>
      <c r="Q1002">
        <v>59879.1</v>
      </c>
      <c r="R1002">
        <f t="shared" si="61"/>
        <v>3750636.5467067123</v>
      </c>
      <c r="AG1002" t="s">
        <v>3319</v>
      </c>
      <c r="AH1002">
        <v>12707.29</v>
      </c>
      <c r="AI1002">
        <f t="shared" si="62"/>
        <v>1373866.5346204953</v>
      </c>
      <c r="AJ1002">
        <v>11512.25</v>
      </c>
      <c r="AK1002">
        <f t="shared" si="63"/>
        <v>1329790.6133514454</v>
      </c>
    </row>
    <row r="1003" spans="14:37">
      <c r="N1003" t="s">
        <v>3320</v>
      </c>
      <c r="O1003">
        <v>65593.05</v>
      </c>
      <c r="P1003">
        <f t="shared" si="60"/>
        <v>4087966.0214142371</v>
      </c>
      <c r="Q1003">
        <v>59721.05</v>
      </c>
      <c r="R1003">
        <f t="shared" si="61"/>
        <v>3740736.796940818</v>
      </c>
      <c r="AG1003" t="s">
        <v>3321</v>
      </c>
      <c r="AH1003">
        <v>12810.8</v>
      </c>
      <c r="AI1003">
        <f t="shared" si="62"/>
        <v>1385057.663885552</v>
      </c>
      <c r="AJ1003">
        <v>11679.35</v>
      </c>
      <c r="AK1003">
        <f t="shared" si="63"/>
        <v>1349092.4884402445</v>
      </c>
    </row>
    <row r="1004" spans="14:37">
      <c r="N1004" t="s">
        <v>3322</v>
      </c>
      <c r="O1004">
        <v>64510.6</v>
      </c>
      <c r="P1004">
        <f t="shared" si="60"/>
        <v>4020504.3189948518</v>
      </c>
      <c r="Q1004">
        <v>58824.25</v>
      </c>
      <c r="R1004">
        <f t="shared" si="61"/>
        <v>3684564.0946943485</v>
      </c>
      <c r="AG1004" t="s">
        <v>3323</v>
      </c>
      <c r="AH1004">
        <v>13140.67</v>
      </c>
      <c r="AI1004">
        <f t="shared" si="62"/>
        <v>1420722.0229877103</v>
      </c>
      <c r="AJ1004">
        <v>12011.3</v>
      </c>
      <c r="AK1004">
        <f t="shared" si="63"/>
        <v>1387436.339043038</v>
      </c>
    </row>
    <row r="1005" spans="14:37">
      <c r="N1005" t="s">
        <v>3324</v>
      </c>
      <c r="O1005">
        <v>64259.85</v>
      </c>
      <c r="P1005">
        <f t="shared" si="60"/>
        <v>4004876.7871165574</v>
      </c>
      <c r="Q1005">
        <v>58408.4</v>
      </c>
      <c r="R1005">
        <f t="shared" si="61"/>
        <v>3658516.5721372627</v>
      </c>
      <c r="AG1005" t="s">
        <v>3325</v>
      </c>
      <c r="AH1005">
        <v>13297.62</v>
      </c>
      <c r="AI1005">
        <f t="shared" si="62"/>
        <v>1437690.8930307082</v>
      </c>
      <c r="AJ1005">
        <v>12217.85</v>
      </c>
      <c r="AK1005">
        <f t="shared" si="63"/>
        <v>1411295.1200100726</v>
      </c>
    </row>
    <row r="1006" spans="14:37">
      <c r="N1006" t="s">
        <v>3326</v>
      </c>
      <c r="O1006">
        <v>64701.95</v>
      </c>
      <c r="P1006">
        <f t="shared" si="60"/>
        <v>4032429.8552856268</v>
      </c>
      <c r="Q1006">
        <v>58955.4</v>
      </c>
      <c r="R1006">
        <f t="shared" si="61"/>
        <v>3692778.9139401382</v>
      </c>
      <c r="AG1006" t="s">
        <v>3327</v>
      </c>
      <c r="AH1006">
        <v>13424.55</v>
      </c>
      <c r="AI1006">
        <f t="shared" si="62"/>
        <v>1451414.1085423853</v>
      </c>
      <c r="AJ1006">
        <v>12346.2</v>
      </c>
      <c r="AK1006">
        <f t="shared" si="63"/>
        <v>1426120.9468661309</v>
      </c>
    </row>
    <row r="1007" spans="14:37">
      <c r="N1007" t="s">
        <v>3328</v>
      </c>
      <c r="O1007">
        <v>64493.55</v>
      </c>
      <c r="P1007">
        <f t="shared" si="60"/>
        <v>4019441.7091502864</v>
      </c>
      <c r="Q1007">
        <v>58857.5</v>
      </c>
      <c r="R1007">
        <f t="shared" si="61"/>
        <v>3686646.7690361138</v>
      </c>
      <c r="AG1007" t="s">
        <v>3329</v>
      </c>
      <c r="AH1007">
        <v>13431.44</v>
      </c>
      <c r="AI1007">
        <f t="shared" si="62"/>
        <v>1452159.0305850504</v>
      </c>
      <c r="AJ1007">
        <v>12337.3</v>
      </c>
      <c r="AK1007">
        <f t="shared" si="63"/>
        <v>1425092.899659127</v>
      </c>
    </row>
    <row r="1008" spans="14:37">
      <c r="N1008" t="s">
        <v>3330</v>
      </c>
      <c r="O1008">
        <v>65413.9</v>
      </c>
      <c r="P1008">
        <f t="shared" si="60"/>
        <v>4076800.8276515389</v>
      </c>
      <c r="Q1008">
        <v>59743</v>
      </c>
      <c r="R1008">
        <f t="shared" si="61"/>
        <v>3742111.6751904944</v>
      </c>
      <c r="AG1008" t="s">
        <v>3331</v>
      </c>
      <c r="AH1008">
        <v>13574.25</v>
      </c>
      <c r="AI1008">
        <f t="shared" si="62"/>
        <v>1467599.1346362799</v>
      </c>
      <c r="AJ1008">
        <v>12612.95</v>
      </c>
      <c r="AK1008">
        <f t="shared" si="63"/>
        <v>1456933.4853457068</v>
      </c>
    </row>
    <row r="1009" spans="14:37">
      <c r="N1009" t="s">
        <v>3332</v>
      </c>
      <c r="O1009">
        <v>65984.5</v>
      </c>
      <c r="P1009">
        <f t="shared" si="60"/>
        <v>4112362.4216286289</v>
      </c>
      <c r="Q1009">
        <v>60014.2</v>
      </c>
      <c r="R1009">
        <f t="shared" si="61"/>
        <v>3759098.7814006219</v>
      </c>
      <c r="AG1009" t="s">
        <v>3333</v>
      </c>
      <c r="AH1009">
        <v>13579.07</v>
      </c>
      <c r="AI1009">
        <f t="shared" si="62"/>
        <v>1468120.255716925</v>
      </c>
      <c r="AJ1009">
        <v>12749.55</v>
      </c>
      <c r="AK1009">
        <f t="shared" si="63"/>
        <v>1472712.2773093807</v>
      </c>
    </row>
    <row r="1010" spans="14:37">
      <c r="N1010" t="s">
        <v>3334</v>
      </c>
      <c r="O1010">
        <v>66846.100000000006</v>
      </c>
      <c r="P1010">
        <f t="shared" si="60"/>
        <v>4166060.0545950867</v>
      </c>
      <c r="Q1010">
        <v>60671.9</v>
      </c>
      <c r="R1010">
        <f t="shared" si="61"/>
        <v>3800295.0194330746</v>
      </c>
      <c r="AG1010" t="s">
        <v>3335</v>
      </c>
      <c r="AH1010">
        <v>13511.38</v>
      </c>
      <c r="AI1010">
        <f t="shared" si="62"/>
        <v>1460801.8561424711</v>
      </c>
      <c r="AJ1010">
        <v>12777.95</v>
      </c>
      <c r="AK1010">
        <f t="shared" si="63"/>
        <v>1475992.787498022</v>
      </c>
    </row>
    <row r="1011" spans="14:37">
      <c r="N1011" t="s">
        <v>3336</v>
      </c>
      <c r="O1011">
        <v>66843.899999999994</v>
      </c>
      <c r="P1011">
        <f t="shared" si="60"/>
        <v>4165922.9436474005</v>
      </c>
      <c r="Q1011">
        <v>60302.45</v>
      </c>
      <c r="R1011">
        <f t="shared" si="61"/>
        <v>3777153.8454311136</v>
      </c>
      <c r="AG1011" t="s">
        <v>3337</v>
      </c>
      <c r="AH1011">
        <v>13623.52</v>
      </c>
      <c r="AI1011">
        <f t="shared" si="62"/>
        <v>1472926.0299979781</v>
      </c>
      <c r="AJ1011">
        <v>12875</v>
      </c>
      <c r="AK1011">
        <f t="shared" si="63"/>
        <v>1487203.122491247</v>
      </c>
    </row>
    <row r="1012" spans="14:37">
      <c r="N1012" t="s">
        <v>3338</v>
      </c>
      <c r="O1012">
        <v>66788.55</v>
      </c>
      <c r="P1012">
        <f t="shared" si="60"/>
        <v>4162473.3568499382</v>
      </c>
      <c r="Q1012">
        <v>60352.6</v>
      </c>
      <c r="R1012">
        <f t="shared" si="61"/>
        <v>3780295.0820698966</v>
      </c>
      <c r="AG1012" t="s">
        <v>3339</v>
      </c>
      <c r="AH1012">
        <v>13482.65</v>
      </c>
      <c r="AI1012">
        <f t="shared" si="62"/>
        <v>1457695.6717758875</v>
      </c>
      <c r="AJ1012">
        <v>12761.7</v>
      </c>
      <c r="AK1012">
        <f t="shared" si="63"/>
        <v>1474115.7350133243</v>
      </c>
    </row>
    <row r="1013" spans="14:37">
      <c r="N1013" t="s">
        <v>3340</v>
      </c>
      <c r="O1013">
        <v>65972.800000000003</v>
      </c>
      <c r="P1013">
        <f t="shared" si="60"/>
        <v>4111633.2406795719</v>
      </c>
      <c r="Q1013">
        <v>59455.9</v>
      </c>
      <c r="R1013">
        <f t="shared" si="61"/>
        <v>3724128.643505658</v>
      </c>
      <c r="AG1013" t="s">
        <v>3341</v>
      </c>
      <c r="AH1013">
        <v>13595.34</v>
      </c>
      <c r="AI1013">
        <f t="shared" si="62"/>
        <v>1469879.3096551192</v>
      </c>
      <c r="AJ1013">
        <v>12882.65</v>
      </c>
      <c r="AK1013">
        <f t="shared" si="63"/>
        <v>1488086.7810455817</v>
      </c>
    </row>
    <row r="1014" spans="14:37">
      <c r="N1014" t="s">
        <v>3342</v>
      </c>
      <c r="O1014">
        <v>67347.100000000006</v>
      </c>
      <c r="P1014">
        <f t="shared" si="60"/>
        <v>4197283.956772658</v>
      </c>
      <c r="Q1014">
        <v>60941.55</v>
      </c>
      <c r="R1014">
        <f t="shared" si="61"/>
        <v>3817185.0385686238</v>
      </c>
      <c r="AG1014" t="s">
        <v>3343</v>
      </c>
      <c r="AH1014">
        <v>13468.7</v>
      </c>
      <c r="AI1014">
        <f t="shared" si="62"/>
        <v>1456187.4479014066</v>
      </c>
      <c r="AJ1014">
        <v>12852.65</v>
      </c>
      <c r="AK1014">
        <f t="shared" si="63"/>
        <v>1484621.4533815242</v>
      </c>
    </row>
    <row r="1015" spans="14:37">
      <c r="N1015" t="s">
        <v>3344</v>
      </c>
      <c r="O1015">
        <v>67920.100000000006</v>
      </c>
      <c r="P1015">
        <f t="shared" si="60"/>
        <v>4232995.126329042</v>
      </c>
      <c r="Q1015">
        <v>61542.95</v>
      </c>
      <c r="R1015">
        <f t="shared" si="61"/>
        <v>3854854.8235050938</v>
      </c>
      <c r="AG1015" t="s">
        <v>3345</v>
      </c>
      <c r="AH1015">
        <v>13498.2</v>
      </c>
      <c r="AI1015">
        <f t="shared" si="62"/>
        <v>1459376.8819012055</v>
      </c>
      <c r="AJ1015">
        <v>13006.8</v>
      </c>
      <c r="AK1015">
        <f t="shared" si="63"/>
        <v>1502427.462028672</v>
      </c>
    </row>
    <row r="1016" spans="14:37">
      <c r="N1016" t="s">
        <v>3346</v>
      </c>
      <c r="O1016">
        <v>68292.850000000006</v>
      </c>
      <c r="P1016">
        <f t="shared" si="60"/>
        <v>4256226.083488103</v>
      </c>
      <c r="Q1016">
        <v>61620.800000000003</v>
      </c>
      <c r="R1016">
        <f t="shared" si="61"/>
        <v>3859731.1001218292</v>
      </c>
      <c r="AG1016" t="s">
        <v>3347</v>
      </c>
      <c r="AH1016">
        <v>13482.71</v>
      </c>
      <c r="AI1016">
        <f t="shared" si="62"/>
        <v>1457702.1587602939</v>
      </c>
      <c r="AJ1016">
        <v>13076.15</v>
      </c>
      <c r="AK1016">
        <f t="shared" si="63"/>
        <v>1510438.1444787511</v>
      </c>
    </row>
    <row r="1017" spans="14:37">
      <c r="N1017" t="s">
        <v>3348</v>
      </c>
      <c r="O1017">
        <v>67688.399999999994</v>
      </c>
      <c r="P1017">
        <f t="shared" si="60"/>
        <v>4218554.8506113905</v>
      </c>
      <c r="Q1017">
        <v>60836.85</v>
      </c>
      <c r="R1017">
        <f t="shared" si="61"/>
        <v>3810626.9632728994</v>
      </c>
      <c r="AG1017" t="s">
        <v>3349</v>
      </c>
      <c r="AH1017">
        <v>13561.34</v>
      </c>
      <c r="AI1017">
        <f t="shared" si="62"/>
        <v>1466203.3518248426</v>
      </c>
      <c r="AJ1017">
        <v>13321.65</v>
      </c>
      <c r="AK1017">
        <f t="shared" si="63"/>
        <v>1538796.075862953</v>
      </c>
    </row>
    <row r="1018" spans="14:37">
      <c r="N1018" t="s">
        <v>3350</v>
      </c>
      <c r="O1018">
        <v>67492.95</v>
      </c>
      <c r="P1018">
        <f t="shared" si="60"/>
        <v>4206373.7893726556</v>
      </c>
      <c r="Q1018">
        <v>60405.8</v>
      </c>
      <c r="R1018">
        <f t="shared" si="61"/>
        <v>3783627.361016721</v>
      </c>
      <c r="AG1018" t="s">
        <v>3351</v>
      </c>
      <c r="AH1018">
        <v>13699.94</v>
      </c>
      <c r="AI1018">
        <f t="shared" si="62"/>
        <v>1481188.285803559</v>
      </c>
      <c r="AJ1018">
        <v>13587.75</v>
      </c>
      <c r="AK1018">
        <f t="shared" si="63"/>
        <v>1569533.5322431412</v>
      </c>
    </row>
    <row r="1019" spans="14:37">
      <c r="N1019" t="s">
        <v>3352</v>
      </c>
      <c r="O1019">
        <v>67475.8</v>
      </c>
      <c r="P1019">
        <f t="shared" si="60"/>
        <v>4205304.9472122854</v>
      </c>
      <c r="Q1019">
        <v>60558.25</v>
      </c>
      <c r="R1019">
        <f t="shared" si="61"/>
        <v>3793176.3445776873</v>
      </c>
      <c r="AG1019" t="s">
        <v>3353</v>
      </c>
      <c r="AH1019">
        <v>13886.33</v>
      </c>
      <c r="AI1019">
        <f t="shared" si="62"/>
        <v>1501340.1028619492</v>
      </c>
      <c r="AJ1019">
        <v>13870.75</v>
      </c>
      <c r="AK1019">
        <f t="shared" si="63"/>
        <v>1602223.123207415</v>
      </c>
    </row>
    <row r="1020" spans="14:37">
      <c r="N1020" t="s">
        <v>3354</v>
      </c>
      <c r="O1020">
        <v>67046.95</v>
      </c>
      <c r="P1020">
        <f t="shared" si="60"/>
        <v>4178577.6608872325</v>
      </c>
      <c r="Q1020">
        <v>60409.8</v>
      </c>
      <c r="R1020">
        <f t="shared" si="61"/>
        <v>3783877.9083059561</v>
      </c>
      <c r="AG1020" t="s">
        <v>3355</v>
      </c>
      <c r="AH1020">
        <v>14161.35</v>
      </c>
      <c r="AI1020">
        <f t="shared" si="62"/>
        <v>1531074.2770526169</v>
      </c>
      <c r="AJ1020">
        <v>14213.45</v>
      </c>
      <c r="AK1020">
        <f t="shared" si="63"/>
        <v>1641808.7162231626</v>
      </c>
    </row>
    <row r="1021" spans="14:37">
      <c r="N1021" t="s">
        <v>3356</v>
      </c>
      <c r="O1021">
        <v>67311.25</v>
      </c>
      <c r="P1021">
        <f t="shared" si="60"/>
        <v>4195049.671556958</v>
      </c>
      <c r="Q1021">
        <v>60372</v>
      </c>
      <c r="R1021">
        <f t="shared" si="61"/>
        <v>3781510.2364226859</v>
      </c>
      <c r="AG1021" t="s">
        <v>3357</v>
      </c>
      <c r="AH1021">
        <v>13960.18</v>
      </c>
      <c r="AI1021">
        <f t="shared" si="62"/>
        <v>1509324.4995021238</v>
      </c>
      <c r="AJ1021">
        <v>13910.35</v>
      </c>
      <c r="AK1021">
        <f t="shared" si="63"/>
        <v>1606797.3557239706</v>
      </c>
    </row>
    <row r="1022" spans="14:37">
      <c r="N1022" t="s">
        <v>3358</v>
      </c>
      <c r="O1022">
        <v>65721.899999999994</v>
      </c>
      <c r="P1022">
        <f t="shared" si="60"/>
        <v>4095996.3603275698</v>
      </c>
      <c r="Q1022">
        <v>58848.15</v>
      </c>
      <c r="R1022">
        <f t="shared" si="61"/>
        <v>3686061.1147475271</v>
      </c>
      <c r="AG1022" t="s">
        <v>3359</v>
      </c>
      <c r="AH1022">
        <v>14160.2</v>
      </c>
      <c r="AI1022">
        <f t="shared" si="62"/>
        <v>1530949.9431848282</v>
      </c>
      <c r="AJ1022">
        <v>13918.4</v>
      </c>
      <c r="AK1022">
        <f t="shared" si="63"/>
        <v>1607727.2186471589</v>
      </c>
    </row>
    <row r="1023" spans="14:37">
      <c r="N1023" t="s">
        <v>3360</v>
      </c>
      <c r="O1023">
        <v>65591.850000000006</v>
      </c>
      <c r="P1023">
        <f t="shared" si="60"/>
        <v>4087891.2336245906</v>
      </c>
      <c r="Q1023">
        <v>58511.45</v>
      </c>
      <c r="R1023">
        <f t="shared" si="61"/>
        <v>3664971.2966761771</v>
      </c>
      <c r="AG1023" t="s">
        <v>3361</v>
      </c>
      <c r="AH1023">
        <v>14176.57</v>
      </c>
      <c r="AI1023">
        <f t="shared" si="62"/>
        <v>1532719.8087636996</v>
      </c>
      <c r="AJ1023">
        <v>13845.15</v>
      </c>
      <c r="AK1023">
        <f t="shared" si="63"/>
        <v>1599266.0436007527</v>
      </c>
    </row>
    <row r="1024" spans="14:37">
      <c r="N1024" t="s">
        <v>3362</v>
      </c>
      <c r="O1024">
        <v>64050.85</v>
      </c>
      <c r="P1024">
        <f t="shared" si="60"/>
        <v>3991851.2470863922</v>
      </c>
      <c r="Q1024">
        <v>56887.15</v>
      </c>
      <c r="R1024">
        <f t="shared" si="61"/>
        <v>3563230.3062001062</v>
      </c>
      <c r="AG1024" t="s">
        <v>3363</v>
      </c>
      <c r="AH1024">
        <v>14062.39</v>
      </c>
      <c r="AI1024">
        <f t="shared" si="62"/>
        <v>1520375.0774383761</v>
      </c>
      <c r="AJ1024">
        <v>13692.1</v>
      </c>
      <c r="AK1024">
        <f t="shared" si="63"/>
        <v>1581587.0969679537</v>
      </c>
    </row>
    <row r="1025" spans="14:37">
      <c r="N1025" t="s">
        <v>3364</v>
      </c>
      <c r="O1025">
        <v>65727.649999999994</v>
      </c>
      <c r="P1025">
        <f t="shared" si="60"/>
        <v>4096354.7184862951</v>
      </c>
      <c r="Q1025">
        <v>58860.05</v>
      </c>
      <c r="R1025">
        <f t="shared" si="61"/>
        <v>3686806.4929330009</v>
      </c>
      <c r="AG1025" t="s">
        <v>3365</v>
      </c>
      <c r="AH1025">
        <v>14058.94</v>
      </c>
      <c r="AI1025">
        <f t="shared" si="62"/>
        <v>1520002.0758350098</v>
      </c>
      <c r="AJ1025">
        <v>13701.05</v>
      </c>
      <c r="AK1025">
        <f t="shared" si="63"/>
        <v>1582620.9197210642</v>
      </c>
    </row>
    <row r="1026" spans="14:37">
      <c r="N1026" t="s">
        <v>3366</v>
      </c>
      <c r="O1026">
        <v>66618.149999999994</v>
      </c>
      <c r="P1026">
        <f t="shared" si="60"/>
        <v>4151853.4907200816</v>
      </c>
      <c r="Q1026">
        <v>59839.95</v>
      </c>
      <c r="R1026">
        <f t="shared" si="61"/>
        <v>3748184.3151133261</v>
      </c>
      <c r="AG1026" t="s">
        <v>3367</v>
      </c>
      <c r="AH1026">
        <v>14023.67</v>
      </c>
      <c r="AI1026">
        <f t="shared" si="62"/>
        <v>1516188.8101681317</v>
      </c>
      <c r="AJ1026">
        <v>13676.1</v>
      </c>
      <c r="AK1026">
        <f t="shared" si="63"/>
        <v>1579738.9222137898</v>
      </c>
    </row>
    <row r="1027" spans="14:37">
      <c r="N1027" t="s">
        <v>3368</v>
      </c>
      <c r="O1027">
        <v>66571.100000000006</v>
      </c>
      <c r="P1027">
        <f t="shared" ref="P1027:P1090" si="64">O1027/O$2*1000000</f>
        <v>4148921.186134344</v>
      </c>
      <c r="Q1027">
        <v>59894.95</v>
      </c>
      <c r="R1027">
        <f t="shared" ref="R1027:R1090" si="65">Q1027/Q$2*1000000</f>
        <v>3751629.3403403061</v>
      </c>
      <c r="AG1027" t="s">
        <v>3369</v>
      </c>
      <c r="AH1027">
        <v>14142.04</v>
      </c>
      <c r="AI1027">
        <f t="shared" ref="AI1027:AI1090" si="66">AH1027/AH$2*1000000</f>
        <v>1528986.5492378334</v>
      </c>
      <c r="AJ1027">
        <v>13795.2</v>
      </c>
      <c r="AK1027">
        <f t="shared" ref="AK1027:AK1090" si="67">AJ1027/AJ$2*1000000</f>
        <v>1593496.2730400972</v>
      </c>
    </row>
    <row r="1028" spans="14:37">
      <c r="N1028" t="s">
        <v>3370</v>
      </c>
      <c r="O1028">
        <v>66861.350000000006</v>
      </c>
      <c r="P1028">
        <f t="shared" si="64"/>
        <v>4167010.4827551828</v>
      </c>
      <c r="Q1028">
        <v>60091.95</v>
      </c>
      <c r="R1028">
        <f t="shared" si="65"/>
        <v>3763968.7943351259</v>
      </c>
      <c r="AG1028" t="s">
        <v>3371</v>
      </c>
      <c r="AH1028">
        <v>14247.53</v>
      </c>
      <c r="AI1028">
        <f t="shared" si="66"/>
        <v>1540391.7489883006</v>
      </c>
      <c r="AJ1028">
        <v>13940.55</v>
      </c>
      <c r="AK1028">
        <f t="shared" si="67"/>
        <v>1610285.7855724546</v>
      </c>
    </row>
    <row r="1029" spans="14:37">
      <c r="N1029" t="s">
        <v>3372</v>
      </c>
      <c r="O1029">
        <v>67533.899999999994</v>
      </c>
      <c r="P1029">
        <f t="shared" si="64"/>
        <v>4208925.9226943543</v>
      </c>
      <c r="Q1029">
        <v>60424.35</v>
      </c>
      <c r="R1029">
        <f t="shared" si="65"/>
        <v>3784789.2740705479</v>
      </c>
      <c r="AG1029" t="s">
        <v>3373</v>
      </c>
      <c r="AH1029">
        <v>14392.84</v>
      </c>
      <c r="AI1029">
        <f t="shared" si="66"/>
        <v>1556102.1440564627</v>
      </c>
      <c r="AJ1029">
        <v>14102.9</v>
      </c>
      <c r="AK1029">
        <f t="shared" si="67"/>
        <v>1629038.9837811112</v>
      </c>
    </row>
    <row r="1030" spans="14:37">
      <c r="N1030" t="s">
        <v>3374</v>
      </c>
      <c r="O1030">
        <v>67716.399999999994</v>
      </c>
      <c r="P1030">
        <f t="shared" si="64"/>
        <v>4220299.8990364829</v>
      </c>
      <c r="Q1030">
        <v>60748.85</v>
      </c>
      <c r="R1030">
        <f t="shared" si="65"/>
        <v>3805114.922909731</v>
      </c>
      <c r="AG1030" t="s">
        <v>3375</v>
      </c>
      <c r="AH1030">
        <v>14409.18</v>
      </c>
      <c r="AI1030">
        <f t="shared" si="66"/>
        <v>1557868.7661431311</v>
      </c>
      <c r="AJ1030">
        <v>14186.2</v>
      </c>
      <c r="AK1030">
        <f t="shared" si="67"/>
        <v>1638661.0435949771</v>
      </c>
    </row>
    <row r="1031" spans="14:37">
      <c r="N1031" t="s">
        <v>3376</v>
      </c>
      <c r="O1031">
        <v>67472.05</v>
      </c>
      <c r="P1031">
        <f t="shared" si="64"/>
        <v>4205071.2353696385</v>
      </c>
      <c r="Q1031">
        <v>60175.75</v>
      </c>
      <c r="R1031">
        <f t="shared" si="65"/>
        <v>3769217.7600445976</v>
      </c>
      <c r="AG1031" t="s">
        <v>3377</v>
      </c>
      <c r="AH1031">
        <v>14328.96</v>
      </c>
      <c r="AI1031">
        <f t="shared" si="66"/>
        <v>1549195.667991813</v>
      </c>
      <c r="AJ1031">
        <v>14087</v>
      </c>
      <c r="AK1031">
        <f t="shared" si="67"/>
        <v>1627202.360119161</v>
      </c>
    </row>
    <row r="1032" spans="14:37">
      <c r="N1032" t="s">
        <v>3378</v>
      </c>
      <c r="O1032">
        <v>66052.5</v>
      </c>
      <c r="P1032">
        <f t="shared" si="64"/>
        <v>4116600.3963752855</v>
      </c>
      <c r="Q1032">
        <v>58866.65</v>
      </c>
      <c r="R1032">
        <f t="shared" si="65"/>
        <v>3687219.8959602383</v>
      </c>
      <c r="AG1032" t="s">
        <v>3379</v>
      </c>
      <c r="AH1032">
        <v>14394.95</v>
      </c>
      <c r="AI1032">
        <f t="shared" si="66"/>
        <v>1556330.2696747533</v>
      </c>
      <c r="AJ1032">
        <v>14146.7</v>
      </c>
      <c r="AK1032">
        <f t="shared" si="67"/>
        <v>1634098.362170635</v>
      </c>
    </row>
    <row r="1033" spans="14:37">
      <c r="N1033" t="s">
        <v>3380</v>
      </c>
      <c r="O1033">
        <v>66258.3</v>
      </c>
      <c r="P1033">
        <f t="shared" si="64"/>
        <v>4129426.5022997251</v>
      </c>
      <c r="Q1033">
        <v>58927.15</v>
      </c>
      <c r="R1033">
        <f t="shared" si="65"/>
        <v>3691009.4237099169</v>
      </c>
      <c r="AG1033" t="s">
        <v>3381</v>
      </c>
      <c r="AH1033">
        <v>14394.85</v>
      </c>
      <c r="AI1033">
        <f t="shared" si="66"/>
        <v>1556319.458034076</v>
      </c>
      <c r="AJ1033">
        <v>14178.3</v>
      </c>
      <c r="AK1033">
        <f t="shared" si="67"/>
        <v>1637748.5073101085</v>
      </c>
    </row>
    <row r="1034" spans="14:37">
      <c r="N1034" t="s">
        <v>3382</v>
      </c>
      <c r="O1034">
        <v>65206.3</v>
      </c>
      <c r="P1034">
        <f t="shared" si="64"/>
        <v>4063862.5400426295</v>
      </c>
      <c r="Q1034">
        <v>58020.7</v>
      </c>
      <c r="R1034">
        <f t="shared" si="65"/>
        <v>3634232.2761281673</v>
      </c>
      <c r="AG1034" t="s">
        <v>3383</v>
      </c>
      <c r="AH1034">
        <v>14363.1</v>
      </c>
      <c r="AI1034">
        <f t="shared" si="66"/>
        <v>1552886.7621190383</v>
      </c>
      <c r="AJ1034">
        <v>14217.2</v>
      </c>
      <c r="AK1034">
        <f t="shared" si="67"/>
        <v>1642241.8821811697</v>
      </c>
    </row>
    <row r="1035" spans="14:37">
      <c r="N1035" t="s">
        <v>3384</v>
      </c>
      <c r="O1035">
        <v>63220.3</v>
      </c>
      <c r="P1035">
        <f t="shared" si="64"/>
        <v>3940088.7481770478</v>
      </c>
      <c r="Q1035">
        <v>55968.45</v>
      </c>
      <c r="R1035">
        <f t="shared" si="65"/>
        <v>3505685.857545075</v>
      </c>
      <c r="AG1035" t="s">
        <v>3385</v>
      </c>
      <c r="AH1035">
        <v>14335.7</v>
      </c>
      <c r="AI1035">
        <f t="shared" si="66"/>
        <v>1549924.3725734623</v>
      </c>
      <c r="AJ1035">
        <v>14119.85</v>
      </c>
      <c r="AK1035">
        <f t="shared" si="67"/>
        <v>1630996.8939113037</v>
      </c>
    </row>
    <row r="1036" spans="14:37">
      <c r="N1036" t="s">
        <v>3386</v>
      </c>
      <c r="O1036">
        <v>63295.5</v>
      </c>
      <c r="P1036">
        <f t="shared" si="64"/>
        <v>3944775.449661585</v>
      </c>
      <c r="Q1036">
        <v>56098.95</v>
      </c>
      <c r="R1036">
        <f t="shared" si="65"/>
        <v>3513859.9628563644</v>
      </c>
      <c r="AG1036" t="s">
        <v>3387</v>
      </c>
      <c r="AH1036">
        <v>14314.33</v>
      </c>
      <c r="AI1036">
        <f t="shared" si="66"/>
        <v>1547613.9249607266</v>
      </c>
      <c r="AJ1036">
        <v>14162.4</v>
      </c>
      <c r="AK1036">
        <f t="shared" si="67"/>
        <v>1635911.8836481583</v>
      </c>
    </row>
    <row r="1037" spans="14:37">
      <c r="N1037" t="s">
        <v>3388</v>
      </c>
      <c r="O1037">
        <v>63056.5</v>
      </c>
      <c r="P1037">
        <f t="shared" si="64"/>
        <v>3929880.2148902491</v>
      </c>
      <c r="Q1037">
        <v>55827.75</v>
      </c>
      <c r="R1037">
        <f t="shared" si="65"/>
        <v>3496872.856646237</v>
      </c>
      <c r="AG1037" t="s">
        <v>3389</v>
      </c>
      <c r="AH1037">
        <v>14414.14</v>
      </c>
      <c r="AI1037">
        <f t="shared" si="66"/>
        <v>1558405.0235207241</v>
      </c>
      <c r="AJ1037">
        <v>14204.75</v>
      </c>
      <c r="AK1037">
        <f t="shared" si="67"/>
        <v>1640803.7712005859</v>
      </c>
    </row>
    <row r="1038" spans="14:37">
      <c r="N1038" t="s">
        <v>3390</v>
      </c>
      <c r="O1038">
        <v>61750.65</v>
      </c>
      <c r="P1038">
        <f t="shared" si="64"/>
        <v>3848495.518964937</v>
      </c>
      <c r="Q1038">
        <v>54348.7</v>
      </c>
      <c r="R1038">
        <f t="shared" si="65"/>
        <v>3404229.8646105085</v>
      </c>
      <c r="AG1038" t="s">
        <v>3391</v>
      </c>
      <c r="AH1038">
        <v>14555.25</v>
      </c>
      <c r="AI1038">
        <f t="shared" si="66"/>
        <v>1573661.3296804402</v>
      </c>
      <c r="AJ1038">
        <v>14350.7</v>
      </c>
      <c r="AK1038">
        <f t="shared" si="67"/>
        <v>1657662.5902862246</v>
      </c>
    </row>
    <row r="1039" spans="14:37">
      <c r="N1039" t="s">
        <v>3392</v>
      </c>
      <c r="O1039">
        <v>62208</v>
      </c>
      <c r="P1039">
        <f t="shared" si="64"/>
        <v>3876999.015294103</v>
      </c>
      <c r="Q1039">
        <v>55175.95</v>
      </c>
      <c r="R1039">
        <f t="shared" si="65"/>
        <v>3456046.1758654062</v>
      </c>
      <c r="AG1039" t="s">
        <v>3393</v>
      </c>
      <c r="AH1039">
        <v>14649.1</v>
      </c>
      <c r="AI1039">
        <f t="shared" si="66"/>
        <v>1583808.0544560717</v>
      </c>
      <c r="AJ1039">
        <v>14497.6</v>
      </c>
      <c r="AK1039">
        <f t="shared" si="67"/>
        <v>1674631.1447478917</v>
      </c>
    </row>
    <row r="1040" spans="14:37">
      <c r="N1040" t="s">
        <v>3394</v>
      </c>
      <c r="O1040">
        <v>63088.5</v>
      </c>
      <c r="P1040">
        <f t="shared" si="64"/>
        <v>3931874.5559474993</v>
      </c>
      <c r="Q1040">
        <v>55818.25</v>
      </c>
      <c r="R1040">
        <f t="shared" si="65"/>
        <v>3496277.8068343038</v>
      </c>
      <c r="AG1040" t="s">
        <v>3395</v>
      </c>
      <c r="AH1040">
        <v>14613.8</v>
      </c>
      <c r="AI1040">
        <f t="shared" si="66"/>
        <v>1579991.5452969901</v>
      </c>
      <c r="AJ1040">
        <v>14559.2</v>
      </c>
      <c r="AK1040">
        <f t="shared" si="67"/>
        <v>1681746.6175514227</v>
      </c>
    </row>
    <row r="1041" spans="14:37">
      <c r="N1041" t="s">
        <v>3396</v>
      </c>
      <c r="O1041">
        <v>63049.8</v>
      </c>
      <c r="P1041">
        <f t="shared" si="64"/>
        <v>3929462.6497313874</v>
      </c>
      <c r="Q1041">
        <v>56015.1</v>
      </c>
      <c r="R1041">
        <f t="shared" si="65"/>
        <v>3508607.8653057772</v>
      </c>
      <c r="AG1041" t="s">
        <v>3397</v>
      </c>
      <c r="AH1041">
        <v>14612.7</v>
      </c>
      <c r="AI1041">
        <f t="shared" si="66"/>
        <v>1579872.6172495401</v>
      </c>
      <c r="AJ1041">
        <v>14596.35</v>
      </c>
      <c r="AK1041">
        <f t="shared" si="67"/>
        <v>1686037.8483087467</v>
      </c>
    </row>
    <row r="1042" spans="14:37">
      <c r="N1042" t="s">
        <v>3398</v>
      </c>
      <c r="O1042">
        <v>63043.1</v>
      </c>
      <c r="P1042">
        <f t="shared" si="64"/>
        <v>3929045.0845725252</v>
      </c>
      <c r="Q1042">
        <v>56150.2</v>
      </c>
      <c r="R1042">
        <f t="shared" si="65"/>
        <v>3517070.0999996867</v>
      </c>
      <c r="AG1042" t="s">
        <v>3399</v>
      </c>
      <c r="AH1042">
        <v>14702.46</v>
      </c>
      <c r="AI1042">
        <f t="shared" si="66"/>
        <v>1589577.1459214704</v>
      </c>
      <c r="AJ1042">
        <v>14682.7</v>
      </c>
      <c r="AK1042">
        <f t="shared" si="67"/>
        <v>1696012.2164351251</v>
      </c>
    </row>
    <row r="1043" spans="14:37">
      <c r="N1043" t="s">
        <v>3400</v>
      </c>
      <c r="O1043">
        <v>63437.35</v>
      </c>
      <c r="P1043">
        <f t="shared" si="64"/>
        <v>3953615.9896294265</v>
      </c>
      <c r="Q1043">
        <v>56570.55</v>
      </c>
      <c r="R1043">
        <f t="shared" si="65"/>
        <v>3543399.4882571623</v>
      </c>
      <c r="AG1043" t="s">
        <v>3401</v>
      </c>
      <c r="AH1043">
        <v>14690.04</v>
      </c>
      <c r="AI1043">
        <f t="shared" si="66"/>
        <v>1588234.3401493519</v>
      </c>
      <c r="AJ1043">
        <v>14736.8</v>
      </c>
      <c r="AK1043">
        <f t="shared" si="67"/>
        <v>1702261.3573226414</v>
      </c>
    </row>
    <row r="1044" spans="14:37">
      <c r="N1044" t="s">
        <v>3402</v>
      </c>
      <c r="O1044">
        <v>62677.7</v>
      </c>
      <c r="P1044">
        <f t="shared" si="64"/>
        <v>3906272.2026250511</v>
      </c>
      <c r="Q1044">
        <v>55599.5</v>
      </c>
      <c r="R1044">
        <f t="shared" si="65"/>
        <v>3482576.0019542691</v>
      </c>
      <c r="AG1044" t="s">
        <v>3403</v>
      </c>
      <c r="AH1044">
        <v>14539.85</v>
      </c>
      <c r="AI1044">
        <f t="shared" si="66"/>
        <v>1571996.3370161385</v>
      </c>
      <c r="AJ1044">
        <v>14652.35</v>
      </c>
      <c r="AK1044">
        <f t="shared" si="67"/>
        <v>1692506.4599483204</v>
      </c>
    </row>
    <row r="1045" spans="14:37">
      <c r="N1045" t="s">
        <v>3404</v>
      </c>
      <c r="O1045">
        <v>62971.6</v>
      </c>
      <c r="P1045">
        <f t="shared" si="64"/>
        <v>3924588.978772732</v>
      </c>
      <c r="Q1045">
        <v>55738.65</v>
      </c>
      <c r="R1045">
        <f t="shared" si="65"/>
        <v>3491291.9157785289</v>
      </c>
      <c r="AG1045" t="s">
        <v>3405</v>
      </c>
      <c r="AH1045">
        <v>14611.85</v>
      </c>
      <c r="AI1045">
        <f t="shared" si="66"/>
        <v>1579780.7183037833</v>
      </c>
      <c r="AJ1045">
        <v>14714.6</v>
      </c>
      <c r="AK1045">
        <f t="shared" si="67"/>
        <v>1699697.014851239</v>
      </c>
    </row>
    <row r="1046" spans="14:37">
      <c r="N1046" t="s">
        <v>3406</v>
      </c>
      <c r="O1046">
        <v>64817.1</v>
      </c>
      <c r="P1046">
        <f t="shared" si="64"/>
        <v>4039606.3669338254</v>
      </c>
      <c r="Q1046">
        <v>57337.75</v>
      </c>
      <c r="R1046">
        <f t="shared" si="65"/>
        <v>3591454.4583324203</v>
      </c>
      <c r="AG1046" t="s">
        <v>3407</v>
      </c>
      <c r="AH1046">
        <v>14707.34</v>
      </c>
      <c r="AI1046">
        <f t="shared" si="66"/>
        <v>1590104.7539865221</v>
      </c>
      <c r="AJ1046">
        <v>14690.05</v>
      </c>
      <c r="AK1046">
        <f t="shared" si="67"/>
        <v>1696861.2217128188</v>
      </c>
    </row>
    <row r="1047" spans="14:37">
      <c r="N1047" t="s">
        <v>3408</v>
      </c>
      <c r="O1047">
        <v>64828.1</v>
      </c>
      <c r="P1047">
        <f t="shared" si="64"/>
        <v>4040291.9216722548</v>
      </c>
      <c r="Q1047">
        <v>56831.95</v>
      </c>
      <c r="R1047">
        <f t="shared" si="65"/>
        <v>3559772.753608664</v>
      </c>
      <c r="AG1047" t="s">
        <v>3409</v>
      </c>
      <c r="AH1047">
        <v>14649.49</v>
      </c>
      <c r="AI1047">
        <f t="shared" si="66"/>
        <v>1583850.2198547132</v>
      </c>
      <c r="AJ1047">
        <v>14633.25</v>
      </c>
      <c r="AK1047">
        <f t="shared" si="67"/>
        <v>1690300.2013355372</v>
      </c>
    </row>
    <row r="1048" spans="14:37">
      <c r="N1048" t="s">
        <v>3410</v>
      </c>
      <c r="O1048">
        <v>63624.35</v>
      </c>
      <c r="P1048">
        <f t="shared" si="64"/>
        <v>3965270.4201827315</v>
      </c>
      <c r="Q1048">
        <v>55489.9</v>
      </c>
      <c r="R1048">
        <f t="shared" si="65"/>
        <v>3475711.0062292321</v>
      </c>
      <c r="AG1048" t="s">
        <v>3411</v>
      </c>
      <c r="AH1048">
        <v>14807.97</v>
      </c>
      <c r="AI1048">
        <f t="shared" si="66"/>
        <v>1600984.5080000733</v>
      </c>
      <c r="AJ1048">
        <v>14805.65</v>
      </c>
      <c r="AK1048">
        <f t="shared" si="67"/>
        <v>1710214.2843116531</v>
      </c>
    </row>
    <row r="1049" spans="14:37">
      <c r="N1049" t="s">
        <v>3412</v>
      </c>
      <c r="O1049">
        <v>63328.9</v>
      </c>
      <c r="P1049">
        <f t="shared" si="64"/>
        <v>3946857.0431400901</v>
      </c>
      <c r="Q1049">
        <v>55171.15</v>
      </c>
      <c r="R1049">
        <f t="shared" si="65"/>
        <v>3455745.5191183244</v>
      </c>
      <c r="AG1049" t="s">
        <v>3413</v>
      </c>
      <c r="AH1049">
        <v>14888.83</v>
      </c>
      <c r="AI1049">
        <f t="shared" si="66"/>
        <v>1609726.8006517256</v>
      </c>
      <c r="AJ1049">
        <v>14879.6</v>
      </c>
      <c r="AK1049">
        <f t="shared" si="67"/>
        <v>1718756.3170035542</v>
      </c>
    </row>
    <row r="1050" spans="14:37">
      <c r="N1050" t="s">
        <v>3414</v>
      </c>
      <c r="O1050">
        <v>62785.65</v>
      </c>
      <c r="P1050">
        <f t="shared" si="64"/>
        <v>3912999.9875353687</v>
      </c>
      <c r="Q1050">
        <v>54396.65</v>
      </c>
      <c r="R1050">
        <f t="shared" si="65"/>
        <v>3407233.3002402126</v>
      </c>
      <c r="AG1050" t="s">
        <v>3415</v>
      </c>
      <c r="AH1050">
        <v>15065.99</v>
      </c>
      <c r="AI1050">
        <f t="shared" si="66"/>
        <v>1628880.7032756025</v>
      </c>
      <c r="AJ1050">
        <v>15064.2</v>
      </c>
      <c r="AK1050">
        <f t="shared" si="67"/>
        <v>1740079.6332297199</v>
      </c>
    </row>
    <row r="1051" spans="14:37">
      <c r="N1051" t="s">
        <v>3416</v>
      </c>
      <c r="O1051">
        <v>60998.7</v>
      </c>
      <c r="P1051">
        <f t="shared" si="64"/>
        <v>3801631.6202774625</v>
      </c>
      <c r="Q1051">
        <v>52646.25</v>
      </c>
      <c r="R1051">
        <f t="shared" si="65"/>
        <v>3297593.8064710102</v>
      </c>
      <c r="AG1051" t="s">
        <v>3417</v>
      </c>
      <c r="AH1051">
        <v>15134.44</v>
      </c>
      <c r="AI1051">
        <f t="shared" si="66"/>
        <v>1636281.2713192038</v>
      </c>
      <c r="AJ1051">
        <v>15160.85</v>
      </c>
      <c r="AK1051">
        <f t="shared" si="67"/>
        <v>1751243.7638540913</v>
      </c>
    </row>
    <row r="1052" spans="14:37">
      <c r="N1052" t="s">
        <v>3418</v>
      </c>
      <c r="O1052">
        <v>61291.55</v>
      </c>
      <c r="P1052">
        <f t="shared" si="64"/>
        <v>3819882.9571092026</v>
      </c>
      <c r="Q1052">
        <v>52789.8</v>
      </c>
      <c r="R1052">
        <f t="shared" si="65"/>
        <v>3306585.3223134289</v>
      </c>
      <c r="AG1052" t="s">
        <v>3419</v>
      </c>
      <c r="AH1052">
        <v>15301.93</v>
      </c>
      <c r="AI1052">
        <f t="shared" si="66"/>
        <v>1654389.6882895874</v>
      </c>
      <c r="AJ1052">
        <v>15265.5</v>
      </c>
      <c r="AK1052">
        <f t="shared" si="67"/>
        <v>1763331.9818555443</v>
      </c>
    </row>
    <row r="1053" spans="14:37">
      <c r="N1053" t="s">
        <v>3420</v>
      </c>
      <c r="O1053">
        <v>61279.3</v>
      </c>
      <c r="P1053">
        <f t="shared" si="64"/>
        <v>3819119.4984232243</v>
      </c>
      <c r="Q1053">
        <v>52665.5</v>
      </c>
      <c r="R1053">
        <f t="shared" si="65"/>
        <v>3298799.5653004535</v>
      </c>
      <c r="AG1053" t="s">
        <v>3421</v>
      </c>
      <c r="AH1053">
        <v>15534.52</v>
      </c>
      <c r="AI1053">
        <f t="shared" si="66"/>
        <v>1679536.4833408834</v>
      </c>
      <c r="AJ1053">
        <v>15411.6</v>
      </c>
      <c r="AK1053">
        <f t="shared" si="67"/>
        <v>1780208.1275795032</v>
      </c>
    </row>
    <row r="1054" spans="14:37">
      <c r="N1054" t="s">
        <v>3422</v>
      </c>
      <c r="O1054">
        <v>61755.85</v>
      </c>
      <c r="P1054">
        <f t="shared" si="64"/>
        <v>3848819.59938674</v>
      </c>
      <c r="Q1054">
        <v>53523.6</v>
      </c>
      <c r="R1054">
        <f t="shared" si="65"/>
        <v>3352548.2225235752</v>
      </c>
      <c r="AG1054" t="s">
        <v>3423</v>
      </c>
      <c r="AH1054">
        <v>15717.7</v>
      </c>
      <c r="AI1054">
        <f t="shared" si="66"/>
        <v>1699341.246733533</v>
      </c>
      <c r="AJ1054">
        <v>15665.8</v>
      </c>
      <c r="AK1054">
        <f t="shared" si="67"/>
        <v>1809571.0039862818</v>
      </c>
    </row>
    <row r="1055" spans="14:37">
      <c r="N1055" t="s">
        <v>3424</v>
      </c>
      <c r="O1055">
        <v>61445.4</v>
      </c>
      <c r="P1055">
        <f t="shared" si="64"/>
        <v>3829471.3749735132</v>
      </c>
      <c r="Q1055">
        <v>53141.35</v>
      </c>
      <c r="R1055">
        <f t="shared" si="65"/>
        <v>3328605.2971960627</v>
      </c>
      <c r="AG1055" t="s">
        <v>3425</v>
      </c>
      <c r="AH1055">
        <v>15538.86</v>
      </c>
      <c r="AI1055">
        <f t="shared" si="66"/>
        <v>1680005.7085462776</v>
      </c>
      <c r="AJ1055">
        <v>15438.45</v>
      </c>
      <c r="AK1055">
        <f t="shared" si="67"/>
        <v>1783309.5958388345</v>
      </c>
    </row>
    <row r="1056" spans="14:37">
      <c r="N1056" t="s">
        <v>3426</v>
      </c>
      <c r="O1056">
        <v>62176.5</v>
      </c>
      <c r="P1056">
        <f t="shared" si="64"/>
        <v>3875035.8358158725</v>
      </c>
      <c r="Q1056">
        <v>53614.7</v>
      </c>
      <c r="R1056">
        <f t="shared" si="65"/>
        <v>3358254.4370359005</v>
      </c>
      <c r="AG1056" t="s">
        <v>3427</v>
      </c>
      <c r="AH1056">
        <v>15449.3</v>
      </c>
      <c r="AI1056">
        <f t="shared" si="66"/>
        <v>1670322.8031557014</v>
      </c>
      <c r="AJ1056">
        <v>15395.9</v>
      </c>
      <c r="AK1056">
        <f t="shared" si="67"/>
        <v>1778394.6061019797</v>
      </c>
    </row>
    <row r="1057" spans="14:37">
      <c r="N1057" t="s">
        <v>3428</v>
      </c>
      <c r="O1057">
        <v>63486.55</v>
      </c>
      <c r="P1057">
        <f t="shared" si="64"/>
        <v>3956682.2890049485</v>
      </c>
      <c r="Q1057">
        <v>54927.8</v>
      </c>
      <c r="R1057">
        <f t="shared" si="65"/>
        <v>3440502.8484094944</v>
      </c>
      <c r="AG1057" t="s">
        <v>3429</v>
      </c>
      <c r="AH1057">
        <v>15601.84</v>
      </c>
      <c r="AI1057">
        <f t="shared" si="66"/>
        <v>1686814.8798448313</v>
      </c>
      <c r="AJ1057">
        <v>15436.85</v>
      </c>
      <c r="AK1057">
        <f t="shared" si="67"/>
        <v>1783124.7783634181</v>
      </c>
    </row>
    <row r="1058" spans="14:37">
      <c r="N1058" t="s">
        <v>3430</v>
      </c>
      <c r="O1058">
        <v>63102.85</v>
      </c>
      <c r="P1058">
        <f t="shared" si="64"/>
        <v>3932768.8932653596</v>
      </c>
      <c r="Q1058">
        <v>54834.95</v>
      </c>
      <c r="R1058">
        <f t="shared" si="65"/>
        <v>3434687.0194581286</v>
      </c>
      <c r="AG1058" t="s">
        <v>3431</v>
      </c>
      <c r="AH1058">
        <v>15501.86</v>
      </c>
      <c r="AI1058">
        <f t="shared" si="66"/>
        <v>1676005.4014956823</v>
      </c>
      <c r="AJ1058">
        <v>15270.9</v>
      </c>
      <c r="AK1058">
        <f t="shared" si="67"/>
        <v>1763955.7408350746</v>
      </c>
    </row>
    <row r="1059" spans="14:37">
      <c r="N1059" t="s">
        <v>3432</v>
      </c>
      <c r="O1059">
        <v>63499.199999999997</v>
      </c>
      <c r="P1059">
        <f t="shared" si="64"/>
        <v>3957470.6769541423</v>
      </c>
      <c r="Q1059">
        <v>55640.2</v>
      </c>
      <c r="R1059">
        <f t="shared" si="65"/>
        <v>3485125.3206222341</v>
      </c>
      <c r="AG1059" t="s">
        <v>3433</v>
      </c>
      <c r="AH1059">
        <v>15481.75</v>
      </c>
      <c r="AI1059">
        <f t="shared" si="66"/>
        <v>1673831.1805554803</v>
      </c>
      <c r="AJ1059">
        <v>15300.35</v>
      </c>
      <c r="AK1059">
        <f t="shared" si="67"/>
        <v>1767357.5374919574</v>
      </c>
    </row>
    <row r="1060" spans="14:37">
      <c r="N1060" t="s">
        <v>3434</v>
      </c>
      <c r="O1060">
        <v>63698.05</v>
      </c>
      <c r="P1060">
        <f t="shared" si="64"/>
        <v>3969863.636930211</v>
      </c>
      <c r="Q1060">
        <v>56086.8</v>
      </c>
      <c r="R1060">
        <f t="shared" si="65"/>
        <v>3513098.9254653137</v>
      </c>
      <c r="AG1060" t="s">
        <v>3435</v>
      </c>
      <c r="AH1060">
        <v>15595.42</v>
      </c>
      <c r="AI1060">
        <f t="shared" si="66"/>
        <v>1686120.7725133495</v>
      </c>
      <c r="AJ1060">
        <v>15460</v>
      </c>
      <c r="AK1060">
        <f t="shared" si="67"/>
        <v>1785798.8562108488</v>
      </c>
    </row>
    <row r="1061" spans="14:37">
      <c r="N1061" t="s">
        <v>3436</v>
      </c>
      <c r="O1061">
        <v>63774</v>
      </c>
      <c r="P1061">
        <f t="shared" si="64"/>
        <v>3974597.0807832778</v>
      </c>
      <c r="Q1061">
        <v>56108.85</v>
      </c>
      <c r="R1061">
        <f t="shared" si="65"/>
        <v>3514480.067397221</v>
      </c>
      <c r="AG1061" t="s">
        <v>3437</v>
      </c>
      <c r="AH1061">
        <v>15651.42</v>
      </c>
      <c r="AI1061">
        <f t="shared" si="66"/>
        <v>1692175.291292629</v>
      </c>
      <c r="AJ1061">
        <v>15519.4</v>
      </c>
      <c r="AK1061">
        <f t="shared" si="67"/>
        <v>1792660.2049856824</v>
      </c>
    </row>
    <row r="1062" spans="14:37">
      <c r="N1062" t="s">
        <v>3438</v>
      </c>
      <c r="O1062">
        <v>64463.85</v>
      </c>
      <c r="P1062">
        <f t="shared" si="64"/>
        <v>4017590.7113565258</v>
      </c>
      <c r="Q1062">
        <v>56810.400000000001</v>
      </c>
      <c r="R1062">
        <f t="shared" si="65"/>
        <v>3558422.930087911</v>
      </c>
      <c r="AG1062" t="s">
        <v>3439</v>
      </c>
      <c r="AH1062">
        <v>15685.13</v>
      </c>
      <c r="AI1062">
        <f t="shared" si="66"/>
        <v>1695819.8953649413</v>
      </c>
      <c r="AJ1062">
        <v>15531.3</v>
      </c>
      <c r="AK1062">
        <f t="shared" si="67"/>
        <v>1794034.7849590916</v>
      </c>
    </row>
    <row r="1063" spans="14:37">
      <c r="N1063" t="s">
        <v>3440</v>
      </c>
      <c r="O1063">
        <v>65031.3</v>
      </c>
      <c r="P1063">
        <f t="shared" si="64"/>
        <v>4052955.9873857936</v>
      </c>
      <c r="Q1063">
        <v>57233.55</v>
      </c>
      <c r="R1063">
        <f t="shared" si="65"/>
        <v>3584927.7014478506</v>
      </c>
      <c r="AG1063" t="s">
        <v>3441</v>
      </c>
      <c r="AH1063">
        <v>15803.94</v>
      </c>
      <c r="AI1063">
        <f t="shared" si="66"/>
        <v>1708665.2056536232</v>
      </c>
      <c r="AJ1063">
        <v>15616.1</v>
      </c>
      <c r="AK1063">
        <f t="shared" si="67"/>
        <v>1803830.1111561602</v>
      </c>
    </row>
    <row r="1064" spans="14:37">
      <c r="N1064" t="s">
        <v>3442</v>
      </c>
      <c r="O1064">
        <v>65789.7</v>
      </c>
      <c r="P1064">
        <f t="shared" si="64"/>
        <v>4100221.8704426186</v>
      </c>
      <c r="Q1064">
        <v>57769.25</v>
      </c>
      <c r="R1064">
        <f t="shared" si="65"/>
        <v>3618482.2471586373</v>
      </c>
      <c r="AG1064" t="s">
        <v>3443</v>
      </c>
      <c r="AH1064">
        <v>15966.44</v>
      </c>
      <c r="AI1064">
        <f t="shared" si="66"/>
        <v>1726234.1217542102</v>
      </c>
      <c r="AJ1064">
        <v>15899.1</v>
      </c>
      <c r="AK1064">
        <f t="shared" si="67"/>
        <v>1836519.702120434</v>
      </c>
    </row>
    <row r="1065" spans="14:37">
      <c r="N1065" t="s">
        <v>3444</v>
      </c>
      <c r="O1065">
        <v>66221.600000000006</v>
      </c>
      <c r="P1065">
        <f t="shared" si="64"/>
        <v>4127139.2423996911</v>
      </c>
      <c r="Q1065">
        <v>58300.35</v>
      </c>
      <c r="R1065">
        <f t="shared" si="65"/>
        <v>3651748.6634868043</v>
      </c>
      <c r="AG1065" t="s">
        <v>1318</v>
      </c>
      <c r="AH1065">
        <v>16045.4</v>
      </c>
      <c r="AI1065">
        <f t="shared" si="66"/>
        <v>1734770.9932329941</v>
      </c>
      <c r="AJ1065">
        <v>15965.05</v>
      </c>
      <c r="AK1065">
        <f t="shared" si="67"/>
        <v>1844137.647435253</v>
      </c>
    </row>
    <row r="1066" spans="14:37">
      <c r="N1066" t="s">
        <v>3445</v>
      </c>
      <c r="O1066">
        <v>66915.25</v>
      </c>
      <c r="P1066">
        <f t="shared" si="64"/>
        <v>4170369.7009734879</v>
      </c>
      <c r="Q1066">
        <v>59045.7</v>
      </c>
      <c r="R1066">
        <f t="shared" si="65"/>
        <v>3698435.0189946163</v>
      </c>
      <c r="AG1066" t="s">
        <v>1320</v>
      </c>
      <c r="AH1066">
        <v>16063.37</v>
      </c>
      <c r="AI1066">
        <f t="shared" si="66"/>
        <v>1736713.845062702</v>
      </c>
      <c r="AJ1066">
        <v>15979.2</v>
      </c>
      <c r="AK1066">
        <f t="shared" si="67"/>
        <v>1845772.1269834668</v>
      </c>
    </row>
    <row r="1067" spans="14:37">
      <c r="N1067" t="s">
        <v>3446</v>
      </c>
      <c r="O1067">
        <v>67372.7</v>
      </c>
      <c r="P1067">
        <f t="shared" si="64"/>
        <v>4198879.4296184583</v>
      </c>
      <c r="Q1067">
        <v>59148.05</v>
      </c>
      <c r="R1067">
        <f t="shared" si="65"/>
        <v>3704845.8977579153</v>
      </c>
      <c r="AG1067" t="s">
        <v>1322</v>
      </c>
      <c r="AH1067">
        <v>16066.62</v>
      </c>
      <c r="AI1067">
        <f t="shared" si="66"/>
        <v>1737065.2233847138</v>
      </c>
      <c r="AJ1067">
        <v>15974.95</v>
      </c>
      <c r="AK1067">
        <f t="shared" si="67"/>
        <v>1845281.205564392</v>
      </c>
    </row>
    <row r="1068" spans="14:37">
      <c r="N1068" t="s">
        <v>3447</v>
      </c>
      <c r="O1068">
        <v>67410.850000000006</v>
      </c>
      <c r="P1068">
        <f t="shared" si="64"/>
        <v>4201257.0580976484</v>
      </c>
      <c r="Q1068">
        <v>58977.1</v>
      </c>
      <c r="R1068">
        <f t="shared" si="65"/>
        <v>3694138.1329842377</v>
      </c>
      <c r="AG1068" t="s">
        <v>1324</v>
      </c>
      <c r="AH1068">
        <v>16048.16</v>
      </c>
      <c r="AI1068">
        <f t="shared" si="66"/>
        <v>1735069.3945156869</v>
      </c>
      <c r="AJ1068">
        <v>16019.3</v>
      </c>
      <c r="AK1068">
        <f t="shared" si="67"/>
        <v>1850404.11496109</v>
      </c>
    </row>
    <row r="1069" spans="14:37">
      <c r="N1069" t="s">
        <v>3448</v>
      </c>
      <c r="O1069">
        <v>67864.25</v>
      </c>
      <c r="P1069">
        <f t="shared" si="64"/>
        <v>4229514.3779525599</v>
      </c>
      <c r="Q1069">
        <v>59317</v>
      </c>
      <c r="R1069">
        <f t="shared" si="65"/>
        <v>3715428.3888869751</v>
      </c>
      <c r="AG1069" t="s">
        <v>1326</v>
      </c>
      <c r="AH1069">
        <v>15459.14</v>
      </c>
      <c r="AI1069">
        <f t="shared" si="66"/>
        <v>1671386.6685983462</v>
      </c>
      <c r="AJ1069">
        <v>15442.25</v>
      </c>
      <c r="AK1069">
        <f t="shared" si="67"/>
        <v>1783748.5373429481</v>
      </c>
    </row>
    <row r="1070" spans="14:37">
      <c r="N1070" t="s">
        <v>3449</v>
      </c>
      <c r="O1070">
        <v>67589.850000000006</v>
      </c>
      <c r="P1070">
        <f t="shared" si="64"/>
        <v>4212412.9033866404</v>
      </c>
      <c r="Q1070">
        <v>59025.9</v>
      </c>
      <c r="R1070">
        <f t="shared" si="65"/>
        <v>3697194.8099129042</v>
      </c>
      <c r="AG1070" t="s">
        <v>1328</v>
      </c>
      <c r="AH1070">
        <v>15582.56</v>
      </c>
      <c r="AI1070">
        <f t="shared" si="66"/>
        <v>1684730.3955222508</v>
      </c>
      <c r="AJ1070">
        <v>15680.55</v>
      </c>
      <c r="AK1070">
        <f t="shared" si="67"/>
        <v>1811274.7900877765</v>
      </c>
    </row>
    <row r="1071" spans="14:37">
      <c r="N1071" t="s">
        <v>3450</v>
      </c>
      <c r="O1071">
        <v>67266.25</v>
      </c>
      <c r="P1071">
        <f t="shared" si="64"/>
        <v>4192245.1294451994</v>
      </c>
      <c r="Q1071">
        <v>58688.25</v>
      </c>
      <c r="R1071">
        <f t="shared" si="65"/>
        <v>3676045.4868603605</v>
      </c>
      <c r="AG1071" t="s">
        <v>1330</v>
      </c>
      <c r="AH1071">
        <v>15873.49</v>
      </c>
      <c r="AI1071">
        <f t="shared" si="66"/>
        <v>1716184.7017446742</v>
      </c>
      <c r="AJ1071">
        <v>16022.3</v>
      </c>
      <c r="AK1071">
        <f t="shared" si="67"/>
        <v>1850750.6477274958</v>
      </c>
    </row>
    <row r="1072" spans="14:37">
      <c r="N1072" t="s">
        <v>3451</v>
      </c>
      <c r="O1072">
        <v>68099.649999999994</v>
      </c>
      <c r="P1072">
        <f t="shared" si="64"/>
        <v>4244185.2493549548</v>
      </c>
      <c r="Q1072">
        <v>59279.5</v>
      </c>
      <c r="R1072">
        <f t="shared" si="65"/>
        <v>3713079.508050398</v>
      </c>
      <c r="AG1072" t="s">
        <v>1332</v>
      </c>
      <c r="AH1072">
        <v>16047.81</v>
      </c>
      <c r="AI1072">
        <f t="shared" si="66"/>
        <v>1735031.5537733166</v>
      </c>
      <c r="AJ1072">
        <v>16194.05</v>
      </c>
      <c r="AK1072">
        <f t="shared" si="67"/>
        <v>1870589.6486042235</v>
      </c>
    </row>
    <row r="1073" spans="14:37">
      <c r="N1073" t="s">
        <v>3452</v>
      </c>
      <c r="O1073">
        <v>67633.850000000006</v>
      </c>
      <c r="P1073">
        <f t="shared" si="64"/>
        <v>4215155.1223403597</v>
      </c>
      <c r="Q1073">
        <v>58946.3</v>
      </c>
      <c r="R1073">
        <f t="shared" si="65"/>
        <v>3692208.9188571288</v>
      </c>
      <c r="AG1073" t="s">
        <v>1334</v>
      </c>
      <c r="AH1073">
        <v>15829.44</v>
      </c>
      <c r="AI1073">
        <f t="shared" si="66"/>
        <v>1711422.1740263305</v>
      </c>
      <c r="AJ1073">
        <v>15989.5</v>
      </c>
      <c r="AK1073">
        <f t="shared" si="67"/>
        <v>1846961.88948146</v>
      </c>
    </row>
    <row r="1074" spans="14:37">
      <c r="N1074" t="s">
        <v>3453</v>
      </c>
      <c r="O1074">
        <v>67119</v>
      </c>
      <c r="P1074">
        <f t="shared" si="64"/>
        <v>4183068.0444239466</v>
      </c>
      <c r="Q1074">
        <v>58377.45</v>
      </c>
      <c r="R1074">
        <f t="shared" si="65"/>
        <v>3656577.9624868073</v>
      </c>
      <c r="AG1074" t="s">
        <v>1336</v>
      </c>
      <c r="AH1074">
        <v>15729.67</v>
      </c>
      <c r="AI1074">
        <f t="shared" si="66"/>
        <v>1700635.4001226039</v>
      </c>
      <c r="AJ1074">
        <v>15990.4</v>
      </c>
      <c r="AK1074">
        <f t="shared" si="67"/>
        <v>1847065.8493113813</v>
      </c>
    </row>
    <row r="1075" spans="14:37">
      <c r="N1075" t="s">
        <v>3454</v>
      </c>
      <c r="O1075">
        <v>66948.3</v>
      </c>
      <c r="P1075">
        <f t="shared" si="64"/>
        <v>4172429.4813466789</v>
      </c>
      <c r="Q1075">
        <v>58089.4</v>
      </c>
      <c r="R1075">
        <f t="shared" si="65"/>
        <v>3638535.4258207772</v>
      </c>
      <c r="AG1075" t="s">
        <v>1338</v>
      </c>
      <c r="AH1075">
        <v>15594.93</v>
      </c>
      <c r="AI1075">
        <f t="shared" si="66"/>
        <v>1686067.7954740308</v>
      </c>
      <c r="AJ1075">
        <v>15954.5</v>
      </c>
      <c r="AK1075">
        <f t="shared" si="67"/>
        <v>1842919.0072067264</v>
      </c>
    </row>
    <row r="1076" spans="14:37">
      <c r="N1076" t="s">
        <v>3455</v>
      </c>
      <c r="O1076">
        <v>64986.65</v>
      </c>
      <c r="P1076">
        <f t="shared" si="64"/>
        <v>4050173.258379349</v>
      </c>
      <c r="Q1076">
        <v>56427.75</v>
      </c>
      <c r="R1076">
        <f t="shared" si="65"/>
        <v>3534454.9500314752</v>
      </c>
      <c r="AG1076" t="s">
        <v>1340</v>
      </c>
      <c r="AH1076">
        <v>15565.68</v>
      </c>
      <c r="AI1076">
        <f t="shared" si="66"/>
        <v>1682905.3905759254</v>
      </c>
      <c r="AJ1076">
        <v>15974.85</v>
      </c>
      <c r="AK1076">
        <f t="shared" si="67"/>
        <v>1845269.6544721785</v>
      </c>
    </row>
    <row r="1077" spans="14:37">
      <c r="N1077" t="s">
        <v>3456</v>
      </c>
      <c r="O1077">
        <v>65304.3</v>
      </c>
      <c r="P1077">
        <f t="shared" si="64"/>
        <v>4069970.2095304574</v>
      </c>
      <c r="Q1077">
        <v>56385.7</v>
      </c>
      <c r="R1077">
        <f t="shared" si="65"/>
        <v>3531821.0716533931</v>
      </c>
      <c r="AG1077" t="s">
        <v>1342</v>
      </c>
      <c r="AH1077">
        <v>15723.5</v>
      </c>
      <c r="AI1077">
        <f t="shared" si="66"/>
        <v>1699968.3218928154</v>
      </c>
      <c r="AJ1077">
        <v>16088.7</v>
      </c>
      <c r="AK1077">
        <f t="shared" si="67"/>
        <v>1858420.5729572761</v>
      </c>
    </row>
    <row r="1078" spans="14:37">
      <c r="N1078" t="s">
        <v>3457</v>
      </c>
      <c r="O1078">
        <v>65038.9</v>
      </c>
      <c r="P1078">
        <f t="shared" si="64"/>
        <v>4053429.6433868897</v>
      </c>
      <c r="Q1078">
        <v>56386.7</v>
      </c>
      <c r="R1078">
        <f t="shared" si="65"/>
        <v>3531883.708475702</v>
      </c>
      <c r="AG1078" t="s">
        <v>1344</v>
      </c>
      <c r="AH1078">
        <v>15825.14</v>
      </c>
      <c r="AI1078">
        <f t="shared" si="66"/>
        <v>1710957.2734772072</v>
      </c>
      <c r="AJ1078">
        <v>16199.2</v>
      </c>
      <c r="AK1078">
        <f t="shared" si="67"/>
        <v>1871184.5298532201</v>
      </c>
    </row>
    <row r="1079" spans="14:37">
      <c r="N1079" t="s">
        <v>3458</v>
      </c>
      <c r="O1079">
        <v>65200.05</v>
      </c>
      <c r="P1079">
        <f t="shared" si="64"/>
        <v>4063473.0203048852</v>
      </c>
      <c r="Q1079">
        <v>56401.45</v>
      </c>
      <c r="R1079">
        <f t="shared" si="65"/>
        <v>3532807.6016047555</v>
      </c>
      <c r="AG1079" t="s">
        <v>1346</v>
      </c>
      <c r="AH1079">
        <v>16280.08</v>
      </c>
      <c r="AI1079">
        <f t="shared" si="66"/>
        <v>1760143.7515744448</v>
      </c>
      <c r="AJ1079">
        <v>16677.8</v>
      </c>
      <c r="AK1079">
        <f t="shared" si="67"/>
        <v>1926468.057187147</v>
      </c>
    </row>
    <row r="1080" spans="14:37">
      <c r="N1080" t="s">
        <v>3459</v>
      </c>
      <c r="O1080">
        <v>64881.65</v>
      </c>
      <c r="P1080">
        <f t="shared" si="64"/>
        <v>4043629.3267852468</v>
      </c>
      <c r="Q1080">
        <v>56347.95</v>
      </c>
      <c r="R1080">
        <f t="shared" si="65"/>
        <v>3529456.5316112381</v>
      </c>
      <c r="AG1080" t="s">
        <v>1348</v>
      </c>
      <c r="AH1080">
        <v>16469.150000000001</v>
      </c>
      <c r="AI1080">
        <f t="shared" si="66"/>
        <v>1780585.320602987</v>
      </c>
      <c r="AJ1080">
        <v>16952.849999999999</v>
      </c>
      <c r="AK1080">
        <f t="shared" si="67"/>
        <v>1958239.3363204456</v>
      </c>
    </row>
    <row r="1081" spans="14:37">
      <c r="N1081" t="s">
        <v>3460</v>
      </c>
      <c r="O1081">
        <v>64398</v>
      </c>
      <c r="P1081">
        <f t="shared" si="64"/>
        <v>4013486.731399653</v>
      </c>
      <c r="Q1081">
        <v>55911.75</v>
      </c>
      <c r="R1081">
        <f t="shared" si="65"/>
        <v>3502134.3497201698</v>
      </c>
      <c r="AG1081" t="s">
        <v>1350</v>
      </c>
      <c r="AH1081">
        <v>16544.349999999999</v>
      </c>
      <c r="AI1081">
        <f t="shared" si="66"/>
        <v>1788715.6743923044</v>
      </c>
      <c r="AJ1081">
        <v>17019.849999999999</v>
      </c>
      <c r="AK1081">
        <f t="shared" si="67"/>
        <v>1965978.5681035067</v>
      </c>
    </row>
    <row r="1082" spans="14:37">
      <c r="N1082" t="s">
        <v>3461</v>
      </c>
      <c r="O1082">
        <v>64397</v>
      </c>
      <c r="P1082">
        <f t="shared" si="64"/>
        <v>4013424.4082416142</v>
      </c>
      <c r="Q1082">
        <v>56293.05</v>
      </c>
      <c r="R1082">
        <f t="shared" si="65"/>
        <v>3526017.770066489</v>
      </c>
      <c r="AG1082" t="s">
        <v>1352</v>
      </c>
      <c r="AH1082">
        <v>16513.349999999999</v>
      </c>
      <c r="AI1082">
        <f t="shared" si="66"/>
        <v>1785364.0657823463</v>
      </c>
      <c r="AJ1082">
        <v>16942</v>
      </c>
      <c r="AK1082">
        <f t="shared" si="67"/>
        <v>1956986.0428152783</v>
      </c>
    </row>
    <row r="1083" spans="14:37">
      <c r="N1083" t="s">
        <v>3462</v>
      </c>
      <c r="O1083">
        <v>64644.85</v>
      </c>
      <c r="P1083">
        <f t="shared" si="64"/>
        <v>4028871.2029615967</v>
      </c>
      <c r="Q1083">
        <v>56743.3</v>
      </c>
      <c r="R1083">
        <f t="shared" si="65"/>
        <v>3554219.999310995</v>
      </c>
      <c r="AG1083" t="s">
        <v>1354</v>
      </c>
      <c r="AH1083">
        <v>16534.740000000002</v>
      </c>
      <c r="AI1083">
        <f t="shared" si="66"/>
        <v>1787676.6757232177</v>
      </c>
      <c r="AJ1083">
        <v>16903.55</v>
      </c>
      <c r="AK1083">
        <f t="shared" si="67"/>
        <v>1952544.6478591783</v>
      </c>
    </row>
    <row r="1084" spans="14:37">
      <c r="N1084" t="s">
        <v>3463</v>
      </c>
      <c r="O1084">
        <v>65389.7</v>
      </c>
      <c r="P1084">
        <f t="shared" si="64"/>
        <v>4075292.6072269934</v>
      </c>
      <c r="Q1084">
        <v>57276.95</v>
      </c>
      <c r="R1084">
        <f t="shared" si="65"/>
        <v>3587646.1395360488</v>
      </c>
      <c r="AG1084" t="s">
        <v>1356</v>
      </c>
      <c r="AH1084">
        <v>16051.46</v>
      </c>
      <c r="AI1084">
        <f t="shared" si="66"/>
        <v>1735426.1786580374</v>
      </c>
      <c r="AJ1084">
        <v>16359.8</v>
      </c>
      <c r="AK1084">
        <f t="shared" si="67"/>
        <v>1889735.58394814</v>
      </c>
    </row>
    <row r="1085" spans="14:37">
      <c r="N1085" t="s">
        <v>3464</v>
      </c>
      <c r="O1085">
        <v>65179.65</v>
      </c>
      <c r="P1085">
        <f t="shared" si="64"/>
        <v>4062201.6278808885</v>
      </c>
      <c r="Q1085">
        <v>57044.6</v>
      </c>
      <c r="R1085">
        <f t="shared" si="65"/>
        <v>3573092.473872616</v>
      </c>
      <c r="AG1085" t="s">
        <v>1358</v>
      </c>
      <c r="AH1085">
        <v>15869.12</v>
      </c>
      <c r="AI1085">
        <f t="shared" si="66"/>
        <v>1715712.2330470772</v>
      </c>
      <c r="AJ1085">
        <v>16124.25</v>
      </c>
      <c r="AK1085">
        <f t="shared" si="67"/>
        <v>1862526.9862391837</v>
      </c>
    </row>
    <row r="1086" spans="14:37">
      <c r="N1086" t="s">
        <v>3465</v>
      </c>
      <c r="O1086">
        <v>63547.55</v>
      </c>
      <c r="P1086">
        <f t="shared" si="64"/>
        <v>3960484.0016453317</v>
      </c>
      <c r="Q1086">
        <v>54905.9</v>
      </c>
      <c r="R1086">
        <f t="shared" si="65"/>
        <v>3439131.1020009336</v>
      </c>
      <c r="AG1086" t="s">
        <v>1360</v>
      </c>
      <c r="AH1086">
        <v>15795.86</v>
      </c>
      <c r="AI1086">
        <f t="shared" si="66"/>
        <v>1707791.6250868984</v>
      </c>
      <c r="AJ1086">
        <v>16080.15</v>
      </c>
      <c r="AK1086">
        <f t="shared" si="67"/>
        <v>1857432.9545730194</v>
      </c>
    </row>
    <row r="1087" spans="14:37">
      <c r="N1087" t="s">
        <v>3466</v>
      </c>
      <c r="O1087">
        <v>64146.55</v>
      </c>
      <c r="P1087">
        <f t="shared" si="64"/>
        <v>3997815.573310731</v>
      </c>
      <c r="Q1087">
        <v>55487.55</v>
      </c>
      <c r="R1087">
        <f t="shared" si="65"/>
        <v>3475563.8096968066</v>
      </c>
      <c r="AG1087" t="s">
        <v>1362</v>
      </c>
      <c r="AH1087">
        <v>15595.29</v>
      </c>
      <c r="AI1087">
        <f t="shared" si="66"/>
        <v>1686106.7173804692</v>
      </c>
      <c r="AJ1087">
        <v>15935.25</v>
      </c>
      <c r="AK1087">
        <f t="shared" si="67"/>
        <v>1840695.421955623</v>
      </c>
    </row>
    <row r="1088" spans="14:37">
      <c r="N1088" t="s">
        <v>3467</v>
      </c>
      <c r="O1088">
        <v>63100.800000000003</v>
      </c>
      <c r="P1088">
        <f t="shared" si="64"/>
        <v>3932641.1307913796</v>
      </c>
      <c r="Q1088">
        <v>54669</v>
      </c>
      <c r="R1088">
        <f t="shared" si="65"/>
        <v>3424292.438795995</v>
      </c>
      <c r="AG1088" t="s">
        <v>1364</v>
      </c>
      <c r="AH1088">
        <v>15922.52</v>
      </c>
      <c r="AI1088">
        <f t="shared" si="66"/>
        <v>1721485.649168747</v>
      </c>
      <c r="AJ1088">
        <v>16411.2</v>
      </c>
      <c r="AK1088">
        <f t="shared" si="67"/>
        <v>1895672.8453458918</v>
      </c>
    </row>
    <row r="1089" spans="14:37">
      <c r="N1089" t="s">
        <v>3468</v>
      </c>
      <c r="O1089">
        <v>62014.9</v>
      </c>
      <c r="P1089">
        <f t="shared" si="64"/>
        <v>3864964.41347676</v>
      </c>
      <c r="Q1089">
        <v>53615.199999999997</v>
      </c>
      <c r="R1089">
        <f t="shared" si="65"/>
        <v>3358285.7554470547</v>
      </c>
      <c r="AG1089" t="s">
        <v>1366</v>
      </c>
      <c r="AH1089">
        <v>16291.28</v>
      </c>
      <c r="AI1089">
        <f t="shared" si="66"/>
        <v>1761354.655330301</v>
      </c>
      <c r="AJ1089">
        <v>16940.75</v>
      </c>
      <c r="AK1089">
        <f t="shared" si="67"/>
        <v>1956841.6541626093</v>
      </c>
    </row>
    <row r="1090" spans="14:37">
      <c r="N1090" t="s">
        <v>3469</v>
      </c>
      <c r="O1090">
        <v>60692.25</v>
      </c>
      <c r="P1090">
        <f t="shared" si="64"/>
        <v>3782532.6884963918</v>
      </c>
      <c r="Q1090">
        <v>52170.65</v>
      </c>
      <c r="R1090">
        <f t="shared" si="65"/>
        <v>3267803.7337809778</v>
      </c>
      <c r="AG1090" t="s">
        <v>1368</v>
      </c>
      <c r="AH1090">
        <v>16253.02</v>
      </c>
      <c r="AI1090">
        <f t="shared" si="66"/>
        <v>1757218.1216071718</v>
      </c>
      <c r="AJ1090">
        <v>16918.3</v>
      </c>
      <c r="AK1090">
        <f t="shared" si="67"/>
        <v>1954248.4339606729</v>
      </c>
    </row>
    <row r="1091" spans="14:37">
      <c r="N1091" t="s">
        <v>3470</v>
      </c>
      <c r="O1091">
        <v>57954.3</v>
      </c>
      <c r="P1091">
        <f t="shared" ref="P1091:P1108" si="68">O1091/O$2*1000000</f>
        <v>3611894.9979433357</v>
      </c>
      <c r="Q1091">
        <v>49714.6</v>
      </c>
      <c r="R1091">
        <f t="shared" ref="R1091:R1108" si="69">Q1091/Q$2*1000000</f>
        <v>3113964.56634962</v>
      </c>
      <c r="AG1091" t="s">
        <v>1370</v>
      </c>
      <c r="AH1091">
        <v>16290.57</v>
      </c>
      <c r="AI1091">
        <f t="shared" ref="AI1091:AI1104" si="70">AH1091/AH$2*1000000</f>
        <v>1761277.892681492</v>
      </c>
      <c r="AJ1091">
        <v>16926.650000000001</v>
      </c>
      <c r="AK1091">
        <f t="shared" ref="AK1091:AK1104" si="71">AJ1091/AJ$2*1000000</f>
        <v>1955212.9501605025</v>
      </c>
    </row>
    <row r="1092" spans="14:37">
      <c r="N1092" t="s">
        <v>3471</v>
      </c>
      <c r="O1092">
        <v>59142.6</v>
      </c>
      <c r="P1092">
        <f t="shared" si="68"/>
        <v>3685953.6066411557</v>
      </c>
      <c r="Q1092">
        <v>51149.95</v>
      </c>
      <c r="R1092">
        <f t="shared" si="69"/>
        <v>3203870.3292504563</v>
      </c>
      <c r="AG1092" t="s">
        <v>1372</v>
      </c>
      <c r="AH1092">
        <v>16317.65</v>
      </c>
      <c r="AI1092">
        <f t="shared" si="70"/>
        <v>1764205.6849769007</v>
      </c>
      <c r="AJ1092">
        <v>16957.45</v>
      </c>
      <c r="AK1092">
        <f t="shared" si="71"/>
        <v>1958770.6865622678</v>
      </c>
    </row>
    <row r="1093" spans="14:37">
      <c r="N1093" t="s">
        <v>3472</v>
      </c>
      <c r="O1093">
        <v>59422</v>
      </c>
      <c r="P1093">
        <f t="shared" si="68"/>
        <v>3703366.6969972705</v>
      </c>
      <c r="Q1093">
        <v>51340.15</v>
      </c>
      <c r="R1093">
        <f t="shared" si="69"/>
        <v>3215783.8528535771</v>
      </c>
      <c r="AG1093" t="s">
        <v>1374</v>
      </c>
      <c r="AH1093">
        <v>16293.63</v>
      </c>
      <c r="AI1093">
        <f t="shared" si="70"/>
        <v>1761608.7288862171</v>
      </c>
      <c r="AJ1093">
        <v>16984.95</v>
      </c>
      <c r="AK1093">
        <f t="shared" si="71"/>
        <v>1961947.236920987</v>
      </c>
    </row>
    <row r="1094" spans="14:37">
      <c r="N1094" t="s">
        <v>3473</v>
      </c>
      <c r="O1094">
        <v>59963.25</v>
      </c>
      <c r="P1094">
        <f t="shared" si="68"/>
        <v>3737099.1062859138</v>
      </c>
      <c r="Q1094">
        <v>51841.25</v>
      </c>
      <c r="R1094">
        <f t="shared" si="69"/>
        <v>3247171.164512482</v>
      </c>
      <c r="AG1094" t="s">
        <v>1376</v>
      </c>
      <c r="AH1094">
        <v>16333.66</v>
      </c>
      <c r="AI1094">
        <f t="shared" si="70"/>
        <v>1765936.628649334</v>
      </c>
      <c r="AJ1094">
        <v>16990.400000000001</v>
      </c>
      <c r="AK1094">
        <f t="shared" si="71"/>
        <v>1962576.7714466243</v>
      </c>
    </row>
    <row r="1095" spans="14:37">
      <c r="N1095" t="s">
        <v>3474</v>
      </c>
      <c r="O1095">
        <v>59705.95</v>
      </c>
      <c r="P1095">
        <f t="shared" si="68"/>
        <v>3721063.3577224622</v>
      </c>
      <c r="Q1095">
        <v>52300.45</v>
      </c>
      <c r="R1095">
        <f t="shared" si="69"/>
        <v>3275933.9933166509</v>
      </c>
      <c r="AG1095" t="s">
        <v>1378</v>
      </c>
      <c r="AH1095">
        <v>16298.36</v>
      </c>
      <c r="AI1095">
        <f t="shared" si="70"/>
        <v>1762120.1194902528</v>
      </c>
      <c r="AJ1095">
        <v>16917.2</v>
      </c>
      <c r="AK1095">
        <f t="shared" si="71"/>
        <v>1954121.3719463244</v>
      </c>
    </row>
    <row r="1096" spans="14:37">
      <c r="N1096" t="s">
        <v>3475</v>
      </c>
      <c r="O1096">
        <v>60161.5</v>
      </c>
      <c r="P1096">
        <f t="shared" si="68"/>
        <v>3749454.6723671583</v>
      </c>
      <c r="Q1096">
        <v>52820.4</v>
      </c>
      <c r="R1096">
        <f t="shared" si="69"/>
        <v>3308502.0090760756</v>
      </c>
      <c r="AG1096" t="s">
        <v>1380</v>
      </c>
      <c r="AH1096">
        <v>16324.49</v>
      </c>
      <c r="AI1096">
        <f t="shared" si="70"/>
        <v>1764945.201199227</v>
      </c>
      <c r="AJ1096">
        <v>16824.25</v>
      </c>
      <c r="AK1096">
        <f t="shared" si="71"/>
        <v>1943384.6317338534</v>
      </c>
    </row>
    <row r="1097" spans="14:37">
      <c r="N1097" t="s">
        <v>3476</v>
      </c>
      <c r="O1097">
        <v>58287</v>
      </c>
      <c r="P1097">
        <f t="shared" si="68"/>
        <v>3632629.9126229323</v>
      </c>
      <c r="Q1097">
        <v>50862.95</v>
      </c>
      <c r="R1097">
        <f t="shared" si="69"/>
        <v>3185893.5612478508</v>
      </c>
      <c r="AG1097" t="s">
        <v>1382</v>
      </c>
      <c r="AH1097">
        <v>16198.49</v>
      </c>
      <c r="AI1097">
        <f t="shared" si="70"/>
        <v>1751322.5339458487</v>
      </c>
      <c r="AJ1097">
        <v>16691.400000000001</v>
      </c>
      <c r="AK1097">
        <f t="shared" si="71"/>
        <v>1928039.0057281866</v>
      </c>
    </row>
    <row r="1098" spans="14:37">
      <c r="N1098" t="s">
        <v>3477</v>
      </c>
      <c r="O1098">
        <v>57419.35</v>
      </c>
      <c r="P1098">
        <f t="shared" si="68"/>
        <v>3578555.2245503385</v>
      </c>
      <c r="Q1098">
        <v>49776.95</v>
      </c>
      <c r="R1098">
        <f t="shared" si="69"/>
        <v>3117869.9722205694</v>
      </c>
      <c r="AG1098" t="s">
        <v>1384</v>
      </c>
      <c r="AH1098">
        <v>16296.57</v>
      </c>
      <c r="AI1098">
        <f t="shared" si="70"/>
        <v>1761926.5911221292</v>
      </c>
      <c r="AJ1098">
        <v>16748.75</v>
      </c>
      <c r="AK1098">
        <f t="shared" si="71"/>
        <v>1934663.5571126428</v>
      </c>
    </row>
    <row r="1099" spans="14:37">
      <c r="N1099" t="s">
        <v>3478</v>
      </c>
      <c r="O1099">
        <v>58929.95</v>
      </c>
      <c r="P1099">
        <f t="shared" si="68"/>
        <v>3672700.5870841485</v>
      </c>
      <c r="Q1099">
        <v>50411.25</v>
      </c>
      <c r="R1099">
        <f t="shared" si="69"/>
        <v>3157600.5086109973</v>
      </c>
      <c r="AG1099" t="s">
        <v>1386</v>
      </c>
      <c r="AH1099">
        <v>16238.25</v>
      </c>
      <c r="AI1099">
        <f t="shared" si="70"/>
        <v>1755621.2422791368</v>
      </c>
      <c r="AJ1099">
        <v>16831.55</v>
      </c>
      <c r="AK1099">
        <f t="shared" si="71"/>
        <v>1944227.8614654406</v>
      </c>
    </row>
    <row r="1100" spans="14:37">
      <c r="N1100" t="s">
        <v>3479</v>
      </c>
      <c r="O1100">
        <v>58027.199999999997</v>
      </c>
      <c r="P1100">
        <f t="shared" si="68"/>
        <v>3616438.3561643832</v>
      </c>
      <c r="Q1100">
        <v>49422.75</v>
      </c>
      <c r="R1100">
        <f t="shared" si="69"/>
        <v>3095684.009758817</v>
      </c>
      <c r="AG1100" t="s">
        <v>1388</v>
      </c>
      <c r="AH1100">
        <v>16225.36</v>
      </c>
      <c r="AI1100">
        <f t="shared" si="70"/>
        <v>1754227.621795835</v>
      </c>
      <c r="AJ1100">
        <v>16860.25</v>
      </c>
      <c r="AK1100">
        <f t="shared" si="71"/>
        <v>1947543.0249307221</v>
      </c>
    </row>
    <row r="1101" spans="14:37">
      <c r="N1101" t="s">
        <v>3480</v>
      </c>
      <c r="O1101">
        <v>56094.3</v>
      </c>
      <c r="P1101">
        <f t="shared" si="68"/>
        <v>3495973.9239906766</v>
      </c>
      <c r="Q1101">
        <v>47758</v>
      </c>
      <c r="R1101">
        <f t="shared" si="69"/>
        <v>2991409.359820358</v>
      </c>
      <c r="AG1101" t="s">
        <v>1390</v>
      </c>
      <c r="AH1101">
        <v>16004.38</v>
      </c>
      <c r="AI1101">
        <f t="shared" si="70"/>
        <v>1730336.0582271719</v>
      </c>
      <c r="AJ1101">
        <v>16548.95</v>
      </c>
      <c r="AK1101">
        <f t="shared" si="71"/>
        <v>1911584.4748700212</v>
      </c>
    </row>
    <row r="1102" spans="14:37">
      <c r="N1102" t="s">
        <v>3481</v>
      </c>
      <c r="O1102">
        <v>55072.5</v>
      </c>
      <c r="P1102">
        <f t="shared" si="68"/>
        <v>3432292.121106361</v>
      </c>
      <c r="Q1102">
        <v>46981.4</v>
      </c>
      <c r="R1102">
        <f t="shared" si="69"/>
        <v>2942765.6036153976</v>
      </c>
      <c r="AG1102" t="s">
        <v>1392</v>
      </c>
      <c r="AH1102">
        <v>16038.62</v>
      </c>
      <c r="AI1102">
        <f t="shared" si="70"/>
        <v>1734037.9639950742</v>
      </c>
      <c r="AJ1102">
        <v>16688.599999999999</v>
      </c>
      <c r="AK1102">
        <f t="shared" si="71"/>
        <v>1927715.5751462076</v>
      </c>
    </row>
    <row r="1103" spans="14:37">
      <c r="N1103" t="s">
        <v>3482</v>
      </c>
      <c r="O1103">
        <v>56760.5</v>
      </c>
      <c r="P1103">
        <f t="shared" si="68"/>
        <v>3537493.611876301</v>
      </c>
      <c r="Q1103">
        <v>48587.75</v>
      </c>
      <c r="R1103">
        <f t="shared" si="69"/>
        <v>3043382.2631310271</v>
      </c>
      <c r="AG1103" t="s">
        <v>1394</v>
      </c>
      <c r="AH1103">
        <v>16036.95</v>
      </c>
      <c r="AI1103">
        <f t="shared" si="70"/>
        <v>1733857.4095957635</v>
      </c>
      <c r="AJ1103">
        <v>16724.599999999999</v>
      </c>
      <c r="AK1103">
        <f t="shared" si="71"/>
        <v>1931873.9683430763</v>
      </c>
    </row>
    <row r="1104" spans="14:37">
      <c r="N1104" t="s">
        <v>3483</v>
      </c>
      <c r="O1104">
        <v>56177.7</v>
      </c>
      <c r="P1104">
        <f t="shared" si="68"/>
        <v>3501171.6753711342</v>
      </c>
      <c r="Q1104">
        <v>48452.6</v>
      </c>
      <c r="R1104">
        <f t="shared" si="69"/>
        <v>3034916.8965960019</v>
      </c>
      <c r="AG1104" t="s">
        <v>1396</v>
      </c>
      <c r="AH1104">
        <v>16085.64</v>
      </c>
      <c r="AI1104">
        <f t="shared" si="70"/>
        <v>1739121.5974415331</v>
      </c>
      <c r="AJ1104">
        <v>16757.7</v>
      </c>
      <c r="AK1104">
        <f t="shared" si="71"/>
        <v>1935697.379865753</v>
      </c>
    </row>
    <row r="1105" spans="14:18">
      <c r="N1105" t="s">
        <v>3484</v>
      </c>
      <c r="O1105">
        <v>57144.4</v>
      </c>
      <c r="P1105">
        <f t="shared" si="68"/>
        <v>3561419.4722474981</v>
      </c>
      <c r="Q1105">
        <v>49962.65</v>
      </c>
      <c r="R1105">
        <f t="shared" si="69"/>
        <v>3129501.6301233009</v>
      </c>
    </row>
    <row r="1106" spans="14:18">
      <c r="N1106" t="s">
        <v>3485</v>
      </c>
      <c r="O1106">
        <v>56888</v>
      </c>
      <c r="P1106">
        <f t="shared" si="68"/>
        <v>3545439.8145262813</v>
      </c>
      <c r="Q1106">
        <v>49416.05</v>
      </c>
      <c r="R1106">
        <f t="shared" si="69"/>
        <v>3095264.3430493488</v>
      </c>
    </row>
    <row r="1107" spans="14:18">
      <c r="N1107" t="s">
        <v>3486</v>
      </c>
      <c r="O1107">
        <v>56662.8</v>
      </c>
      <c r="P1107">
        <f t="shared" si="68"/>
        <v>3531404.6393358847</v>
      </c>
      <c r="Q1107">
        <v>47948.95</v>
      </c>
      <c r="R1107">
        <f t="shared" si="69"/>
        <v>3003369.8610402094</v>
      </c>
    </row>
    <row r="1108" spans="14:18">
      <c r="N1108" t="s">
        <v>3487</v>
      </c>
      <c r="O1108">
        <v>57726.65</v>
      </c>
      <c r="P1108">
        <f t="shared" si="68"/>
        <v>3597707.1310157431</v>
      </c>
      <c r="Q1108">
        <v>48747.25</v>
      </c>
      <c r="R1108">
        <f t="shared" si="69"/>
        <v>3053372.8362892694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Q35"/>
  <sheetViews>
    <sheetView zoomScale="80" zoomScaleNormal="80" workbookViewId="0">
      <selection activeCell="H22" sqref="H22"/>
    </sheetView>
  </sheetViews>
  <sheetFormatPr defaultColWidth="11" defaultRowHeight="15.75"/>
  <cols>
    <col min="2" max="2" width="15.5" bestFit="1" customWidth="1"/>
    <col min="3" max="3" width="14" customWidth="1"/>
    <col min="4" max="4" width="12.5" bestFit="1" customWidth="1"/>
    <col min="5" max="5" width="13.875" bestFit="1" customWidth="1"/>
    <col min="6" max="6" width="24.875" customWidth="1"/>
    <col min="7" max="7" width="11.875" bestFit="1" customWidth="1"/>
    <col min="8" max="8" width="13.875" bestFit="1" customWidth="1"/>
    <col min="9" max="9" width="23.5" customWidth="1"/>
    <col min="11" max="11" width="13.875" bestFit="1" customWidth="1"/>
    <col min="12" max="12" width="8.125" bestFit="1" customWidth="1"/>
    <col min="13" max="13" width="16.5" customWidth="1"/>
    <col min="14" max="14" width="15.125" bestFit="1" customWidth="1"/>
    <col min="15" max="15" width="14.375" bestFit="1" customWidth="1"/>
    <col min="16" max="16" width="14.125" bestFit="1" customWidth="1"/>
    <col min="17" max="18" width="16.375" bestFit="1" customWidth="1"/>
  </cols>
  <sheetData>
    <row r="2" spans="2:17">
      <c r="B2" t="s">
        <v>1141</v>
      </c>
    </row>
    <row r="3" spans="2:17">
      <c r="B3" t="s">
        <v>14</v>
      </c>
      <c r="C3" t="s">
        <v>1153</v>
      </c>
      <c r="D3" t="s">
        <v>1154</v>
      </c>
      <c r="E3" t="s">
        <v>1004</v>
      </c>
      <c r="F3" t="s">
        <v>989</v>
      </c>
      <c r="G3" t="s">
        <v>157</v>
      </c>
      <c r="H3" t="s">
        <v>949</v>
      </c>
      <c r="I3" t="s">
        <v>1155</v>
      </c>
    </row>
    <row r="4" spans="2:17">
      <c r="B4" s="19">
        <v>45609.83803240741</v>
      </c>
      <c r="C4" t="s">
        <v>1156</v>
      </c>
      <c r="D4" t="s">
        <v>1157</v>
      </c>
      <c r="E4" t="s">
        <v>1158</v>
      </c>
      <c r="F4" t="s">
        <v>1159</v>
      </c>
      <c r="G4" t="s">
        <v>1160</v>
      </c>
      <c r="H4" t="s">
        <v>1161</v>
      </c>
      <c r="I4" t="s">
        <v>1162</v>
      </c>
      <c r="K4" t="s">
        <v>3539</v>
      </c>
    </row>
    <row r="5" spans="2:17">
      <c r="B5" s="19">
        <v>45609.837916666664</v>
      </c>
      <c r="C5" t="s">
        <v>1156</v>
      </c>
      <c r="D5" t="s">
        <v>1157</v>
      </c>
      <c r="E5" t="s">
        <v>1158</v>
      </c>
      <c r="F5" t="s">
        <v>1163</v>
      </c>
      <c r="G5" t="s">
        <v>1164</v>
      </c>
      <c r="H5" t="s">
        <v>1165</v>
      </c>
      <c r="I5" t="s">
        <v>1166</v>
      </c>
      <c r="K5" s="10">
        <v>1.1506999999999999E-4</v>
      </c>
    </row>
    <row r="6" spans="2:17">
      <c r="B6" s="19">
        <v>45609.837835648148</v>
      </c>
      <c r="C6" t="s">
        <v>1156</v>
      </c>
      <c r="D6" t="s">
        <v>1157</v>
      </c>
      <c r="E6" t="s">
        <v>1158</v>
      </c>
      <c r="F6" t="s">
        <v>1167</v>
      </c>
      <c r="G6" t="s">
        <v>1168</v>
      </c>
      <c r="H6" t="s">
        <v>1169</v>
      </c>
      <c r="I6" t="s">
        <v>1170</v>
      </c>
      <c r="K6" s="10">
        <v>4.0314000000000001E-3</v>
      </c>
      <c r="O6" t="s">
        <v>3686</v>
      </c>
    </row>
    <row r="7" spans="2:17">
      <c r="B7" s="19">
        <v>45609.837766203702</v>
      </c>
      <c r="C7" t="s">
        <v>1156</v>
      </c>
      <c r="D7" t="s">
        <v>1157</v>
      </c>
      <c r="E7" t="s">
        <v>1158</v>
      </c>
      <c r="F7" t="s">
        <v>1171</v>
      </c>
      <c r="G7" t="s">
        <v>1172</v>
      </c>
      <c r="H7" t="s">
        <v>1173</v>
      </c>
      <c r="I7" t="s">
        <v>1174</v>
      </c>
      <c r="K7" s="10">
        <v>4.0171399999999998E-3</v>
      </c>
      <c r="O7" t="s">
        <v>3569</v>
      </c>
    </row>
    <row r="8" spans="2:17">
      <c r="B8" s="19">
        <v>45609.83766203704</v>
      </c>
      <c r="C8" t="s">
        <v>1156</v>
      </c>
      <c r="D8" t="s">
        <v>1157</v>
      </c>
      <c r="E8" t="s">
        <v>1158</v>
      </c>
      <c r="F8" t="s">
        <v>1175</v>
      </c>
      <c r="G8" t="s">
        <v>1176</v>
      </c>
      <c r="H8" t="s">
        <v>1177</v>
      </c>
      <c r="I8" t="s">
        <v>1178</v>
      </c>
      <c r="K8" s="10">
        <v>4.00294E-3</v>
      </c>
      <c r="P8">
        <v>419000</v>
      </c>
      <c r="Q8">
        <v>0.23319999999999999</v>
      </c>
    </row>
    <row r="9" spans="2:17">
      <c r="B9" s="19">
        <v>45609.837569444448</v>
      </c>
      <c r="C9" t="s">
        <v>1156</v>
      </c>
      <c r="D9" t="s">
        <v>1157</v>
      </c>
      <c r="E9" t="s">
        <v>1158</v>
      </c>
      <c r="F9" t="s">
        <v>1179</v>
      </c>
      <c r="G9" t="s">
        <v>1180</v>
      </c>
      <c r="H9" t="s">
        <v>1181</v>
      </c>
      <c r="I9" t="s">
        <v>1182</v>
      </c>
      <c r="K9" s="10">
        <v>3.9887899999999999E-3</v>
      </c>
      <c r="P9" t="s">
        <v>3540</v>
      </c>
      <c r="Q9">
        <v>1</v>
      </c>
    </row>
    <row r="10" spans="2:17">
      <c r="B10" s="19">
        <v>45609.837476851855</v>
      </c>
      <c r="C10" t="s">
        <v>1156</v>
      </c>
      <c r="D10" t="s">
        <v>1157</v>
      </c>
      <c r="E10" t="s">
        <v>1158</v>
      </c>
      <c r="F10" t="s">
        <v>1183</v>
      </c>
      <c r="G10" t="s">
        <v>1184</v>
      </c>
      <c r="H10" t="s">
        <v>1185</v>
      </c>
      <c r="I10" t="s">
        <v>1186</v>
      </c>
      <c r="K10" s="10">
        <v>3.9746900000000003E-3</v>
      </c>
      <c r="O10" t="s">
        <v>3541</v>
      </c>
      <c r="P10" s="3">
        <f>P8/Q8</f>
        <v>1796740.9948542025</v>
      </c>
    </row>
    <row r="11" spans="2:17">
      <c r="B11" s="19">
        <v>45609.837384259263</v>
      </c>
      <c r="C11" t="s">
        <v>1156</v>
      </c>
      <c r="D11" t="s">
        <v>1157</v>
      </c>
      <c r="E11" t="s">
        <v>1158</v>
      </c>
      <c r="F11" t="s">
        <v>1187</v>
      </c>
      <c r="G11" t="s">
        <v>1188</v>
      </c>
      <c r="H11" t="s">
        <v>1189</v>
      </c>
      <c r="I11" t="s">
        <v>1190</v>
      </c>
      <c r="K11" s="10">
        <v>3.9606499999999996E-3</v>
      </c>
      <c r="N11" s="44"/>
    </row>
    <row r="12" spans="2:17">
      <c r="B12" s="19">
        <v>45609.837291666663</v>
      </c>
      <c r="C12" t="s">
        <v>1156</v>
      </c>
      <c r="D12" t="s">
        <v>1157</v>
      </c>
      <c r="E12" t="s">
        <v>1158</v>
      </c>
      <c r="F12" t="s">
        <v>1191</v>
      </c>
      <c r="G12" t="s">
        <v>1192</v>
      </c>
      <c r="H12" t="s">
        <v>1193</v>
      </c>
      <c r="I12" t="s">
        <v>1194</v>
      </c>
      <c r="K12" s="10">
        <v>3.9466299999999996E-3</v>
      </c>
      <c r="O12" t="s">
        <v>3542</v>
      </c>
      <c r="P12">
        <f>K18*P10</f>
        <v>112521.47975986278</v>
      </c>
    </row>
    <row r="13" spans="2:17">
      <c r="B13" s="19">
        <v>45609.837210648147</v>
      </c>
      <c r="C13" t="s">
        <v>1156</v>
      </c>
      <c r="D13" t="s">
        <v>1157</v>
      </c>
      <c r="E13" t="s">
        <v>1158</v>
      </c>
      <c r="F13" t="s">
        <v>1195</v>
      </c>
      <c r="G13" t="s">
        <v>1196</v>
      </c>
      <c r="H13" t="s">
        <v>1197</v>
      </c>
      <c r="I13" t="s">
        <v>1198</v>
      </c>
      <c r="K13" s="10">
        <v>3.93268E-3</v>
      </c>
      <c r="O13" t="s">
        <v>3543</v>
      </c>
      <c r="P13">
        <f>C18-P12</f>
        <v>346314.26024013723</v>
      </c>
    </row>
    <row r="14" spans="2:17">
      <c r="B14" s="19">
        <v>45609.694374999999</v>
      </c>
      <c r="C14" t="s">
        <v>1156</v>
      </c>
      <c r="D14" t="s">
        <v>1157</v>
      </c>
      <c r="E14" t="s">
        <v>1158</v>
      </c>
      <c r="F14" t="s">
        <v>1149</v>
      </c>
      <c r="G14" t="s">
        <v>1199</v>
      </c>
      <c r="H14" t="s">
        <v>1147</v>
      </c>
      <c r="I14" t="s">
        <v>1148</v>
      </c>
      <c r="K14" s="10">
        <v>3.6369900000000001E-3</v>
      </c>
    </row>
    <row r="15" spans="2:17">
      <c r="B15" s="19">
        <v>45609.450381944444</v>
      </c>
      <c r="C15" t="s">
        <v>1156</v>
      </c>
      <c r="D15" t="s">
        <v>1157</v>
      </c>
      <c r="E15" t="s">
        <v>1200</v>
      </c>
      <c r="F15" t="s">
        <v>1150</v>
      </c>
      <c r="G15" t="s">
        <v>1201</v>
      </c>
      <c r="H15" t="s">
        <v>1145</v>
      </c>
      <c r="I15" t="s">
        <v>1146</v>
      </c>
      <c r="K15" s="10">
        <v>1.3468020000000001E-2</v>
      </c>
    </row>
    <row r="16" spans="2:17">
      <c r="B16" s="19">
        <v>45609.449548611112</v>
      </c>
      <c r="C16" t="s">
        <v>1156</v>
      </c>
      <c r="D16" t="s">
        <v>1157</v>
      </c>
      <c r="E16" t="s">
        <v>1200</v>
      </c>
      <c r="F16" t="s">
        <v>1151</v>
      </c>
      <c r="G16" t="s">
        <v>1144</v>
      </c>
      <c r="H16" t="s">
        <v>1142</v>
      </c>
      <c r="I16" t="s">
        <v>1143</v>
      </c>
      <c r="K16" s="10">
        <v>1.342281E-2</v>
      </c>
    </row>
    <row r="17" spans="2:11">
      <c r="K17" s="10">
        <v>1.2751E-4</v>
      </c>
    </row>
    <row r="18" spans="2:11">
      <c r="B18" t="s">
        <v>1152</v>
      </c>
      <c r="C18" s="14">
        <f>198144.68+260691.06</f>
        <v>458835.74</v>
      </c>
      <c r="D18" t="s">
        <v>3691</v>
      </c>
      <c r="J18" s="7" t="s">
        <v>157</v>
      </c>
      <c r="K18" s="7">
        <f>SUM(K5:K17)</f>
        <v>6.2625319999999998E-2</v>
      </c>
    </row>
    <row r="19" spans="2:11">
      <c r="B19" t="s">
        <v>3690</v>
      </c>
    </row>
    <row r="20" spans="2:11">
      <c r="B20" s="14">
        <v>463470</v>
      </c>
      <c r="F20" t="s">
        <v>3681</v>
      </c>
      <c r="G20">
        <v>463551</v>
      </c>
    </row>
    <row r="21" spans="2:11">
      <c r="F21" t="s">
        <v>3682</v>
      </c>
      <c r="G21">
        <v>0.21126300000000001</v>
      </c>
    </row>
    <row r="22" spans="2:11">
      <c r="B22" t="s">
        <v>1204</v>
      </c>
      <c r="F22" t="s">
        <v>3684</v>
      </c>
      <c r="G22" s="3">
        <f>G20/G21</f>
        <v>2194189.2333252863</v>
      </c>
    </row>
    <row r="23" spans="2:11">
      <c r="B23" t="s">
        <v>1202</v>
      </c>
      <c r="F23" t="s">
        <v>3683</v>
      </c>
      <c r="G23">
        <f>K18</f>
        <v>6.2625319999999998E-2</v>
      </c>
    </row>
    <row r="24" spans="2:11">
      <c r="B24" s="24" t="s">
        <v>1203</v>
      </c>
      <c r="F24" s="14" t="s">
        <v>3685</v>
      </c>
      <c r="G24" s="14">
        <f>G23*G22</f>
        <v>137411.80287755071</v>
      </c>
    </row>
    <row r="25" spans="2:11">
      <c r="F25" t="s">
        <v>3543</v>
      </c>
      <c r="G25">
        <f>B20-G24</f>
        <v>326058.19712244929</v>
      </c>
    </row>
    <row r="27" spans="2:11">
      <c r="B27" s="45" t="s">
        <v>1140</v>
      </c>
      <c r="F27" s="14" t="s">
        <v>3687</v>
      </c>
      <c r="G27" s="181">
        <v>44691</v>
      </c>
      <c r="H27" t="s">
        <v>3689</v>
      </c>
    </row>
    <row r="28" spans="2:11">
      <c r="B28" s="20">
        <v>45492</v>
      </c>
      <c r="F28" s="14" t="s">
        <v>3688</v>
      </c>
      <c r="G28" s="181">
        <v>45609</v>
      </c>
    </row>
    <row r="29" spans="2:11">
      <c r="B29" t="s">
        <v>946</v>
      </c>
    </row>
    <row r="30" spans="2:11">
      <c r="B30" t="s">
        <v>952</v>
      </c>
      <c r="C30" t="s">
        <v>951</v>
      </c>
    </row>
    <row r="32" spans="2:11">
      <c r="B32" t="s">
        <v>947</v>
      </c>
      <c r="C32" t="s">
        <v>948</v>
      </c>
      <c r="D32" t="s">
        <v>157</v>
      </c>
      <c r="E32" t="s">
        <v>949</v>
      </c>
      <c r="F32" t="s">
        <v>942</v>
      </c>
      <c r="G32" t="s">
        <v>950</v>
      </c>
    </row>
    <row r="33" spans="2:7">
      <c r="B33">
        <v>8.3320000000000005E-2</v>
      </c>
      <c r="C33">
        <v>4890035</v>
      </c>
      <c r="D33">
        <v>407437</v>
      </c>
      <c r="E33" s="24">
        <v>1923.1060218800001</v>
      </c>
      <c r="F33" s="24">
        <v>4055.1461047811899</v>
      </c>
      <c r="G33" s="24">
        <f>D33-E33-F33</f>
        <v>401458.74787333881</v>
      </c>
    </row>
    <row r="34" spans="2:7">
      <c r="B34">
        <v>1.702E-2</v>
      </c>
      <c r="C34">
        <v>4700000</v>
      </c>
      <c r="D34">
        <v>79994</v>
      </c>
      <c r="E34" s="17">
        <v>377.57168000000001</v>
      </c>
      <c r="F34" s="17">
        <v>796.1642832</v>
      </c>
      <c r="G34" s="24">
        <f>D34-E34-F34</f>
        <v>78820.264036799999</v>
      </c>
    </row>
    <row r="35" spans="2:7">
      <c r="F35" s="35">
        <f>SUM(F33:F34)</f>
        <v>4851.3103879811897</v>
      </c>
      <c r="G35" s="35">
        <f>SUM(G33:G34)</f>
        <v>480279.01191013883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Y1000"/>
  <sheetViews>
    <sheetView showGridLines="0" workbookViewId="0">
      <selection activeCell="U38" sqref="U38"/>
    </sheetView>
  </sheetViews>
  <sheetFormatPr defaultColWidth="12.625" defaultRowHeight="15.75" customHeight="1"/>
  <cols>
    <col min="1" max="1" width="2.125" style="46" customWidth="1"/>
    <col min="2" max="2" width="11.875" style="46" hidden="1" customWidth="1"/>
    <col min="3" max="3" width="26.125" style="46" customWidth="1"/>
    <col min="4" max="4" width="7.625" style="46" customWidth="1"/>
    <col min="5" max="5" width="13" style="46" customWidth="1"/>
    <col min="6" max="6" width="7.625" style="46" customWidth="1"/>
    <col min="7" max="7" width="13.875" style="46" customWidth="1"/>
    <col min="8" max="8" width="2.375" style="46" customWidth="1"/>
    <col min="9" max="12" width="7.625" style="46" customWidth="1"/>
    <col min="13" max="13" width="2.125" style="46" customWidth="1"/>
    <col min="14" max="15" width="7.625" style="46" customWidth="1"/>
    <col min="16" max="16" width="14.625" style="46" customWidth="1"/>
    <col min="17" max="26" width="7.625" style="46" customWidth="1"/>
    <col min="27" max="16384" width="12.625" style="46"/>
  </cols>
  <sheetData>
    <row r="1" spans="3:25">
      <c r="C1" s="205" t="s">
        <v>1225</v>
      </c>
      <c r="D1" s="206"/>
      <c r="E1" s="206"/>
      <c r="F1" s="206"/>
      <c r="G1" s="207"/>
      <c r="I1" s="47" t="s">
        <v>1226</v>
      </c>
    </row>
    <row r="2" spans="3:25" ht="27" customHeight="1" thickBot="1">
      <c r="C2" s="208"/>
      <c r="D2" s="202"/>
      <c r="E2" s="202"/>
      <c r="F2" s="202"/>
      <c r="G2" s="204"/>
      <c r="I2" s="48" t="s">
        <v>1227</v>
      </c>
    </row>
    <row r="3" spans="3:25" ht="15">
      <c r="C3" s="209" t="s">
        <v>1228</v>
      </c>
      <c r="D3" s="210"/>
      <c r="E3" s="210"/>
      <c r="F3" s="210"/>
      <c r="G3" s="211"/>
      <c r="I3" s="212" t="s">
        <v>1229</v>
      </c>
      <c r="J3" s="213"/>
      <c r="K3" s="213"/>
      <c r="L3" s="214"/>
      <c r="N3" s="49" t="s">
        <v>1230</v>
      </c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 spans="3:25" ht="15" customHeight="1">
      <c r="C4" s="50"/>
      <c r="D4" s="51"/>
      <c r="E4" s="52" t="s">
        <v>936</v>
      </c>
      <c r="F4" s="52"/>
      <c r="G4" s="53" t="s">
        <v>1231</v>
      </c>
      <c r="I4" s="215"/>
      <c r="J4" s="216"/>
      <c r="K4" s="216"/>
      <c r="L4" s="217"/>
      <c r="N4" s="54" t="s">
        <v>1232</v>
      </c>
    </row>
    <row r="5" spans="3:25" ht="15" customHeight="1">
      <c r="C5" s="55" t="s">
        <v>1233</v>
      </c>
      <c r="D5" s="56"/>
      <c r="E5" s="57">
        <f>4300000</f>
        <v>4300000</v>
      </c>
      <c r="F5" s="58"/>
      <c r="G5" s="59">
        <f>E5</f>
        <v>4300000</v>
      </c>
      <c r="I5" s="215"/>
      <c r="J5" s="216"/>
      <c r="K5" s="216"/>
      <c r="L5" s="217"/>
    </row>
    <row r="6" spans="3:25" ht="15" customHeight="1">
      <c r="C6" s="55" t="s">
        <v>1234</v>
      </c>
      <c r="D6" s="56"/>
      <c r="E6" s="57">
        <v>0</v>
      </c>
      <c r="F6" s="58"/>
      <c r="G6" s="59">
        <f>E6</f>
        <v>0</v>
      </c>
      <c r="I6" s="215"/>
      <c r="J6" s="216"/>
      <c r="K6" s="216"/>
      <c r="L6" s="217"/>
    </row>
    <row r="7" spans="3:25" ht="15" customHeight="1">
      <c r="C7" s="60" t="s">
        <v>1235</v>
      </c>
      <c r="D7" s="56"/>
      <c r="E7" s="58"/>
      <c r="F7" s="58"/>
      <c r="G7" s="59"/>
      <c r="I7" s="215"/>
      <c r="J7" s="216"/>
      <c r="K7" s="216"/>
      <c r="L7" s="217"/>
    </row>
    <row r="8" spans="3:25" ht="15" customHeight="1" thickBot="1">
      <c r="C8" s="60" t="s">
        <v>1236</v>
      </c>
      <c r="D8" s="56"/>
      <c r="E8" s="61">
        <v>150000</v>
      </c>
      <c r="F8" s="58"/>
      <c r="G8" s="59"/>
      <c r="I8" s="218"/>
      <c r="J8" s="219"/>
      <c r="K8" s="219"/>
      <c r="L8" s="220"/>
    </row>
    <row r="9" spans="3:25" thickBot="1">
      <c r="C9" s="60" t="s">
        <v>1237</v>
      </c>
      <c r="D9" s="56"/>
      <c r="E9" s="61">
        <v>30000</v>
      </c>
      <c r="F9" s="58"/>
      <c r="G9" s="59"/>
    </row>
    <row r="10" spans="3:25" ht="15">
      <c r="C10" s="60" t="s">
        <v>1238</v>
      </c>
      <c r="D10" s="56"/>
      <c r="E10" s="61">
        <v>50000</v>
      </c>
      <c r="F10" s="58"/>
      <c r="G10" s="59">
        <v>75000</v>
      </c>
      <c r="I10" s="212" t="s">
        <v>1239</v>
      </c>
      <c r="J10" s="213"/>
      <c r="K10" s="213"/>
      <c r="L10" s="214"/>
    </row>
    <row r="11" spans="3:25" ht="15">
      <c r="C11" s="60" t="s">
        <v>1240</v>
      </c>
      <c r="D11" s="56"/>
      <c r="E11" s="61">
        <v>0</v>
      </c>
      <c r="F11" s="58"/>
      <c r="G11" s="62"/>
      <c r="I11" s="215"/>
      <c r="J11" s="216"/>
      <c r="K11" s="216"/>
      <c r="L11" s="217"/>
    </row>
    <row r="12" spans="3:25" ht="15">
      <c r="C12" s="60" t="s">
        <v>1241</v>
      </c>
      <c r="D12" s="56"/>
      <c r="E12" s="61">
        <v>50000</v>
      </c>
      <c r="F12" s="58"/>
      <c r="G12" s="59"/>
      <c r="I12" s="215"/>
      <c r="J12" s="216"/>
      <c r="K12" s="216"/>
      <c r="L12" s="217"/>
    </row>
    <row r="13" spans="3:25" ht="15">
      <c r="C13" s="60" t="s">
        <v>1242</v>
      </c>
      <c r="D13" s="56"/>
      <c r="E13" s="61">
        <v>0</v>
      </c>
      <c r="F13" s="58"/>
      <c r="G13" s="59">
        <f>E13</f>
        <v>0</v>
      </c>
      <c r="I13" s="215"/>
      <c r="J13" s="216"/>
      <c r="K13" s="216"/>
      <c r="L13" s="217"/>
    </row>
    <row r="14" spans="3:25" ht="15">
      <c r="C14" s="60" t="s">
        <v>1243</v>
      </c>
      <c r="D14" s="56"/>
      <c r="E14" s="61">
        <f>MAX(0,P30)</f>
        <v>120000</v>
      </c>
      <c r="F14" s="58"/>
      <c r="G14" s="59"/>
      <c r="I14" s="215"/>
      <c r="J14" s="216"/>
      <c r="K14" s="216"/>
      <c r="L14" s="217"/>
    </row>
    <row r="15" spans="3:25" thickBot="1">
      <c r="C15" s="60" t="s">
        <v>1244</v>
      </c>
      <c r="D15" s="56"/>
      <c r="E15" s="61">
        <v>2000</v>
      </c>
      <c r="F15" s="58"/>
      <c r="G15" s="59"/>
      <c r="I15" s="218"/>
      <c r="J15" s="219"/>
      <c r="K15" s="219"/>
      <c r="L15" s="220"/>
    </row>
    <row r="16" spans="3:25" thickBot="1">
      <c r="C16" s="60" t="s">
        <v>1245</v>
      </c>
      <c r="D16" s="56"/>
      <c r="E16" s="61">
        <v>0</v>
      </c>
      <c r="F16" s="58"/>
      <c r="G16" s="59"/>
    </row>
    <row r="17" spans="2:16" ht="15">
      <c r="C17" s="60" t="s">
        <v>1246</v>
      </c>
      <c r="D17" s="56"/>
      <c r="E17" s="61">
        <v>0</v>
      </c>
      <c r="F17" s="58"/>
      <c r="G17" s="59"/>
      <c r="I17" s="221" t="s">
        <v>1247</v>
      </c>
      <c r="J17" s="213"/>
      <c r="K17" s="213"/>
      <c r="L17" s="214"/>
    </row>
    <row r="18" spans="2:16" ht="15">
      <c r="C18" s="55" t="s">
        <v>1248</v>
      </c>
      <c r="D18" s="63"/>
      <c r="E18" s="64">
        <f>SUM(E8:E17)-E11+MIN(200000,E11)</f>
        <v>402000</v>
      </c>
      <c r="F18" s="58"/>
      <c r="G18" s="65">
        <f>SUM(G8:G17)</f>
        <v>75000</v>
      </c>
      <c r="I18" s="215"/>
      <c r="J18" s="216"/>
      <c r="K18" s="216"/>
      <c r="L18" s="217"/>
    </row>
    <row r="19" spans="2:16" ht="5.25" customHeight="1">
      <c r="C19" s="66"/>
      <c r="D19" s="67"/>
      <c r="E19" s="68"/>
      <c r="F19" s="68"/>
      <c r="G19" s="69"/>
      <c r="I19" s="215"/>
      <c r="J19" s="216"/>
      <c r="K19" s="216"/>
      <c r="L19" s="217"/>
    </row>
    <row r="20" spans="2:16" ht="15">
      <c r="C20" s="70" t="s">
        <v>1249</v>
      </c>
      <c r="D20" s="67"/>
      <c r="E20" s="71">
        <f>MAX(E5+E6-E18,0)</f>
        <v>3898000</v>
      </c>
      <c r="F20" s="71"/>
      <c r="G20" s="72">
        <f>MAX(G5+G6-G18-E13,0)</f>
        <v>4225000</v>
      </c>
      <c r="I20" s="215"/>
      <c r="J20" s="216"/>
      <c r="K20" s="216"/>
      <c r="L20" s="217"/>
    </row>
    <row r="21" spans="2:16" ht="8.25" customHeight="1">
      <c r="C21" s="60"/>
      <c r="D21" s="56"/>
      <c r="E21" s="58"/>
      <c r="F21" s="58"/>
      <c r="G21" s="59"/>
      <c r="I21" s="215"/>
      <c r="J21" s="216"/>
      <c r="K21" s="216"/>
      <c r="L21" s="217"/>
    </row>
    <row r="22" spans="2:16" thickBot="1">
      <c r="B22" s="48">
        <v>0</v>
      </c>
      <c r="C22" s="70" t="s">
        <v>1250</v>
      </c>
      <c r="D22" s="73" t="s">
        <v>1251</v>
      </c>
      <c r="E22" s="71" t="str">
        <f>E4</f>
        <v>Old Tax Regime</v>
      </c>
      <c r="F22" s="71"/>
      <c r="G22" s="72" t="str">
        <f>G4</f>
        <v>New Tax Regime</v>
      </c>
      <c r="I22" s="218"/>
      <c r="J22" s="219"/>
      <c r="K22" s="219"/>
      <c r="L22" s="220"/>
    </row>
    <row r="23" spans="2:16" ht="15">
      <c r="B23" s="48">
        <v>250000</v>
      </c>
      <c r="C23" s="60" t="s">
        <v>1252</v>
      </c>
      <c r="D23" s="74">
        <v>0</v>
      </c>
      <c r="E23" s="75">
        <f>MAX(0,IF(E$20&gt;B23,B23-B22,E$20-B22)*D23)</f>
        <v>0</v>
      </c>
      <c r="F23" s="58"/>
      <c r="G23" s="76"/>
    </row>
    <row r="24" spans="2:16" ht="15">
      <c r="B24" s="48">
        <v>500000</v>
      </c>
      <c r="C24" s="60" t="s">
        <v>1253</v>
      </c>
      <c r="D24" s="74">
        <v>0.05</v>
      </c>
      <c r="E24" s="75">
        <f>MAX(0,IF(E$20&gt;B24,B24-B23,E$20-B23)*D24)</f>
        <v>12500</v>
      </c>
      <c r="F24" s="58"/>
      <c r="G24" s="76"/>
      <c r="I24" s="222" t="s">
        <v>1254</v>
      </c>
      <c r="J24" s="216"/>
      <c r="K24" s="216"/>
      <c r="L24" s="216"/>
      <c r="M24" s="216"/>
      <c r="N24" s="216"/>
      <c r="O24" s="216"/>
      <c r="P24" s="216"/>
    </row>
    <row r="25" spans="2:16" ht="15">
      <c r="B25" s="48">
        <v>1000000</v>
      </c>
      <c r="C25" s="60" t="s">
        <v>1255</v>
      </c>
      <c r="D25" s="74">
        <v>0.2</v>
      </c>
      <c r="E25" s="75">
        <f>MAX(0,IF(E$20&gt;B25,B25-B24,E$20-B24)*D25)</f>
        <v>100000</v>
      </c>
      <c r="F25" s="58"/>
      <c r="G25" s="76"/>
      <c r="I25" s="48" t="s">
        <v>1256</v>
      </c>
    </row>
    <row r="26" spans="2:16" ht="15">
      <c r="B26" s="48">
        <v>1000000000000000</v>
      </c>
      <c r="C26" s="60" t="s">
        <v>1257</v>
      </c>
      <c r="D26" s="74">
        <v>0.3</v>
      </c>
      <c r="E26" s="75">
        <f>MAX(0,IF(E$20&gt;B26,B26-B25,E$20-B25)*D26)</f>
        <v>869400</v>
      </c>
      <c r="F26" s="58"/>
      <c r="G26" s="76"/>
      <c r="I26" s="48" t="s">
        <v>1258</v>
      </c>
      <c r="P26" s="77">
        <v>300000</v>
      </c>
    </row>
    <row r="27" spans="2:16" ht="15">
      <c r="B27" s="48">
        <v>0</v>
      </c>
      <c r="C27" s="60"/>
      <c r="D27" s="56"/>
      <c r="E27" s="75"/>
      <c r="F27" s="58"/>
      <c r="G27" s="76"/>
      <c r="I27" s="48" t="s">
        <v>1259</v>
      </c>
      <c r="P27" s="77">
        <v>200000</v>
      </c>
    </row>
    <row r="28" spans="2:16" ht="15">
      <c r="B28" s="48">
        <v>400000</v>
      </c>
      <c r="C28" s="60" t="s">
        <v>1260</v>
      </c>
      <c r="D28" s="74">
        <v>0</v>
      </c>
      <c r="E28" s="75"/>
      <c r="F28" s="58"/>
      <c r="G28" s="76">
        <f t="shared" ref="G28:G34" si="0">MAX(0,IF(G$20&gt;B28,B28-B27,G$20-B27)*D28)</f>
        <v>0</v>
      </c>
      <c r="I28" s="48" t="s">
        <v>1261</v>
      </c>
      <c r="P28" s="77">
        <v>240000</v>
      </c>
    </row>
    <row r="29" spans="2:16" ht="15">
      <c r="B29" s="48">
        <v>800000</v>
      </c>
      <c r="C29" s="60" t="s">
        <v>1262</v>
      </c>
      <c r="D29" s="74">
        <f>D28+5%</f>
        <v>0.05</v>
      </c>
      <c r="E29" s="75"/>
      <c r="F29" s="58"/>
      <c r="G29" s="76">
        <f t="shared" si="0"/>
        <v>20000</v>
      </c>
      <c r="I29" s="48" t="s">
        <v>1263</v>
      </c>
      <c r="P29" s="48" t="s">
        <v>1264</v>
      </c>
    </row>
    <row r="30" spans="2:16" ht="15">
      <c r="B30" s="48">
        <v>1200000</v>
      </c>
      <c r="C30" s="60" t="s">
        <v>1265</v>
      </c>
      <c r="D30" s="74">
        <f>D29+5%</f>
        <v>0.1</v>
      </c>
      <c r="E30" s="75"/>
      <c r="F30" s="58"/>
      <c r="G30" s="76">
        <f t="shared" si="0"/>
        <v>40000</v>
      </c>
      <c r="I30" s="78" t="s">
        <v>1266</v>
      </c>
      <c r="J30" s="78"/>
      <c r="K30" s="78"/>
      <c r="L30" s="78"/>
      <c r="M30" s="78"/>
      <c r="N30" s="78"/>
      <c r="O30" s="78"/>
      <c r="P30" s="79">
        <f>MIN(P27,P28-0.1*P26,IF(P29="Yes",0.5,0.4)*P28)</f>
        <v>120000</v>
      </c>
    </row>
    <row r="31" spans="2:16" ht="15">
      <c r="B31" s="48">
        <v>1600000</v>
      </c>
      <c r="C31" s="60" t="s">
        <v>1267</v>
      </c>
      <c r="D31" s="74">
        <f>D30+5%</f>
        <v>0.15000000000000002</v>
      </c>
      <c r="E31" s="75"/>
      <c r="F31" s="58"/>
      <c r="G31" s="76">
        <f t="shared" si="0"/>
        <v>60000.000000000007</v>
      </c>
    </row>
    <row r="32" spans="2:16" ht="15">
      <c r="B32" s="48">
        <v>2000000</v>
      </c>
      <c r="C32" s="60" t="s">
        <v>1268</v>
      </c>
      <c r="D32" s="74">
        <f>D31+5%</f>
        <v>0.2</v>
      </c>
      <c r="E32" s="75"/>
      <c r="F32" s="58"/>
      <c r="G32" s="76">
        <f t="shared" si="0"/>
        <v>80000</v>
      </c>
    </row>
    <row r="33" spans="2:8" ht="15">
      <c r="B33" s="48">
        <v>2400000</v>
      </c>
      <c r="C33" s="60" t="s">
        <v>1269</v>
      </c>
      <c r="D33" s="74">
        <v>0.25</v>
      </c>
      <c r="E33" s="75"/>
      <c r="F33" s="58"/>
      <c r="G33" s="76">
        <f t="shared" si="0"/>
        <v>100000</v>
      </c>
    </row>
    <row r="34" spans="2:8" ht="15">
      <c r="B34" s="48">
        <v>1000000000000000</v>
      </c>
      <c r="C34" s="60" t="s">
        <v>1270</v>
      </c>
      <c r="D34" s="74">
        <f>D33+5%</f>
        <v>0.3</v>
      </c>
      <c r="E34" s="75"/>
      <c r="F34" s="58"/>
      <c r="G34" s="76">
        <f t="shared" si="0"/>
        <v>547500</v>
      </c>
    </row>
    <row r="35" spans="2:8" ht="15">
      <c r="C35" s="60"/>
      <c r="D35" s="56"/>
      <c r="E35" s="75"/>
      <c r="F35" s="58"/>
      <c r="G35" s="76"/>
    </row>
    <row r="36" spans="2:8" ht="15">
      <c r="C36" s="55" t="s">
        <v>1131</v>
      </c>
      <c r="D36" s="56"/>
      <c r="E36" s="80">
        <f>IF(AND(E20&gt;500000,SUM(E23:E35)&gt;(E20-500000)),E20-500000,SUM(E23:E35))</f>
        <v>981900</v>
      </c>
      <c r="F36" s="81"/>
      <c r="G36" s="82">
        <f>IF(AND(G20&gt;700000,SUM(G23:G35)&gt;(G20-700000)),G20-700000,SUM(G23:G35))</f>
        <v>847500</v>
      </c>
      <c r="H36" s="58"/>
    </row>
    <row r="37" spans="2:8" ht="15">
      <c r="C37" s="55" t="s">
        <v>1271</v>
      </c>
      <c r="D37" s="74">
        <v>0.04</v>
      </c>
      <c r="E37" s="83">
        <f>E36*$D$37*IF(E20/10^5&lt;50,1,1.1)</f>
        <v>39276</v>
      </c>
      <c r="F37" s="84"/>
      <c r="G37" s="85">
        <f>G36*$D$37*IF(G20/10^5&lt;50,1,1.1)</f>
        <v>33900</v>
      </c>
    </row>
    <row r="38" spans="2:8" ht="15">
      <c r="C38" s="86" t="s">
        <v>1272</v>
      </c>
      <c r="D38" s="51"/>
      <c r="E38" s="87">
        <f>SUM(E36:E37)+IF(E20&gt;50*10^5,0.1,0)*E36</f>
        <v>1021176</v>
      </c>
      <c r="F38" s="84"/>
      <c r="G38" s="88">
        <f>SUM(G36:G37)+IF(G20&gt;50*10^5,0.1,0)*G36</f>
        <v>881400</v>
      </c>
    </row>
    <row r="39" spans="2:8" ht="4.5" customHeight="1">
      <c r="C39" s="60"/>
      <c r="D39" s="56"/>
      <c r="E39" s="56"/>
      <c r="F39" s="56"/>
      <c r="G39" s="89"/>
    </row>
    <row r="40" spans="2:8" ht="15">
      <c r="C40" s="201" t="s">
        <v>1273</v>
      </c>
      <c r="D40" s="202"/>
      <c r="E40" s="203" t="str">
        <f>IF(E38&lt;G38,E4,G4) &amp;" is better by ₹" &amp;TEXT(ABS(G38-E38),"#,##0")</f>
        <v>New Tax Regime is better by ₹1,39,776</v>
      </c>
      <c r="F40" s="202"/>
      <c r="G40" s="204"/>
    </row>
    <row r="41" spans="2:8" ht="12.75"/>
    <row r="42" spans="2:8" ht="12.75"/>
    <row r="43" spans="2:8" ht="12.75"/>
    <row r="44" spans="2:8" ht="12.75"/>
    <row r="45" spans="2:8" ht="12.75"/>
    <row r="46" spans="2:8" ht="12.75"/>
    <row r="47" spans="2:8" ht="12.75"/>
    <row r="48" spans="2: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mergeCells count="8">
    <mergeCell ref="C40:D40"/>
    <mergeCell ref="E40:G40"/>
    <mergeCell ref="C1:G2"/>
    <mergeCell ref="C3:G3"/>
    <mergeCell ref="I3:L8"/>
    <mergeCell ref="I10:L15"/>
    <mergeCell ref="I17:L22"/>
    <mergeCell ref="I24:P24"/>
  </mergeCells>
  <dataValidations count="2">
    <dataValidation type="list" allowBlank="1" showErrorMessage="1" sqref="P29" xr:uid="{00000000-0002-0000-0900-000000000000}">
      <formula1>"Yes,No"</formula1>
    </dataValidation>
    <dataValidation type="decimal" operator="equal" allowBlank="1" showErrorMessage="1" sqref="G8:G9 G12 G14:G17" xr:uid="{00000000-0002-0000-0900-000001000000}">
      <formula1>0</formula1>
    </dataValidation>
  </dataValidations>
  <hyperlinks>
    <hyperlink ref="I1" r:id="rId1" xr:uid="{00000000-0004-0000-0900-000000000000}"/>
    <hyperlink ref="N4" r:id="rId2" xr:uid="{00000000-0004-0000-0900-000001000000}"/>
  </hyperlinks>
  <pageMargins left="0.7" right="0.7" top="0.75" bottom="0.75" header="0" footer="0"/>
  <pageSetup orientation="portrait"/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Y999"/>
  <sheetViews>
    <sheetView showGridLines="0" workbookViewId="0">
      <selection activeCell="R28" sqref="R28"/>
    </sheetView>
  </sheetViews>
  <sheetFormatPr defaultColWidth="12.625" defaultRowHeight="15.75" customHeight="1"/>
  <cols>
    <col min="1" max="1" width="2.125" style="90" customWidth="1"/>
    <col min="2" max="2" width="11.875" style="90" hidden="1" customWidth="1"/>
    <col min="3" max="3" width="26.125" style="90" customWidth="1"/>
    <col min="4" max="4" width="7.625" style="90" customWidth="1"/>
    <col min="5" max="5" width="13" style="90" customWidth="1"/>
    <col min="6" max="6" width="7.625" style="90" customWidth="1"/>
    <col min="7" max="7" width="13.875" style="90" customWidth="1"/>
    <col min="8" max="8" width="2.375" style="90" customWidth="1"/>
    <col min="9" max="12" width="7.625" style="90" customWidth="1"/>
    <col min="13" max="13" width="2.125" style="90" customWidth="1"/>
    <col min="14" max="15" width="7.625" style="90" customWidth="1"/>
    <col min="16" max="16" width="14.625" style="90" customWidth="1"/>
    <col min="17" max="26" width="7.625" style="90" customWidth="1"/>
    <col min="27" max="16384" width="12.625" style="90"/>
  </cols>
  <sheetData>
    <row r="1" spans="3:25">
      <c r="C1" s="227" t="s">
        <v>1274</v>
      </c>
      <c r="D1" s="228"/>
      <c r="E1" s="228"/>
      <c r="F1" s="228"/>
      <c r="G1" s="229"/>
      <c r="I1" s="91" t="s">
        <v>1275</v>
      </c>
    </row>
    <row r="2" spans="3:25" ht="13.5" thickBot="1">
      <c r="C2" s="230"/>
      <c r="D2" s="224"/>
      <c r="E2" s="224"/>
      <c r="F2" s="224"/>
      <c r="G2" s="226"/>
      <c r="I2" s="92" t="s">
        <v>1276</v>
      </c>
    </row>
    <row r="3" spans="3:25" ht="15">
      <c r="C3" s="231" t="s">
        <v>1228</v>
      </c>
      <c r="D3" s="232"/>
      <c r="E3" s="232"/>
      <c r="F3" s="232"/>
      <c r="G3" s="233"/>
      <c r="I3" s="234" t="s">
        <v>1229</v>
      </c>
      <c r="J3" s="235"/>
      <c r="K3" s="235"/>
      <c r="L3" s="236"/>
      <c r="N3" s="93" t="s">
        <v>1230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</row>
    <row r="4" spans="3:25" ht="15" customHeight="1">
      <c r="C4" s="94"/>
      <c r="D4" s="95"/>
      <c r="E4" s="96" t="s">
        <v>936</v>
      </c>
      <c r="F4" s="96"/>
      <c r="G4" s="97" t="s">
        <v>1231</v>
      </c>
      <c r="I4" s="237"/>
      <c r="J4" s="238"/>
      <c r="K4" s="238"/>
      <c r="L4" s="239"/>
      <c r="N4" s="98" t="s">
        <v>1232</v>
      </c>
    </row>
    <row r="5" spans="3:25" ht="15" customHeight="1">
      <c r="C5" s="99" t="s">
        <v>1233</v>
      </c>
      <c r="D5" s="100"/>
      <c r="E5" s="101">
        <v>3000000</v>
      </c>
      <c r="F5" s="102"/>
      <c r="G5" s="103">
        <f>E5</f>
        <v>3000000</v>
      </c>
      <c r="I5" s="237"/>
      <c r="J5" s="238"/>
      <c r="K5" s="238"/>
      <c r="L5" s="239"/>
    </row>
    <row r="6" spans="3:25" ht="15" customHeight="1">
      <c r="C6" s="99" t="s">
        <v>1234</v>
      </c>
      <c r="D6" s="100"/>
      <c r="E6" s="101">
        <v>0</v>
      </c>
      <c r="F6" s="102"/>
      <c r="G6" s="103">
        <f>E6</f>
        <v>0</v>
      </c>
      <c r="I6" s="237"/>
      <c r="J6" s="238"/>
      <c r="K6" s="238"/>
      <c r="L6" s="239"/>
    </row>
    <row r="7" spans="3:25" ht="15" customHeight="1">
      <c r="C7" s="104" t="s">
        <v>1235</v>
      </c>
      <c r="D7" s="100"/>
      <c r="E7" s="102"/>
      <c r="F7" s="102"/>
      <c r="G7" s="103"/>
      <c r="I7" s="237"/>
      <c r="J7" s="238"/>
      <c r="K7" s="238"/>
      <c r="L7" s="239"/>
    </row>
    <row r="8" spans="3:25" ht="15" customHeight="1" thickBot="1">
      <c r="C8" s="104" t="s">
        <v>1236</v>
      </c>
      <c r="D8" s="100"/>
      <c r="E8" s="105">
        <v>150000</v>
      </c>
      <c r="F8" s="102"/>
      <c r="G8" s="103"/>
      <c r="I8" s="240"/>
      <c r="J8" s="241"/>
      <c r="K8" s="241"/>
      <c r="L8" s="242"/>
    </row>
    <row r="9" spans="3:25" thickBot="1">
      <c r="C9" s="104" t="s">
        <v>1237</v>
      </c>
      <c r="D9" s="100"/>
      <c r="E9" s="105">
        <v>30000</v>
      </c>
      <c r="F9" s="102"/>
      <c r="G9" s="103"/>
    </row>
    <row r="10" spans="3:25" ht="15">
      <c r="C10" s="104" t="s">
        <v>1238</v>
      </c>
      <c r="D10" s="100"/>
      <c r="E10" s="105">
        <v>50000</v>
      </c>
      <c r="F10" s="102"/>
      <c r="G10" s="103">
        <v>75000</v>
      </c>
      <c r="I10" s="234" t="s">
        <v>1239</v>
      </c>
      <c r="J10" s="235"/>
      <c r="K10" s="235"/>
      <c r="L10" s="236"/>
    </row>
    <row r="11" spans="3:25" ht="15">
      <c r="C11" s="104" t="s">
        <v>1240</v>
      </c>
      <c r="D11" s="100"/>
      <c r="E11" s="105">
        <v>0</v>
      </c>
      <c r="F11" s="102"/>
      <c r="G11" s="106"/>
      <c r="I11" s="237"/>
      <c r="J11" s="238"/>
      <c r="K11" s="238"/>
      <c r="L11" s="239"/>
    </row>
    <row r="12" spans="3:25" ht="15">
      <c r="C12" s="104" t="s">
        <v>1241</v>
      </c>
      <c r="D12" s="100"/>
      <c r="E12" s="105">
        <v>50000</v>
      </c>
      <c r="F12" s="102"/>
      <c r="G12" s="103"/>
      <c r="I12" s="237"/>
      <c r="J12" s="238"/>
      <c r="K12" s="238"/>
      <c r="L12" s="239"/>
    </row>
    <row r="13" spans="3:25" ht="15">
      <c r="C13" s="104" t="s">
        <v>1242</v>
      </c>
      <c r="D13" s="100"/>
      <c r="E13" s="105">
        <v>0</v>
      </c>
      <c r="F13" s="102"/>
      <c r="G13" s="103">
        <f>E13</f>
        <v>0</v>
      </c>
      <c r="I13" s="237"/>
      <c r="J13" s="238"/>
      <c r="K13" s="238"/>
      <c r="L13" s="239"/>
    </row>
    <row r="14" spans="3:25" ht="15">
      <c r="C14" s="104" t="s">
        <v>1243</v>
      </c>
      <c r="D14" s="100"/>
      <c r="E14" s="105">
        <f>MAX(0,P30)</f>
        <v>120000</v>
      </c>
      <c r="F14" s="102"/>
      <c r="G14" s="103"/>
      <c r="I14" s="237"/>
      <c r="J14" s="238"/>
      <c r="K14" s="238"/>
      <c r="L14" s="239"/>
    </row>
    <row r="15" spans="3:25" thickBot="1">
      <c r="C15" s="104" t="s">
        <v>1244</v>
      </c>
      <c r="D15" s="100"/>
      <c r="E15" s="105">
        <v>2000</v>
      </c>
      <c r="F15" s="102"/>
      <c r="G15" s="103"/>
      <c r="I15" s="240"/>
      <c r="J15" s="241"/>
      <c r="K15" s="241"/>
      <c r="L15" s="242"/>
    </row>
    <row r="16" spans="3:25" thickBot="1">
      <c r="C16" s="104" t="s">
        <v>1245</v>
      </c>
      <c r="D16" s="100"/>
      <c r="E16" s="105">
        <v>0</v>
      </c>
      <c r="F16" s="102"/>
      <c r="G16" s="103"/>
    </row>
    <row r="17" spans="2:16" ht="15">
      <c r="C17" s="104" t="s">
        <v>1246</v>
      </c>
      <c r="D17" s="100"/>
      <c r="E17" s="105">
        <v>0</v>
      </c>
      <c r="F17" s="102"/>
      <c r="G17" s="103"/>
      <c r="I17" s="243" t="s">
        <v>1247</v>
      </c>
      <c r="J17" s="235"/>
      <c r="K17" s="235"/>
      <c r="L17" s="236"/>
    </row>
    <row r="18" spans="2:16" ht="15">
      <c r="C18" s="99" t="s">
        <v>1248</v>
      </c>
      <c r="D18" s="107"/>
      <c r="E18" s="108">
        <f>SUM(E8:E17)-E11+MIN(200000,E11)</f>
        <v>402000</v>
      </c>
      <c r="F18" s="102"/>
      <c r="G18" s="109">
        <f>SUM(G8:G17)</f>
        <v>75000</v>
      </c>
      <c r="I18" s="237"/>
      <c r="J18" s="238"/>
      <c r="K18" s="238"/>
      <c r="L18" s="239"/>
    </row>
    <row r="19" spans="2:16" ht="5.25" customHeight="1">
      <c r="C19" s="110"/>
      <c r="D19" s="111"/>
      <c r="E19" s="112"/>
      <c r="F19" s="112"/>
      <c r="G19" s="113"/>
      <c r="I19" s="237"/>
      <c r="J19" s="238"/>
      <c r="K19" s="238"/>
      <c r="L19" s="239"/>
    </row>
    <row r="20" spans="2:16" ht="15">
      <c r="C20" s="114" t="s">
        <v>1249</v>
      </c>
      <c r="D20" s="111"/>
      <c r="E20" s="115">
        <f>MAX(E5+E6-E18,0)</f>
        <v>2598000</v>
      </c>
      <c r="F20" s="115"/>
      <c r="G20" s="116">
        <f>MAX(G5+G6-G18-E13,0)</f>
        <v>2925000</v>
      </c>
      <c r="I20" s="237"/>
      <c r="J20" s="238"/>
      <c r="K20" s="238"/>
      <c r="L20" s="239"/>
    </row>
    <row r="21" spans="2:16" ht="8.25" customHeight="1">
      <c r="C21" s="104"/>
      <c r="D21" s="100"/>
      <c r="E21" s="102"/>
      <c r="F21" s="102"/>
      <c r="G21" s="103"/>
      <c r="I21" s="237"/>
      <c r="J21" s="238"/>
      <c r="K21" s="238"/>
      <c r="L21" s="239"/>
    </row>
    <row r="22" spans="2:16" thickBot="1">
      <c r="B22" s="92">
        <v>0</v>
      </c>
      <c r="C22" s="114" t="s">
        <v>1250</v>
      </c>
      <c r="D22" s="117" t="s">
        <v>1251</v>
      </c>
      <c r="E22" s="115" t="str">
        <f>E4</f>
        <v>Old Tax Regime</v>
      </c>
      <c r="F22" s="115"/>
      <c r="G22" s="116" t="str">
        <f>G4</f>
        <v>New Tax Regime</v>
      </c>
      <c r="I22" s="240"/>
      <c r="J22" s="241"/>
      <c r="K22" s="241"/>
      <c r="L22" s="242"/>
    </row>
    <row r="23" spans="2:16" ht="15">
      <c r="B23" s="92">
        <v>250000</v>
      </c>
      <c r="C23" s="104" t="s">
        <v>1252</v>
      </c>
      <c r="D23" s="118">
        <v>0</v>
      </c>
      <c r="E23" s="119">
        <f>MAX(0,IF(E$20&gt;B23,B23-B22,E$20-B22)*D23)</f>
        <v>0</v>
      </c>
      <c r="F23" s="102"/>
      <c r="G23" s="120"/>
    </row>
    <row r="24" spans="2:16" ht="15">
      <c r="B24" s="92">
        <v>500000</v>
      </c>
      <c r="C24" s="104" t="s">
        <v>1253</v>
      </c>
      <c r="D24" s="118">
        <v>0.05</v>
      </c>
      <c r="E24" s="119">
        <f>MAX(0,IF(E$20&gt;B24,B24-B23,E$20-B23)*D24)</f>
        <v>12500</v>
      </c>
      <c r="F24" s="102"/>
      <c r="G24" s="120"/>
      <c r="I24" s="244" t="s">
        <v>1254</v>
      </c>
      <c r="J24" s="238"/>
      <c r="K24" s="238"/>
      <c r="L24" s="238"/>
      <c r="M24" s="238"/>
      <c r="N24" s="238"/>
      <c r="O24" s="238"/>
      <c r="P24" s="238"/>
    </row>
    <row r="25" spans="2:16" ht="15">
      <c r="B25" s="92">
        <v>1000000</v>
      </c>
      <c r="C25" s="104" t="s">
        <v>1255</v>
      </c>
      <c r="D25" s="118">
        <v>0.2</v>
      </c>
      <c r="E25" s="119">
        <f>MAX(0,IF(E$20&gt;B25,B25-B24,E$20-B24)*D25)</f>
        <v>100000</v>
      </c>
      <c r="F25" s="102"/>
      <c r="G25" s="120"/>
      <c r="I25" s="92" t="s">
        <v>1256</v>
      </c>
    </row>
    <row r="26" spans="2:16" ht="15">
      <c r="B26" s="92">
        <v>1000000000000000</v>
      </c>
      <c r="C26" s="104" t="s">
        <v>1257</v>
      </c>
      <c r="D26" s="118">
        <v>0.3</v>
      </c>
      <c r="E26" s="119">
        <f>MAX(0,IF(E$20&gt;B26,B26-B25,E$20-B25)*D26)</f>
        <v>479400</v>
      </c>
      <c r="F26" s="102"/>
      <c r="G26" s="120"/>
      <c r="I26" s="92" t="s">
        <v>1258</v>
      </c>
      <c r="P26" s="121">
        <v>300000</v>
      </c>
    </row>
    <row r="27" spans="2:16" ht="15">
      <c r="B27" s="92">
        <v>0</v>
      </c>
      <c r="C27" s="104"/>
      <c r="D27" s="100"/>
      <c r="E27" s="119"/>
      <c r="F27" s="102"/>
      <c r="G27" s="120"/>
      <c r="I27" s="92" t="s">
        <v>1259</v>
      </c>
      <c r="P27" s="121">
        <v>200000</v>
      </c>
    </row>
    <row r="28" spans="2:16" ht="15">
      <c r="B28" s="92">
        <v>300000</v>
      </c>
      <c r="C28" s="104" t="s">
        <v>1277</v>
      </c>
      <c r="D28" s="118">
        <v>0</v>
      </c>
      <c r="E28" s="119"/>
      <c r="F28" s="102"/>
      <c r="G28" s="120">
        <f t="shared" ref="G28:G33" si="0">MAX(0,IF(G$20&gt;B28,B28-B27,G$20-B27)*D28)</f>
        <v>0</v>
      </c>
      <c r="I28" s="92" t="s">
        <v>1261</v>
      </c>
      <c r="P28" s="121">
        <v>240000</v>
      </c>
    </row>
    <row r="29" spans="2:16" ht="15">
      <c r="B29" s="92">
        <v>700000</v>
      </c>
      <c r="C29" s="104" t="s">
        <v>1278</v>
      </c>
      <c r="D29" s="118">
        <f>D28+5%</f>
        <v>0.05</v>
      </c>
      <c r="E29" s="119"/>
      <c r="F29" s="102"/>
      <c r="G29" s="120">
        <f t="shared" si="0"/>
        <v>20000</v>
      </c>
      <c r="I29" s="92" t="s">
        <v>1263</v>
      </c>
      <c r="P29" s="92" t="s">
        <v>1264</v>
      </c>
    </row>
    <row r="30" spans="2:16" ht="15">
      <c r="B30" s="92">
        <v>1000000</v>
      </c>
      <c r="C30" s="104" t="s">
        <v>1279</v>
      </c>
      <c r="D30" s="118">
        <f>D29+5%</f>
        <v>0.1</v>
      </c>
      <c r="E30" s="119"/>
      <c r="F30" s="102"/>
      <c r="G30" s="120">
        <f t="shared" si="0"/>
        <v>30000</v>
      </c>
      <c r="I30" s="122" t="s">
        <v>1266</v>
      </c>
      <c r="J30" s="122"/>
      <c r="K30" s="122"/>
      <c r="L30" s="122"/>
      <c r="M30" s="122"/>
      <c r="N30" s="122"/>
      <c r="O30" s="122"/>
      <c r="P30" s="123">
        <f>MIN(P27,P28-0.1*P26,IF(P29="Yes",0.5,0.4)*P28)</f>
        <v>120000</v>
      </c>
    </row>
    <row r="31" spans="2:16" ht="15">
      <c r="B31" s="92">
        <v>1200000</v>
      </c>
      <c r="C31" s="104" t="s">
        <v>1280</v>
      </c>
      <c r="D31" s="118">
        <f>D30+5%</f>
        <v>0.15000000000000002</v>
      </c>
      <c r="E31" s="119"/>
      <c r="F31" s="102"/>
      <c r="G31" s="120">
        <f t="shared" si="0"/>
        <v>30000.000000000004</v>
      </c>
    </row>
    <row r="32" spans="2:16" ht="15">
      <c r="B32" s="92">
        <v>1500000</v>
      </c>
      <c r="C32" s="104" t="s">
        <v>1281</v>
      </c>
      <c r="D32" s="118">
        <f>D31+5%</f>
        <v>0.2</v>
      </c>
      <c r="E32" s="119"/>
      <c r="F32" s="102"/>
      <c r="G32" s="120">
        <f t="shared" si="0"/>
        <v>60000</v>
      </c>
    </row>
    <row r="33" spans="2:8" ht="15">
      <c r="B33" s="92">
        <v>1000000000000000</v>
      </c>
      <c r="C33" s="104" t="s">
        <v>1282</v>
      </c>
      <c r="D33" s="118">
        <f>D32+10%</f>
        <v>0.30000000000000004</v>
      </c>
      <c r="E33" s="119"/>
      <c r="F33" s="102"/>
      <c r="G33" s="120">
        <f t="shared" si="0"/>
        <v>427500.00000000006</v>
      </c>
    </row>
    <row r="34" spans="2:8" ht="15">
      <c r="C34" s="104"/>
      <c r="D34" s="100"/>
      <c r="E34" s="119"/>
      <c r="F34" s="102"/>
      <c r="G34" s="120"/>
    </row>
    <row r="35" spans="2:8" ht="15">
      <c r="C35" s="99" t="s">
        <v>1131</v>
      </c>
      <c r="D35" s="100"/>
      <c r="E35" s="124">
        <f>IF(AND(E20&gt;500000,SUM(E23:E34)&gt;(E20-500000)),E20-500000,SUM(E23:E34))</f>
        <v>591900</v>
      </c>
      <c r="F35" s="125"/>
      <c r="G35" s="126">
        <f>IF(AND(G20&gt;700000,SUM(G23:G34)&gt;(G20-700000)),G20-700000,SUM(G23:G34))</f>
        <v>567500</v>
      </c>
      <c r="H35" s="102"/>
    </row>
    <row r="36" spans="2:8" ht="15">
      <c r="C36" s="99" t="s">
        <v>1271</v>
      </c>
      <c r="D36" s="118">
        <v>0.04</v>
      </c>
      <c r="E36" s="127">
        <f>E35*$D$36*IF(E20/10^5&lt;50,1,1.1)</f>
        <v>23676</v>
      </c>
      <c r="F36" s="128"/>
      <c r="G36" s="129">
        <f>G35*$D$36*IF(G20/10^5&lt;50,1,1.1)</f>
        <v>22700</v>
      </c>
    </row>
    <row r="37" spans="2:8" ht="15">
      <c r="C37" s="130" t="s">
        <v>1272</v>
      </c>
      <c r="D37" s="95"/>
      <c r="E37" s="131">
        <f>SUM(E35:E36)+IF(E20&gt;50*10^5,0.1,0)*E35</f>
        <v>615576</v>
      </c>
      <c r="F37" s="128"/>
      <c r="G37" s="132">
        <f>SUM(G35:G36)+IF(G20&gt;50*10^5,0.1,0)*G35</f>
        <v>590200</v>
      </c>
    </row>
    <row r="38" spans="2:8" ht="4.5" customHeight="1">
      <c r="C38" s="104"/>
      <c r="D38" s="100"/>
      <c r="E38" s="100"/>
      <c r="F38" s="100"/>
      <c r="G38" s="133"/>
    </row>
    <row r="39" spans="2:8" ht="15">
      <c r="C39" s="223" t="s">
        <v>1273</v>
      </c>
      <c r="D39" s="224"/>
      <c r="E39" s="225" t="str">
        <f>IF(E37&lt;G37,E4,G4) &amp;" is better by ₹" &amp;TEXT(ABS(G37-E37),"#,##0")</f>
        <v>New Tax Regime is better by ₹25,376</v>
      </c>
      <c r="F39" s="224"/>
      <c r="G39" s="226"/>
    </row>
    <row r="40" spans="2:8" ht="12.75"/>
    <row r="41" spans="2:8" ht="12.75"/>
    <row r="42" spans="2:8" ht="12.75"/>
    <row r="43" spans="2:8" ht="12.75"/>
    <row r="44" spans="2:8" ht="12.75"/>
    <row r="45" spans="2:8" ht="12.75"/>
    <row r="46" spans="2:8" ht="12.75"/>
    <row r="47" spans="2:8" ht="12.75"/>
    <row r="48" spans="2: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</sheetData>
  <mergeCells count="8">
    <mergeCell ref="C39:D39"/>
    <mergeCell ref="E39:G39"/>
    <mergeCell ref="C1:G2"/>
    <mergeCell ref="C3:G3"/>
    <mergeCell ref="I3:L8"/>
    <mergeCell ref="I10:L15"/>
    <mergeCell ref="I17:L22"/>
    <mergeCell ref="I24:P24"/>
  </mergeCells>
  <dataValidations count="2">
    <dataValidation type="list" allowBlank="1" showErrorMessage="1" sqref="P29" xr:uid="{00000000-0002-0000-0A00-000000000000}">
      <formula1>"Yes,No"</formula1>
    </dataValidation>
    <dataValidation type="decimal" operator="equal" allowBlank="1" showErrorMessage="1" sqref="G8:G9 G12 G14:G17" xr:uid="{00000000-0002-0000-0A00-000001000000}">
      <formula1>0</formula1>
    </dataValidation>
  </dataValidations>
  <hyperlinks>
    <hyperlink ref="I1" r:id="rId1" xr:uid="{00000000-0004-0000-0A00-000000000000}"/>
    <hyperlink ref="N4" r:id="rId2" xr:uid="{00000000-0004-0000-0A00-000001000000}"/>
  </hyperlinks>
  <pageMargins left="0.7" right="0.7" top="0.75" bottom="0.75" header="0" footer="0"/>
  <pageSetup orientation="portrait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46"/>
  <sheetViews>
    <sheetView topLeftCell="G1" zoomScaleNormal="100" workbookViewId="0">
      <selection activeCell="L2" sqref="L2:L15"/>
    </sheetView>
  </sheetViews>
  <sheetFormatPr defaultColWidth="11" defaultRowHeight="15.75"/>
  <cols>
    <col min="2" max="2" width="13.875" bestFit="1" customWidth="1"/>
    <col min="8" max="8" width="12" bestFit="1" customWidth="1"/>
    <col min="9" max="9" width="15" bestFit="1" customWidth="1"/>
    <col min="10" max="10" width="9" customWidth="1"/>
    <col min="12" max="12" width="13.375" bestFit="1" customWidth="1"/>
    <col min="13" max="13" width="11.375" bestFit="1" customWidth="1"/>
    <col min="14" max="14" width="12.875" bestFit="1" customWidth="1"/>
    <col min="15" max="16" width="12.875" customWidth="1"/>
    <col min="17" max="25" width="12.625" customWidth="1"/>
    <col min="26" max="26" width="12.625" bestFit="1" customWidth="1"/>
    <col min="27" max="27" width="12.875" bestFit="1" customWidth="1"/>
    <col min="28" max="28" width="15.5" customWidth="1"/>
    <col min="29" max="29" width="12.625" customWidth="1"/>
    <col min="35" max="35" width="8" customWidth="1"/>
    <col min="36" max="36" width="13.875" bestFit="1" customWidth="1"/>
    <col min="37" max="37" width="14.5" bestFit="1" customWidth="1"/>
    <col min="38" max="38" width="10.625" customWidth="1"/>
    <col min="39" max="39" width="11.125" customWidth="1"/>
    <col min="42" max="42" width="16.875" customWidth="1"/>
    <col min="43" max="43" width="15.625" customWidth="1"/>
  </cols>
  <sheetData>
    <row r="1" spans="1:43">
      <c r="A1" t="s">
        <v>142</v>
      </c>
      <c r="B1" t="s">
        <v>14</v>
      </c>
      <c r="C1" t="s">
        <v>129</v>
      </c>
      <c r="D1" t="s">
        <v>133</v>
      </c>
      <c r="E1" t="s">
        <v>131</v>
      </c>
      <c r="F1" t="s">
        <v>132</v>
      </c>
      <c r="G1" t="s">
        <v>134</v>
      </c>
      <c r="H1" t="s">
        <v>137</v>
      </c>
      <c r="I1" t="s">
        <v>143</v>
      </c>
      <c r="K1" t="s">
        <v>192</v>
      </c>
      <c r="L1" t="s">
        <v>155</v>
      </c>
      <c r="M1" t="s">
        <v>175</v>
      </c>
      <c r="N1" t="s">
        <v>156</v>
      </c>
      <c r="O1" t="s">
        <v>184</v>
      </c>
      <c r="P1" t="s">
        <v>185</v>
      </c>
      <c r="Q1" t="s">
        <v>165</v>
      </c>
      <c r="R1" t="s">
        <v>166</v>
      </c>
      <c r="S1" t="s">
        <v>169</v>
      </c>
      <c r="T1" t="s">
        <v>167</v>
      </c>
      <c r="U1" t="s">
        <v>168</v>
      </c>
      <c r="V1" t="s">
        <v>170</v>
      </c>
      <c r="W1" t="s">
        <v>171</v>
      </c>
      <c r="X1" t="s">
        <v>172</v>
      </c>
      <c r="Y1" t="s">
        <v>173</v>
      </c>
      <c r="Z1" t="s">
        <v>157</v>
      </c>
      <c r="AA1" t="s">
        <v>993</v>
      </c>
      <c r="AB1" t="s">
        <v>144</v>
      </c>
      <c r="AC1" t="s">
        <v>174</v>
      </c>
      <c r="AI1" t="s">
        <v>142</v>
      </c>
      <c r="AJ1" t="s">
        <v>14</v>
      </c>
      <c r="AK1" t="s">
        <v>135</v>
      </c>
      <c r="AL1" t="s">
        <v>133</v>
      </c>
      <c r="AM1" t="s">
        <v>131</v>
      </c>
      <c r="AN1" t="s">
        <v>136</v>
      </c>
      <c r="AO1" t="s">
        <v>134</v>
      </c>
      <c r="AP1" t="s">
        <v>137</v>
      </c>
      <c r="AQ1" t="s">
        <v>138</v>
      </c>
    </row>
    <row r="2" spans="1:43">
      <c r="A2">
        <v>1</v>
      </c>
      <c r="B2" s="19">
        <v>45254.4375</v>
      </c>
      <c r="C2" t="s">
        <v>130</v>
      </c>
      <c r="D2">
        <v>4532</v>
      </c>
      <c r="E2">
        <v>218.45</v>
      </c>
      <c r="F2">
        <v>266.95</v>
      </c>
      <c r="G2" s="3">
        <f t="shared" ref="G2:G9" si="0">(F2-E2)*D2</f>
        <v>219802</v>
      </c>
      <c r="H2">
        <v>19800</v>
      </c>
      <c r="I2">
        <f t="shared" ref="I2:I9" si="1">D2*E2</f>
        <v>990015.39999999991</v>
      </c>
      <c r="K2" s="4">
        <v>45288</v>
      </c>
      <c r="L2" s="3">
        <f>-83335-33260</f>
        <v>-116595</v>
      </c>
      <c r="M2" s="3">
        <v>0</v>
      </c>
      <c r="N2" s="3">
        <f t="shared" ref="N2:N46" si="2">S2+V2+Y2</f>
        <v>144033.70460049994</v>
      </c>
      <c r="O2" s="3"/>
      <c r="P2" s="3"/>
      <c r="Q2" s="17">
        <v>192.05600000000001</v>
      </c>
      <c r="R2" s="17">
        <v>207.70699999999999</v>
      </c>
      <c r="S2" s="3">
        <v>45643.98460049992</v>
      </c>
      <c r="T2" s="17">
        <v>207.672</v>
      </c>
      <c r="U2" s="17">
        <v>224.57</v>
      </c>
      <c r="V2" s="3">
        <v>0</v>
      </c>
      <c r="W2" s="17">
        <v>222.13</v>
      </c>
      <c r="X2" s="17">
        <v>240.16</v>
      </c>
      <c r="Y2" s="3">
        <v>98389.72000000003</v>
      </c>
      <c r="Z2" s="3">
        <f t="shared" ref="Z2:Z46" si="3">L2+M2+N2</f>
        <v>27438.704600499943</v>
      </c>
      <c r="AA2" s="28">
        <f>SUM(Z2:Z46)</f>
        <v>1685802.6883395002</v>
      </c>
      <c r="AB2" s="3">
        <f>SUM(I2:I15)</f>
        <v>8030307.5612299005</v>
      </c>
      <c r="AC2" s="2">
        <f>AA2/AB2</f>
        <v>0.20993002764657587</v>
      </c>
      <c r="AE2" s="2"/>
      <c r="AI2">
        <v>1</v>
      </c>
      <c r="AJ2" s="19">
        <v>45254.4375</v>
      </c>
      <c r="AK2" t="s">
        <v>150</v>
      </c>
      <c r="AL2">
        <v>50</v>
      </c>
      <c r="AM2">
        <v>312</v>
      </c>
      <c r="AN2">
        <v>1978.7</v>
      </c>
      <c r="AO2">
        <f t="shared" ref="AO2:AO22" si="4">(AM2-AN2)*AL2</f>
        <v>-83335</v>
      </c>
      <c r="AP2">
        <v>19800</v>
      </c>
      <c r="AQ2">
        <v>21778.7</v>
      </c>
    </row>
    <row r="3" spans="1:43">
      <c r="A3">
        <v>2</v>
      </c>
      <c r="B3" s="19">
        <v>45265.645833333336</v>
      </c>
      <c r="C3" s="13" t="s">
        <v>141</v>
      </c>
      <c r="D3">
        <v>5202.4830000000002</v>
      </c>
      <c r="E3">
        <v>198.93350000000001</v>
      </c>
      <c r="F3">
        <v>230.57859999999999</v>
      </c>
      <c r="G3" s="3">
        <f t="shared" si="0"/>
        <v>164633.09478329992</v>
      </c>
      <c r="H3">
        <v>20850</v>
      </c>
      <c r="I3">
        <f t="shared" si="1"/>
        <v>1034948.1518805001</v>
      </c>
      <c r="K3" s="4">
        <v>45292</v>
      </c>
      <c r="L3" s="3">
        <f>SUM(AO4:AO7)-2955</f>
        <v>71662.5</v>
      </c>
      <c r="M3" s="3">
        <v>0</v>
      </c>
      <c r="N3" s="3">
        <f t="shared" si="2"/>
        <v>-62617.329137199791</v>
      </c>
      <c r="O3" s="3"/>
      <c r="P3" s="3"/>
      <c r="Q3" s="17">
        <v>207.70699999999999</v>
      </c>
      <c r="R3" s="17">
        <v>203.70500000000001</v>
      </c>
      <c r="S3" s="3">
        <v>-44444.009137199828</v>
      </c>
      <c r="T3" s="17">
        <v>224.57</v>
      </c>
      <c r="U3" s="17">
        <v>220.239</v>
      </c>
      <c r="V3" s="3">
        <v>0</v>
      </c>
      <c r="W3" s="17">
        <v>240.16</v>
      </c>
      <c r="X3" s="17">
        <v>236.15</v>
      </c>
      <c r="Y3" s="3">
        <v>-18173.31999999996</v>
      </c>
      <c r="Z3" s="3">
        <f t="shared" si="3"/>
        <v>9045.1708628002089</v>
      </c>
      <c r="AI3">
        <v>2</v>
      </c>
      <c r="AJ3" s="19">
        <v>45265.642361111109</v>
      </c>
      <c r="AK3" t="s">
        <v>151</v>
      </c>
      <c r="AL3">
        <v>50</v>
      </c>
      <c r="AM3">
        <v>313.5</v>
      </c>
      <c r="AN3">
        <v>978.7</v>
      </c>
      <c r="AO3">
        <f t="shared" si="4"/>
        <v>-33260</v>
      </c>
      <c r="AP3">
        <v>20850</v>
      </c>
      <c r="AQ3">
        <v>21778.7</v>
      </c>
    </row>
    <row r="4" spans="1:43">
      <c r="A4">
        <v>3</v>
      </c>
      <c r="B4" s="19">
        <v>45289.645833333336</v>
      </c>
      <c r="C4" s="13" t="s">
        <v>141</v>
      </c>
      <c r="D4">
        <v>5234.8319999999994</v>
      </c>
      <c r="E4">
        <v>207.2551</v>
      </c>
      <c r="F4">
        <v>230.57859999999999</v>
      </c>
      <c r="G4" s="3">
        <f t="shared" si="0"/>
        <v>122094.60415199997</v>
      </c>
      <c r="H4">
        <v>21750</v>
      </c>
      <c r="I4">
        <f t="shared" si="1"/>
        <v>1084945.6296432</v>
      </c>
      <c r="K4" s="4">
        <v>45323</v>
      </c>
      <c r="L4" s="3">
        <v>600</v>
      </c>
      <c r="M4" s="3">
        <v>-4532.55</v>
      </c>
      <c r="N4" s="3">
        <f t="shared" si="2"/>
        <v>182364.65478899996</v>
      </c>
      <c r="O4" s="3"/>
      <c r="P4" s="3"/>
      <c r="Q4" s="17">
        <v>203.70500000000001</v>
      </c>
      <c r="R4" s="17">
        <v>209.93960000000001</v>
      </c>
      <c r="S4" s="3">
        <v>97665.052642199997</v>
      </c>
      <c r="T4" s="17">
        <v>220.239</v>
      </c>
      <c r="U4" s="17">
        <v>226.99119999999999</v>
      </c>
      <c r="V4" s="3">
        <v>52522.402146799977</v>
      </c>
      <c r="W4" s="17">
        <v>236.15</v>
      </c>
      <c r="X4" s="17">
        <v>243.25</v>
      </c>
      <c r="Y4" s="3">
        <v>32177.199999999975</v>
      </c>
      <c r="Z4" s="3">
        <f t="shared" si="3"/>
        <v>178432.10478899998</v>
      </c>
      <c r="AB4" t="s">
        <v>188</v>
      </c>
      <c r="AI4">
        <v>3</v>
      </c>
      <c r="AJ4" s="19">
        <v>45289.635416666664</v>
      </c>
      <c r="AK4" t="s">
        <v>152</v>
      </c>
      <c r="AL4">
        <v>50</v>
      </c>
      <c r="AM4">
        <v>425.25</v>
      </c>
      <c r="AN4">
        <v>0</v>
      </c>
      <c r="AO4">
        <f t="shared" si="4"/>
        <v>21262.5</v>
      </c>
      <c r="AP4">
        <v>21700</v>
      </c>
      <c r="AQ4">
        <v>21350</v>
      </c>
    </row>
    <row r="5" spans="1:43">
      <c r="A5">
        <v>4</v>
      </c>
      <c r="B5" s="19">
        <v>45309.645833333336</v>
      </c>
      <c r="C5" s="13" t="s">
        <v>141</v>
      </c>
      <c r="D5">
        <v>5227.692</v>
      </c>
      <c r="E5">
        <v>204.66900000000001</v>
      </c>
      <c r="F5">
        <v>230.57859999999999</v>
      </c>
      <c r="G5" s="3">
        <f t="shared" si="0"/>
        <v>135447.40864319992</v>
      </c>
      <c r="H5">
        <v>21450</v>
      </c>
      <c r="I5">
        <f t="shared" si="1"/>
        <v>1069946.493948</v>
      </c>
      <c r="K5" s="4">
        <v>45352</v>
      </c>
      <c r="L5">
        <v>25648</v>
      </c>
      <c r="M5" s="3">
        <v>-692.5</v>
      </c>
      <c r="N5" s="3">
        <f t="shared" si="2"/>
        <v>5938.5270539998164</v>
      </c>
      <c r="O5" s="3">
        <v>21982</v>
      </c>
      <c r="P5" s="3">
        <v>21998</v>
      </c>
      <c r="Q5" s="17">
        <v>209.93960000000001</v>
      </c>
      <c r="R5">
        <v>210.06549999999999</v>
      </c>
      <c r="S5">
        <v>1972.2243812995775</v>
      </c>
      <c r="T5" s="17">
        <v>226.99119999999999</v>
      </c>
      <c r="U5">
        <v>227.12090000000001</v>
      </c>
      <c r="V5">
        <v>1881.582672700202</v>
      </c>
      <c r="W5" s="17">
        <v>243.25</v>
      </c>
      <c r="X5" s="17">
        <v>243.71</v>
      </c>
      <c r="Y5">
        <v>2084.7200000000362</v>
      </c>
      <c r="Z5" s="3">
        <f t="shared" si="3"/>
        <v>30894.027053999816</v>
      </c>
      <c r="AB5" t="s">
        <v>182</v>
      </c>
      <c r="AC5" t="s">
        <v>177</v>
      </c>
      <c r="AD5" t="s">
        <v>131</v>
      </c>
      <c r="AE5" t="s">
        <v>136</v>
      </c>
      <c r="AF5" t="s">
        <v>38</v>
      </c>
      <c r="AI5">
        <v>1</v>
      </c>
      <c r="AJ5" s="19">
        <v>45288.635416666664</v>
      </c>
      <c r="AK5" t="s">
        <v>153</v>
      </c>
      <c r="AL5">
        <v>50</v>
      </c>
      <c r="AM5">
        <v>431.55</v>
      </c>
      <c r="AN5">
        <v>0</v>
      </c>
      <c r="AO5">
        <f t="shared" si="4"/>
        <v>21577.5</v>
      </c>
      <c r="AP5">
        <v>21800</v>
      </c>
      <c r="AQ5">
        <v>21350</v>
      </c>
    </row>
    <row r="6" spans="1:43">
      <c r="A6">
        <v>5</v>
      </c>
      <c r="B6" s="19">
        <v>45315.645833333336</v>
      </c>
      <c r="C6" s="13" t="s">
        <v>159</v>
      </c>
      <c r="D6" s="24">
        <v>4836.0620000000008</v>
      </c>
      <c r="E6">
        <v>221.28469999999999</v>
      </c>
      <c r="F6">
        <v>249.26390000000001</v>
      </c>
      <c r="G6" s="3">
        <f t="shared" si="0"/>
        <v>135309.14591040011</v>
      </c>
      <c r="H6">
        <v>21400</v>
      </c>
      <c r="I6">
        <f t="shared" si="1"/>
        <v>1070146.5288514001</v>
      </c>
      <c r="K6" s="20">
        <v>45365</v>
      </c>
      <c r="L6" s="3">
        <f>AO22+AO23</f>
        <v>-1090.0000020000334</v>
      </c>
      <c r="M6" s="3">
        <v>0</v>
      </c>
      <c r="N6" s="3">
        <f t="shared" si="2"/>
        <v>52121.036811800332</v>
      </c>
      <c r="O6" s="3">
        <v>21998</v>
      </c>
      <c r="P6" s="3">
        <v>22150</v>
      </c>
      <c r="Q6">
        <v>210.06549999999999</v>
      </c>
      <c r="R6">
        <v>211.48570000000001</v>
      </c>
      <c r="S6">
        <v>22247.442941400353</v>
      </c>
      <c r="T6">
        <v>227.12090000000001</v>
      </c>
      <c r="U6">
        <v>228.65530000000001</v>
      </c>
      <c r="V6">
        <v>22259.833870400074</v>
      </c>
      <c r="W6" s="17">
        <v>243.71</v>
      </c>
      <c r="X6">
        <v>245.39</v>
      </c>
      <c r="Y6">
        <v>7613.759999999902</v>
      </c>
      <c r="Z6" s="3">
        <f t="shared" si="3"/>
        <v>51031.036809800295</v>
      </c>
      <c r="AB6" t="s">
        <v>180</v>
      </c>
      <c r="AC6">
        <v>18266.150000000001</v>
      </c>
      <c r="AD6">
        <v>241.774</v>
      </c>
      <c r="AE6">
        <v>251.95939999999999</v>
      </c>
      <c r="AF6" s="3">
        <f>(AE6-AD6)*AC6</f>
        <v>186048.04420999979</v>
      </c>
      <c r="AG6" s="3"/>
      <c r="AI6">
        <v>2</v>
      </c>
      <c r="AJ6" s="19">
        <v>45288.635416666664</v>
      </c>
      <c r="AK6" t="s">
        <v>153</v>
      </c>
      <c r="AL6">
        <v>50</v>
      </c>
      <c r="AM6">
        <v>431.55</v>
      </c>
      <c r="AN6">
        <v>0</v>
      </c>
      <c r="AO6">
        <f t="shared" si="4"/>
        <v>21577.5</v>
      </c>
      <c r="AP6">
        <v>21800</v>
      </c>
      <c r="AQ6">
        <v>21350</v>
      </c>
    </row>
    <row r="7" spans="1:43">
      <c r="A7">
        <v>6</v>
      </c>
      <c r="B7" s="19">
        <v>45323.645833333336</v>
      </c>
      <c r="C7" s="13" t="s">
        <v>159</v>
      </c>
      <c r="D7" s="24">
        <v>4845.491</v>
      </c>
      <c r="E7">
        <v>224</v>
      </c>
      <c r="F7">
        <v>249.26390000000001</v>
      </c>
      <c r="G7" s="3">
        <f t="shared" si="0"/>
        <v>122416.00007490003</v>
      </c>
      <c r="H7">
        <v>21700</v>
      </c>
      <c r="I7">
        <f t="shared" si="1"/>
        <v>1085389.9839999999</v>
      </c>
      <c r="K7" s="20">
        <v>45372</v>
      </c>
      <c r="L7">
        <f>AO24</f>
        <v>69426</v>
      </c>
      <c r="M7" s="3">
        <v>-5767.5</v>
      </c>
      <c r="N7" s="3">
        <f t="shared" si="2"/>
        <v>-46824.885053600185</v>
      </c>
      <c r="O7" s="3">
        <v>22150</v>
      </c>
      <c r="P7" s="3">
        <v>22011.95</v>
      </c>
      <c r="Q7">
        <v>211.48570000000001</v>
      </c>
      <c r="R7">
        <v>210.19329999999999</v>
      </c>
      <c r="S7" s="3">
        <v>-20245.455046800231</v>
      </c>
      <c r="T7">
        <v>228.65530000000001</v>
      </c>
      <c r="U7">
        <v>227.26050000000001</v>
      </c>
      <c r="V7">
        <v>-20234.630006800053</v>
      </c>
      <c r="W7">
        <v>245.39</v>
      </c>
      <c r="X7">
        <v>243.99</v>
      </c>
      <c r="Y7">
        <v>-6344.7999999998974</v>
      </c>
      <c r="Z7" s="3">
        <f t="shared" si="3"/>
        <v>16833.614946399815</v>
      </c>
      <c r="AB7" t="s">
        <v>181</v>
      </c>
      <c r="AC7">
        <v>14507.191000000001</v>
      </c>
      <c r="AD7">
        <v>261.37119999999999</v>
      </c>
      <c r="AE7">
        <v>272.38780000000003</v>
      </c>
      <c r="AF7" s="3">
        <f>(AE7-AD7)*AC7</f>
        <v>159819.92037060059</v>
      </c>
      <c r="AG7" s="3"/>
      <c r="AI7">
        <v>4</v>
      </c>
      <c r="AJ7" s="19">
        <v>45309.635416666664</v>
      </c>
      <c r="AK7" t="s">
        <v>154</v>
      </c>
      <c r="AL7">
        <v>50</v>
      </c>
      <c r="AM7">
        <v>204</v>
      </c>
      <c r="AN7">
        <v>0</v>
      </c>
      <c r="AO7">
        <f t="shared" si="4"/>
        <v>10200</v>
      </c>
      <c r="AP7">
        <v>21450</v>
      </c>
      <c r="AQ7">
        <v>21350</v>
      </c>
    </row>
    <row r="8" spans="1:43">
      <c r="A8">
        <v>7</v>
      </c>
      <c r="B8" s="19">
        <v>45331.645833333336</v>
      </c>
      <c r="C8" s="13" t="s">
        <v>159</v>
      </c>
      <c r="D8" s="24">
        <v>4825.6379999999999</v>
      </c>
      <c r="E8">
        <v>224.8295</v>
      </c>
      <c r="F8">
        <v>249.26390000000001</v>
      </c>
      <c r="G8" s="3">
        <f t="shared" si="0"/>
        <v>117911.56914720005</v>
      </c>
      <c r="H8">
        <v>21800</v>
      </c>
      <c r="I8">
        <f t="shared" si="1"/>
        <v>1084945.7787210001</v>
      </c>
      <c r="K8" s="20">
        <v>45379</v>
      </c>
      <c r="L8">
        <f>AO25</f>
        <v>-23625</v>
      </c>
      <c r="M8" s="3">
        <v>0</v>
      </c>
      <c r="N8" s="3">
        <f t="shared" si="2"/>
        <v>107082.01709230004</v>
      </c>
      <c r="O8" s="3">
        <v>22011.95</v>
      </c>
      <c r="P8" s="3">
        <v>22327</v>
      </c>
      <c r="Q8">
        <v>210.19329999999999</v>
      </c>
      <c r="R8">
        <v>213.2028</v>
      </c>
      <c r="S8">
        <v>47143.838566500039</v>
      </c>
      <c r="T8">
        <v>227.26050000000001</v>
      </c>
      <c r="U8">
        <v>230.46430000000001</v>
      </c>
      <c r="V8">
        <v>46478.138525800015</v>
      </c>
      <c r="W8">
        <v>243.99</v>
      </c>
      <c r="X8">
        <v>246.96</v>
      </c>
      <c r="Y8">
        <v>13460.039999999995</v>
      </c>
      <c r="Z8" s="3">
        <f t="shared" si="3"/>
        <v>83457.017092300041</v>
      </c>
      <c r="AB8" t="s">
        <v>118</v>
      </c>
      <c r="AC8">
        <v>4532</v>
      </c>
      <c r="AD8">
        <v>280.10000000000002</v>
      </c>
      <c r="AE8">
        <v>291.55</v>
      </c>
      <c r="AF8" s="3">
        <f>(AE8-AD8)*AC8</f>
        <v>51891.399999999951</v>
      </c>
      <c r="AG8" s="3"/>
      <c r="AI8">
        <v>1</v>
      </c>
      <c r="AJ8" s="19">
        <v>45316.635416666664</v>
      </c>
      <c r="AK8" t="s">
        <v>160</v>
      </c>
      <c r="AL8">
        <v>50</v>
      </c>
      <c r="AM8">
        <v>220</v>
      </c>
      <c r="AN8">
        <v>182.8</v>
      </c>
      <c r="AO8">
        <f t="shared" si="4"/>
        <v>1859.9999999999995</v>
      </c>
      <c r="AP8">
        <v>21350</v>
      </c>
      <c r="AQ8">
        <v>21982</v>
      </c>
    </row>
    <row r="9" spans="1:43">
      <c r="A9">
        <v>8</v>
      </c>
      <c r="B9" s="19">
        <v>45589.645833333336</v>
      </c>
      <c r="C9" s="13" t="s">
        <v>141</v>
      </c>
      <c r="D9">
        <v>2601.143</v>
      </c>
      <c r="E9">
        <v>234.50059999999999</v>
      </c>
      <c r="F9">
        <v>230.57859999999999</v>
      </c>
      <c r="G9" s="3">
        <f t="shared" si="0"/>
        <v>-10201.682845999992</v>
      </c>
      <c r="H9">
        <v>24400</v>
      </c>
      <c r="I9">
        <f t="shared" si="1"/>
        <v>609969.59418579994</v>
      </c>
      <c r="K9" s="20">
        <v>45407</v>
      </c>
      <c r="L9">
        <v>57010</v>
      </c>
      <c r="N9" s="3">
        <f t="shared" si="2"/>
        <v>81147.923242100311</v>
      </c>
      <c r="O9" s="3">
        <v>22327</v>
      </c>
      <c r="P9" s="3">
        <v>22570.35</v>
      </c>
      <c r="Q9">
        <v>213.2028</v>
      </c>
      <c r="R9">
        <v>215.46440000000001</v>
      </c>
      <c r="S9">
        <v>35427.979831200246</v>
      </c>
      <c r="T9">
        <v>230.46430000000001</v>
      </c>
      <c r="U9">
        <v>232.89420000000001</v>
      </c>
      <c r="V9">
        <v>35251.023410900052</v>
      </c>
      <c r="W9">
        <v>246.96</v>
      </c>
      <c r="X9">
        <v>249.27</v>
      </c>
      <c r="Y9">
        <v>10468.920000000011</v>
      </c>
      <c r="Z9" s="3">
        <f t="shared" si="3"/>
        <v>138157.92324210031</v>
      </c>
      <c r="AI9">
        <v>2</v>
      </c>
      <c r="AJ9" s="19">
        <v>45316.635416666664</v>
      </c>
      <c r="AK9" t="s">
        <v>160</v>
      </c>
      <c r="AL9">
        <v>50</v>
      </c>
      <c r="AM9">
        <v>220</v>
      </c>
      <c r="AN9">
        <v>182.8</v>
      </c>
      <c r="AO9">
        <f t="shared" si="4"/>
        <v>1859.9999999999995</v>
      </c>
      <c r="AP9">
        <v>21350</v>
      </c>
      <c r="AQ9">
        <v>21982</v>
      </c>
    </row>
    <row r="10" spans="1:43">
      <c r="K10" s="20">
        <v>45442</v>
      </c>
      <c r="L10">
        <v>9403</v>
      </c>
      <c r="N10" s="3">
        <f t="shared" si="2"/>
        <v>-3709.0526070006972</v>
      </c>
      <c r="O10" s="3">
        <v>22570.35</v>
      </c>
      <c r="P10" s="3">
        <v>22488.65</v>
      </c>
      <c r="Q10">
        <v>215.46440000000001</v>
      </c>
      <c r="R10">
        <v>215.18299999999999</v>
      </c>
      <c r="S10">
        <v>-4408.1329698003001</v>
      </c>
      <c r="T10">
        <v>232.89420000000001</v>
      </c>
      <c r="U10">
        <v>232.60499999999999</v>
      </c>
      <c r="V10">
        <v>-4195.4796372003239</v>
      </c>
      <c r="W10">
        <v>249.27</v>
      </c>
      <c r="X10">
        <v>250.35</v>
      </c>
      <c r="Y10">
        <v>4894.5599999999276</v>
      </c>
      <c r="Z10" s="3">
        <f t="shared" si="3"/>
        <v>5693.9473929993028</v>
      </c>
      <c r="AD10" s="17"/>
      <c r="AF10" s="3"/>
      <c r="AI10">
        <v>3</v>
      </c>
      <c r="AJ10" s="19">
        <v>45316.635416666664</v>
      </c>
      <c r="AK10" t="s">
        <v>161</v>
      </c>
      <c r="AL10">
        <v>50</v>
      </c>
      <c r="AM10">
        <v>261</v>
      </c>
      <c r="AN10">
        <v>282.8</v>
      </c>
      <c r="AO10">
        <f t="shared" si="4"/>
        <v>-1090.0000000000005</v>
      </c>
      <c r="AP10">
        <v>21350</v>
      </c>
      <c r="AQ10">
        <v>21982</v>
      </c>
    </row>
    <row r="11" spans="1:43">
      <c r="K11" s="20">
        <v>45470</v>
      </c>
      <c r="L11">
        <v>-172042.5</v>
      </c>
      <c r="M11">
        <f>45698-30919</f>
        <v>14779</v>
      </c>
      <c r="N11" s="3">
        <f t="shared" si="2"/>
        <v>558077.22591910022</v>
      </c>
      <c r="O11" s="3">
        <v>22488.65</v>
      </c>
      <c r="P11" s="3">
        <v>24044</v>
      </c>
      <c r="Q11">
        <v>215.18299999999999</v>
      </c>
      <c r="R11">
        <v>230.57859999999999</v>
      </c>
      <c r="S11">
        <v>241172.18176920002</v>
      </c>
      <c r="T11">
        <v>232.60499999999999</v>
      </c>
      <c r="U11">
        <v>249.26390000000001</v>
      </c>
      <c r="V11">
        <v>241673.84414990025</v>
      </c>
      <c r="W11">
        <v>250.35</v>
      </c>
      <c r="X11">
        <v>266.95</v>
      </c>
      <c r="Y11">
        <v>75231.199999999968</v>
      </c>
      <c r="Z11" s="3">
        <f t="shared" si="3"/>
        <v>400813.72591910022</v>
      </c>
      <c r="AB11" t="s">
        <v>983</v>
      </c>
      <c r="AC11" s="24">
        <f>AC6*(AE6-208.025)</f>
        <v>802512.34055999969</v>
      </c>
      <c r="AF11" s="3"/>
      <c r="AG11" s="2"/>
      <c r="AI11">
        <v>4</v>
      </c>
      <c r="AJ11" s="19">
        <v>45316.635416666664</v>
      </c>
      <c r="AK11" t="s">
        <v>162</v>
      </c>
      <c r="AL11">
        <v>50</v>
      </c>
      <c r="AM11">
        <v>380.3</v>
      </c>
      <c r="AN11">
        <v>532.79999999999995</v>
      </c>
      <c r="AO11">
        <f t="shared" si="4"/>
        <v>-7624.9999999999973</v>
      </c>
      <c r="AP11">
        <v>21350</v>
      </c>
      <c r="AQ11">
        <v>21982</v>
      </c>
    </row>
    <row r="12" spans="1:43">
      <c r="K12" s="20">
        <v>45498</v>
      </c>
      <c r="L12">
        <v>27431</v>
      </c>
      <c r="N12" s="3">
        <f t="shared" si="2"/>
        <v>134641.56905590006</v>
      </c>
      <c r="O12" s="3">
        <v>24044</v>
      </c>
      <c r="P12" s="3">
        <v>24406.1</v>
      </c>
      <c r="Q12">
        <v>230.57859999999999</v>
      </c>
      <c r="R12">
        <v>234.161</v>
      </c>
      <c r="S12">
        <v>56118.321076800108</v>
      </c>
      <c r="T12">
        <v>249.26390000000001</v>
      </c>
      <c r="U12">
        <v>253.124</v>
      </c>
      <c r="V12">
        <v>55999.20797909984</v>
      </c>
      <c r="W12">
        <v>266.95</v>
      </c>
      <c r="X12">
        <v>271.92</v>
      </c>
      <c r="Y12">
        <v>22524.040000000125</v>
      </c>
      <c r="Z12" s="3">
        <f t="shared" si="3"/>
        <v>162072.56905590006</v>
      </c>
      <c r="AB12" t="s">
        <v>984</v>
      </c>
      <c r="AC12" s="24">
        <f>AC7*(AE7-223.34)</f>
        <v>711545.80272980034</v>
      </c>
      <c r="AI12">
        <v>5</v>
      </c>
      <c r="AJ12" s="19">
        <v>45315.635416666664</v>
      </c>
      <c r="AK12" t="s">
        <v>158</v>
      </c>
      <c r="AL12">
        <v>50</v>
      </c>
      <c r="AM12">
        <v>500</v>
      </c>
      <c r="AN12">
        <v>582.79999999999995</v>
      </c>
      <c r="AO12">
        <f t="shared" si="4"/>
        <v>-4139.9999999999982</v>
      </c>
      <c r="AP12">
        <v>21400</v>
      </c>
      <c r="AQ12">
        <v>21982</v>
      </c>
    </row>
    <row r="13" spans="1:43">
      <c r="K13" s="20">
        <v>45533</v>
      </c>
      <c r="L13">
        <v>-32483</v>
      </c>
      <c r="N13" s="3">
        <f t="shared" si="2"/>
        <v>275973.16390619992</v>
      </c>
      <c r="O13" s="3">
        <v>24406.1</v>
      </c>
      <c r="P13">
        <v>25151.95</v>
      </c>
      <c r="Q13">
        <v>234.161</v>
      </c>
      <c r="R13">
        <v>241.774</v>
      </c>
      <c r="S13">
        <v>119257.69829099999</v>
      </c>
      <c r="T13">
        <v>253.124</v>
      </c>
      <c r="U13">
        <v>261.37119999999999</v>
      </c>
      <c r="V13">
        <v>119643.7056151999</v>
      </c>
      <c r="W13">
        <v>271.92</v>
      </c>
      <c r="X13">
        <v>280.10000000000002</v>
      </c>
      <c r="Y13">
        <v>37071.760000000031</v>
      </c>
      <c r="Z13" s="3">
        <f t="shared" si="3"/>
        <v>243490.16390619992</v>
      </c>
      <c r="AB13" t="s">
        <v>985</v>
      </c>
      <c r="AC13" s="24">
        <f>AC8*(AE8-E2)</f>
        <v>331289.20000000013</v>
      </c>
      <c r="AI13">
        <v>6</v>
      </c>
      <c r="AJ13" s="19">
        <v>45323.635416666664</v>
      </c>
      <c r="AK13" t="s">
        <v>161</v>
      </c>
      <c r="AL13">
        <v>50</v>
      </c>
      <c r="AM13">
        <v>354</v>
      </c>
      <c r="AN13">
        <v>282.8</v>
      </c>
      <c r="AO13">
        <f t="shared" si="4"/>
        <v>3559.9999999999995</v>
      </c>
      <c r="AP13">
        <v>21700</v>
      </c>
      <c r="AQ13">
        <v>21982</v>
      </c>
    </row>
    <row r="14" spans="1:43">
      <c r="K14" s="20">
        <v>45561</v>
      </c>
      <c r="L14">
        <v>-88411</v>
      </c>
      <c r="N14" s="3">
        <f t="shared" si="2"/>
        <v>371265.68266840035</v>
      </c>
      <c r="O14">
        <v>25151.95</v>
      </c>
      <c r="P14">
        <v>26216.05</v>
      </c>
      <c r="Q14">
        <v>241.774</v>
      </c>
      <c r="R14">
        <v>251.95939999999999</v>
      </c>
      <c r="S14">
        <v>159554.36229779979</v>
      </c>
      <c r="T14">
        <v>261.37119999999999</v>
      </c>
      <c r="U14">
        <v>272.38780000000003</v>
      </c>
      <c r="V14">
        <v>159819.92037060059</v>
      </c>
      <c r="W14">
        <v>280.10000000000002</v>
      </c>
      <c r="X14">
        <v>291.55</v>
      </c>
      <c r="Y14">
        <v>51891.399999999951</v>
      </c>
      <c r="Z14" s="3">
        <f t="shared" si="3"/>
        <v>282854.68266840035</v>
      </c>
      <c r="AB14" t="s">
        <v>982</v>
      </c>
      <c r="AC14" s="35">
        <f>SUM(AC11:AC13)</f>
        <v>1845347.3432898002</v>
      </c>
      <c r="AI14">
        <v>7</v>
      </c>
      <c r="AJ14" s="19">
        <v>45331.642361111109</v>
      </c>
      <c r="AK14" t="s">
        <v>160</v>
      </c>
      <c r="AL14">
        <v>50</v>
      </c>
      <c r="AM14">
        <v>306.3</v>
      </c>
      <c r="AN14">
        <v>182.8</v>
      </c>
      <c r="AO14">
        <f t="shared" si="4"/>
        <v>6175</v>
      </c>
      <c r="AP14">
        <v>21800</v>
      </c>
      <c r="AQ14">
        <v>21982</v>
      </c>
    </row>
    <row r="15" spans="1:43">
      <c r="K15" s="20">
        <v>45596</v>
      </c>
      <c r="L15">
        <v>55588</v>
      </c>
      <c r="N15" s="3">
        <f>S15+V15+Y15</f>
        <v>0</v>
      </c>
      <c r="O15" s="3"/>
      <c r="Z15" s="3">
        <f t="shared" si="3"/>
        <v>55588</v>
      </c>
      <c r="AI15">
        <v>1</v>
      </c>
      <c r="AJ15" s="19">
        <v>45351.642361111109</v>
      </c>
      <c r="AK15" t="s">
        <v>183</v>
      </c>
      <c r="AL15">
        <v>50</v>
      </c>
      <c r="AM15">
        <v>454.92</v>
      </c>
      <c r="AN15">
        <v>381.64</v>
      </c>
      <c r="AO15">
        <f t="shared" si="4"/>
        <v>3664.0000000000014</v>
      </c>
      <c r="AP15">
        <v>21982</v>
      </c>
      <c r="AQ15" s="3">
        <v>21998</v>
      </c>
    </row>
    <row r="16" spans="1:43">
      <c r="H16" t="s">
        <v>1124</v>
      </c>
      <c r="I16">
        <f>SUM(I2:I15)</f>
        <v>8030307.5612299005</v>
      </c>
      <c r="N16" s="3">
        <f t="shared" si="2"/>
        <v>0</v>
      </c>
      <c r="O16" s="3"/>
      <c r="Z16" s="3">
        <f t="shared" si="3"/>
        <v>0</v>
      </c>
      <c r="AF16" s="3"/>
      <c r="AG16" s="3"/>
      <c r="AI16">
        <v>2</v>
      </c>
      <c r="AJ16" s="19">
        <v>45351.642361111109</v>
      </c>
      <c r="AK16" t="s">
        <v>183</v>
      </c>
      <c r="AL16">
        <v>50</v>
      </c>
      <c r="AM16">
        <v>454.92</v>
      </c>
      <c r="AN16">
        <v>381.64</v>
      </c>
      <c r="AO16">
        <f t="shared" si="4"/>
        <v>3664.0000000000014</v>
      </c>
      <c r="AP16">
        <v>21982</v>
      </c>
      <c r="AQ16" s="3">
        <v>21998</v>
      </c>
    </row>
    <row r="17" spans="5:43">
      <c r="E17" s="24"/>
      <c r="N17" s="3">
        <f t="shared" si="2"/>
        <v>0</v>
      </c>
      <c r="O17" s="3"/>
      <c r="Q17" s="3"/>
      <c r="Z17" s="3">
        <f t="shared" si="3"/>
        <v>0</v>
      </c>
      <c r="AF17" s="3"/>
      <c r="AG17" s="3"/>
      <c r="AI17">
        <v>3</v>
      </c>
      <c r="AJ17" s="19">
        <v>45351.642361053244</v>
      </c>
      <c r="AK17" t="s">
        <v>183</v>
      </c>
      <c r="AL17">
        <v>50</v>
      </c>
      <c r="AM17">
        <v>454.92</v>
      </c>
      <c r="AN17">
        <v>381.64</v>
      </c>
      <c r="AO17">
        <f t="shared" si="4"/>
        <v>3664.0000000000014</v>
      </c>
      <c r="AP17">
        <v>21982</v>
      </c>
      <c r="AQ17" s="3">
        <v>21998</v>
      </c>
    </row>
    <row r="18" spans="5:43">
      <c r="G18" t="s">
        <v>1125</v>
      </c>
      <c r="H18" s="3">
        <f>SUM(I21:I28)/I16</f>
        <v>21508.275586477146</v>
      </c>
      <c r="N18" s="3">
        <f t="shared" si="2"/>
        <v>0</v>
      </c>
      <c r="O18" s="3"/>
      <c r="P18" s="3"/>
      <c r="Z18" s="3">
        <f t="shared" si="3"/>
        <v>0</v>
      </c>
      <c r="AF18" s="3"/>
      <c r="AI18">
        <v>4</v>
      </c>
      <c r="AJ18" s="19">
        <v>45351.642361053244</v>
      </c>
      <c r="AK18" t="s">
        <v>183</v>
      </c>
      <c r="AL18">
        <v>50</v>
      </c>
      <c r="AM18">
        <v>454.92</v>
      </c>
      <c r="AN18">
        <v>381.64</v>
      </c>
      <c r="AO18">
        <f t="shared" si="4"/>
        <v>3664.0000000000014</v>
      </c>
      <c r="AP18">
        <v>21982</v>
      </c>
      <c r="AQ18" s="3">
        <v>21998</v>
      </c>
    </row>
    <row r="19" spans="5:43">
      <c r="N19" s="3">
        <f t="shared" si="2"/>
        <v>0</v>
      </c>
      <c r="O19" s="3"/>
      <c r="P19" s="3"/>
      <c r="Z19" s="3">
        <f t="shared" si="3"/>
        <v>0</v>
      </c>
      <c r="AF19" s="3"/>
      <c r="AI19">
        <v>5</v>
      </c>
      <c r="AJ19" s="19">
        <v>45351.642361053244</v>
      </c>
      <c r="AK19" t="s">
        <v>183</v>
      </c>
      <c r="AL19">
        <v>50</v>
      </c>
      <c r="AM19">
        <v>454.92</v>
      </c>
      <c r="AN19">
        <v>381.64</v>
      </c>
      <c r="AO19">
        <f t="shared" si="4"/>
        <v>3664.0000000000014</v>
      </c>
      <c r="AP19">
        <v>21982</v>
      </c>
      <c r="AQ19" s="3">
        <v>21998</v>
      </c>
    </row>
    <row r="20" spans="5:43" ht="17.25">
      <c r="J20" s="32"/>
      <c r="N20" s="3">
        <f t="shared" si="2"/>
        <v>0</v>
      </c>
      <c r="O20" s="3"/>
      <c r="P20" s="3"/>
      <c r="Z20" s="3">
        <f t="shared" si="3"/>
        <v>0</v>
      </c>
      <c r="AF20" s="3"/>
      <c r="AG20" s="3"/>
      <c r="AI20">
        <v>6</v>
      </c>
      <c r="AJ20" s="19">
        <v>45351.642361053244</v>
      </c>
      <c r="AK20" t="s">
        <v>183</v>
      </c>
      <c r="AL20">
        <v>50</v>
      </c>
      <c r="AM20">
        <v>454.92</v>
      </c>
      <c r="AN20">
        <v>381.64</v>
      </c>
      <c r="AO20">
        <f t="shared" si="4"/>
        <v>3664.0000000000014</v>
      </c>
      <c r="AP20">
        <v>21982</v>
      </c>
      <c r="AQ20" s="3">
        <v>21998</v>
      </c>
    </row>
    <row r="21" spans="5:43">
      <c r="I21">
        <f t="shared" ref="I21:I28" si="5">H2*I2</f>
        <v>19602304920</v>
      </c>
      <c r="N21" s="3">
        <f t="shared" si="2"/>
        <v>0</v>
      </c>
      <c r="O21" s="3"/>
      <c r="P21" s="3"/>
      <c r="Z21" s="3">
        <f t="shared" si="3"/>
        <v>0</v>
      </c>
      <c r="AF21" s="3"/>
      <c r="AI21">
        <v>7</v>
      </c>
      <c r="AJ21" s="19">
        <v>45351.642361053244</v>
      </c>
      <c r="AK21" t="s">
        <v>183</v>
      </c>
      <c r="AL21">
        <v>50</v>
      </c>
      <c r="AM21">
        <v>454.92</v>
      </c>
      <c r="AN21">
        <v>381.64</v>
      </c>
      <c r="AO21">
        <f t="shared" si="4"/>
        <v>3664.0000000000014</v>
      </c>
      <c r="AP21">
        <v>21982</v>
      </c>
      <c r="AQ21" s="3">
        <v>21998</v>
      </c>
    </row>
    <row r="22" spans="5:43" ht="15.95" customHeight="1">
      <c r="I22">
        <f t="shared" si="5"/>
        <v>21578668966.708427</v>
      </c>
      <c r="N22" s="3">
        <f t="shared" si="2"/>
        <v>0</v>
      </c>
      <c r="O22" s="3"/>
      <c r="P22" s="3"/>
      <c r="Z22" s="3">
        <f t="shared" si="3"/>
        <v>0</v>
      </c>
      <c r="AF22" s="3"/>
      <c r="AI22" s="26" t="s">
        <v>186</v>
      </c>
      <c r="AJ22" s="19">
        <v>45364.5</v>
      </c>
      <c r="AK22" t="s">
        <v>187</v>
      </c>
      <c r="AL22">
        <v>350</v>
      </c>
      <c r="AM22">
        <v>116.75</v>
      </c>
      <c r="AN22">
        <v>43.335714289999999</v>
      </c>
      <c r="AO22">
        <f t="shared" si="4"/>
        <v>25694.999998499999</v>
      </c>
      <c r="AP22">
        <v>22100</v>
      </c>
      <c r="AQ22" s="3">
        <v>22000</v>
      </c>
    </row>
    <row r="23" spans="5:43">
      <c r="I23">
        <f t="shared" si="5"/>
        <v>23597567444.739601</v>
      </c>
      <c r="J23" s="24"/>
      <c r="N23" s="3">
        <f t="shared" si="2"/>
        <v>0</v>
      </c>
      <c r="O23" s="3"/>
      <c r="P23" s="3"/>
      <c r="Z23" s="3">
        <f t="shared" si="3"/>
        <v>0</v>
      </c>
      <c r="AF23" s="3"/>
      <c r="AG23" s="2"/>
      <c r="AI23" s="26" t="s">
        <v>186</v>
      </c>
      <c r="AJ23" s="19">
        <v>45364.5</v>
      </c>
      <c r="AK23" t="s">
        <v>189</v>
      </c>
      <c r="AL23">
        <v>350</v>
      </c>
      <c r="AM23">
        <v>70.121428569999907</v>
      </c>
      <c r="AN23">
        <v>146.65</v>
      </c>
      <c r="AO23">
        <f>(AM23-AN23)*AL23</f>
        <v>-26785.000000500033</v>
      </c>
      <c r="AP23">
        <v>22000</v>
      </c>
      <c r="AQ23" s="3">
        <v>22150</v>
      </c>
    </row>
    <row r="24" spans="5:43">
      <c r="I24">
        <f t="shared" si="5"/>
        <v>22950352295.184601</v>
      </c>
      <c r="N24" s="3">
        <f t="shared" si="2"/>
        <v>0</v>
      </c>
      <c r="O24" s="3"/>
      <c r="P24" s="3"/>
      <c r="Z24" s="3">
        <f t="shared" si="3"/>
        <v>0</v>
      </c>
      <c r="AI24" s="26" t="s">
        <v>186</v>
      </c>
      <c r="AJ24" s="19" t="s">
        <v>190</v>
      </c>
      <c r="AK24" t="s">
        <v>191</v>
      </c>
      <c r="AL24">
        <v>350</v>
      </c>
      <c r="AM24">
        <v>198.36</v>
      </c>
      <c r="AN24">
        <v>0</v>
      </c>
      <c r="AO24">
        <f>(AM24-AN24)*AL24</f>
        <v>69426</v>
      </c>
      <c r="AP24">
        <v>22150</v>
      </c>
      <c r="AQ24" s="3">
        <v>22011.95</v>
      </c>
    </row>
    <row r="25" spans="5:43" ht="20.25">
      <c r="G25" s="23"/>
      <c r="H25" s="23"/>
      <c r="I25">
        <f t="shared" si="5"/>
        <v>22901135717.419964</v>
      </c>
      <c r="N25" s="3">
        <f t="shared" si="2"/>
        <v>0</v>
      </c>
      <c r="O25" s="3"/>
      <c r="P25" s="3"/>
      <c r="Z25" s="3">
        <f t="shared" si="3"/>
        <v>0</v>
      </c>
      <c r="AI25" s="26" t="s">
        <v>186</v>
      </c>
      <c r="AJ25" s="19" t="s">
        <v>193</v>
      </c>
      <c r="AK25" t="s">
        <v>194</v>
      </c>
      <c r="AL25">
        <v>350</v>
      </c>
      <c r="AM25">
        <v>109.4</v>
      </c>
      <c r="AN25">
        <v>176.9</v>
      </c>
      <c r="AO25" s="27">
        <f>(AM25-AN25)*AL25</f>
        <v>-23625</v>
      </c>
      <c r="AP25" s="3">
        <v>22011.95</v>
      </c>
      <c r="AQ25" s="3">
        <v>22327</v>
      </c>
    </row>
    <row r="26" spans="5:43">
      <c r="G26" s="24"/>
      <c r="I26">
        <f t="shared" si="5"/>
        <v>23552962652.799999</v>
      </c>
      <c r="N26" s="3">
        <f t="shared" si="2"/>
        <v>0</v>
      </c>
      <c r="O26" s="3"/>
      <c r="P26" s="3"/>
      <c r="Z26" s="3">
        <f t="shared" si="3"/>
        <v>0</v>
      </c>
      <c r="AI26" s="26" t="s">
        <v>186</v>
      </c>
      <c r="AJ26" s="19" t="s">
        <v>200</v>
      </c>
      <c r="AK26" t="s">
        <v>195</v>
      </c>
      <c r="AL26">
        <v>350</v>
      </c>
      <c r="AM26">
        <v>144.54</v>
      </c>
      <c r="AN26">
        <v>143.5</v>
      </c>
      <c r="AO26" s="27">
        <f>(AM26-AN26)*AL26</f>
        <v>363.99999999999721</v>
      </c>
      <c r="AP26" s="3">
        <v>22327</v>
      </c>
    </row>
    <row r="27" spans="5:43">
      <c r="H27" s="3"/>
      <c r="I27">
        <f t="shared" si="5"/>
        <v>23651817976.117802</v>
      </c>
      <c r="N27" s="3">
        <f t="shared" si="2"/>
        <v>0</v>
      </c>
      <c r="O27" s="3"/>
      <c r="P27" s="3"/>
      <c r="Z27" s="3">
        <f t="shared" si="3"/>
        <v>0</v>
      </c>
      <c r="AI27" s="26" t="s">
        <v>186</v>
      </c>
      <c r="AJ27" s="19">
        <v>45384</v>
      </c>
      <c r="AK27" t="s">
        <v>207</v>
      </c>
    </row>
    <row r="28" spans="5:43">
      <c r="I28">
        <f t="shared" si="5"/>
        <v>14883258098.133518</v>
      </c>
      <c r="N28" s="3">
        <f t="shared" si="2"/>
        <v>0</v>
      </c>
      <c r="O28" s="3"/>
      <c r="P28" s="3"/>
      <c r="Z28" s="3">
        <f t="shared" si="3"/>
        <v>0</v>
      </c>
    </row>
    <row r="29" spans="5:43">
      <c r="N29" s="3">
        <f t="shared" si="2"/>
        <v>0</v>
      </c>
      <c r="O29" s="3"/>
      <c r="P29" s="3"/>
      <c r="Z29" s="3">
        <f t="shared" si="3"/>
        <v>0</v>
      </c>
    </row>
    <row r="30" spans="5:43">
      <c r="N30" s="3">
        <f t="shared" si="2"/>
        <v>0</v>
      </c>
      <c r="O30" s="3"/>
      <c r="P30" s="3"/>
      <c r="Z30" s="3">
        <f t="shared" si="3"/>
        <v>0</v>
      </c>
    </row>
    <row r="31" spans="5:43">
      <c r="N31" s="3">
        <f t="shared" si="2"/>
        <v>0</v>
      </c>
      <c r="O31" s="3"/>
      <c r="P31" s="3"/>
      <c r="Z31" s="3">
        <f t="shared" si="3"/>
        <v>0</v>
      </c>
    </row>
    <row r="32" spans="5:43" ht="16.5">
      <c r="H32" s="24"/>
      <c r="I32" s="25"/>
      <c r="N32" s="3">
        <f t="shared" si="2"/>
        <v>0</v>
      </c>
      <c r="O32" s="3"/>
      <c r="P32" s="3"/>
      <c r="Z32" s="3">
        <f t="shared" si="3"/>
        <v>0</v>
      </c>
      <c r="AI32" s="20">
        <v>45590</v>
      </c>
    </row>
    <row r="33" spans="5:41">
      <c r="N33" s="3">
        <f t="shared" si="2"/>
        <v>0</v>
      </c>
      <c r="O33" s="3"/>
      <c r="P33" s="3"/>
      <c r="Z33" s="3">
        <f t="shared" si="3"/>
        <v>0</v>
      </c>
      <c r="AI33" t="s">
        <v>115</v>
      </c>
      <c r="AJ33" t="s">
        <v>1122</v>
      </c>
      <c r="AL33" t="s">
        <v>1123</v>
      </c>
      <c r="AN33" t="s">
        <v>118</v>
      </c>
    </row>
    <row r="34" spans="5:41">
      <c r="N34" s="3">
        <f t="shared" si="2"/>
        <v>0</v>
      </c>
      <c r="O34" s="3"/>
      <c r="P34" s="3"/>
      <c r="Z34" s="3">
        <f t="shared" si="3"/>
        <v>0</v>
      </c>
      <c r="AI34">
        <v>24118.25</v>
      </c>
      <c r="AJ34">
        <v>234.501</v>
      </c>
      <c r="AK34">
        <f>AJ34/AI34</f>
        <v>9.7229691208939283E-3</v>
      </c>
      <c r="AL34">
        <v>253.51900000000001</v>
      </c>
      <c r="AM34">
        <f>AL34/AI34</f>
        <v>1.0511500627118468E-2</v>
      </c>
      <c r="AN34">
        <v>269.2</v>
      </c>
      <c r="AO34">
        <f>AN34/AI34</f>
        <v>1.1161672177707752E-2</v>
      </c>
    </row>
    <row r="35" spans="5:41">
      <c r="N35" s="3">
        <f t="shared" si="2"/>
        <v>0</v>
      </c>
      <c r="O35" s="3"/>
      <c r="P35" s="3"/>
      <c r="Z35" s="3">
        <f t="shared" si="3"/>
        <v>0</v>
      </c>
      <c r="AI35">
        <v>24399.4</v>
      </c>
      <c r="AJ35">
        <v>234.84899999999999</v>
      </c>
      <c r="AK35">
        <f>AJ35/AI35</f>
        <v>9.6251957015336433E-3</v>
      </c>
      <c r="AL35">
        <v>253.89500000000001</v>
      </c>
      <c r="AM35">
        <f>AL35/AI35</f>
        <v>1.0405788666934432E-2</v>
      </c>
      <c r="AN35">
        <v>272.12</v>
      </c>
      <c r="AO35">
        <f>AN35/AI35</f>
        <v>1.1152733263932719E-2</v>
      </c>
    </row>
    <row r="36" spans="5:41">
      <c r="E36" s="24"/>
      <c r="N36" s="3">
        <f t="shared" si="2"/>
        <v>0</v>
      </c>
      <c r="O36" s="3"/>
      <c r="P36" s="3"/>
      <c r="Z36" s="3">
        <f t="shared" si="3"/>
        <v>0</v>
      </c>
      <c r="AI36">
        <v>24435.5</v>
      </c>
      <c r="AJ36">
        <v>235.202</v>
      </c>
      <c r="AK36">
        <f>AJ36/AI36</f>
        <v>9.6254220294244037E-3</v>
      </c>
      <c r="AL36">
        <v>254.27699999999999</v>
      </c>
      <c r="AM36">
        <f>AL36/AI36</f>
        <v>1.0406048576865626E-2</v>
      </c>
      <c r="AN36">
        <v>273.08999999999997</v>
      </c>
      <c r="AO36">
        <f>AN36/AI36</f>
        <v>1.1175953019172924E-2</v>
      </c>
    </row>
    <row r="37" spans="5:41">
      <c r="N37" s="3">
        <f t="shared" si="2"/>
        <v>0</v>
      </c>
      <c r="O37" s="3"/>
      <c r="P37" s="3"/>
      <c r="Z37" s="3">
        <f t="shared" si="3"/>
        <v>0</v>
      </c>
      <c r="AI37">
        <v>24472.1</v>
      </c>
      <c r="AJ37">
        <v>238.14500000000001</v>
      </c>
      <c r="AK37">
        <f>AJ37/AI37</f>
        <v>9.7312858316204991E-3</v>
      </c>
      <c r="AL37">
        <v>257.45699999999999</v>
      </c>
      <c r="AM37">
        <f>AL37/AI37</f>
        <v>1.052042938693451E-2</v>
      </c>
      <c r="AN37">
        <v>273.56</v>
      </c>
      <c r="AO37">
        <f>AN37/AI37</f>
        <v>1.1178444024011018E-2</v>
      </c>
    </row>
    <row r="38" spans="5:41">
      <c r="E38" s="24"/>
      <c r="N38" s="3">
        <f t="shared" si="2"/>
        <v>0</v>
      </c>
      <c r="O38" s="3"/>
      <c r="P38" s="3"/>
      <c r="Z38" s="3">
        <f t="shared" si="3"/>
        <v>0</v>
      </c>
      <c r="AI38">
        <v>24781.1</v>
      </c>
      <c r="AJ38">
        <v>238.85</v>
      </c>
      <c r="AK38">
        <f>AJ38/AI38</f>
        <v>9.6383937759017962E-3</v>
      </c>
      <c r="AL38">
        <v>258.21899999999999</v>
      </c>
      <c r="AM38">
        <f>AL38/AI38</f>
        <v>1.0419997498093305E-2</v>
      </c>
      <c r="AN38">
        <v>276.47000000000003</v>
      </c>
      <c r="AO38">
        <f>AN38/AI38</f>
        <v>1.1156486193106845E-2</v>
      </c>
    </row>
    <row r="39" spans="5:41">
      <c r="N39" s="3">
        <f t="shared" si="2"/>
        <v>0</v>
      </c>
      <c r="O39" s="3"/>
      <c r="P39" s="3"/>
      <c r="Z39" s="3">
        <f t="shared" si="3"/>
        <v>0</v>
      </c>
    </row>
    <row r="40" spans="5:41">
      <c r="N40" s="3">
        <f t="shared" si="2"/>
        <v>0</v>
      </c>
      <c r="O40" s="3"/>
      <c r="P40" s="3"/>
      <c r="Z40" s="3">
        <f t="shared" si="3"/>
        <v>0</v>
      </c>
    </row>
    <row r="41" spans="5:41">
      <c r="N41" s="3">
        <f t="shared" si="2"/>
        <v>0</v>
      </c>
      <c r="O41" s="3"/>
      <c r="P41" s="3"/>
      <c r="Z41" s="3">
        <f t="shared" si="3"/>
        <v>0</v>
      </c>
    </row>
    <row r="42" spans="5:41">
      <c r="N42" s="3">
        <f t="shared" si="2"/>
        <v>0</v>
      </c>
      <c r="O42" s="3"/>
      <c r="P42" s="3"/>
      <c r="Z42" s="3">
        <f t="shared" si="3"/>
        <v>0</v>
      </c>
    </row>
    <row r="43" spans="5:41">
      <c r="N43" s="3">
        <f t="shared" si="2"/>
        <v>0</v>
      </c>
      <c r="O43" s="3"/>
      <c r="P43" s="3"/>
      <c r="Z43" s="3">
        <f t="shared" si="3"/>
        <v>0</v>
      </c>
    </row>
    <row r="44" spans="5:41">
      <c r="N44" s="3">
        <f t="shared" si="2"/>
        <v>0</v>
      </c>
      <c r="O44" s="3"/>
      <c r="P44" s="3"/>
      <c r="Z44" s="3">
        <f t="shared" si="3"/>
        <v>0</v>
      </c>
    </row>
    <row r="45" spans="5:41">
      <c r="N45" s="3">
        <f t="shared" si="2"/>
        <v>0</v>
      </c>
      <c r="O45" s="3"/>
      <c r="P45" s="3"/>
      <c r="Z45" s="3">
        <f t="shared" si="3"/>
        <v>0</v>
      </c>
    </row>
    <row r="46" spans="5:41">
      <c r="N46" s="3">
        <f t="shared" si="2"/>
        <v>0</v>
      </c>
      <c r="O46" s="3"/>
      <c r="P46" s="3"/>
      <c r="Z46" s="3">
        <f t="shared" si="3"/>
        <v>0</v>
      </c>
    </row>
  </sheetData>
  <autoFilter ref="A1:J8" xr:uid="{00000000-0009-0000-0000-00000B000000}"/>
  <phoneticPr fontId="9" type="noConversion"/>
  <hyperlinks>
    <hyperlink ref="C3" r:id="rId1" display="https://coin.zerodha.com/mf/fund/INF179K01WM1" xr:uid="{00000000-0004-0000-0B00-000000000000}"/>
    <hyperlink ref="C4" r:id="rId2" display="https://coin.zerodha.com/mf/fund/INF179K01WM1" xr:uid="{00000000-0004-0000-0B00-000001000000}"/>
    <hyperlink ref="C5" r:id="rId3" display="https://coin.zerodha.com/mf/fund/INF179K01WM1" xr:uid="{00000000-0004-0000-0B00-000002000000}"/>
    <hyperlink ref="C6" r:id="rId4" display="https://coin.zerodha.com/mf/fund/INF109K012M7" xr:uid="{00000000-0004-0000-0B00-000003000000}"/>
    <hyperlink ref="C7" r:id="rId5" display="https://coin.zerodha.com/mf/fund/INF109K012M7" xr:uid="{00000000-0004-0000-0B00-000004000000}"/>
    <hyperlink ref="C8" r:id="rId6" display="https://coin.zerodha.com/mf/fund/INF109K012M7" xr:uid="{00000000-0004-0000-0B00-000005000000}"/>
    <hyperlink ref="C9" r:id="rId7" display="https://coin.zerodha.com/mf/fund/INF179K01WM1" xr:uid="{00000000-0004-0000-0B00-000006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D29"/>
  <sheetViews>
    <sheetView workbookViewId="0">
      <selection activeCell="K27" sqref="K27"/>
    </sheetView>
  </sheetViews>
  <sheetFormatPr defaultColWidth="11" defaultRowHeight="15.75"/>
  <cols>
    <col min="3" max="3" width="22.625" bestFit="1" customWidth="1"/>
    <col min="4" max="4" width="10.875" style="18"/>
  </cols>
  <sheetData>
    <row r="2" spans="1:4">
      <c r="B2" t="s">
        <v>3594</v>
      </c>
      <c r="C2" t="s">
        <v>3570</v>
      </c>
      <c r="D2" s="18">
        <v>10000</v>
      </c>
    </row>
    <row r="3" spans="1:4">
      <c r="C3" t="s">
        <v>3598</v>
      </c>
      <c r="D3" s="18">
        <v>500</v>
      </c>
    </row>
    <row r="4" spans="1:4">
      <c r="B4" t="s">
        <v>3591</v>
      </c>
      <c r="C4" t="s">
        <v>3571</v>
      </c>
      <c r="D4" s="18">
        <v>40000</v>
      </c>
    </row>
    <row r="5" spans="1:4">
      <c r="B5" t="s">
        <v>3594</v>
      </c>
      <c r="C5" t="s">
        <v>3596</v>
      </c>
      <c r="D5" s="18">
        <v>1000</v>
      </c>
    </row>
    <row r="7" spans="1:4">
      <c r="A7" s="245" t="s">
        <v>3581</v>
      </c>
      <c r="B7" t="s">
        <v>3592</v>
      </c>
      <c r="C7" t="s">
        <v>3572</v>
      </c>
    </row>
    <row r="8" spans="1:4">
      <c r="A8" s="245"/>
      <c r="B8" t="s">
        <v>3578</v>
      </c>
      <c r="C8" t="s">
        <v>3573</v>
      </c>
      <c r="D8" s="18">
        <v>6000</v>
      </c>
    </row>
    <row r="9" spans="1:4">
      <c r="A9" s="245"/>
      <c r="B9" t="s">
        <v>3578</v>
      </c>
      <c r="C9" t="s">
        <v>3574</v>
      </c>
    </row>
    <row r="10" spans="1:4">
      <c r="A10" s="245"/>
      <c r="B10" t="s">
        <v>3578</v>
      </c>
      <c r="C10" t="s">
        <v>3575</v>
      </c>
      <c r="D10" s="18" t="s">
        <v>1223</v>
      </c>
    </row>
    <row r="11" spans="1:4">
      <c r="A11" s="245"/>
      <c r="B11" t="s">
        <v>3579</v>
      </c>
      <c r="C11" t="s">
        <v>3576</v>
      </c>
      <c r="D11" s="18" t="s">
        <v>1223</v>
      </c>
    </row>
    <row r="12" spans="1:4">
      <c r="A12" s="245"/>
      <c r="B12" t="s">
        <v>3579</v>
      </c>
      <c r="C12" t="s">
        <v>3577</v>
      </c>
      <c r="D12" s="18" t="s">
        <v>1223</v>
      </c>
    </row>
    <row r="13" spans="1:4">
      <c r="A13" s="245"/>
      <c r="B13" t="s">
        <v>3579</v>
      </c>
      <c r="C13" t="s">
        <v>3580</v>
      </c>
      <c r="D13" s="18" t="s">
        <v>1223</v>
      </c>
    </row>
    <row r="14" spans="1:4">
      <c r="A14" s="245"/>
      <c r="B14" t="s">
        <v>3578</v>
      </c>
      <c r="C14" t="s">
        <v>3595</v>
      </c>
      <c r="D14" s="18" t="s">
        <v>1223</v>
      </c>
    </row>
    <row r="15" spans="1:4">
      <c r="A15" s="245"/>
      <c r="B15" t="s">
        <v>3594</v>
      </c>
      <c r="C15" t="s">
        <v>3583</v>
      </c>
    </row>
    <row r="16" spans="1:4">
      <c r="A16" s="245"/>
      <c r="B16" t="s">
        <v>3594</v>
      </c>
      <c r="C16" t="s">
        <v>3584</v>
      </c>
    </row>
    <row r="17" spans="1:4">
      <c r="A17" s="167"/>
    </row>
    <row r="18" spans="1:4" ht="18.95" customHeight="1">
      <c r="A18" s="245" t="s">
        <v>3585</v>
      </c>
      <c r="B18" t="s">
        <v>3591</v>
      </c>
      <c r="C18" t="s">
        <v>3582</v>
      </c>
    </row>
    <row r="19" spans="1:4" ht="18.95" customHeight="1">
      <c r="A19" s="245"/>
      <c r="B19" t="s">
        <v>3592</v>
      </c>
      <c r="C19" t="s">
        <v>3593</v>
      </c>
    </row>
    <row r="20" spans="1:4">
      <c r="A20" s="245"/>
      <c r="B20" t="s">
        <v>3578</v>
      </c>
      <c r="C20" t="s">
        <v>3586</v>
      </c>
      <c r="D20" s="18">
        <v>6000</v>
      </c>
    </row>
    <row r="21" spans="1:4">
      <c r="A21" s="245"/>
      <c r="B21" t="s">
        <v>3578</v>
      </c>
      <c r="C21" t="s">
        <v>3587</v>
      </c>
      <c r="D21" s="18">
        <v>6000</v>
      </c>
    </row>
    <row r="22" spans="1:4">
      <c r="A22" s="245"/>
      <c r="B22" t="s">
        <v>3578</v>
      </c>
      <c r="C22" t="s">
        <v>3588</v>
      </c>
      <c r="D22" s="18" t="s">
        <v>1223</v>
      </c>
    </row>
    <row r="23" spans="1:4">
      <c r="A23" s="245"/>
      <c r="B23" t="s">
        <v>3578</v>
      </c>
      <c r="C23" t="s">
        <v>3589</v>
      </c>
      <c r="D23" s="18" t="s">
        <v>1223</v>
      </c>
    </row>
    <row r="24" spans="1:4">
      <c r="A24" s="245"/>
      <c r="B24" t="s">
        <v>3578</v>
      </c>
      <c r="C24" t="s">
        <v>3590</v>
      </c>
      <c r="D24" s="18" t="s">
        <v>1223</v>
      </c>
    </row>
    <row r="25" spans="1:4">
      <c r="A25" s="245"/>
      <c r="B25" t="s">
        <v>3594</v>
      </c>
      <c r="C25" t="s">
        <v>3583</v>
      </c>
    </row>
    <row r="26" spans="1:4">
      <c r="A26" s="245"/>
      <c r="B26" t="s">
        <v>3594</v>
      </c>
      <c r="C26" t="s">
        <v>3584</v>
      </c>
    </row>
    <row r="28" spans="1:4">
      <c r="C28" t="s">
        <v>3597</v>
      </c>
      <c r="D28" s="18">
        <v>40000</v>
      </c>
    </row>
    <row r="29" spans="1:4">
      <c r="C29" t="s">
        <v>3599</v>
      </c>
      <c r="D29" s="18">
        <v>500</v>
      </c>
    </row>
  </sheetData>
  <mergeCells count="2">
    <mergeCell ref="A18:A26"/>
    <mergeCell ref="A7:A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8"/>
  <sheetViews>
    <sheetView workbookViewId="0">
      <selection activeCell="X4" sqref="X4"/>
    </sheetView>
  </sheetViews>
  <sheetFormatPr defaultColWidth="11" defaultRowHeight="15.75"/>
  <cols>
    <col min="1" max="1" width="14.875" customWidth="1"/>
    <col min="21" max="21" width="20.5" customWidth="1"/>
  </cols>
  <sheetData>
    <row r="1" spans="1:22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224</v>
      </c>
      <c r="R1" t="s">
        <v>225</v>
      </c>
    </row>
    <row r="2" spans="1:22">
      <c r="A2" t="s">
        <v>226</v>
      </c>
      <c r="B2">
        <v>15097.35</v>
      </c>
      <c r="C2">
        <v>14324.9</v>
      </c>
      <c r="D2">
        <f>C2-B2</f>
        <v>-772.45000000000073</v>
      </c>
      <c r="E2">
        <f>IF($C2&gt;MROUND($B2,50),0,MROUND($B2,50)-$C2)</f>
        <v>775.10000000000036</v>
      </c>
      <c r="F2">
        <f>IF($C2&gt;MROUND($B2,50)-500,0,MROUND($B2,50)-500-$C2)</f>
        <v>275.10000000000036</v>
      </c>
      <c r="G2">
        <f>IF($C2&gt;MROUND($B2,50)-1000,0,MROUND($B2,50)-1000-$C2)</f>
        <v>0</v>
      </c>
      <c r="H2">
        <f t="shared" ref="H2:H38" si="0">E2-$V$2</f>
        <v>545.10000000000036</v>
      </c>
      <c r="I2">
        <f t="shared" ref="I2:I38" si="1">$V$3-F2</f>
        <v>-179.10000000000036</v>
      </c>
      <c r="J2">
        <f t="shared" ref="J2:J38" si="2">G2-$V$4</f>
        <v>-37</v>
      </c>
      <c r="K2">
        <f>H2+(2*I2)+J2</f>
        <v>149.89999999999964</v>
      </c>
      <c r="L2">
        <f>K2</f>
        <v>149.89999999999964</v>
      </c>
      <c r="M2">
        <f>IF($C2&lt;MROUND($B2,50)+800,0,$C2-MROUND($B2,50)-800)</f>
        <v>0</v>
      </c>
      <c r="N2">
        <f t="shared" ref="N2:N38" si="3">$V$7-M2</f>
        <v>75</v>
      </c>
      <c r="O2">
        <f>N2</f>
        <v>75</v>
      </c>
      <c r="P2">
        <f>C2-B2</f>
        <v>-772.45000000000073</v>
      </c>
      <c r="Q2">
        <f>P2</f>
        <v>-772.45000000000073</v>
      </c>
      <c r="R2">
        <f>L2+O2+Q2</f>
        <v>-547.55000000000109</v>
      </c>
      <c r="U2" t="s">
        <v>227</v>
      </c>
      <c r="V2">
        <v>230</v>
      </c>
    </row>
    <row r="3" spans="1:22">
      <c r="A3" t="s">
        <v>228</v>
      </c>
      <c r="B3">
        <v>14324.9</v>
      </c>
      <c r="C3">
        <v>14894.9</v>
      </c>
      <c r="D3">
        <f t="shared" ref="D3:D38" si="4">C3-B3</f>
        <v>570</v>
      </c>
      <c r="E3">
        <f t="shared" ref="E3:E38" si="5">IF($C3&gt;MROUND($B3,50),0,MROUND($B3,50)-$C3)</f>
        <v>0</v>
      </c>
      <c r="F3">
        <f t="shared" ref="F3:F38" si="6">IF($C3&gt;MROUND($B3,50)-500,0,MROUND($B3,50)-500-$C3)</f>
        <v>0</v>
      </c>
      <c r="G3">
        <f t="shared" ref="G3:G38" si="7">IF($C3&gt;MROUND($B3,50)-1000,0,MROUND($B3,50)-1000-$C3)</f>
        <v>0</v>
      </c>
      <c r="H3">
        <f t="shared" si="0"/>
        <v>-230</v>
      </c>
      <c r="I3">
        <f t="shared" si="1"/>
        <v>96</v>
      </c>
      <c r="J3">
        <f t="shared" si="2"/>
        <v>-37</v>
      </c>
      <c r="K3">
        <f t="shared" ref="K3:K38" si="8">H3+(2*I3)+J3</f>
        <v>-75</v>
      </c>
      <c r="L3">
        <f>K3+L2</f>
        <v>74.899999999999636</v>
      </c>
      <c r="M3">
        <f t="shared" ref="M3:M38" si="9">IF($C3&lt;MROUND($B3,50)+800,0,$C3-MROUND($B3,50)-800)</f>
        <v>0</v>
      </c>
      <c r="N3">
        <f t="shared" si="3"/>
        <v>75</v>
      </c>
      <c r="O3">
        <f>N3+O2</f>
        <v>150</v>
      </c>
      <c r="P3">
        <f t="shared" ref="P3:P38" si="10">C3-B3</f>
        <v>570</v>
      </c>
      <c r="Q3">
        <f>P3+Q2</f>
        <v>-202.45000000000073</v>
      </c>
      <c r="R3">
        <f t="shared" ref="R3:R38" si="11">L3+O3+Q3</f>
        <v>22.449999999998909</v>
      </c>
      <c r="U3" t="s">
        <v>229</v>
      </c>
      <c r="V3">
        <v>96</v>
      </c>
    </row>
    <row r="4" spans="1:22">
      <c r="A4" t="s">
        <v>230</v>
      </c>
      <c r="B4">
        <v>14894.9</v>
      </c>
      <c r="C4">
        <v>15337.85</v>
      </c>
      <c r="D4">
        <f t="shared" si="4"/>
        <v>442.95000000000073</v>
      </c>
      <c r="E4">
        <f t="shared" si="5"/>
        <v>0</v>
      </c>
      <c r="F4">
        <f t="shared" si="6"/>
        <v>0</v>
      </c>
      <c r="G4">
        <f t="shared" si="7"/>
        <v>0</v>
      </c>
      <c r="H4">
        <f t="shared" si="0"/>
        <v>-230</v>
      </c>
      <c r="I4">
        <f t="shared" si="1"/>
        <v>96</v>
      </c>
      <c r="J4">
        <f t="shared" si="2"/>
        <v>-37</v>
      </c>
      <c r="K4">
        <f t="shared" si="8"/>
        <v>-75</v>
      </c>
      <c r="L4">
        <f t="shared" ref="L4:L38" si="12">K4+L3</f>
        <v>-0.1000000000003638</v>
      </c>
      <c r="M4">
        <f t="shared" si="9"/>
        <v>0</v>
      </c>
      <c r="N4">
        <f t="shared" si="3"/>
        <v>75</v>
      </c>
      <c r="O4">
        <f t="shared" ref="O4:O38" si="13">N4+O3</f>
        <v>225</v>
      </c>
      <c r="P4">
        <f t="shared" si="10"/>
        <v>442.95000000000073</v>
      </c>
      <c r="Q4">
        <f t="shared" ref="Q4:Q38" si="14">P4+Q3</f>
        <v>240.5</v>
      </c>
      <c r="R4">
        <f t="shared" si="11"/>
        <v>465.39999999999964</v>
      </c>
      <c r="U4" t="s">
        <v>231</v>
      </c>
      <c r="V4">
        <v>37</v>
      </c>
    </row>
    <row r="5" spans="1:22">
      <c r="A5" t="s">
        <v>232</v>
      </c>
      <c r="B5">
        <v>15337.85</v>
      </c>
      <c r="C5">
        <v>15790.45</v>
      </c>
      <c r="D5">
        <f t="shared" si="4"/>
        <v>452.60000000000036</v>
      </c>
      <c r="E5">
        <f t="shared" si="5"/>
        <v>0</v>
      </c>
      <c r="F5">
        <f t="shared" si="6"/>
        <v>0</v>
      </c>
      <c r="G5">
        <f t="shared" si="7"/>
        <v>0</v>
      </c>
      <c r="H5">
        <f t="shared" si="0"/>
        <v>-230</v>
      </c>
      <c r="I5">
        <f t="shared" si="1"/>
        <v>96</v>
      </c>
      <c r="J5">
        <f t="shared" si="2"/>
        <v>-37</v>
      </c>
      <c r="K5">
        <f t="shared" si="8"/>
        <v>-75</v>
      </c>
      <c r="L5">
        <f t="shared" si="12"/>
        <v>-75.100000000000364</v>
      </c>
      <c r="M5">
        <f t="shared" si="9"/>
        <v>0</v>
      </c>
      <c r="N5">
        <f t="shared" si="3"/>
        <v>75</v>
      </c>
      <c r="O5">
        <f t="shared" si="13"/>
        <v>300</v>
      </c>
      <c r="P5">
        <f t="shared" si="10"/>
        <v>452.60000000000036</v>
      </c>
      <c r="Q5">
        <f t="shared" si="14"/>
        <v>693.10000000000036</v>
      </c>
      <c r="R5">
        <f t="shared" si="11"/>
        <v>918</v>
      </c>
      <c r="U5" t="s">
        <v>233</v>
      </c>
      <c r="V5">
        <f>-V2+(2*V3)-V4</f>
        <v>-75</v>
      </c>
    </row>
    <row r="6" spans="1:22">
      <c r="A6" t="s">
        <v>234</v>
      </c>
      <c r="B6">
        <v>15790.45</v>
      </c>
      <c r="C6">
        <v>15778.45</v>
      </c>
      <c r="D6">
        <f t="shared" si="4"/>
        <v>-12</v>
      </c>
      <c r="E6">
        <f t="shared" si="5"/>
        <v>21.549999999999272</v>
      </c>
      <c r="F6">
        <f t="shared" si="6"/>
        <v>0</v>
      </c>
      <c r="G6">
        <f t="shared" si="7"/>
        <v>0</v>
      </c>
      <c r="H6">
        <f t="shared" si="0"/>
        <v>-208.45000000000073</v>
      </c>
      <c r="I6">
        <f t="shared" si="1"/>
        <v>96</v>
      </c>
      <c r="J6">
        <f t="shared" si="2"/>
        <v>-37</v>
      </c>
      <c r="K6">
        <f t="shared" si="8"/>
        <v>-53.450000000000728</v>
      </c>
      <c r="L6">
        <f t="shared" si="12"/>
        <v>-128.55000000000109</v>
      </c>
      <c r="M6">
        <f t="shared" si="9"/>
        <v>0</v>
      </c>
      <c r="N6">
        <f t="shared" si="3"/>
        <v>75</v>
      </c>
      <c r="O6">
        <f t="shared" si="13"/>
        <v>375</v>
      </c>
      <c r="P6">
        <f t="shared" si="10"/>
        <v>-12</v>
      </c>
      <c r="Q6">
        <f t="shared" si="14"/>
        <v>681.10000000000036</v>
      </c>
      <c r="R6">
        <f t="shared" si="11"/>
        <v>927.54999999999927</v>
      </c>
    </row>
    <row r="7" spans="1:22">
      <c r="A7" t="s">
        <v>235</v>
      </c>
      <c r="B7">
        <v>15778.45</v>
      </c>
      <c r="C7">
        <v>16636.900000000001</v>
      </c>
      <c r="D7">
        <f t="shared" si="4"/>
        <v>858.45000000000073</v>
      </c>
      <c r="E7">
        <f t="shared" si="5"/>
        <v>0</v>
      </c>
      <c r="F7">
        <f t="shared" si="6"/>
        <v>0</v>
      </c>
      <c r="G7">
        <f t="shared" si="7"/>
        <v>0</v>
      </c>
      <c r="H7">
        <f t="shared" si="0"/>
        <v>-230</v>
      </c>
      <c r="I7">
        <f t="shared" si="1"/>
        <v>96</v>
      </c>
      <c r="J7">
        <f t="shared" si="2"/>
        <v>-37</v>
      </c>
      <c r="K7">
        <f t="shared" si="8"/>
        <v>-75</v>
      </c>
      <c r="L7">
        <f t="shared" si="12"/>
        <v>-203.55000000000109</v>
      </c>
      <c r="M7">
        <f t="shared" si="9"/>
        <v>36.900000000001455</v>
      </c>
      <c r="N7">
        <f t="shared" si="3"/>
        <v>38.099999999998545</v>
      </c>
      <c r="O7">
        <f t="shared" si="13"/>
        <v>413.09999999999854</v>
      </c>
      <c r="P7">
        <f t="shared" si="10"/>
        <v>858.45000000000073</v>
      </c>
      <c r="Q7">
        <f t="shared" si="14"/>
        <v>1539.5500000000011</v>
      </c>
      <c r="R7">
        <f t="shared" si="11"/>
        <v>1749.0999999999985</v>
      </c>
      <c r="U7" t="s">
        <v>236</v>
      </c>
      <c r="V7">
        <v>75</v>
      </c>
    </row>
    <row r="8" spans="1:22">
      <c r="A8" t="s">
        <v>237</v>
      </c>
      <c r="B8">
        <v>16636.900000000001</v>
      </c>
      <c r="C8">
        <v>17618.150000000001</v>
      </c>
      <c r="D8">
        <f t="shared" si="4"/>
        <v>981.25</v>
      </c>
      <c r="E8">
        <f t="shared" si="5"/>
        <v>0</v>
      </c>
      <c r="F8">
        <f t="shared" si="6"/>
        <v>0</v>
      </c>
      <c r="G8">
        <f t="shared" si="7"/>
        <v>0</v>
      </c>
      <c r="H8">
        <f t="shared" si="0"/>
        <v>-230</v>
      </c>
      <c r="I8">
        <f t="shared" si="1"/>
        <v>96</v>
      </c>
      <c r="J8">
        <f t="shared" si="2"/>
        <v>-37</v>
      </c>
      <c r="K8">
        <f t="shared" si="8"/>
        <v>-75</v>
      </c>
      <c r="L8">
        <f t="shared" si="12"/>
        <v>-278.55000000000109</v>
      </c>
      <c r="M8">
        <f t="shared" si="9"/>
        <v>168.15000000000146</v>
      </c>
      <c r="N8">
        <f t="shared" si="3"/>
        <v>-93.150000000001455</v>
      </c>
      <c r="O8">
        <f t="shared" si="13"/>
        <v>319.94999999999709</v>
      </c>
      <c r="P8">
        <f t="shared" si="10"/>
        <v>981.25</v>
      </c>
      <c r="Q8">
        <f t="shared" si="14"/>
        <v>2520.8000000000011</v>
      </c>
      <c r="R8">
        <f t="shared" si="11"/>
        <v>2562.1999999999971</v>
      </c>
    </row>
    <row r="9" spans="1:22">
      <c r="A9" t="s">
        <v>238</v>
      </c>
      <c r="B9">
        <v>17618.150000000001</v>
      </c>
      <c r="C9">
        <v>17857.25</v>
      </c>
      <c r="D9">
        <f t="shared" si="4"/>
        <v>239.09999999999854</v>
      </c>
      <c r="E9">
        <f t="shared" si="5"/>
        <v>0</v>
      </c>
      <c r="F9">
        <f t="shared" si="6"/>
        <v>0</v>
      </c>
      <c r="G9">
        <f t="shared" si="7"/>
        <v>0</v>
      </c>
      <c r="H9">
        <f t="shared" si="0"/>
        <v>-230</v>
      </c>
      <c r="I9">
        <f t="shared" si="1"/>
        <v>96</v>
      </c>
      <c r="J9">
        <f t="shared" si="2"/>
        <v>-37</v>
      </c>
      <c r="K9">
        <f t="shared" si="8"/>
        <v>-75</v>
      </c>
      <c r="L9">
        <f t="shared" si="12"/>
        <v>-353.55000000000109</v>
      </c>
      <c r="M9">
        <f t="shared" si="9"/>
        <v>0</v>
      </c>
      <c r="N9">
        <f t="shared" si="3"/>
        <v>75</v>
      </c>
      <c r="O9">
        <f t="shared" si="13"/>
        <v>394.94999999999709</v>
      </c>
      <c r="P9">
        <f t="shared" si="10"/>
        <v>239.09999999999854</v>
      </c>
      <c r="Q9">
        <f t="shared" si="14"/>
        <v>2759.8999999999996</v>
      </c>
      <c r="R9">
        <f t="shared" si="11"/>
        <v>2801.2999999999956</v>
      </c>
    </row>
    <row r="10" spans="1:22">
      <c r="A10" t="s">
        <v>239</v>
      </c>
      <c r="B10">
        <v>17857.25</v>
      </c>
      <c r="C10">
        <v>17536.25</v>
      </c>
      <c r="D10">
        <f t="shared" si="4"/>
        <v>-321</v>
      </c>
      <c r="E10">
        <f t="shared" si="5"/>
        <v>313.75</v>
      </c>
      <c r="F10">
        <f t="shared" si="6"/>
        <v>0</v>
      </c>
      <c r="G10">
        <f t="shared" si="7"/>
        <v>0</v>
      </c>
      <c r="H10">
        <f t="shared" si="0"/>
        <v>83.75</v>
      </c>
      <c r="I10">
        <f t="shared" si="1"/>
        <v>96</v>
      </c>
      <c r="J10">
        <f t="shared" si="2"/>
        <v>-37</v>
      </c>
      <c r="K10">
        <f t="shared" si="8"/>
        <v>238.75</v>
      </c>
      <c r="L10">
        <f t="shared" si="12"/>
        <v>-114.80000000000109</v>
      </c>
      <c r="M10">
        <f t="shared" si="9"/>
        <v>0</v>
      </c>
      <c r="N10">
        <f t="shared" si="3"/>
        <v>75</v>
      </c>
      <c r="O10">
        <f t="shared" si="13"/>
        <v>469.94999999999709</v>
      </c>
      <c r="P10">
        <f t="shared" si="10"/>
        <v>-321</v>
      </c>
      <c r="Q10">
        <f t="shared" si="14"/>
        <v>2438.8999999999996</v>
      </c>
      <c r="R10">
        <f t="shared" si="11"/>
        <v>2794.0499999999956</v>
      </c>
    </row>
    <row r="11" spans="1:22">
      <c r="A11" t="s">
        <v>240</v>
      </c>
      <c r="B11">
        <v>17536.25</v>
      </c>
      <c r="C11">
        <v>17203.95</v>
      </c>
      <c r="D11">
        <f t="shared" si="4"/>
        <v>-332.29999999999927</v>
      </c>
      <c r="E11">
        <f t="shared" si="5"/>
        <v>346.04999999999927</v>
      </c>
      <c r="F11">
        <f t="shared" si="6"/>
        <v>0</v>
      </c>
      <c r="G11">
        <f t="shared" si="7"/>
        <v>0</v>
      </c>
      <c r="H11">
        <f t="shared" si="0"/>
        <v>116.04999999999927</v>
      </c>
      <c r="I11">
        <f t="shared" si="1"/>
        <v>96</v>
      </c>
      <c r="J11">
        <f t="shared" si="2"/>
        <v>-37</v>
      </c>
      <c r="K11">
        <f t="shared" si="8"/>
        <v>271.04999999999927</v>
      </c>
      <c r="L11">
        <f t="shared" si="12"/>
        <v>156.24999999999818</v>
      </c>
      <c r="M11">
        <f t="shared" si="9"/>
        <v>0</v>
      </c>
      <c r="N11">
        <f t="shared" si="3"/>
        <v>75</v>
      </c>
      <c r="O11">
        <f t="shared" si="13"/>
        <v>544.94999999999709</v>
      </c>
      <c r="P11">
        <f t="shared" si="10"/>
        <v>-332.29999999999927</v>
      </c>
      <c r="Q11">
        <f t="shared" si="14"/>
        <v>2106.6000000000004</v>
      </c>
      <c r="R11">
        <f t="shared" si="11"/>
        <v>2807.7999999999956</v>
      </c>
    </row>
    <row r="12" spans="1:22">
      <c r="A12" t="s">
        <v>241</v>
      </c>
      <c r="B12">
        <v>17203.95</v>
      </c>
      <c r="C12">
        <v>17110.150000000001</v>
      </c>
      <c r="D12">
        <f t="shared" si="4"/>
        <v>-93.799999999999272</v>
      </c>
      <c r="E12">
        <f t="shared" si="5"/>
        <v>89.849999999998545</v>
      </c>
      <c r="F12">
        <f t="shared" si="6"/>
        <v>0</v>
      </c>
      <c r="G12">
        <f t="shared" si="7"/>
        <v>0</v>
      </c>
      <c r="H12">
        <f t="shared" si="0"/>
        <v>-140.15000000000146</v>
      </c>
      <c r="I12">
        <f t="shared" si="1"/>
        <v>96</v>
      </c>
      <c r="J12">
        <f t="shared" si="2"/>
        <v>-37</v>
      </c>
      <c r="K12">
        <f t="shared" si="8"/>
        <v>14.849999999998545</v>
      </c>
      <c r="L12">
        <f t="shared" si="12"/>
        <v>171.09999999999673</v>
      </c>
      <c r="M12">
        <f t="shared" si="9"/>
        <v>0</v>
      </c>
      <c r="N12">
        <f t="shared" si="3"/>
        <v>75</v>
      </c>
      <c r="O12">
        <f t="shared" si="13"/>
        <v>619.94999999999709</v>
      </c>
      <c r="P12">
        <f t="shared" si="10"/>
        <v>-93.799999999999272</v>
      </c>
      <c r="Q12">
        <f t="shared" si="14"/>
        <v>2012.8000000000011</v>
      </c>
      <c r="R12">
        <f t="shared" si="11"/>
        <v>2803.8499999999949</v>
      </c>
    </row>
    <row r="13" spans="1:22">
      <c r="A13" t="s">
        <v>242</v>
      </c>
      <c r="B13">
        <v>17110.150000000001</v>
      </c>
      <c r="C13">
        <v>16247.95</v>
      </c>
      <c r="D13">
        <f t="shared" si="4"/>
        <v>-862.20000000000073</v>
      </c>
      <c r="E13">
        <f t="shared" si="5"/>
        <v>852.04999999999927</v>
      </c>
      <c r="F13">
        <f t="shared" si="6"/>
        <v>352.04999999999927</v>
      </c>
      <c r="G13">
        <f t="shared" si="7"/>
        <v>0</v>
      </c>
      <c r="H13">
        <f t="shared" si="0"/>
        <v>622.04999999999927</v>
      </c>
      <c r="I13">
        <f t="shared" si="1"/>
        <v>-256.04999999999927</v>
      </c>
      <c r="J13">
        <f t="shared" si="2"/>
        <v>-37</v>
      </c>
      <c r="K13">
        <f t="shared" si="8"/>
        <v>72.950000000000728</v>
      </c>
      <c r="L13">
        <f t="shared" si="12"/>
        <v>244.04999999999745</v>
      </c>
      <c r="M13">
        <f t="shared" si="9"/>
        <v>0</v>
      </c>
      <c r="N13">
        <f t="shared" si="3"/>
        <v>75</v>
      </c>
      <c r="O13">
        <f t="shared" si="13"/>
        <v>694.94999999999709</v>
      </c>
      <c r="P13">
        <f t="shared" si="10"/>
        <v>-862.20000000000073</v>
      </c>
      <c r="Q13">
        <f t="shared" si="14"/>
        <v>1150.6000000000004</v>
      </c>
      <c r="R13">
        <f t="shared" si="11"/>
        <v>2089.5999999999949</v>
      </c>
    </row>
    <row r="14" spans="1:22">
      <c r="A14" t="s">
        <v>243</v>
      </c>
      <c r="B14">
        <v>16247.95</v>
      </c>
      <c r="C14">
        <v>17222.75</v>
      </c>
      <c r="D14">
        <f t="shared" si="4"/>
        <v>974.79999999999927</v>
      </c>
      <c r="E14">
        <f t="shared" si="5"/>
        <v>0</v>
      </c>
      <c r="F14">
        <f t="shared" si="6"/>
        <v>0</v>
      </c>
      <c r="G14">
        <f t="shared" si="7"/>
        <v>0</v>
      </c>
      <c r="H14">
        <f t="shared" si="0"/>
        <v>-230</v>
      </c>
      <c r="I14">
        <f t="shared" si="1"/>
        <v>96</v>
      </c>
      <c r="J14">
        <f t="shared" si="2"/>
        <v>-37</v>
      </c>
      <c r="K14">
        <f t="shared" si="8"/>
        <v>-75</v>
      </c>
      <c r="L14">
        <f t="shared" si="12"/>
        <v>169.04999999999745</v>
      </c>
      <c r="M14">
        <f t="shared" si="9"/>
        <v>172.75</v>
      </c>
      <c r="N14">
        <f t="shared" si="3"/>
        <v>-97.75</v>
      </c>
      <c r="O14">
        <f t="shared" si="13"/>
        <v>597.19999999999709</v>
      </c>
      <c r="P14">
        <f t="shared" si="10"/>
        <v>974.79999999999927</v>
      </c>
      <c r="Q14">
        <f t="shared" si="14"/>
        <v>2125.3999999999996</v>
      </c>
      <c r="R14">
        <f t="shared" si="11"/>
        <v>2891.6499999999942</v>
      </c>
    </row>
    <row r="15" spans="1:22">
      <c r="A15" t="s">
        <v>244</v>
      </c>
      <c r="B15">
        <v>17222.75</v>
      </c>
      <c r="C15">
        <v>17245.05</v>
      </c>
      <c r="D15">
        <f t="shared" si="4"/>
        <v>22.299999999999272</v>
      </c>
      <c r="E15">
        <f t="shared" si="5"/>
        <v>0</v>
      </c>
      <c r="F15">
        <f t="shared" si="6"/>
        <v>0</v>
      </c>
      <c r="G15">
        <f t="shared" si="7"/>
        <v>0</v>
      </c>
      <c r="H15">
        <f t="shared" si="0"/>
        <v>-230</v>
      </c>
      <c r="I15">
        <f t="shared" si="1"/>
        <v>96</v>
      </c>
      <c r="J15">
        <f t="shared" si="2"/>
        <v>-37</v>
      </c>
      <c r="K15">
        <f t="shared" si="8"/>
        <v>-75</v>
      </c>
      <c r="L15">
        <f t="shared" si="12"/>
        <v>94.049999999997453</v>
      </c>
      <c r="M15">
        <f t="shared" si="9"/>
        <v>0</v>
      </c>
      <c r="N15">
        <f t="shared" si="3"/>
        <v>75</v>
      </c>
      <c r="O15">
        <f t="shared" si="13"/>
        <v>672.19999999999709</v>
      </c>
      <c r="P15">
        <f t="shared" si="10"/>
        <v>22.299999999999272</v>
      </c>
      <c r="Q15">
        <f t="shared" si="14"/>
        <v>2147.6999999999989</v>
      </c>
      <c r="R15">
        <f t="shared" si="11"/>
        <v>2913.9499999999935</v>
      </c>
    </row>
    <row r="16" spans="1:22">
      <c r="A16" t="s">
        <v>245</v>
      </c>
      <c r="B16">
        <v>17245.05</v>
      </c>
      <c r="C16">
        <v>16170.15</v>
      </c>
      <c r="D16">
        <f t="shared" si="4"/>
        <v>-1074.8999999999996</v>
      </c>
      <c r="E16">
        <f t="shared" si="5"/>
        <v>1079.8500000000004</v>
      </c>
      <c r="F16">
        <f t="shared" si="6"/>
        <v>579.85000000000036</v>
      </c>
      <c r="G16">
        <f t="shared" si="7"/>
        <v>79.850000000000364</v>
      </c>
      <c r="H16">
        <f t="shared" si="0"/>
        <v>849.85000000000036</v>
      </c>
      <c r="I16">
        <f t="shared" si="1"/>
        <v>-483.85000000000036</v>
      </c>
      <c r="J16">
        <f t="shared" si="2"/>
        <v>42.850000000000364</v>
      </c>
      <c r="K16">
        <f t="shared" si="8"/>
        <v>-75</v>
      </c>
      <c r="L16">
        <f t="shared" si="12"/>
        <v>19.049999999997453</v>
      </c>
      <c r="M16">
        <f t="shared" si="9"/>
        <v>0</v>
      </c>
      <c r="N16">
        <f t="shared" si="3"/>
        <v>75</v>
      </c>
      <c r="O16">
        <f t="shared" si="13"/>
        <v>747.19999999999709</v>
      </c>
      <c r="P16">
        <f t="shared" si="10"/>
        <v>-1074.8999999999996</v>
      </c>
      <c r="Q16">
        <f t="shared" si="14"/>
        <v>1072.7999999999993</v>
      </c>
      <c r="R16">
        <f t="shared" si="11"/>
        <v>1839.0499999999938</v>
      </c>
    </row>
    <row r="17" spans="1:18">
      <c r="A17" t="s">
        <v>246</v>
      </c>
      <c r="B17">
        <v>16170.15</v>
      </c>
      <c r="C17">
        <v>15780.25</v>
      </c>
      <c r="D17">
        <f t="shared" si="4"/>
        <v>-389.89999999999964</v>
      </c>
      <c r="E17">
        <f t="shared" si="5"/>
        <v>369.75</v>
      </c>
      <c r="F17">
        <f t="shared" si="6"/>
        <v>0</v>
      </c>
      <c r="G17">
        <f t="shared" si="7"/>
        <v>0</v>
      </c>
      <c r="H17">
        <f t="shared" si="0"/>
        <v>139.75</v>
      </c>
      <c r="I17">
        <f t="shared" si="1"/>
        <v>96</v>
      </c>
      <c r="J17">
        <f t="shared" si="2"/>
        <v>-37</v>
      </c>
      <c r="K17">
        <f t="shared" si="8"/>
        <v>294.75</v>
      </c>
      <c r="L17">
        <f t="shared" si="12"/>
        <v>313.79999999999745</v>
      </c>
      <c r="M17">
        <f t="shared" si="9"/>
        <v>0</v>
      </c>
      <c r="N17">
        <f t="shared" si="3"/>
        <v>75</v>
      </c>
      <c r="O17">
        <f t="shared" si="13"/>
        <v>822.19999999999709</v>
      </c>
      <c r="P17">
        <f t="shared" si="10"/>
        <v>-389.89999999999964</v>
      </c>
      <c r="Q17">
        <f t="shared" si="14"/>
        <v>682.89999999999964</v>
      </c>
      <c r="R17">
        <f t="shared" si="11"/>
        <v>1818.8999999999942</v>
      </c>
    </row>
    <row r="18" spans="1:18">
      <c r="A18" t="s">
        <v>247</v>
      </c>
      <c r="B18">
        <v>15780.25</v>
      </c>
      <c r="C18">
        <v>16929.599999999999</v>
      </c>
      <c r="D18">
        <f t="shared" si="4"/>
        <v>1149.3499999999985</v>
      </c>
      <c r="E18">
        <f t="shared" si="5"/>
        <v>0</v>
      </c>
      <c r="F18">
        <f t="shared" si="6"/>
        <v>0</v>
      </c>
      <c r="G18">
        <f t="shared" si="7"/>
        <v>0</v>
      </c>
      <c r="H18">
        <f t="shared" si="0"/>
        <v>-230</v>
      </c>
      <c r="I18">
        <f t="shared" si="1"/>
        <v>96</v>
      </c>
      <c r="J18">
        <f t="shared" si="2"/>
        <v>-37</v>
      </c>
      <c r="K18">
        <f t="shared" si="8"/>
        <v>-75</v>
      </c>
      <c r="L18">
        <f t="shared" si="12"/>
        <v>238.79999999999745</v>
      </c>
      <c r="M18">
        <f t="shared" si="9"/>
        <v>329.59999999999854</v>
      </c>
      <c r="N18">
        <f t="shared" si="3"/>
        <v>-254.59999999999854</v>
      </c>
      <c r="O18">
        <f t="shared" si="13"/>
        <v>567.59999999999854</v>
      </c>
      <c r="P18">
        <f t="shared" si="10"/>
        <v>1149.3499999999985</v>
      </c>
      <c r="Q18">
        <f t="shared" si="14"/>
        <v>1832.2499999999982</v>
      </c>
      <c r="R18">
        <f t="shared" si="11"/>
        <v>2638.6499999999942</v>
      </c>
    </row>
    <row r="19" spans="1:18">
      <c r="A19" t="s">
        <v>248</v>
      </c>
      <c r="B19">
        <v>16929.599999999999</v>
      </c>
      <c r="C19">
        <v>17522.45</v>
      </c>
      <c r="D19">
        <f t="shared" si="4"/>
        <v>592.85000000000218</v>
      </c>
      <c r="E19">
        <f t="shared" si="5"/>
        <v>0</v>
      </c>
      <c r="F19">
        <f t="shared" si="6"/>
        <v>0</v>
      </c>
      <c r="G19">
        <f t="shared" si="7"/>
        <v>0</v>
      </c>
      <c r="H19">
        <f t="shared" si="0"/>
        <v>-230</v>
      </c>
      <c r="I19">
        <f t="shared" si="1"/>
        <v>96</v>
      </c>
      <c r="J19">
        <f t="shared" si="2"/>
        <v>-37</v>
      </c>
      <c r="K19">
        <f t="shared" si="8"/>
        <v>-75</v>
      </c>
      <c r="L19">
        <f t="shared" si="12"/>
        <v>163.79999999999745</v>
      </c>
      <c r="M19">
        <f t="shared" si="9"/>
        <v>0</v>
      </c>
      <c r="N19">
        <f t="shared" si="3"/>
        <v>75</v>
      </c>
      <c r="O19">
        <f t="shared" si="13"/>
        <v>642.59999999999854</v>
      </c>
      <c r="P19">
        <f t="shared" si="10"/>
        <v>592.85000000000218</v>
      </c>
      <c r="Q19">
        <f t="shared" si="14"/>
        <v>2425.1000000000004</v>
      </c>
      <c r="R19">
        <f t="shared" si="11"/>
        <v>3231.4999999999964</v>
      </c>
    </row>
    <row r="20" spans="1:18">
      <c r="A20" t="s">
        <v>249</v>
      </c>
      <c r="B20">
        <v>17522.45</v>
      </c>
      <c r="C20">
        <v>16818.099999999999</v>
      </c>
      <c r="D20">
        <f t="shared" si="4"/>
        <v>-704.35000000000218</v>
      </c>
      <c r="E20">
        <f t="shared" si="5"/>
        <v>681.90000000000146</v>
      </c>
      <c r="F20">
        <f t="shared" si="6"/>
        <v>181.90000000000146</v>
      </c>
      <c r="G20">
        <f t="shared" si="7"/>
        <v>0</v>
      </c>
      <c r="H20">
        <f t="shared" si="0"/>
        <v>451.90000000000146</v>
      </c>
      <c r="I20">
        <f t="shared" si="1"/>
        <v>-85.900000000001455</v>
      </c>
      <c r="J20">
        <f t="shared" si="2"/>
        <v>-37</v>
      </c>
      <c r="K20">
        <f t="shared" si="8"/>
        <v>243.09999999999854</v>
      </c>
      <c r="L20">
        <f t="shared" si="12"/>
        <v>406.899999999996</v>
      </c>
      <c r="M20">
        <f t="shared" si="9"/>
        <v>0</v>
      </c>
      <c r="N20">
        <f t="shared" si="3"/>
        <v>75</v>
      </c>
      <c r="O20">
        <f t="shared" si="13"/>
        <v>717.59999999999854</v>
      </c>
      <c r="P20">
        <f t="shared" si="10"/>
        <v>-704.35000000000218</v>
      </c>
      <c r="Q20">
        <f t="shared" si="14"/>
        <v>1720.7499999999982</v>
      </c>
      <c r="R20">
        <f t="shared" si="11"/>
        <v>2845.2499999999927</v>
      </c>
    </row>
    <row r="21" spans="1:18">
      <c r="A21" t="s">
        <v>250</v>
      </c>
      <c r="B21">
        <v>16818.099999999999</v>
      </c>
      <c r="C21">
        <v>17736.95</v>
      </c>
      <c r="D21">
        <f t="shared" si="4"/>
        <v>918.85000000000218</v>
      </c>
      <c r="E21">
        <f t="shared" si="5"/>
        <v>0</v>
      </c>
      <c r="F21">
        <f t="shared" si="6"/>
        <v>0</v>
      </c>
      <c r="G21">
        <f t="shared" si="7"/>
        <v>0</v>
      </c>
      <c r="H21">
        <f t="shared" si="0"/>
        <v>-230</v>
      </c>
      <c r="I21">
        <f t="shared" si="1"/>
        <v>96</v>
      </c>
      <c r="J21">
        <f t="shared" si="2"/>
        <v>-37</v>
      </c>
      <c r="K21">
        <f t="shared" si="8"/>
        <v>-75</v>
      </c>
      <c r="L21">
        <f t="shared" si="12"/>
        <v>331.899999999996</v>
      </c>
      <c r="M21">
        <f t="shared" si="9"/>
        <v>136.95000000000073</v>
      </c>
      <c r="N21">
        <f t="shared" si="3"/>
        <v>-61.950000000000728</v>
      </c>
      <c r="O21">
        <f t="shared" si="13"/>
        <v>655.64999999999782</v>
      </c>
      <c r="P21">
        <f t="shared" si="10"/>
        <v>918.85000000000218</v>
      </c>
      <c r="Q21">
        <f t="shared" si="14"/>
        <v>2639.6000000000004</v>
      </c>
      <c r="R21">
        <f t="shared" si="11"/>
        <v>3627.1499999999942</v>
      </c>
    </row>
    <row r="22" spans="1:18">
      <c r="A22" t="s">
        <v>251</v>
      </c>
      <c r="B22">
        <v>17736.95</v>
      </c>
      <c r="C22">
        <v>18484.099999999999</v>
      </c>
      <c r="D22">
        <f t="shared" si="4"/>
        <v>747.14999999999782</v>
      </c>
      <c r="E22">
        <f t="shared" si="5"/>
        <v>0</v>
      </c>
      <c r="F22">
        <f t="shared" si="6"/>
        <v>0</v>
      </c>
      <c r="G22">
        <f t="shared" si="7"/>
        <v>0</v>
      </c>
      <c r="H22">
        <f t="shared" si="0"/>
        <v>-230</v>
      </c>
      <c r="I22">
        <f t="shared" si="1"/>
        <v>96</v>
      </c>
      <c r="J22">
        <f t="shared" si="2"/>
        <v>-37</v>
      </c>
      <c r="K22">
        <f t="shared" si="8"/>
        <v>-75</v>
      </c>
      <c r="L22">
        <f t="shared" si="12"/>
        <v>256.899999999996</v>
      </c>
      <c r="M22">
        <f t="shared" si="9"/>
        <v>0</v>
      </c>
      <c r="N22">
        <f t="shared" si="3"/>
        <v>75</v>
      </c>
      <c r="O22">
        <f t="shared" si="13"/>
        <v>730.64999999999782</v>
      </c>
      <c r="P22">
        <f t="shared" si="10"/>
        <v>747.14999999999782</v>
      </c>
      <c r="Q22">
        <f t="shared" si="14"/>
        <v>3386.7499999999982</v>
      </c>
      <c r="R22">
        <f t="shared" si="11"/>
        <v>4374.299999999992</v>
      </c>
    </row>
    <row r="23" spans="1:18">
      <c r="A23" t="s">
        <v>252</v>
      </c>
      <c r="B23">
        <v>18484.099999999999</v>
      </c>
      <c r="C23">
        <v>18191</v>
      </c>
      <c r="D23">
        <f t="shared" si="4"/>
        <v>-293.09999999999854</v>
      </c>
      <c r="E23">
        <f t="shared" si="5"/>
        <v>309</v>
      </c>
      <c r="F23">
        <f t="shared" si="6"/>
        <v>0</v>
      </c>
      <c r="G23">
        <f t="shared" si="7"/>
        <v>0</v>
      </c>
      <c r="H23">
        <f t="shared" si="0"/>
        <v>79</v>
      </c>
      <c r="I23">
        <f t="shared" si="1"/>
        <v>96</v>
      </c>
      <c r="J23">
        <f t="shared" si="2"/>
        <v>-37</v>
      </c>
      <c r="K23">
        <f t="shared" si="8"/>
        <v>234</v>
      </c>
      <c r="L23">
        <f t="shared" si="12"/>
        <v>490.899999999996</v>
      </c>
      <c r="M23">
        <f t="shared" si="9"/>
        <v>0</v>
      </c>
      <c r="N23">
        <f t="shared" si="3"/>
        <v>75</v>
      </c>
      <c r="O23">
        <f t="shared" si="13"/>
        <v>805.64999999999782</v>
      </c>
      <c r="P23">
        <f t="shared" si="10"/>
        <v>-293.09999999999854</v>
      </c>
      <c r="Q23">
        <f t="shared" si="14"/>
        <v>3093.6499999999996</v>
      </c>
      <c r="R23">
        <f t="shared" si="11"/>
        <v>4390.1999999999935</v>
      </c>
    </row>
    <row r="24" spans="1:18">
      <c r="A24" t="s">
        <v>253</v>
      </c>
      <c r="B24">
        <v>18191</v>
      </c>
      <c r="C24">
        <v>17891.95</v>
      </c>
      <c r="D24">
        <f t="shared" si="4"/>
        <v>-299.04999999999927</v>
      </c>
      <c r="E24">
        <f t="shared" si="5"/>
        <v>308.04999999999927</v>
      </c>
      <c r="F24">
        <f t="shared" si="6"/>
        <v>0</v>
      </c>
      <c r="G24">
        <f t="shared" si="7"/>
        <v>0</v>
      </c>
      <c r="H24">
        <f t="shared" si="0"/>
        <v>78.049999999999272</v>
      </c>
      <c r="I24">
        <f t="shared" si="1"/>
        <v>96</v>
      </c>
      <c r="J24">
        <f t="shared" si="2"/>
        <v>-37</v>
      </c>
      <c r="K24">
        <f t="shared" si="8"/>
        <v>233.04999999999927</v>
      </c>
      <c r="L24">
        <f t="shared" si="12"/>
        <v>723.94999999999527</v>
      </c>
      <c r="M24">
        <f t="shared" si="9"/>
        <v>0</v>
      </c>
      <c r="N24">
        <f t="shared" si="3"/>
        <v>75</v>
      </c>
      <c r="O24">
        <f t="shared" si="13"/>
        <v>880.64999999999782</v>
      </c>
      <c r="P24">
        <f t="shared" si="10"/>
        <v>-299.04999999999927</v>
      </c>
      <c r="Q24">
        <f t="shared" si="14"/>
        <v>2794.6000000000004</v>
      </c>
      <c r="R24">
        <f t="shared" si="11"/>
        <v>4399.1999999999935</v>
      </c>
    </row>
    <row r="25" spans="1:18">
      <c r="A25" t="s">
        <v>254</v>
      </c>
      <c r="B25">
        <v>17891.95</v>
      </c>
      <c r="C25">
        <v>17511.25</v>
      </c>
      <c r="D25">
        <f t="shared" si="4"/>
        <v>-380.70000000000073</v>
      </c>
      <c r="E25">
        <f t="shared" si="5"/>
        <v>388.75</v>
      </c>
      <c r="F25">
        <f t="shared" si="6"/>
        <v>0</v>
      </c>
      <c r="G25">
        <f t="shared" si="7"/>
        <v>0</v>
      </c>
      <c r="H25">
        <f t="shared" si="0"/>
        <v>158.75</v>
      </c>
      <c r="I25">
        <f t="shared" si="1"/>
        <v>96</v>
      </c>
      <c r="J25">
        <f t="shared" si="2"/>
        <v>-37</v>
      </c>
      <c r="K25">
        <f t="shared" si="8"/>
        <v>313.75</v>
      </c>
      <c r="L25">
        <f t="shared" si="12"/>
        <v>1037.6999999999953</v>
      </c>
      <c r="M25">
        <f t="shared" si="9"/>
        <v>0</v>
      </c>
      <c r="N25">
        <f t="shared" si="3"/>
        <v>75</v>
      </c>
      <c r="O25">
        <f t="shared" si="13"/>
        <v>955.64999999999782</v>
      </c>
      <c r="P25">
        <f t="shared" si="10"/>
        <v>-380.70000000000073</v>
      </c>
      <c r="Q25">
        <f t="shared" si="14"/>
        <v>2413.8999999999996</v>
      </c>
      <c r="R25">
        <f t="shared" si="11"/>
        <v>4407.2499999999927</v>
      </c>
    </row>
    <row r="26" spans="1:18">
      <c r="A26" t="s">
        <v>255</v>
      </c>
      <c r="B26">
        <v>17511.25</v>
      </c>
      <c r="C26">
        <v>17080.7</v>
      </c>
      <c r="D26">
        <f t="shared" si="4"/>
        <v>-430.54999999999927</v>
      </c>
      <c r="E26">
        <f t="shared" si="5"/>
        <v>419.29999999999927</v>
      </c>
      <c r="F26">
        <f t="shared" si="6"/>
        <v>0</v>
      </c>
      <c r="G26">
        <f t="shared" si="7"/>
        <v>0</v>
      </c>
      <c r="H26">
        <f t="shared" si="0"/>
        <v>189.29999999999927</v>
      </c>
      <c r="I26">
        <f t="shared" si="1"/>
        <v>96</v>
      </c>
      <c r="J26">
        <f t="shared" si="2"/>
        <v>-37</v>
      </c>
      <c r="K26">
        <f t="shared" si="8"/>
        <v>344.29999999999927</v>
      </c>
      <c r="L26">
        <f t="shared" si="12"/>
        <v>1381.9999999999945</v>
      </c>
      <c r="M26">
        <f t="shared" si="9"/>
        <v>0</v>
      </c>
      <c r="N26">
        <f t="shared" si="3"/>
        <v>75</v>
      </c>
      <c r="O26">
        <f t="shared" si="13"/>
        <v>1030.6499999999978</v>
      </c>
      <c r="P26">
        <f t="shared" si="10"/>
        <v>-430.54999999999927</v>
      </c>
      <c r="Q26">
        <f t="shared" si="14"/>
        <v>1983.3500000000004</v>
      </c>
      <c r="R26">
        <f t="shared" si="11"/>
        <v>4395.9999999999927</v>
      </c>
    </row>
    <row r="27" spans="1:18">
      <c r="A27" t="s">
        <v>256</v>
      </c>
      <c r="B27">
        <v>17080.7</v>
      </c>
      <c r="C27">
        <v>17915.05</v>
      </c>
      <c r="D27">
        <f t="shared" si="4"/>
        <v>834.34999999999854</v>
      </c>
      <c r="E27">
        <f t="shared" si="5"/>
        <v>0</v>
      </c>
      <c r="F27">
        <f t="shared" si="6"/>
        <v>0</v>
      </c>
      <c r="G27">
        <f t="shared" si="7"/>
        <v>0</v>
      </c>
      <c r="H27">
        <f t="shared" si="0"/>
        <v>-230</v>
      </c>
      <c r="I27">
        <f t="shared" si="1"/>
        <v>96</v>
      </c>
      <c r="J27">
        <f t="shared" si="2"/>
        <v>-37</v>
      </c>
      <c r="K27">
        <f t="shared" si="8"/>
        <v>-75</v>
      </c>
      <c r="L27">
        <f t="shared" si="12"/>
        <v>1306.9999999999945</v>
      </c>
      <c r="M27">
        <f t="shared" si="9"/>
        <v>15.049999999999272</v>
      </c>
      <c r="N27">
        <f t="shared" si="3"/>
        <v>59.950000000000728</v>
      </c>
      <c r="O27">
        <f t="shared" si="13"/>
        <v>1090.5999999999985</v>
      </c>
      <c r="P27">
        <f t="shared" si="10"/>
        <v>834.34999999999854</v>
      </c>
      <c r="Q27">
        <f t="shared" si="14"/>
        <v>2817.6999999999989</v>
      </c>
      <c r="R27">
        <f t="shared" si="11"/>
        <v>5215.299999999992</v>
      </c>
    </row>
    <row r="28" spans="1:18">
      <c r="A28" t="s">
        <v>257</v>
      </c>
      <c r="B28">
        <v>17915.05</v>
      </c>
      <c r="C28">
        <v>18321.150000000001</v>
      </c>
      <c r="D28">
        <f t="shared" si="4"/>
        <v>406.10000000000218</v>
      </c>
      <c r="E28">
        <f t="shared" si="5"/>
        <v>0</v>
      </c>
      <c r="F28">
        <f t="shared" si="6"/>
        <v>0</v>
      </c>
      <c r="G28">
        <f t="shared" si="7"/>
        <v>0</v>
      </c>
      <c r="H28">
        <f t="shared" si="0"/>
        <v>-230</v>
      </c>
      <c r="I28">
        <f t="shared" si="1"/>
        <v>96</v>
      </c>
      <c r="J28">
        <f t="shared" si="2"/>
        <v>-37</v>
      </c>
      <c r="K28">
        <f t="shared" si="8"/>
        <v>-75</v>
      </c>
      <c r="L28">
        <f t="shared" si="12"/>
        <v>1231.9999999999945</v>
      </c>
      <c r="M28">
        <f t="shared" si="9"/>
        <v>0</v>
      </c>
      <c r="N28">
        <f t="shared" si="3"/>
        <v>75</v>
      </c>
      <c r="O28">
        <f t="shared" si="13"/>
        <v>1165.5999999999985</v>
      </c>
      <c r="P28">
        <f t="shared" si="10"/>
        <v>406.10000000000218</v>
      </c>
      <c r="Q28">
        <f t="shared" si="14"/>
        <v>3223.8000000000011</v>
      </c>
      <c r="R28">
        <f t="shared" si="11"/>
        <v>5621.3999999999942</v>
      </c>
    </row>
    <row r="29" spans="1:18">
      <c r="A29" t="s">
        <v>258</v>
      </c>
      <c r="B29">
        <v>18321.150000000001</v>
      </c>
      <c r="C29">
        <v>18972.099999999999</v>
      </c>
      <c r="D29">
        <f t="shared" si="4"/>
        <v>650.94999999999709</v>
      </c>
      <c r="E29">
        <f t="shared" si="5"/>
        <v>0</v>
      </c>
      <c r="F29">
        <f t="shared" si="6"/>
        <v>0</v>
      </c>
      <c r="G29">
        <f t="shared" si="7"/>
        <v>0</v>
      </c>
      <c r="H29">
        <f t="shared" si="0"/>
        <v>-230</v>
      </c>
      <c r="I29">
        <f t="shared" si="1"/>
        <v>96</v>
      </c>
      <c r="J29">
        <f t="shared" si="2"/>
        <v>-37</v>
      </c>
      <c r="K29">
        <f t="shared" si="8"/>
        <v>-75</v>
      </c>
      <c r="L29">
        <f t="shared" si="12"/>
        <v>1156.9999999999945</v>
      </c>
      <c r="M29">
        <f t="shared" si="9"/>
        <v>0</v>
      </c>
      <c r="N29">
        <f t="shared" si="3"/>
        <v>75</v>
      </c>
      <c r="O29">
        <f t="shared" si="13"/>
        <v>1240.5999999999985</v>
      </c>
      <c r="P29">
        <f t="shared" si="10"/>
        <v>650.94999999999709</v>
      </c>
      <c r="Q29">
        <f t="shared" si="14"/>
        <v>3874.7499999999982</v>
      </c>
      <c r="R29">
        <f t="shared" si="11"/>
        <v>6272.3499999999913</v>
      </c>
    </row>
    <row r="30" spans="1:18">
      <c r="A30" t="s">
        <v>259</v>
      </c>
      <c r="B30">
        <v>18972.099999999999</v>
      </c>
      <c r="C30">
        <v>19659.900000000001</v>
      </c>
      <c r="D30">
        <f t="shared" si="4"/>
        <v>687.80000000000291</v>
      </c>
      <c r="E30">
        <f t="shared" si="5"/>
        <v>0</v>
      </c>
      <c r="F30">
        <f t="shared" si="6"/>
        <v>0</v>
      </c>
      <c r="G30">
        <f t="shared" si="7"/>
        <v>0</v>
      </c>
      <c r="H30">
        <f t="shared" si="0"/>
        <v>-230</v>
      </c>
      <c r="I30">
        <f t="shared" si="1"/>
        <v>96</v>
      </c>
      <c r="J30">
        <f t="shared" si="2"/>
        <v>-37</v>
      </c>
      <c r="K30">
        <f t="shared" si="8"/>
        <v>-75</v>
      </c>
      <c r="L30">
        <f t="shared" si="12"/>
        <v>1081.9999999999945</v>
      </c>
      <c r="M30">
        <f t="shared" si="9"/>
        <v>0</v>
      </c>
      <c r="N30">
        <f t="shared" si="3"/>
        <v>75</v>
      </c>
      <c r="O30">
        <f t="shared" si="13"/>
        <v>1315.5999999999985</v>
      </c>
      <c r="P30">
        <f t="shared" si="10"/>
        <v>687.80000000000291</v>
      </c>
      <c r="Q30">
        <f t="shared" si="14"/>
        <v>4562.5500000000011</v>
      </c>
      <c r="R30">
        <f t="shared" si="11"/>
        <v>6960.1499999999942</v>
      </c>
    </row>
    <row r="31" spans="1:18">
      <c r="A31" t="s">
        <v>260</v>
      </c>
      <c r="B31">
        <v>19659.900000000001</v>
      </c>
      <c r="C31">
        <v>19253.8</v>
      </c>
      <c r="D31">
        <f t="shared" si="4"/>
        <v>-406.10000000000218</v>
      </c>
      <c r="E31">
        <f t="shared" si="5"/>
        <v>396.20000000000073</v>
      </c>
      <c r="F31">
        <f t="shared" si="6"/>
        <v>0</v>
      </c>
      <c r="G31">
        <f t="shared" si="7"/>
        <v>0</v>
      </c>
      <c r="H31">
        <f t="shared" si="0"/>
        <v>166.20000000000073</v>
      </c>
      <c r="I31">
        <f t="shared" si="1"/>
        <v>96</v>
      </c>
      <c r="J31">
        <f t="shared" si="2"/>
        <v>-37</v>
      </c>
      <c r="K31">
        <f t="shared" si="8"/>
        <v>321.20000000000073</v>
      </c>
      <c r="L31">
        <f t="shared" si="12"/>
        <v>1403.1999999999953</v>
      </c>
      <c r="M31">
        <f t="shared" si="9"/>
        <v>0</v>
      </c>
      <c r="N31">
        <f t="shared" si="3"/>
        <v>75</v>
      </c>
      <c r="O31">
        <f t="shared" si="13"/>
        <v>1390.5999999999985</v>
      </c>
      <c r="P31">
        <f t="shared" si="10"/>
        <v>-406.10000000000218</v>
      </c>
      <c r="Q31">
        <f t="shared" si="14"/>
        <v>4156.4499999999989</v>
      </c>
      <c r="R31">
        <f t="shared" si="11"/>
        <v>6950.2499999999927</v>
      </c>
    </row>
    <row r="32" spans="1:18">
      <c r="A32" t="s">
        <v>261</v>
      </c>
      <c r="B32">
        <v>19253.8</v>
      </c>
      <c r="C32">
        <v>19523.55</v>
      </c>
      <c r="D32">
        <f t="shared" si="4"/>
        <v>269.75</v>
      </c>
      <c r="E32">
        <f t="shared" si="5"/>
        <v>0</v>
      </c>
      <c r="F32">
        <f t="shared" si="6"/>
        <v>0</v>
      </c>
      <c r="G32">
        <f t="shared" si="7"/>
        <v>0</v>
      </c>
      <c r="H32">
        <f t="shared" si="0"/>
        <v>-230</v>
      </c>
      <c r="I32">
        <f t="shared" si="1"/>
        <v>96</v>
      </c>
      <c r="J32">
        <f t="shared" si="2"/>
        <v>-37</v>
      </c>
      <c r="K32">
        <f t="shared" si="8"/>
        <v>-75</v>
      </c>
      <c r="L32">
        <f t="shared" si="12"/>
        <v>1328.1999999999953</v>
      </c>
      <c r="M32">
        <f t="shared" si="9"/>
        <v>0</v>
      </c>
      <c r="N32">
        <f t="shared" si="3"/>
        <v>75</v>
      </c>
      <c r="O32">
        <f t="shared" si="13"/>
        <v>1465.5999999999985</v>
      </c>
      <c r="P32">
        <f t="shared" si="10"/>
        <v>269.75</v>
      </c>
      <c r="Q32">
        <f t="shared" si="14"/>
        <v>4426.1999999999989</v>
      </c>
      <c r="R32">
        <f t="shared" si="11"/>
        <v>7219.9999999999927</v>
      </c>
    </row>
    <row r="33" spans="1:18">
      <c r="A33" t="s">
        <v>262</v>
      </c>
      <c r="B33">
        <v>19523.55</v>
      </c>
      <c r="C33">
        <v>18857.25</v>
      </c>
      <c r="D33">
        <f t="shared" si="4"/>
        <v>-666.29999999999927</v>
      </c>
      <c r="E33">
        <f t="shared" si="5"/>
        <v>642.75</v>
      </c>
      <c r="F33">
        <f t="shared" si="6"/>
        <v>142.75</v>
      </c>
      <c r="G33">
        <f t="shared" si="7"/>
        <v>0</v>
      </c>
      <c r="H33">
        <f t="shared" si="0"/>
        <v>412.75</v>
      </c>
      <c r="I33">
        <f t="shared" si="1"/>
        <v>-46.75</v>
      </c>
      <c r="J33">
        <f t="shared" si="2"/>
        <v>-37</v>
      </c>
      <c r="K33">
        <f t="shared" si="8"/>
        <v>282.25</v>
      </c>
      <c r="L33">
        <f t="shared" si="12"/>
        <v>1610.4499999999953</v>
      </c>
      <c r="M33">
        <f t="shared" si="9"/>
        <v>0</v>
      </c>
      <c r="N33">
        <f t="shared" si="3"/>
        <v>75</v>
      </c>
      <c r="O33">
        <f t="shared" si="13"/>
        <v>1540.5999999999985</v>
      </c>
      <c r="P33">
        <f t="shared" si="10"/>
        <v>-666.29999999999927</v>
      </c>
      <c r="Q33">
        <f t="shared" si="14"/>
        <v>3759.8999999999996</v>
      </c>
      <c r="R33">
        <f t="shared" si="11"/>
        <v>6910.9499999999935</v>
      </c>
    </row>
    <row r="34" spans="1:18">
      <c r="A34" t="s">
        <v>263</v>
      </c>
      <c r="B34">
        <v>18857.25</v>
      </c>
      <c r="C34">
        <v>20133.150000000001</v>
      </c>
      <c r="D34">
        <f t="shared" si="4"/>
        <v>1275.9000000000015</v>
      </c>
      <c r="E34">
        <f t="shared" si="5"/>
        <v>0</v>
      </c>
      <c r="F34">
        <f t="shared" si="6"/>
        <v>0</v>
      </c>
      <c r="G34">
        <f t="shared" si="7"/>
        <v>0</v>
      </c>
      <c r="H34">
        <f t="shared" si="0"/>
        <v>-230</v>
      </c>
      <c r="I34">
        <f t="shared" si="1"/>
        <v>96</v>
      </c>
      <c r="J34">
        <f t="shared" si="2"/>
        <v>-37</v>
      </c>
      <c r="K34">
        <f t="shared" si="8"/>
        <v>-75</v>
      </c>
      <c r="L34">
        <f t="shared" si="12"/>
        <v>1535.4499999999953</v>
      </c>
      <c r="M34">
        <f t="shared" si="9"/>
        <v>483.15000000000146</v>
      </c>
      <c r="N34">
        <f t="shared" si="3"/>
        <v>-408.15000000000146</v>
      </c>
      <c r="O34">
        <f t="shared" si="13"/>
        <v>1132.4499999999971</v>
      </c>
      <c r="P34">
        <f t="shared" si="10"/>
        <v>1275.9000000000015</v>
      </c>
      <c r="Q34">
        <f t="shared" si="14"/>
        <v>5035.8000000000011</v>
      </c>
      <c r="R34">
        <f>L34+O34+Q34</f>
        <v>7703.6999999999935</v>
      </c>
    </row>
    <row r="35" spans="1:18">
      <c r="A35" t="s">
        <v>264</v>
      </c>
      <c r="B35">
        <v>20133.150000000001</v>
      </c>
      <c r="C35">
        <v>21778.7</v>
      </c>
      <c r="D35">
        <f t="shared" si="4"/>
        <v>1645.5499999999993</v>
      </c>
      <c r="E35">
        <f t="shared" si="5"/>
        <v>0</v>
      </c>
      <c r="F35">
        <f t="shared" si="6"/>
        <v>0</v>
      </c>
      <c r="G35">
        <f t="shared" si="7"/>
        <v>0</v>
      </c>
      <c r="H35">
        <f t="shared" si="0"/>
        <v>-230</v>
      </c>
      <c r="I35">
        <f t="shared" si="1"/>
        <v>96</v>
      </c>
      <c r="J35">
        <f t="shared" si="2"/>
        <v>-37</v>
      </c>
      <c r="K35">
        <f t="shared" si="8"/>
        <v>-75</v>
      </c>
      <c r="L35">
        <f t="shared" si="12"/>
        <v>1460.4499999999953</v>
      </c>
      <c r="M35">
        <f t="shared" si="9"/>
        <v>828.70000000000073</v>
      </c>
      <c r="N35">
        <f t="shared" si="3"/>
        <v>-753.70000000000073</v>
      </c>
      <c r="O35">
        <f>N35+O34</f>
        <v>378.74999999999636</v>
      </c>
      <c r="P35">
        <f t="shared" si="10"/>
        <v>1645.5499999999993</v>
      </c>
      <c r="Q35">
        <f t="shared" si="14"/>
        <v>6681.35</v>
      </c>
      <c r="R35">
        <f t="shared" si="11"/>
        <v>8520.549999999992</v>
      </c>
    </row>
    <row r="36" spans="1:18">
      <c r="A36" t="s">
        <v>265</v>
      </c>
      <c r="B36">
        <v>21778.7</v>
      </c>
      <c r="C36">
        <v>21352.6</v>
      </c>
      <c r="D36">
        <f t="shared" si="4"/>
        <v>-426.10000000000218</v>
      </c>
      <c r="E36">
        <f t="shared" si="5"/>
        <v>447.40000000000146</v>
      </c>
      <c r="F36">
        <f t="shared" si="6"/>
        <v>0</v>
      </c>
      <c r="G36">
        <f t="shared" si="7"/>
        <v>0</v>
      </c>
      <c r="H36">
        <f t="shared" si="0"/>
        <v>217.40000000000146</v>
      </c>
      <c r="I36">
        <f t="shared" si="1"/>
        <v>96</v>
      </c>
      <c r="J36">
        <f t="shared" si="2"/>
        <v>-37</v>
      </c>
      <c r="K36">
        <f t="shared" si="8"/>
        <v>372.40000000000146</v>
      </c>
      <c r="L36">
        <f t="shared" si="12"/>
        <v>1832.8499999999967</v>
      </c>
      <c r="M36">
        <f t="shared" si="9"/>
        <v>0</v>
      </c>
      <c r="N36">
        <f t="shared" si="3"/>
        <v>75</v>
      </c>
      <c r="O36">
        <f t="shared" si="13"/>
        <v>453.74999999999636</v>
      </c>
      <c r="P36">
        <f t="shared" si="10"/>
        <v>-426.10000000000218</v>
      </c>
      <c r="Q36">
        <f t="shared" si="14"/>
        <v>6255.2499999999982</v>
      </c>
      <c r="R36">
        <f t="shared" si="11"/>
        <v>8541.8499999999913</v>
      </c>
    </row>
    <row r="37" spans="1:18">
      <c r="A37" t="s">
        <v>266</v>
      </c>
      <c r="B37">
        <v>21352.6</v>
      </c>
      <c r="C37">
        <v>21982.799999999999</v>
      </c>
      <c r="D37">
        <f t="shared" si="4"/>
        <v>630.20000000000073</v>
      </c>
      <c r="E37">
        <f t="shared" si="5"/>
        <v>0</v>
      </c>
      <c r="F37">
        <f t="shared" si="6"/>
        <v>0</v>
      </c>
      <c r="G37">
        <f t="shared" si="7"/>
        <v>0</v>
      </c>
      <c r="H37">
        <f t="shared" si="0"/>
        <v>-230</v>
      </c>
      <c r="I37">
        <f t="shared" si="1"/>
        <v>96</v>
      </c>
      <c r="J37">
        <f t="shared" si="2"/>
        <v>-37</v>
      </c>
      <c r="K37">
        <f t="shared" si="8"/>
        <v>-75</v>
      </c>
      <c r="L37">
        <f t="shared" si="12"/>
        <v>1757.8499999999967</v>
      </c>
      <c r="M37">
        <f t="shared" si="9"/>
        <v>0</v>
      </c>
      <c r="N37">
        <f t="shared" si="3"/>
        <v>75</v>
      </c>
      <c r="O37">
        <f t="shared" si="13"/>
        <v>528.74999999999636</v>
      </c>
      <c r="P37">
        <f t="shared" si="10"/>
        <v>630.20000000000073</v>
      </c>
      <c r="Q37">
        <f t="shared" si="14"/>
        <v>6885.4499999999989</v>
      </c>
      <c r="R37">
        <f t="shared" si="11"/>
        <v>9172.049999999992</v>
      </c>
    </row>
    <row r="38" spans="1:18">
      <c r="A38" t="s">
        <v>267</v>
      </c>
      <c r="B38">
        <v>21982.799999999999</v>
      </c>
      <c r="C38">
        <v>22326.9</v>
      </c>
      <c r="D38">
        <f t="shared" si="4"/>
        <v>344.10000000000218</v>
      </c>
      <c r="E38">
        <f t="shared" si="5"/>
        <v>0</v>
      </c>
      <c r="F38">
        <f t="shared" si="6"/>
        <v>0</v>
      </c>
      <c r="G38">
        <f t="shared" si="7"/>
        <v>0</v>
      </c>
      <c r="H38">
        <f t="shared" si="0"/>
        <v>-230</v>
      </c>
      <c r="I38">
        <f t="shared" si="1"/>
        <v>96</v>
      </c>
      <c r="J38">
        <f t="shared" si="2"/>
        <v>-37</v>
      </c>
      <c r="K38">
        <f t="shared" si="8"/>
        <v>-75</v>
      </c>
      <c r="L38">
        <f t="shared" si="12"/>
        <v>1682.8499999999967</v>
      </c>
      <c r="M38">
        <f t="shared" si="9"/>
        <v>0</v>
      </c>
      <c r="N38">
        <f t="shared" si="3"/>
        <v>75</v>
      </c>
      <c r="O38">
        <f t="shared" si="13"/>
        <v>603.74999999999636</v>
      </c>
      <c r="P38">
        <f t="shared" si="10"/>
        <v>344.10000000000218</v>
      </c>
      <c r="Q38">
        <f t="shared" si="14"/>
        <v>7229.5500000000011</v>
      </c>
      <c r="R38">
        <f t="shared" si="11"/>
        <v>9516.1499999999942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G82"/>
  <sheetViews>
    <sheetView zoomScaleNormal="100" workbookViewId="0">
      <selection activeCell="DQ41" sqref="DQ41"/>
    </sheetView>
  </sheetViews>
  <sheetFormatPr defaultColWidth="11" defaultRowHeight="15.75"/>
  <cols>
    <col min="3" max="3" width="6" bestFit="1" customWidth="1"/>
    <col min="4" max="5" width="12.875" bestFit="1" customWidth="1"/>
    <col min="6" max="6" width="6.125" bestFit="1" customWidth="1"/>
    <col min="7" max="7" width="8" bestFit="1" customWidth="1"/>
    <col min="8" max="8" width="7.875" bestFit="1" customWidth="1"/>
    <col min="20" max="20" width="10.625" bestFit="1" customWidth="1"/>
    <col min="21" max="22" width="12.875" bestFit="1" customWidth="1"/>
    <col min="23" max="23" width="6.125" bestFit="1" customWidth="1"/>
    <col min="24" max="24" width="7.625" bestFit="1" customWidth="1"/>
    <col min="25" max="25" width="7.125" bestFit="1" customWidth="1"/>
    <col min="37" max="37" width="8.875" bestFit="1" customWidth="1"/>
    <col min="38" max="39" width="12.875" bestFit="1" customWidth="1"/>
    <col min="40" max="40" width="6.125" bestFit="1" customWidth="1"/>
    <col min="41" max="41" width="8" bestFit="1" customWidth="1"/>
    <col min="42" max="42" width="7.875" bestFit="1" customWidth="1"/>
    <col min="54" max="54" width="11.375" bestFit="1" customWidth="1"/>
    <col min="55" max="56" width="12.875" bestFit="1" customWidth="1"/>
    <col min="57" max="57" width="6.125" bestFit="1" customWidth="1"/>
    <col min="58" max="58" width="8" bestFit="1" customWidth="1"/>
    <col min="59" max="59" width="7.875" bestFit="1" customWidth="1"/>
    <col min="71" max="71" width="7.5" bestFit="1" customWidth="1"/>
    <col min="72" max="73" width="12.875" bestFit="1" customWidth="1"/>
    <col min="74" max="74" width="6.125" bestFit="1" customWidth="1"/>
    <col min="75" max="75" width="8" bestFit="1" customWidth="1"/>
    <col min="76" max="76" width="7.875" bestFit="1" customWidth="1"/>
    <col min="88" max="88" width="7.875" bestFit="1" customWidth="1"/>
    <col min="89" max="90" width="12.875" bestFit="1" customWidth="1"/>
    <col min="91" max="91" width="6.125" bestFit="1" customWidth="1"/>
    <col min="92" max="92" width="8" bestFit="1" customWidth="1"/>
    <col min="93" max="93" width="7.875" bestFit="1" customWidth="1"/>
  </cols>
  <sheetData>
    <row r="1" spans="1:111">
      <c r="A1" s="37" t="s">
        <v>976</v>
      </c>
      <c r="C1" t="s">
        <v>574</v>
      </c>
      <c r="D1" t="s">
        <v>575</v>
      </c>
      <c r="E1" t="s">
        <v>576</v>
      </c>
      <c r="F1" t="s">
        <v>578</v>
      </c>
      <c r="G1" t="s">
        <v>579</v>
      </c>
      <c r="H1" t="s">
        <v>580</v>
      </c>
      <c r="J1" t="s">
        <v>958</v>
      </c>
      <c r="K1" t="s">
        <v>592</v>
      </c>
      <c r="M1" t="s">
        <v>957</v>
      </c>
      <c r="N1" t="s">
        <v>591</v>
      </c>
      <c r="P1" t="s">
        <v>959</v>
      </c>
      <c r="Q1" t="s">
        <v>590</v>
      </c>
      <c r="T1" t="s">
        <v>574</v>
      </c>
      <c r="U1" t="s">
        <v>575</v>
      </c>
      <c r="V1" t="s">
        <v>576</v>
      </c>
      <c r="W1" t="s">
        <v>578</v>
      </c>
      <c r="X1" t="s">
        <v>579</v>
      </c>
      <c r="Y1" t="s">
        <v>580</v>
      </c>
      <c r="AA1" t="s">
        <v>957</v>
      </c>
      <c r="AB1" t="s">
        <v>591</v>
      </c>
      <c r="AD1" t="s">
        <v>961</v>
      </c>
      <c r="AE1" t="s">
        <v>962</v>
      </c>
      <c r="AG1" t="s">
        <v>963</v>
      </c>
      <c r="AH1" t="s">
        <v>964</v>
      </c>
      <c r="AK1" t="s">
        <v>574</v>
      </c>
      <c r="AL1" t="s">
        <v>575</v>
      </c>
      <c r="AM1" t="s">
        <v>576</v>
      </c>
      <c r="AN1" t="s">
        <v>578</v>
      </c>
      <c r="AO1" t="s">
        <v>579</v>
      </c>
      <c r="AP1" t="s">
        <v>580</v>
      </c>
      <c r="AR1" t="s">
        <v>958</v>
      </c>
      <c r="AS1" t="s">
        <v>592</v>
      </c>
      <c r="AU1" t="s">
        <v>957</v>
      </c>
      <c r="AV1" t="s">
        <v>591</v>
      </c>
      <c r="AX1" t="s">
        <v>959</v>
      </c>
      <c r="AY1" t="s">
        <v>590</v>
      </c>
      <c r="BB1" t="s">
        <v>574</v>
      </c>
      <c r="BC1" t="s">
        <v>575</v>
      </c>
      <c r="BD1" t="s">
        <v>576</v>
      </c>
      <c r="BE1" t="s">
        <v>578</v>
      </c>
      <c r="BF1" t="s">
        <v>579</v>
      </c>
      <c r="BG1" t="s">
        <v>580</v>
      </c>
      <c r="BI1" t="s">
        <v>967</v>
      </c>
      <c r="BJ1" t="s">
        <v>593</v>
      </c>
      <c r="BL1" t="s">
        <v>958</v>
      </c>
      <c r="BM1" t="s">
        <v>592</v>
      </c>
      <c r="BO1" t="s">
        <v>968</v>
      </c>
      <c r="BP1" t="s">
        <v>969</v>
      </c>
      <c r="BS1" t="s">
        <v>574</v>
      </c>
      <c r="BT1" t="s">
        <v>575</v>
      </c>
      <c r="BU1" t="s">
        <v>576</v>
      </c>
      <c r="BV1" t="s">
        <v>578</v>
      </c>
      <c r="BW1" t="s">
        <v>579</v>
      </c>
      <c r="BX1" t="s">
        <v>580</v>
      </c>
      <c r="BZ1" t="s">
        <v>957</v>
      </c>
      <c r="CA1" t="s">
        <v>591</v>
      </c>
      <c r="CC1" t="s">
        <v>961</v>
      </c>
      <c r="CD1" t="s">
        <v>962</v>
      </c>
      <c r="CF1" t="s">
        <v>963</v>
      </c>
      <c r="CG1" t="s">
        <v>964</v>
      </c>
      <c r="CJ1" t="s">
        <v>574</v>
      </c>
      <c r="CK1" t="s">
        <v>575</v>
      </c>
      <c r="CL1" t="s">
        <v>576</v>
      </c>
      <c r="CM1" t="s">
        <v>578</v>
      </c>
      <c r="CN1" t="s">
        <v>579</v>
      </c>
      <c r="CO1" t="s">
        <v>580</v>
      </c>
      <c r="CQ1" t="s">
        <v>957</v>
      </c>
      <c r="CR1" t="s">
        <v>591</v>
      </c>
      <c r="CT1" t="s">
        <v>961</v>
      </c>
      <c r="CU1" t="s">
        <v>962</v>
      </c>
      <c r="CW1" t="s">
        <v>963</v>
      </c>
      <c r="CX1" t="s">
        <v>964</v>
      </c>
      <c r="DB1" t="s">
        <v>970</v>
      </c>
      <c r="DC1" t="s">
        <v>971</v>
      </c>
      <c r="DD1" t="s">
        <v>972</v>
      </c>
      <c r="DE1" t="s">
        <v>973</v>
      </c>
      <c r="DF1" t="s">
        <v>974</v>
      </c>
      <c r="DG1" t="s">
        <v>975</v>
      </c>
    </row>
    <row r="2" spans="1:111">
      <c r="A2" s="37" t="s">
        <v>977</v>
      </c>
      <c r="C2" t="s">
        <v>583</v>
      </c>
      <c r="D2" s="19">
        <v>45176</v>
      </c>
      <c r="E2" s="19">
        <v>45169.395833333336</v>
      </c>
      <c r="F2">
        <v>19250</v>
      </c>
      <c r="G2">
        <v>19750</v>
      </c>
      <c r="H2">
        <v>500</v>
      </c>
      <c r="J2">
        <v>-15.4</v>
      </c>
      <c r="K2">
        <f>J2</f>
        <v>-15.4</v>
      </c>
      <c r="L2">
        <f>COUNTIF(J2:J47,"&gt;0")</f>
        <v>6</v>
      </c>
      <c r="M2">
        <v>-52.4</v>
      </c>
      <c r="N2">
        <f>M2</f>
        <v>-52.4</v>
      </c>
      <c r="O2">
        <f>COUNTIF(M2:M47,"&gt;0")</f>
        <v>10</v>
      </c>
      <c r="P2">
        <v>-112.7</v>
      </c>
      <c r="Q2">
        <f>P2</f>
        <v>-112.7</v>
      </c>
      <c r="R2">
        <f>COUNTIF(P2:P47,"&gt;0")</f>
        <v>15</v>
      </c>
      <c r="T2" t="s">
        <v>960</v>
      </c>
      <c r="U2" s="19">
        <v>45175</v>
      </c>
      <c r="V2" s="19">
        <v>45169.395833333336</v>
      </c>
      <c r="W2">
        <v>44000</v>
      </c>
      <c r="X2">
        <v>44500</v>
      </c>
      <c r="Y2">
        <v>500</v>
      </c>
      <c r="AA2">
        <v>-26.7</v>
      </c>
      <c r="AB2">
        <f>AA2</f>
        <v>-26.7</v>
      </c>
      <c r="AC2">
        <f>COUNTIF(AA2:AA47,"&gt;0")</f>
        <v>2</v>
      </c>
      <c r="AD2">
        <v>-91.9</v>
      </c>
      <c r="AE2">
        <f>AD2</f>
        <v>-91.9</v>
      </c>
      <c r="AF2">
        <f>COUNTIF(AD2:AD47,"&gt;0")</f>
        <v>9</v>
      </c>
      <c r="AG2">
        <v>-8.1</v>
      </c>
      <c r="AH2">
        <f>AG2</f>
        <v>-8.1</v>
      </c>
      <c r="AI2">
        <f>COUNTIF(AG2:AG47,"&gt;0")</f>
        <v>14</v>
      </c>
      <c r="AK2" t="s">
        <v>965</v>
      </c>
      <c r="AL2" s="19">
        <v>44929</v>
      </c>
      <c r="AM2" s="19">
        <v>44924.395833333336</v>
      </c>
      <c r="AN2">
        <v>19100</v>
      </c>
      <c r="AO2">
        <v>19200</v>
      </c>
      <c r="AP2">
        <v>100</v>
      </c>
      <c r="AR2">
        <v>-11</v>
      </c>
      <c r="AS2">
        <f>AR2</f>
        <v>-11</v>
      </c>
      <c r="AT2">
        <f>COUNTIF(AR2:AR82,"&gt;0")</f>
        <v>19</v>
      </c>
      <c r="AU2">
        <v>47.5</v>
      </c>
      <c r="AV2">
        <f>AU2</f>
        <v>47.5</v>
      </c>
      <c r="AW2">
        <f>COUNTIF(AU2:AU82,"&gt;0")</f>
        <v>34</v>
      </c>
      <c r="AX2">
        <v>85.6</v>
      </c>
      <c r="AY2">
        <f>AX2</f>
        <v>85.6</v>
      </c>
      <c r="AZ2">
        <f>COUNTIF(AX2:AX82,"&gt;0")</f>
        <v>41</v>
      </c>
      <c r="BB2" t="s">
        <v>966</v>
      </c>
      <c r="BC2" s="19">
        <v>45119</v>
      </c>
      <c r="BD2" s="19">
        <v>45113.395833333336</v>
      </c>
      <c r="BE2">
        <v>8350</v>
      </c>
      <c r="BF2">
        <v>8300</v>
      </c>
      <c r="BG2">
        <v>-50</v>
      </c>
      <c r="BI2">
        <v>3</v>
      </c>
      <c r="BJ2">
        <f>BI2</f>
        <v>3</v>
      </c>
      <c r="BK2">
        <f>COUNTIF(BI2:BI82,"&gt;0")</f>
        <v>18</v>
      </c>
      <c r="BL2">
        <v>34.200000000000003</v>
      </c>
      <c r="BM2">
        <f>BL2</f>
        <v>34.200000000000003</v>
      </c>
      <c r="BN2">
        <f>COUNTIF(BL2:BL82,"&gt;0")</f>
        <v>22</v>
      </c>
      <c r="BO2">
        <v>56.3</v>
      </c>
      <c r="BP2">
        <f>BO2</f>
        <v>56.3</v>
      </c>
      <c r="BQ2">
        <f>COUNTIF(BO2:BO82,"&gt;0")</f>
        <v>27</v>
      </c>
      <c r="BS2" t="s">
        <v>35</v>
      </c>
      <c r="BT2" s="19">
        <v>45121</v>
      </c>
      <c r="BU2" s="19">
        <v>45120.395833333336</v>
      </c>
      <c r="BV2">
        <v>65600</v>
      </c>
      <c r="BW2">
        <v>66100</v>
      </c>
      <c r="BX2">
        <v>500</v>
      </c>
      <c r="BZ2">
        <v>-47.9</v>
      </c>
      <c r="CA2">
        <f>BZ2</f>
        <v>-47.9</v>
      </c>
      <c r="CB2">
        <f>COUNTIF(BZ2:BZ53,"&gt;0")</f>
        <v>15</v>
      </c>
      <c r="CC2">
        <v>-172.4</v>
      </c>
      <c r="CD2">
        <f>CC2</f>
        <v>-172.4</v>
      </c>
      <c r="CE2">
        <f>COUNTIF(CC2:CC53,"&gt;0")</f>
        <v>21</v>
      </c>
      <c r="CF2">
        <v>-196.4</v>
      </c>
      <c r="CG2">
        <f>CF2</f>
        <v>-196.4</v>
      </c>
      <c r="CH2">
        <f>COUNTIF(CF2:CF53,"&gt;0")</f>
        <v>26</v>
      </c>
      <c r="CJ2" t="s">
        <v>111</v>
      </c>
      <c r="CK2" s="19">
        <v>45229</v>
      </c>
      <c r="CL2" s="19">
        <v>45225.395833333336</v>
      </c>
      <c r="CM2">
        <v>47700</v>
      </c>
      <c r="CN2">
        <v>48700</v>
      </c>
      <c r="CO2">
        <v>1000</v>
      </c>
      <c r="CQ2">
        <v>-56.8</v>
      </c>
      <c r="CR2">
        <f>CQ2</f>
        <v>-56.8</v>
      </c>
      <c r="CS2">
        <f>COUNTIF(CQ2:CQ38,"&gt;0")</f>
        <v>5</v>
      </c>
      <c r="CT2">
        <v>-117.3</v>
      </c>
      <c r="CU2">
        <f>CT2</f>
        <v>-117.3</v>
      </c>
      <c r="CV2">
        <f>COUNTIF(CT2:CT38,"&gt;0")</f>
        <v>11</v>
      </c>
      <c r="CW2">
        <v>-200</v>
      </c>
      <c r="CX2">
        <f>CW2</f>
        <v>-200</v>
      </c>
      <c r="CY2">
        <f>COUNTIF(CW2:CW38,"&gt;0")</f>
        <v>15</v>
      </c>
      <c r="DB2">
        <v>-52.4</v>
      </c>
      <c r="DC2">
        <v>-91.9</v>
      </c>
      <c r="DD2">
        <v>47.5</v>
      </c>
      <c r="DE2">
        <v>34.200000000000003</v>
      </c>
      <c r="DF2">
        <v>-172.4</v>
      </c>
      <c r="DG2">
        <v>-56.8</v>
      </c>
    </row>
    <row r="3" spans="1:111">
      <c r="A3" s="37" t="s">
        <v>978</v>
      </c>
      <c r="C3" t="s">
        <v>583</v>
      </c>
      <c r="D3" s="19">
        <v>45183</v>
      </c>
      <c r="E3" s="19">
        <v>45176.395833333336</v>
      </c>
      <c r="F3">
        <v>19700</v>
      </c>
      <c r="G3">
        <v>20100</v>
      </c>
      <c r="H3">
        <v>400</v>
      </c>
      <c r="J3">
        <v>-17.5</v>
      </c>
      <c r="K3">
        <f>J3+K2</f>
        <v>-32.9</v>
      </c>
      <c r="L3">
        <f>COUNTIF(J2:J47,"&lt;=0")</f>
        <v>40</v>
      </c>
      <c r="M3">
        <v>-66.400000000000006</v>
      </c>
      <c r="N3">
        <f t="shared" ref="N3:N35" si="0">M3+N2</f>
        <v>-118.80000000000001</v>
      </c>
      <c r="O3">
        <f>COUNTIF(M2:M47,"&lt;=0")</f>
        <v>36</v>
      </c>
      <c r="P3">
        <v>-141.9</v>
      </c>
      <c r="Q3">
        <f>P3+Q2</f>
        <v>-254.60000000000002</v>
      </c>
      <c r="R3">
        <f>COUNTIF(P2:P47,"&lt;=0")</f>
        <v>31</v>
      </c>
      <c r="T3" t="s">
        <v>960</v>
      </c>
      <c r="U3" s="19">
        <v>45182</v>
      </c>
      <c r="V3" s="19">
        <v>45176.395833333336</v>
      </c>
      <c r="W3">
        <v>44900</v>
      </c>
      <c r="X3">
        <v>45900</v>
      </c>
      <c r="Y3">
        <v>1000</v>
      </c>
      <c r="AA3">
        <v>-30.4</v>
      </c>
      <c r="AB3">
        <f>AA3+AB2</f>
        <v>-57.099999999999994</v>
      </c>
      <c r="AC3">
        <f>COUNTIF(AA2:AA47,"&lt;=0")</f>
        <v>44</v>
      </c>
      <c r="AD3">
        <v>-115.4</v>
      </c>
      <c r="AE3">
        <f>AD3+AE2</f>
        <v>-207.3</v>
      </c>
      <c r="AF3">
        <f>COUNTIF(AD2:AD47,"&lt;=0")</f>
        <v>37</v>
      </c>
      <c r="AG3">
        <v>-243.4</v>
      </c>
      <c r="AH3">
        <f>AG3+AH2</f>
        <v>-251.5</v>
      </c>
      <c r="AI3">
        <f>COUNTIF(AG2:AG47,"&lt;=0")</f>
        <v>32</v>
      </c>
      <c r="AK3" t="s">
        <v>965</v>
      </c>
      <c r="AL3" s="19">
        <v>44936</v>
      </c>
      <c r="AM3" s="19">
        <v>44931.395833333336</v>
      </c>
      <c r="AN3">
        <v>18800</v>
      </c>
      <c r="AO3">
        <v>18500</v>
      </c>
      <c r="AP3">
        <v>-300</v>
      </c>
      <c r="AR3">
        <v>-14.7</v>
      </c>
      <c r="AS3">
        <f>AR3+AS2</f>
        <v>-25.7</v>
      </c>
      <c r="AT3">
        <f>COUNTIF(AR2:AR82,"&lt;=0")</f>
        <v>62</v>
      </c>
      <c r="AU3">
        <v>-54.8</v>
      </c>
      <c r="AV3">
        <f>AU3+AV2</f>
        <v>-7.2999999999999972</v>
      </c>
      <c r="AW3">
        <f>COUNTIF(AU2:AU82,"&lt;=0")</f>
        <v>47</v>
      </c>
      <c r="AX3">
        <v>-115.8</v>
      </c>
      <c r="AY3">
        <f>AX3+AY2</f>
        <v>-30.200000000000003</v>
      </c>
      <c r="AZ3">
        <f>COUNTIF(AX2:AX82,"&lt;=0")</f>
        <v>39</v>
      </c>
      <c r="BB3" t="s">
        <v>966</v>
      </c>
      <c r="BC3" s="19">
        <v>45133</v>
      </c>
      <c r="BD3" s="19">
        <v>45127.395833333336</v>
      </c>
      <c r="BE3">
        <v>8450</v>
      </c>
      <c r="BF3">
        <v>8450</v>
      </c>
      <c r="BG3">
        <v>0</v>
      </c>
      <c r="BI3">
        <v>38.299999999999997</v>
      </c>
      <c r="BJ3">
        <f>BI3+BJ2</f>
        <v>41.3</v>
      </c>
      <c r="BK3">
        <f>COUNTIF(BI2:BI52,"&lt;=0")</f>
        <v>33</v>
      </c>
      <c r="BL3">
        <v>69.2</v>
      </c>
      <c r="BM3">
        <f>BL3+BM2</f>
        <v>103.4</v>
      </c>
      <c r="BN3">
        <f>COUNTIF(BL2:BL52,"&lt;=0")</f>
        <v>29</v>
      </c>
      <c r="BO3">
        <v>89.8</v>
      </c>
      <c r="BP3">
        <f>BO3+BP2</f>
        <v>146.1</v>
      </c>
      <c r="BQ3">
        <f>COUNTIF(BO2:BO52,"&lt;=0")</f>
        <v>24</v>
      </c>
      <c r="BS3" t="s">
        <v>35</v>
      </c>
      <c r="BT3" s="19">
        <v>45128</v>
      </c>
      <c r="BU3" s="19">
        <v>45127.395833333336</v>
      </c>
      <c r="BV3">
        <v>67600</v>
      </c>
      <c r="BW3">
        <v>66800</v>
      </c>
      <c r="BX3">
        <v>-800</v>
      </c>
      <c r="BZ3">
        <v>-3.1</v>
      </c>
      <c r="CA3">
        <f>BZ3+CA2</f>
        <v>-51</v>
      </c>
      <c r="CB3">
        <f>COUNTIF(BZ2:BZ53,"&lt;=0")</f>
        <v>37</v>
      </c>
      <c r="CC3">
        <v>-71.3</v>
      </c>
      <c r="CD3">
        <f>CC3+CD2</f>
        <v>-243.7</v>
      </c>
      <c r="CE3">
        <f>COUNTIF(CC2:CC53,"&lt;=0")</f>
        <v>31</v>
      </c>
      <c r="CF3">
        <v>-178.2</v>
      </c>
      <c r="CG3">
        <f>CF3+CG2</f>
        <v>-374.6</v>
      </c>
      <c r="CH3">
        <f>COUNTIF(CF2:CF53,"&lt;=0")</f>
        <v>26</v>
      </c>
      <c r="CJ3" t="s">
        <v>111</v>
      </c>
      <c r="CK3" s="19">
        <v>45236</v>
      </c>
      <c r="CL3" s="19">
        <v>45232.395833333336</v>
      </c>
      <c r="CM3">
        <v>48600</v>
      </c>
      <c r="CN3">
        <v>49300</v>
      </c>
      <c r="CO3">
        <v>700</v>
      </c>
      <c r="CQ3">
        <v>-37.799999999999997</v>
      </c>
      <c r="CR3">
        <f>CQ3+CR2</f>
        <v>-94.6</v>
      </c>
      <c r="CS3">
        <f>COUNTIF(CQ2:CQ38,"&lt;=0")</f>
        <v>32</v>
      </c>
      <c r="CT3">
        <v>-123.1</v>
      </c>
      <c r="CU3">
        <f>CT3+CU2</f>
        <v>-240.39999999999998</v>
      </c>
      <c r="CV3">
        <f>COUNTIF(CT2:CT38,"&lt;=0")</f>
        <v>26</v>
      </c>
      <c r="CW3">
        <v>-245.2</v>
      </c>
      <c r="CX3">
        <f>CW3+CX2</f>
        <v>-445.2</v>
      </c>
      <c r="CY3">
        <f>COUNTIF(CW2:CW38,"&lt;=0")</f>
        <v>22</v>
      </c>
      <c r="DB3">
        <v>-118.80000000000001</v>
      </c>
      <c r="DC3">
        <v>-207.3</v>
      </c>
      <c r="DD3">
        <v>-7.2999999999999972</v>
      </c>
      <c r="DE3">
        <v>103.4</v>
      </c>
      <c r="DF3">
        <v>-243.7</v>
      </c>
      <c r="DG3">
        <v>-94.6</v>
      </c>
    </row>
    <row r="4" spans="1:111">
      <c r="A4" s="37" t="s">
        <v>979</v>
      </c>
      <c r="C4" t="s">
        <v>583</v>
      </c>
      <c r="D4" s="19">
        <v>45190</v>
      </c>
      <c r="E4" s="19">
        <v>45183.395833333336</v>
      </c>
      <c r="F4">
        <v>20100</v>
      </c>
      <c r="G4">
        <v>19750</v>
      </c>
      <c r="H4">
        <v>-350</v>
      </c>
      <c r="J4">
        <v>-14.5</v>
      </c>
      <c r="K4">
        <f t="shared" ref="K4:K47" si="1">J4+K3</f>
        <v>-47.4</v>
      </c>
      <c r="M4">
        <v>-59.5</v>
      </c>
      <c r="N4">
        <f t="shared" si="0"/>
        <v>-178.3</v>
      </c>
      <c r="P4">
        <v>-128.80000000000001</v>
      </c>
      <c r="Q4">
        <f t="shared" ref="Q4:Q47" si="2">P4+Q3</f>
        <v>-383.40000000000003</v>
      </c>
      <c r="T4" t="s">
        <v>960</v>
      </c>
      <c r="U4" s="19">
        <v>45189</v>
      </c>
      <c r="V4" s="19">
        <v>45183.395833333336</v>
      </c>
      <c r="W4">
        <v>46000</v>
      </c>
      <c r="X4">
        <v>45400</v>
      </c>
      <c r="Y4">
        <v>-600</v>
      </c>
      <c r="AA4">
        <v>-25.9</v>
      </c>
      <c r="AB4">
        <f t="shared" ref="AB4:AB47" si="3">AA4+AB3</f>
        <v>-83</v>
      </c>
      <c r="AD4">
        <v>-99</v>
      </c>
      <c r="AE4">
        <f t="shared" ref="AE4:AE47" si="4">AD4+AE3</f>
        <v>-306.3</v>
      </c>
      <c r="AG4">
        <v>-213</v>
      </c>
      <c r="AH4">
        <f t="shared" ref="AH4:AH47" si="5">AG4+AH3</f>
        <v>-464.5</v>
      </c>
      <c r="AK4" t="s">
        <v>965</v>
      </c>
      <c r="AL4" s="19">
        <v>44943</v>
      </c>
      <c r="AM4" s="19">
        <v>44938.395833333336</v>
      </c>
      <c r="AN4">
        <v>18550</v>
      </c>
      <c r="AO4">
        <v>18600</v>
      </c>
      <c r="AP4">
        <v>50</v>
      </c>
      <c r="AR4">
        <v>33.200000000000003</v>
      </c>
      <c r="AS4">
        <f t="shared" ref="AS4:AS67" si="6">AR4+AS3</f>
        <v>7.5000000000000036</v>
      </c>
      <c r="AU4">
        <v>97.6</v>
      </c>
      <c r="AV4">
        <f t="shared" ref="AV4:AV67" si="7">AU4+AV3</f>
        <v>90.3</v>
      </c>
      <c r="AX4">
        <v>139.69999999999999</v>
      </c>
      <c r="AY4">
        <f t="shared" ref="AY4:AY67" si="8">AX4+AY3</f>
        <v>109.49999999999999</v>
      </c>
      <c r="BB4" t="s">
        <v>966</v>
      </c>
      <c r="BC4" s="19">
        <v>45140</v>
      </c>
      <c r="BD4" s="19">
        <v>45134.395833333336</v>
      </c>
      <c r="BE4">
        <v>8450</v>
      </c>
      <c r="BF4">
        <v>8500</v>
      </c>
      <c r="BG4">
        <v>50</v>
      </c>
      <c r="BI4">
        <v>1.6</v>
      </c>
      <c r="BJ4">
        <f t="shared" ref="BJ4:BJ52" si="9">BI4+BJ3</f>
        <v>42.9</v>
      </c>
      <c r="BL4">
        <v>26.9</v>
      </c>
      <c r="BM4">
        <f t="shared" ref="BM4:BM52" si="10">BL4+BM3</f>
        <v>130.30000000000001</v>
      </c>
      <c r="BO4">
        <v>39.200000000000003</v>
      </c>
      <c r="BP4">
        <f t="shared" ref="BP4:BP52" si="11">BO4+BP3</f>
        <v>185.3</v>
      </c>
      <c r="BS4" t="s">
        <v>35</v>
      </c>
      <c r="BT4" s="19">
        <v>45135</v>
      </c>
      <c r="BU4" s="19">
        <v>45134.395833333336</v>
      </c>
      <c r="BV4">
        <v>66300</v>
      </c>
      <c r="BW4">
        <v>66100</v>
      </c>
      <c r="BX4">
        <v>-200</v>
      </c>
      <c r="BZ4">
        <v>53.6</v>
      </c>
      <c r="CA4">
        <f t="shared" ref="CA4:CA53" si="12">BZ4+CA3</f>
        <v>2.6000000000000014</v>
      </c>
      <c r="CC4">
        <v>164.3</v>
      </c>
      <c r="CD4">
        <f t="shared" ref="CD4:CD53" si="13">CC4+CD3</f>
        <v>-79.399999999999977</v>
      </c>
      <c r="CF4">
        <v>263</v>
      </c>
      <c r="CG4">
        <f t="shared" ref="CG4:CG53" si="14">CF4+CG3</f>
        <v>-111.60000000000002</v>
      </c>
      <c r="CJ4" t="s">
        <v>111</v>
      </c>
      <c r="CK4" s="19">
        <v>45243</v>
      </c>
      <c r="CL4" s="19">
        <v>45239.395833333336</v>
      </c>
      <c r="CM4">
        <v>49400</v>
      </c>
      <c r="CN4">
        <v>49700</v>
      </c>
      <c r="CO4">
        <v>300</v>
      </c>
      <c r="CQ4">
        <v>-21.6</v>
      </c>
      <c r="CR4">
        <f t="shared" ref="CR4:CR38" si="15">CQ4+CR3</f>
        <v>-116.19999999999999</v>
      </c>
      <c r="CT4">
        <v>38.200000000000003</v>
      </c>
      <c r="CU4">
        <f t="shared" ref="CU4:CU38" si="16">CT4+CU3</f>
        <v>-202.2</v>
      </c>
      <c r="CW4">
        <v>109.9</v>
      </c>
      <c r="CX4">
        <f t="shared" ref="CX4:CX38" si="17">CW4+CX3</f>
        <v>-335.29999999999995</v>
      </c>
      <c r="DB4">
        <v>-178.3</v>
      </c>
      <c r="DC4">
        <v>-306.3</v>
      </c>
      <c r="DD4">
        <v>90.3</v>
      </c>
      <c r="DE4">
        <v>130.30000000000001</v>
      </c>
      <c r="DF4">
        <v>-79.399999999999977</v>
      </c>
      <c r="DG4">
        <v>-116.19999999999999</v>
      </c>
    </row>
    <row r="5" spans="1:111">
      <c r="A5" s="37"/>
      <c r="C5" t="s">
        <v>583</v>
      </c>
      <c r="D5" s="19">
        <v>45197</v>
      </c>
      <c r="E5" s="19">
        <v>45190.395833333336</v>
      </c>
      <c r="F5">
        <v>19750</v>
      </c>
      <c r="G5">
        <v>19550</v>
      </c>
      <c r="H5">
        <v>-200</v>
      </c>
      <c r="J5">
        <v>-14.5</v>
      </c>
      <c r="K5">
        <f t="shared" si="1"/>
        <v>-61.9</v>
      </c>
      <c r="M5">
        <v>-57.9</v>
      </c>
      <c r="N5">
        <f t="shared" si="0"/>
        <v>-236.20000000000002</v>
      </c>
      <c r="P5">
        <v>-49</v>
      </c>
      <c r="Q5">
        <f t="shared" si="2"/>
        <v>-432.40000000000003</v>
      </c>
      <c r="T5" t="s">
        <v>960</v>
      </c>
      <c r="U5" s="19">
        <v>45197</v>
      </c>
      <c r="V5" s="19">
        <v>45190.395833333336</v>
      </c>
      <c r="W5">
        <v>44600</v>
      </c>
      <c r="X5">
        <v>44300</v>
      </c>
      <c r="Y5">
        <v>-300</v>
      </c>
      <c r="AA5">
        <v>-21.5</v>
      </c>
      <c r="AB5">
        <f t="shared" si="3"/>
        <v>-104.5</v>
      </c>
      <c r="AD5">
        <v>24.9</v>
      </c>
      <c r="AE5">
        <f t="shared" si="4"/>
        <v>-281.40000000000003</v>
      </c>
      <c r="AG5">
        <v>124.8</v>
      </c>
      <c r="AH5">
        <f t="shared" si="5"/>
        <v>-339.7</v>
      </c>
      <c r="AK5" t="s">
        <v>965</v>
      </c>
      <c r="AL5" s="19">
        <v>44950</v>
      </c>
      <c r="AM5" s="19">
        <v>44945.395833333336</v>
      </c>
      <c r="AN5">
        <v>18750</v>
      </c>
      <c r="AO5">
        <v>18900</v>
      </c>
      <c r="AP5">
        <v>150</v>
      </c>
      <c r="AR5">
        <v>-15.8</v>
      </c>
      <c r="AS5">
        <f t="shared" si="6"/>
        <v>-8.2999999999999972</v>
      </c>
      <c r="AU5">
        <v>-2.1</v>
      </c>
      <c r="AV5">
        <f t="shared" si="7"/>
        <v>88.2</v>
      </c>
      <c r="AX5">
        <v>29.4</v>
      </c>
      <c r="AY5">
        <f t="shared" si="8"/>
        <v>138.89999999999998</v>
      </c>
      <c r="BB5" t="s">
        <v>966</v>
      </c>
      <c r="BC5" s="19">
        <v>45147</v>
      </c>
      <c r="BD5" s="19">
        <v>45141.395833333336</v>
      </c>
      <c r="BE5">
        <v>8500</v>
      </c>
      <c r="BF5">
        <v>8625</v>
      </c>
      <c r="BG5">
        <v>125</v>
      </c>
      <c r="BI5">
        <v>-8.8000000000000007</v>
      </c>
      <c r="BJ5">
        <f t="shared" si="9"/>
        <v>34.099999999999994</v>
      </c>
      <c r="BL5">
        <v>-30.2</v>
      </c>
      <c r="BM5">
        <f t="shared" si="10"/>
        <v>100.10000000000001</v>
      </c>
      <c r="BO5">
        <v>-26.5</v>
      </c>
      <c r="BP5">
        <f t="shared" si="11"/>
        <v>158.80000000000001</v>
      </c>
      <c r="BS5" t="s">
        <v>35</v>
      </c>
      <c r="BT5" s="19">
        <v>45142</v>
      </c>
      <c r="BU5" s="19">
        <v>45141.395833333336</v>
      </c>
      <c r="BV5">
        <v>65300</v>
      </c>
      <c r="BW5">
        <v>65700</v>
      </c>
      <c r="BX5">
        <v>400</v>
      </c>
      <c r="BZ5">
        <v>-48.6</v>
      </c>
      <c r="CA5">
        <f t="shared" si="12"/>
        <v>-46</v>
      </c>
      <c r="CC5">
        <v>-146.9</v>
      </c>
      <c r="CD5">
        <f t="shared" si="13"/>
        <v>-226.29999999999998</v>
      </c>
      <c r="CF5">
        <v>-119.6</v>
      </c>
      <c r="CG5">
        <f t="shared" si="14"/>
        <v>-231.20000000000002</v>
      </c>
      <c r="CJ5" t="s">
        <v>111</v>
      </c>
      <c r="CK5" s="19">
        <v>45250</v>
      </c>
      <c r="CL5" s="19">
        <v>45246.395833333336</v>
      </c>
      <c r="CM5">
        <v>49900</v>
      </c>
      <c r="CN5">
        <v>49200</v>
      </c>
      <c r="CO5">
        <v>-700</v>
      </c>
      <c r="CQ5">
        <v>-19.3</v>
      </c>
      <c r="CR5">
        <f t="shared" si="15"/>
        <v>-135.5</v>
      </c>
      <c r="CT5">
        <v>-104.8</v>
      </c>
      <c r="CU5">
        <f t="shared" si="16"/>
        <v>-307</v>
      </c>
      <c r="CW5">
        <v>-238</v>
      </c>
      <c r="CX5">
        <f t="shared" si="17"/>
        <v>-573.29999999999995</v>
      </c>
      <c r="DB5">
        <v>-236.20000000000002</v>
      </c>
      <c r="DC5">
        <v>-281.40000000000003</v>
      </c>
      <c r="DD5">
        <v>88.2</v>
      </c>
      <c r="DE5">
        <v>100.10000000000001</v>
      </c>
      <c r="DF5">
        <v>-226.29999999999998</v>
      </c>
      <c r="DG5">
        <v>-135.5</v>
      </c>
    </row>
    <row r="6" spans="1:111">
      <c r="A6" s="37" t="s">
        <v>980</v>
      </c>
      <c r="C6" t="s">
        <v>583</v>
      </c>
      <c r="D6" s="19">
        <v>45204</v>
      </c>
      <c r="E6" s="19">
        <v>45197.395833333336</v>
      </c>
      <c r="F6">
        <v>19550</v>
      </c>
      <c r="G6">
        <v>19550</v>
      </c>
      <c r="H6">
        <v>0</v>
      </c>
      <c r="J6">
        <v>81.8</v>
      </c>
      <c r="K6">
        <f t="shared" si="1"/>
        <v>19.899999999999999</v>
      </c>
      <c r="M6">
        <v>143.80000000000001</v>
      </c>
      <c r="N6">
        <f t="shared" si="0"/>
        <v>-92.4</v>
      </c>
      <c r="P6">
        <v>181.4</v>
      </c>
      <c r="Q6">
        <f t="shared" si="2"/>
        <v>-251.00000000000003</v>
      </c>
      <c r="T6" t="s">
        <v>960</v>
      </c>
      <c r="U6" s="19">
        <v>45203</v>
      </c>
      <c r="V6" s="19">
        <v>45197.395833333336</v>
      </c>
      <c r="W6">
        <v>44300</v>
      </c>
      <c r="X6">
        <v>44000</v>
      </c>
      <c r="Y6">
        <v>-300</v>
      </c>
      <c r="AA6">
        <v>-24.6</v>
      </c>
      <c r="AB6">
        <f t="shared" si="3"/>
        <v>-129.1</v>
      </c>
      <c r="AD6">
        <v>-25.8</v>
      </c>
      <c r="AE6">
        <f t="shared" si="4"/>
        <v>-307.20000000000005</v>
      </c>
      <c r="AG6">
        <v>74.5</v>
      </c>
      <c r="AH6">
        <f t="shared" si="5"/>
        <v>-265.2</v>
      </c>
      <c r="AK6" t="s">
        <v>965</v>
      </c>
      <c r="AL6" s="19">
        <v>44957</v>
      </c>
      <c r="AM6" s="19">
        <v>44951.395833333336</v>
      </c>
      <c r="AN6">
        <v>18500</v>
      </c>
      <c r="AO6">
        <v>18150</v>
      </c>
      <c r="AP6">
        <v>-350</v>
      </c>
      <c r="AR6">
        <v>-18.100000000000001</v>
      </c>
      <c r="AS6">
        <f t="shared" si="6"/>
        <v>-26.4</v>
      </c>
      <c r="AU6">
        <v>-62.5</v>
      </c>
      <c r="AV6">
        <f t="shared" si="7"/>
        <v>25.700000000000003</v>
      </c>
      <c r="AX6">
        <v>-128.9</v>
      </c>
      <c r="AY6">
        <f t="shared" si="8"/>
        <v>9.9999999999999716</v>
      </c>
      <c r="BB6" t="s">
        <v>966</v>
      </c>
      <c r="BC6" s="19">
        <v>45154</v>
      </c>
      <c r="BD6" s="19">
        <v>45148.395833333336</v>
      </c>
      <c r="BE6">
        <v>8600</v>
      </c>
      <c r="BF6">
        <v>8575</v>
      </c>
      <c r="BG6">
        <v>-25</v>
      </c>
      <c r="BI6">
        <v>19.3</v>
      </c>
      <c r="BJ6">
        <f t="shared" si="9"/>
        <v>53.399999999999991</v>
      </c>
      <c r="BL6">
        <v>46.9</v>
      </c>
      <c r="BM6">
        <f t="shared" si="10"/>
        <v>147</v>
      </c>
      <c r="BO6">
        <v>63.1</v>
      </c>
      <c r="BP6">
        <f t="shared" si="11"/>
        <v>221.9</v>
      </c>
      <c r="BS6" t="s">
        <v>35</v>
      </c>
      <c r="BT6" s="19">
        <v>45149</v>
      </c>
      <c r="BU6" s="19">
        <v>45148.395833333336</v>
      </c>
      <c r="BV6">
        <v>65700</v>
      </c>
      <c r="BW6">
        <v>65400</v>
      </c>
      <c r="BX6">
        <v>-300</v>
      </c>
      <c r="BZ6">
        <v>-34</v>
      </c>
      <c r="CA6">
        <f t="shared" si="12"/>
        <v>-80</v>
      </c>
      <c r="CC6">
        <v>-99.4</v>
      </c>
      <c r="CD6">
        <f t="shared" si="13"/>
        <v>-325.7</v>
      </c>
      <c r="CF6">
        <v>-39</v>
      </c>
      <c r="CG6">
        <f t="shared" si="14"/>
        <v>-270.20000000000005</v>
      </c>
      <c r="CJ6" t="s">
        <v>111</v>
      </c>
      <c r="CK6" s="19">
        <v>45254</v>
      </c>
      <c r="CL6" s="19">
        <v>45253.395833333336</v>
      </c>
      <c r="CM6">
        <v>49100</v>
      </c>
      <c r="CN6">
        <v>49400</v>
      </c>
      <c r="CO6">
        <v>300</v>
      </c>
      <c r="CQ6">
        <v>-54.4</v>
      </c>
      <c r="CR6">
        <f t="shared" si="15"/>
        <v>-189.9</v>
      </c>
      <c r="CT6">
        <v>-43.3</v>
      </c>
      <c r="CU6">
        <f t="shared" si="16"/>
        <v>-350.3</v>
      </c>
      <c r="CW6">
        <v>-25.4</v>
      </c>
      <c r="CX6">
        <f t="shared" si="17"/>
        <v>-598.69999999999993</v>
      </c>
      <c r="DB6">
        <v>-92.4</v>
      </c>
      <c r="DC6">
        <v>-307.20000000000005</v>
      </c>
      <c r="DD6">
        <v>25.700000000000003</v>
      </c>
      <c r="DE6">
        <v>147</v>
      </c>
      <c r="DF6">
        <v>-325.7</v>
      </c>
      <c r="DG6">
        <v>-189.9</v>
      </c>
    </row>
    <row r="7" spans="1:111">
      <c r="A7" s="37" t="s">
        <v>981</v>
      </c>
      <c r="C7" t="s">
        <v>583</v>
      </c>
      <c r="D7" s="19">
        <v>45211</v>
      </c>
      <c r="E7" s="19">
        <v>45204.395833333336</v>
      </c>
      <c r="F7">
        <v>19550</v>
      </c>
      <c r="G7">
        <v>19800</v>
      </c>
      <c r="H7">
        <v>250</v>
      </c>
      <c r="J7">
        <v>-16.100000000000001</v>
      </c>
      <c r="K7">
        <f t="shared" si="1"/>
        <v>3.7999999999999972</v>
      </c>
      <c r="M7">
        <v>-61.8</v>
      </c>
      <c r="N7">
        <f t="shared" si="0"/>
        <v>-154.19999999999999</v>
      </c>
      <c r="P7">
        <v>-76.400000000000006</v>
      </c>
      <c r="Q7">
        <f t="shared" si="2"/>
        <v>-327.40000000000003</v>
      </c>
      <c r="T7" t="s">
        <v>960</v>
      </c>
      <c r="U7" s="19">
        <v>45210</v>
      </c>
      <c r="V7" s="19">
        <v>45204.395833333336</v>
      </c>
      <c r="W7">
        <v>44200</v>
      </c>
      <c r="X7">
        <v>44500</v>
      </c>
      <c r="Y7">
        <v>300</v>
      </c>
      <c r="AA7">
        <v>-25.3</v>
      </c>
      <c r="AB7">
        <f t="shared" si="3"/>
        <v>-154.4</v>
      </c>
      <c r="AD7">
        <v>-6.8</v>
      </c>
      <c r="AE7">
        <f t="shared" si="4"/>
        <v>-314.00000000000006</v>
      </c>
      <c r="AG7">
        <v>82.8</v>
      </c>
      <c r="AH7">
        <f t="shared" si="5"/>
        <v>-182.39999999999998</v>
      </c>
      <c r="AK7" t="s">
        <v>965</v>
      </c>
      <c r="AL7" s="19">
        <v>44964</v>
      </c>
      <c r="AM7" s="19">
        <v>44959.395833333336</v>
      </c>
      <c r="AN7">
        <v>18050</v>
      </c>
      <c r="AO7">
        <v>18400</v>
      </c>
      <c r="AP7">
        <v>350</v>
      </c>
      <c r="AR7">
        <v>-14.1</v>
      </c>
      <c r="AS7">
        <f t="shared" si="6"/>
        <v>-40.5</v>
      </c>
      <c r="AU7">
        <v>-45.5</v>
      </c>
      <c r="AV7">
        <f t="shared" si="7"/>
        <v>-19.799999999999997</v>
      </c>
      <c r="AX7">
        <v>-91.8</v>
      </c>
      <c r="AY7">
        <f t="shared" si="8"/>
        <v>-81.800000000000026</v>
      </c>
      <c r="BB7" t="s">
        <v>966</v>
      </c>
      <c r="BC7" s="19">
        <v>45159</v>
      </c>
      <c r="BD7" s="19">
        <v>45155.395833333336</v>
      </c>
      <c r="BE7">
        <v>8600</v>
      </c>
      <c r="BF7">
        <v>8625</v>
      </c>
      <c r="BG7">
        <v>25</v>
      </c>
      <c r="BI7">
        <v>10.5</v>
      </c>
      <c r="BJ7">
        <f t="shared" si="9"/>
        <v>63.899999999999991</v>
      </c>
      <c r="BL7">
        <v>34.799999999999997</v>
      </c>
      <c r="BM7">
        <f t="shared" si="10"/>
        <v>181.8</v>
      </c>
      <c r="BO7">
        <v>48.1</v>
      </c>
      <c r="BP7">
        <f t="shared" si="11"/>
        <v>270</v>
      </c>
      <c r="BS7" t="s">
        <v>35</v>
      </c>
      <c r="BT7" s="19">
        <v>45156</v>
      </c>
      <c r="BU7" s="19">
        <v>45155.395833333336</v>
      </c>
      <c r="BV7">
        <v>65100</v>
      </c>
      <c r="BW7">
        <v>64900</v>
      </c>
      <c r="BX7">
        <v>-200</v>
      </c>
      <c r="BZ7">
        <v>17.399999999999999</v>
      </c>
      <c r="CA7">
        <f t="shared" si="12"/>
        <v>-62.6</v>
      </c>
      <c r="CC7">
        <v>124.5</v>
      </c>
      <c r="CD7">
        <f t="shared" si="13"/>
        <v>-201.2</v>
      </c>
      <c r="CF7">
        <v>170.4</v>
      </c>
      <c r="CG7">
        <f t="shared" si="14"/>
        <v>-99.80000000000004</v>
      </c>
      <c r="CJ7" t="s">
        <v>111</v>
      </c>
      <c r="CK7" s="19">
        <v>45264</v>
      </c>
      <c r="CL7" s="19">
        <v>45260.395833333336</v>
      </c>
      <c r="CM7">
        <v>50300</v>
      </c>
      <c r="CN7">
        <v>52600</v>
      </c>
      <c r="CO7">
        <v>2300</v>
      </c>
      <c r="CQ7">
        <v>-0.6</v>
      </c>
      <c r="CR7">
        <f t="shared" si="15"/>
        <v>-190.5</v>
      </c>
      <c r="CT7">
        <v>-100.3</v>
      </c>
      <c r="CU7">
        <f t="shared" si="16"/>
        <v>-450.6</v>
      </c>
      <c r="CW7">
        <v>-212.5</v>
      </c>
      <c r="CX7">
        <f t="shared" si="17"/>
        <v>-811.19999999999993</v>
      </c>
      <c r="DB7">
        <v>-154.19999999999999</v>
      </c>
      <c r="DC7">
        <v>-314.00000000000006</v>
      </c>
      <c r="DD7">
        <v>-19.799999999999997</v>
      </c>
      <c r="DE7">
        <v>181.8</v>
      </c>
      <c r="DF7">
        <v>-201.2</v>
      </c>
      <c r="DG7">
        <v>-190.5</v>
      </c>
    </row>
    <row r="8" spans="1:111">
      <c r="C8" t="s">
        <v>583</v>
      </c>
      <c r="D8" s="19">
        <v>45218</v>
      </c>
      <c r="E8" s="19">
        <v>45211.395833333336</v>
      </c>
      <c r="F8">
        <v>19800</v>
      </c>
      <c r="G8">
        <v>19600</v>
      </c>
      <c r="H8">
        <v>-200</v>
      </c>
      <c r="J8">
        <v>-14.7</v>
      </c>
      <c r="K8">
        <f t="shared" si="1"/>
        <v>-10.900000000000002</v>
      </c>
      <c r="M8">
        <v>-31.7</v>
      </c>
      <c r="N8">
        <f t="shared" si="0"/>
        <v>-185.89999999999998</v>
      </c>
      <c r="P8">
        <v>3.4</v>
      </c>
      <c r="Q8">
        <f t="shared" si="2"/>
        <v>-324.00000000000006</v>
      </c>
      <c r="T8" t="s">
        <v>960</v>
      </c>
      <c r="U8" s="19">
        <v>45217</v>
      </c>
      <c r="V8" s="19">
        <v>45211.395833333336</v>
      </c>
      <c r="W8">
        <v>44600</v>
      </c>
      <c r="X8">
        <v>43900</v>
      </c>
      <c r="Y8">
        <v>-700</v>
      </c>
      <c r="AA8">
        <v>-22.9</v>
      </c>
      <c r="AB8">
        <f t="shared" si="3"/>
        <v>-177.3</v>
      </c>
      <c r="AD8">
        <v>-89.7</v>
      </c>
      <c r="AE8">
        <f t="shared" si="4"/>
        <v>-403.70000000000005</v>
      </c>
      <c r="AG8">
        <v>-197.8</v>
      </c>
      <c r="AH8">
        <f t="shared" si="5"/>
        <v>-380.2</v>
      </c>
      <c r="AK8" t="s">
        <v>965</v>
      </c>
      <c r="AL8" s="19">
        <v>44971</v>
      </c>
      <c r="AM8" s="19">
        <v>44966.395833333336</v>
      </c>
      <c r="AN8">
        <v>18500</v>
      </c>
      <c r="AO8">
        <v>18600</v>
      </c>
      <c r="AP8">
        <v>100</v>
      </c>
      <c r="AR8">
        <v>-12.9</v>
      </c>
      <c r="AS8">
        <f t="shared" si="6"/>
        <v>-53.4</v>
      </c>
      <c r="AU8">
        <v>40.5</v>
      </c>
      <c r="AV8">
        <f t="shared" si="7"/>
        <v>20.700000000000003</v>
      </c>
      <c r="AX8">
        <v>69.7</v>
      </c>
      <c r="AY8">
        <f t="shared" si="8"/>
        <v>-12.100000000000023</v>
      </c>
      <c r="BB8" t="s">
        <v>966</v>
      </c>
      <c r="BC8" s="19">
        <v>45166</v>
      </c>
      <c r="BD8" s="19">
        <v>45162.395833333336</v>
      </c>
      <c r="BE8">
        <v>8800</v>
      </c>
      <c r="BF8">
        <v>8750</v>
      </c>
      <c r="BG8">
        <v>-50</v>
      </c>
      <c r="BI8">
        <v>-9.4</v>
      </c>
      <c r="BJ8">
        <f t="shared" si="9"/>
        <v>54.499999999999993</v>
      </c>
      <c r="BL8">
        <v>9.1999999999999993</v>
      </c>
      <c r="BM8">
        <f t="shared" si="10"/>
        <v>191</v>
      </c>
      <c r="BO8">
        <v>17.7</v>
      </c>
      <c r="BP8">
        <f t="shared" si="11"/>
        <v>287.7</v>
      </c>
      <c r="BS8" t="s">
        <v>35</v>
      </c>
      <c r="BT8" s="19">
        <v>45163</v>
      </c>
      <c r="BU8" s="19">
        <v>45162.395833333336</v>
      </c>
      <c r="BV8">
        <v>65200</v>
      </c>
      <c r="BW8">
        <v>64800</v>
      </c>
      <c r="BX8">
        <v>-400</v>
      </c>
      <c r="BZ8">
        <v>-43.2</v>
      </c>
      <c r="CA8">
        <f t="shared" si="12"/>
        <v>-105.80000000000001</v>
      </c>
      <c r="CC8">
        <v>-80</v>
      </c>
      <c r="CD8">
        <f t="shared" si="13"/>
        <v>-281.2</v>
      </c>
      <c r="CF8">
        <v>-47.5</v>
      </c>
      <c r="CG8">
        <f t="shared" si="14"/>
        <v>-147.30000000000004</v>
      </c>
      <c r="CJ8" t="s">
        <v>111</v>
      </c>
      <c r="CK8" s="19">
        <v>45271</v>
      </c>
      <c r="CL8" s="19">
        <v>45267.395833333336</v>
      </c>
      <c r="CM8">
        <v>53000</v>
      </c>
      <c r="CN8">
        <v>53400</v>
      </c>
      <c r="CO8">
        <v>400</v>
      </c>
      <c r="CQ8">
        <v>-25.5</v>
      </c>
      <c r="CR8">
        <f t="shared" si="15"/>
        <v>-216</v>
      </c>
      <c r="CT8">
        <v>-90.5</v>
      </c>
      <c r="CU8">
        <f t="shared" si="16"/>
        <v>-541.1</v>
      </c>
      <c r="CW8">
        <v>-45</v>
      </c>
      <c r="CX8">
        <f t="shared" si="17"/>
        <v>-856.19999999999993</v>
      </c>
      <c r="DB8">
        <v>-185.89999999999998</v>
      </c>
      <c r="DC8">
        <v>-403.70000000000005</v>
      </c>
      <c r="DD8">
        <v>20.700000000000003</v>
      </c>
      <c r="DE8">
        <v>191</v>
      </c>
      <c r="DF8">
        <v>-281.2</v>
      </c>
      <c r="DG8">
        <v>-216</v>
      </c>
    </row>
    <row r="9" spans="1:111">
      <c r="C9" t="s">
        <v>583</v>
      </c>
      <c r="D9" s="19">
        <v>45225</v>
      </c>
      <c r="E9" s="19">
        <v>45218.395833333336</v>
      </c>
      <c r="F9">
        <v>19600</v>
      </c>
      <c r="G9">
        <v>18850</v>
      </c>
      <c r="H9">
        <v>-750</v>
      </c>
      <c r="J9">
        <v>-17.899999999999999</v>
      </c>
      <c r="K9">
        <f t="shared" si="1"/>
        <v>-28.8</v>
      </c>
      <c r="M9">
        <v>-60</v>
      </c>
      <c r="N9">
        <f t="shared" si="0"/>
        <v>-245.89999999999998</v>
      </c>
      <c r="P9">
        <v>-125.5</v>
      </c>
      <c r="Q9">
        <f t="shared" si="2"/>
        <v>-449.50000000000006</v>
      </c>
      <c r="T9" t="s">
        <v>960</v>
      </c>
      <c r="U9" s="19">
        <v>45225</v>
      </c>
      <c r="V9" s="19">
        <v>45218.395833333336</v>
      </c>
      <c r="W9">
        <v>43700</v>
      </c>
      <c r="X9">
        <v>42300</v>
      </c>
      <c r="Y9">
        <v>-1400</v>
      </c>
      <c r="AA9">
        <v>-20.3</v>
      </c>
      <c r="AB9">
        <f t="shared" si="3"/>
        <v>-197.60000000000002</v>
      </c>
      <c r="AD9">
        <v>-82.6</v>
      </c>
      <c r="AE9">
        <f t="shared" si="4"/>
        <v>-486.30000000000007</v>
      </c>
      <c r="AG9">
        <v>-178.9</v>
      </c>
      <c r="AH9">
        <f t="shared" si="5"/>
        <v>-559.1</v>
      </c>
      <c r="AK9" t="s">
        <v>965</v>
      </c>
      <c r="AL9" s="19">
        <v>44978</v>
      </c>
      <c r="AM9" s="19">
        <v>44973.395833333336</v>
      </c>
      <c r="AN9">
        <v>18550</v>
      </c>
      <c r="AO9">
        <v>18300</v>
      </c>
      <c r="AP9">
        <v>-250</v>
      </c>
      <c r="AR9">
        <v>-17.7</v>
      </c>
      <c r="AS9">
        <f t="shared" si="6"/>
        <v>-71.099999999999994</v>
      </c>
      <c r="AU9">
        <v>-66.599999999999994</v>
      </c>
      <c r="AV9">
        <f t="shared" si="7"/>
        <v>-45.899999999999991</v>
      </c>
      <c r="AX9">
        <v>-125.5</v>
      </c>
      <c r="AY9">
        <f t="shared" si="8"/>
        <v>-137.60000000000002</v>
      </c>
      <c r="BB9" t="s">
        <v>966</v>
      </c>
      <c r="BC9" s="19">
        <v>45173</v>
      </c>
      <c r="BD9" s="19">
        <v>45169.395833333336</v>
      </c>
      <c r="BE9">
        <v>8900</v>
      </c>
      <c r="BF9">
        <v>8950</v>
      </c>
      <c r="BG9">
        <v>50</v>
      </c>
      <c r="BI9">
        <v>-11.2</v>
      </c>
      <c r="BJ9">
        <f t="shared" si="9"/>
        <v>43.3</v>
      </c>
      <c r="BL9">
        <v>8.6</v>
      </c>
      <c r="BM9">
        <f t="shared" si="10"/>
        <v>199.6</v>
      </c>
      <c r="BO9">
        <v>21.6</v>
      </c>
      <c r="BP9">
        <f t="shared" si="11"/>
        <v>309.3</v>
      </c>
      <c r="BS9" t="s">
        <v>35</v>
      </c>
      <c r="BT9" s="19">
        <v>45170</v>
      </c>
      <c r="BU9" s="19">
        <v>45169.395833333336</v>
      </c>
      <c r="BV9">
        <v>64800</v>
      </c>
      <c r="BW9">
        <v>65400</v>
      </c>
      <c r="BX9">
        <v>600</v>
      </c>
      <c r="BZ9">
        <v>-40.700000000000003</v>
      </c>
      <c r="CA9">
        <f t="shared" si="12"/>
        <v>-146.5</v>
      </c>
      <c r="CC9">
        <v>-132.80000000000001</v>
      </c>
      <c r="CD9">
        <f t="shared" si="13"/>
        <v>-414</v>
      </c>
      <c r="CF9">
        <v>-266.2</v>
      </c>
      <c r="CG9">
        <f t="shared" si="14"/>
        <v>-413.5</v>
      </c>
      <c r="CJ9" t="s">
        <v>111</v>
      </c>
      <c r="CK9" s="19">
        <v>45278</v>
      </c>
      <c r="CL9" s="19">
        <v>45274.395833333336</v>
      </c>
      <c r="CM9">
        <v>53900</v>
      </c>
      <c r="CN9">
        <v>54000</v>
      </c>
      <c r="CO9">
        <v>100</v>
      </c>
      <c r="CQ9">
        <v>48.9</v>
      </c>
      <c r="CR9">
        <f t="shared" si="15"/>
        <v>-167.1</v>
      </c>
      <c r="CT9">
        <v>169</v>
      </c>
      <c r="CU9">
        <f t="shared" si="16"/>
        <v>-372.1</v>
      </c>
      <c r="CW9">
        <v>246</v>
      </c>
      <c r="CX9">
        <f t="shared" si="17"/>
        <v>-610.19999999999993</v>
      </c>
      <c r="DB9">
        <v>-245.89999999999998</v>
      </c>
      <c r="DC9">
        <v>-486.30000000000007</v>
      </c>
      <c r="DD9">
        <v>-45.899999999999991</v>
      </c>
      <c r="DE9">
        <v>199.6</v>
      </c>
      <c r="DF9">
        <v>-414</v>
      </c>
      <c r="DG9">
        <v>-167.1</v>
      </c>
    </row>
    <row r="10" spans="1:111">
      <c r="C10" t="s">
        <v>583</v>
      </c>
      <c r="D10" s="19">
        <v>45232</v>
      </c>
      <c r="E10" s="19">
        <v>45225.395833333336</v>
      </c>
      <c r="F10">
        <v>18850</v>
      </c>
      <c r="G10">
        <v>19150</v>
      </c>
      <c r="H10">
        <v>300</v>
      </c>
      <c r="J10">
        <v>-11.4</v>
      </c>
      <c r="K10">
        <f t="shared" si="1"/>
        <v>-40.200000000000003</v>
      </c>
      <c r="M10">
        <v>-44</v>
      </c>
      <c r="N10">
        <f t="shared" si="0"/>
        <v>-289.89999999999998</v>
      </c>
      <c r="P10">
        <v>-80.8</v>
      </c>
      <c r="Q10">
        <f t="shared" si="2"/>
        <v>-530.30000000000007</v>
      </c>
      <c r="T10" t="s">
        <v>960</v>
      </c>
      <c r="U10" s="19">
        <v>45231</v>
      </c>
      <c r="V10" s="19">
        <v>45225.395833333336</v>
      </c>
      <c r="W10">
        <v>42300</v>
      </c>
      <c r="X10">
        <v>42700</v>
      </c>
      <c r="Y10">
        <v>400</v>
      </c>
      <c r="AA10">
        <v>-18</v>
      </c>
      <c r="AB10">
        <f t="shared" si="3"/>
        <v>-215.60000000000002</v>
      </c>
      <c r="AD10">
        <v>-74.3</v>
      </c>
      <c r="AE10">
        <f t="shared" si="4"/>
        <v>-560.6</v>
      </c>
      <c r="AG10">
        <v>27.8</v>
      </c>
      <c r="AH10">
        <f t="shared" si="5"/>
        <v>-531.30000000000007</v>
      </c>
      <c r="AK10" t="s">
        <v>965</v>
      </c>
      <c r="AL10" s="19">
        <v>44985</v>
      </c>
      <c r="AM10" s="19">
        <v>44980.395833333336</v>
      </c>
      <c r="AN10">
        <v>17900</v>
      </c>
      <c r="AO10">
        <v>18000</v>
      </c>
      <c r="AP10">
        <v>100</v>
      </c>
      <c r="AR10">
        <v>-4.4000000000000004</v>
      </c>
      <c r="AS10">
        <f t="shared" si="6"/>
        <v>-75.5</v>
      </c>
      <c r="AU10">
        <v>50.8</v>
      </c>
      <c r="AV10">
        <f t="shared" si="7"/>
        <v>4.9000000000000057</v>
      </c>
      <c r="AX10">
        <v>84.2</v>
      </c>
      <c r="AY10">
        <f t="shared" si="8"/>
        <v>-53.40000000000002</v>
      </c>
      <c r="BB10" t="s">
        <v>966</v>
      </c>
      <c r="BC10" s="19">
        <v>45180</v>
      </c>
      <c r="BD10" s="19">
        <v>45176.395833333336</v>
      </c>
      <c r="BE10">
        <v>9050</v>
      </c>
      <c r="BF10">
        <v>9200</v>
      </c>
      <c r="BG10">
        <v>150</v>
      </c>
      <c r="BI10">
        <v>-10.199999999999999</v>
      </c>
      <c r="BJ10">
        <f t="shared" si="9"/>
        <v>33.099999999999994</v>
      </c>
      <c r="BL10">
        <v>-38.6</v>
      </c>
      <c r="BM10">
        <f t="shared" si="10"/>
        <v>161</v>
      </c>
      <c r="BO10">
        <v>-79.7</v>
      </c>
      <c r="BP10">
        <f t="shared" si="11"/>
        <v>229.60000000000002</v>
      </c>
      <c r="BS10" t="s">
        <v>35</v>
      </c>
      <c r="BT10" s="19">
        <v>45177</v>
      </c>
      <c r="BU10" s="19">
        <v>45176.395833333336</v>
      </c>
      <c r="BV10">
        <v>66300</v>
      </c>
      <c r="BW10">
        <v>66600</v>
      </c>
      <c r="BX10">
        <v>300</v>
      </c>
      <c r="BZ10">
        <v>-37.799999999999997</v>
      </c>
      <c r="CA10">
        <f t="shared" si="12"/>
        <v>-184.3</v>
      </c>
      <c r="CC10">
        <v>-57.2</v>
      </c>
      <c r="CD10">
        <f t="shared" si="13"/>
        <v>-471.2</v>
      </c>
      <c r="CF10">
        <v>-25.8</v>
      </c>
      <c r="CG10">
        <f t="shared" si="14"/>
        <v>-439.3</v>
      </c>
      <c r="CJ10" t="s">
        <v>111</v>
      </c>
      <c r="CK10" s="19">
        <v>45282</v>
      </c>
      <c r="CL10" s="19">
        <v>45281.395833333336</v>
      </c>
      <c r="CM10">
        <v>53900</v>
      </c>
      <c r="CN10">
        <v>53500</v>
      </c>
      <c r="CO10">
        <v>-400</v>
      </c>
      <c r="CQ10">
        <v>-34</v>
      </c>
      <c r="CR10">
        <f t="shared" si="15"/>
        <v>-201.1</v>
      </c>
      <c r="CT10">
        <v>-84</v>
      </c>
      <c r="CU10">
        <f t="shared" si="16"/>
        <v>-456.1</v>
      </c>
      <c r="CW10">
        <v>-26.4</v>
      </c>
      <c r="CX10">
        <f t="shared" si="17"/>
        <v>-636.59999999999991</v>
      </c>
      <c r="DB10">
        <v>-289.89999999999998</v>
      </c>
      <c r="DC10">
        <v>-560.6</v>
      </c>
      <c r="DD10">
        <v>4.9000000000000057</v>
      </c>
      <c r="DE10">
        <v>161</v>
      </c>
      <c r="DF10">
        <v>-471.2</v>
      </c>
      <c r="DG10">
        <v>-201.1</v>
      </c>
    </row>
    <row r="11" spans="1:111">
      <c r="C11" t="s">
        <v>583</v>
      </c>
      <c r="D11" s="19">
        <v>45239</v>
      </c>
      <c r="E11" s="19">
        <v>45232.395833333336</v>
      </c>
      <c r="F11">
        <v>19150</v>
      </c>
      <c r="G11">
        <v>19400</v>
      </c>
      <c r="H11">
        <v>250</v>
      </c>
      <c r="J11">
        <v>-15.7</v>
      </c>
      <c r="K11">
        <f t="shared" si="1"/>
        <v>-55.900000000000006</v>
      </c>
      <c r="M11">
        <v>-57.8</v>
      </c>
      <c r="N11">
        <f t="shared" si="0"/>
        <v>-347.7</v>
      </c>
      <c r="P11">
        <v>-69.099999999999994</v>
      </c>
      <c r="Q11">
        <f t="shared" si="2"/>
        <v>-599.40000000000009</v>
      </c>
      <c r="T11" t="s">
        <v>960</v>
      </c>
      <c r="U11" s="19">
        <v>45238</v>
      </c>
      <c r="V11" s="19">
        <v>45232.395833333336</v>
      </c>
      <c r="W11">
        <v>43000</v>
      </c>
      <c r="X11">
        <v>43700</v>
      </c>
      <c r="Y11">
        <v>700</v>
      </c>
      <c r="AA11">
        <v>-24</v>
      </c>
      <c r="AB11">
        <f t="shared" si="3"/>
        <v>-239.60000000000002</v>
      </c>
      <c r="AD11">
        <v>-89.8</v>
      </c>
      <c r="AE11">
        <f t="shared" si="4"/>
        <v>-650.4</v>
      </c>
      <c r="AG11">
        <v>-194.5</v>
      </c>
      <c r="AH11">
        <f t="shared" si="5"/>
        <v>-725.80000000000007</v>
      </c>
      <c r="AK11" t="s">
        <v>965</v>
      </c>
      <c r="AL11" s="19">
        <v>44991</v>
      </c>
      <c r="AM11" s="19">
        <v>44987.395833333336</v>
      </c>
      <c r="AN11">
        <v>17950</v>
      </c>
      <c r="AO11">
        <v>18400</v>
      </c>
      <c r="AP11">
        <v>450</v>
      </c>
      <c r="AR11">
        <v>-22.2</v>
      </c>
      <c r="AS11">
        <f t="shared" si="6"/>
        <v>-97.7</v>
      </c>
      <c r="AU11">
        <v>-81.8</v>
      </c>
      <c r="AV11">
        <f t="shared" si="7"/>
        <v>-76.899999999999991</v>
      </c>
      <c r="AX11">
        <v>-163.80000000000001</v>
      </c>
      <c r="AY11">
        <f t="shared" si="8"/>
        <v>-217.20000000000005</v>
      </c>
      <c r="BB11" t="s">
        <v>966</v>
      </c>
      <c r="BC11" s="19">
        <v>45187</v>
      </c>
      <c r="BD11" s="19">
        <v>45183.395833333336</v>
      </c>
      <c r="BE11">
        <v>9125</v>
      </c>
      <c r="BF11">
        <v>9150</v>
      </c>
      <c r="BG11">
        <v>25</v>
      </c>
      <c r="BI11">
        <v>17.100000000000001</v>
      </c>
      <c r="BJ11">
        <f t="shared" si="9"/>
        <v>50.199999999999996</v>
      </c>
      <c r="BL11">
        <v>42.4</v>
      </c>
      <c r="BM11">
        <f t="shared" si="10"/>
        <v>203.4</v>
      </c>
      <c r="BO11">
        <v>56.3</v>
      </c>
      <c r="BP11">
        <f t="shared" si="11"/>
        <v>285.90000000000003</v>
      </c>
      <c r="BS11" t="s">
        <v>35</v>
      </c>
      <c r="BT11" s="19">
        <v>45184</v>
      </c>
      <c r="BU11" s="19">
        <v>45183.395833333336</v>
      </c>
      <c r="BV11">
        <v>67500</v>
      </c>
      <c r="BW11">
        <v>67700</v>
      </c>
      <c r="BX11">
        <v>200</v>
      </c>
      <c r="BZ11">
        <v>-26</v>
      </c>
      <c r="CA11">
        <f t="shared" si="12"/>
        <v>-210.3</v>
      </c>
      <c r="CC11">
        <v>-58</v>
      </c>
      <c r="CD11">
        <f t="shared" si="13"/>
        <v>-529.20000000000005</v>
      </c>
      <c r="CF11">
        <v>-7.6</v>
      </c>
      <c r="CG11">
        <f t="shared" si="14"/>
        <v>-446.90000000000003</v>
      </c>
      <c r="CJ11" t="s">
        <v>111</v>
      </c>
      <c r="CK11" s="19">
        <v>45292</v>
      </c>
      <c r="CL11" s="19">
        <v>45288.395833333336</v>
      </c>
      <c r="CM11">
        <v>54700</v>
      </c>
      <c r="CN11">
        <v>54100</v>
      </c>
      <c r="CO11">
        <v>-600</v>
      </c>
      <c r="CQ11">
        <v>-12.4</v>
      </c>
      <c r="CR11">
        <f t="shared" si="15"/>
        <v>-213.5</v>
      </c>
      <c r="CT11">
        <v>-35.6</v>
      </c>
      <c r="CU11">
        <f t="shared" si="16"/>
        <v>-491.70000000000005</v>
      </c>
      <c r="CW11">
        <v>74.599999999999994</v>
      </c>
      <c r="CX11">
        <f t="shared" si="17"/>
        <v>-561.99999999999989</v>
      </c>
      <c r="DB11">
        <v>-347.7</v>
      </c>
      <c r="DC11">
        <v>-650.4</v>
      </c>
      <c r="DD11">
        <v>-76.899999999999991</v>
      </c>
      <c r="DE11">
        <v>203.4</v>
      </c>
      <c r="DF11">
        <v>-529.20000000000005</v>
      </c>
      <c r="DG11">
        <v>-213.5</v>
      </c>
    </row>
    <row r="12" spans="1:111">
      <c r="C12" t="s">
        <v>583</v>
      </c>
      <c r="D12" s="19">
        <v>45246</v>
      </c>
      <c r="E12" s="19">
        <v>45239.395833333336</v>
      </c>
      <c r="F12">
        <v>19400</v>
      </c>
      <c r="G12">
        <v>19750</v>
      </c>
      <c r="H12">
        <v>350</v>
      </c>
      <c r="J12">
        <v>-15</v>
      </c>
      <c r="K12">
        <f t="shared" si="1"/>
        <v>-70.900000000000006</v>
      </c>
      <c r="M12">
        <v>-59.9</v>
      </c>
      <c r="N12">
        <f t="shared" si="0"/>
        <v>-407.59999999999997</v>
      </c>
      <c r="P12">
        <v>-128.80000000000001</v>
      </c>
      <c r="Q12">
        <f t="shared" si="2"/>
        <v>-728.2</v>
      </c>
      <c r="T12" t="s">
        <v>960</v>
      </c>
      <c r="U12" s="19">
        <v>45245</v>
      </c>
      <c r="V12" s="19">
        <v>45239.395833333336</v>
      </c>
      <c r="W12">
        <v>43700</v>
      </c>
      <c r="X12">
        <v>44200</v>
      </c>
      <c r="Y12">
        <v>500</v>
      </c>
      <c r="AA12">
        <v>-25.1</v>
      </c>
      <c r="AB12">
        <f t="shared" si="3"/>
        <v>-264.70000000000005</v>
      </c>
      <c r="AD12">
        <v>-96.4</v>
      </c>
      <c r="AE12">
        <f t="shared" si="4"/>
        <v>-746.8</v>
      </c>
      <c r="AG12">
        <v>-115</v>
      </c>
      <c r="AH12">
        <f t="shared" si="5"/>
        <v>-840.80000000000007</v>
      </c>
      <c r="AK12" t="s">
        <v>965</v>
      </c>
      <c r="AL12" s="19">
        <v>44999</v>
      </c>
      <c r="AM12" s="19">
        <v>44994.395833333336</v>
      </c>
      <c r="AN12">
        <v>18250</v>
      </c>
      <c r="AO12">
        <v>17550</v>
      </c>
      <c r="AP12">
        <v>-700</v>
      </c>
      <c r="AR12">
        <v>0.5</v>
      </c>
      <c r="AS12">
        <f t="shared" si="6"/>
        <v>-97.2</v>
      </c>
      <c r="AU12">
        <v>-49.1</v>
      </c>
      <c r="AV12">
        <f t="shared" si="7"/>
        <v>-126</v>
      </c>
      <c r="AX12">
        <v>-119.6</v>
      </c>
      <c r="AY12">
        <f t="shared" si="8"/>
        <v>-336.80000000000007</v>
      </c>
      <c r="BB12" t="s">
        <v>966</v>
      </c>
      <c r="BC12" s="19">
        <v>45194</v>
      </c>
      <c r="BD12" s="19">
        <v>45190.395833333336</v>
      </c>
      <c r="BE12">
        <v>9075</v>
      </c>
      <c r="BF12">
        <v>9175</v>
      </c>
      <c r="BG12">
        <v>100</v>
      </c>
      <c r="BI12">
        <v>-10.1</v>
      </c>
      <c r="BJ12">
        <f t="shared" si="9"/>
        <v>40.099999999999994</v>
      </c>
      <c r="BL12">
        <v>-36.700000000000003</v>
      </c>
      <c r="BM12">
        <f t="shared" si="10"/>
        <v>166.7</v>
      </c>
      <c r="BO12">
        <v>-37.799999999999997</v>
      </c>
      <c r="BP12">
        <f t="shared" si="11"/>
        <v>248.10000000000002</v>
      </c>
      <c r="BS12" t="s">
        <v>35</v>
      </c>
      <c r="BT12" s="19">
        <v>45191</v>
      </c>
      <c r="BU12" s="19">
        <v>45190.395833333336</v>
      </c>
      <c r="BV12">
        <v>66300</v>
      </c>
      <c r="BW12">
        <v>66100</v>
      </c>
      <c r="BX12">
        <v>-200</v>
      </c>
      <c r="BZ12">
        <v>-37.799999999999997</v>
      </c>
      <c r="CA12">
        <f t="shared" si="12"/>
        <v>-248.10000000000002</v>
      </c>
      <c r="CC12">
        <v>-29.4</v>
      </c>
      <c r="CD12">
        <f t="shared" si="13"/>
        <v>-558.6</v>
      </c>
      <c r="CF12">
        <v>20.9</v>
      </c>
      <c r="CG12">
        <f t="shared" si="14"/>
        <v>-426.00000000000006</v>
      </c>
      <c r="CJ12" t="s">
        <v>111</v>
      </c>
      <c r="CK12" s="19">
        <v>45299</v>
      </c>
      <c r="CL12" s="19">
        <v>45295.395833333336</v>
      </c>
      <c r="CM12">
        <v>54300</v>
      </c>
      <c r="CN12">
        <v>53600</v>
      </c>
      <c r="CO12">
        <v>-700</v>
      </c>
      <c r="CQ12">
        <v>-37.200000000000003</v>
      </c>
      <c r="CR12">
        <f t="shared" si="15"/>
        <v>-250.7</v>
      </c>
      <c r="CT12">
        <v>-117.2</v>
      </c>
      <c r="CU12">
        <f t="shared" si="16"/>
        <v>-608.90000000000009</v>
      </c>
      <c r="CW12">
        <v>-237.8</v>
      </c>
      <c r="CX12">
        <f t="shared" si="17"/>
        <v>-799.8</v>
      </c>
      <c r="DB12">
        <v>-407.59999999999997</v>
      </c>
      <c r="DC12">
        <v>-746.8</v>
      </c>
      <c r="DD12">
        <v>-126</v>
      </c>
      <c r="DE12">
        <v>166.7</v>
      </c>
      <c r="DF12">
        <v>-558.6</v>
      </c>
      <c r="DG12">
        <v>-250.7</v>
      </c>
    </row>
    <row r="13" spans="1:111">
      <c r="C13" t="s">
        <v>583</v>
      </c>
      <c r="D13" s="19">
        <v>45253</v>
      </c>
      <c r="E13" s="19">
        <v>45246.395833333336</v>
      </c>
      <c r="F13">
        <v>19750</v>
      </c>
      <c r="G13">
        <v>19800</v>
      </c>
      <c r="H13">
        <v>50</v>
      </c>
      <c r="J13">
        <v>31.8</v>
      </c>
      <c r="K13">
        <f t="shared" si="1"/>
        <v>-39.100000000000009</v>
      </c>
      <c r="M13">
        <v>86.9</v>
      </c>
      <c r="N13">
        <f t="shared" si="0"/>
        <v>-320.69999999999993</v>
      </c>
      <c r="P13">
        <v>117.8</v>
      </c>
      <c r="Q13">
        <f t="shared" si="2"/>
        <v>-610.40000000000009</v>
      </c>
      <c r="T13" t="s">
        <v>960</v>
      </c>
      <c r="U13" s="19">
        <v>45252</v>
      </c>
      <c r="V13" s="19">
        <v>45246.395833333336</v>
      </c>
      <c r="W13">
        <v>44100</v>
      </c>
      <c r="X13">
        <v>43500</v>
      </c>
      <c r="Y13">
        <v>-600</v>
      </c>
      <c r="AA13">
        <v>-24.2</v>
      </c>
      <c r="AB13">
        <f t="shared" si="3"/>
        <v>-288.90000000000003</v>
      </c>
      <c r="AD13">
        <v>-95.5</v>
      </c>
      <c r="AE13">
        <f t="shared" si="4"/>
        <v>-842.3</v>
      </c>
      <c r="AG13">
        <v>-207.3</v>
      </c>
      <c r="AH13">
        <f t="shared" si="5"/>
        <v>-1048.1000000000001</v>
      </c>
      <c r="AK13" t="s">
        <v>965</v>
      </c>
      <c r="AL13" s="19">
        <v>45006</v>
      </c>
      <c r="AM13" s="19">
        <v>45001.395833333336</v>
      </c>
      <c r="AN13">
        <v>17500</v>
      </c>
      <c r="AO13">
        <v>17800</v>
      </c>
      <c r="AP13">
        <v>300</v>
      </c>
      <c r="AR13">
        <v>-13.2</v>
      </c>
      <c r="AS13">
        <f t="shared" si="6"/>
        <v>-110.4</v>
      </c>
      <c r="AU13">
        <v>-49.8</v>
      </c>
      <c r="AV13">
        <f t="shared" si="7"/>
        <v>-175.8</v>
      </c>
      <c r="AX13">
        <v>-104.8</v>
      </c>
      <c r="AY13">
        <f t="shared" si="8"/>
        <v>-441.60000000000008</v>
      </c>
      <c r="BB13" t="s">
        <v>966</v>
      </c>
      <c r="BC13" s="19">
        <v>45198</v>
      </c>
      <c r="BD13" s="19">
        <v>45197.395833333336</v>
      </c>
      <c r="BE13">
        <v>9025</v>
      </c>
      <c r="BF13">
        <v>9100</v>
      </c>
      <c r="BG13">
        <v>75</v>
      </c>
      <c r="BI13">
        <v>-14.3</v>
      </c>
      <c r="BJ13">
        <f t="shared" si="9"/>
        <v>25.799999999999994</v>
      </c>
      <c r="BL13">
        <v>-25.3</v>
      </c>
      <c r="BM13">
        <f t="shared" si="10"/>
        <v>141.39999999999998</v>
      </c>
      <c r="BO13">
        <v>-14.8</v>
      </c>
      <c r="BP13">
        <f t="shared" si="11"/>
        <v>233.3</v>
      </c>
      <c r="BS13" t="s">
        <v>35</v>
      </c>
      <c r="BT13" s="19">
        <v>45198</v>
      </c>
      <c r="BU13" s="19">
        <v>45197.395833333336</v>
      </c>
      <c r="BV13">
        <v>65500</v>
      </c>
      <c r="BW13">
        <v>65800</v>
      </c>
      <c r="BX13">
        <v>300</v>
      </c>
      <c r="BZ13">
        <v>-37.6</v>
      </c>
      <c r="CA13">
        <f t="shared" si="12"/>
        <v>-285.70000000000005</v>
      </c>
      <c r="CC13">
        <v>-46.7</v>
      </c>
      <c r="CD13">
        <f t="shared" si="13"/>
        <v>-605.30000000000007</v>
      </c>
      <c r="CF13">
        <v>18.3</v>
      </c>
      <c r="CG13">
        <f t="shared" si="14"/>
        <v>-407.70000000000005</v>
      </c>
      <c r="CJ13" t="s">
        <v>111</v>
      </c>
      <c r="CK13" s="19">
        <v>45306</v>
      </c>
      <c r="CL13" s="19">
        <v>45302.395833333336</v>
      </c>
      <c r="CM13">
        <v>53500</v>
      </c>
      <c r="CN13">
        <v>54300</v>
      </c>
      <c r="CO13">
        <v>800</v>
      </c>
      <c r="CQ13">
        <v>-32.5</v>
      </c>
      <c r="CR13">
        <f t="shared" si="15"/>
        <v>-283.2</v>
      </c>
      <c r="CT13">
        <v>-106</v>
      </c>
      <c r="CU13">
        <f t="shared" si="16"/>
        <v>-714.90000000000009</v>
      </c>
      <c r="CW13">
        <v>-215.1</v>
      </c>
      <c r="CX13">
        <f t="shared" si="17"/>
        <v>-1014.9</v>
      </c>
      <c r="DB13">
        <v>-320.69999999999993</v>
      </c>
      <c r="DC13">
        <v>-842.3</v>
      </c>
      <c r="DD13">
        <v>-175.8</v>
      </c>
      <c r="DE13">
        <v>141.39999999999998</v>
      </c>
      <c r="DF13">
        <v>-605.30000000000007</v>
      </c>
      <c r="DG13">
        <v>-283.2</v>
      </c>
    </row>
    <row r="14" spans="1:111">
      <c r="C14" t="s">
        <v>583</v>
      </c>
      <c r="D14" s="19">
        <v>45260</v>
      </c>
      <c r="E14" s="19">
        <v>45253.395833333336</v>
      </c>
      <c r="F14">
        <v>19800</v>
      </c>
      <c r="G14">
        <v>20150</v>
      </c>
      <c r="H14">
        <v>350</v>
      </c>
      <c r="J14">
        <v>-15.4</v>
      </c>
      <c r="K14">
        <f t="shared" si="1"/>
        <v>-54.500000000000007</v>
      </c>
      <c r="M14">
        <v>-62</v>
      </c>
      <c r="N14">
        <f t="shared" si="0"/>
        <v>-382.69999999999993</v>
      </c>
      <c r="P14">
        <v>-132.69999999999999</v>
      </c>
      <c r="Q14">
        <f t="shared" si="2"/>
        <v>-743.10000000000014</v>
      </c>
      <c r="T14" t="s">
        <v>960</v>
      </c>
      <c r="U14" s="19">
        <v>45260</v>
      </c>
      <c r="V14" s="19">
        <v>45253.395833333336</v>
      </c>
      <c r="W14">
        <v>43600</v>
      </c>
      <c r="X14">
        <v>44600</v>
      </c>
      <c r="Y14">
        <v>1000</v>
      </c>
      <c r="AA14">
        <v>-25.4</v>
      </c>
      <c r="AB14">
        <f t="shared" si="3"/>
        <v>-314.3</v>
      </c>
      <c r="AD14">
        <v>-97.6</v>
      </c>
      <c r="AE14">
        <f t="shared" si="4"/>
        <v>-939.9</v>
      </c>
      <c r="AG14">
        <v>-213.9</v>
      </c>
      <c r="AH14">
        <f t="shared" si="5"/>
        <v>-1262.0000000000002</v>
      </c>
      <c r="AK14" t="s">
        <v>965</v>
      </c>
      <c r="AL14" s="19">
        <v>45013</v>
      </c>
      <c r="AM14" s="19">
        <v>45008.395833333336</v>
      </c>
      <c r="AN14">
        <v>17750</v>
      </c>
      <c r="AO14">
        <v>17650</v>
      </c>
      <c r="AP14">
        <v>-100</v>
      </c>
      <c r="AR14">
        <v>0.4</v>
      </c>
      <c r="AS14">
        <f t="shared" si="6"/>
        <v>-110</v>
      </c>
      <c r="AU14">
        <v>64</v>
      </c>
      <c r="AV14">
        <f t="shared" si="7"/>
        <v>-111.80000000000001</v>
      </c>
      <c r="AX14">
        <v>107.6</v>
      </c>
      <c r="AY14">
        <f t="shared" si="8"/>
        <v>-334.00000000000011</v>
      </c>
      <c r="BB14" t="s">
        <v>966</v>
      </c>
      <c r="BC14" s="19">
        <v>45208</v>
      </c>
      <c r="BD14" s="19">
        <v>45204.395833333336</v>
      </c>
      <c r="BE14">
        <v>9025</v>
      </c>
      <c r="BF14">
        <v>9000</v>
      </c>
      <c r="BG14">
        <v>-25</v>
      </c>
      <c r="BI14">
        <v>40.700000000000003</v>
      </c>
      <c r="BJ14">
        <f t="shared" si="9"/>
        <v>66.5</v>
      </c>
      <c r="BL14">
        <v>68</v>
      </c>
      <c r="BM14">
        <f t="shared" si="10"/>
        <v>209.39999999999998</v>
      </c>
      <c r="BO14">
        <v>84.4</v>
      </c>
      <c r="BP14">
        <f t="shared" si="11"/>
        <v>317.70000000000005</v>
      </c>
      <c r="BS14" t="s">
        <v>35</v>
      </c>
      <c r="BT14" s="19">
        <v>45205</v>
      </c>
      <c r="BU14" s="19">
        <v>45204.395833333336</v>
      </c>
      <c r="BV14">
        <v>65600</v>
      </c>
      <c r="BW14">
        <v>66000</v>
      </c>
      <c r="BX14">
        <v>400</v>
      </c>
      <c r="BZ14">
        <v>-43.3</v>
      </c>
      <c r="CA14">
        <f t="shared" si="12"/>
        <v>-329.00000000000006</v>
      </c>
      <c r="CC14">
        <v>-140.9</v>
      </c>
      <c r="CD14">
        <f t="shared" si="13"/>
        <v>-746.2</v>
      </c>
      <c r="CF14">
        <v>-92.5</v>
      </c>
      <c r="CG14">
        <f t="shared" si="14"/>
        <v>-500.20000000000005</v>
      </c>
      <c r="CJ14" t="s">
        <v>111</v>
      </c>
      <c r="CK14" s="19">
        <v>45311</v>
      </c>
      <c r="CL14" s="19">
        <v>45309.395833333336</v>
      </c>
      <c r="CM14">
        <v>51800</v>
      </c>
      <c r="CN14">
        <v>52300</v>
      </c>
      <c r="CO14">
        <v>500</v>
      </c>
      <c r="CQ14">
        <v>-22</v>
      </c>
      <c r="CR14">
        <f t="shared" si="15"/>
        <v>-305.2</v>
      </c>
      <c r="CT14">
        <v>-62.1</v>
      </c>
      <c r="CU14">
        <f t="shared" si="16"/>
        <v>-777.00000000000011</v>
      </c>
      <c r="CW14">
        <v>16</v>
      </c>
      <c r="CX14">
        <f t="shared" si="17"/>
        <v>-998.9</v>
      </c>
      <c r="DB14">
        <v>-382.69999999999993</v>
      </c>
      <c r="DC14">
        <v>-939.9</v>
      </c>
      <c r="DD14">
        <v>-111.80000000000001</v>
      </c>
      <c r="DE14">
        <v>209.39999999999998</v>
      </c>
      <c r="DF14">
        <v>-746.2</v>
      </c>
      <c r="DG14">
        <v>-305.2</v>
      </c>
    </row>
    <row r="15" spans="1:111">
      <c r="C15" t="s">
        <v>583</v>
      </c>
      <c r="D15" s="19">
        <v>45267</v>
      </c>
      <c r="E15" s="19">
        <v>45260.395833333336</v>
      </c>
      <c r="F15">
        <v>20150</v>
      </c>
      <c r="G15">
        <v>20900</v>
      </c>
      <c r="H15">
        <v>750</v>
      </c>
      <c r="J15">
        <v>-11.8</v>
      </c>
      <c r="K15">
        <f t="shared" si="1"/>
        <v>-66.300000000000011</v>
      </c>
      <c r="M15">
        <v>-45.4</v>
      </c>
      <c r="N15">
        <f t="shared" si="0"/>
        <v>-428.09999999999991</v>
      </c>
      <c r="P15">
        <v>-98.9</v>
      </c>
      <c r="Q15">
        <f t="shared" si="2"/>
        <v>-842.00000000000011</v>
      </c>
      <c r="T15" t="s">
        <v>960</v>
      </c>
      <c r="U15" s="19">
        <v>45266</v>
      </c>
      <c r="V15" s="19">
        <v>45260.395833333336</v>
      </c>
      <c r="W15">
        <v>44500</v>
      </c>
      <c r="X15">
        <v>46800</v>
      </c>
      <c r="Y15">
        <v>2300</v>
      </c>
      <c r="AA15">
        <v>-31.4</v>
      </c>
      <c r="AB15">
        <f t="shared" si="3"/>
        <v>-345.7</v>
      </c>
      <c r="AD15">
        <v>-102.4</v>
      </c>
      <c r="AE15">
        <f t="shared" si="4"/>
        <v>-1042.3</v>
      </c>
      <c r="AG15">
        <v>-195.5</v>
      </c>
      <c r="AH15">
        <f t="shared" si="5"/>
        <v>-1457.5000000000002</v>
      </c>
      <c r="AK15" t="s">
        <v>965</v>
      </c>
      <c r="AL15" s="19">
        <v>45019</v>
      </c>
      <c r="AM15" s="19">
        <v>45014.395833333336</v>
      </c>
      <c r="AN15">
        <v>17800</v>
      </c>
      <c r="AO15">
        <v>18150</v>
      </c>
      <c r="AP15">
        <v>350</v>
      </c>
      <c r="AR15">
        <v>-18.100000000000001</v>
      </c>
      <c r="AS15">
        <f t="shared" si="6"/>
        <v>-128.1</v>
      </c>
      <c r="AU15">
        <v>-66</v>
      </c>
      <c r="AV15">
        <f t="shared" si="7"/>
        <v>-177.8</v>
      </c>
      <c r="AX15">
        <v>-136.5</v>
      </c>
      <c r="AY15">
        <f t="shared" si="8"/>
        <v>-470.50000000000011</v>
      </c>
      <c r="BB15" t="s">
        <v>966</v>
      </c>
      <c r="BC15" s="19">
        <v>45215</v>
      </c>
      <c r="BD15" s="19">
        <v>45211.395833333336</v>
      </c>
      <c r="BE15">
        <v>9150</v>
      </c>
      <c r="BF15">
        <v>9150</v>
      </c>
      <c r="BG15">
        <v>0</v>
      </c>
      <c r="BI15">
        <v>35.6</v>
      </c>
      <c r="BJ15">
        <f t="shared" si="9"/>
        <v>102.1</v>
      </c>
      <c r="BL15">
        <v>60.4</v>
      </c>
      <c r="BM15">
        <f t="shared" si="10"/>
        <v>269.79999999999995</v>
      </c>
      <c r="BO15">
        <v>74.599999999999994</v>
      </c>
      <c r="BP15">
        <f t="shared" si="11"/>
        <v>392.30000000000007</v>
      </c>
      <c r="BS15" t="s">
        <v>35</v>
      </c>
      <c r="BT15" s="19">
        <v>45212</v>
      </c>
      <c r="BU15" s="19">
        <v>45211.395833333336</v>
      </c>
      <c r="BV15">
        <v>66400</v>
      </c>
      <c r="BW15">
        <v>66200</v>
      </c>
      <c r="BX15">
        <v>-200</v>
      </c>
      <c r="BZ15">
        <v>48.6</v>
      </c>
      <c r="CA15">
        <f t="shared" si="12"/>
        <v>-280.40000000000003</v>
      </c>
      <c r="CC15">
        <v>161.80000000000001</v>
      </c>
      <c r="CD15">
        <f t="shared" si="13"/>
        <v>-584.40000000000009</v>
      </c>
      <c r="CF15">
        <v>215.8</v>
      </c>
      <c r="CG15">
        <f t="shared" si="14"/>
        <v>-284.40000000000003</v>
      </c>
      <c r="CJ15" t="s">
        <v>111</v>
      </c>
      <c r="CK15" s="19">
        <v>45320</v>
      </c>
      <c r="CL15" s="19">
        <v>45316.395833333336</v>
      </c>
      <c r="CM15">
        <v>50800</v>
      </c>
      <c r="CN15">
        <v>51500</v>
      </c>
      <c r="CO15">
        <v>700</v>
      </c>
      <c r="CQ15">
        <v>-25.9</v>
      </c>
      <c r="CR15">
        <f t="shared" si="15"/>
        <v>-331.09999999999997</v>
      </c>
      <c r="CT15">
        <v>-94.1</v>
      </c>
      <c r="CU15">
        <f t="shared" si="16"/>
        <v>-871.10000000000014</v>
      </c>
      <c r="CW15">
        <v>-202.4</v>
      </c>
      <c r="CX15">
        <f t="shared" si="17"/>
        <v>-1201.3</v>
      </c>
      <c r="DB15">
        <v>-428.09999999999991</v>
      </c>
      <c r="DC15">
        <v>-1042.3</v>
      </c>
      <c r="DD15">
        <v>-177.8</v>
      </c>
      <c r="DE15">
        <v>269.79999999999995</v>
      </c>
      <c r="DF15">
        <v>-584.40000000000009</v>
      </c>
      <c r="DG15">
        <v>-331.09999999999997</v>
      </c>
    </row>
    <row r="16" spans="1:111">
      <c r="C16" t="s">
        <v>583</v>
      </c>
      <c r="D16" s="19">
        <v>45274</v>
      </c>
      <c r="E16" s="19">
        <v>45267.395833333336</v>
      </c>
      <c r="F16">
        <v>20900</v>
      </c>
      <c r="G16">
        <v>21200</v>
      </c>
      <c r="H16">
        <v>300</v>
      </c>
      <c r="J16">
        <v>-13</v>
      </c>
      <c r="K16">
        <f t="shared" si="1"/>
        <v>-79.300000000000011</v>
      </c>
      <c r="M16">
        <v>-51.8</v>
      </c>
      <c r="N16">
        <f t="shared" si="0"/>
        <v>-479.89999999999992</v>
      </c>
      <c r="P16">
        <v>-94.9</v>
      </c>
      <c r="Q16">
        <f t="shared" si="2"/>
        <v>-936.90000000000009</v>
      </c>
      <c r="T16" t="s">
        <v>960</v>
      </c>
      <c r="U16" s="19">
        <v>45273</v>
      </c>
      <c r="V16" s="19">
        <v>45267.395833333336</v>
      </c>
      <c r="W16">
        <v>46900</v>
      </c>
      <c r="X16">
        <v>47100</v>
      </c>
      <c r="Y16">
        <v>200</v>
      </c>
      <c r="AA16">
        <v>-10.1</v>
      </c>
      <c r="AB16">
        <f t="shared" si="3"/>
        <v>-355.8</v>
      </c>
      <c r="AD16">
        <v>134</v>
      </c>
      <c r="AE16">
        <f t="shared" si="4"/>
        <v>-908.3</v>
      </c>
      <c r="AG16">
        <v>242.8</v>
      </c>
      <c r="AH16">
        <f t="shared" si="5"/>
        <v>-1214.7000000000003</v>
      </c>
      <c r="AK16" t="s">
        <v>965</v>
      </c>
      <c r="AL16" s="19">
        <v>45027</v>
      </c>
      <c r="AM16" s="19">
        <v>45022.395833333336</v>
      </c>
      <c r="AN16">
        <v>18450</v>
      </c>
      <c r="AO16">
        <v>18600</v>
      </c>
      <c r="AP16">
        <v>150</v>
      </c>
      <c r="AR16">
        <v>-22.7</v>
      </c>
      <c r="AS16">
        <f t="shared" si="6"/>
        <v>-150.79999999999998</v>
      </c>
      <c r="AU16">
        <v>-20.3</v>
      </c>
      <c r="AV16">
        <f t="shared" si="7"/>
        <v>-198.10000000000002</v>
      </c>
      <c r="AX16">
        <v>-2.4</v>
      </c>
      <c r="AY16">
        <f t="shared" si="8"/>
        <v>-472.90000000000009</v>
      </c>
      <c r="BB16" t="s">
        <v>966</v>
      </c>
      <c r="BC16" s="19">
        <v>45222</v>
      </c>
      <c r="BD16" s="19">
        <v>45218.395833333336</v>
      </c>
      <c r="BE16">
        <v>9075</v>
      </c>
      <c r="BF16">
        <v>8825</v>
      </c>
      <c r="BG16">
        <v>-250</v>
      </c>
      <c r="BI16">
        <v>-11.4</v>
      </c>
      <c r="BJ16">
        <f t="shared" si="9"/>
        <v>90.699999999999989</v>
      </c>
      <c r="BL16">
        <v>-39</v>
      </c>
      <c r="BM16">
        <f t="shared" si="10"/>
        <v>230.79999999999995</v>
      </c>
      <c r="BO16">
        <v>-78.400000000000006</v>
      </c>
      <c r="BP16">
        <f t="shared" si="11"/>
        <v>313.90000000000009</v>
      </c>
      <c r="BS16" t="s">
        <v>35</v>
      </c>
      <c r="BT16" s="19">
        <v>45219</v>
      </c>
      <c r="BU16" s="19">
        <v>45218.395833333336</v>
      </c>
      <c r="BV16">
        <v>65600</v>
      </c>
      <c r="BW16">
        <v>65400</v>
      </c>
      <c r="BX16">
        <v>-200</v>
      </c>
      <c r="BZ16">
        <v>-24.9</v>
      </c>
      <c r="CA16">
        <f t="shared" si="12"/>
        <v>-305.3</v>
      </c>
      <c r="CC16">
        <v>78.2</v>
      </c>
      <c r="CD16">
        <f t="shared" si="13"/>
        <v>-506.2000000000001</v>
      </c>
      <c r="CF16">
        <v>132.30000000000001</v>
      </c>
      <c r="CG16">
        <f t="shared" si="14"/>
        <v>-152.10000000000002</v>
      </c>
      <c r="CJ16" t="s">
        <v>111</v>
      </c>
      <c r="CK16" s="19">
        <v>45327</v>
      </c>
      <c r="CL16" s="19">
        <v>45323.395833333336</v>
      </c>
      <c r="CM16">
        <v>52300</v>
      </c>
      <c r="CN16">
        <v>51700</v>
      </c>
      <c r="CO16">
        <v>-600</v>
      </c>
      <c r="CQ16">
        <v>-8.3000000000000007</v>
      </c>
      <c r="CR16">
        <f t="shared" si="15"/>
        <v>-339.4</v>
      </c>
      <c r="CT16">
        <v>-69.2</v>
      </c>
      <c r="CU16">
        <f t="shared" si="16"/>
        <v>-940.30000000000018</v>
      </c>
      <c r="CW16">
        <v>-56.5</v>
      </c>
      <c r="CX16">
        <f t="shared" si="17"/>
        <v>-1257.8</v>
      </c>
      <c r="DB16">
        <v>-479.89999999999992</v>
      </c>
      <c r="DC16">
        <v>-908.3</v>
      </c>
      <c r="DD16">
        <v>-198.10000000000002</v>
      </c>
      <c r="DE16">
        <v>230.79999999999995</v>
      </c>
      <c r="DF16">
        <v>-506.2000000000001</v>
      </c>
      <c r="DG16">
        <v>-339.4</v>
      </c>
    </row>
    <row r="17" spans="3:111">
      <c r="C17" t="s">
        <v>583</v>
      </c>
      <c r="D17" s="19">
        <v>45281</v>
      </c>
      <c r="E17" s="19">
        <v>45274.395833333336</v>
      </c>
      <c r="F17">
        <v>21200</v>
      </c>
      <c r="G17">
        <v>21250</v>
      </c>
      <c r="H17">
        <v>50</v>
      </c>
      <c r="J17">
        <v>32.1</v>
      </c>
      <c r="K17">
        <f t="shared" si="1"/>
        <v>-47.20000000000001</v>
      </c>
      <c r="M17">
        <v>92.2</v>
      </c>
      <c r="N17">
        <f t="shared" si="0"/>
        <v>-387.69999999999993</v>
      </c>
      <c r="P17">
        <v>130.6</v>
      </c>
      <c r="Q17">
        <f t="shared" si="2"/>
        <v>-806.30000000000007</v>
      </c>
      <c r="T17" t="s">
        <v>960</v>
      </c>
      <c r="U17" s="19">
        <v>45280</v>
      </c>
      <c r="V17" s="19">
        <v>45274.395833333336</v>
      </c>
      <c r="W17">
        <v>47800</v>
      </c>
      <c r="X17">
        <v>47300</v>
      </c>
      <c r="Y17">
        <v>-500</v>
      </c>
      <c r="AA17">
        <v>-20.5</v>
      </c>
      <c r="AB17">
        <f t="shared" si="3"/>
        <v>-376.3</v>
      </c>
      <c r="AD17">
        <v>-34.200000000000003</v>
      </c>
      <c r="AE17">
        <f t="shared" si="4"/>
        <v>-942.5</v>
      </c>
      <c r="AG17">
        <v>67.5</v>
      </c>
      <c r="AH17">
        <f t="shared" si="5"/>
        <v>-1147.2000000000003</v>
      </c>
      <c r="AK17" t="s">
        <v>965</v>
      </c>
      <c r="AL17" s="19">
        <v>45034</v>
      </c>
      <c r="AM17" s="19">
        <v>45029.395833333336</v>
      </c>
      <c r="AN17">
        <v>18850</v>
      </c>
      <c r="AO17">
        <v>18750</v>
      </c>
      <c r="AP17">
        <v>-100</v>
      </c>
      <c r="AR17">
        <v>-9.9</v>
      </c>
      <c r="AS17">
        <f t="shared" si="6"/>
        <v>-160.69999999999999</v>
      </c>
      <c r="AU17">
        <v>32.1</v>
      </c>
      <c r="AV17">
        <f t="shared" si="7"/>
        <v>-166.00000000000003</v>
      </c>
      <c r="AX17">
        <v>51.1</v>
      </c>
      <c r="AY17">
        <f t="shared" si="8"/>
        <v>-421.80000000000007</v>
      </c>
      <c r="BB17" t="s">
        <v>966</v>
      </c>
      <c r="BC17" s="19">
        <v>45229</v>
      </c>
      <c r="BD17" s="19">
        <v>45225.395833333336</v>
      </c>
      <c r="BE17">
        <v>8625</v>
      </c>
      <c r="BF17">
        <v>8725</v>
      </c>
      <c r="BG17">
        <v>100</v>
      </c>
      <c r="BI17">
        <v>-6.8</v>
      </c>
      <c r="BJ17">
        <f t="shared" si="9"/>
        <v>83.899999999999991</v>
      </c>
      <c r="BL17">
        <v>-19.8</v>
      </c>
      <c r="BM17">
        <f t="shared" si="10"/>
        <v>210.99999999999994</v>
      </c>
      <c r="BO17">
        <v>0.9</v>
      </c>
      <c r="BP17">
        <f t="shared" si="11"/>
        <v>314.80000000000007</v>
      </c>
      <c r="BS17" t="s">
        <v>35</v>
      </c>
      <c r="BT17" s="19">
        <v>45226</v>
      </c>
      <c r="BU17" s="19">
        <v>45225.395833333336</v>
      </c>
      <c r="BV17">
        <v>63200</v>
      </c>
      <c r="BW17">
        <v>63800</v>
      </c>
      <c r="BX17">
        <v>600</v>
      </c>
      <c r="BZ17">
        <v>-34.700000000000003</v>
      </c>
      <c r="CA17">
        <f t="shared" si="12"/>
        <v>-340</v>
      </c>
      <c r="CC17">
        <v>-116.1</v>
      </c>
      <c r="CD17">
        <f t="shared" si="13"/>
        <v>-622.30000000000007</v>
      </c>
      <c r="CF17">
        <v>-223.4</v>
      </c>
      <c r="CG17">
        <f t="shared" si="14"/>
        <v>-375.5</v>
      </c>
      <c r="CJ17" t="s">
        <v>111</v>
      </c>
      <c r="CK17" s="19">
        <v>45334</v>
      </c>
      <c r="CL17" s="19">
        <v>45330.395833333336</v>
      </c>
      <c r="CM17">
        <v>51000</v>
      </c>
      <c r="CN17">
        <v>51000</v>
      </c>
      <c r="CO17">
        <v>0</v>
      </c>
      <c r="CQ17">
        <v>156.19999999999999</v>
      </c>
      <c r="CR17">
        <f t="shared" si="15"/>
        <v>-183.2</v>
      </c>
      <c r="CT17">
        <v>304.2</v>
      </c>
      <c r="CU17">
        <f t="shared" si="16"/>
        <v>-636.10000000000014</v>
      </c>
      <c r="CW17">
        <v>421.2</v>
      </c>
      <c r="CX17">
        <f t="shared" si="17"/>
        <v>-836.59999999999991</v>
      </c>
      <c r="DB17">
        <v>-387.69999999999993</v>
      </c>
      <c r="DC17">
        <v>-942.5</v>
      </c>
      <c r="DD17">
        <v>-166.00000000000003</v>
      </c>
      <c r="DE17">
        <v>210.99999999999994</v>
      </c>
      <c r="DF17">
        <v>-622.30000000000007</v>
      </c>
      <c r="DG17">
        <v>-183.2</v>
      </c>
    </row>
    <row r="18" spans="3:111">
      <c r="C18" t="s">
        <v>583</v>
      </c>
      <c r="D18" s="19">
        <v>45288</v>
      </c>
      <c r="E18" s="19">
        <v>45281.395833333336</v>
      </c>
      <c r="F18">
        <v>21250</v>
      </c>
      <c r="G18">
        <v>21800</v>
      </c>
      <c r="H18">
        <v>550</v>
      </c>
      <c r="J18">
        <v>-11.1</v>
      </c>
      <c r="K18">
        <f t="shared" si="1"/>
        <v>-58.300000000000011</v>
      </c>
      <c r="M18">
        <v>-41.2</v>
      </c>
      <c r="N18">
        <f t="shared" si="0"/>
        <v>-428.89999999999992</v>
      </c>
      <c r="P18">
        <v>-91.4</v>
      </c>
      <c r="Q18">
        <f t="shared" si="2"/>
        <v>-897.7</v>
      </c>
      <c r="T18" t="s">
        <v>960</v>
      </c>
      <c r="U18" s="19">
        <v>45288</v>
      </c>
      <c r="V18" s="19">
        <v>45281.395833333336</v>
      </c>
      <c r="W18">
        <v>47800</v>
      </c>
      <c r="X18">
        <v>48500</v>
      </c>
      <c r="Y18">
        <v>700</v>
      </c>
      <c r="AA18">
        <v>-15.1</v>
      </c>
      <c r="AB18">
        <f t="shared" si="3"/>
        <v>-391.40000000000003</v>
      </c>
      <c r="AD18">
        <v>-67.2</v>
      </c>
      <c r="AE18">
        <f t="shared" si="4"/>
        <v>-1009.7</v>
      </c>
      <c r="AG18">
        <v>-149.9</v>
      </c>
      <c r="AH18">
        <f t="shared" si="5"/>
        <v>-1297.1000000000004</v>
      </c>
      <c r="AK18" t="s">
        <v>965</v>
      </c>
      <c r="AL18" s="19">
        <v>45041</v>
      </c>
      <c r="AM18" s="19">
        <v>45036.395833333336</v>
      </c>
      <c r="AN18">
        <v>18800</v>
      </c>
      <c r="AO18">
        <v>18950</v>
      </c>
      <c r="AP18">
        <v>150</v>
      </c>
      <c r="AR18">
        <v>-20</v>
      </c>
      <c r="AS18">
        <f t="shared" si="6"/>
        <v>-180.7</v>
      </c>
      <c r="AU18">
        <v>-31.8</v>
      </c>
      <c r="AV18">
        <f t="shared" si="7"/>
        <v>-197.80000000000004</v>
      </c>
      <c r="AX18">
        <v>-6.4</v>
      </c>
      <c r="AY18">
        <f t="shared" si="8"/>
        <v>-428.20000000000005</v>
      </c>
      <c r="BB18" t="s">
        <v>966</v>
      </c>
      <c r="BC18" s="19">
        <v>45236</v>
      </c>
      <c r="BD18" s="19">
        <v>45232.395833333336</v>
      </c>
      <c r="BE18">
        <v>8825</v>
      </c>
      <c r="BF18">
        <v>8975</v>
      </c>
      <c r="BG18">
        <v>150</v>
      </c>
      <c r="BI18">
        <v>-9.1</v>
      </c>
      <c r="BJ18">
        <f t="shared" si="9"/>
        <v>74.8</v>
      </c>
      <c r="BL18">
        <v>-34.200000000000003</v>
      </c>
      <c r="BM18">
        <f t="shared" si="10"/>
        <v>176.79999999999995</v>
      </c>
      <c r="BO18">
        <v>-59</v>
      </c>
      <c r="BP18">
        <f t="shared" si="11"/>
        <v>255.80000000000007</v>
      </c>
      <c r="BS18" t="s">
        <v>35</v>
      </c>
      <c r="BT18" s="19">
        <v>45240</v>
      </c>
      <c r="BU18" s="19">
        <v>45239.395833333336</v>
      </c>
      <c r="BV18">
        <v>64800</v>
      </c>
      <c r="BW18">
        <v>65000</v>
      </c>
      <c r="BX18">
        <v>200</v>
      </c>
      <c r="BZ18">
        <v>60.3</v>
      </c>
      <c r="CA18">
        <f t="shared" si="12"/>
        <v>-279.7</v>
      </c>
      <c r="CC18">
        <v>162.5</v>
      </c>
      <c r="CD18">
        <f t="shared" si="13"/>
        <v>-459.80000000000007</v>
      </c>
      <c r="CF18">
        <v>198.3</v>
      </c>
      <c r="CG18">
        <f t="shared" si="14"/>
        <v>-177.2</v>
      </c>
      <c r="CJ18" t="s">
        <v>111</v>
      </c>
      <c r="CK18" s="19">
        <v>45341</v>
      </c>
      <c r="CL18" s="19">
        <v>45337.395833333336</v>
      </c>
      <c r="CM18">
        <v>52500</v>
      </c>
      <c r="CN18">
        <v>52800</v>
      </c>
      <c r="CO18">
        <v>300</v>
      </c>
      <c r="CQ18">
        <v>-27.1</v>
      </c>
      <c r="CR18">
        <f t="shared" si="15"/>
        <v>-210.29999999999998</v>
      </c>
      <c r="CT18">
        <v>40</v>
      </c>
      <c r="CU18">
        <f t="shared" si="16"/>
        <v>-596.10000000000014</v>
      </c>
      <c r="CW18">
        <v>153.4</v>
      </c>
      <c r="CX18">
        <f t="shared" si="17"/>
        <v>-683.19999999999993</v>
      </c>
      <c r="DB18">
        <v>-428.89999999999992</v>
      </c>
      <c r="DC18">
        <v>-1009.7</v>
      </c>
      <c r="DD18">
        <v>-197.80000000000004</v>
      </c>
      <c r="DE18">
        <v>176.79999999999995</v>
      </c>
      <c r="DF18">
        <v>-459.80000000000007</v>
      </c>
      <c r="DG18">
        <v>-210.29999999999998</v>
      </c>
    </row>
    <row r="19" spans="3:111">
      <c r="C19" t="s">
        <v>583</v>
      </c>
      <c r="D19" s="19">
        <v>45295</v>
      </c>
      <c r="E19" s="19">
        <v>45288.395833333336</v>
      </c>
      <c r="F19">
        <v>21800</v>
      </c>
      <c r="G19">
        <v>21650</v>
      </c>
      <c r="H19">
        <v>-150</v>
      </c>
      <c r="J19">
        <v>-9.1999999999999993</v>
      </c>
      <c r="K19">
        <f t="shared" si="1"/>
        <v>-67.500000000000014</v>
      </c>
      <c r="M19">
        <v>18.5</v>
      </c>
      <c r="N19">
        <f t="shared" si="0"/>
        <v>-410.39999999999992</v>
      </c>
      <c r="P19">
        <v>71.599999999999994</v>
      </c>
      <c r="Q19">
        <f t="shared" si="2"/>
        <v>-826.1</v>
      </c>
      <c r="T19" t="s">
        <v>960</v>
      </c>
      <c r="U19" s="19">
        <v>45294</v>
      </c>
      <c r="V19" s="19">
        <v>45288.395833333336</v>
      </c>
      <c r="W19">
        <v>48500</v>
      </c>
      <c r="X19">
        <v>47700</v>
      </c>
      <c r="Y19">
        <v>-800</v>
      </c>
      <c r="AA19">
        <v>-19</v>
      </c>
      <c r="AB19">
        <f t="shared" si="3"/>
        <v>-410.40000000000003</v>
      </c>
      <c r="AD19">
        <v>-71.8</v>
      </c>
      <c r="AE19">
        <f t="shared" si="4"/>
        <v>-1081.5</v>
      </c>
      <c r="AG19">
        <v>-152.4</v>
      </c>
      <c r="AH19">
        <f t="shared" si="5"/>
        <v>-1449.5000000000005</v>
      </c>
      <c r="AK19" t="s">
        <v>965</v>
      </c>
      <c r="AL19" s="19">
        <v>45048</v>
      </c>
      <c r="AM19" s="19">
        <v>45043.395833333336</v>
      </c>
      <c r="AN19">
        <v>19100</v>
      </c>
      <c r="AO19">
        <v>19200</v>
      </c>
      <c r="AP19">
        <v>100</v>
      </c>
      <c r="AR19">
        <v>-22.2</v>
      </c>
      <c r="AS19">
        <f t="shared" si="6"/>
        <v>-202.89999999999998</v>
      </c>
      <c r="AU19">
        <v>12</v>
      </c>
      <c r="AV19">
        <f t="shared" si="7"/>
        <v>-185.80000000000004</v>
      </c>
      <c r="AX19">
        <v>30.6</v>
      </c>
      <c r="AY19">
        <f t="shared" si="8"/>
        <v>-397.6</v>
      </c>
      <c r="BB19" t="s">
        <v>966</v>
      </c>
      <c r="BC19" s="19">
        <v>45243</v>
      </c>
      <c r="BD19" s="19">
        <v>45239.395833333336</v>
      </c>
      <c r="BE19">
        <v>9125</v>
      </c>
      <c r="BF19">
        <v>9250</v>
      </c>
      <c r="BG19">
        <v>125</v>
      </c>
      <c r="BI19">
        <v>-8.9</v>
      </c>
      <c r="BJ19">
        <f t="shared" si="9"/>
        <v>65.899999999999991</v>
      </c>
      <c r="BL19">
        <v>-33.5</v>
      </c>
      <c r="BM19">
        <f t="shared" si="10"/>
        <v>143.29999999999995</v>
      </c>
      <c r="BO19">
        <v>-41.2</v>
      </c>
      <c r="BP19">
        <f t="shared" si="11"/>
        <v>214.60000000000008</v>
      </c>
      <c r="BS19" t="s">
        <v>35</v>
      </c>
      <c r="BT19" s="19">
        <v>45247</v>
      </c>
      <c r="BU19" s="19">
        <v>45246.395833333336</v>
      </c>
      <c r="BV19">
        <v>65900</v>
      </c>
      <c r="BW19">
        <v>65800</v>
      </c>
      <c r="BX19">
        <v>-100</v>
      </c>
      <c r="BZ19">
        <v>49.1</v>
      </c>
      <c r="CA19">
        <f t="shared" si="12"/>
        <v>-230.6</v>
      </c>
      <c r="CC19">
        <v>137</v>
      </c>
      <c r="CD19">
        <f t="shared" si="13"/>
        <v>-322.80000000000007</v>
      </c>
      <c r="CF19">
        <v>179.8</v>
      </c>
      <c r="CG19">
        <f t="shared" si="14"/>
        <v>2.6000000000000227</v>
      </c>
      <c r="CJ19" t="s">
        <v>111</v>
      </c>
      <c r="CK19" s="19">
        <v>45362</v>
      </c>
      <c r="CL19" s="19">
        <v>45358.395833333336</v>
      </c>
      <c r="CM19">
        <v>54300</v>
      </c>
      <c r="CN19">
        <v>53800</v>
      </c>
      <c r="CO19">
        <v>-500</v>
      </c>
      <c r="CQ19">
        <v>-44.6</v>
      </c>
      <c r="CR19">
        <f t="shared" si="15"/>
        <v>-254.89999999999998</v>
      </c>
      <c r="CT19">
        <v>-152.30000000000001</v>
      </c>
      <c r="CU19">
        <f t="shared" si="16"/>
        <v>-748.40000000000009</v>
      </c>
      <c r="CW19">
        <v>-206</v>
      </c>
      <c r="CX19">
        <f t="shared" si="17"/>
        <v>-889.19999999999993</v>
      </c>
      <c r="DB19">
        <v>-410.39999999999992</v>
      </c>
      <c r="DC19">
        <v>-1081.5</v>
      </c>
      <c r="DD19">
        <v>-185.80000000000004</v>
      </c>
      <c r="DE19">
        <v>143.29999999999995</v>
      </c>
      <c r="DF19">
        <v>-322.80000000000007</v>
      </c>
      <c r="DG19">
        <v>-254.89999999999998</v>
      </c>
    </row>
    <row r="20" spans="3:111">
      <c r="C20" t="s">
        <v>583</v>
      </c>
      <c r="D20" s="19">
        <v>45302</v>
      </c>
      <c r="E20" s="19">
        <v>45295.395833333336</v>
      </c>
      <c r="F20">
        <v>21650</v>
      </c>
      <c r="G20">
        <v>21650</v>
      </c>
      <c r="H20">
        <v>0</v>
      </c>
      <c r="J20">
        <v>84.7</v>
      </c>
      <c r="K20">
        <f t="shared" si="1"/>
        <v>17.199999999999989</v>
      </c>
      <c r="M20">
        <v>149.19999999999999</v>
      </c>
      <c r="N20">
        <f t="shared" si="0"/>
        <v>-261.19999999999993</v>
      </c>
      <c r="P20">
        <v>190</v>
      </c>
      <c r="Q20">
        <f t="shared" si="2"/>
        <v>-636.1</v>
      </c>
      <c r="T20" t="s">
        <v>960</v>
      </c>
      <c r="U20" s="19">
        <v>45301</v>
      </c>
      <c r="V20" s="19">
        <v>45295.395833333336</v>
      </c>
      <c r="W20">
        <v>48200</v>
      </c>
      <c r="X20">
        <v>47400</v>
      </c>
      <c r="Y20">
        <v>-800</v>
      </c>
      <c r="AA20">
        <v>-23</v>
      </c>
      <c r="AB20">
        <f t="shared" si="3"/>
        <v>-433.40000000000003</v>
      </c>
      <c r="AD20">
        <v>-82.1</v>
      </c>
      <c r="AE20">
        <f t="shared" si="4"/>
        <v>-1163.5999999999999</v>
      </c>
      <c r="AG20">
        <v>-177.1</v>
      </c>
      <c r="AH20">
        <f t="shared" si="5"/>
        <v>-1626.6000000000004</v>
      </c>
      <c r="AK20" t="s">
        <v>965</v>
      </c>
      <c r="AL20" s="19">
        <v>45055</v>
      </c>
      <c r="AM20" s="19">
        <v>45050.395833333336</v>
      </c>
      <c r="AN20">
        <v>19500</v>
      </c>
      <c r="AO20">
        <v>19250</v>
      </c>
      <c r="AP20">
        <v>-250</v>
      </c>
      <c r="AR20">
        <v>-20.100000000000001</v>
      </c>
      <c r="AS20">
        <f t="shared" si="6"/>
        <v>-222.99999999999997</v>
      </c>
      <c r="AU20">
        <v>-74.2</v>
      </c>
      <c r="AV20">
        <f t="shared" si="7"/>
        <v>-260.00000000000006</v>
      </c>
      <c r="AX20">
        <v>-78.2</v>
      </c>
      <c r="AY20">
        <f t="shared" si="8"/>
        <v>-475.8</v>
      </c>
      <c r="BB20" t="s">
        <v>966</v>
      </c>
      <c r="BC20" s="19">
        <v>45250</v>
      </c>
      <c r="BD20" s="19">
        <v>45246.395833333336</v>
      </c>
      <c r="BE20">
        <v>9450</v>
      </c>
      <c r="BF20">
        <v>9475</v>
      </c>
      <c r="BG20">
        <v>25</v>
      </c>
      <c r="BI20">
        <v>25.9</v>
      </c>
      <c r="BJ20">
        <f t="shared" si="9"/>
        <v>91.799999999999983</v>
      </c>
      <c r="BL20">
        <v>49.4</v>
      </c>
      <c r="BM20">
        <f t="shared" si="10"/>
        <v>192.69999999999996</v>
      </c>
      <c r="BO20">
        <v>60.4</v>
      </c>
      <c r="BP20">
        <f t="shared" si="11"/>
        <v>275.00000000000006</v>
      </c>
      <c r="BS20" t="s">
        <v>35</v>
      </c>
      <c r="BT20" s="19">
        <v>45254</v>
      </c>
      <c r="BU20" s="19">
        <v>45253.395833333336</v>
      </c>
      <c r="BV20">
        <v>66000</v>
      </c>
      <c r="BW20">
        <v>66000</v>
      </c>
      <c r="BX20">
        <v>0</v>
      </c>
      <c r="BZ20">
        <v>122.2</v>
      </c>
      <c r="CA20">
        <f t="shared" si="12"/>
        <v>-108.39999999999999</v>
      </c>
      <c r="CC20">
        <v>197.6</v>
      </c>
      <c r="CD20">
        <f t="shared" si="13"/>
        <v>-125.20000000000007</v>
      </c>
      <c r="CF20">
        <v>225.8</v>
      </c>
      <c r="CG20">
        <f t="shared" si="14"/>
        <v>228.40000000000003</v>
      </c>
      <c r="CJ20" t="s">
        <v>111</v>
      </c>
      <c r="CK20" s="19">
        <v>45369</v>
      </c>
      <c r="CL20" s="19">
        <v>45365.395833333336</v>
      </c>
      <c r="CM20">
        <v>53100</v>
      </c>
      <c r="CN20">
        <v>52900</v>
      </c>
      <c r="CO20">
        <v>-200</v>
      </c>
      <c r="CQ20">
        <v>-33.799999999999997</v>
      </c>
      <c r="CR20">
        <f t="shared" si="15"/>
        <v>-288.7</v>
      </c>
      <c r="CT20">
        <v>51.2</v>
      </c>
      <c r="CU20">
        <f t="shared" si="16"/>
        <v>-697.2</v>
      </c>
      <c r="CW20">
        <v>145.19999999999999</v>
      </c>
      <c r="CX20">
        <f t="shared" si="17"/>
        <v>-744</v>
      </c>
      <c r="DB20">
        <v>-261.19999999999993</v>
      </c>
      <c r="DC20">
        <v>-1163.5999999999999</v>
      </c>
      <c r="DD20">
        <v>-260.00000000000006</v>
      </c>
      <c r="DE20">
        <v>192.69999999999996</v>
      </c>
      <c r="DF20">
        <v>-125.20000000000007</v>
      </c>
      <c r="DG20">
        <v>-288.7</v>
      </c>
    </row>
    <row r="21" spans="3:111">
      <c r="C21" t="s">
        <v>583</v>
      </c>
      <c r="D21" s="19">
        <v>45309</v>
      </c>
      <c r="E21" s="19">
        <v>45302.395833333336</v>
      </c>
      <c r="F21">
        <v>21650</v>
      </c>
      <c r="G21">
        <v>21500</v>
      </c>
      <c r="H21">
        <v>-150</v>
      </c>
      <c r="J21">
        <v>-12.2</v>
      </c>
      <c r="K21">
        <f t="shared" si="1"/>
        <v>4.9999999999999893</v>
      </c>
      <c r="M21">
        <v>-33.200000000000003</v>
      </c>
      <c r="N21">
        <f t="shared" si="0"/>
        <v>-294.39999999999992</v>
      </c>
      <c r="P21">
        <v>11.4</v>
      </c>
      <c r="Q21">
        <f t="shared" si="2"/>
        <v>-624.70000000000005</v>
      </c>
      <c r="T21" t="s">
        <v>960</v>
      </c>
      <c r="U21" s="19">
        <v>45308</v>
      </c>
      <c r="V21" s="19">
        <v>45302.395833333336</v>
      </c>
      <c r="W21">
        <v>47500</v>
      </c>
      <c r="X21">
        <v>46100</v>
      </c>
      <c r="Y21">
        <v>-1400</v>
      </c>
      <c r="AA21">
        <v>-19</v>
      </c>
      <c r="AB21">
        <f t="shared" si="3"/>
        <v>-452.40000000000003</v>
      </c>
      <c r="AD21">
        <v>-77.5</v>
      </c>
      <c r="AE21">
        <f t="shared" si="4"/>
        <v>-1241.0999999999999</v>
      </c>
      <c r="AG21">
        <v>-168.8</v>
      </c>
      <c r="AH21">
        <f t="shared" si="5"/>
        <v>-1795.4000000000003</v>
      </c>
      <c r="AK21" t="s">
        <v>965</v>
      </c>
      <c r="AL21" s="19">
        <v>45062</v>
      </c>
      <c r="AM21" s="19">
        <v>45057.395833333336</v>
      </c>
      <c r="AN21">
        <v>19400</v>
      </c>
      <c r="AO21">
        <v>19450</v>
      </c>
      <c r="AP21">
        <v>50</v>
      </c>
      <c r="AR21">
        <v>46.4</v>
      </c>
      <c r="AS21">
        <f t="shared" si="6"/>
        <v>-176.59999999999997</v>
      </c>
      <c r="AU21">
        <v>104.6</v>
      </c>
      <c r="AV21">
        <f t="shared" si="7"/>
        <v>-155.40000000000006</v>
      </c>
      <c r="AX21">
        <v>139.80000000000001</v>
      </c>
      <c r="AY21">
        <f t="shared" si="8"/>
        <v>-336</v>
      </c>
      <c r="BB21" t="s">
        <v>966</v>
      </c>
      <c r="BC21" s="19">
        <v>45254</v>
      </c>
      <c r="BD21" s="19">
        <v>45253.395833333336</v>
      </c>
      <c r="BE21">
        <v>9500</v>
      </c>
      <c r="BF21">
        <v>9500</v>
      </c>
      <c r="BG21">
        <v>0</v>
      </c>
      <c r="BI21">
        <v>28.4</v>
      </c>
      <c r="BJ21">
        <f t="shared" si="9"/>
        <v>120.19999999999999</v>
      </c>
      <c r="BL21">
        <v>38.4</v>
      </c>
      <c r="BM21">
        <f t="shared" si="10"/>
        <v>231.09999999999997</v>
      </c>
      <c r="BO21">
        <v>40.799999999999997</v>
      </c>
      <c r="BP21">
        <f t="shared" si="11"/>
        <v>315.80000000000007</v>
      </c>
      <c r="BS21" t="s">
        <v>35</v>
      </c>
      <c r="BT21" s="19">
        <v>45261</v>
      </c>
      <c r="BU21" s="19">
        <v>45260.395833333336</v>
      </c>
      <c r="BV21">
        <v>67000</v>
      </c>
      <c r="BW21">
        <v>67500</v>
      </c>
      <c r="BX21">
        <v>500</v>
      </c>
      <c r="BZ21">
        <v>-32.299999999999997</v>
      </c>
      <c r="CA21">
        <f t="shared" si="12"/>
        <v>-140.69999999999999</v>
      </c>
      <c r="CC21">
        <v>-119</v>
      </c>
      <c r="CD21">
        <f t="shared" si="13"/>
        <v>-244.20000000000007</v>
      </c>
      <c r="CF21">
        <v>-134.6</v>
      </c>
      <c r="CG21">
        <f t="shared" si="14"/>
        <v>93.80000000000004</v>
      </c>
      <c r="CJ21" t="s">
        <v>111</v>
      </c>
      <c r="CK21" s="19">
        <v>45373</v>
      </c>
      <c r="CL21" s="19">
        <v>45372.395833333336</v>
      </c>
      <c r="CM21">
        <v>53000</v>
      </c>
      <c r="CN21">
        <v>53100</v>
      </c>
      <c r="CO21">
        <v>100</v>
      </c>
      <c r="CQ21">
        <v>39</v>
      </c>
      <c r="CR21">
        <f t="shared" si="15"/>
        <v>-249.7</v>
      </c>
      <c r="CT21">
        <v>131.5</v>
      </c>
      <c r="CU21">
        <f t="shared" si="16"/>
        <v>-565.70000000000005</v>
      </c>
      <c r="CW21">
        <v>182.6</v>
      </c>
      <c r="CX21">
        <f t="shared" si="17"/>
        <v>-561.4</v>
      </c>
      <c r="DB21">
        <v>-294.39999999999992</v>
      </c>
      <c r="DC21">
        <v>-1241.0999999999999</v>
      </c>
      <c r="DD21">
        <v>-155.40000000000006</v>
      </c>
      <c r="DE21">
        <v>231.09999999999997</v>
      </c>
      <c r="DF21">
        <v>-244.20000000000007</v>
      </c>
      <c r="DG21">
        <v>-249.7</v>
      </c>
    </row>
    <row r="22" spans="3:111">
      <c r="C22" t="s">
        <v>583</v>
      </c>
      <c r="D22" s="19">
        <v>45316</v>
      </c>
      <c r="E22" s="19">
        <v>45309.395833333336</v>
      </c>
      <c r="F22">
        <v>21450</v>
      </c>
      <c r="G22">
        <v>21400</v>
      </c>
      <c r="H22">
        <v>-50</v>
      </c>
      <c r="J22">
        <v>-8.6999999999999993</v>
      </c>
      <c r="K22">
        <f t="shared" si="1"/>
        <v>-3.7000000000000099</v>
      </c>
      <c r="M22">
        <v>58.3</v>
      </c>
      <c r="N22">
        <f t="shared" si="0"/>
        <v>-236.09999999999991</v>
      </c>
      <c r="P22">
        <v>113</v>
      </c>
      <c r="Q22">
        <f t="shared" si="2"/>
        <v>-511.70000000000005</v>
      </c>
      <c r="T22" t="s">
        <v>960</v>
      </c>
      <c r="U22" s="19">
        <v>45316</v>
      </c>
      <c r="V22" s="19">
        <v>45309.395833333336</v>
      </c>
      <c r="W22">
        <v>45700</v>
      </c>
      <c r="X22">
        <v>45000</v>
      </c>
      <c r="Y22">
        <v>-700</v>
      </c>
      <c r="AA22">
        <v>-13.9</v>
      </c>
      <c r="AB22">
        <f t="shared" si="3"/>
        <v>-466.3</v>
      </c>
      <c r="AD22">
        <v>-54.9</v>
      </c>
      <c r="AE22">
        <f t="shared" si="4"/>
        <v>-1296</v>
      </c>
      <c r="AG22">
        <v>-117.1</v>
      </c>
      <c r="AH22">
        <f t="shared" si="5"/>
        <v>-1912.5000000000002</v>
      </c>
      <c r="AK22" t="s">
        <v>965</v>
      </c>
      <c r="AL22" s="19">
        <v>45069</v>
      </c>
      <c r="AM22" s="19">
        <v>45064.395833333336</v>
      </c>
      <c r="AN22">
        <v>19350</v>
      </c>
      <c r="AO22">
        <v>19350</v>
      </c>
      <c r="AP22">
        <v>0</v>
      </c>
      <c r="AR22">
        <v>39.1</v>
      </c>
      <c r="AS22">
        <f t="shared" si="6"/>
        <v>-137.49999999999997</v>
      </c>
      <c r="AU22">
        <v>94.8</v>
      </c>
      <c r="AV22">
        <f t="shared" si="7"/>
        <v>-60.600000000000065</v>
      </c>
      <c r="AX22">
        <v>127.6</v>
      </c>
      <c r="AY22">
        <f t="shared" si="8"/>
        <v>-208.4</v>
      </c>
      <c r="BB22" t="s">
        <v>966</v>
      </c>
      <c r="BC22" s="19">
        <v>45264</v>
      </c>
      <c r="BD22" s="19">
        <v>45260.395833333336</v>
      </c>
      <c r="BE22">
        <v>9675</v>
      </c>
      <c r="BF22">
        <v>9875</v>
      </c>
      <c r="BG22">
        <v>200</v>
      </c>
      <c r="BI22">
        <v>-7.3</v>
      </c>
      <c r="BJ22">
        <f t="shared" si="9"/>
        <v>112.89999999999999</v>
      </c>
      <c r="BL22">
        <v>-26.1</v>
      </c>
      <c r="BM22">
        <f t="shared" si="10"/>
        <v>204.99999999999997</v>
      </c>
      <c r="BO22">
        <v>-55</v>
      </c>
      <c r="BP22">
        <f t="shared" si="11"/>
        <v>260.80000000000007</v>
      </c>
      <c r="BS22" t="s">
        <v>35</v>
      </c>
      <c r="BT22" s="19">
        <v>45268</v>
      </c>
      <c r="BU22" s="19">
        <v>45267.395833333336</v>
      </c>
      <c r="BV22">
        <v>69600</v>
      </c>
      <c r="BW22">
        <v>69800</v>
      </c>
      <c r="BX22">
        <v>200</v>
      </c>
      <c r="BZ22">
        <v>-37.4</v>
      </c>
      <c r="CA22">
        <f t="shared" si="12"/>
        <v>-178.1</v>
      </c>
      <c r="CC22">
        <v>25.6</v>
      </c>
      <c r="CD22">
        <f t="shared" si="13"/>
        <v>-218.60000000000008</v>
      </c>
      <c r="CF22">
        <v>68.400000000000006</v>
      </c>
      <c r="CG22">
        <f t="shared" si="14"/>
        <v>162.20000000000005</v>
      </c>
      <c r="CJ22" t="s">
        <v>111</v>
      </c>
      <c r="CK22" s="19">
        <v>45383</v>
      </c>
      <c r="CL22" s="19">
        <v>45379.395833333336</v>
      </c>
      <c r="CM22">
        <v>53400</v>
      </c>
      <c r="CN22">
        <v>53900</v>
      </c>
      <c r="CO22">
        <v>500</v>
      </c>
      <c r="CQ22">
        <v>-41.5</v>
      </c>
      <c r="CR22">
        <f t="shared" si="15"/>
        <v>-291.2</v>
      </c>
      <c r="CT22">
        <v>-144</v>
      </c>
      <c r="CU22">
        <f t="shared" si="16"/>
        <v>-709.7</v>
      </c>
      <c r="CW22">
        <v>-189.5</v>
      </c>
      <c r="CX22">
        <f t="shared" si="17"/>
        <v>-750.9</v>
      </c>
      <c r="DB22">
        <v>-236.09999999999991</v>
      </c>
      <c r="DC22">
        <v>-1296</v>
      </c>
      <c r="DD22">
        <v>-60.600000000000065</v>
      </c>
      <c r="DE22">
        <v>204.99999999999997</v>
      </c>
      <c r="DF22">
        <v>-218.60000000000008</v>
      </c>
      <c r="DG22">
        <v>-291.2</v>
      </c>
    </row>
    <row r="23" spans="3:111">
      <c r="C23" t="s">
        <v>583</v>
      </c>
      <c r="D23" s="19">
        <v>45323</v>
      </c>
      <c r="E23" s="19">
        <v>45316.395833333336</v>
      </c>
      <c r="F23">
        <v>21350</v>
      </c>
      <c r="G23">
        <v>21700</v>
      </c>
      <c r="H23">
        <v>350</v>
      </c>
      <c r="J23">
        <v>-8</v>
      </c>
      <c r="K23">
        <f t="shared" si="1"/>
        <v>-11.70000000000001</v>
      </c>
      <c r="M23">
        <v>-34.700000000000003</v>
      </c>
      <c r="N23">
        <f t="shared" si="0"/>
        <v>-270.7999999999999</v>
      </c>
      <c r="P23">
        <v>-76.8</v>
      </c>
      <c r="Q23">
        <f t="shared" si="2"/>
        <v>-588.5</v>
      </c>
      <c r="T23" t="s">
        <v>960</v>
      </c>
      <c r="U23" s="19">
        <v>45322</v>
      </c>
      <c r="V23" s="19">
        <v>45316.395833333336</v>
      </c>
      <c r="W23">
        <v>45000</v>
      </c>
      <c r="X23">
        <v>46000</v>
      </c>
      <c r="Y23">
        <v>1000</v>
      </c>
      <c r="AA23">
        <v>-19.399999999999999</v>
      </c>
      <c r="AB23">
        <f t="shared" si="3"/>
        <v>-485.7</v>
      </c>
      <c r="AD23">
        <v>-67.7</v>
      </c>
      <c r="AE23">
        <f t="shared" si="4"/>
        <v>-1363.7</v>
      </c>
      <c r="AG23">
        <v>-148.9</v>
      </c>
      <c r="AH23">
        <f t="shared" si="5"/>
        <v>-2061.4</v>
      </c>
      <c r="AK23" t="s">
        <v>965</v>
      </c>
      <c r="AL23" s="19">
        <v>45076</v>
      </c>
      <c r="AM23" s="19">
        <v>45071.395833333336</v>
      </c>
      <c r="AN23">
        <v>19250</v>
      </c>
      <c r="AO23">
        <v>19650</v>
      </c>
      <c r="AP23">
        <v>400</v>
      </c>
      <c r="AR23">
        <v>-18.7</v>
      </c>
      <c r="AS23">
        <f t="shared" si="6"/>
        <v>-156.19999999999996</v>
      </c>
      <c r="AU23">
        <v>-66.3</v>
      </c>
      <c r="AV23">
        <f t="shared" si="7"/>
        <v>-126.90000000000006</v>
      </c>
      <c r="AX23">
        <v>-10.199999999999999</v>
      </c>
      <c r="AY23">
        <f t="shared" si="8"/>
        <v>-218.6</v>
      </c>
      <c r="BB23" t="s">
        <v>966</v>
      </c>
      <c r="BC23" s="19">
        <v>45271</v>
      </c>
      <c r="BD23" s="19">
        <v>45267.395833333336</v>
      </c>
      <c r="BE23">
        <v>9975</v>
      </c>
      <c r="BF23">
        <v>10000</v>
      </c>
      <c r="BG23">
        <v>25</v>
      </c>
      <c r="BI23">
        <v>1.7</v>
      </c>
      <c r="BJ23">
        <f t="shared" si="9"/>
        <v>114.6</v>
      </c>
      <c r="BL23">
        <v>30.5</v>
      </c>
      <c r="BM23">
        <f t="shared" si="10"/>
        <v>235.49999999999997</v>
      </c>
      <c r="BO23">
        <v>47.7</v>
      </c>
      <c r="BP23">
        <f t="shared" si="11"/>
        <v>308.50000000000006</v>
      </c>
      <c r="BS23" t="s">
        <v>35</v>
      </c>
      <c r="BT23" s="19">
        <v>45275</v>
      </c>
      <c r="BU23" s="19">
        <v>45274.395833333336</v>
      </c>
      <c r="BV23">
        <v>70500</v>
      </c>
      <c r="BW23">
        <v>71600</v>
      </c>
      <c r="BX23">
        <v>1100</v>
      </c>
      <c r="BZ23">
        <v>-56</v>
      </c>
      <c r="CA23">
        <f t="shared" si="12"/>
        <v>-234.1</v>
      </c>
      <c r="CC23">
        <v>-179.5</v>
      </c>
      <c r="CD23">
        <f t="shared" si="13"/>
        <v>-398.10000000000008</v>
      </c>
      <c r="CF23">
        <v>-341.8</v>
      </c>
      <c r="CG23">
        <f t="shared" si="14"/>
        <v>-179.59999999999997</v>
      </c>
      <c r="CJ23" t="s">
        <v>111</v>
      </c>
      <c r="CK23" s="19">
        <v>45390</v>
      </c>
      <c r="CL23" s="19">
        <v>45386.395833333336</v>
      </c>
      <c r="CM23">
        <v>54200</v>
      </c>
      <c r="CN23">
        <v>54900</v>
      </c>
      <c r="CO23">
        <v>700</v>
      </c>
      <c r="CQ23">
        <v>-29.1</v>
      </c>
      <c r="CR23">
        <f t="shared" si="15"/>
        <v>-320.3</v>
      </c>
      <c r="CT23">
        <v>-104.7</v>
      </c>
      <c r="CU23">
        <f t="shared" si="16"/>
        <v>-814.40000000000009</v>
      </c>
      <c r="CW23">
        <v>-216.7</v>
      </c>
      <c r="CX23">
        <f t="shared" si="17"/>
        <v>-967.59999999999991</v>
      </c>
      <c r="DB23">
        <v>-270.7999999999999</v>
      </c>
      <c r="DC23">
        <v>-1363.7</v>
      </c>
      <c r="DD23">
        <v>-126.90000000000006</v>
      </c>
      <c r="DE23">
        <v>235.49999999999997</v>
      </c>
      <c r="DF23">
        <v>-398.10000000000008</v>
      </c>
      <c r="DG23">
        <v>-320.3</v>
      </c>
    </row>
    <row r="24" spans="3:111">
      <c r="C24" t="s">
        <v>583</v>
      </c>
      <c r="D24" s="19">
        <v>45330</v>
      </c>
      <c r="E24" s="19">
        <v>45323.395833333336</v>
      </c>
      <c r="F24">
        <v>21700</v>
      </c>
      <c r="G24">
        <v>21750</v>
      </c>
      <c r="H24">
        <v>50</v>
      </c>
      <c r="J24">
        <v>71</v>
      </c>
      <c r="K24">
        <f t="shared" si="1"/>
        <v>59.29999999999999</v>
      </c>
      <c r="M24">
        <v>141.1</v>
      </c>
      <c r="N24">
        <f t="shared" si="0"/>
        <v>-129.6999999999999</v>
      </c>
      <c r="P24">
        <v>192.8</v>
      </c>
      <c r="Q24">
        <f t="shared" si="2"/>
        <v>-395.7</v>
      </c>
      <c r="T24" t="s">
        <v>960</v>
      </c>
      <c r="U24" s="19">
        <v>45329</v>
      </c>
      <c r="V24" s="19">
        <v>45323.395833333336</v>
      </c>
      <c r="W24">
        <v>46200</v>
      </c>
      <c r="X24">
        <v>45800</v>
      </c>
      <c r="Y24">
        <v>-400</v>
      </c>
      <c r="AA24">
        <v>-17.899999999999999</v>
      </c>
      <c r="AB24">
        <f t="shared" si="3"/>
        <v>-503.59999999999997</v>
      </c>
      <c r="AD24">
        <v>-49.3</v>
      </c>
      <c r="AE24">
        <f t="shared" si="4"/>
        <v>-1413</v>
      </c>
      <c r="AG24">
        <v>74.5</v>
      </c>
      <c r="AH24">
        <f t="shared" si="5"/>
        <v>-1986.9</v>
      </c>
      <c r="AK24" t="s">
        <v>965</v>
      </c>
      <c r="AL24" s="19">
        <v>45083</v>
      </c>
      <c r="AM24" s="19">
        <v>45078.395833333336</v>
      </c>
      <c r="AN24">
        <v>19300</v>
      </c>
      <c r="AO24">
        <v>19500</v>
      </c>
      <c r="AP24">
        <v>200</v>
      </c>
      <c r="AR24">
        <v>-16.600000000000001</v>
      </c>
      <c r="AS24">
        <f t="shared" si="6"/>
        <v>-172.79999999999995</v>
      </c>
      <c r="AU24">
        <v>-43.1</v>
      </c>
      <c r="AV24">
        <f t="shared" si="7"/>
        <v>-170.00000000000006</v>
      </c>
      <c r="AX24">
        <v>83.4</v>
      </c>
      <c r="AY24">
        <f t="shared" si="8"/>
        <v>-135.19999999999999</v>
      </c>
      <c r="BB24" t="s">
        <v>966</v>
      </c>
      <c r="BC24" s="19">
        <v>45278</v>
      </c>
      <c r="BD24" s="19">
        <v>45274.395833333336</v>
      </c>
      <c r="BE24">
        <v>10275</v>
      </c>
      <c r="BF24">
        <v>10300</v>
      </c>
      <c r="BG24">
        <v>25</v>
      </c>
      <c r="BI24">
        <v>22</v>
      </c>
      <c r="BJ24">
        <f t="shared" si="9"/>
        <v>136.6</v>
      </c>
      <c r="BL24">
        <v>51.8</v>
      </c>
      <c r="BM24">
        <f t="shared" si="10"/>
        <v>287.29999999999995</v>
      </c>
      <c r="BO24">
        <v>69.400000000000006</v>
      </c>
      <c r="BP24">
        <f t="shared" si="11"/>
        <v>377.90000000000009</v>
      </c>
      <c r="BS24" t="s">
        <v>35</v>
      </c>
      <c r="BT24" s="19">
        <v>45282</v>
      </c>
      <c r="BU24" s="19">
        <v>45281.395833333336</v>
      </c>
      <c r="BV24">
        <v>70900</v>
      </c>
      <c r="BW24">
        <v>71000</v>
      </c>
      <c r="BX24">
        <v>100</v>
      </c>
      <c r="BZ24">
        <v>-28.2</v>
      </c>
      <c r="CA24">
        <f t="shared" si="12"/>
        <v>-262.3</v>
      </c>
      <c r="CC24">
        <v>80.099999999999994</v>
      </c>
      <c r="CD24">
        <f t="shared" si="13"/>
        <v>-318.00000000000011</v>
      </c>
      <c r="CF24">
        <v>143.6</v>
      </c>
      <c r="CG24">
        <f t="shared" si="14"/>
        <v>-35.999999999999972</v>
      </c>
      <c r="CJ24" t="s">
        <v>111</v>
      </c>
      <c r="CK24" s="19">
        <v>45397</v>
      </c>
      <c r="CL24" s="19">
        <v>45392.395833333336</v>
      </c>
      <c r="CM24">
        <v>55300</v>
      </c>
      <c r="CN24">
        <v>54100</v>
      </c>
      <c r="CO24">
        <v>-1200</v>
      </c>
      <c r="CQ24">
        <v>-28.6</v>
      </c>
      <c r="CR24">
        <f t="shared" si="15"/>
        <v>-348.90000000000003</v>
      </c>
      <c r="CT24">
        <v>-99.2</v>
      </c>
      <c r="CU24">
        <f t="shared" si="16"/>
        <v>-913.60000000000014</v>
      </c>
      <c r="CW24">
        <v>-222.7</v>
      </c>
      <c r="CX24">
        <f t="shared" si="17"/>
        <v>-1190.3</v>
      </c>
      <c r="DB24">
        <v>-129.6999999999999</v>
      </c>
      <c r="DC24">
        <v>-1413</v>
      </c>
      <c r="DD24">
        <v>-170.00000000000006</v>
      </c>
      <c r="DE24">
        <v>287.29999999999995</v>
      </c>
      <c r="DF24">
        <v>-318.00000000000011</v>
      </c>
      <c r="DG24">
        <v>-348.90000000000003</v>
      </c>
    </row>
    <row r="25" spans="3:111">
      <c r="C25" t="s">
        <v>583</v>
      </c>
      <c r="D25" s="19">
        <v>45337</v>
      </c>
      <c r="E25" s="19">
        <v>45330.395833333336</v>
      </c>
      <c r="F25">
        <v>21700</v>
      </c>
      <c r="G25">
        <v>21950</v>
      </c>
      <c r="H25">
        <v>250</v>
      </c>
      <c r="J25">
        <v>-9.5</v>
      </c>
      <c r="K25">
        <f t="shared" si="1"/>
        <v>49.79999999999999</v>
      </c>
      <c r="M25">
        <v>-35.6</v>
      </c>
      <c r="N25">
        <f t="shared" si="0"/>
        <v>-165.2999999999999</v>
      </c>
      <c r="P25">
        <v>10.6</v>
      </c>
      <c r="Q25">
        <f t="shared" si="2"/>
        <v>-385.09999999999997</v>
      </c>
      <c r="T25" t="s">
        <v>960</v>
      </c>
      <c r="U25" s="19">
        <v>45336</v>
      </c>
      <c r="V25" s="19">
        <v>45330.395833333336</v>
      </c>
      <c r="W25">
        <v>45000</v>
      </c>
      <c r="X25">
        <v>45900</v>
      </c>
      <c r="Y25">
        <v>900</v>
      </c>
      <c r="AA25">
        <v>-16.899999999999999</v>
      </c>
      <c r="AB25">
        <f t="shared" si="3"/>
        <v>-520.5</v>
      </c>
      <c r="AD25">
        <v>-65.8</v>
      </c>
      <c r="AE25">
        <f t="shared" si="4"/>
        <v>-1478.8</v>
      </c>
      <c r="AG25">
        <v>-140.4</v>
      </c>
      <c r="AH25">
        <f t="shared" si="5"/>
        <v>-2127.3000000000002</v>
      </c>
      <c r="AK25" t="s">
        <v>965</v>
      </c>
      <c r="AL25" s="19">
        <v>45090</v>
      </c>
      <c r="AM25" s="19">
        <v>45085.395833333336</v>
      </c>
      <c r="AN25">
        <v>19400</v>
      </c>
      <c r="AO25">
        <v>19500</v>
      </c>
      <c r="AP25">
        <v>100</v>
      </c>
      <c r="AR25">
        <v>11.6</v>
      </c>
      <c r="AS25">
        <f t="shared" si="6"/>
        <v>-161.19999999999996</v>
      </c>
      <c r="AU25">
        <v>59.2</v>
      </c>
      <c r="AV25">
        <f t="shared" si="7"/>
        <v>-110.80000000000005</v>
      </c>
      <c r="AX25">
        <v>-148.9</v>
      </c>
      <c r="AY25">
        <f t="shared" si="8"/>
        <v>-284.10000000000002</v>
      </c>
      <c r="BB25" t="s">
        <v>966</v>
      </c>
      <c r="BC25" s="19">
        <v>45282</v>
      </c>
      <c r="BD25" s="19">
        <v>45281.395833333336</v>
      </c>
      <c r="BE25">
        <v>10175</v>
      </c>
      <c r="BF25">
        <v>10250</v>
      </c>
      <c r="BG25">
        <v>75</v>
      </c>
      <c r="BI25">
        <v>-9.3000000000000007</v>
      </c>
      <c r="BJ25">
        <f t="shared" si="9"/>
        <v>127.3</v>
      </c>
      <c r="BL25">
        <v>-10.8</v>
      </c>
      <c r="BM25">
        <f t="shared" si="10"/>
        <v>276.49999999999994</v>
      </c>
      <c r="BO25">
        <v>1.1000000000000001</v>
      </c>
      <c r="BP25">
        <f t="shared" si="11"/>
        <v>379.00000000000011</v>
      </c>
      <c r="BS25" t="s">
        <v>35</v>
      </c>
      <c r="BT25" s="19">
        <v>45289</v>
      </c>
      <c r="BU25" s="19">
        <v>45288.395833333336</v>
      </c>
      <c r="BV25">
        <v>72400</v>
      </c>
      <c r="BW25">
        <v>72200</v>
      </c>
      <c r="BX25">
        <v>-200</v>
      </c>
      <c r="BZ25">
        <v>6.7</v>
      </c>
      <c r="CA25">
        <f t="shared" si="12"/>
        <v>-255.60000000000002</v>
      </c>
      <c r="CC25">
        <v>130.5</v>
      </c>
      <c r="CD25">
        <f t="shared" si="13"/>
        <v>-187.50000000000011</v>
      </c>
      <c r="CF25">
        <v>205.3</v>
      </c>
      <c r="CG25">
        <f t="shared" si="14"/>
        <v>169.30000000000004</v>
      </c>
      <c r="CJ25" t="s">
        <v>111</v>
      </c>
      <c r="CK25" s="19">
        <v>45404</v>
      </c>
      <c r="CL25" s="19">
        <v>45400.395833333336</v>
      </c>
      <c r="CM25">
        <v>53200</v>
      </c>
      <c r="CN25">
        <v>54300</v>
      </c>
      <c r="CO25">
        <v>1100</v>
      </c>
      <c r="CQ25">
        <v>-32.200000000000003</v>
      </c>
      <c r="CR25">
        <f t="shared" si="15"/>
        <v>-381.1</v>
      </c>
      <c r="CT25">
        <v>-68.3</v>
      </c>
      <c r="CU25">
        <f t="shared" si="16"/>
        <v>-981.90000000000009</v>
      </c>
      <c r="CW25">
        <v>-171.8</v>
      </c>
      <c r="CX25">
        <f t="shared" si="17"/>
        <v>-1362.1</v>
      </c>
      <c r="DB25">
        <v>-165.2999999999999</v>
      </c>
      <c r="DC25">
        <v>-1478.8</v>
      </c>
      <c r="DD25">
        <v>-110.80000000000005</v>
      </c>
      <c r="DE25">
        <v>276.49999999999994</v>
      </c>
      <c r="DF25">
        <v>-187.50000000000011</v>
      </c>
      <c r="DG25">
        <v>-381.1</v>
      </c>
    </row>
    <row r="26" spans="3:111">
      <c r="C26" t="s">
        <v>583</v>
      </c>
      <c r="D26" s="19">
        <v>45344</v>
      </c>
      <c r="E26" s="19">
        <v>45337.395833333336</v>
      </c>
      <c r="F26">
        <v>21900</v>
      </c>
      <c r="G26">
        <v>22250</v>
      </c>
      <c r="H26">
        <v>350</v>
      </c>
      <c r="J26">
        <v>-10</v>
      </c>
      <c r="K26">
        <f t="shared" si="1"/>
        <v>39.79999999999999</v>
      </c>
      <c r="M26">
        <v>-37.299999999999997</v>
      </c>
      <c r="N26">
        <f t="shared" si="0"/>
        <v>-202.59999999999991</v>
      </c>
      <c r="P26">
        <v>-84</v>
      </c>
      <c r="Q26">
        <f t="shared" si="2"/>
        <v>-469.09999999999997</v>
      </c>
      <c r="T26" t="s">
        <v>960</v>
      </c>
      <c r="U26" s="19">
        <v>45343</v>
      </c>
      <c r="V26" s="19">
        <v>45337.395833333336</v>
      </c>
      <c r="W26">
        <v>46200</v>
      </c>
      <c r="X26">
        <v>46900</v>
      </c>
      <c r="Y26">
        <v>700</v>
      </c>
      <c r="AA26">
        <v>-12.9</v>
      </c>
      <c r="AB26">
        <f t="shared" si="3"/>
        <v>-533.4</v>
      </c>
      <c r="AD26">
        <v>-56.1</v>
      </c>
      <c r="AE26">
        <f t="shared" si="4"/>
        <v>-1534.8999999999999</v>
      </c>
      <c r="AG26">
        <v>-126.4</v>
      </c>
      <c r="AH26">
        <f t="shared" si="5"/>
        <v>-2253.7000000000003</v>
      </c>
      <c r="AK26" t="s">
        <v>965</v>
      </c>
      <c r="AL26" s="19">
        <v>45097</v>
      </c>
      <c r="AM26" s="19">
        <v>45092.395833333336</v>
      </c>
      <c r="AN26">
        <v>19200</v>
      </c>
      <c r="AO26">
        <v>19500</v>
      </c>
      <c r="AP26">
        <v>300</v>
      </c>
      <c r="AR26">
        <v>-19.2</v>
      </c>
      <c r="AS26">
        <f t="shared" si="6"/>
        <v>-180.39999999999995</v>
      </c>
      <c r="AU26">
        <v>-72.7</v>
      </c>
      <c r="AV26">
        <f t="shared" si="7"/>
        <v>-183.50000000000006</v>
      </c>
      <c r="AX26">
        <v>-34.9</v>
      </c>
      <c r="AY26">
        <f t="shared" si="8"/>
        <v>-319</v>
      </c>
      <c r="BB26" t="s">
        <v>966</v>
      </c>
      <c r="BC26" s="19">
        <v>45292</v>
      </c>
      <c r="BD26" s="19">
        <v>45288.395833333336</v>
      </c>
      <c r="BE26">
        <v>10375</v>
      </c>
      <c r="BF26">
        <v>10400</v>
      </c>
      <c r="BG26">
        <v>25</v>
      </c>
      <c r="BI26">
        <v>1.1000000000000001</v>
      </c>
      <c r="BJ26">
        <f t="shared" si="9"/>
        <v>128.4</v>
      </c>
      <c r="BL26">
        <v>31.8</v>
      </c>
      <c r="BM26">
        <f t="shared" si="10"/>
        <v>308.29999999999995</v>
      </c>
      <c r="BO26">
        <v>51.2</v>
      </c>
      <c r="BP26">
        <f t="shared" si="11"/>
        <v>430.2000000000001</v>
      </c>
      <c r="BS26" t="s">
        <v>35</v>
      </c>
      <c r="BT26" s="19">
        <v>45296</v>
      </c>
      <c r="BU26" s="19">
        <v>45295.395833333336</v>
      </c>
      <c r="BV26">
        <v>71900</v>
      </c>
      <c r="BW26">
        <v>72000</v>
      </c>
      <c r="BX26">
        <v>100</v>
      </c>
      <c r="BZ26">
        <v>28.5</v>
      </c>
      <c r="CA26">
        <f t="shared" si="12"/>
        <v>-227.10000000000002</v>
      </c>
      <c r="CC26">
        <v>109.3</v>
      </c>
      <c r="CD26">
        <f t="shared" si="13"/>
        <v>-78.200000000000117</v>
      </c>
      <c r="CF26">
        <v>147.1</v>
      </c>
      <c r="CG26">
        <f t="shared" si="14"/>
        <v>316.40000000000003</v>
      </c>
      <c r="CJ26" t="s">
        <v>111</v>
      </c>
      <c r="CK26" s="19">
        <v>45411</v>
      </c>
      <c r="CL26" s="19">
        <v>45407.395833333336</v>
      </c>
      <c r="CM26">
        <v>55000</v>
      </c>
      <c r="CN26">
        <v>56000</v>
      </c>
      <c r="CO26">
        <v>1000</v>
      </c>
      <c r="CQ26">
        <v>-28.4</v>
      </c>
      <c r="CR26">
        <f t="shared" si="15"/>
        <v>-409.5</v>
      </c>
      <c r="CT26">
        <v>-107.1</v>
      </c>
      <c r="CU26">
        <f t="shared" si="16"/>
        <v>-1089</v>
      </c>
      <c r="CW26">
        <v>-226.1</v>
      </c>
      <c r="CX26">
        <f t="shared" si="17"/>
        <v>-1588.1999999999998</v>
      </c>
      <c r="DB26">
        <v>-202.59999999999991</v>
      </c>
      <c r="DC26">
        <v>-1534.8999999999999</v>
      </c>
      <c r="DD26">
        <v>-183.50000000000006</v>
      </c>
      <c r="DE26">
        <v>308.29999999999995</v>
      </c>
      <c r="DF26">
        <v>-78.200000000000117</v>
      </c>
      <c r="DG26">
        <v>-409.5</v>
      </c>
    </row>
    <row r="27" spans="3:111">
      <c r="C27" t="s">
        <v>583</v>
      </c>
      <c r="D27" s="19">
        <v>45351</v>
      </c>
      <c r="E27" s="19">
        <v>45344.395833333336</v>
      </c>
      <c r="F27">
        <v>22250</v>
      </c>
      <c r="G27">
        <v>22050</v>
      </c>
      <c r="H27">
        <v>-200</v>
      </c>
      <c r="J27">
        <v>-10.5</v>
      </c>
      <c r="K27">
        <f t="shared" si="1"/>
        <v>29.29999999999999</v>
      </c>
      <c r="M27">
        <v>-38.799999999999997</v>
      </c>
      <c r="N27">
        <f t="shared" si="0"/>
        <v>-241.39999999999992</v>
      </c>
      <c r="P27">
        <v>-51.6</v>
      </c>
      <c r="Q27">
        <f t="shared" si="2"/>
        <v>-520.69999999999993</v>
      </c>
      <c r="T27" t="s">
        <v>960</v>
      </c>
      <c r="U27" s="19">
        <v>45351</v>
      </c>
      <c r="V27" s="19">
        <v>45344.395833333336</v>
      </c>
      <c r="W27">
        <v>47000</v>
      </c>
      <c r="X27">
        <v>46300</v>
      </c>
      <c r="Y27">
        <v>-700</v>
      </c>
      <c r="AA27">
        <v>-16</v>
      </c>
      <c r="AB27">
        <f t="shared" si="3"/>
        <v>-549.4</v>
      </c>
      <c r="AD27">
        <v>-59.9</v>
      </c>
      <c r="AE27">
        <f t="shared" si="4"/>
        <v>-1594.8</v>
      </c>
      <c r="AG27">
        <v>-126.7</v>
      </c>
      <c r="AH27">
        <f t="shared" si="5"/>
        <v>-2380.4</v>
      </c>
      <c r="AK27" t="s">
        <v>965</v>
      </c>
      <c r="AL27" s="19">
        <v>45104</v>
      </c>
      <c r="AM27" s="19">
        <v>45099.395833333336</v>
      </c>
      <c r="AN27">
        <v>19600</v>
      </c>
      <c r="AO27">
        <v>19800</v>
      </c>
      <c r="AP27">
        <v>200</v>
      </c>
      <c r="AR27">
        <v>-19.3</v>
      </c>
      <c r="AS27">
        <f t="shared" si="6"/>
        <v>-199.69999999999996</v>
      </c>
      <c r="AU27">
        <v>-59.4</v>
      </c>
      <c r="AV27">
        <f t="shared" si="7"/>
        <v>-242.90000000000006</v>
      </c>
      <c r="AX27">
        <v>-140.19999999999999</v>
      </c>
      <c r="AY27">
        <f t="shared" si="8"/>
        <v>-459.2</v>
      </c>
      <c r="BB27" t="s">
        <v>966</v>
      </c>
      <c r="BC27" s="19">
        <v>45299</v>
      </c>
      <c r="BD27" s="19">
        <v>45295.395833333336</v>
      </c>
      <c r="BE27">
        <v>10550</v>
      </c>
      <c r="BF27">
        <v>10450</v>
      </c>
      <c r="BG27">
        <v>-100</v>
      </c>
      <c r="BI27">
        <v>-7.9</v>
      </c>
      <c r="BJ27">
        <f t="shared" si="9"/>
        <v>120.5</v>
      </c>
      <c r="BL27">
        <v>-28.6</v>
      </c>
      <c r="BM27">
        <f t="shared" si="10"/>
        <v>279.69999999999993</v>
      </c>
      <c r="BO27">
        <v>-18.5</v>
      </c>
      <c r="BP27">
        <f t="shared" si="11"/>
        <v>411.7000000000001</v>
      </c>
      <c r="BS27" t="s">
        <v>35</v>
      </c>
      <c r="BT27" s="19">
        <v>45303</v>
      </c>
      <c r="BU27" s="19">
        <v>45302.395833333336</v>
      </c>
      <c r="BV27">
        <v>71700</v>
      </c>
      <c r="BW27">
        <v>72600</v>
      </c>
      <c r="BX27">
        <v>900</v>
      </c>
      <c r="BZ27">
        <v>-33.6</v>
      </c>
      <c r="CA27">
        <f t="shared" si="12"/>
        <v>-260.70000000000005</v>
      </c>
      <c r="CC27">
        <v>-126.3</v>
      </c>
      <c r="CD27">
        <f t="shared" si="13"/>
        <v>-204.50000000000011</v>
      </c>
      <c r="CF27">
        <v>-265.2</v>
      </c>
      <c r="CG27">
        <f t="shared" si="14"/>
        <v>51.200000000000045</v>
      </c>
      <c r="CJ27" t="s">
        <v>111</v>
      </c>
      <c r="CK27" s="19">
        <v>45418</v>
      </c>
      <c r="CL27" s="19">
        <v>45414.395833333336</v>
      </c>
      <c r="CM27">
        <v>55800</v>
      </c>
      <c r="CN27">
        <v>55500</v>
      </c>
      <c r="CO27">
        <v>-300</v>
      </c>
      <c r="CQ27">
        <v>-17.899999999999999</v>
      </c>
      <c r="CR27">
        <f t="shared" si="15"/>
        <v>-427.4</v>
      </c>
      <c r="CT27">
        <v>15.3</v>
      </c>
      <c r="CU27">
        <f t="shared" si="16"/>
        <v>-1073.7</v>
      </c>
      <c r="CW27">
        <v>110.5</v>
      </c>
      <c r="CX27">
        <f t="shared" si="17"/>
        <v>-1477.6999999999998</v>
      </c>
      <c r="DB27">
        <v>-241.39999999999992</v>
      </c>
      <c r="DC27">
        <v>-1594.8</v>
      </c>
      <c r="DD27">
        <v>-242.90000000000006</v>
      </c>
      <c r="DE27">
        <v>279.69999999999993</v>
      </c>
      <c r="DF27">
        <v>-204.50000000000011</v>
      </c>
      <c r="DG27">
        <v>-427.4</v>
      </c>
    </row>
    <row r="28" spans="3:111">
      <c r="C28" t="s">
        <v>583</v>
      </c>
      <c r="D28" s="19">
        <v>45358</v>
      </c>
      <c r="E28" s="19">
        <v>45351.395833333336</v>
      </c>
      <c r="F28">
        <v>22050</v>
      </c>
      <c r="G28">
        <v>22500</v>
      </c>
      <c r="H28">
        <v>450</v>
      </c>
      <c r="J28">
        <v>-8.8000000000000007</v>
      </c>
      <c r="K28">
        <f t="shared" si="1"/>
        <v>20.499999999999989</v>
      </c>
      <c r="M28">
        <v>-35.6</v>
      </c>
      <c r="N28">
        <f t="shared" si="0"/>
        <v>-276.99999999999994</v>
      </c>
      <c r="P28">
        <v>-80.5</v>
      </c>
      <c r="Q28">
        <f t="shared" si="2"/>
        <v>-601.19999999999993</v>
      </c>
      <c r="T28" t="s">
        <v>960</v>
      </c>
      <c r="U28" s="19">
        <v>45357</v>
      </c>
      <c r="V28" s="19">
        <v>45351.395833333336</v>
      </c>
      <c r="W28">
        <v>46200</v>
      </c>
      <c r="X28">
        <v>47900</v>
      </c>
      <c r="Y28">
        <v>1700</v>
      </c>
      <c r="AA28">
        <v>-11</v>
      </c>
      <c r="AB28">
        <f t="shared" si="3"/>
        <v>-560.4</v>
      </c>
      <c r="AD28">
        <v>-53.3</v>
      </c>
      <c r="AE28">
        <f t="shared" si="4"/>
        <v>-1648.1</v>
      </c>
      <c r="AG28">
        <v>-123.3</v>
      </c>
      <c r="AH28">
        <f t="shared" si="5"/>
        <v>-2503.7000000000003</v>
      </c>
      <c r="AK28" t="s">
        <v>965</v>
      </c>
      <c r="AL28" s="19">
        <v>45111</v>
      </c>
      <c r="AM28" s="19">
        <v>45105.395833333336</v>
      </c>
      <c r="AN28">
        <v>19900</v>
      </c>
      <c r="AO28">
        <v>20400</v>
      </c>
      <c r="AP28">
        <v>500</v>
      </c>
      <c r="AR28">
        <v>-18.100000000000001</v>
      </c>
      <c r="AS28">
        <f t="shared" si="6"/>
        <v>-217.79999999999995</v>
      </c>
      <c r="AU28">
        <v>-66.900000000000006</v>
      </c>
      <c r="AV28">
        <f t="shared" si="7"/>
        <v>-309.80000000000007</v>
      </c>
      <c r="AX28">
        <v>-127.8</v>
      </c>
      <c r="AY28">
        <f t="shared" si="8"/>
        <v>-587</v>
      </c>
      <c r="BB28" t="s">
        <v>966</v>
      </c>
      <c r="BC28" s="19">
        <v>45306</v>
      </c>
      <c r="BD28" s="19">
        <v>45302.395833333336</v>
      </c>
      <c r="BE28">
        <v>10450</v>
      </c>
      <c r="BF28">
        <v>10650</v>
      </c>
      <c r="BG28">
        <v>200</v>
      </c>
      <c r="BI28">
        <v>-6.6</v>
      </c>
      <c r="BJ28">
        <f t="shared" si="9"/>
        <v>113.9</v>
      </c>
      <c r="BL28">
        <v>-25</v>
      </c>
      <c r="BM28">
        <f t="shared" si="10"/>
        <v>254.69999999999993</v>
      </c>
      <c r="BO28">
        <v>-53.1</v>
      </c>
      <c r="BP28">
        <f t="shared" si="11"/>
        <v>358.60000000000008</v>
      </c>
      <c r="BS28" t="s">
        <v>35</v>
      </c>
      <c r="BT28" s="19">
        <v>45310</v>
      </c>
      <c r="BU28" s="19">
        <v>45309.395833333336</v>
      </c>
      <c r="BV28">
        <v>71200</v>
      </c>
      <c r="BW28">
        <v>71700</v>
      </c>
      <c r="BX28">
        <v>500</v>
      </c>
      <c r="BZ28">
        <v>-28</v>
      </c>
      <c r="CA28">
        <f t="shared" si="12"/>
        <v>-288.70000000000005</v>
      </c>
      <c r="CC28">
        <v>-99.3</v>
      </c>
      <c r="CD28">
        <f t="shared" si="13"/>
        <v>-303.80000000000013</v>
      </c>
      <c r="CF28">
        <v>-99</v>
      </c>
      <c r="CG28">
        <f t="shared" si="14"/>
        <v>-47.799999999999955</v>
      </c>
      <c r="CJ28" t="s">
        <v>111</v>
      </c>
      <c r="CK28" s="19">
        <v>45425</v>
      </c>
      <c r="CL28" s="19">
        <v>45421.395833333336</v>
      </c>
      <c r="CM28">
        <v>54300</v>
      </c>
      <c r="CN28">
        <v>54500</v>
      </c>
      <c r="CO28">
        <v>200</v>
      </c>
      <c r="CQ28">
        <v>-2.2000000000000002</v>
      </c>
      <c r="CR28">
        <f t="shared" si="15"/>
        <v>-429.59999999999997</v>
      </c>
      <c r="CT28">
        <v>136.5</v>
      </c>
      <c r="CU28">
        <f t="shared" si="16"/>
        <v>-937.2</v>
      </c>
      <c r="CW28">
        <v>239</v>
      </c>
      <c r="CX28">
        <f t="shared" si="17"/>
        <v>-1238.6999999999998</v>
      </c>
      <c r="DB28">
        <v>-276.99999999999994</v>
      </c>
      <c r="DC28">
        <v>-1648.1</v>
      </c>
      <c r="DD28">
        <v>-309.80000000000007</v>
      </c>
      <c r="DE28">
        <v>254.69999999999993</v>
      </c>
      <c r="DF28">
        <v>-303.80000000000013</v>
      </c>
      <c r="DG28">
        <v>-429.59999999999997</v>
      </c>
    </row>
    <row r="29" spans="3:111">
      <c r="C29" t="s">
        <v>583</v>
      </c>
      <c r="D29" s="19">
        <v>45365</v>
      </c>
      <c r="E29" s="19">
        <v>45358.395833333336</v>
      </c>
      <c r="F29">
        <v>22450</v>
      </c>
      <c r="G29">
        <v>22150</v>
      </c>
      <c r="H29">
        <v>-300</v>
      </c>
      <c r="J29">
        <v>-12</v>
      </c>
      <c r="K29">
        <f t="shared" si="1"/>
        <v>8.4999999999999893</v>
      </c>
      <c r="M29">
        <v>-49.6</v>
      </c>
      <c r="N29">
        <f t="shared" si="0"/>
        <v>-326.59999999999997</v>
      </c>
      <c r="P29">
        <v>-107.1</v>
      </c>
      <c r="Q29">
        <f t="shared" si="2"/>
        <v>-708.3</v>
      </c>
      <c r="T29" t="s">
        <v>960</v>
      </c>
      <c r="U29" s="19">
        <v>45364</v>
      </c>
      <c r="V29" s="19">
        <v>45358.395833333336</v>
      </c>
      <c r="W29">
        <v>47800</v>
      </c>
      <c r="X29">
        <v>46900</v>
      </c>
      <c r="Y29">
        <v>-900</v>
      </c>
      <c r="AA29">
        <v>-18.2</v>
      </c>
      <c r="AB29">
        <f t="shared" si="3"/>
        <v>-578.6</v>
      </c>
      <c r="AD29">
        <v>-72.599999999999994</v>
      </c>
      <c r="AE29">
        <f t="shared" si="4"/>
        <v>-1720.6999999999998</v>
      </c>
      <c r="AG29">
        <v>-160.4</v>
      </c>
      <c r="AH29">
        <f t="shared" si="5"/>
        <v>-2664.1000000000004</v>
      </c>
      <c r="AK29" t="s">
        <v>965</v>
      </c>
      <c r="AL29" s="19">
        <v>45118</v>
      </c>
      <c r="AM29" s="19">
        <v>45113.395833333336</v>
      </c>
      <c r="AN29">
        <v>20300</v>
      </c>
      <c r="AO29">
        <v>20000</v>
      </c>
      <c r="AP29">
        <v>-300</v>
      </c>
      <c r="AR29">
        <v>-15.6</v>
      </c>
      <c r="AS29">
        <f t="shared" si="6"/>
        <v>-233.39999999999995</v>
      </c>
      <c r="AU29">
        <v>-60.5</v>
      </c>
      <c r="AV29">
        <f t="shared" si="7"/>
        <v>-370.30000000000007</v>
      </c>
      <c r="AX29">
        <v>-50.5</v>
      </c>
      <c r="AY29">
        <f t="shared" si="8"/>
        <v>-637.5</v>
      </c>
      <c r="BB29" t="s">
        <v>966</v>
      </c>
      <c r="BC29" s="19">
        <v>45320</v>
      </c>
      <c r="BD29" s="19">
        <v>45316.395833333336</v>
      </c>
      <c r="BE29">
        <v>10425</v>
      </c>
      <c r="BF29">
        <v>10675</v>
      </c>
      <c r="BG29">
        <v>250</v>
      </c>
      <c r="BI29">
        <v>-7.9</v>
      </c>
      <c r="BJ29">
        <f t="shared" si="9"/>
        <v>106</v>
      </c>
      <c r="BL29">
        <v>-27.4</v>
      </c>
      <c r="BM29">
        <f t="shared" si="10"/>
        <v>227.29999999999993</v>
      </c>
      <c r="BO29">
        <v>-59.7</v>
      </c>
      <c r="BP29">
        <f t="shared" si="11"/>
        <v>298.90000000000009</v>
      </c>
      <c r="BS29" t="s">
        <v>35</v>
      </c>
      <c r="BT29" s="19">
        <v>45316</v>
      </c>
      <c r="BU29" s="19">
        <v>45309.395833333336</v>
      </c>
      <c r="BV29">
        <v>71200</v>
      </c>
      <c r="BW29">
        <v>70800</v>
      </c>
      <c r="BX29">
        <v>-400</v>
      </c>
      <c r="BZ29">
        <v>-2.1</v>
      </c>
      <c r="CA29">
        <f t="shared" si="12"/>
        <v>-290.80000000000007</v>
      </c>
      <c r="CC29">
        <v>-25.1</v>
      </c>
      <c r="CD29">
        <f t="shared" si="13"/>
        <v>-328.90000000000015</v>
      </c>
      <c r="CF29">
        <v>-19.7</v>
      </c>
      <c r="CG29">
        <f t="shared" si="14"/>
        <v>-67.499999999999957</v>
      </c>
      <c r="CJ29" t="s">
        <v>111</v>
      </c>
      <c r="CK29" s="19">
        <v>45429</v>
      </c>
      <c r="CL29" s="19">
        <v>45428.395833333336</v>
      </c>
      <c r="CM29">
        <v>54800</v>
      </c>
      <c r="CN29">
        <v>55000</v>
      </c>
      <c r="CO29">
        <v>200</v>
      </c>
      <c r="CQ29">
        <v>-38.4</v>
      </c>
      <c r="CR29">
        <f t="shared" si="15"/>
        <v>-467.99999999999994</v>
      </c>
      <c r="CT29">
        <v>53.3</v>
      </c>
      <c r="CU29">
        <f t="shared" si="16"/>
        <v>-883.90000000000009</v>
      </c>
      <c r="CW29">
        <v>116.8</v>
      </c>
      <c r="CX29">
        <f t="shared" si="17"/>
        <v>-1121.8999999999999</v>
      </c>
      <c r="DB29">
        <v>-326.59999999999997</v>
      </c>
      <c r="DC29">
        <v>-1720.6999999999998</v>
      </c>
      <c r="DD29">
        <v>-370.30000000000007</v>
      </c>
      <c r="DE29">
        <v>227.29999999999993</v>
      </c>
      <c r="DF29">
        <v>-328.90000000000015</v>
      </c>
      <c r="DG29">
        <v>-467.99999999999994</v>
      </c>
    </row>
    <row r="30" spans="3:111">
      <c r="C30" t="s">
        <v>583</v>
      </c>
      <c r="D30" s="19">
        <v>45372</v>
      </c>
      <c r="E30" s="19">
        <v>45365.395833333336</v>
      </c>
      <c r="F30">
        <v>22150</v>
      </c>
      <c r="G30">
        <v>22050</v>
      </c>
      <c r="H30">
        <v>-100</v>
      </c>
      <c r="J30">
        <v>-10.1</v>
      </c>
      <c r="K30">
        <f t="shared" si="1"/>
        <v>-1.6000000000000103</v>
      </c>
      <c r="M30">
        <v>24.4</v>
      </c>
      <c r="N30">
        <f t="shared" si="0"/>
        <v>-302.2</v>
      </c>
      <c r="P30">
        <v>78.2</v>
      </c>
      <c r="Q30">
        <f t="shared" si="2"/>
        <v>-630.09999999999991</v>
      </c>
      <c r="T30" t="s">
        <v>960</v>
      </c>
      <c r="U30" s="19">
        <v>45371</v>
      </c>
      <c r="V30" s="19">
        <v>45365.395833333336</v>
      </c>
      <c r="W30">
        <v>46800</v>
      </c>
      <c r="X30">
        <v>46300</v>
      </c>
      <c r="Y30">
        <v>-500</v>
      </c>
      <c r="AA30">
        <v>-15.9</v>
      </c>
      <c r="AB30">
        <f t="shared" si="3"/>
        <v>-594.5</v>
      </c>
      <c r="AD30">
        <v>-60.5</v>
      </c>
      <c r="AE30">
        <f t="shared" si="4"/>
        <v>-1781.1999999999998</v>
      </c>
      <c r="AG30">
        <v>-21</v>
      </c>
      <c r="AH30">
        <f t="shared" si="5"/>
        <v>-2685.1000000000004</v>
      </c>
      <c r="AK30" t="s">
        <v>965</v>
      </c>
      <c r="AL30" s="19">
        <v>45125</v>
      </c>
      <c r="AM30" s="19">
        <v>45120.395833333336</v>
      </c>
      <c r="AN30">
        <v>20050</v>
      </c>
      <c r="AO30">
        <v>20250</v>
      </c>
      <c r="AP30">
        <v>200</v>
      </c>
      <c r="AR30">
        <v>-17.899999999999999</v>
      </c>
      <c r="AS30">
        <f t="shared" si="6"/>
        <v>-251.29999999999995</v>
      </c>
      <c r="AU30">
        <v>-66.099999999999994</v>
      </c>
      <c r="AV30">
        <f t="shared" si="7"/>
        <v>-436.40000000000009</v>
      </c>
      <c r="AX30">
        <v>113.3</v>
      </c>
      <c r="AY30">
        <f t="shared" si="8"/>
        <v>-524.20000000000005</v>
      </c>
      <c r="BB30" t="s">
        <v>966</v>
      </c>
      <c r="BC30" s="19">
        <v>45327</v>
      </c>
      <c r="BD30" s="19">
        <v>45323.395833333336</v>
      </c>
      <c r="BE30">
        <v>10625</v>
      </c>
      <c r="BF30">
        <v>10750</v>
      </c>
      <c r="BG30">
        <v>125</v>
      </c>
      <c r="BI30">
        <v>-5.5</v>
      </c>
      <c r="BJ30">
        <f t="shared" si="9"/>
        <v>100.5</v>
      </c>
      <c r="BL30">
        <v>-20.3</v>
      </c>
      <c r="BM30">
        <f t="shared" si="10"/>
        <v>206.99999999999991</v>
      </c>
      <c r="BO30">
        <v>-8.8000000000000007</v>
      </c>
      <c r="BP30">
        <f t="shared" si="11"/>
        <v>290.10000000000008</v>
      </c>
      <c r="BS30" t="s">
        <v>35</v>
      </c>
      <c r="BT30" s="19">
        <v>45324</v>
      </c>
      <c r="BU30" s="19">
        <v>45323.395833333336</v>
      </c>
      <c r="BV30">
        <v>71700</v>
      </c>
      <c r="BW30">
        <v>72100</v>
      </c>
      <c r="BX30">
        <v>400</v>
      </c>
      <c r="BZ30">
        <v>-33.299999999999997</v>
      </c>
      <c r="CA30">
        <f t="shared" si="12"/>
        <v>-324.10000000000008</v>
      </c>
      <c r="CC30">
        <v>-100.3</v>
      </c>
      <c r="CD30">
        <f t="shared" si="13"/>
        <v>-429.20000000000016</v>
      </c>
      <c r="CF30">
        <v>-21.5</v>
      </c>
      <c r="CG30">
        <f t="shared" si="14"/>
        <v>-88.999999999999957</v>
      </c>
      <c r="CJ30" t="s">
        <v>111</v>
      </c>
      <c r="CK30" s="19">
        <v>45439</v>
      </c>
      <c r="CL30" s="19">
        <v>45435.395833333336</v>
      </c>
      <c r="CM30">
        <v>55700</v>
      </c>
      <c r="CN30">
        <v>56300</v>
      </c>
      <c r="CO30">
        <v>600</v>
      </c>
      <c r="CQ30">
        <v>-27.8</v>
      </c>
      <c r="CR30">
        <f t="shared" si="15"/>
        <v>-495.79999999999995</v>
      </c>
      <c r="CT30">
        <v>-96.8</v>
      </c>
      <c r="CU30">
        <f t="shared" si="16"/>
        <v>-980.7</v>
      </c>
      <c r="CW30">
        <v>-172.9</v>
      </c>
      <c r="CX30">
        <f t="shared" si="17"/>
        <v>-1294.8</v>
      </c>
      <c r="DB30">
        <v>-302.2</v>
      </c>
      <c r="DC30">
        <v>-1781.1999999999998</v>
      </c>
      <c r="DD30">
        <v>-436.40000000000009</v>
      </c>
      <c r="DE30">
        <v>206.99999999999991</v>
      </c>
      <c r="DF30">
        <v>-429.20000000000016</v>
      </c>
      <c r="DG30">
        <v>-495.79999999999995</v>
      </c>
    </row>
    <row r="31" spans="3:111">
      <c r="C31" t="s">
        <v>583</v>
      </c>
      <c r="D31" s="19">
        <v>45379</v>
      </c>
      <c r="E31" s="19">
        <v>45372.395833333336</v>
      </c>
      <c r="F31">
        <v>22000</v>
      </c>
      <c r="G31">
        <v>22350</v>
      </c>
      <c r="H31">
        <v>350</v>
      </c>
      <c r="J31">
        <v>-11.9</v>
      </c>
      <c r="K31">
        <f t="shared" si="1"/>
        <v>-13.500000000000011</v>
      </c>
      <c r="M31">
        <v>-45.1</v>
      </c>
      <c r="N31">
        <f t="shared" si="0"/>
        <v>-347.3</v>
      </c>
      <c r="P31">
        <v>-96.3</v>
      </c>
      <c r="Q31">
        <f t="shared" si="2"/>
        <v>-726.39999999999986</v>
      </c>
      <c r="T31" t="s">
        <v>960</v>
      </c>
      <c r="U31" s="19">
        <v>45378</v>
      </c>
      <c r="V31" s="19">
        <v>45372.395833333336</v>
      </c>
      <c r="W31">
        <v>46700</v>
      </c>
      <c r="X31">
        <v>46900</v>
      </c>
      <c r="Y31">
        <v>200</v>
      </c>
      <c r="AA31">
        <v>94</v>
      </c>
      <c r="AB31">
        <f t="shared" si="3"/>
        <v>-500.5</v>
      </c>
      <c r="AD31">
        <v>240</v>
      </c>
      <c r="AE31">
        <f t="shared" si="4"/>
        <v>-1541.1999999999998</v>
      </c>
      <c r="AG31">
        <v>354.6</v>
      </c>
      <c r="AH31">
        <f t="shared" si="5"/>
        <v>-2330.5000000000005</v>
      </c>
      <c r="AK31" t="s">
        <v>965</v>
      </c>
      <c r="AL31" s="19">
        <v>45132</v>
      </c>
      <c r="AM31" s="19">
        <v>45127.395833333336</v>
      </c>
      <c r="AN31">
        <v>20600</v>
      </c>
      <c r="AO31">
        <v>20550</v>
      </c>
      <c r="AP31">
        <v>-50</v>
      </c>
      <c r="AR31">
        <v>14.7</v>
      </c>
      <c r="AS31">
        <f t="shared" si="6"/>
        <v>-236.59999999999997</v>
      </c>
      <c r="AU31">
        <v>74.5</v>
      </c>
      <c r="AV31">
        <f t="shared" si="7"/>
        <v>-361.90000000000009</v>
      </c>
      <c r="AX31">
        <v>100.7</v>
      </c>
      <c r="AY31">
        <f t="shared" si="8"/>
        <v>-423.50000000000006</v>
      </c>
      <c r="BB31" t="s">
        <v>966</v>
      </c>
      <c r="BC31" s="19">
        <v>45334</v>
      </c>
      <c r="BD31" s="19">
        <v>45330.395833333336</v>
      </c>
      <c r="BE31">
        <v>10850</v>
      </c>
      <c r="BF31">
        <v>10650</v>
      </c>
      <c r="BG31">
        <v>-200</v>
      </c>
      <c r="BI31">
        <v>-4.8</v>
      </c>
      <c r="BJ31">
        <f t="shared" si="9"/>
        <v>95.7</v>
      </c>
      <c r="BL31">
        <v>-19.8</v>
      </c>
      <c r="BM31">
        <f t="shared" si="10"/>
        <v>187.1999999999999</v>
      </c>
      <c r="BO31">
        <v>-44</v>
      </c>
      <c r="BP31">
        <f t="shared" si="11"/>
        <v>246.10000000000008</v>
      </c>
      <c r="BS31" t="s">
        <v>35</v>
      </c>
      <c r="BT31" s="19">
        <v>45331</v>
      </c>
      <c r="BU31" s="19">
        <v>45330.395833333336</v>
      </c>
      <c r="BV31">
        <v>71400</v>
      </c>
      <c r="BW31">
        <v>71600</v>
      </c>
      <c r="BX31">
        <v>200</v>
      </c>
      <c r="BZ31">
        <v>-17.2</v>
      </c>
      <c r="CA31">
        <f t="shared" si="12"/>
        <v>-341.30000000000007</v>
      </c>
      <c r="CC31">
        <v>117.9</v>
      </c>
      <c r="CD31">
        <f t="shared" si="13"/>
        <v>-311.30000000000018</v>
      </c>
      <c r="CF31">
        <v>216.2</v>
      </c>
      <c r="CG31">
        <f t="shared" si="14"/>
        <v>127.20000000000003</v>
      </c>
      <c r="CJ31" t="s">
        <v>111</v>
      </c>
      <c r="CK31" s="19">
        <v>45446</v>
      </c>
      <c r="CL31" s="19">
        <v>45442.395833333336</v>
      </c>
      <c r="CM31">
        <v>55600</v>
      </c>
      <c r="CN31">
        <v>58400</v>
      </c>
      <c r="CO31">
        <v>2800</v>
      </c>
      <c r="CQ31">
        <v>-11.2</v>
      </c>
      <c r="CR31">
        <f t="shared" si="15"/>
        <v>-506.99999999999994</v>
      </c>
      <c r="CT31">
        <v>-44.5</v>
      </c>
      <c r="CU31">
        <f t="shared" si="16"/>
        <v>-1025.2</v>
      </c>
      <c r="CW31">
        <v>-119.5</v>
      </c>
      <c r="CX31">
        <f t="shared" si="17"/>
        <v>-1414.3</v>
      </c>
      <c r="DB31">
        <v>-347.3</v>
      </c>
      <c r="DC31">
        <v>-1541.1999999999998</v>
      </c>
      <c r="DD31">
        <v>-361.90000000000009</v>
      </c>
      <c r="DE31">
        <v>187.1999999999999</v>
      </c>
      <c r="DF31">
        <v>-311.30000000000018</v>
      </c>
      <c r="DG31">
        <v>-506.99999999999994</v>
      </c>
    </row>
    <row r="32" spans="3:111">
      <c r="C32" t="s">
        <v>583</v>
      </c>
      <c r="D32" s="19">
        <v>45386</v>
      </c>
      <c r="E32" s="19">
        <v>45379.395833333336</v>
      </c>
      <c r="F32">
        <v>22300</v>
      </c>
      <c r="G32">
        <v>22550</v>
      </c>
      <c r="H32">
        <v>250</v>
      </c>
      <c r="J32">
        <v>-13.4</v>
      </c>
      <c r="K32">
        <f t="shared" si="1"/>
        <v>-26.900000000000013</v>
      </c>
      <c r="M32">
        <v>-48.5</v>
      </c>
      <c r="N32">
        <f t="shared" si="0"/>
        <v>-395.8</v>
      </c>
      <c r="P32">
        <v>-15.3</v>
      </c>
      <c r="Q32">
        <f t="shared" si="2"/>
        <v>-741.69999999999982</v>
      </c>
      <c r="T32" t="s">
        <v>960</v>
      </c>
      <c r="U32" s="19">
        <v>45385</v>
      </c>
      <c r="V32" s="19">
        <v>45379.395833333336</v>
      </c>
      <c r="W32">
        <v>47100</v>
      </c>
      <c r="X32">
        <v>47700</v>
      </c>
      <c r="Y32">
        <v>600</v>
      </c>
      <c r="AA32">
        <v>-19.2</v>
      </c>
      <c r="AB32">
        <f t="shared" si="3"/>
        <v>-519.70000000000005</v>
      </c>
      <c r="AD32">
        <v>-77.8</v>
      </c>
      <c r="AE32">
        <f t="shared" si="4"/>
        <v>-1618.9999999999998</v>
      </c>
      <c r="AG32">
        <v>-97</v>
      </c>
      <c r="AH32">
        <f t="shared" si="5"/>
        <v>-2427.5000000000005</v>
      </c>
      <c r="AK32" t="s">
        <v>965</v>
      </c>
      <c r="AL32" s="19">
        <v>45139</v>
      </c>
      <c r="AM32" s="19">
        <v>45134.395833333336</v>
      </c>
      <c r="AN32">
        <v>20400</v>
      </c>
      <c r="AO32">
        <v>20300</v>
      </c>
      <c r="AP32">
        <v>-100</v>
      </c>
      <c r="AR32">
        <v>9.6</v>
      </c>
      <c r="AS32">
        <f t="shared" si="6"/>
        <v>-226.99999999999997</v>
      </c>
      <c r="AU32">
        <v>66.599999999999994</v>
      </c>
      <c r="AV32">
        <f t="shared" si="7"/>
        <v>-295.30000000000007</v>
      </c>
      <c r="AX32">
        <v>-59</v>
      </c>
      <c r="AY32">
        <f t="shared" si="8"/>
        <v>-482.50000000000006</v>
      </c>
      <c r="BB32" t="s">
        <v>966</v>
      </c>
      <c r="BC32" s="19">
        <v>45341</v>
      </c>
      <c r="BD32" s="19">
        <v>45337.395833333336</v>
      </c>
      <c r="BE32">
        <v>10900</v>
      </c>
      <c r="BF32">
        <v>11025</v>
      </c>
      <c r="BG32">
        <v>125</v>
      </c>
      <c r="BI32">
        <v>-5</v>
      </c>
      <c r="BJ32">
        <f t="shared" si="9"/>
        <v>90.7</v>
      </c>
      <c r="BL32">
        <v>-19.8</v>
      </c>
      <c r="BM32">
        <f t="shared" si="10"/>
        <v>167.39999999999989</v>
      </c>
      <c r="BO32">
        <v>-15.6</v>
      </c>
      <c r="BP32">
        <f t="shared" si="11"/>
        <v>230.50000000000009</v>
      </c>
      <c r="BS32" t="s">
        <v>35</v>
      </c>
      <c r="BT32" s="19">
        <v>45338</v>
      </c>
      <c r="BU32" s="19">
        <v>45337.395833333336</v>
      </c>
      <c r="BV32">
        <v>72100</v>
      </c>
      <c r="BW32">
        <v>72400</v>
      </c>
      <c r="BX32">
        <v>300</v>
      </c>
      <c r="BZ32">
        <v>-26.6</v>
      </c>
      <c r="CA32">
        <f t="shared" si="12"/>
        <v>-367.90000000000009</v>
      </c>
      <c r="CC32">
        <v>-24.4</v>
      </c>
      <c r="CD32">
        <f t="shared" si="13"/>
        <v>-335.70000000000016</v>
      </c>
      <c r="CF32">
        <v>65.099999999999994</v>
      </c>
      <c r="CG32">
        <f t="shared" si="14"/>
        <v>192.3</v>
      </c>
      <c r="CJ32" t="s">
        <v>111</v>
      </c>
      <c r="CK32" s="19">
        <v>45453</v>
      </c>
      <c r="CL32" s="19">
        <v>45449.395833333336</v>
      </c>
      <c r="CM32">
        <v>56100</v>
      </c>
      <c r="CN32">
        <v>56700</v>
      </c>
      <c r="CO32">
        <v>600</v>
      </c>
      <c r="CQ32">
        <v>-26.9</v>
      </c>
      <c r="CR32">
        <f t="shared" si="15"/>
        <v>-533.9</v>
      </c>
      <c r="CT32">
        <v>-59.1</v>
      </c>
      <c r="CU32">
        <f t="shared" si="16"/>
        <v>-1084.3</v>
      </c>
      <c r="CW32">
        <v>-133.80000000000001</v>
      </c>
      <c r="CX32">
        <f t="shared" si="17"/>
        <v>-1548.1</v>
      </c>
      <c r="DB32">
        <v>-395.8</v>
      </c>
      <c r="DC32">
        <v>-1618.9999999999998</v>
      </c>
      <c r="DD32">
        <v>-295.30000000000007</v>
      </c>
      <c r="DE32">
        <v>167.39999999999989</v>
      </c>
      <c r="DF32">
        <v>-335.70000000000016</v>
      </c>
      <c r="DG32">
        <v>-533.9</v>
      </c>
    </row>
    <row r="33" spans="3:111">
      <c r="C33" t="s">
        <v>583</v>
      </c>
      <c r="D33" s="19">
        <v>45392</v>
      </c>
      <c r="E33" s="19">
        <v>45386.395833333336</v>
      </c>
      <c r="F33">
        <v>22550</v>
      </c>
      <c r="G33">
        <v>22750</v>
      </c>
      <c r="H33">
        <v>200</v>
      </c>
      <c r="J33">
        <v>-12.3</v>
      </c>
      <c r="K33">
        <f t="shared" si="1"/>
        <v>-39.200000000000017</v>
      </c>
      <c r="M33">
        <v>-48.8</v>
      </c>
      <c r="N33">
        <f t="shared" si="0"/>
        <v>-444.6</v>
      </c>
      <c r="P33">
        <v>-11.6</v>
      </c>
      <c r="Q33">
        <f t="shared" si="2"/>
        <v>-753.29999999999984</v>
      </c>
      <c r="T33" t="s">
        <v>960</v>
      </c>
      <c r="U33" s="19">
        <v>45392</v>
      </c>
      <c r="V33" s="19">
        <v>45386.395833333336</v>
      </c>
      <c r="W33">
        <v>48100</v>
      </c>
      <c r="X33">
        <v>48900</v>
      </c>
      <c r="Y33">
        <v>800</v>
      </c>
      <c r="AA33">
        <v>-20.7</v>
      </c>
      <c r="AB33">
        <f t="shared" si="3"/>
        <v>-540.40000000000009</v>
      </c>
      <c r="AD33">
        <v>-81.3</v>
      </c>
      <c r="AE33">
        <f t="shared" si="4"/>
        <v>-1700.2999999999997</v>
      </c>
      <c r="AG33">
        <v>-176.9</v>
      </c>
      <c r="AH33">
        <f t="shared" si="5"/>
        <v>-2604.4000000000005</v>
      </c>
      <c r="AK33" t="s">
        <v>965</v>
      </c>
      <c r="AL33" s="19">
        <v>45146</v>
      </c>
      <c r="AM33" s="19">
        <v>45141.395833333336</v>
      </c>
      <c r="AN33">
        <v>19850</v>
      </c>
      <c r="AO33">
        <v>20100</v>
      </c>
      <c r="AP33">
        <v>250</v>
      </c>
      <c r="AR33">
        <v>-15.4</v>
      </c>
      <c r="AS33">
        <f t="shared" si="6"/>
        <v>-242.39999999999998</v>
      </c>
      <c r="AU33">
        <v>-56.8</v>
      </c>
      <c r="AV33">
        <f t="shared" si="7"/>
        <v>-352.10000000000008</v>
      </c>
      <c r="AX33">
        <v>-92.5</v>
      </c>
      <c r="AY33">
        <f t="shared" si="8"/>
        <v>-575</v>
      </c>
      <c r="BB33" t="s">
        <v>966</v>
      </c>
      <c r="BC33" s="19">
        <v>45362</v>
      </c>
      <c r="BD33" s="19">
        <v>45358.395833333336</v>
      </c>
      <c r="BE33">
        <v>10875</v>
      </c>
      <c r="BF33">
        <v>10850</v>
      </c>
      <c r="BG33">
        <v>-25</v>
      </c>
      <c r="BI33">
        <v>15.8</v>
      </c>
      <c r="BJ33">
        <f t="shared" si="9"/>
        <v>106.5</v>
      </c>
      <c r="BL33">
        <v>37.799999999999997</v>
      </c>
      <c r="BM33">
        <f t="shared" si="10"/>
        <v>205.19999999999987</v>
      </c>
      <c r="BO33">
        <v>48.8</v>
      </c>
      <c r="BP33">
        <f t="shared" si="11"/>
        <v>279.30000000000007</v>
      </c>
      <c r="BS33" t="s">
        <v>35</v>
      </c>
      <c r="BT33" s="19">
        <v>45345</v>
      </c>
      <c r="BU33" s="19">
        <v>45344.395833333336</v>
      </c>
      <c r="BV33">
        <v>73200</v>
      </c>
      <c r="BW33">
        <v>73100</v>
      </c>
      <c r="BX33">
        <v>-100</v>
      </c>
      <c r="BZ33">
        <v>119.2</v>
      </c>
      <c r="CA33">
        <f t="shared" si="12"/>
        <v>-248.7000000000001</v>
      </c>
      <c r="CC33">
        <v>242.8</v>
      </c>
      <c r="CD33">
        <f t="shared" si="13"/>
        <v>-92.900000000000148</v>
      </c>
      <c r="CF33">
        <v>320.8</v>
      </c>
      <c r="CG33">
        <f t="shared" si="14"/>
        <v>513.1</v>
      </c>
      <c r="CJ33" t="s">
        <v>111</v>
      </c>
      <c r="CK33" s="19">
        <v>45457</v>
      </c>
      <c r="CL33" s="19">
        <v>45456.395833333336</v>
      </c>
      <c r="CM33">
        <v>56800</v>
      </c>
      <c r="CN33">
        <v>56800</v>
      </c>
      <c r="CO33">
        <v>0</v>
      </c>
      <c r="CQ33">
        <v>101.3</v>
      </c>
      <c r="CR33">
        <f t="shared" si="15"/>
        <v>-432.59999999999997</v>
      </c>
      <c r="CT33">
        <v>199.9</v>
      </c>
      <c r="CU33">
        <f t="shared" si="16"/>
        <v>-884.4</v>
      </c>
      <c r="CW33">
        <v>251</v>
      </c>
      <c r="CX33">
        <f t="shared" si="17"/>
        <v>-1297.0999999999999</v>
      </c>
      <c r="DB33">
        <v>-444.6</v>
      </c>
      <c r="DC33">
        <v>-1700.2999999999997</v>
      </c>
      <c r="DD33">
        <v>-352.10000000000008</v>
      </c>
      <c r="DE33">
        <v>205.19999999999987</v>
      </c>
      <c r="DF33">
        <v>-92.900000000000148</v>
      </c>
      <c r="DG33">
        <v>-432.59999999999997</v>
      </c>
    </row>
    <row r="34" spans="3:111">
      <c r="C34" t="s">
        <v>583</v>
      </c>
      <c r="D34" s="19">
        <v>45400</v>
      </c>
      <c r="E34" s="19">
        <v>45392.395833333336</v>
      </c>
      <c r="F34">
        <v>22750</v>
      </c>
      <c r="G34">
        <v>22050</v>
      </c>
      <c r="H34">
        <v>-700</v>
      </c>
      <c r="J34">
        <v>-11.6</v>
      </c>
      <c r="K34">
        <f t="shared" si="1"/>
        <v>-50.800000000000018</v>
      </c>
      <c r="M34">
        <v>-46.4</v>
      </c>
      <c r="N34">
        <f t="shared" si="0"/>
        <v>-491</v>
      </c>
      <c r="P34">
        <v>-101.6</v>
      </c>
      <c r="Q34">
        <f t="shared" si="2"/>
        <v>-854.89999999999986</v>
      </c>
      <c r="T34" t="s">
        <v>960</v>
      </c>
      <c r="U34" s="19">
        <v>45398</v>
      </c>
      <c r="V34" s="19">
        <v>45392.395833333336</v>
      </c>
      <c r="W34">
        <v>48900</v>
      </c>
      <c r="X34">
        <v>47500</v>
      </c>
      <c r="Y34">
        <v>-1400</v>
      </c>
      <c r="AA34">
        <v>-22.3</v>
      </c>
      <c r="AB34">
        <f t="shared" si="3"/>
        <v>-562.70000000000005</v>
      </c>
      <c r="AD34">
        <v>-89.4</v>
      </c>
      <c r="AE34">
        <f t="shared" si="4"/>
        <v>-1789.6999999999998</v>
      </c>
      <c r="AG34">
        <v>-190.1</v>
      </c>
      <c r="AH34">
        <f t="shared" si="5"/>
        <v>-2794.5000000000005</v>
      </c>
      <c r="AK34" t="s">
        <v>965</v>
      </c>
      <c r="AL34" s="19">
        <v>45152</v>
      </c>
      <c r="AM34" s="19">
        <v>45148.395833333336</v>
      </c>
      <c r="AN34">
        <v>19900</v>
      </c>
      <c r="AO34">
        <v>19650</v>
      </c>
      <c r="AP34">
        <v>-250</v>
      </c>
      <c r="AR34">
        <v>-19.100000000000001</v>
      </c>
      <c r="AS34">
        <f t="shared" si="6"/>
        <v>-261.5</v>
      </c>
      <c r="AU34">
        <v>-70.599999999999994</v>
      </c>
      <c r="AV34">
        <f t="shared" si="7"/>
        <v>-422.70000000000005</v>
      </c>
      <c r="AX34">
        <v>163.30000000000001</v>
      </c>
      <c r="AY34">
        <f t="shared" si="8"/>
        <v>-411.7</v>
      </c>
      <c r="BB34" t="s">
        <v>966</v>
      </c>
      <c r="BC34" s="19">
        <v>45369</v>
      </c>
      <c r="BD34" s="19">
        <v>45365.395833333336</v>
      </c>
      <c r="BE34">
        <v>10525</v>
      </c>
      <c r="BF34">
        <v>10325</v>
      </c>
      <c r="BG34">
        <v>-200</v>
      </c>
      <c r="BI34">
        <v>-4.9000000000000004</v>
      </c>
      <c r="BJ34">
        <f t="shared" si="9"/>
        <v>101.6</v>
      </c>
      <c r="BL34">
        <v>-20.399999999999999</v>
      </c>
      <c r="BM34">
        <f t="shared" si="10"/>
        <v>184.79999999999987</v>
      </c>
      <c r="BO34">
        <v>-46</v>
      </c>
      <c r="BP34">
        <f t="shared" si="11"/>
        <v>233.30000000000007</v>
      </c>
      <c r="BS34" t="s">
        <v>35</v>
      </c>
      <c r="BT34" s="19">
        <v>45352</v>
      </c>
      <c r="BU34" s="19">
        <v>45351.395833333336</v>
      </c>
      <c r="BV34">
        <v>72600</v>
      </c>
      <c r="BW34">
        <v>73700</v>
      </c>
      <c r="BX34">
        <v>1100</v>
      </c>
      <c r="BZ34">
        <v>-30.4</v>
      </c>
      <c r="CA34">
        <f t="shared" si="12"/>
        <v>-279.10000000000008</v>
      </c>
      <c r="CC34">
        <v>-104.3</v>
      </c>
      <c r="CD34">
        <f t="shared" si="13"/>
        <v>-197.20000000000016</v>
      </c>
      <c r="CF34">
        <v>-215.7</v>
      </c>
      <c r="CG34">
        <f t="shared" si="14"/>
        <v>297.40000000000003</v>
      </c>
      <c r="CJ34" t="s">
        <v>111</v>
      </c>
      <c r="CK34" s="19">
        <v>45467</v>
      </c>
      <c r="CL34" s="19">
        <v>45463.395833333336</v>
      </c>
      <c r="CM34">
        <v>58900</v>
      </c>
      <c r="CN34">
        <v>58700</v>
      </c>
      <c r="CO34">
        <v>-200</v>
      </c>
      <c r="CQ34">
        <v>1.6</v>
      </c>
      <c r="CR34">
        <f t="shared" si="15"/>
        <v>-430.99999999999994</v>
      </c>
      <c r="CT34">
        <v>140.4</v>
      </c>
      <c r="CU34">
        <f t="shared" si="16"/>
        <v>-744</v>
      </c>
      <c r="CW34">
        <v>235.1</v>
      </c>
      <c r="CX34">
        <f t="shared" si="17"/>
        <v>-1062</v>
      </c>
      <c r="DB34">
        <v>-491</v>
      </c>
      <c r="DC34">
        <v>-1789.6999999999998</v>
      </c>
      <c r="DD34">
        <v>-422.70000000000005</v>
      </c>
      <c r="DE34">
        <v>184.79999999999987</v>
      </c>
      <c r="DF34">
        <v>-197.20000000000016</v>
      </c>
      <c r="DG34">
        <v>-430.99999999999994</v>
      </c>
    </row>
    <row r="35" spans="3:111">
      <c r="C35" t="s">
        <v>583</v>
      </c>
      <c r="D35" s="19">
        <v>45407</v>
      </c>
      <c r="E35" s="19">
        <v>45400.395833333336</v>
      </c>
      <c r="F35">
        <v>22000</v>
      </c>
      <c r="G35">
        <v>22550</v>
      </c>
      <c r="H35">
        <v>550</v>
      </c>
      <c r="J35">
        <v>-11.8</v>
      </c>
      <c r="K35">
        <f t="shared" si="1"/>
        <v>-62.600000000000023</v>
      </c>
      <c r="M35">
        <v>-40.700000000000003</v>
      </c>
      <c r="N35">
        <f t="shared" si="0"/>
        <v>-531.70000000000005</v>
      </c>
      <c r="P35">
        <v>-87.2</v>
      </c>
      <c r="Q35">
        <f t="shared" si="2"/>
        <v>-942.09999999999991</v>
      </c>
      <c r="T35" t="s">
        <v>960</v>
      </c>
      <c r="U35" s="19">
        <v>45406</v>
      </c>
      <c r="V35" s="19">
        <v>45400.395833333336</v>
      </c>
      <c r="W35">
        <v>47100</v>
      </c>
      <c r="X35">
        <v>48200</v>
      </c>
      <c r="Y35">
        <v>1100</v>
      </c>
      <c r="AA35">
        <v>-18.3</v>
      </c>
      <c r="AB35">
        <f t="shared" si="3"/>
        <v>-581</v>
      </c>
      <c r="AD35">
        <v>-62.6</v>
      </c>
      <c r="AE35">
        <f t="shared" si="4"/>
        <v>-1852.2999999999997</v>
      </c>
      <c r="AG35">
        <v>-138.80000000000001</v>
      </c>
      <c r="AH35">
        <f t="shared" si="5"/>
        <v>-2933.3000000000006</v>
      </c>
      <c r="AK35" t="s">
        <v>965</v>
      </c>
      <c r="AL35" s="19">
        <v>45160</v>
      </c>
      <c r="AM35" s="19">
        <v>45155.395833333336</v>
      </c>
      <c r="AN35">
        <v>19550</v>
      </c>
      <c r="AO35">
        <v>19550</v>
      </c>
      <c r="AP35">
        <v>0</v>
      </c>
      <c r="AR35">
        <v>80.7</v>
      </c>
      <c r="AS35">
        <f t="shared" si="6"/>
        <v>-180.8</v>
      </c>
      <c r="AU35">
        <v>133.80000000000001</v>
      </c>
      <c r="AV35">
        <f t="shared" si="7"/>
        <v>-288.90000000000003</v>
      </c>
      <c r="AX35">
        <v>64.7</v>
      </c>
      <c r="AY35">
        <f t="shared" si="8"/>
        <v>-347</v>
      </c>
      <c r="BB35" t="s">
        <v>966</v>
      </c>
      <c r="BC35" s="19">
        <v>45373</v>
      </c>
      <c r="BD35" s="19">
        <v>45372.395833333336</v>
      </c>
      <c r="BE35">
        <v>10425</v>
      </c>
      <c r="BF35">
        <v>10400</v>
      </c>
      <c r="BG35">
        <v>-25</v>
      </c>
      <c r="BI35">
        <v>17.2</v>
      </c>
      <c r="BJ35">
        <f t="shared" si="9"/>
        <v>118.8</v>
      </c>
      <c r="BL35">
        <v>40.4</v>
      </c>
      <c r="BM35">
        <f t="shared" si="10"/>
        <v>225.19999999999987</v>
      </c>
      <c r="BO35">
        <v>52</v>
      </c>
      <c r="BP35">
        <f t="shared" si="11"/>
        <v>285.30000000000007</v>
      </c>
      <c r="BS35" t="s">
        <v>35</v>
      </c>
      <c r="BT35" s="19">
        <v>45358</v>
      </c>
      <c r="BU35" s="19">
        <v>45351.395833333336</v>
      </c>
      <c r="BV35">
        <v>72600</v>
      </c>
      <c r="BW35">
        <v>74100</v>
      </c>
      <c r="BX35">
        <v>1500</v>
      </c>
      <c r="BZ35">
        <v>144.19999999999999</v>
      </c>
      <c r="CA35">
        <f t="shared" si="12"/>
        <v>-134.90000000000009</v>
      </c>
      <c r="CC35">
        <v>106.3</v>
      </c>
      <c r="CD35">
        <f t="shared" si="13"/>
        <v>-90.900000000000162</v>
      </c>
      <c r="CF35">
        <v>64.5</v>
      </c>
      <c r="CG35">
        <f t="shared" si="14"/>
        <v>361.90000000000003</v>
      </c>
      <c r="CJ35" t="s">
        <v>111</v>
      </c>
      <c r="CK35" s="19">
        <v>45474</v>
      </c>
      <c r="CL35" s="19">
        <v>45470.395833333336</v>
      </c>
      <c r="CM35">
        <v>60400</v>
      </c>
      <c r="CN35">
        <v>59800</v>
      </c>
      <c r="CO35">
        <v>-600</v>
      </c>
      <c r="CQ35">
        <v>-28</v>
      </c>
      <c r="CR35">
        <f t="shared" si="15"/>
        <v>-458.99999999999994</v>
      </c>
      <c r="CT35">
        <v>-90</v>
      </c>
      <c r="CU35">
        <f t="shared" si="16"/>
        <v>-834</v>
      </c>
      <c r="CW35">
        <v>-139.1</v>
      </c>
      <c r="CX35">
        <f t="shared" si="17"/>
        <v>-1201.0999999999999</v>
      </c>
      <c r="DB35">
        <v>-531.70000000000005</v>
      </c>
      <c r="DC35">
        <v>-1852.2999999999997</v>
      </c>
      <c r="DD35">
        <v>-288.90000000000003</v>
      </c>
      <c r="DE35">
        <v>225.19999999999987</v>
      </c>
      <c r="DF35">
        <v>-90.900000000000162</v>
      </c>
      <c r="DG35">
        <v>-458.99999999999994</v>
      </c>
    </row>
    <row r="36" spans="3:111">
      <c r="C36" t="s">
        <v>583</v>
      </c>
      <c r="D36" s="19">
        <v>45414</v>
      </c>
      <c r="E36" s="19">
        <v>45407.395833333336</v>
      </c>
      <c r="F36">
        <v>22550</v>
      </c>
      <c r="G36">
        <v>22650</v>
      </c>
      <c r="H36">
        <v>100</v>
      </c>
      <c r="J36">
        <v>-11</v>
      </c>
      <c r="K36">
        <f t="shared" si="1"/>
        <v>-73.600000000000023</v>
      </c>
      <c r="M36">
        <v>54.2</v>
      </c>
      <c r="N36">
        <f t="shared" ref="N36:N47" si="18">M36+N35</f>
        <v>-477.50000000000006</v>
      </c>
      <c r="P36">
        <v>99.5</v>
      </c>
      <c r="Q36">
        <f t="shared" si="2"/>
        <v>-842.59999999999991</v>
      </c>
      <c r="T36" t="s">
        <v>960</v>
      </c>
      <c r="U36" s="19">
        <v>45412</v>
      </c>
      <c r="V36" s="19">
        <v>45407.395833333336</v>
      </c>
      <c r="W36">
        <v>48400</v>
      </c>
      <c r="X36">
        <v>49300</v>
      </c>
      <c r="Y36">
        <v>900</v>
      </c>
      <c r="AA36">
        <v>-23.4</v>
      </c>
      <c r="AB36">
        <f t="shared" si="3"/>
        <v>-604.4</v>
      </c>
      <c r="AD36">
        <v>-83.6</v>
      </c>
      <c r="AE36">
        <f t="shared" si="4"/>
        <v>-1935.8999999999996</v>
      </c>
      <c r="AG36">
        <v>-183.4</v>
      </c>
      <c r="AH36">
        <f t="shared" si="5"/>
        <v>-3116.7000000000007</v>
      </c>
      <c r="AK36" t="s">
        <v>965</v>
      </c>
      <c r="AL36" s="19">
        <v>45167</v>
      </c>
      <c r="AM36" s="19">
        <v>45162.395833333336</v>
      </c>
      <c r="AN36">
        <v>19700</v>
      </c>
      <c r="AO36">
        <v>19800</v>
      </c>
      <c r="AP36">
        <v>100</v>
      </c>
      <c r="AR36">
        <v>-16.2</v>
      </c>
      <c r="AS36">
        <f t="shared" si="6"/>
        <v>-197</v>
      </c>
      <c r="AU36">
        <v>35.6</v>
      </c>
      <c r="AV36">
        <f t="shared" si="7"/>
        <v>-253.30000000000004</v>
      </c>
      <c r="AX36">
        <v>16.899999999999999</v>
      </c>
      <c r="AY36">
        <f t="shared" si="8"/>
        <v>-330.1</v>
      </c>
      <c r="BB36" t="s">
        <v>966</v>
      </c>
      <c r="BC36" s="19">
        <v>45383</v>
      </c>
      <c r="BD36" s="19">
        <v>45379.395833333336</v>
      </c>
      <c r="BE36">
        <v>10525</v>
      </c>
      <c r="BF36">
        <v>10700</v>
      </c>
      <c r="BG36">
        <v>175</v>
      </c>
      <c r="BI36">
        <v>-10.9</v>
      </c>
      <c r="BJ36">
        <f t="shared" si="9"/>
        <v>107.89999999999999</v>
      </c>
      <c r="BL36">
        <v>-38.9</v>
      </c>
      <c r="BM36">
        <f t="shared" si="10"/>
        <v>186.29999999999987</v>
      </c>
      <c r="BO36">
        <v>-78.5</v>
      </c>
      <c r="BP36">
        <f t="shared" si="11"/>
        <v>206.80000000000007</v>
      </c>
      <c r="BS36" t="s">
        <v>35</v>
      </c>
      <c r="BT36" s="19">
        <v>45366</v>
      </c>
      <c r="BU36" s="19">
        <v>45365.395833333336</v>
      </c>
      <c r="BV36">
        <v>73100</v>
      </c>
      <c r="BW36">
        <v>72700</v>
      </c>
      <c r="BX36">
        <v>-400</v>
      </c>
      <c r="BZ36">
        <v>-32.1</v>
      </c>
      <c r="CA36">
        <f t="shared" si="12"/>
        <v>-167.00000000000009</v>
      </c>
      <c r="CC36">
        <v>-113.7</v>
      </c>
      <c r="CD36">
        <f t="shared" si="13"/>
        <v>-204.60000000000016</v>
      </c>
      <c r="CF36">
        <v>-95.7</v>
      </c>
      <c r="CG36">
        <f t="shared" si="14"/>
        <v>266.20000000000005</v>
      </c>
      <c r="CJ36" t="s">
        <v>111</v>
      </c>
      <c r="CK36" s="19">
        <v>45481</v>
      </c>
      <c r="CL36" s="19">
        <v>45477.395833333336</v>
      </c>
      <c r="CM36">
        <v>60400</v>
      </c>
      <c r="CN36">
        <v>60200</v>
      </c>
      <c r="CO36">
        <v>-200</v>
      </c>
      <c r="CQ36">
        <v>-26.8</v>
      </c>
      <c r="CR36">
        <f t="shared" si="15"/>
        <v>-485.79999999999995</v>
      </c>
      <c r="CT36">
        <v>-1.6</v>
      </c>
      <c r="CU36">
        <f t="shared" si="16"/>
        <v>-835.6</v>
      </c>
      <c r="CW36">
        <v>95.5</v>
      </c>
      <c r="CX36">
        <f t="shared" si="17"/>
        <v>-1105.5999999999999</v>
      </c>
      <c r="DB36">
        <v>-477.50000000000006</v>
      </c>
      <c r="DC36">
        <v>-1935.8999999999996</v>
      </c>
      <c r="DD36">
        <v>-253.30000000000004</v>
      </c>
      <c r="DE36">
        <v>186.29999999999987</v>
      </c>
      <c r="DF36">
        <v>-204.60000000000016</v>
      </c>
      <c r="DG36">
        <v>-485.79999999999995</v>
      </c>
    </row>
    <row r="37" spans="3:111">
      <c r="C37" t="s">
        <v>583</v>
      </c>
      <c r="D37" s="19">
        <v>45421</v>
      </c>
      <c r="E37" s="19">
        <v>45414.395833333336</v>
      </c>
      <c r="F37">
        <v>22650</v>
      </c>
      <c r="G37">
        <v>21950</v>
      </c>
      <c r="H37">
        <v>-700</v>
      </c>
      <c r="J37">
        <v>-12</v>
      </c>
      <c r="K37">
        <f t="shared" si="1"/>
        <v>-85.600000000000023</v>
      </c>
      <c r="M37">
        <v>-42.7</v>
      </c>
      <c r="N37">
        <f t="shared" si="18"/>
        <v>-520.20000000000005</v>
      </c>
      <c r="P37">
        <v>-94</v>
      </c>
      <c r="Q37">
        <f t="shared" si="2"/>
        <v>-936.59999999999991</v>
      </c>
      <c r="T37" t="s">
        <v>960</v>
      </c>
      <c r="U37" s="19">
        <v>45420</v>
      </c>
      <c r="V37" s="19">
        <v>45414.395833333336</v>
      </c>
      <c r="W37">
        <v>49300</v>
      </c>
      <c r="X37">
        <v>48100</v>
      </c>
      <c r="Y37">
        <v>-1200</v>
      </c>
      <c r="AA37">
        <v>-19.399999999999999</v>
      </c>
      <c r="AB37">
        <f t="shared" si="3"/>
        <v>-623.79999999999995</v>
      </c>
      <c r="AD37">
        <v>-70.099999999999994</v>
      </c>
      <c r="AE37">
        <f t="shared" si="4"/>
        <v>-2005.9999999999995</v>
      </c>
      <c r="AG37">
        <v>-151</v>
      </c>
      <c r="AH37">
        <f t="shared" si="5"/>
        <v>-3267.7000000000007</v>
      </c>
      <c r="AK37" t="s">
        <v>965</v>
      </c>
      <c r="AL37" s="19">
        <v>45174</v>
      </c>
      <c r="AM37" s="19">
        <v>45169.395833333336</v>
      </c>
      <c r="AN37">
        <v>19600</v>
      </c>
      <c r="AO37">
        <v>19750</v>
      </c>
      <c r="AP37">
        <v>150</v>
      </c>
      <c r="AR37">
        <v>-15.8</v>
      </c>
      <c r="AS37">
        <f t="shared" si="6"/>
        <v>-212.8</v>
      </c>
      <c r="AU37">
        <v>-14.6</v>
      </c>
      <c r="AV37">
        <f t="shared" si="7"/>
        <v>-267.90000000000003</v>
      </c>
      <c r="AX37">
        <v>-150.9</v>
      </c>
      <c r="AY37">
        <f t="shared" si="8"/>
        <v>-481</v>
      </c>
      <c r="BB37" t="s">
        <v>966</v>
      </c>
      <c r="BC37" s="19">
        <v>45390</v>
      </c>
      <c r="BD37" s="19">
        <v>45386.395833333336</v>
      </c>
      <c r="BE37">
        <v>10825</v>
      </c>
      <c r="BF37">
        <v>10875</v>
      </c>
      <c r="BG37">
        <v>50</v>
      </c>
      <c r="BI37">
        <v>1.6</v>
      </c>
      <c r="BJ37">
        <f t="shared" si="9"/>
        <v>109.49999999999999</v>
      </c>
      <c r="BL37">
        <v>31.3</v>
      </c>
      <c r="BM37">
        <f t="shared" si="10"/>
        <v>217.59999999999988</v>
      </c>
      <c r="BO37">
        <v>51.5</v>
      </c>
      <c r="BP37">
        <f t="shared" si="11"/>
        <v>258.30000000000007</v>
      </c>
      <c r="BS37" t="s">
        <v>35</v>
      </c>
      <c r="BT37" s="19">
        <v>45373</v>
      </c>
      <c r="BU37" s="19">
        <v>45372.395833333336</v>
      </c>
      <c r="BV37">
        <v>72700</v>
      </c>
      <c r="BW37">
        <v>72800</v>
      </c>
      <c r="BX37">
        <v>100</v>
      </c>
      <c r="BZ37">
        <v>33.5</v>
      </c>
      <c r="CA37">
        <f t="shared" si="12"/>
        <v>-133.50000000000009</v>
      </c>
      <c r="CC37">
        <v>142.80000000000001</v>
      </c>
      <c r="CD37">
        <f t="shared" si="13"/>
        <v>-61.800000000000153</v>
      </c>
      <c r="CF37">
        <v>207</v>
      </c>
      <c r="CG37">
        <f t="shared" si="14"/>
        <v>473.20000000000005</v>
      </c>
      <c r="CJ37" t="s">
        <v>111</v>
      </c>
      <c r="CK37" s="19">
        <v>45488</v>
      </c>
      <c r="CL37" s="19">
        <v>45484.395833333336</v>
      </c>
      <c r="CM37">
        <v>60100</v>
      </c>
      <c r="CN37">
        <v>60400</v>
      </c>
      <c r="CO37">
        <v>300</v>
      </c>
      <c r="CQ37">
        <v>-25.7</v>
      </c>
      <c r="CR37">
        <f t="shared" si="15"/>
        <v>-511.49999999999994</v>
      </c>
      <c r="CT37">
        <v>-13.1</v>
      </c>
      <c r="CU37">
        <f t="shared" si="16"/>
        <v>-848.7</v>
      </c>
      <c r="CW37">
        <v>70.2</v>
      </c>
      <c r="CX37">
        <f t="shared" si="17"/>
        <v>-1035.3999999999999</v>
      </c>
      <c r="DB37">
        <v>-520.20000000000005</v>
      </c>
      <c r="DC37">
        <v>-2005.9999999999995</v>
      </c>
      <c r="DD37">
        <v>-267.90000000000003</v>
      </c>
      <c r="DE37">
        <v>217.59999999999988</v>
      </c>
      <c r="DF37">
        <v>-61.800000000000153</v>
      </c>
      <c r="DG37">
        <v>-511.49999999999994</v>
      </c>
    </row>
    <row r="38" spans="3:111">
      <c r="C38" t="s">
        <v>583</v>
      </c>
      <c r="D38" s="19">
        <v>45428</v>
      </c>
      <c r="E38" s="19">
        <v>45421.395833333336</v>
      </c>
      <c r="F38">
        <v>21950</v>
      </c>
      <c r="G38">
        <v>22400</v>
      </c>
      <c r="H38">
        <v>450</v>
      </c>
      <c r="J38">
        <v>-8.1</v>
      </c>
      <c r="K38">
        <f t="shared" si="1"/>
        <v>-93.700000000000017</v>
      </c>
      <c r="M38">
        <v>-36.1</v>
      </c>
      <c r="N38">
        <f t="shared" si="18"/>
        <v>-556.30000000000007</v>
      </c>
      <c r="P38">
        <v>-78.400000000000006</v>
      </c>
      <c r="Q38">
        <f t="shared" si="2"/>
        <v>-1014.9999999999999</v>
      </c>
      <c r="T38" t="s">
        <v>960</v>
      </c>
      <c r="U38" s="19">
        <v>45427</v>
      </c>
      <c r="V38" s="19">
        <v>45421.395833333336</v>
      </c>
      <c r="W38">
        <v>47500</v>
      </c>
      <c r="X38">
        <v>47700</v>
      </c>
      <c r="Y38">
        <v>200</v>
      </c>
      <c r="AA38">
        <v>-3.1</v>
      </c>
      <c r="AB38">
        <f t="shared" si="3"/>
        <v>-626.9</v>
      </c>
      <c r="AD38">
        <v>146</v>
      </c>
      <c r="AE38">
        <f t="shared" si="4"/>
        <v>-1859.9999999999995</v>
      </c>
      <c r="AG38">
        <v>264</v>
      </c>
      <c r="AH38">
        <f t="shared" si="5"/>
        <v>-3003.7000000000007</v>
      </c>
      <c r="AK38" t="s">
        <v>965</v>
      </c>
      <c r="AL38" s="19">
        <v>45181</v>
      </c>
      <c r="AM38" s="19">
        <v>45176.395833333336</v>
      </c>
      <c r="AN38">
        <v>19950</v>
      </c>
      <c r="AO38">
        <v>20300</v>
      </c>
      <c r="AP38">
        <v>350</v>
      </c>
      <c r="AR38">
        <v>-19.899999999999999</v>
      </c>
      <c r="AS38">
        <f t="shared" si="6"/>
        <v>-232.70000000000002</v>
      </c>
      <c r="AU38">
        <v>-73.8</v>
      </c>
      <c r="AV38">
        <f t="shared" si="7"/>
        <v>-341.70000000000005</v>
      </c>
      <c r="AX38">
        <v>138.69999999999999</v>
      </c>
      <c r="AY38">
        <f t="shared" si="8"/>
        <v>-342.3</v>
      </c>
      <c r="BB38" t="s">
        <v>966</v>
      </c>
      <c r="BC38" s="19">
        <v>45397</v>
      </c>
      <c r="BD38" s="19">
        <v>45392.395833333336</v>
      </c>
      <c r="BE38">
        <v>10975</v>
      </c>
      <c r="BF38">
        <v>10800</v>
      </c>
      <c r="BG38">
        <v>-175</v>
      </c>
      <c r="BI38">
        <v>-5.8</v>
      </c>
      <c r="BJ38">
        <f t="shared" si="9"/>
        <v>103.69999999999999</v>
      </c>
      <c r="BL38">
        <v>-23.7</v>
      </c>
      <c r="BM38">
        <f t="shared" si="10"/>
        <v>193.89999999999989</v>
      </c>
      <c r="BO38">
        <v>-51.5</v>
      </c>
      <c r="BP38">
        <f t="shared" si="11"/>
        <v>206.80000000000007</v>
      </c>
      <c r="BS38" t="s">
        <v>35</v>
      </c>
      <c r="BT38" s="19">
        <v>45379</v>
      </c>
      <c r="BU38" s="19">
        <v>45372.395833333336</v>
      </c>
      <c r="BV38">
        <v>72700</v>
      </c>
      <c r="BW38">
        <v>73600</v>
      </c>
      <c r="BX38">
        <v>900</v>
      </c>
      <c r="BZ38">
        <v>-33</v>
      </c>
      <c r="CA38">
        <f t="shared" si="12"/>
        <v>-166.50000000000009</v>
      </c>
      <c r="CC38">
        <v>-54.4</v>
      </c>
      <c r="CD38">
        <f t="shared" si="13"/>
        <v>-116.20000000000016</v>
      </c>
      <c r="CF38">
        <v>-108.5</v>
      </c>
      <c r="CG38">
        <f t="shared" si="14"/>
        <v>364.70000000000005</v>
      </c>
      <c r="CJ38" t="s">
        <v>111</v>
      </c>
      <c r="CK38" s="19">
        <v>45495</v>
      </c>
      <c r="CL38" s="19">
        <v>45491.395833333336</v>
      </c>
      <c r="CM38">
        <v>60600</v>
      </c>
      <c r="CN38">
        <v>60000</v>
      </c>
      <c r="CO38">
        <v>-600</v>
      </c>
      <c r="CQ38">
        <v>-26.4</v>
      </c>
      <c r="CR38">
        <f t="shared" si="15"/>
        <v>-537.9</v>
      </c>
      <c r="CT38">
        <v>-88.2</v>
      </c>
      <c r="CU38">
        <f t="shared" si="16"/>
        <v>-936.90000000000009</v>
      </c>
      <c r="CW38">
        <v>-187.1</v>
      </c>
      <c r="CX38">
        <f t="shared" si="17"/>
        <v>-1222.4999999999998</v>
      </c>
      <c r="DB38">
        <v>-556.30000000000007</v>
      </c>
      <c r="DC38">
        <v>-1859.9999999999995</v>
      </c>
      <c r="DD38">
        <v>-341.70000000000005</v>
      </c>
      <c r="DE38">
        <v>193.89999999999989</v>
      </c>
      <c r="DF38">
        <v>-116.20000000000016</v>
      </c>
      <c r="DG38">
        <v>-537.9</v>
      </c>
    </row>
    <row r="39" spans="3:111">
      <c r="C39" t="s">
        <v>583</v>
      </c>
      <c r="D39" s="19">
        <v>45435</v>
      </c>
      <c r="E39" s="19">
        <v>45428.395833333336</v>
      </c>
      <c r="F39">
        <v>22400</v>
      </c>
      <c r="G39">
        <v>22950</v>
      </c>
      <c r="H39">
        <v>550</v>
      </c>
      <c r="J39">
        <v>-10.9</v>
      </c>
      <c r="K39">
        <f t="shared" si="1"/>
        <v>-104.60000000000002</v>
      </c>
      <c r="M39">
        <v>-42.4</v>
      </c>
      <c r="N39">
        <f t="shared" si="18"/>
        <v>-598.70000000000005</v>
      </c>
      <c r="P39">
        <v>-94.1</v>
      </c>
      <c r="Q39">
        <f t="shared" si="2"/>
        <v>-1109.0999999999999</v>
      </c>
      <c r="T39" t="s">
        <v>960</v>
      </c>
      <c r="U39" s="19">
        <v>45434</v>
      </c>
      <c r="V39" s="19">
        <v>45428.395833333336</v>
      </c>
      <c r="W39">
        <v>48000</v>
      </c>
      <c r="X39">
        <v>47900</v>
      </c>
      <c r="Y39">
        <v>-100</v>
      </c>
      <c r="AA39">
        <v>-17.8</v>
      </c>
      <c r="AB39">
        <f t="shared" si="3"/>
        <v>-644.69999999999993</v>
      </c>
      <c r="AD39">
        <v>114.4</v>
      </c>
      <c r="AE39">
        <f t="shared" si="4"/>
        <v>-1745.5999999999995</v>
      </c>
      <c r="AG39">
        <v>226.7</v>
      </c>
      <c r="AH39">
        <f t="shared" si="5"/>
        <v>-2777.0000000000009</v>
      </c>
      <c r="AK39" t="s">
        <v>965</v>
      </c>
      <c r="AL39" s="19">
        <v>45187</v>
      </c>
      <c r="AM39" s="19">
        <v>45183.395833333336</v>
      </c>
      <c r="AN39">
        <v>20400</v>
      </c>
      <c r="AO39">
        <v>20400</v>
      </c>
      <c r="AP39">
        <v>0</v>
      </c>
      <c r="AR39">
        <v>68.900000000000006</v>
      </c>
      <c r="AS39">
        <f t="shared" si="6"/>
        <v>-163.80000000000001</v>
      </c>
      <c r="AU39">
        <v>115.3</v>
      </c>
      <c r="AV39">
        <f t="shared" si="7"/>
        <v>-226.40000000000003</v>
      </c>
      <c r="AX39">
        <v>169</v>
      </c>
      <c r="AY39">
        <f t="shared" si="8"/>
        <v>-173.3</v>
      </c>
      <c r="BB39" t="s">
        <v>966</v>
      </c>
      <c r="BC39" s="19">
        <v>45404</v>
      </c>
      <c r="BD39" s="19">
        <v>45400.395833333336</v>
      </c>
      <c r="BE39">
        <v>10750</v>
      </c>
      <c r="BF39">
        <v>10700</v>
      </c>
      <c r="BG39">
        <v>-50</v>
      </c>
      <c r="BI39">
        <v>-4.3</v>
      </c>
      <c r="BJ39">
        <f t="shared" si="9"/>
        <v>99.399999999999991</v>
      </c>
      <c r="BL39">
        <v>32.4</v>
      </c>
      <c r="BM39">
        <f t="shared" si="10"/>
        <v>226.2999999999999</v>
      </c>
      <c r="BO39">
        <v>59.4</v>
      </c>
      <c r="BP39">
        <f t="shared" si="11"/>
        <v>266.20000000000005</v>
      </c>
      <c r="BS39" t="s">
        <v>35</v>
      </c>
      <c r="BT39" s="19">
        <v>45387</v>
      </c>
      <c r="BU39" s="19">
        <v>45386.395833333336</v>
      </c>
      <c r="BV39">
        <v>74300</v>
      </c>
      <c r="BW39">
        <v>74300</v>
      </c>
      <c r="BX39">
        <v>0</v>
      </c>
      <c r="BZ39">
        <v>116</v>
      </c>
      <c r="CA39">
        <f t="shared" si="12"/>
        <v>-50.500000000000085</v>
      </c>
      <c r="CC39">
        <v>225</v>
      </c>
      <c r="CD39">
        <f t="shared" si="13"/>
        <v>108.79999999999984</v>
      </c>
      <c r="CF39">
        <v>290.7</v>
      </c>
      <c r="CG39">
        <f t="shared" si="14"/>
        <v>655.40000000000009</v>
      </c>
      <c r="DB39">
        <v>-598.70000000000005</v>
      </c>
      <c r="DC39">
        <v>-1745.5999999999995</v>
      </c>
      <c r="DD39">
        <v>-226.40000000000003</v>
      </c>
      <c r="DE39">
        <v>226.2999999999999</v>
      </c>
      <c r="DF39">
        <v>108.79999999999984</v>
      </c>
    </row>
    <row r="40" spans="3:111">
      <c r="C40" t="s">
        <v>583</v>
      </c>
      <c r="D40" s="19">
        <v>45442</v>
      </c>
      <c r="E40" s="19">
        <v>45435.395833333336</v>
      </c>
      <c r="F40">
        <v>23000</v>
      </c>
      <c r="G40">
        <v>22500</v>
      </c>
      <c r="H40">
        <v>-500</v>
      </c>
      <c r="J40">
        <v>-10.3</v>
      </c>
      <c r="K40">
        <f t="shared" si="1"/>
        <v>-114.90000000000002</v>
      </c>
      <c r="M40">
        <v>-40.799999999999997</v>
      </c>
      <c r="N40">
        <f t="shared" si="18"/>
        <v>-639.5</v>
      </c>
      <c r="P40">
        <v>-87.8</v>
      </c>
      <c r="Q40">
        <f t="shared" si="2"/>
        <v>-1196.8999999999999</v>
      </c>
      <c r="T40" t="s">
        <v>960</v>
      </c>
      <c r="U40" s="19">
        <v>45441</v>
      </c>
      <c r="V40" s="19">
        <v>45435.395833333336</v>
      </c>
      <c r="W40">
        <v>48800</v>
      </c>
      <c r="X40">
        <v>48600</v>
      </c>
      <c r="Y40">
        <v>-200</v>
      </c>
      <c r="AA40">
        <v>-17.100000000000001</v>
      </c>
      <c r="AB40">
        <f t="shared" si="3"/>
        <v>-661.8</v>
      </c>
      <c r="AD40">
        <v>36</v>
      </c>
      <c r="AE40">
        <f t="shared" si="4"/>
        <v>-1709.5999999999995</v>
      </c>
      <c r="AG40">
        <v>154.1</v>
      </c>
      <c r="AH40">
        <f t="shared" si="5"/>
        <v>-2622.900000000001</v>
      </c>
      <c r="AK40" t="s">
        <v>965</v>
      </c>
      <c r="AL40" s="19">
        <v>45195</v>
      </c>
      <c r="AM40" s="19">
        <v>45190.395833333336</v>
      </c>
      <c r="AN40">
        <v>19800</v>
      </c>
      <c r="AO40">
        <v>19800</v>
      </c>
      <c r="AP40">
        <v>0</v>
      </c>
      <c r="AR40">
        <v>82.3</v>
      </c>
      <c r="AS40">
        <f t="shared" si="6"/>
        <v>-81.500000000000014</v>
      </c>
      <c r="AU40">
        <v>137.4</v>
      </c>
      <c r="AV40">
        <f t="shared" si="7"/>
        <v>-89.000000000000028</v>
      </c>
      <c r="AX40">
        <v>129.30000000000001</v>
      </c>
      <c r="AY40">
        <f t="shared" si="8"/>
        <v>-44</v>
      </c>
      <c r="BB40" t="s">
        <v>966</v>
      </c>
      <c r="BC40" s="19">
        <v>45411</v>
      </c>
      <c r="BD40" s="19">
        <v>45407.395833333336</v>
      </c>
      <c r="BE40">
        <v>10875</v>
      </c>
      <c r="BF40">
        <v>11050</v>
      </c>
      <c r="BG40">
        <v>175</v>
      </c>
      <c r="BI40">
        <v>-9.5</v>
      </c>
      <c r="BJ40">
        <f t="shared" si="9"/>
        <v>89.899999999999991</v>
      </c>
      <c r="BL40">
        <v>-31</v>
      </c>
      <c r="BM40">
        <f t="shared" si="10"/>
        <v>195.2999999999999</v>
      </c>
      <c r="BO40">
        <v>-63.2</v>
      </c>
      <c r="BP40">
        <f t="shared" si="11"/>
        <v>203.00000000000006</v>
      </c>
      <c r="BS40" t="s">
        <v>35</v>
      </c>
      <c r="BT40" s="19">
        <v>45394</v>
      </c>
      <c r="BU40" s="19">
        <v>45392.395833333336</v>
      </c>
      <c r="BV40">
        <v>75000</v>
      </c>
      <c r="BW40">
        <v>74200</v>
      </c>
      <c r="BX40">
        <v>-800</v>
      </c>
      <c r="BZ40">
        <v>-30.1</v>
      </c>
      <c r="CA40">
        <f t="shared" si="12"/>
        <v>-80.60000000000008</v>
      </c>
      <c r="CC40">
        <v>-110.1</v>
      </c>
      <c r="CD40">
        <f t="shared" si="13"/>
        <v>-1.3000000000001535</v>
      </c>
      <c r="CF40">
        <v>-234.8</v>
      </c>
      <c r="CG40">
        <f t="shared" si="14"/>
        <v>420.60000000000008</v>
      </c>
      <c r="DB40">
        <v>-639.5</v>
      </c>
      <c r="DC40">
        <v>-1709.5999999999995</v>
      </c>
      <c r="DD40">
        <v>-89.000000000000028</v>
      </c>
      <c r="DE40">
        <v>195.2999999999999</v>
      </c>
      <c r="DF40">
        <v>-1.3000000000001535</v>
      </c>
    </row>
    <row r="41" spans="3:111">
      <c r="C41" t="s">
        <v>583</v>
      </c>
      <c r="D41" s="19">
        <v>45449</v>
      </c>
      <c r="E41" s="19">
        <v>45442.395833333336</v>
      </c>
      <c r="F41">
        <v>22500</v>
      </c>
      <c r="G41">
        <v>22850</v>
      </c>
      <c r="H41">
        <v>350</v>
      </c>
      <c r="J41">
        <v>-5.2</v>
      </c>
      <c r="K41">
        <f t="shared" si="1"/>
        <v>-120.10000000000002</v>
      </c>
      <c r="M41">
        <v>-16.5</v>
      </c>
      <c r="N41">
        <f t="shared" si="18"/>
        <v>-656</v>
      </c>
      <c r="P41">
        <v>-36.799999999999997</v>
      </c>
      <c r="Q41">
        <f t="shared" si="2"/>
        <v>-1233.6999999999998</v>
      </c>
      <c r="T41" t="s">
        <v>960</v>
      </c>
      <c r="U41" s="19">
        <v>45448</v>
      </c>
      <c r="V41" s="19">
        <v>45442.395833333336</v>
      </c>
      <c r="W41">
        <v>48800</v>
      </c>
      <c r="X41">
        <v>48900</v>
      </c>
      <c r="Y41">
        <v>100</v>
      </c>
      <c r="AA41">
        <v>-8</v>
      </c>
      <c r="AB41">
        <f t="shared" si="3"/>
        <v>-669.8</v>
      </c>
      <c r="AD41">
        <v>117.6</v>
      </c>
      <c r="AE41">
        <f t="shared" si="4"/>
        <v>-1591.9999999999995</v>
      </c>
      <c r="AG41">
        <v>276.89999999999998</v>
      </c>
      <c r="AH41">
        <f t="shared" si="5"/>
        <v>-2346.0000000000009</v>
      </c>
      <c r="AK41" t="s">
        <v>965</v>
      </c>
      <c r="AL41" s="19">
        <v>45202</v>
      </c>
      <c r="AM41" s="19">
        <v>45197.395833333336</v>
      </c>
      <c r="AN41">
        <v>19700</v>
      </c>
      <c r="AO41">
        <v>19750</v>
      </c>
      <c r="AP41">
        <v>50</v>
      </c>
      <c r="AR41">
        <v>47.7</v>
      </c>
      <c r="AS41">
        <f t="shared" si="6"/>
        <v>-33.800000000000011</v>
      </c>
      <c r="AU41">
        <v>100</v>
      </c>
      <c r="AV41">
        <f t="shared" si="7"/>
        <v>10.999999999999972</v>
      </c>
      <c r="AX41">
        <v>22.4</v>
      </c>
      <c r="AY41">
        <f t="shared" si="8"/>
        <v>-21.6</v>
      </c>
      <c r="BB41" t="s">
        <v>966</v>
      </c>
      <c r="BC41" s="19">
        <v>45418</v>
      </c>
      <c r="BD41" s="19">
        <v>45414.395833333336</v>
      </c>
      <c r="BE41">
        <v>11125</v>
      </c>
      <c r="BF41">
        <v>11050</v>
      </c>
      <c r="BG41">
        <v>-75</v>
      </c>
      <c r="BI41">
        <v>-8.3000000000000007</v>
      </c>
      <c r="BJ41">
        <f t="shared" si="9"/>
        <v>81.599999999999994</v>
      </c>
      <c r="BL41">
        <v>-8.1999999999999993</v>
      </c>
      <c r="BM41">
        <f t="shared" si="10"/>
        <v>187.09999999999991</v>
      </c>
      <c r="BO41">
        <v>11.9</v>
      </c>
      <c r="BP41">
        <f t="shared" si="11"/>
        <v>214.90000000000006</v>
      </c>
      <c r="BS41" t="s">
        <v>35</v>
      </c>
      <c r="BT41" s="19">
        <v>45401</v>
      </c>
      <c r="BU41" s="19">
        <v>45400.395833333336</v>
      </c>
      <c r="BV41">
        <v>72500</v>
      </c>
      <c r="BW41">
        <v>73000</v>
      </c>
      <c r="BX41">
        <v>500</v>
      </c>
      <c r="BZ41">
        <v>-20.7</v>
      </c>
      <c r="CA41">
        <f t="shared" si="12"/>
        <v>-101.30000000000008</v>
      </c>
      <c r="CC41">
        <v>-80.2</v>
      </c>
      <c r="CD41">
        <f t="shared" si="13"/>
        <v>-81.500000000000156</v>
      </c>
      <c r="CF41">
        <v>-161.4</v>
      </c>
      <c r="CG41">
        <f t="shared" si="14"/>
        <v>259.20000000000005</v>
      </c>
      <c r="DB41">
        <v>-656</v>
      </c>
      <c r="DC41">
        <v>-1591.9999999999995</v>
      </c>
      <c r="DD41">
        <v>10.999999999999972</v>
      </c>
      <c r="DE41">
        <v>187.09999999999991</v>
      </c>
      <c r="DF41">
        <v>-81.500000000000156</v>
      </c>
    </row>
    <row r="42" spans="3:111">
      <c r="C42" t="s">
        <v>583</v>
      </c>
      <c r="D42" s="19">
        <v>45456</v>
      </c>
      <c r="E42" s="19">
        <v>45449.395833333336</v>
      </c>
      <c r="F42">
        <v>22800</v>
      </c>
      <c r="G42">
        <v>23400</v>
      </c>
      <c r="H42">
        <v>600</v>
      </c>
      <c r="J42">
        <v>-6.8</v>
      </c>
      <c r="K42">
        <f t="shared" si="1"/>
        <v>-126.90000000000002</v>
      </c>
      <c r="M42">
        <v>-26.3</v>
      </c>
      <c r="N42">
        <f t="shared" si="18"/>
        <v>-682.3</v>
      </c>
      <c r="P42">
        <v>-61.9</v>
      </c>
      <c r="Q42">
        <f t="shared" si="2"/>
        <v>-1295.5999999999999</v>
      </c>
      <c r="T42" t="s">
        <v>960</v>
      </c>
      <c r="U42" s="19">
        <v>45455</v>
      </c>
      <c r="V42" s="19">
        <v>45449.395833333336</v>
      </c>
      <c r="W42">
        <v>49300</v>
      </c>
      <c r="X42">
        <v>49900</v>
      </c>
      <c r="Y42">
        <v>600</v>
      </c>
      <c r="AA42">
        <v>-10.199999999999999</v>
      </c>
      <c r="AB42">
        <f t="shared" si="3"/>
        <v>-680</v>
      </c>
      <c r="AD42">
        <v>-51.3</v>
      </c>
      <c r="AE42">
        <f t="shared" si="4"/>
        <v>-1643.2999999999995</v>
      </c>
      <c r="AG42">
        <v>-104.3</v>
      </c>
      <c r="AH42">
        <f t="shared" si="5"/>
        <v>-2450.3000000000011</v>
      </c>
      <c r="AK42" t="s">
        <v>965</v>
      </c>
      <c r="AL42" s="19">
        <v>45209</v>
      </c>
      <c r="AM42" s="19">
        <v>45204.395833333336</v>
      </c>
      <c r="AN42">
        <v>19700</v>
      </c>
      <c r="AO42">
        <v>19850</v>
      </c>
      <c r="AP42">
        <v>150</v>
      </c>
      <c r="AR42">
        <v>-20</v>
      </c>
      <c r="AS42">
        <f t="shared" si="6"/>
        <v>-53.800000000000011</v>
      </c>
      <c r="AU42">
        <v>-4.5</v>
      </c>
      <c r="AV42">
        <f t="shared" si="7"/>
        <v>6.4999999999999716</v>
      </c>
      <c r="AX42">
        <v>162.80000000000001</v>
      </c>
      <c r="AY42">
        <f t="shared" si="8"/>
        <v>141.20000000000002</v>
      </c>
      <c r="BB42" t="s">
        <v>966</v>
      </c>
      <c r="BC42" s="19">
        <v>45425</v>
      </c>
      <c r="BD42" s="19">
        <v>45421.395833333336</v>
      </c>
      <c r="BE42">
        <v>10750</v>
      </c>
      <c r="BF42">
        <v>11100</v>
      </c>
      <c r="BG42">
        <v>350</v>
      </c>
      <c r="BI42">
        <v>-5.7</v>
      </c>
      <c r="BJ42">
        <f t="shared" si="9"/>
        <v>75.899999999999991</v>
      </c>
      <c r="BL42">
        <v>-21.9</v>
      </c>
      <c r="BM42">
        <f t="shared" si="10"/>
        <v>165.1999999999999</v>
      </c>
      <c r="BO42">
        <v>-47.2</v>
      </c>
      <c r="BP42">
        <f t="shared" si="11"/>
        <v>167.70000000000005</v>
      </c>
      <c r="BS42" t="s">
        <v>35</v>
      </c>
      <c r="BT42" s="19">
        <v>45408</v>
      </c>
      <c r="BU42" s="19">
        <v>45407.395833333336</v>
      </c>
      <c r="BV42">
        <v>74300</v>
      </c>
      <c r="BW42">
        <v>73900</v>
      </c>
      <c r="BX42">
        <v>-400</v>
      </c>
      <c r="BZ42">
        <v>-38.5</v>
      </c>
      <c r="CA42">
        <f t="shared" si="12"/>
        <v>-139.80000000000007</v>
      </c>
      <c r="CC42">
        <v>-138.19999999999999</v>
      </c>
      <c r="CD42">
        <f t="shared" si="13"/>
        <v>-219.70000000000016</v>
      </c>
      <c r="CF42">
        <v>-240.2</v>
      </c>
      <c r="CG42">
        <f t="shared" si="14"/>
        <v>19.000000000000057</v>
      </c>
      <c r="DB42">
        <v>-682.3</v>
      </c>
      <c r="DC42">
        <v>-1643.2999999999995</v>
      </c>
      <c r="DD42">
        <v>6.4999999999999716</v>
      </c>
      <c r="DE42">
        <v>165.1999999999999</v>
      </c>
      <c r="DF42">
        <v>-219.70000000000016</v>
      </c>
    </row>
    <row r="43" spans="3:111">
      <c r="C43" t="s">
        <v>583</v>
      </c>
      <c r="D43" s="19">
        <v>45463</v>
      </c>
      <c r="E43" s="19">
        <v>45456.395833333336</v>
      </c>
      <c r="F43">
        <v>23400</v>
      </c>
      <c r="G43">
        <v>23600</v>
      </c>
      <c r="H43">
        <v>200</v>
      </c>
      <c r="J43">
        <v>-11.8</v>
      </c>
      <c r="K43">
        <f t="shared" si="1"/>
        <v>-138.70000000000002</v>
      </c>
      <c r="M43">
        <v>-12.9</v>
      </c>
      <c r="N43">
        <f t="shared" si="18"/>
        <v>-695.19999999999993</v>
      </c>
      <c r="P43">
        <v>31.3</v>
      </c>
      <c r="Q43">
        <f t="shared" si="2"/>
        <v>-1264.3</v>
      </c>
      <c r="T43" t="s">
        <v>960</v>
      </c>
      <c r="U43" s="19">
        <v>45462</v>
      </c>
      <c r="V43" s="19">
        <v>45456.395833333336</v>
      </c>
      <c r="W43">
        <v>49900</v>
      </c>
      <c r="X43">
        <v>51500</v>
      </c>
      <c r="Y43">
        <v>1600</v>
      </c>
      <c r="AA43">
        <v>-20.6</v>
      </c>
      <c r="AB43">
        <f t="shared" si="3"/>
        <v>-700.6</v>
      </c>
      <c r="AD43">
        <v>-77</v>
      </c>
      <c r="AE43">
        <f t="shared" si="4"/>
        <v>-1720.2999999999995</v>
      </c>
      <c r="AG43">
        <v>-172</v>
      </c>
      <c r="AH43">
        <f t="shared" si="5"/>
        <v>-2622.3000000000011</v>
      </c>
      <c r="AK43" t="s">
        <v>965</v>
      </c>
      <c r="AL43" s="19">
        <v>45216</v>
      </c>
      <c r="AM43" s="19">
        <v>45211.395833333336</v>
      </c>
      <c r="AN43">
        <v>19950</v>
      </c>
      <c r="AO43">
        <v>19950</v>
      </c>
      <c r="AP43">
        <v>0</v>
      </c>
      <c r="AR43">
        <v>76.900000000000006</v>
      </c>
      <c r="AS43">
        <f t="shared" si="6"/>
        <v>23.099999999999994</v>
      </c>
      <c r="AU43">
        <v>131.80000000000001</v>
      </c>
      <c r="AV43">
        <f t="shared" si="7"/>
        <v>138.29999999999998</v>
      </c>
      <c r="AX43">
        <v>-34.9</v>
      </c>
      <c r="AY43">
        <f t="shared" si="8"/>
        <v>106.30000000000001</v>
      </c>
      <c r="BB43" t="s">
        <v>966</v>
      </c>
      <c r="BC43" s="19">
        <v>45429</v>
      </c>
      <c r="BD43" s="19">
        <v>45428.395833333336</v>
      </c>
      <c r="BE43">
        <v>11275</v>
      </c>
      <c r="BF43">
        <v>11300</v>
      </c>
      <c r="BG43">
        <v>25</v>
      </c>
      <c r="BI43">
        <v>12.9</v>
      </c>
      <c r="BJ43">
        <f t="shared" si="9"/>
        <v>88.8</v>
      </c>
      <c r="BL43">
        <v>34.9</v>
      </c>
      <c r="BM43">
        <f t="shared" si="10"/>
        <v>200.09999999999991</v>
      </c>
      <c r="BO43">
        <v>45.2</v>
      </c>
      <c r="BP43">
        <f t="shared" si="11"/>
        <v>212.90000000000003</v>
      </c>
      <c r="BS43" t="s">
        <v>35</v>
      </c>
      <c r="BT43" s="19">
        <v>45415</v>
      </c>
      <c r="BU43" s="19">
        <v>45414.395833333336</v>
      </c>
      <c r="BV43">
        <v>74600</v>
      </c>
      <c r="BW43">
        <v>73900</v>
      </c>
      <c r="BX43">
        <v>-700</v>
      </c>
      <c r="BZ43">
        <v>-33.5</v>
      </c>
      <c r="CA43">
        <f t="shared" si="12"/>
        <v>-173.30000000000007</v>
      </c>
      <c r="CC43">
        <v>-112.4</v>
      </c>
      <c r="CD43">
        <f t="shared" si="13"/>
        <v>-332.10000000000014</v>
      </c>
      <c r="CF43">
        <v>-234.6</v>
      </c>
      <c r="CG43">
        <f t="shared" si="14"/>
        <v>-215.59999999999994</v>
      </c>
      <c r="DB43">
        <v>-695.19999999999993</v>
      </c>
      <c r="DC43">
        <v>-1720.2999999999995</v>
      </c>
      <c r="DD43">
        <v>138.29999999999998</v>
      </c>
      <c r="DE43">
        <v>200.09999999999991</v>
      </c>
      <c r="DF43">
        <v>-332.10000000000014</v>
      </c>
    </row>
    <row r="44" spans="3:111">
      <c r="C44" t="s">
        <v>583</v>
      </c>
      <c r="D44" s="19">
        <v>45470</v>
      </c>
      <c r="E44" s="19">
        <v>45463.395833333336</v>
      </c>
      <c r="F44">
        <v>23550</v>
      </c>
      <c r="G44">
        <v>24050</v>
      </c>
      <c r="H44">
        <v>500</v>
      </c>
      <c r="J44">
        <v>-11.5</v>
      </c>
      <c r="K44">
        <f t="shared" si="1"/>
        <v>-150.20000000000002</v>
      </c>
      <c r="M44">
        <v>-45</v>
      </c>
      <c r="N44">
        <f t="shared" si="18"/>
        <v>-740.19999999999993</v>
      </c>
      <c r="P44">
        <v>-98.4</v>
      </c>
      <c r="Q44">
        <f t="shared" si="2"/>
        <v>-1362.7</v>
      </c>
      <c r="T44" t="s">
        <v>960</v>
      </c>
      <c r="U44" s="19">
        <v>45469</v>
      </c>
      <c r="V44" s="19">
        <v>45463.395833333336</v>
      </c>
      <c r="W44">
        <v>51800</v>
      </c>
      <c r="X44">
        <v>52800</v>
      </c>
      <c r="Y44">
        <v>1000</v>
      </c>
      <c r="AA44">
        <v>-20.3</v>
      </c>
      <c r="AB44">
        <f t="shared" si="3"/>
        <v>-720.9</v>
      </c>
      <c r="AD44">
        <v>-73.3</v>
      </c>
      <c r="AE44">
        <f t="shared" si="4"/>
        <v>-1793.5999999999995</v>
      </c>
      <c r="AG44">
        <v>-157.30000000000001</v>
      </c>
      <c r="AH44">
        <f t="shared" si="5"/>
        <v>-2779.6000000000013</v>
      </c>
      <c r="AK44" t="s">
        <v>965</v>
      </c>
      <c r="AL44" s="19">
        <v>45222</v>
      </c>
      <c r="AM44" s="19">
        <v>45218.395833333336</v>
      </c>
      <c r="AN44">
        <v>19600</v>
      </c>
      <c r="AO44">
        <v>19400</v>
      </c>
      <c r="AP44">
        <v>-200</v>
      </c>
      <c r="AR44">
        <v>-17.7</v>
      </c>
      <c r="AS44">
        <f t="shared" si="6"/>
        <v>5.399999999999995</v>
      </c>
      <c r="AU44">
        <v>-62.1</v>
      </c>
      <c r="AV44">
        <f t="shared" si="7"/>
        <v>76.199999999999989</v>
      </c>
      <c r="AX44">
        <v>-67.400000000000006</v>
      </c>
      <c r="AY44">
        <f t="shared" si="8"/>
        <v>38.900000000000006</v>
      </c>
      <c r="BB44" t="s">
        <v>966</v>
      </c>
      <c r="BC44" s="19">
        <v>45439</v>
      </c>
      <c r="BD44" s="19">
        <v>45435.395833333336</v>
      </c>
      <c r="BE44">
        <v>11425</v>
      </c>
      <c r="BF44">
        <v>11650</v>
      </c>
      <c r="BG44">
        <v>225</v>
      </c>
      <c r="BI44">
        <v>-6.9</v>
      </c>
      <c r="BJ44">
        <f t="shared" si="9"/>
        <v>81.899999999999991</v>
      </c>
      <c r="BL44">
        <v>-26.7</v>
      </c>
      <c r="BM44">
        <f t="shared" si="10"/>
        <v>173.39999999999992</v>
      </c>
      <c r="BO44">
        <v>-56.9</v>
      </c>
      <c r="BP44">
        <f t="shared" si="11"/>
        <v>156.00000000000003</v>
      </c>
      <c r="BS44" t="s">
        <v>35</v>
      </c>
      <c r="BT44" s="19">
        <v>45429</v>
      </c>
      <c r="BU44" s="19">
        <v>45428.395833333336</v>
      </c>
      <c r="BV44">
        <v>73700</v>
      </c>
      <c r="BW44">
        <v>73900</v>
      </c>
      <c r="BX44">
        <v>200</v>
      </c>
      <c r="BZ44">
        <v>-30.3</v>
      </c>
      <c r="CA44">
        <f t="shared" si="12"/>
        <v>-203.60000000000008</v>
      </c>
      <c r="CC44">
        <v>65.099999999999994</v>
      </c>
      <c r="CD44">
        <f t="shared" si="13"/>
        <v>-267.00000000000011</v>
      </c>
      <c r="CF44">
        <v>140.30000000000001</v>
      </c>
      <c r="CG44">
        <f t="shared" si="14"/>
        <v>-75.299999999999926</v>
      </c>
      <c r="DB44">
        <v>-740.19999999999993</v>
      </c>
      <c r="DC44">
        <v>-1793.5999999999995</v>
      </c>
      <c r="DD44">
        <v>76.199999999999989</v>
      </c>
      <c r="DE44">
        <v>173.39999999999992</v>
      </c>
      <c r="DF44">
        <v>-267.00000000000011</v>
      </c>
    </row>
    <row r="45" spans="3:111">
      <c r="C45" t="s">
        <v>583</v>
      </c>
      <c r="D45" s="19">
        <v>45477</v>
      </c>
      <c r="E45" s="19">
        <v>45470.395833333336</v>
      </c>
      <c r="F45">
        <v>24100</v>
      </c>
      <c r="G45">
        <v>24300</v>
      </c>
      <c r="H45">
        <v>200</v>
      </c>
      <c r="J45">
        <v>-9.6</v>
      </c>
      <c r="K45">
        <f t="shared" si="1"/>
        <v>-159.80000000000001</v>
      </c>
      <c r="M45">
        <v>-40.4</v>
      </c>
      <c r="N45">
        <f t="shared" si="18"/>
        <v>-780.59999999999991</v>
      </c>
      <c r="P45">
        <v>8.1999999999999993</v>
      </c>
      <c r="Q45">
        <f t="shared" si="2"/>
        <v>-1354.5</v>
      </c>
      <c r="T45" t="s">
        <v>960</v>
      </c>
      <c r="U45" s="19">
        <v>45476</v>
      </c>
      <c r="V45" s="19">
        <v>45470.395833333336</v>
      </c>
      <c r="W45">
        <v>52900</v>
      </c>
      <c r="X45">
        <v>53100</v>
      </c>
      <c r="Y45">
        <v>200</v>
      </c>
      <c r="AA45">
        <v>-8.8000000000000007</v>
      </c>
      <c r="AB45">
        <f t="shared" si="3"/>
        <v>-729.69999999999993</v>
      </c>
      <c r="AD45">
        <v>147</v>
      </c>
      <c r="AE45">
        <f t="shared" si="4"/>
        <v>-1646.5999999999995</v>
      </c>
      <c r="AG45">
        <v>274.2</v>
      </c>
      <c r="AH45">
        <f t="shared" si="5"/>
        <v>-2505.4000000000015</v>
      </c>
      <c r="AK45" t="s">
        <v>965</v>
      </c>
      <c r="AL45" s="19">
        <v>45230</v>
      </c>
      <c r="AM45" s="19">
        <v>45225.395833333336</v>
      </c>
      <c r="AN45">
        <v>18950</v>
      </c>
      <c r="AO45">
        <v>19200</v>
      </c>
      <c r="AP45">
        <v>250</v>
      </c>
      <c r="AR45">
        <v>-13.9</v>
      </c>
      <c r="AS45">
        <f t="shared" si="6"/>
        <v>-8.5000000000000053</v>
      </c>
      <c r="AU45">
        <v>-52.4</v>
      </c>
      <c r="AV45">
        <f t="shared" si="7"/>
        <v>23.79999999999999</v>
      </c>
      <c r="AX45">
        <v>-123.9</v>
      </c>
      <c r="AY45">
        <f t="shared" si="8"/>
        <v>-85</v>
      </c>
      <c r="BB45" t="s">
        <v>966</v>
      </c>
      <c r="BC45" s="19">
        <v>45446</v>
      </c>
      <c r="BD45" s="19">
        <v>45442.395833333336</v>
      </c>
      <c r="BE45">
        <v>11325</v>
      </c>
      <c r="BF45">
        <v>11750</v>
      </c>
      <c r="BG45">
        <v>425</v>
      </c>
      <c r="BI45">
        <v>-2.4</v>
      </c>
      <c r="BJ45">
        <f t="shared" si="9"/>
        <v>79.499999999999986</v>
      </c>
      <c r="BL45">
        <v>-12.2</v>
      </c>
      <c r="BM45">
        <f t="shared" si="10"/>
        <v>161.19999999999993</v>
      </c>
      <c r="BO45">
        <v>-25.8</v>
      </c>
      <c r="BP45">
        <f t="shared" si="11"/>
        <v>130.20000000000002</v>
      </c>
      <c r="BS45" t="s">
        <v>35</v>
      </c>
      <c r="BT45" s="19">
        <v>45436</v>
      </c>
      <c r="BU45" s="19">
        <v>45435.395833333336</v>
      </c>
      <c r="BV45">
        <v>75500</v>
      </c>
      <c r="BW45">
        <v>75400</v>
      </c>
      <c r="BX45">
        <v>-100</v>
      </c>
      <c r="BZ45">
        <v>88</v>
      </c>
      <c r="CA45">
        <f t="shared" si="12"/>
        <v>-115.60000000000008</v>
      </c>
      <c r="CC45">
        <v>211</v>
      </c>
      <c r="CD45">
        <f t="shared" si="13"/>
        <v>-56.000000000000114</v>
      </c>
      <c r="CF45">
        <v>293.60000000000002</v>
      </c>
      <c r="CG45">
        <f t="shared" si="14"/>
        <v>218.3000000000001</v>
      </c>
      <c r="DB45">
        <v>-780.59999999999991</v>
      </c>
      <c r="DC45">
        <v>-1646.5999999999995</v>
      </c>
      <c r="DD45">
        <v>23.79999999999999</v>
      </c>
      <c r="DE45">
        <v>161.19999999999993</v>
      </c>
      <c r="DF45">
        <v>-56.000000000000114</v>
      </c>
    </row>
    <row r="46" spans="3:111">
      <c r="C46" t="s">
        <v>583</v>
      </c>
      <c r="D46" s="19">
        <v>45484</v>
      </c>
      <c r="E46" s="19">
        <v>45477.395833333336</v>
      </c>
      <c r="F46">
        <v>24300</v>
      </c>
      <c r="G46">
        <v>24350</v>
      </c>
      <c r="H46">
        <v>50</v>
      </c>
      <c r="J46">
        <v>72.099999999999994</v>
      </c>
      <c r="K46">
        <f t="shared" si="1"/>
        <v>-87.700000000000017</v>
      </c>
      <c r="M46">
        <v>137.9</v>
      </c>
      <c r="N46">
        <f t="shared" si="18"/>
        <v>-642.69999999999993</v>
      </c>
      <c r="P46">
        <v>182</v>
      </c>
      <c r="Q46">
        <f t="shared" si="2"/>
        <v>-1172.5</v>
      </c>
      <c r="T46" t="s">
        <v>960</v>
      </c>
      <c r="U46" s="19">
        <v>45483</v>
      </c>
      <c r="V46" s="19">
        <v>45477.395833333336</v>
      </c>
      <c r="W46">
        <v>53100</v>
      </c>
      <c r="X46">
        <v>52200</v>
      </c>
      <c r="Y46">
        <v>-900</v>
      </c>
      <c r="AA46">
        <v>-20.6</v>
      </c>
      <c r="AB46">
        <f t="shared" si="3"/>
        <v>-750.3</v>
      </c>
      <c r="AD46">
        <v>-70.599999999999994</v>
      </c>
      <c r="AE46">
        <f t="shared" si="4"/>
        <v>-1717.1999999999994</v>
      </c>
      <c r="AG46">
        <v>-152.5</v>
      </c>
      <c r="AH46">
        <f t="shared" si="5"/>
        <v>-2657.9000000000015</v>
      </c>
      <c r="AK46" t="s">
        <v>965</v>
      </c>
      <c r="AL46" s="19">
        <v>45237</v>
      </c>
      <c r="AM46" s="19">
        <v>45232.395833333336</v>
      </c>
      <c r="AN46">
        <v>19250</v>
      </c>
      <c r="AO46">
        <v>19600</v>
      </c>
      <c r="AP46">
        <v>350</v>
      </c>
      <c r="AR46">
        <v>-14.1</v>
      </c>
      <c r="AS46">
        <f t="shared" si="6"/>
        <v>-22.600000000000005</v>
      </c>
      <c r="AU46">
        <v>-57.4</v>
      </c>
      <c r="AV46">
        <f t="shared" si="7"/>
        <v>-33.600000000000009</v>
      </c>
      <c r="AX46">
        <v>107.3</v>
      </c>
      <c r="AY46">
        <f t="shared" si="8"/>
        <v>22.299999999999997</v>
      </c>
      <c r="BB46" t="s">
        <v>966</v>
      </c>
      <c r="BC46" s="19">
        <v>45453</v>
      </c>
      <c r="BD46" s="19">
        <v>45449.395833333336</v>
      </c>
      <c r="BE46">
        <v>11600</v>
      </c>
      <c r="BF46">
        <v>11675</v>
      </c>
      <c r="BG46">
        <v>75</v>
      </c>
      <c r="BI46">
        <v>-6.4</v>
      </c>
      <c r="BJ46">
        <f t="shared" si="9"/>
        <v>73.09999999999998</v>
      </c>
      <c r="BL46">
        <v>-12.4</v>
      </c>
      <c r="BM46">
        <f t="shared" si="10"/>
        <v>148.79999999999993</v>
      </c>
      <c r="BO46">
        <v>14.5</v>
      </c>
      <c r="BP46">
        <f t="shared" si="11"/>
        <v>144.70000000000002</v>
      </c>
      <c r="BS46" t="s">
        <v>35</v>
      </c>
      <c r="BT46" s="19">
        <v>45443</v>
      </c>
      <c r="BU46" s="19">
        <v>45442.395833333336</v>
      </c>
      <c r="BV46">
        <v>73900</v>
      </c>
      <c r="BW46">
        <v>74100</v>
      </c>
      <c r="BX46">
        <v>200</v>
      </c>
      <c r="BZ46">
        <v>101.2</v>
      </c>
      <c r="CA46">
        <f t="shared" si="12"/>
        <v>-14.400000000000077</v>
      </c>
      <c r="CC46">
        <v>230.4</v>
      </c>
      <c r="CD46">
        <f t="shared" si="13"/>
        <v>174.39999999999989</v>
      </c>
      <c r="CF46">
        <v>325.5</v>
      </c>
      <c r="CG46">
        <f t="shared" si="14"/>
        <v>543.80000000000007</v>
      </c>
      <c r="DB46">
        <v>-642.69999999999993</v>
      </c>
      <c r="DC46">
        <v>-1717.1999999999994</v>
      </c>
      <c r="DD46">
        <v>-33.600000000000009</v>
      </c>
      <c r="DE46">
        <v>148.79999999999993</v>
      </c>
      <c r="DF46">
        <v>174.39999999999989</v>
      </c>
    </row>
    <row r="47" spans="3:111">
      <c r="C47" t="s">
        <v>583</v>
      </c>
      <c r="D47" s="19">
        <v>45491</v>
      </c>
      <c r="E47" s="19">
        <v>45484.395833333336</v>
      </c>
      <c r="F47">
        <v>24300</v>
      </c>
      <c r="G47">
        <v>24800</v>
      </c>
      <c r="H47">
        <v>500</v>
      </c>
      <c r="J47">
        <v>-13</v>
      </c>
      <c r="K47">
        <f t="shared" si="1"/>
        <v>-100.70000000000002</v>
      </c>
      <c r="M47">
        <v>-49.8</v>
      </c>
      <c r="N47">
        <f t="shared" si="18"/>
        <v>-692.49999999999989</v>
      </c>
      <c r="P47">
        <v>-106.8</v>
      </c>
      <c r="Q47">
        <f t="shared" si="2"/>
        <v>-1279.3</v>
      </c>
      <c r="T47" t="s">
        <v>960</v>
      </c>
      <c r="U47" s="19">
        <v>45489</v>
      </c>
      <c r="V47" s="19">
        <v>45484.395833333336</v>
      </c>
      <c r="W47">
        <v>52300</v>
      </c>
      <c r="X47">
        <v>52400</v>
      </c>
      <c r="Y47">
        <v>100</v>
      </c>
      <c r="AA47">
        <v>81.5</v>
      </c>
      <c r="AB47">
        <f t="shared" si="3"/>
        <v>-668.8</v>
      </c>
      <c r="AD47">
        <v>222.1</v>
      </c>
      <c r="AE47">
        <f t="shared" si="4"/>
        <v>-1495.0999999999995</v>
      </c>
      <c r="AG47">
        <v>327.39999999999998</v>
      </c>
      <c r="AH47">
        <f t="shared" si="5"/>
        <v>-2330.5000000000014</v>
      </c>
      <c r="AK47" t="s">
        <v>965</v>
      </c>
      <c r="AL47" s="19">
        <v>45243</v>
      </c>
      <c r="AM47" s="19">
        <v>45239.395833333336</v>
      </c>
      <c r="AN47">
        <v>19500</v>
      </c>
      <c r="AO47">
        <v>19550</v>
      </c>
      <c r="AP47">
        <v>50</v>
      </c>
      <c r="AR47">
        <v>37.700000000000003</v>
      </c>
      <c r="AS47">
        <f t="shared" si="6"/>
        <v>15.099999999999998</v>
      </c>
      <c r="AU47">
        <v>84.4</v>
      </c>
      <c r="AV47">
        <f t="shared" si="7"/>
        <v>50.8</v>
      </c>
      <c r="AX47">
        <v>74.400000000000006</v>
      </c>
      <c r="AY47">
        <f t="shared" si="8"/>
        <v>96.7</v>
      </c>
      <c r="BB47" t="s">
        <v>966</v>
      </c>
      <c r="BC47" s="19">
        <v>45457</v>
      </c>
      <c r="BD47" s="19">
        <v>45456.395833333336</v>
      </c>
      <c r="BE47">
        <v>11950</v>
      </c>
      <c r="BF47">
        <v>12050</v>
      </c>
      <c r="BG47">
        <v>100</v>
      </c>
      <c r="BI47">
        <v>-10.4</v>
      </c>
      <c r="BJ47">
        <f t="shared" si="9"/>
        <v>62.699999999999982</v>
      </c>
      <c r="BL47">
        <v>-37</v>
      </c>
      <c r="BM47">
        <f t="shared" si="10"/>
        <v>111.79999999999993</v>
      </c>
      <c r="BO47">
        <v>-28.6</v>
      </c>
      <c r="BP47">
        <f t="shared" si="11"/>
        <v>116.10000000000002</v>
      </c>
      <c r="BS47" t="s">
        <v>35</v>
      </c>
      <c r="BT47" s="19">
        <v>45450</v>
      </c>
      <c r="BU47" s="19">
        <v>45449.395833333336</v>
      </c>
      <c r="BV47">
        <v>75100</v>
      </c>
      <c r="BW47">
        <v>76600</v>
      </c>
      <c r="BX47">
        <v>1500</v>
      </c>
      <c r="BZ47">
        <v>-24</v>
      </c>
      <c r="CA47">
        <f t="shared" si="12"/>
        <v>-38.400000000000077</v>
      </c>
      <c r="CC47">
        <v>-96.4</v>
      </c>
      <c r="CD47">
        <f t="shared" si="13"/>
        <v>77.999999999999886</v>
      </c>
      <c r="CF47">
        <v>-198.9</v>
      </c>
      <c r="CG47">
        <f t="shared" si="14"/>
        <v>344.90000000000009</v>
      </c>
      <c r="DB47">
        <v>-692.49999999999989</v>
      </c>
      <c r="DC47">
        <v>-1495.0999999999995</v>
      </c>
      <c r="DD47">
        <v>50.8</v>
      </c>
      <c r="DE47">
        <v>111.79999999999993</v>
      </c>
      <c r="DF47">
        <v>77.999999999999886</v>
      </c>
    </row>
    <row r="48" spans="3:111">
      <c r="AK48" t="s">
        <v>965</v>
      </c>
      <c r="AL48" s="19">
        <v>45251</v>
      </c>
      <c r="AM48" s="19">
        <v>45246.395833333336</v>
      </c>
      <c r="AN48">
        <v>19700</v>
      </c>
      <c r="AO48">
        <v>19600</v>
      </c>
      <c r="AP48">
        <v>-100</v>
      </c>
      <c r="AR48">
        <v>-6.7</v>
      </c>
      <c r="AS48">
        <f t="shared" si="6"/>
        <v>8.3999999999999986</v>
      </c>
      <c r="AU48">
        <v>45.5</v>
      </c>
      <c r="AV48">
        <f t="shared" si="7"/>
        <v>96.3</v>
      </c>
      <c r="AX48">
        <v>32</v>
      </c>
      <c r="AY48">
        <f t="shared" si="8"/>
        <v>128.69999999999999</v>
      </c>
      <c r="BB48" t="s">
        <v>966</v>
      </c>
      <c r="BC48" s="19">
        <v>45467</v>
      </c>
      <c r="BD48" s="19">
        <v>45463.395833333336</v>
      </c>
      <c r="BE48">
        <v>12125</v>
      </c>
      <c r="BF48">
        <v>12300</v>
      </c>
      <c r="BG48">
        <v>175</v>
      </c>
      <c r="BI48">
        <v>-7.6</v>
      </c>
      <c r="BJ48">
        <f t="shared" si="9"/>
        <v>55.09999999999998</v>
      </c>
      <c r="BL48">
        <v>-25.4</v>
      </c>
      <c r="BM48">
        <f t="shared" si="10"/>
        <v>86.39999999999992</v>
      </c>
      <c r="BO48">
        <v>-51.9</v>
      </c>
      <c r="BP48">
        <f t="shared" si="11"/>
        <v>64.200000000000017</v>
      </c>
      <c r="BS48" t="s">
        <v>35</v>
      </c>
      <c r="BT48" s="19">
        <v>45457</v>
      </c>
      <c r="BU48" s="19">
        <v>45456.395833333336</v>
      </c>
      <c r="BV48">
        <v>76800</v>
      </c>
      <c r="BW48">
        <v>77000</v>
      </c>
      <c r="BX48">
        <v>200</v>
      </c>
      <c r="BZ48">
        <v>-25.2</v>
      </c>
      <c r="CA48">
        <f t="shared" si="12"/>
        <v>-63.60000000000008</v>
      </c>
      <c r="CC48">
        <v>77.400000000000006</v>
      </c>
      <c r="CD48">
        <f t="shared" si="13"/>
        <v>155.39999999999989</v>
      </c>
      <c r="CF48">
        <v>142</v>
      </c>
      <c r="CG48">
        <f t="shared" si="14"/>
        <v>486.90000000000009</v>
      </c>
      <c r="DD48">
        <v>96.3</v>
      </c>
      <c r="DE48">
        <v>86.39999999999992</v>
      </c>
      <c r="DF48">
        <v>155.39999999999989</v>
      </c>
    </row>
    <row r="49" spans="37:110">
      <c r="AK49" t="s">
        <v>965</v>
      </c>
      <c r="AL49" s="19">
        <v>45258</v>
      </c>
      <c r="AM49" s="19">
        <v>45253.395833333336</v>
      </c>
      <c r="AN49">
        <v>19600</v>
      </c>
      <c r="AO49">
        <v>19750</v>
      </c>
      <c r="AP49">
        <v>150</v>
      </c>
      <c r="AR49">
        <v>-22.3</v>
      </c>
      <c r="AS49">
        <f t="shared" si="6"/>
        <v>-13.900000000000002</v>
      </c>
      <c r="AU49">
        <v>15.5</v>
      </c>
      <c r="AV49">
        <f t="shared" si="7"/>
        <v>111.8</v>
      </c>
      <c r="AX49">
        <v>-113.7</v>
      </c>
      <c r="AY49">
        <f t="shared" si="8"/>
        <v>14.999999999999986</v>
      </c>
      <c r="BB49" t="s">
        <v>966</v>
      </c>
      <c r="BC49" s="19">
        <v>45474</v>
      </c>
      <c r="BD49" s="19">
        <v>45470.395833333336</v>
      </c>
      <c r="BE49">
        <v>12275</v>
      </c>
      <c r="BF49">
        <v>12275</v>
      </c>
      <c r="BG49">
        <v>0</v>
      </c>
      <c r="BI49">
        <v>40.700000000000003</v>
      </c>
      <c r="BJ49">
        <f t="shared" si="9"/>
        <v>95.799999999999983</v>
      </c>
      <c r="BL49">
        <v>74</v>
      </c>
      <c r="BM49">
        <f t="shared" si="10"/>
        <v>160.39999999999992</v>
      </c>
      <c r="BO49">
        <v>99.1</v>
      </c>
      <c r="BP49">
        <f t="shared" si="11"/>
        <v>163.30000000000001</v>
      </c>
      <c r="BS49" t="s">
        <v>35</v>
      </c>
      <c r="BT49" s="19">
        <v>45464</v>
      </c>
      <c r="BU49" s="19">
        <v>45463.395833333336</v>
      </c>
      <c r="BV49">
        <v>77500</v>
      </c>
      <c r="BW49">
        <v>77200</v>
      </c>
      <c r="BX49">
        <v>-300</v>
      </c>
      <c r="BZ49">
        <v>-41.8</v>
      </c>
      <c r="CA49">
        <f t="shared" si="12"/>
        <v>-105.40000000000008</v>
      </c>
      <c r="CC49">
        <v>-16.8</v>
      </c>
      <c r="CD49">
        <f t="shared" si="13"/>
        <v>138.59999999999988</v>
      </c>
      <c r="CF49">
        <v>54.8</v>
      </c>
      <c r="CG49">
        <f t="shared" si="14"/>
        <v>541.70000000000005</v>
      </c>
      <c r="DD49">
        <v>111.8</v>
      </c>
      <c r="DE49">
        <v>160.39999999999992</v>
      </c>
      <c r="DF49">
        <v>138.59999999999988</v>
      </c>
    </row>
    <row r="50" spans="37:110">
      <c r="AK50" t="s">
        <v>965</v>
      </c>
      <c r="AL50" s="19">
        <v>45265</v>
      </c>
      <c r="AM50" s="19">
        <v>45260.395833333336</v>
      </c>
      <c r="AN50">
        <v>20100</v>
      </c>
      <c r="AO50">
        <v>21050</v>
      </c>
      <c r="AP50">
        <v>950</v>
      </c>
      <c r="AR50">
        <v>-15.5</v>
      </c>
      <c r="AS50">
        <f t="shared" si="6"/>
        <v>-29.400000000000002</v>
      </c>
      <c r="AU50">
        <v>-52.3</v>
      </c>
      <c r="AV50">
        <f t="shared" si="7"/>
        <v>59.5</v>
      </c>
      <c r="AX50">
        <v>58.7</v>
      </c>
      <c r="AY50">
        <f t="shared" si="8"/>
        <v>73.699999999999989</v>
      </c>
      <c r="BB50" t="s">
        <v>966</v>
      </c>
      <c r="BC50" s="19">
        <v>45481</v>
      </c>
      <c r="BD50" s="19">
        <v>45477.395833333336</v>
      </c>
      <c r="BE50">
        <v>12450</v>
      </c>
      <c r="BF50">
        <v>12400</v>
      </c>
      <c r="BG50">
        <v>-50</v>
      </c>
      <c r="BI50">
        <v>-7.8</v>
      </c>
      <c r="BJ50">
        <f t="shared" si="9"/>
        <v>87.999999999999986</v>
      </c>
      <c r="BL50">
        <v>-3.7</v>
      </c>
      <c r="BM50">
        <f t="shared" si="10"/>
        <v>156.69999999999993</v>
      </c>
      <c r="BO50">
        <v>17</v>
      </c>
      <c r="BP50">
        <f t="shared" si="11"/>
        <v>180.3</v>
      </c>
      <c r="BS50" t="s">
        <v>35</v>
      </c>
      <c r="BT50" s="19">
        <v>45471</v>
      </c>
      <c r="BU50" s="19">
        <v>45470.395833333336</v>
      </c>
      <c r="BV50">
        <v>79400</v>
      </c>
      <c r="BW50">
        <v>79000</v>
      </c>
      <c r="BX50">
        <v>-400</v>
      </c>
      <c r="BZ50">
        <v>-24.8</v>
      </c>
      <c r="CA50">
        <f t="shared" si="12"/>
        <v>-130.20000000000007</v>
      </c>
      <c r="CC50">
        <v>-66.099999999999994</v>
      </c>
      <c r="CD50">
        <f t="shared" si="13"/>
        <v>72.499999999999886</v>
      </c>
      <c r="CF50">
        <v>21.5</v>
      </c>
      <c r="CG50">
        <f t="shared" si="14"/>
        <v>563.20000000000005</v>
      </c>
      <c r="DD50">
        <v>59.5</v>
      </c>
      <c r="DE50">
        <v>156.69999999999993</v>
      </c>
      <c r="DF50">
        <v>72.499999999999886</v>
      </c>
    </row>
    <row r="51" spans="37:110">
      <c r="AK51" t="s">
        <v>965</v>
      </c>
      <c r="AL51" s="19">
        <v>45272</v>
      </c>
      <c r="AM51" s="19">
        <v>45267.395833333336</v>
      </c>
      <c r="AN51">
        <v>21050</v>
      </c>
      <c r="AO51">
        <v>21150</v>
      </c>
      <c r="AP51">
        <v>100</v>
      </c>
      <c r="AR51">
        <v>-14</v>
      </c>
      <c r="AS51">
        <f t="shared" si="6"/>
        <v>-43.400000000000006</v>
      </c>
      <c r="AU51">
        <v>21.8</v>
      </c>
      <c r="AV51">
        <f t="shared" si="7"/>
        <v>81.3</v>
      </c>
      <c r="AX51">
        <v>163.1</v>
      </c>
      <c r="AY51">
        <f t="shared" si="8"/>
        <v>236.79999999999998</v>
      </c>
      <c r="BB51" t="s">
        <v>966</v>
      </c>
      <c r="BC51" s="19">
        <v>45488</v>
      </c>
      <c r="BD51" s="19">
        <v>45484.395833333336</v>
      </c>
      <c r="BE51">
        <v>12425</v>
      </c>
      <c r="BF51">
        <v>12525</v>
      </c>
      <c r="BG51">
        <v>100</v>
      </c>
      <c r="BI51">
        <v>-6.4</v>
      </c>
      <c r="BJ51">
        <f t="shared" si="9"/>
        <v>81.59999999999998</v>
      </c>
      <c r="BL51">
        <v>-23.5</v>
      </c>
      <c r="BM51">
        <f t="shared" si="10"/>
        <v>133.19999999999993</v>
      </c>
      <c r="BO51">
        <v>-0.7</v>
      </c>
      <c r="BP51">
        <f t="shared" si="11"/>
        <v>179.60000000000002</v>
      </c>
      <c r="BS51" t="s">
        <v>35</v>
      </c>
      <c r="BT51" s="19">
        <v>45478</v>
      </c>
      <c r="BU51" s="19">
        <v>45477.395833333336</v>
      </c>
      <c r="BV51">
        <v>80000</v>
      </c>
      <c r="BW51">
        <v>80000</v>
      </c>
      <c r="BX51">
        <v>0</v>
      </c>
      <c r="BZ51">
        <v>141.80000000000001</v>
      </c>
      <c r="CA51">
        <f t="shared" si="12"/>
        <v>11.599999999999937</v>
      </c>
      <c r="CC51">
        <v>241.2</v>
      </c>
      <c r="CD51">
        <f t="shared" si="13"/>
        <v>313.69999999999987</v>
      </c>
      <c r="CF51">
        <v>306.2</v>
      </c>
      <c r="CG51">
        <f t="shared" si="14"/>
        <v>869.40000000000009</v>
      </c>
      <c r="DD51">
        <v>81.3</v>
      </c>
      <c r="DE51">
        <v>133.19999999999993</v>
      </c>
      <c r="DF51">
        <v>313.69999999999987</v>
      </c>
    </row>
    <row r="52" spans="37:110">
      <c r="AK52" t="s">
        <v>965</v>
      </c>
      <c r="AL52" s="19">
        <v>45279</v>
      </c>
      <c r="AM52" s="19">
        <v>45274.395833333336</v>
      </c>
      <c r="AN52">
        <v>21450</v>
      </c>
      <c r="AO52">
        <v>21450</v>
      </c>
      <c r="AP52">
        <v>0</v>
      </c>
      <c r="AR52">
        <v>69.400000000000006</v>
      </c>
      <c r="AS52">
        <f t="shared" si="6"/>
        <v>26</v>
      </c>
      <c r="AU52">
        <v>127.3</v>
      </c>
      <c r="AV52">
        <f t="shared" si="7"/>
        <v>208.6</v>
      </c>
      <c r="AX52">
        <v>145.4</v>
      </c>
      <c r="AY52">
        <f t="shared" si="8"/>
        <v>382.2</v>
      </c>
      <c r="BB52" t="s">
        <v>966</v>
      </c>
      <c r="BC52" s="19">
        <v>45495</v>
      </c>
      <c r="BD52" s="19">
        <v>45491.395833333336</v>
      </c>
      <c r="BE52">
        <v>12475</v>
      </c>
      <c r="BF52">
        <v>12400</v>
      </c>
      <c r="BG52">
        <v>-75</v>
      </c>
      <c r="BI52">
        <v>-6.3</v>
      </c>
      <c r="BJ52">
        <f t="shared" si="9"/>
        <v>75.299999999999983</v>
      </c>
      <c r="BL52">
        <v>13</v>
      </c>
      <c r="BM52">
        <f t="shared" si="10"/>
        <v>146.19999999999993</v>
      </c>
      <c r="BO52">
        <v>35.799999999999997</v>
      </c>
      <c r="BP52">
        <f t="shared" si="11"/>
        <v>215.40000000000003</v>
      </c>
      <c r="BS52" t="s">
        <v>35</v>
      </c>
      <c r="BT52" s="19">
        <v>45485</v>
      </c>
      <c r="BU52" s="19">
        <v>45484.395833333336</v>
      </c>
      <c r="BV52">
        <v>79900</v>
      </c>
      <c r="BW52">
        <v>80500</v>
      </c>
      <c r="BX52">
        <v>600</v>
      </c>
      <c r="BZ52">
        <v>-25.4</v>
      </c>
      <c r="CA52">
        <f t="shared" si="12"/>
        <v>-13.800000000000061</v>
      </c>
      <c r="CC52">
        <v>-105</v>
      </c>
      <c r="CD52">
        <f t="shared" si="13"/>
        <v>208.69999999999987</v>
      </c>
      <c r="CF52">
        <v>-231.9</v>
      </c>
      <c r="CG52">
        <f t="shared" si="14"/>
        <v>637.50000000000011</v>
      </c>
      <c r="DD52">
        <v>208.6</v>
      </c>
      <c r="DE52">
        <v>146.19999999999993</v>
      </c>
      <c r="DF52">
        <v>208.69999999999987</v>
      </c>
    </row>
    <row r="53" spans="37:110">
      <c r="AK53" t="s">
        <v>965</v>
      </c>
      <c r="AL53" s="19">
        <v>45286</v>
      </c>
      <c r="AM53" s="19">
        <v>45281.395833333336</v>
      </c>
      <c r="AN53">
        <v>21300</v>
      </c>
      <c r="AO53">
        <v>21250</v>
      </c>
      <c r="AP53">
        <v>-50</v>
      </c>
      <c r="AR53">
        <v>46.9</v>
      </c>
      <c r="AS53">
        <f t="shared" si="6"/>
        <v>72.900000000000006</v>
      </c>
      <c r="AU53">
        <v>106.2</v>
      </c>
      <c r="AV53">
        <f t="shared" si="7"/>
        <v>314.8</v>
      </c>
      <c r="AX53">
        <v>-9.6</v>
      </c>
      <c r="AY53">
        <f t="shared" si="8"/>
        <v>372.59999999999997</v>
      </c>
      <c r="BS53" t="s">
        <v>35</v>
      </c>
      <c r="BT53" s="19">
        <v>45492</v>
      </c>
      <c r="BU53" s="19">
        <v>45491.395833333336</v>
      </c>
      <c r="BV53">
        <v>81400</v>
      </c>
      <c r="BW53">
        <v>80600</v>
      </c>
      <c r="BX53">
        <v>-800</v>
      </c>
      <c r="BZ53">
        <v>-26</v>
      </c>
      <c r="CA53">
        <f t="shared" si="12"/>
        <v>-39.800000000000061</v>
      </c>
      <c r="CC53">
        <v>-92.5</v>
      </c>
      <c r="CD53">
        <f t="shared" si="13"/>
        <v>116.19999999999987</v>
      </c>
      <c r="CF53">
        <v>-202.5</v>
      </c>
      <c r="CG53">
        <f t="shared" si="14"/>
        <v>435.00000000000011</v>
      </c>
      <c r="DD53">
        <v>314.8</v>
      </c>
      <c r="DF53">
        <v>116.19999999999987</v>
      </c>
    </row>
    <row r="54" spans="37:110">
      <c r="AK54" t="s">
        <v>965</v>
      </c>
      <c r="AL54" s="19">
        <v>45293</v>
      </c>
      <c r="AM54" s="19">
        <v>45288.395833333336</v>
      </c>
      <c r="AN54">
        <v>21550</v>
      </c>
      <c r="AO54">
        <v>21350</v>
      </c>
      <c r="AP54">
        <v>-200</v>
      </c>
      <c r="AR54">
        <v>-14.8</v>
      </c>
      <c r="AS54">
        <f t="shared" si="6"/>
        <v>58.100000000000009</v>
      </c>
      <c r="AU54">
        <v>-51.1</v>
      </c>
      <c r="AV54">
        <f t="shared" si="7"/>
        <v>263.7</v>
      </c>
      <c r="AX54">
        <v>-124.8</v>
      </c>
      <c r="AY54">
        <f t="shared" si="8"/>
        <v>247.79999999999995</v>
      </c>
      <c r="DD54">
        <v>263.7</v>
      </c>
    </row>
    <row r="55" spans="37:110">
      <c r="AK55" t="s">
        <v>965</v>
      </c>
      <c r="AL55" s="19">
        <v>45300</v>
      </c>
      <c r="AM55" s="19">
        <v>45295.395833333336</v>
      </c>
      <c r="AN55">
        <v>21500</v>
      </c>
      <c r="AO55">
        <v>21200</v>
      </c>
      <c r="AP55">
        <v>-300</v>
      </c>
      <c r="AR55">
        <v>-16</v>
      </c>
      <c r="AS55">
        <f t="shared" si="6"/>
        <v>42.100000000000009</v>
      </c>
      <c r="AU55">
        <v>-59.1</v>
      </c>
      <c r="AV55">
        <f t="shared" si="7"/>
        <v>204.6</v>
      </c>
      <c r="AX55">
        <v>-9.8000000000000007</v>
      </c>
      <c r="AY55">
        <f t="shared" si="8"/>
        <v>237.99999999999994</v>
      </c>
      <c r="DD55">
        <v>204.6</v>
      </c>
    </row>
    <row r="56" spans="37:110">
      <c r="AK56" t="s">
        <v>965</v>
      </c>
      <c r="AL56" s="19">
        <v>45307</v>
      </c>
      <c r="AM56" s="19">
        <v>45302.395833333336</v>
      </c>
      <c r="AN56">
        <v>21250</v>
      </c>
      <c r="AO56">
        <v>21450</v>
      </c>
      <c r="AP56">
        <v>200</v>
      </c>
      <c r="AR56">
        <v>-14.4</v>
      </c>
      <c r="AS56">
        <f t="shared" si="6"/>
        <v>27.70000000000001</v>
      </c>
      <c r="AU56">
        <v>-50.8</v>
      </c>
      <c r="AV56">
        <f t="shared" si="7"/>
        <v>153.80000000000001</v>
      </c>
      <c r="AX56">
        <v>51.9</v>
      </c>
      <c r="AY56">
        <f t="shared" si="8"/>
        <v>289.89999999999992</v>
      </c>
      <c r="DD56">
        <v>153.80000000000001</v>
      </c>
    </row>
    <row r="57" spans="37:110">
      <c r="AK57" t="s">
        <v>965</v>
      </c>
      <c r="AL57" s="19">
        <v>45314</v>
      </c>
      <c r="AM57" s="19">
        <v>45309.395833333336</v>
      </c>
      <c r="AN57">
        <v>20300</v>
      </c>
      <c r="AO57">
        <v>20150</v>
      </c>
      <c r="AP57">
        <v>-150</v>
      </c>
      <c r="AR57">
        <v>-12.3</v>
      </c>
      <c r="AS57">
        <f t="shared" si="6"/>
        <v>15.400000000000009</v>
      </c>
      <c r="AU57">
        <v>-3.6</v>
      </c>
      <c r="AV57">
        <f t="shared" si="7"/>
        <v>150.20000000000002</v>
      </c>
      <c r="AX57">
        <v>61</v>
      </c>
      <c r="AY57">
        <f t="shared" si="8"/>
        <v>350.89999999999992</v>
      </c>
      <c r="DD57">
        <v>150.20000000000002</v>
      </c>
    </row>
    <row r="58" spans="37:110">
      <c r="AK58" t="s">
        <v>965</v>
      </c>
      <c r="AL58" s="19">
        <v>45321</v>
      </c>
      <c r="AM58" s="19">
        <v>45316.395833333336</v>
      </c>
      <c r="AN58">
        <v>20150</v>
      </c>
      <c r="AO58">
        <v>20300</v>
      </c>
      <c r="AP58">
        <v>150</v>
      </c>
      <c r="AR58">
        <v>-12</v>
      </c>
      <c r="AS58">
        <f t="shared" si="6"/>
        <v>3.4000000000000092</v>
      </c>
      <c r="AU58">
        <v>16.2</v>
      </c>
      <c r="AV58">
        <f t="shared" si="7"/>
        <v>166.4</v>
      </c>
      <c r="AX58">
        <v>65.400000000000006</v>
      </c>
      <c r="AY58">
        <f t="shared" si="8"/>
        <v>416.29999999999995</v>
      </c>
      <c r="DD58">
        <v>166.4</v>
      </c>
    </row>
    <row r="59" spans="37:110">
      <c r="AK59" t="s">
        <v>965</v>
      </c>
      <c r="AL59" s="19">
        <v>45328</v>
      </c>
      <c r="AM59" s="19">
        <v>45323.395833333336</v>
      </c>
      <c r="AN59">
        <v>20500</v>
      </c>
      <c r="AO59">
        <v>20400</v>
      </c>
      <c r="AP59">
        <v>-100</v>
      </c>
      <c r="AR59">
        <v>-13.2</v>
      </c>
      <c r="AS59">
        <f t="shared" si="6"/>
        <v>-9.7999999999999901</v>
      </c>
      <c r="AU59">
        <v>17.8</v>
      </c>
      <c r="AV59">
        <f t="shared" si="7"/>
        <v>184.20000000000002</v>
      </c>
      <c r="AX59">
        <v>60.3</v>
      </c>
      <c r="AY59">
        <f t="shared" si="8"/>
        <v>476.59999999999997</v>
      </c>
      <c r="DD59">
        <v>184.20000000000002</v>
      </c>
    </row>
    <row r="60" spans="37:110">
      <c r="AK60" t="s">
        <v>965</v>
      </c>
      <c r="AL60" s="19">
        <v>45335</v>
      </c>
      <c r="AM60" s="19">
        <v>45330.395833333336</v>
      </c>
      <c r="AN60">
        <v>20050</v>
      </c>
      <c r="AO60">
        <v>20150</v>
      </c>
      <c r="AP60">
        <v>100</v>
      </c>
      <c r="AR60">
        <v>-11.8</v>
      </c>
      <c r="AS60">
        <f t="shared" si="6"/>
        <v>-21.599999999999991</v>
      </c>
      <c r="AU60">
        <v>13.2</v>
      </c>
      <c r="AV60">
        <f t="shared" si="7"/>
        <v>197.4</v>
      </c>
      <c r="AX60">
        <v>-94.9</v>
      </c>
      <c r="AY60">
        <f t="shared" si="8"/>
        <v>381.69999999999993</v>
      </c>
      <c r="DD60">
        <v>197.4</v>
      </c>
    </row>
    <row r="61" spans="37:110">
      <c r="AK61" t="s">
        <v>965</v>
      </c>
      <c r="AL61" s="19">
        <v>45342</v>
      </c>
      <c r="AM61" s="19">
        <v>45337.395833333336</v>
      </c>
      <c r="AN61">
        <v>20400</v>
      </c>
      <c r="AO61">
        <v>20800</v>
      </c>
      <c r="AP61">
        <v>400</v>
      </c>
      <c r="AR61">
        <v>-11.8</v>
      </c>
      <c r="AS61">
        <f t="shared" si="6"/>
        <v>-33.399999999999991</v>
      </c>
      <c r="AU61">
        <v>-44.6</v>
      </c>
      <c r="AV61">
        <f t="shared" si="7"/>
        <v>152.80000000000001</v>
      </c>
      <c r="AX61">
        <v>47.5</v>
      </c>
      <c r="AY61">
        <f t="shared" si="8"/>
        <v>429.19999999999993</v>
      </c>
      <c r="DD61">
        <v>152.80000000000001</v>
      </c>
    </row>
    <row r="62" spans="37:110">
      <c r="AK62" t="s">
        <v>965</v>
      </c>
      <c r="AL62" s="19">
        <v>45349</v>
      </c>
      <c r="AM62" s="19">
        <v>45344.395833333336</v>
      </c>
      <c r="AN62">
        <v>20700</v>
      </c>
      <c r="AO62">
        <v>20550</v>
      </c>
      <c r="AP62">
        <v>-150</v>
      </c>
      <c r="AR62">
        <v>-13.5</v>
      </c>
      <c r="AS62">
        <f t="shared" si="6"/>
        <v>-46.899999999999991</v>
      </c>
      <c r="AU62">
        <v>3.2</v>
      </c>
      <c r="AV62">
        <f t="shared" si="7"/>
        <v>156</v>
      </c>
      <c r="AX62">
        <v>-101.3</v>
      </c>
      <c r="AY62">
        <f t="shared" si="8"/>
        <v>327.89999999999992</v>
      </c>
      <c r="DD62">
        <v>156</v>
      </c>
    </row>
    <row r="63" spans="37:110">
      <c r="AK63" t="s">
        <v>965</v>
      </c>
      <c r="AL63" s="19">
        <v>45356</v>
      </c>
      <c r="AM63" s="19">
        <v>45351.395833333336</v>
      </c>
      <c r="AN63">
        <v>20450</v>
      </c>
      <c r="AO63">
        <v>20850</v>
      </c>
      <c r="AP63">
        <v>400</v>
      </c>
      <c r="AR63">
        <v>-12.8</v>
      </c>
      <c r="AS63">
        <f t="shared" si="6"/>
        <v>-59.699999999999989</v>
      </c>
      <c r="AU63">
        <v>-47.6</v>
      </c>
      <c r="AV63">
        <f t="shared" si="7"/>
        <v>108.4</v>
      </c>
      <c r="AX63">
        <v>61.7</v>
      </c>
      <c r="AY63">
        <f t="shared" si="8"/>
        <v>389.59999999999991</v>
      </c>
      <c r="DD63">
        <v>108.4</v>
      </c>
    </row>
    <row r="64" spans="37:110">
      <c r="AK64" t="s">
        <v>965</v>
      </c>
      <c r="AL64" s="19">
        <v>45363</v>
      </c>
      <c r="AM64" s="19">
        <v>45358.395833333336</v>
      </c>
      <c r="AN64">
        <v>21000</v>
      </c>
      <c r="AO64">
        <v>20900</v>
      </c>
      <c r="AP64">
        <v>-100</v>
      </c>
      <c r="AR64">
        <v>-18.600000000000001</v>
      </c>
      <c r="AS64">
        <f t="shared" si="6"/>
        <v>-78.299999999999983</v>
      </c>
      <c r="AU64">
        <v>32.1</v>
      </c>
      <c r="AV64">
        <f t="shared" si="7"/>
        <v>140.5</v>
      </c>
      <c r="AX64">
        <v>94.9</v>
      </c>
      <c r="AY64">
        <f t="shared" si="8"/>
        <v>484.49999999999989</v>
      </c>
      <c r="DD64">
        <v>140.5</v>
      </c>
    </row>
    <row r="65" spans="37:108">
      <c r="AK65" t="s">
        <v>965</v>
      </c>
      <c r="AL65" s="19">
        <v>45370</v>
      </c>
      <c r="AM65" s="19">
        <v>45365.395833333336</v>
      </c>
      <c r="AN65">
        <v>20700</v>
      </c>
      <c r="AO65">
        <v>20600</v>
      </c>
      <c r="AP65">
        <v>-100</v>
      </c>
      <c r="AR65">
        <v>-11.9</v>
      </c>
      <c r="AS65">
        <f t="shared" si="6"/>
        <v>-90.199999999999989</v>
      </c>
      <c r="AU65">
        <v>50.4</v>
      </c>
      <c r="AV65">
        <f t="shared" si="7"/>
        <v>190.9</v>
      </c>
      <c r="AX65">
        <v>167</v>
      </c>
      <c r="AY65">
        <f t="shared" si="8"/>
        <v>651.49999999999989</v>
      </c>
      <c r="DD65">
        <v>190.9</v>
      </c>
    </row>
    <row r="66" spans="37:108">
      <c r="AK66" t="s">
        <v>965</v>
      </c>
      <c r="AL66" s="19">
        <v>45377</v>
      </c>
      <c r="AM66" s="19">
        <v>45372.395833333336</v>
      </c>
      <c r="AN66">
        <v>20700</v>
      </c>
      <c r="AO66">
        <v>20700</v>
      </c>
      <c r="AP66">
        <v>0</v>
      </c>
      <c r="AR66">
        <v>76.8</v>
      </c>
      <c r="AS66">
        <f t="shared" si="6"/>
        <v>-13.399999999999991</v>
      </c>
      <c r="AU66">
        <v>133.19999999999999</v>
      </c>
      <c r="AV66">
        <f t="shared" si="7"/>
        <v>324.10000000000002</v>
      </c>
      <c r="AX66">
        <v>-35.4</v>
      </c>
      <c r="AY66">
        <f t="shared" si="8"/>
        <v>616.09999999999991</v>
      </c>
      <c r="DD66">
        <v>324.10000000000002</v>
      </c>
    </row>
    <row r="67" spans="37:108">
      <c r="AK67" t="s">
        <v>965</v>
      </c>
      <c r="AL67" s="19">
        <v>45384</v>
      </c>
      <c r="AM67" s="19">
        <v>45379.395833333336</v>
      </c>
      <c r="AN67">
        <v>20950</v>
      </c>
      <c r="AO67">
        <v>21150</v>
      </c>
      <c r="AP67">
        <v>200</v>
      </c>
      <c r="AR67">
        <v>-17</v>
      </c>
      <c r="AS67">
        <f t="shared" si="6"/>
        <v>-30.399999999999991</v>
      </c>
      <c r="AU67">
        <v>-64.3</v>
      </c>
      <c r="AV67">
        <f t="shared" si="7"/>
        <v>259.8</v>
      </c>
      <c r="AX67">
        <v>-102.2</v>
      </c>
      <c r="AY67">
        <f t="shared" si="8"/>
        <v>513.89999999999986</v>
      </c>
      <c r="DD67">
        <v>259.8</v>
      </c>
    </row>
    <row r="68" spans="37:108">
      <c r="AK68" t="s">
        <v>965</v>
      </c>
      <c r="AL68" s="19">
        <v>45391</v>
      </c>
      <c r="AM68" s="19">
        <v>45386.395833333336</v>
      </c>
      <c r="AN68">
        <v>21400</v>
      </c>
      <c r="AO68">
        <v>21700</v>
      </c>
      <c r="AP68">
        <v>300</v>
      </c>
      <c r="AR68">
        <v>-15</v>
      </c>
      <c r="AS68">
        <f t="shared" ref="AS68:AS82" si="19">AR68+AS67</f>
        <v>-45.399999999999991</v>
      </c>
      <c r="AU68">
        <v>-57</v>
      </c>
      <c r="AV68">
        <f t="shared" ref="AV68:AV82" si="20">AU68+AV67</f>
        <v>202.8</v>
      </c>
      <c r="AX68">
        <v>-114.8</v>
      </c>
      <c r="AY68">
        <f t="shared" ref="AY68:AY82" si="21">AX68+AY67</f>
        <v>399.09999999999985</v>
      </c>
      <c r="DD68">
        <v>202.8</v>
      </c>
    </row>
    <row r="69" spans="37:108">
      <c r="AK69" t="s">
        <v>965</v>
      </c>
      <c r="AL69" s="19">
        <v>45398</v>
      </c>
      <c r="AM69" s="19">
        <v>45392.395833333336</v>
      </c>
      <c r="AN69">
        <v>21700</v>
      </c>
      <c r="AO69">
        <v>21100</v>
      </c>
      <c r="AP69">
        <v>-600</v>
      </c>
      <c r="AR69">
        <v>-15.4</v>
      </c>
      <c r="AS69">
        <f t="shared" si="19"/>
        <v>-60.79999999999999</v>
      </c>
      <c r="AU69">
        <v>-55.3</v>
      </c>
      <c r="AV69">
        <f t="shared" si="20"/>
        <v>147.5</v>
      </c>
      <c r="AX69">
        <v>-96</v>
      </c>
      <c r="AY69">
        <f t="shared" si="21"/>
        <v>303.09999999999985</v>
      </c>
      <c r="DD69">
        <v>147.5</v>
      </c>
    </row>
    <row r="70" spans="37:108">
      <c r="AK70" t="s">
        <v>965</v>
      </c>
      <c r="AL70" s="19">
        <v>45405</v>
      </c>
      <c r="AM70" s="19">
        <v>45400.395833333336</v>
      </c>
      <c r="AN70">
        <v>20900</v>
      </c>
      <c r="AO70">
        <v>21300</v>
      </c>
      <c r="AP70">
        <v>400</v>
      </c>
      <c r="AR70">
        <v>-14.4</v>
      </c>
      <c r="AS70">
        <f t="shared" si="19"/>
        <v>-75.199999999999989</v>
      </c>
      <c r="AU70">
        <v>-46.5</v>
      </c>
      <c r="AV70">
        <f t="shared" si="20"/>
        <v>101</v>
      </c>
      <c r="AX70">
        <v>-108.5</v>
      </c>
      <c r="AY70">
        <f t="shared" si="21"/>
        <v>194.59999999999985</v>
      </c>
      <c r="DD70">
        <v>101</v>
      </c>
    </row>
    <row r="71" spans="37:108">
      <c r="AK71" t="s">
        <v>965</v>
      </c>
      <c r="AL71" s="19">
        <v>45412</v>
      </c>
      <c r="AM71" s="19">
        <v>45407.395833333336</v>
      </c>
      <c r="AN71">
        <v>21550</v>
      </c>
      <c r="AO71">
        <v>21800</v>
      </c>
      <c r="AP71">
        <v>250</v>
      </c>
      <c r="AR71">
        <v>-15.3</v>
      </c>
      <c r="AS71">
        <f t="shared" si="19"/>
        <v>-90.499999999999986</v>
      </c>
      <c r="AU71">
        <v>-56.6</v>
      </c>
      <c r="AV71">
        <f t="shared" si="20"/>
        <v>44.4</v>
      </c>
      <c r="AX71">
        <v>-109.3</v>
      </c>
      <c r="AY71">
        <f t="shared" si="21"/>
        <v>85.299999999999855</v>
      </c>
      <c r="DD71">
        <v>44.4</v>
      </c>
    </row>
    <row r="72" spans="37:108">
      <c r="AK72" t="s">
        <v>965</v>
      </c>
      <c r="AL72" s="19">
        <v>45419</v>
      </c>
      <c r="AM72" s="19">
        <v>45414.395833333336</v>
      </c>
      <c r="AN72">
        <v>21900</v>
      </c>
      <c r="AO72">
        <v>21550</v>
      </c>
      <c r="AP72">
        <v>-350</v>
      </c>
      <c r="AR72">
        <v>-14.3</v>
      </c>
      <c r="AS72">
        <f t="shared" si="19"/>
        <v>-104.79999999999998</v>
      </c>
      <c r="AU72">
        <v>-51.6</v>
      </c>
      <c r="AV72">
        <f t="shared" si="20"/>
        <v>-7.2000000000000028</v>
      </c>
      <c r="AX72">
        <v>43.2</v>
      </c>
      <c r="AY72">
        <f t="shared" si="21"/>
        <v>128.49999999999986</v>
      </c>
      <c r="DD72">
        <v>-7.2000000000000028</v>
      </c>
    </row>
    <row r="73" spans="37:108">
      <c r="AK73" t="s">
        <v>965</v>
      </c>
      <c r="AL73" s="19">
        <v>45426</v>
      </c>
      <c r="AM73" s="19">
        <v>45421.395833333336</v>
      </c>
      <c r="AN73">
        <v>21100</v>
      </c>
      <c r="AO73">
        <v>21250</v>
      </c>
      <c r="AP73">
        <v>150</v>
      </c>
      <c r="AR73">
        <v>-11.4</v>
      </c>
      <c r="AS73">
        <f t="shared" si="19"/>
        <v>-116.19999999999999</v>
      </c>
      <c r="AU73">
        <v>-2</v>
      </c>
      <c r="AV73">
        <f t="shared" si="20"/>
        <v>-9.2000000000000028</v>
      </c>
      <c r="AX73">
        <v>169.5</v>
      </c>
      <c r="AY73">
        <f t="shared" si="21"/>
        <v>297.99999999999989</v>
      </c>
      <c r="DD73">
        <v>-9.2000000000000028</v>
      </c>
    </row>
    <row r="74" spans="37:108">
      <c r="AK74" t="s">
        <v>965</v>
      </c>
      <c r="AL74" s="19">
        <v>45433</v>
      </c>
      <c r="AM74" s="19">
        <v>45428.395833333336</v>
      </c>
      <c r="AN74">
        <v>21450</v>
      </c>
      <c r="AO74">
        <v>21450</v>
      </c>
      <c r="AP74">
        <v>0</v>
      </c>
      <c r="AR74">
        <v>75.8</v>
      </c>
      <c r="AS74">
        <f t="shared" si="19"/>
        <v>-40.399999999999991</v>
      </c>
      <c r="AU74">
        <v>132.80000000000001</v>
      </c>
      <c r="AV74">
        <f t="shared" si="20"/>
        <v>123.60000000000001</v>
      </c>
      <c r="AX74">
        <v>-43.4</v>
      </c>
      <c r="AY74">
        <f t="shared" si="21"/>
        <v>254.59999999999988</v>
      </c>
      <c r="DD74">
        <v>123.60000000000001</v>
      </c>
    </row>
    <row r="75" spans="37:108">
      <c r="AK75" t="s">
        <v>965</v>
      </c>
      <c r="AL75" s="19">
        <v>45440</v>
      </c>
      <c r="AM75" s="19">
        <v>45435.395833333336</v>
      </c>
      <c r="AN75">
        <v>21750</v>
      </c>
      <c r="AO75">
        <v>21950</v>
      </c>
      <c r="AP75">
        <v>200</v>
      </c>
      <c r="AR75">
        <v>-14.2</v>
      </c>
      <c r="AS75">
        <f t="shared" si="19"/>
        <v>-54.599999999999994</v>
      </c>
      <c r="AU75">
        <v>-51.3</v>
      </c>
      <c r="AV75">
        <f t="shared" si="20"/>
        <v>72.300000000000011</v>
      </c>
      <c r="AX75">
        <v>-46.6</v>
      </c>
      <c r="AY75">
        <f t="shared" si="21"/>
        <v>207.99999999999989</v>
      </c>
      <c r="DD75">
        <v>72.300000000000011</v>
      </c>
    </row>
    <row r="76" spans="37:108">
      <c r="AK76" t="s">
        <v>965</v>
      </c>
      <c r="AL76" s="19">
        <v>45447</v>
      </c>
      <c r="AM76" s="19">
        <v>45442.395833333336</v>
      </c>
      <c r="AN76">
        <v>21650</v>
      </c>
      <c r="AO76">
        <v>20850</v>
      </c>
      <c r="AP76">
        <v>-800</v>
      </c>
      <c r="AR76">
        <v>-4.0999999999999996</v>
      </c>
      <c r="AS76">
        <f t="shared" si="19"/>
        <v>-58.699999999999996</v>
      </c>
      <c r="AU76">
        <v>-19.8</v>
      </c>
      <c r="AV76">
        <f t="shared" si="20"/>
        <v>52.500000000000014</v>
      </c>
      <c r="AX76">
        <v>0.2</v>
      </c>
      <c r="AY76">
        <f t="shared" si="21"/>
        <v>208.19999999999987</v>
      </c>
      <c r="DD76">
        <v>52.500000000000014</v>
      </c>
    </row>
    <row r="77" spans="37:108">
      <c r="AK77" t="s">
        <v>965</v>
      </c>
      <c r="AL77" s="19">
        <v>45454</v>
      </c>
      <c r="AM77" s="19">
        <v>45449.395833333336</v>
      </c>
      <c r="AN77">
        <v>21900</v>
      </c>
      <c r="AO77">
        <v>22100</v>
      </c>
      <c r="AP77">
        <v>200</v>
      </c>
      <c r="AR77">
        <v>-11.4</v>
      </c>
      <c r="AS77">
        <f t="shared" si="19"/>
        <v>-70.099999999999994</v>
      </c>
      <c r="AU77">
        <v>-35.6</v>
      </c>
      <c r="AV77">
        <f t="shared" si="20"/>
        <v>16.900000000000013</v>
      </c>
      <c r="AX77">
        <v>-112.6</v>
      </c>
      <c r="AY77">
        <f t="shared" si="21"/>
        <v>95.599999999999881</v>
      </c>
      <c r="DD77">
        <v>16.900000000000013</v>
      </c>
    </row>
    <row r="78" spans="37:108">
      <c r="AK78" t="s">
        <v>965</v>
      </c>
      <c r="AL78" s="19">
        <v>45461</v>
      </c>
      <c r="AM78" s="19">
        <v>45456.395833333336</v>
      </c>
      <c r="AN78">
        <v>22300</v>
      </c>
      <c r="AO78">
        <v>22600</v>
      </c>
      <c r="AP78">
        <v>300</v>
      </c>
      <c r="AR78">
        <v>-17.7</v>
      </c>
      <c r="AS78">
        <f t="shared" si="19"/>
        <v>-87.8</v>
      </c>
      <c r="AU78">
        <v>-62.6</v>
      </c>
      <c r="AV78">
        <f t="shared" si="20"/>
        <v>-45.699999999999989</v>
      </c>
      <c r="AX78">
        <v>-111.4</v>
      </c>
      <c r="AY78">
        <f t="shared" si="21"/>
        <v>-15.800000000000125</v>
      </c>
      <c r="DD78">
        <v>-45.699999999999989</v>
      </c>
    </row>
    <row r="79" spans="37:108">
      <c r="AK79" t="s">
        <v>965</v>
      </c>
      <c r="AL79" s="19">
        <v>45468</v>
      </c>
      <c r="AM79" s="19">
        <v>45463.395833333336</v>
      </c>
      <c r="AN79">
        <v>23050</v>
      </c>
      <c r="AO79">
        <v>23550</v>
      </c>
      <c r="AP79">
        <v>500</v>
      </c>
      <c r="AR79">
        <v>-14.2</v>
      </c>
      <c r="AS79">
        <f t="shared" si="19"/>
        <v>-102</v>
      </c>
      <c r="AU79">
        <v>-53.1</v>
      </c>
      <c r="AV79">
        <f t="shared" si="20"/>
        <v>-98.799999999999983</v>
      </c>
      <c r="AX79">
        <v>56</v>
      </c>
      <c r="AY79">
        <f t="shared" si="21"/>
        <v>40.199999999999875</v>
      </c>
      <c r="DD79">
        <v>-98.799999999999983</v>
      </c>
    </row>
    <row r="80" spans="37:108">
      <c r="AK80" t="s">
        <v>965</v>
      </c>
      <c r="AL80" s="19">
        <v>45475</v>
      </c>
      <c r="AM80" s="19">
        <v>45470.395833333336</v>
      </c>
      <c r="AN80">
        <v>23650</v>
      </c>
      <c r="AO80">
        <v>23500</v>
      </c>
      <c r="AP80">
        <v>-150</v>
      </c>
      <c r="AR80">
        <v>-11</v>
      </c>
      <c r="AS80">
        <f t="shared" si="19"/>
        <v>-113</v>
      </c>
      <c r="AU80">
        <v>6.8</v>
      </c>
      <c r="AV80">
        <f t="shared" si="20"/>
        <v>-91.999999999999986</v>
      </c>
      <c r="AX80">
        <v>8.6</v>
      </c>
      <c r="AY80">
        <f t="shared" si="21"/>
        <v>48.799999999999876</v>
      </c>
      <c r="DD80">
        <v>-91.999999999999986</v>
      </c>
    </row>
    <row r="81" spans="37:108">
      <c r="AK81" t="s">
        <v>965</v>
      </c>
      <c r="AL81" s="19">
        <v>45482</v>
      </c>
      <c r="AM81" s="19">
        <v>45477.395833333336</v>
      </c>
      <c r="AN81">
        <v>23850</v>
      </c>
      <c r="AO81">
        <v>23650</v>
      </c>
      <c r="AP81">
        <v>-200</v>
      </c>
      <c r="AR81">
        <v>-13.2</v>
      </c>
      <c r="AS81">
        <f t="shared" si="19"/>
        <v>-126.2</v>
      </c>
      <c r="AU81">
        <v>-36.4</v>
      </c>
      <c r="AV81">
        <f t="shared" si="20"/>
        <v>-128.39999999999998</v>
      </c>
      <c r="AX81">
        <v>146.4</v>
      </c>
      <c r="AY81">
        <f t="shared" si="21"/>
        <v>195.19999999999987</v>
      </c>
      <c r="DD81">
        <v>-128.39999999999998</v>
      </c>
    </row>
    <row r="82" spans="37:108">
      <c r="AK82" t="s">
        <v>965</v>
      </c>
      <c r="AL82" s="19">
        <v>45489</v>
      </c>
      <c r="AM82" s="19">
        <v>45484.395833333336</v>
      </c>
      <c r="AN82">
        <v>23600</v>
      </c>
      <c r="AO82">
        <v>23650</v>
      </c>
      <c r="AP82">
        <v>50</v>
      </c>
      <c r="AR82">
        <v>39.1</v>
      </c>
      <c r="AS82">
        <f t="shared" si="19"/>
        <v>-87.1</v>
      </c>
      <c r="AU82">
        <v>102.1</v>
      </c>
      <c r="AV82">
        <f t="shared" si="20"/>
        <v>-26.299999999999983</v>
      </c>
      <c r="AY82">
        <f t="shared" si="21"/>
        <v>195.19999999999987</v>
      </c>
      <c r="DD82">
        <v>-26.299999999999983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14"/>
  <sheetViews>
    <sheetView workbookViewId="0">
      <selection activeCell="H2" sqref="H2"/>
    </sheetView>
  </sheetViews>
  <sheetFormatPr defaultColWidth="11" defaultRowHeight="15.75"/>
  <cols>
    <col min="1" max="1" width="50.125" bestFit="1" customWidth="1"/>
  </cols>
  <sheetData>
    <row r="1" spans="1:11">
      <c r="A1" s="29" t="s">
        <v>14</v>
      </c>
      <c r="B1" s="29" t="s">
        <v>268</v>
      </c>
      <c r="C1" s="29" t="s">
        <v>269</v>
      </c>
      <c r="D1" s="29" t="s">
        <v>270</v>
      </c>
      <c r="E1" s="29" t="s">
        <v>271</v>
      </c>
      <c r="F1" s="29" t="s">
        <v>570</v>
      </c>
      <c r="G1" s="29" t="s">
        <v>571</v>
      </c>
      <c r="J1" t="s">
        <v>572</v>
      </c>
      <c r="K1" t="s">
        <v>573</v>
      </c>
    </row>
    <row r="2" spans="1:11">
      <c r="A2" s="29" t="s">
        <v>272</v>
      </c>
      <c r="B2" s="29">
        <v>18131.7</v>
      </c>
      <c r="C2" s="29">
        <v>18215.150000000001</v>
      </c>
      <c r="D2" s="29">
        <v>18086.5</v>
      </c>
      <c r="E2" s="29">
        <v>18197.45</v>
      </c>
      <c r="G2">
        <f>C2-D2</f>
        <v>128.65000000000146</v>
      </c>
      <c r="J2">
        <v>-385.04999999999927</v>
      </c>
      <c r="K2">
        <v>37</v>
      </c>
    </row>
    <row r="3" spans="1:11">
      <c r="A3" s="29" t="s">
        <v>273</v>
      </c>
      <c r="B3" s="29">
        <v>18163.2</v>
      </c>
      <c r="C3" s="29">
        <v>18251.95</v>
      </c>
      <c r="D3" s="29">
        <v>18149.8</v>
      </c>
      <c r="E3" s="29">
        <v>18232.55</v>
      </c>
      <c r="F3">
        <f t="shared" ref="F3:F66" si="0">B3-E2</f>
        <v>-34.25</v>
      </c>
      <c r="G3">
        <f t="shared" ref="G3:G66" si="1">C3-D3</f>
        <v>102.15000000000146</v>
      </c>
      <c r="J3">
        <v>-178.70000000000073</v>
      </c>
      <c r="K3">
        <v>52.5</v>
      </c>
    </row>
    <row r="4" spans="1:11">
      <c r="A4" s="29" t="s">
        <v>274</v>
      </c>
      <c r="B4" s="29">
        <v>18230.650000000001</v>
      </c>
      <c r="C4" s="29">
        <v>18243</v>
      </c>
      <c r="D4" s="29">
        <v>18020.599999999999</v>
      </c>
      <c r="E4" s="29">
        <v>18042.95</v>
      </c>
      <c r="F4">
        <f t="shared" si="0"/>
        <v>-1.8999999999978172</v>
      </c>
      <c r="G4">
        <f t="shared" si="1"/>
        <v>222.40000000000146</v>
      </c>
      <c r="J4">
        <v>-165.09999999999854</v>
      </c>
      <c r="K4">
        <v>57.350000000002183</v>
      </c>
    </row>
    <row r="5" spans="1:11">
      <c r="A5" s="29" t="s">
        <v>275</v>
      </c>
      <c r="B5" s="29">
        <v>18101.95</v>
      </c>
      <c r="C5" s="29">
        <v>18120.3</v>
      </c>
      <c r="D5" s="29">
        <v>17892.599999999999</v>
      </c>
      <c r="E5" s="29">
        <v>17992.150000000001</v>
      </c>
      <c r="F5">
        <f t="shared" si="0"/>
        <v>59</v>
      </c>
      <c r="G5">
        <f t="shared" si="1"/>
        <v>227.70000000000073</v>
      </c>
      <c r="J5">
        <v>-157.75</v>
      </c>
      <c r="K5">
        <v>59.950000000000728</v>
      </c>
    </row>
    <row r="6" spans="1:11">
      <c r="A6" s="29" t="s">
        <v>276</v>
      </c>
      <c r="B6" s="29">
        <v>18008.05</v>
      </c>
      <c r="C6" s="29">
        <v>18047.400000000001</v>
      </c>
      <c r="D6" s="29">
        <v>17795.55</v>
      </c>
      <c r="E6" s="29">
        <v>17859.45</v>
      </c>
      <c r="F6">
        <f t="shared" si="0"/>
        <v>15.899999999997817</v>
      </c>
      <c r="G6">
        <f t="shared" si="1"/>
        <v>251.85000000000218</v>
      </c>
      <c r="J6">
        <v>-152.54999999999927</v>
      </c>
      <c r="K6">
        <v>61.299999999999272</v>
      </c>
    </row>
    <row r="7" spans="1:11">
      <c r="A7" s="29" t="s">
        <v>277</v>
      </c>
      <c r="B7" s="29">
        <v>17952.55</v>
      </c>
      <c r="C7" s="29">
        <v>18141.400000000001</v>
      </c>
      <c r="D7" s="29">
        <v>17936.150000000001</v>
      </c>
      <c r="E7" s="29">
        <v>18101.2</v>
      </c>
      <c r="F7">
        <f t="shared" si="0"/>
        <v>93.099999999998545</v>
      </c>
      <c r="G7">
        <f t="shared" si="1"/>
        <v>205.25</v>
      </c>
      <c r="J7">
        <v>-148.84999999999854</v>
      </c>
      <c r="K7">
        <v>61.899999999997817</v>
      </c>
    </row>
    <row r="8" spans="1:11">
      <c r="A8" s="29" t="s">
        <v>278</v>
      </c>
      <c r="B8" s="29">
        <v>18121.3</v>
      </c>
      <c r="C8" s="29">
        <v>18127.599999999999</v>
      </c>
      <c r="D8" s="29">
        <v>17856</v>
      </c>
      <c r="E8" s="29">
        <v>17914.150000000001</v>
      </c>
      <c r="F8">
        <f t="shared" si="0"/>
        <v>20.099999999998545</v>
      </c>
      <c r="G8">
        <f t="shared" si="1"/>
        <v>271.59999999999854</v>
      </c>
      <c r="J8">
        <v>-145.79999999999927</v>
      </c>
      <c r="K8">
        <v>62.200000000000728</v>
      </c>
    </row>
    <row r="9" spans="1:11">
      <c r="A9" s="29" t="s">
        <v>279</v>
      </c>
      <c r="B9" s="29">
        <v>17924.25</v>
      </c>
      <c r="C9" s="29">
        <v>17976.349999999999</v>
      </c>
      <c r="D9" s="29">
        <v>17824.349999999999</v>
      </c>
      <c r="E9" s="29">
        <v>17895.7</v>
      </c>
      <c r="F9">
        <f t="shared" si="0"/>
        <v>10.099999999998545</v>
      </c>
      <c r="G9">
        <f t="shared" si="1"/>
        <v>152</v>
      </c>
      <c r="J9">
        <v>-139.45000000000073</v>
      </c>
      <c r="K9">
        <v>62.900000000001455</v>
      </c>
    </row>
    <row r="10" spans="1:11">
      <c r="A10" s="29" t="s">
        <v>280</v>
      </c>
      <c r="B10" s="29">
        <v>17920.849999999999</v>
      </c>
      <c r="C10" s="29">
        <v>17945.8</v>
      </c>
      <c r="D10" s="29">
        <v>17761.650000000001</v>
      </c>
      <c r="E10" s="29">
        <v>17858.2</v>
      </c>
      <c r="F10">
        <f t="shared" si="0"/>
        <v>25.149999999997817</v>
      </c>
      <c r="G10">
        <f t="shared" si="1"/>
        <v>184.14999999999782</v>
      </c>
      <c r="J10">
        <v>-138.5</v>
      </c>
      <c r="K10">
        <v>64</v>
      </c>
    </row>
    <row r="11" spans="1:11">
      <c r="A11" s="29" t="s">
        <v>281</v>
      </c>
      <c r="B11" s="29">
        <v>17867.5</v>
      </c>
      <c r="C11" s="29">
        <v>17999.349999999999</v>
      </c>
      <c r="D11" s="29">
        <v>17774.25</v>
      </c>
      <c r="E11" s="29">
        <v>17956.599999999999</v>
      </c>
      <c r="F11">
        <f t="shared" si="0"/>
        <v>9.2999999999992724</v>
      </c>
      <c r="G11">
        <f t="shared" si="1"/>
        <v>225.09999999999854</v>
      </c>
      <c r="J11">
        <v>-125.89999999999782</v>
      </c>
      <c r="K11">
        <v>65.349999999998545</v>
      </c>
    </row>
    <row r="12" spans="1:11">
      <c r="A12" s="29" t="s">
        <v>282</v>
      </c>
      <c r="B12" s="29">
        <v>18033.150000000001</v>
      </c>
      <c r="C12" s="29">
        <v>18049.650000000001</v>
      </c>
      <c r="D12" s="29">
        <v>17853.650000000001</v>
      </c>
      <c r="E12" s="29">
        <v>17894.849999999999</v>
      </c>
      <c r="F12">
        <f t="shared" si="0"/>
        <v>76.55000000000291</v>
      </c>
      <c r="G12">
        <f t="shared" si="1"/>
        <v>196</v>
      </c>
      <c r="J12">
        <v>-116.20000000000073</v>
      </c>
      <c r="K12">
        <v>68.80000000000291</v>
      </c>
    </row>
    <row r="13" spans="1:11">
      <c r="A13" s="29" t="s">
        <v>283</v>
      </c>
      <c r="B13" s="29">
        <v>17922.8</v>
      </c>
      <c r="C13" s="29">
        <v>18072.05</v>
      </c>
      <c r="D13" s="29">
        <v>17886.95</v>
      </c>
      <c r="E13" s="29">
        <v>18053.3</v>
      </c>
      <c r="F13">
        <f t="shared" si="0"/>
        <v>27.950000000000728</v>
      </c>
      <c r="G13">
        <f t="shared" si="1"/>
        <v>185.09999999999854</v>
      </c>
      <c r="J13">
        <v>-114.04999999999927</v>
      </c>
      <c r="K13">
        <v>70.649999999997817</v>
      </c>
    </row>
    <row r="14" spans="1:11">
      <c r="A14" s="29" t="s">
        <v>284</v>
      </c>
      <c r="B14" s="29">
        <v>18074.3</v>
      </c>
      <c r="C14" s="29">
        <v>18183.75</v>
      </c>
      <c r="D14" s="29">
        <v>18032.45</v>
      </c>
      <c r="E14" s="29">
        <v>18165.349999999999</v>
      </c>
      <c r="F14">
        <f t="shared" si="0"/>
        <v>21</v>
      </c>
      <c r="G14">
        <f t="shared" si="1"/>
        <v>151.29999999999927</v>
      </c>
      <c r="J14">
        <v>-109.25</v>
      </c>
      <c r="K14">
        <v>73.849999999998545</v>
      </c>
    </row>
    <row r="15" spans="1:11">
      <c r="A15" s="29" t="s">
        <v>285</v>
      </c>
      <c r="B15" s="29">
        <v>18119.8</v>
      </c>
      <c r="C15" s="29">
        <v>18155.2</v>
      </c>
      <c r="D15" s="29">
        <v>18063.75</v>
      </c>
      <c r="E15" s="29">
        <v>18107.849999999999</v>
      </c>
      <c r="F15">
        <f t="shared" si="0"/>
        <v>-45.549999999999272</v>
      </c>
      <c r="G15">
        <f t="shared" si="1"/>
        <v>91.450000000000728</v>
      </c>
      <c r="J15">
        <v>-99.200000000000728</v>
      </c>
      <c r="K15">
        <v>73.94999999999709</v>
      </c>
    </row>
    <row r="16" spans="1:11">
      <c r="A16" s="29" t="s">
        <v>286</v>
      </c>
      <c r="B16" s="29">
        <v>18115.599999999999</v>
      </c>
      <c r="C16" s="29">
        <v>18145.45</v>
      </c>
      <c r="D16" s="29">
        <v>18016.2</v>
      </c>
      <c r="E16" s="29">
        <v>18027.650000000001</v>
      </c>
      <c r="F16">
        <f t="shared" si="0"/>
        <v>7.75</v>
      </c>
      <c r="G16">
        <f t="shared" si="1"/>
        <v>129.25</v>
      </c>
      <c r="J16">
        <v>-94.900000000001455</v>
      </c>
      <c r="K16">
        <v>74.099999999998545</v>
      </c>
    </row>
    <row r="17" spans="1:11">
      <c r="A17" s="29" t="s">
        <v>287</v>
      </c>
      <c r="B17" s="29">
        <v>18118.45</v>
      </c>
      <c r="C17" s="29">
        <v>18162.599999999999</v>
      </c>
      <c r="D17" s="29">
        <v>18063.45</v>
      </c>
      <c r="E17" s="29">
        <v>18118.55</v>
      </c>
      <c r="F17">
        <f t="shared" si="0"/>
        <v>90.799999999999272</v>
      </c>
      <c r="G17">
        <f t="shared" si="1"/>
        <v>99.149999999997817</v>
      </c>
      <c r="J17">
        <v>-90.450000000000728</v>
      </c>
      <c r="K17">
        <v>75.049999999999272</v>
      </c>
    </row>
    <row r="18" spans="1:11">
      <c r="A18" s="29" t="s">
        <v>288</v>
      </c>
      <c r="B18" s="29">
        <v>18183.95</v>
      </c>
      <c r="C18" s="29">
        <v>18201.25</v>
      </c>
      <c r="D18" s="29">
        <v>18078.650000000001</v>
      </c>
      <c r="E18" s="29">
        <v>18118.3</v>
      </c>
      <c r="F18">
        <f t="shared" si="0"/>
        <v>65.400000000001455</v>
      </c>
      <c r="G18">
        <f t="shared" si="1"/>
        <v>122.59999999999854</v>
      </c>
      <c r="J18">
        <v>-89.299999999999272</v>
      </c>
      <c r="K18">
        <v>75.099999999998545</v>
      </c>
    </row>
    <row r="19" spans="1:11">
      <c r="A19" s="29" t="s">
        <v>253</v>
      </c>
      <c r="B19" s="29">
        <v>18093.349999999999</v>
      </c>
      <c r="C19" s="29">
        <v>18100.599999999999</v>
      </c>
      <c r="D19" s="29">
        <v>17846.150000000001</v>
      </c>
      <c r="E19" s="29">
        <v>17891.95</v>
      </c>
      <c r="F19">
        <f t="shared" si="0"/>
        <v>-24.950000000000728</v>
      </c>
      <c r="G19">
        <f t="shared" si="1"/>
        <v>254.44999999999709</v>
      </c>
      <c r="J19">
        <v>-82.549999999999272</v>
      </c>
      <c r="K19">
        <v>75.349999999998545</v>
      </c>
    </row>
    <row r="20" spans="1:11">
      <c r="A20" s="29" t="s">
        <v>289</v>
      </c>
      <c r="B20" s="29">
        <v>17877.2</v>
      </c>
      <c r="C20" s="29">
        <v>17884.75</v>
      </c>
      <c r="D20" s="29">
        <v>17493.55</v>
      </c>
      <c r="E20" s="29">
        <v>17604.349999999999</v>
      </c>
      <c r="F20">
        <f t="shared" si="0"/>
        <v>-14.75</v>
      </c>
      <c r="G20">
        <f t="shared" si="1"/>
        <v>391.20000000000073</v>
      </c>
      <c r="J20">
        <v>-82.450000000000728</v>
      </c>
      <c r="K20">
        <v>75.950000000000728</v>
      </c>
    </row>
    <row r="21" spans="1:11">
      <c r="A21" s="29" t="s">
        <v>290</v>
      </c>
      <c r="B21" s="29">
        <v>17541.95</v>
      </c>
      <c r="C21" s="29">
        <v>17709.150000000001</v>
      </c>
      <c r="D21" s="29">
        <v>17405.55</v>
      </c>
      <c r="E21" s="29">
        <v>17648.95</v>
      </c>
      <c r="F21">
        <f t="shared" si="0"/>
        <v>-62.399999999997817</v>
      </c>
      <c r="G21">
        <f t="shared" si="1"/>
        <v>303.60000000000218</v>
      </c>
      <c r="J21">
        <v>-81.80000000000291</v>
      </c>
      <c r="K21">
        <v>78.5</v>
      </c>
    </row>
    <row r="22" spans="1:11">
      <c r="A22" s="29" t="s">
        <v>291</v>
      </c>
      <c r="B22" s="29">
        <v>17731.45</v>
      </c>
      <c r="C22" s="29">
        <v>17735.7</v>
      </c>
      <c r="D22" s="29">
        <v>17537.55</v>
      </c>
      <c r="E22" s="29">
        <v>17662.150000000001</v>
      </c>
      <c r="F22">
        <f t="shared" si="0"/>
        <v>82.5</v>
      </c>
      <c r="G22">
        <f t="shared" si="1"/>
        <v>198.15000000000146</v>
      </c>
      <c r="J22">
        <v>-79.75</v>
      </c>
      <c r="K22">
        <v>79.649999999997817</v>
      </c>
    </row>
    <row r="23" spans="1:11">
      <c r="A23" s="29" t="s">
        <v>292</v>
      </c>
      <c r="B23" s="29">
        <v>17811.599999999999</v>
      </c>
      <c r="C23" s="29">
        <v>17972.2</v>
      </c>
      <c r="D23" s="29">
        <v>17353.400000000001</v>
      </c>
      <c r="E23" s="29">
        <v>17616.3</v>
      </c>
      <c r="F23">
        <f t="shared" si="0"/>
        <v>149.44999999999709</v>
      </c>
      <c r="G23">
        <f t="shared" si="1"/>
        <v>618.79999999999927</v>
      </c>
      <c r="J23">
        <v>-78.149999999997817</v>
      </c>
      <c r="K23">
        <v>79.650000000001455</v>
      </c>
    </row>
    <row r="24" spans="1:11">
      <c r="A24" s="29" t="s">
        <v>293</v>
      </c>
      <c r="B24" s="29">
        <v>17517.099999999999</v>
      </c>
      <c r="C24" s="29">
        <v>17653.900000000001</v>
      </c>
      <c r="D24" s="29">
        <v>17445.95</v>
      </c>
      <c r="E24" s="29">
        <v>17610.400000000001</v>
      </c>
      <c r="F24">
        <f t="shared" si="0"/>
        <v>-99.200000000000728</v>
      </c>
      <c r="G24">
        <f t="shared" si="1"/>
        <v>207.95000000000073</v>
      </c>
      <c r="J24">
        <v>-74.5</v>
      </c>
      <c r="K24">
        <v>79.700000000000728</v>
      </c>
    </row>
    <row r="25" spans="1:11">
      <c r="A25" s="29" t="s">
        <v>294</v>
      </c>
      <c r="B25" s="29">
        <v>17721.75</v>
      </c>
      <c r="C25" s="29">
        <v>17870.3</v>
      </c>
      <c r="D25" s="29">
        <v>17584.2</v>
      </c>
      <c r="E25" s="29">
        <v>17854.05</v>
      </c>
      <c r="F25">
        <f t="shared" si="0"/>
        <v>111.34999999999854</v>
      </c>
      <c r="G25">
        <f t="shared" si="1"/>
        <v>286.09999999999854</v>
      </c>
      <c r="J25">
        <v>-71.350000000002183</v>
      </c>
      <c r="K25">
        <v>81.05000000000291</v>
      </c>
    </row>
    <row r="26" spans="1:11">
      <c r="A26" s="29" t="s">
        <v>295</v>
      </c>
      <c r="B26" s="29">
        <v>17818.55</v>
      </c>
      <c r="C26" s="29">
        <v>17823.7</v>
      </c>
      <c r="D26" s="29">
        <v>17698.349999999999</v>
      </c>
      <c r="E26" s="29">
        <v>17764.599999999999</v>
      </c>
      <c r="F26">
        <f t="shared" si="0"/>
        <v>-35.5</v>
      </c>
      <c r="G26">
        <f t="shared" si="1"/>
        <v>125.35000000000218</v>
      </c>
      <c r="J26">
        <v>-67.599999999998545</v>
      </c>
      <c r="K26">
        <v>82</v>
      </c>
    </row>
    <row r="27" spans="1:11">
      <c r="A27" s="29" t="s">
        <v>296</v>
      </c>
      <c r="B27" s="29">
        <v>17790.099999999999</v>
      </c>
      <c r="C27" s="29">
        <v>17811.150000000001</v>
      </c>
      <c r="D27" s="29">
        <v>17652.55</v>
      </c>
      <c r="E27" s="29">
        <v>17721.5</v>
      </c>
      <c r="F27">
        <f t="shared" si="0"/>
        <v>25.5</v>
      </c>
      <c r="G27">
        <f t="shared" si="1"/>
        <v>158.60000000000218</v>
      </c>
      <c r="J27">
        <v>-65.549999999999272</v>
      </c>
      <c r="K27">
        <v>82.25</v>
      </c>
    </row>
    <row r="28" spans="1:11">
      <c r="A28" s="29" t="s">
        <v>297</v>
      </c>
      <c r="B28" s="29">
        <v>17750.3</v>
      </c>
      <c r="C28" s="29">
        <v>17898.7</v>
      </c>
      <c r="D28" s="29">
        <v>17744.150000000001</v>
      </c>
      <c r="E28" s="29">
        <v>17871.7</v>
      </c>
      <c r="F28">
        <f t="shared" si="0"/>
        <v>28.799999999999272</v>
      </c>
      <c r="G28">
        <f t="shared" si="1"/>
        <v>154.54999999999927</v>
      </c>
      <c r="J28">
        <v>-63.5</v>
      </c>
      <c r="K28">
        <v>82.600000000002183</v>
      </c>
    </row>
    <row r="29" spans="1:11">
      <c r="A29" s="29" t="s">
        <v>298</v>
      </c>
      <c r="B29" s="29">
        <v>17885.5</v>
      </c>
      <c r="C29" s="29">
        <v>17916.900000000001</v>
      </c>
      <c r="D29" s="29">
        <v>17779.8</v>
      </c>
      <c r="E29" s="29">
        <v>17893.45</v>
      </c>
      <c r="F29">
        <f t="shared" si="0"/>
        <v>13.799999999999272</v>
      </c>
      <c r="G29">
        <f t="shared" si="1"/>
        <v>137.10000000000218</v>
      </c>
      <c r="J29">
        <v>-62.799999999999272</v>
      </c>
      <c r="K29">
        <v>85.55000000000291</v>
      </c>
    </row>
    <row r="30" spans="1:11">
      <c r="A30" s="29" t="s">
        <v>299</v>
      </c>
      <c r="B30" s="29">
        <v>17847.55</v>
      </c>
      <c r="C30" s="29">
        <v>17876.95</v>
      </c>
      <c r="D30" s="29">
        <v>17801</v>
      </c>
      <c r="E30" s="29">
        <v>17856.5</v>
      </c>
      <c r="F30">
        <f t="shared" si="0"/>
        <v>-45.900000000001455</v>
      </c>
      <c r="G30">
        <f t="shared" si="1"/>
        <v>75.950000000000728</v>
      </c>
      <c r="J30">
        <v>-62.399999999997817</v>
      </c>
      <c r="K30">
        <v>85.950000000000728</v>
      </c>
    </row>
    <row r="31" spans="1:11">
      <c r="A31" s="29" t="s">
        <v>300</v>
      </c>
      <c r="B31" s="29">
        <v>17859.099999999999</v>
      </c>
      <c r="C31" s="29">
        <v>17880.7</v>
      </c>
      <c r="D31" s="29">
        <v>17719.75</v>
      </c>
      <c r="E31" s="29">
        <v>17770.900000000001</v>
      </c>
      <c r="F31">
        <f t="shared" si="0"/>
        <v>2.5999999999985448</v>
      </c>
      <c r="G31">
        <f t="shared" si="1"/>
        <v>160.95000000000073</v>
      </c>
      <c r="J31">
        <v>-61</v>
      </c>
      <c r="K31">
        <v>86.30000000000291</v>
      </c>
    </row>
    <row r="32" spans="1:11">
      <c r="A32" s="29" t="s">
        <v>301</v>
      </c>
      <c r="B32" s="29">
        <v>17840.349999999999</v>
      </c>
      <c r="C32" s="29">
        <v>17954.55</v>
      </c>
      <c r="D32" s="29">
        <v>17800.05</v>
      </c>
      <c r="E32" s="29">
        <v>17929.849999999999</v>
      </c>
      <c r="F32">
        <f t="shared" si="0"/>
        <v>69.44999999999709</v>
      </c>
      <c r="G32">
        <f t="shared" si="1"/>
        <v>154.5</v>
      </c>
      <c r="J32">
        <v>-60.850000000002183</v>
      </c>
      <c r="K32">
        <v>86.349999999998545</v>
      </c>
    </row>
    <row r="33" spans="1:11">
      <c r="A33" s="29" t="s">
        <v>302</v>
      </c>
      <c r="B33" s="29">
        <v>17896.599999999999</v>
      </c>
      <c r="C33" s="29">
        <v>18034.099999999999</v>
      </c>
      <c r="D33" s="29">
        <v>17853.8</v>
      </c>
      <c r="E33" s="29">
        <v>18015.849999999999</v>
      </c>
      <c r="F33">
        <f t="shared" si="0"/>
        <v>-33.25</v>
      </c>
      <c r="G33">
        <f t="shared" si="1"/>
        <v>180.29999999999927</v>
      </c>
      <c r="J33">
        <v>-54.5</v>
      </c>
      <c r="K33">
        <v>86.950000000000728</v>
      </c>
    </row>
    <row r="34" spans="1:11">
      <c r="A34" s="29" t="s">
        <v>303</v>
      </c>
      <c r="B34" s="29">
        <v>18094.75</v>
      </c>
      <c r="C34" s="29">
        <v>18134.75</v>
      </c>
      <c r="D34" s="29">
        <v>18000.650000000001</v>
      </c>
      <c r="E34" s="29">
        <v>18035.849999999999</v>
      </c>
      <c r="F34">
        <f t="shared" si="0"/>
        <v>78.900000000001455</v>
      </c>
      <c r="G34">
        <f t="shared" si="1"/>
        <v>134.09999999999854</v>
      </c>
      <c r="J34">
        <v>-53.549999999999272</v>
      </c>
      <c r="K34">
        <v>88.400000000001455</v>
      </c>
    </row>
    <row r="35" spans="1:11">
      <c r="A35" s="29" t="s">
        <v>304</v>
      </c>
      <c r="B35" s="29">
        <v>17974.849999999999</v>
      </c>
      <c r="C35" s="29">
        <v>18034.25</v>
      </c>
      <c r="D35" s="29">
        <v>17884.599999999999</v>
      </c>
      <c r="E35" s="29">
        <v>17944.2</v>
      </c>
      <c r="F35">
        <f t="shared" si="0"/>
        <v>-61</v>
      </c>
      <c r="G35">
        <f t="shared" si="1"/>
        <v>149.65000000000146</v>
      </c>
      <c r="J35">
        <v>-53.200000000000728</v>
      </c>
      <c r="K35">
        <v>89.450000000000728</v>
      </c>
    </row>
    <row r="36" spans="1:11">
      <c r="A36" s="29" t="s">
        <v>305</v>
      </c>
      <c r="B36" s="29">
        <v>17965.55</v>
      </c>
      <c r="C36" s="29">
        <v>18004.349999999999</v>
      </c>
      <c r="D36" s="29">
        <v>17818.400000000001</v>
      </c>
      <c r="E36" s="29">
        <v>17844.599999999999</v>
      </c>
      <c r="F36">
        <f t="shared" si="0"/>
        <v>21.349999999998545</v>
      </c>
      <c r="G36">
        <f t="shared" si="1"/>
        <v>185.94999999999709</v>
      </c>
      <c r="J36">
        <v>-45.900000000001455</v>
      </c>
      <c r="K36">
        <v>89.650000000001455</v>
      </c>
    </row>
    <row r="37" spans="1:11">
      <c r="A37" s="29" t="s">
        <v>306</v>
      </c>
      <c r="B37" s="29">
        <v>17905.8</v>
      </c>
      <c r="C37" s="29">
        <v>17924.900000000001</v>
      </c>
      <c r="D37" s="29">
        <v>17800.3</v>
      </c>
      <c r="E37" s="29">
        <v>17826.7</v>
      </c>
      <c r="F37">
        <f t="shared" si="0"/>
        <v>61.200000000000728</v>
      </c>
      <c r="G37">
        <f t="shared" si="1"/>
        <v>124.60000000000218</v>
      </c>
      <c r="J37">
        <v>-45.700000000000728</v>
      </c>
      <c r="K37">
        <v>90.450000000000728</v>
      </c>
    </row>
    <row r="38" spans="1:11">
      <c r="A38" s="29" t="s">
        <v>307</v>
      </c>
      <c r="B38" s="29">
        <v>17755.349999999999</v>
      </c>
      <c r="C38" s="29">
        <v>17772.5</v>
      </c>
      <c r="D38" s="29">
        <v>17529.45</v>
      </c>
      <c r="E38" s="29">
        <v>17554.3</v>
      </c>
      <c r="F38">
        <f t="shared" si="0"/>
        <v>-71.350000000002183</v>
      </c>
      <c r="G38">
        <f t="shared" si="1"/>
        <v>243.04999999999927</v>
      </c>
      <c r="J38">
        <v>-45.549999999999272</v>
      </c>
      <c r="K38">
        <v>90.600000000002183</v>
      </c>
    </row>
    <row r="39" spans="1:11">
      <c r="A39" s="29" t="s">
        <v>254</v>
      </c>
      <c r="B39" s="29">
        <v>17574.650000000001</v>
      </c>
      <c r="C39" s="29">
        <v>17620.05</v>
      </c>
      <c r="D39" s="29">
        <v>17455.400000000001</v>
      </c>
      <c r="E39" s="29">
        <v>17511.25</v>
      </c>
      <c r="F39">
        <f t="shared" si="0"/>
        <v>20.350000000002183</v>
      </c>
      <c r="G39">
        <f t="shared" si="1"/>
        <v>164.64999999999782</v>
      </c>
      <c r="J39">
        <v>-44.349999999998545</v>
      </c>
      <c r="K39">
        <v>91</v>
      </c>
    </row>
    <row r="40" spans="1:11">
      <c r="A40" s="29" t="s">
        <v>308</v>
      </c>
      <c r="B40" s="29">
        <v>17591.349999999999</v>
      </c>
      <c r="C40" s="29">
        <v>17599.75</v>
      </c>
      <c r="D40" s="29">
        <v>17421.8</v>
      </c>
      <c r="E40" s="29">
        <v>17465.8</v>
      </c>
      <c r="F40">
        <f t="shared" si="0"/>
        <v>80.099999999998545</v>
      </c>
      <c r="G40">
        <f t="shared" si="1"/>
        <v>177.95000000000073</v>
      </c>
      <c r="J40">
        <v>-43.5</v>
      </c>
      <c r="K40">
        <v>91.150000000001455</v>
      </c>
    </row>
    <row r="41" spans="1:11">
      <c r="A41" s="29" t="s">
        <v>309</v>
      </c>
      <c r="B41" s="29">
        <v>17428.599999999999</v>
      </c>
      <c r="C41" s="29">
        <v>17451.599999999999</v>
      </c>
      <c r="D41" s="29">
        <v>17299</v>
      </c>
      <c r="E41" s="29">
        <v>17392.7</v>
      </c>
      <c r="F41">
        <f t="shared" si="0"/>
        <v>-37.200000000000728</v>
      </c>
      <c r="G41">
        <f t="shared" si="1"/>
        <v>152.59999999999854</v>
      </c>
      <c r="J41">
        <v>-43.450000000000728</v>
      </c>
      <c r="K41">
        <v>91.450000000000728</v>
      </c>
    </row>
    <row r="42" spans="1:11">
      <c r="A42" s="29" t="s">
        <v>310</v>
      </c>
      <c r="B42" s="29">
        <v>17383.25</v>
      </c>
      <c r="C42" s="29">
        <v>17440.45</v>
      </c>
      <c r="D42" s="29">
        <v>17255.2</v>
      </c>
      <c r="E42" s="29">
        <v>17303.95</v>
      </c>
      <c r="F42">
        <f t="shared" si="0"/>
        <v>-9.4500000000007276</v>
      </c>
      <c r="G42">
        <f t="shared" si="1"/>
        <v>185.25</v>
      </c>
      <c r="J42">
        <v>-41.049999999999272</v>
      </c>
      <c r="K42">
        <v>92.75</v>
      </c>
    </row>
    <row r="43" spans="1:11">
      <c r="A43" s="29" t="s">
        <v>311</v>
      </c>
      <c r="B43" s="29">
        <v>17360.099999999999</v>
      </c>
      <c r="C43" s="29">
        <v>17467.75</v>
      </c>
      <c r="D43" s="29">
        <v>17345.25</v>
      </c>
      <c r="E43" s="29">
        <v>17450.900000000001</v>
      </c>
      <c r="F43">
        <f t="shared" si="0"/>
        <v>56.149999999997817</v>
      </c>
      <c r="G43">
        <f t="shared" si="1"/>
        <v>122.5</v>
      </c>
      <c r="J43">
        <v>-39.649999999997817</v>
      </c>
      <c r="K43">
        <v>93.399999999997817</v>
      </c>
    </row>
    <row r="44" spans="1:11">
      <c r="A44" s="29" t="s">
        <v>312</v>
      </c>
      <c r="B44" s="29">
        <v>17421.5</v>
      </c>
      <c r="C44" s="29">
        <v>17445.8</v>
      </c>
      <c r="D44" s="29">
        <v>17306</v>
      </c>
      <c r="E44" s="29">
        <v>17321.900000000001</v>
      </c>
      <c r="F44">
        <f t="shared" si="0"/>
        <v>-29.400000000001455</v>
      </c>
      <c r="G44">
        <f t="shared" si="1"/>
        <v>139.79999999999927</v>
      </c>
      <c r="J44">
        <v>-38.799999999999272</v>
      </c>
      <c r="K44">
        <v>93.599999999998545</v>
      </c>
    </row>
    <row r="45" spans="1:11">
      <c r="A45" s="29" t="s">
        <v>313</v>
      </c>
      <c r="B45" s="29">
        <v>17451.25</v>
      </c>
      <c r="C45" s="29">
        <v>17644.75</v>
      </c>
      <c r="D45" s="29">
        <v>17427.7</v>
      </c>
      <c r="E45" s="29">
        <v>17594.349999999999</v>
      </c>
      <c r="F45">
        <f t="shared" si="0"/>
        <v>129.34999999999854</v>
      </c>
      <c r="G45">
        <f t="shared" si="1"/>
        <v>217.04999999999927</v>
      </c>
      <c r="J45">
        <v>-37.200000000000728</v>
      </c>
      <c r="K45">
        <v>94.400000000001455</v>
      </c>
    </row>
    <row r="46" spans="1:11">
      <c r="A46" s="29" t="s">
        <v>314</v>
      </c>
      <c r="B46" s="29">
        <v>17680.349999999999</v>
      </c>
      <c r="C46" s="29">
        <v>17799.95</v>
      </c>
      <c r="D46" s="29">
        <v>17671.95</v>
      </c>
      <c r="E46" s="29">
        <v>17711.45</v>
      </c>
      <c r="F46">
        <f t="shared" si="0"/>
        <v>86</v>
      </c>
      <c r="G46">
        <f t="shared" si="1"/>
        <v>128</v>
      </c>
      <c r="J46">
        <v>-36.399999999997817</v>
      </c>
      <c r="K46">
        <v>95.299999999999272</v>
      </c>
    </row>
    <row r="47" spans="1:11">
      <c r="A47" s="29" t="s">
        <v>315</v>
      </c>
      <c r="B47" s="29">
        <v>17665.75</v>
      </c>
      <c r="C47" s="29">
        <v>17766.5</v>
      </c>
      <c r="D47" s="29">
        <v>17602.25</v>
      </c>
      <c r="E47" s="29">
        <v>17754.400000000001</v>
      </c>
      <c r="F47">
        <f t="shared" si="0"/>
        <v>-45.700000000000728</v>
      </c>
      <c r="G47">
        <f t="shared" si="1"/>
        <v>164.25</v>
      </c>
      <c r="J47">
        <v>-35.5</v>
      </c>
      <c r="K47">
        <v>95.549999999999272</v>
      </c>
    </row>
    <row r="48" spans="1:11">
      <c r="A48" s="29" t="s">
        <v>316</v>
      </c>
      <c r="B48" s="29">
        <v>17772.05</v>
      </c>
      <c r="C48" s="29">
        <v>17772.349999999999</v>
      </c>
      <c r="D48" s="29">
        <v>17573.599999999999</v>
      </c>
      <c r="E48" s="29">
        <v>17589.599999999999</v>
      </c>
      <c r="F48">
        <f t="shared" si="0"/>
        <v>17.649999999997817</v>
      </c>
      <c r="G48">
        <f t="shared" si="1"/>
        <v>198.75</v>
      </c>
      <c r="J48">
        <v>-34.849999999998545</v>
      </c>
      <c r="K48">
        <v>95.599999999998545</v>
      </c>
    </row>
    <row r="49" spans="1:11">
      <c r="A49" s="29" t="s">
        <v>317</v>
      </c>
      <c r="B49" s="29">
        <v>17443.8</v>
      </c>
      <c r="C49" s="29">
        <v>17451.5</v>
      </c>
      <c r="D49" s="29">
        <v>17324.349999999999</v>
      </c>
      <c r="E49" s="29">
        <v>17412.900000000001</v>
      </c>
      <c r="F49">
        <f t="shared" si="0"/>
        <v>-145.79999999999927</v>
      </c>
      <c r="G49">
        <f t="shared" si="1"/>
        <v>127.15000000000146</v>
      </c>
      <c r="J49">
        <v>-34.349999999998545</v>
      </c>
      <c r="K49">
        <v>95.650000000001455</v>
      </c>
    </row>
    <row r="50" spans="1:11">
      <c r="A50" s="29" t="s">
        <v>318</v>
      </c>
      <c r="B50" s="29">
        <v>17421.900000000001</v>
      </c>
      <c r="C50" s="29">
        <v>17529.900000000001</v>
      </c>
      <c r="D50" s="29">
        <v>17113.45</v>
      </c>
      <c r="E50" s="29">
        <v>17154.3</v>
      </c>
      <c r="F50">
        <f t="shared" si="0"/>
        <v>9</v>
      </c>
      <c r="G50">
        <f t="shared" si="1"/>
        <v>416.45000000000073</v>
      </c>
      <c r="J50">
        <v>-34.25</v>
      </c>
      <c r="K50">
        <v>95.650000000001455</v>
      </c>
    </row>
    <row r="51" spans="1:11">
      <c r="A51" s="29" t="s">
        <v>319</v>
      </c>
      <c r="B51" s="29">
        <v>17160.55</v>
      </c>
      <c r="C51" s="29">
        <v>17224.650000000001</v>
      </c>
      <c r="D51" s="29">
        <v>16987.099999999999</v>
      </c>
      <c r="E51" s="29">
        <v>17043.3</v>
      </c>
      <c r="F51">
        <f t="shared" si="0"/>
        <v>6.25</v>
      </c>
      <c r="G51">
        <f t="shared" si="1"/>
        <v>237.55000000000291</v>
      </c>
      <c r="J51">
        <v>-33.850000000002183</v>
      </c>
      <c r="K51">
        <v>96.149999999997817</v>
      </c>
    </row>
    <row r="52" spans="1:11">
      <c r="A52" s="29" t="s">
        <v>320</v>
      </c>
      <c r="B52" s="29">
        <v>17166.45</v>
      </c>
      <c r="C52" s="29">
        <v>17211.349999999999</v>
      </c>
      <c r="D52" s="29">
        <v>16938.900000000001</v>
      </c>
      <c r="E52" s="29">
        <v>16972.150000000001</v>
      </c>
      <c r="F52">
        <f t="shared" si="0"/>
        <v>123.15000000000146</v>
      </c>
      <c r="G52">
        <f t="shared" si="1"/>
        <v>272.44999999999709</v>
      </c>
      <c r="J52">
        <v>-33.450000000000728</v>
      </c>
      <c r="K52">
        <v>97.100000000002183</v>
      </c>
    </row>
    <row r="53" spans="1:11">
      <c r="A53" s="29" t="s">
        <v>321</v>
      </c>
      <c r="B53" s="29">
        <v>16994.650000000001</v>
      </c>
      <c r="C53" s="29">
        <v>17062.45</v>
      </c>
      <c r="D53" s="29">
        <v>16850.150000000001</v>
      </c>
      <c r="E53" s="29">
        <v>16985.599999999999</v>
      </c>
      <c r="F53">
        <f t="shared" si="0"/>
        <v>22.5</v>
      </c>
      <c r="G53">
        <f t="shared" si="1"/>
        <v>212.29999999999927</v>
      </c>
      <c r="J53">
        <v>-33.25</v>
      </c>
      <c r="K53">
        <v>99.149999999997817</v>
      </c>
    </row>
    <row r="54" spans="1:11">
      <c r="A54" s="29" t="s">
        <v>322</v>
      </c>
      <c r="B54" s="29">
        <v>17111.8</v>
      </c>
      <c r="C54" s="29">
        <v>17145.8</v>
      </c>
      <c r="D54" s="29">
        <v>16958.150000000001</v>
      </c>
      <c r="E54" s="29">
        <v>17100.05</v>
      </c>
      <c r="F54">
        <f t="shared" si="0"/>
        <v>126.20000000000073</v>
      </c>
      <c r="G54">
        <f t="shared" si="1"/>
        <v>187.64999999999782</v>
      </c>
      <c r="J54">
        <v>-33.25</v>
      </c>
      <c r="K54">
        <v>99.400000000001455</v>
      </c>
    </row>
    <row r="55" spans="1:11">
      <c r="A55" s="29" t="s">
        <v>323</v>
      </c>
      <c r="B55" s="29">
        <v>17066.599999999999</v>
      </c>
      <c r="C55" s="29">
        <v>17066.599999999999</v>
      </c>
      <c r="D55" s="29">
        <v>16828.349999999999</v>
      </c>
      <c r="E55" s="29">
        <v>16988.400000000001</v>
      </c>
      <c r="F55">
        <f t="shared" si="0"/>
        <v>-33.450000000000728</v>
      </c>
      <c r="G55">
        <f t="shared" si="1"/>
        <v>238.25</v>
      </c>
      <c r="J55">
        <v>-31.849999999998545</v>
      </c>
      <c r="K55">
        <v>99.700000000000728</v>
      </c>
    </row>
    <row r="56" spans="1:11">
      <c r="A56" s="29" t="s">
        <v>324</v>
      </c>
      <c r="B56" s="29">
        <v>17060.400000000001</v>
      </c>
      <c r="C56" s="29">
        <v>17127.7</v>
      </c>
      <c r="D56" s="29">
        <v>17016</v>
      </c>
      <c r="E56" s="29">
        <v>17107.5</v>
      </c>
      <c r="F56">
        <f t="shared" si="0"/>
        <v>72</v>
      </c>
      <c r="G56">
        <f t="shared" si="1"/>
        <v>111.70000000000073</v>
      </c>
      <c r="J56">
        <v>-29.400000000001455</v>
      </c>
      <c r="K56">
        <v>100.10000000000218</v>
      </c>
    </row>
    <row r="57" spans="1:11">
      <c r="A57" s="29" t="s">
        <v>325</v>
      </c>
      <c r="B57" s="29">
        <v>17177.45</v>
      </c>
      <c r="C57" s="29">
        <v>17207.25</v>
      </c>
      <c r="D57" s="29">
        <v>17107.849999999999</v>
      </c>
      <c r="E57" s="29">
        <v>17151.900000000001</v>
      </c>
      <c r="F57">
        <f t="shared" si="0"/>
        <v>69.950000000000728</v>
      </c>
      <c r="G57">
        <f t="shared" si="1"/>
        <v>99.400000000001455</v>
      </c>
      <c r="J57">
        <v>-29.400000000001455</v>
      </c>
      <c r="K57">
        <v>101.30000000000291</v>
      </c>
    </row>
    <row r="58" spans="1:11">
      <c r="A58" s="29" t="s">
        <v>326</v>
      </c>
      <c r="B58" s="29">
        <v>17097.400000000001</v>
      </c>
      <c r="C58" s="29">
        <v>17205.400000000001</v>
      </c>
      <c r="D58" s="29">
        <v>17045.3</v>
      </c>
      <c r="E58" s="29">
        <v>17076.900000000001</v>
      </c>
      <c r="F58">
        <f t="shared" si="0"/>
        <v>-54.5</v>
      </c>
      <c r="G58">
        <f t="shared" si="1"/>
        <v>160.10000000000218</v>
      </c>
      <c r="J58">
        <v>-28.799999999999272</v>
      </c>
      <c r="K58">
        <v>102.15000000000146</v>
      </c>
    </row>
    <row r="59" spans="1:11">
      <c r="A59" s="29" t="s">
        <v>327</v>
      </c>
      <c r="B59" s="29">
        <v>17076.2</v>
      </c>
      <c r="C59" s="29">
        <v>17109.45</v>
      </c>
      <c r="D59" s="29">
        <v>16917.349999999999</v>
      </c>
      <c r="E59" s="29">
        <v>16945.05</v>
      </c>
      <c r="F59">
        <f t="shared" si="0"/>
        <v>-0.7000000000007276</v>
      </c>
      <c r="G59">
        <f t="shared" si="1"/>
        <v>192.10000000000218</v>
      </c>
      <c r="J59">
        <v>-28.25</v>
      </c>
      <c r="K59">
        <v>102.20000000000073</v>
      </c>
    </row>
    <row r="60" spans="1:11">
      <c r="A60" s="29" t="s">
        <v>328</v>
      </c>
      <c r="B60" s="29">
        <v>16984.3</v>
      </c>
      <c r="C60" s="29">
        <v>17091</v>
      </c>
      <c r="D60" s="29">
        <v>16918.55</v>
      </c>
      <c r="E60" s="29">
        <v>16985.7</v>
      </c>
      <c r="F60">
        <f t="shared" si="0"/>
        <v>39.25</v>
      </c>
      <c r="G60">
        <f t="shared" si="1"/>
        <v>172.45000000000073</v>
      </c>
      <c r="J60">
        <v>-27.650000000001455</v>
      </c>
      <c r="K60">
        <v>102.39999999999782</v>
      </c>
    </row>
    <row r="61" spans="1:11">
      <c r="A61" s="29" t="s">
        <v>329</v>
      </c>
      <c r="B61" s="29">
        <v>17031.75</v>
      </c>
      <c r="C61" s="29">
        <v>17061.75</v>
      </c>
      <c r="D61" s="29">
        <v>16913.75</v>
      </c>
      <c r="E61" s="29">
        <v>16951.7</v>
      </c>
      <c r="F61">
        <f t="shared" si="0"/>
        <v>46.049999999999272</v>
      </c>
      <c r="G61">
        <f t="shared" si="1"/>
        <v>148</v>
      </c>
      <c r="J61">
        <v>-27</v>
      </c>
      <c r="K61">
        <v>102.39999999999782</v>
      </c>
    </row>
    <row r="62" spans="1:11">
      <c r="A62" s="29" t="s">
        <v>255</v>
      </c>
      <c r="B62" s="29">
        <v>16977.3</v>
      </c>
      <c r="C62" s="29">
        <v>17126.150000000001</v>
      </c>
      <c r="D62" s="29">
        <v>16940.599999999999</v>
      </c>
      <c r="E62" s="29">
        <v>17080.7</v>
      </c>
      <c r="F62">
        <f t="shared" si="0"/>
        <v>25.599999999998545</v>
      </c>
      <c r="G62">
        <f t="shared" si="1"/>
        <v>185.55000000000291</v>
      </c>
      <c r="J62">
        <v>-24.950000000000728</v>
      </c>
      <c r="K62">
        <v>102.95000000000073</v>
      </c>
    </row>
    <row r="63" spans="1:11">
      <c r="A63" s="29" t="s">
        <v>330</v>
      </c>
      <c r="B63" s="29">
        <v>17210.349999999999</v>
      </c>
      <c r="C63" s="29">
        <v>17381.599999999999</v>
      </c>
      <c r="D63" s="29">
        <v>17204.650000000001</v>
      </c>
      <c r="E63" s="29">
        <v>17359.75</v>
      </c>
      <c r="F63">
        <f t="shared" si="0"/>
        <v>129.64999999999782</v>
      </c>
      <c r="G63">
        <f t="shared" si="1"/>
        <v>176.94999999999709</v>
      </c>
      <c r="J63">
        <v>-23.25</v>
      </c>
      <c r="K63">
        <v>105.45000000000073</v>
      </c>
    </row>
    <row r="64" spans="1:11">
      <c r="A64" s="29" t="s">
        <v>331</v>
      </c>
      <c r="B64" s="29">
        <v>17427.95</v>
      </c>
      <c r="C64" s="29">
        <v>17428.05</v>
      </c>
      <c r="D64" s="29">
        <v>17312.75</v>
      </c>
      <c r="E64" s="29">
        <v>17398.05</v>
      </c>
      <c r="F64">
        <f t="shared" si="0"/>
        <v>68.200000000000728</v>
      </c>
      <c r="G64">
        <f t="shared" si="1"/>
        <v>115.29999999999927</v>
      </c>
      <c r="J64">
        <v>-23.200000000000728</v>
      </c>
      <c r="K64">
        <v>107.84999999999854</v>
      </c>
    </row>
    <row r="65" spans="1:11">
      <c r="A65" s="29" t="s">
        <v>332</v>
      </c>
      <c r="B65" s="29">
        <v>17422.3</v>
      </c>
      <c r="C65" s="29">
        <v>17570.55</v>
      </c>
      <c r="D65" s="29">
        <v>17402.7</v>
      </c>
      <c r="E65" s="29">
        <v>17557.05</v>
      </c>
      <c r="F65">
        <f t="shared" si="0"/>
        <v>24.25</v>
      </c>
      <c r="G65">
        <f t="shared" si="1"/>
        <v>167.84999999999854</v>
      </c>
      <c r="J65">
        <v>-23.049999999999272</v>
      </c>
      <c r="K65">
        <v>108.45000000000073</v>
      </c>
    </row>
    <row r="66" spans="1:11">
      <c r="A66" s="29" t="s">
        <v>333</v>
      </c>
      <c r="B66" s="29">
        <v>17533.849999999999</v>
      </c>
      <c r="C66" s="29">
        <v>17638.7</v>
      </c>
      <c r="D66" s="29">
        <v>17502.849999999999</v>
      </c>
      <c r="E66" s="29">
        <v>17599.150000000001</v>
      </c>
      <c r="F66">
        <f t="shared" si="0"/>
        <v>-23.200000000000728</v>
      </c>
      <c r="G66">
        <f t="shared" si="1"/>
        <v>135.85000000000218</v>
      </c>
      <c r="J66">
        <v>-21.850000000002183</v>
      </c>
      <c r="K66">
        <v>108.5</v>
      </c>
    </row>
    <row r="67" spans="1:11">
      <c r="A67" s="29" t="s">
        <v>334</v>
      </c>
      <c r="B67" s="29">
        <v>17634.900000000001</v>
      </c>
      <c r="C67" s="29">
        <v>17694.099999999999</v>
      </c>
      <c r="D67" s="29">
        <v>17597.95</v>
      </c>
      <c r="E67" s="29">
        <v>17624.05</v>
      </c>
      <c r="F67">
        <f t="shared" ref="F67:F130" si="2">B67-E66</f>
        <v>35.75</v>
      </c>
      <c r="G67">
        <f t="shared" ref="G67:G130" si="3">C67-D67</f>
        <v>96.149999999997817</v>
      </c>
      <c r="J67">
        <v>-21.05000000000291</v>
      </c>
      <c r="K67">
        <v>108.64999999999782</v>
      </c>
    </row>
    <row r="68" spans="1:11">
      <c r="A68" s="29" t="s">
        <v>335</v>
      </c>
      <c r="B68" s="29">
        <v>17704.8</v>
      </c>
      <c r="C68" s="29">
        <v>17748.75</v>
      </c>
      <c r="D68" s="29">
        <v>17655.150000000001</v>
      </c>
      <c r="E68" s="29">
        <v>17722.3</v>
      </c>
      <c r="F68">
        <f t="shared" si="2"/>
        <v>80.75</v>
      </c>
      <c r="G68">
        <f t="shared" si="3"/>
        <v>93.599999999998545</v>
      </c>
      <c r="J68">
        <v>-16.950000000000728</v>
      </c>
      <c r="K68">
        <v>108.75</v>
      </c>
    </row>
    <row r="69" spans="1:11">
      <c r="A69" s="29" t="s">
        <v>336</v>
      </c>
      <c r="B69" s="29">
        <v>17759.55</v>
      </c>
      <c r="C69" s="29">
        <v>17825.75</v>
      </c>
      <c r="D69" s="29">
        <v>17717.25</v>
      </c>
      <c r="E69" s="29">
        <v>17812.400000000001</v>
      </c>
      <c r="F69">
        <f t="shared" si="2"/>
        <v>37.25</v>
      </c>
      <c r="G69">
        <f t="shared" si="3"/>
        <v>108.5</v>
      </c>
      <c r="J69">
        <v>-16.5</v>
      </c>
      <c r="K69">
        <v>108.89999999999782</v>
      </c>
    </row>
    <row r="70" spans="1:11">
      <c r="A70" s="29" t="s">
        <v>337</v>
      </c>
      <c r="B70" s="29">
        <v>17807.3</v>
      </c>
      <c r="C70" s="29">
        <v>17842.150000000001</v>
      </c>
      <c r="D70" s="29">
        <v>17729.650000000001</v>
      </c>
      <c r="E70" s="29">
        <v>17828</v>
      </c>
      <c r="F70">
        <f t="shared" si="2"/>
        <v>-5.1000000000021828</v>
      </c>
      <c r="G70">
        <f t="shared" si="3"/>
        <v>112.5</v>
      </c>
      <c r="J70">
        <v>-15.950000000000728</v>
      </c>
      <c r="K70">
        <v>109.25</v>
      </c>
    </row>
    <row r="71" spans="1:11">
      <c r="A71" s="29" t="s">
        <v>338</v>
      </c>
      <c r="B71" s="29">
        <v>17863</v>
      </c>
      <c r="C71" s="29">
        <v>17863</v>
      </c>
      <c r="D71" s="29">
        <v>17574.05</v>
      </c>
      <c r="E71" s="29">
        <v>17706.849999999999</v>
      </c>
      <c r="F71">
        <f t="shared" si="2"/>
        <v>35</v>
      </c>
      <c r="G71">
        <f t="shared" si="3"/>
        <v>288.95000000000073</v>
      </c>
      <c r="J71">
        <v>-15.899999999997817</v>
      </c>
      <c r="K71">
        <v>109.30000000000291</v>
      </c>
    </row>
    <row r="72" spans="1:11">
      <c r="A72" s="29" t="s">
        <v>339</v>
      </c>
      <c r="B72" s="29">
        <v>17766.599999999999</v>
      </c>
      <c r="C72" s="29">
        <v>17766.599999999999</v>
      </c>
      <c r="D72" s="29">
        <v>17610.2</v>
      </c>
      <c r="E72" s="29">
        <v>17660.150000000001</v>
      </c>
      <c r="F72">
        <f t="shared" si="2"/>
        <v>59.75</v>
      </c>
      <c r="G72">
        <f t="shared" si="3"/>
        <v>156.39999999999782</v>
      </c>
      <c r="J72">
        <v>-15.549999999999272</v>
      </c>
      <c r="K72">
        <v>109.44999999999709</v>
      </c>
    </row>
    <row r="73" spans="1:11">
      <c r="A73" s="29" t="s">
        <v>340</v>
      </c>
      <c r="B73" s="29">
        <v>17653.349999999999</v>
      </c>
      <c r="C73" s="29">
        <v>17666.150000000001</v>
      </c>
      <c r="D73" s="29">
        <v>17579.849999999999</v>
      </c>
      <c r="E73" s="29">
        <v>17618.75</v>
      </c>
      <c r="F73">
        <f t="shared" si="2"/>
        <v>-6.8000000000029104</v>
      </c>
      <c r="G73">
        <f t="shared" si="3"/>
        <v>86.30000000000291</v>
      </c>
      <c r="J73">
        <v>-15.549999999999272</v>
      </c>
      <c r="K73">
        <v>109.79999999999927</v>
      </c>
    </row>
    <row r="74" spans="1:11">
      <c r="A74" s="29" t="s">
        <v>341</v>
      </c>
      <c r="B74" s="29">
        <v>17638.599999999999</v>
      </c>
      <c r="C74" s="29">
        <v>17684.45</v>
      </c>
      <c r="D74" s="29">
        <v>17584.349999999999</v>
      </c>
      <c r="E74" s="29">
        <v>17624.45</v>
      </c>
      <c r="F74">
        <f t="shared" si="2"/>
        <v>19.849999999998545</v>
      </c>
      <c r="G74">
        <f t="shared" si="3"/>
        <v>100.10000000000218</v>
      </c>
      <c r="J74">
        <v>-15.150000000001455</v>
      </c>
      <c r="K74">
        <v>109.84999999999854</v>
      </c>
    </row>
    <row r="75" spans="1:11">
      <c r="A75" s="29" t="s">
        <v>342</v>
      </c>
      <c r="B75" s="29">
        <v>17639.75</v>
      </c>
      <c r="C75" s="29">
        <v>17663.2</v>
      </c>
      <c r="D75" s="29">
        <v>17553.95</v>
      </c>
      <c r="E75" s="29">
        <v>17624.05</v>
      </c>
      <c r="F75">
        <f t="shared" si="2"/>
        <v>15.299999999999272</v>
      </c>
      <c r="G75">
        <f t="shared" si="3"/>
        <v>109.25</v>
      </c>
      <c r="J75">
        <v>-14.75</v>
      </c>
      <c r="K75">
        <v>110</v>
      </c>
    </row>
    <row r="76" spans="1:11">
      <c r="A76" s="29" t="s">
        <v>343</v>
      </c>
      <c r="B76" s="29">
        <v>17707.55</v>
      </c>
      <c r="C76" s="29">
        <v>17754.5</v>
      </c>
      <c r="D76" s="29">
        <v>17612.5</v>
      </c>
      <c r="E76" s="29">
        <v>17743.400000000001</v>
      </c>
      <c r="F76">
        <f t="shared" si="2"/>
        <v>83.5</v>
      </c>
      <c r="G76">
        <f t="shared" si="3"/>
        <v>142</v>
      </c>
      <c r="J76">
        <v>-14.450000000000728</v>
      </c>
      <c r="K76">
        <v>110.69999999999709</v>
      </c>
    </row>
    <row r="77" spans="1:11">
      <c r="A77" s="29" t="s">
        <v>344</v>
      </c>
      <c r="B77" s="29">
        <v>17761.55</v>
      </c>
      <c r="C77" s="29">
        <v>17807.45</v>
      </c>
      <c r="D77" s="29">
        <v>17716.849999999999</v>
      </c>
      <c r="E77" s="29">
        <v>17769.25</v>
      </c>
      <c r="F77">
        <f t="shared" si="2"/>
        <v>18.149999999997817</v>
      </c>
      <c r="G77">
        <f t="shared" si="3"/>
        <v>90.600000000002183</v>
      </c>
      <c r="J77">
        <v>-13.799999999999272</v>
      </c>
      <c r="K77">
        <v>111.09999999999854</v>
      </c>
    </row>
    <row r="78" spans="1:11">
      <c r="A78" s="29" t="s">
        <v>345</v>
      </c>
      <c r="B78" s="29">
        <v>17767.3</v>
      </c>
      <c r="C78" s="29">
        <v>17827.75</v>
      </c>
      <c r="D78" s="29">
        <v>17711.2</v>
      </c>
      <c r="E78" s="29">
        <v>17813.599999999999</v>
      </c>
      <c r="F78">
        <f t="shared" si="2"/>
        <v>-1.9500000000007276</v>
      </c>
      <c r="G78">
        <f t="shared" si="3"/>
        <v>116.54999999999927</v>
      </c>
      <c r="J78">
        <v>-12.799999999999272</v>
      </c>
      <c r="K78">
        <v>111.40000000000146</v>
      </c>
    </row>
    <row r="79" spans="1:11">
      <c r="A79" s="29" t="s">
        <v>256</v>
      </c>
      <c r="B79" s="29">
        <v>17813.099999999999</v>
      </c>
      <c r="C79" s="29">
        <v>17931.599999999999</v>
      </c>
      <c r="D79" s="29">
        <v>17797.900000000001</v>
      </c>
      <c r="E79" s="29">
        <v>17915.05</v>
      </c>
      <c r="F79">
        <f t="shared" si="2"/>
        <v>-0.5</v>
      </c>
      <c r="G79">
        <f t="shared" si="3"/>
        <v>133.69999999999709</v>
      </c>
      <c r="J79">
        <v>-12.399999999997817</v>
      </c>
      <c r="K79">
        <v>111.70000000000073</v>
      </c>
    </row>
    <row r="80" spans="1:11">
      <c r="A80" s="29" t="s">
        <v>346</v>
      </c>
      <c r="B80" s="29">
        <v>17950.400000000001</v>
      </c>
      <c r="C80" s="29">
        <v>18089.150000000001</v>
      </c>
      <c r="D80" s="29">
        <v>17885.3</v>
      </c>
      <c r="E80" s="29">
        <v>18065</v>
      </c>
      <c r="F80">
        <f t="shared" si="2"/>
        <v>35.350000000002183</v>
      </c>
      <c r="G80">
        <f t="shared" si="3"/>
        <v>203.85000000000218</v>
      </c>
      <c r="J80">
        <v>-9.4500000000007276</v>
      </c>
      <c r="K80">
        <v>112.30000000000291</v>
      </c>
    </row>
    <row r="81" spans="1:11">
      <c r="A81" s="29" t="s">
        <v>347</v>
      </c>
      <c r="B81" s="29">
        <v>18124.8</v>
      </c>
      <c r="C81" s="29">
        <v>18180.25</v>
      </c>
      <c r="D81" s="29">
        <v>18101.75</v>
      </c>
      <c r="E81" s="29">
        <v>18147.650000000001</v>
      </c>
      <c r="F81">
        <f t="shared" si="2"/>
        <v>59.799999999999272</v>
      </c>
      <c r="G81">
        <f t="shared" si="3"/>
        <v>78.5</v>
      </c>
      <c r="J81">
        <v>-8.8499999999985448</v>
      </c>
      <c r="K81">
        <v>112.5</v>
      </c>
    </row>
    <row r="82" spans="1:11">
      <c r="A82" s="29" t="s">
        <v>348</v>
      </c>
      <c r="B82" s="29">
        <v>18113.8</v>
      </c>
      <c r="C82" s="29">
        <v>18116.349999999999</v>
      </c>
      <c r="D82" s="29">
        <v>18042.400000000001</v>
      </c>
      <c r="E82" s="29">
        <v>18089.849999999999</v>
      </c>
      <c r="F82">
        <f t="shared" si="2"/>
        <v>-33.850000000002183</v>
      </c>
      <c r="G82">
        <f t="shared" si="3"/>
        <v>73.94999999999709</v>
      </c>
      <c r="J82">
        <v>-7.7000000000007276</v>
      </c>
      <c r="K82">
        <v>113.29999999999927</v>
      </c>
    </row>
    <row r="83" spans="1:11">
      <c r="A83" s="29" t="s">
        <v>349</v>
      </c>
      <c r="B83" s="29">
        <v>18081</v>
      </c>
      <c r="C83" s="29">
        <v>18267.45</v>
      </c>
      <c r="D83" s="29">
        <v>18066.7</v>
      </c>
      <c r="E83" s="29">
        <v>18255.8</v>
      </c>
      <c r="F83">
        <f t="shared" si="2"/>
        <v>-8.8499999999985448</v>
      </c>
      <c r="G83">
        <f t="shared" si="3"/>
        <v>200.75</v>
      </c>
      <c r="J83">
        <v>-6.8000000000029104</v>
      </c>
      <c r="K83">
        <v>113.39999999999782</v>
      </c>
    </row>
    <row r="84" spans="1:11">
      <c r="A84" s="29" t="s">
        <v>350</v>
      </c>
      <c r="B84" s="29">
        <v>18117.3</v>
      </c>
      <c r="C84" s="29">
        <v>18216.95</v>
      </c>
      <c r="D84" s="29">
        <v>18055.45</v>
      </c>
      <c r="E84" s="29">
        <v>18069</v>
      </c>
      <c r="F84">
        <f t="shared" si="2"/>
        <v>-138.5</v>
      </c>
      <c r="G84">
        <f t="shared" si="3"/>
        <v>161.5</v>
      </c>
      <c r="J84">
        <v>-5.2999999999992724</v>
      </c>
      <c r="K84">
        <v>113.54999999999927</v>
      </c>
    </row>
    <row r="85" spans="1:11">
      <c r="A85" s="29" t="s">
        <v>351</v>
      </c>
      <c r="B85" s="29">
        <v>18120.599999999999</v>
      </c>
      <c r="C85" s="29">
        <v>18286.95</v>
      </c>
      <c r="D85" s="29">
        <v>18100.3</v>
      </c>
      <c r="E85" s="29">
        <v>18264.400000000001</v>
      </c>
      <c r="F85">
        <f t="shared" si="2"/>
        <v>51.599999999998545</v>
      </c>
      <c r="G85">
        <f t="shared" si="3"/>
        <v>186.65000000000146</v>
      </c>
      <c r="J85">
        <v>-5.1000000000021828</v>
      </c>
      <c r="K85">
        <v>114.54999999999927</v>
      </c>
    </row>
    <row r="86" spans="1:11">
      <c r="A86" s="29" t="s">
        <v>352</v>
      </c>
      <c r="B86" s="29">
        <v>18303.400000000001</v>
      </c>
      <c r="C86" s="29">
        <v>18344.2</v>
      </c>
      <c r="D86" s="29">
        <v>18229.650000000001</v>
      </c>
      <c r="E86" s="29">
        <v>18265.95</v>
      </c>
      <c r="F86">
        <f t="shared" si="2"/>
        <v>39</v>
      </c>
      <c r="G86">
        <f t="shared" si="3"/>
        <v>114.54999999999927</v>
      </c>
      <c r="J86">
        <v>-4.7000000000007276</v>
      </c>
      <c r="K86">
        <v>114.79999999999927</v>
      </c>
    </row>
    <row r="87" spans="1:11">
      <c r="A87" s="29" t="s">
        <v>353</v>
      </c>
      <c r="B87" s="29">
        <v>18313.599999999999</v>
      </c>
      <c r="C87" s="29">
        <v>18326.75</v>
      </c>
      <c r="D87" s="29">
        <v>18211.95</v>
      </c>
      <c r="E87" s="29">
        <v>18315.099999999999</v>
      </c>
      <c r="F87">
        <f t="shared" si="2"/>
        <v>47.649999999997817</v>
      </c>
      <c r="G87">
        <f t="shared" si="3"/>
        <v>114.79999999999927</v>
      </c>
      <c r="J87">
        <v>-4.1000000000021828</v>
      </c>
      <c r="K87">
        <v>115</v>
      </c>
    </row>
    <row r="88" spans="1:11">
      <c r="A88" s="29" t="s">
        <v>354</v>
      </c>
      <c r="B88" s="29">
        <v>18357.8</v>
      </c>
      <c r="C88" s="29">
        <v>18389.7</v>
      </c>
      <c r="D88" s="29">
        <v>18270.400000000001</v>
      </c>
      <c r="E88" s="29">
        <v>18297</v>
      </c>
      <c r="F88">
        <f t="shared" si="2"/>
        <v>42.700000000000728</v>
      </c>
      <c r="G88">
        <f t="shared" si="3"/>
        <v>119.29999999999927</v>
      </c>
      <c r="J88">
        <v>-3.7000000000007276</v>
      </c>
      <c r="K88">
        <v>115.29999999999927</v>
      </c>
    </row>
    <row r="89" spans="1:11">
      <c r="A89" s="29" t="s">
        <v>355</v>
      </c>
      <c r="B89" s="29">
        <v>18273.75</v>
      </c>
      <c r="C89" s="29">
        <v>18342.75</v>
      </c>
      <c r="D89" s="29">
        <v>18194.55</v>
      </c>
      <c r="E89" s="29">
        <v>18314.8</v>
      </c>
      <c r="F89">
        <f t="shared" si="2"/>
        <v>-23.25</v>
      </c>
      <c r="G89">
        <f t="shared" si="3"/>
        <v>148.20000000000073</v>
      </c>
      <c r="J89">
        <v>-3.6500000000014552</v>
      </c>
      <c r="K89">
        <v>115.75</v>
      </c>
    </row>
    <row r="90" spans="1:11">
      <c r="A90" s="29" t="s">
        <v>356</v>
      </c>
      <c r="B90" s="29">
        <v>18339.3</v>
      </c>
      <c r="C90" s="29">
        <v>18458.900000000001</v>
      </c>
      <c r="D90" s="29">
        <v>18287.900000000001</v>
      </c>
      <c r="E90" s="29">
        <v>18398.849999999999</v>
      </c>
      <c r="F90">
        <f t="shared" si="2"/>
        <v>24.5</v>
      </c>
      <c r="G90">
        <f t="shared" si="3"/>
        <v>171</v>
      </c>
      <c r="J90">
        <v>-3.25</v>
      </c>
      <c r="K90">
        <v>116.54999999999927</v>
      </c>
    </row>
    <row r="91" spans="1:11">
      <c r="A91" s="29" t="s">
        <v>357</v>
      </c>
      <c r="B91" s="29">
        <v>18432.349999999999</v>
      </c>
      <c r="C91" s="29">
        <v>18432.349999999999</v>
      </c>
      <c r="D91" s="29">
        <v>18264.349999999999</v>
      </c>
      <c r="E91" s="29">
        <v>18286.5</v>
      </c>
      <c r="F91">
        <f t="shared" si="2"/>
        <v>33.5</v>
      </c>
      <c r="G91">
        <f t="shared" si="3"/>
        <v>168</v>
      </c>
      <c r="J91">
        <v>-3.2000000000007276</v>
      </c>
      <c r="K91">
        <v>116.84999999999854</v>
      </c>
    </row>
    <row r="92" spans="1:11">
      <c r="A92" s="29" t="s">
        <v>358</v>
      </c>
      <c r="B92" s="29">
        <v>18300.45</v>
      </c>
      <c r="C92" s="29">
        <v>18309</v>
      </c>
      <c r="D92" s="29">
        <v>18115.349999999999</v>
      </c>
      <c r="E92" s="29">
        <v>18181.75</v>
      </c>
      <c r="F92">
        <f t="shared" si="2"/>
        <v>13.950000000000728</v>
      </c>
      <c r="G92">
        <f t="shared" si="3"/>
        <v>193.65000000000146</v>
      </c>
      <c r="J92">
        <v>-3.1000000000021828</v>
      </c>
      <c r="K92">
        <v>117.14999999999782</v>
      </c>
    </row>
    <row r="93" spans="1:11">
      <c r="A93" s="29" t="s">
        <v>359</v>
      </c>
      <c r="B93" s="29">
        <v>18287.5</v>
      </c>
      <c r="C93" s="29">
        <v>18297.2</v>
      </c>
      <c r="D93" s="29">
        <v>18104.849999999999</v>
      </c>
      <c r="E93" s="29">
        <v>18129.95</v>
      </c>
      <c r="F93">
        <f t="shared" si="2"/>
        <v>105.75</v>
      </c>
      <c r="G93">
        <f t="shared" si="3"/>
        <v>192.35000000000218</v>
      </c>
      <c r="J93">
        <v>-2.3000000000029104</v>
      </c>
      <c r="K93">
        <v>117.45000000000073</v>
      </c>
    </row>
    <row r="94" spans="1:11">
      <c r="A94" s="29" t="s">
        <v>360</v>
      </c>
      <c r="B94" s="29">
        <v>18186.150000000001</v>
      </c>
      <c r="C94" s="29">
        <v>18218.099999999999</v>
      </c>
      <c r="D94" s="29">
        <v>18060.400000000001</v>
      </c>
      <c r="E94" s="29">
        <v>18203.400000000001</v>
      </c>
      <c r="F94">
        <f t="shared" si="2"/>
        <v>56.200000000000728</v>
      </c>
      <c r="G94">
        <f t="shared" si="3"/>
        <v>157.69999999999709</v>
      </c>
      <c r="J94">
        <v>-1.9500000000007276</v>
      </c>
      <c r="K94">
        <v>118.04999999999927</v>
      </c>
    </row>
    <row r="95" spans="1:11">
      <c r="A95" s="29" t="s">
        <v>361</v>
      </c>
      <c r="B95" s="29">
        <v>18201.099999999999</v>
      </c>
      <c r="C95" s="29">
        <v>18335.25</v>
      </c>
      <c r="D95" s="29">
        <v>18178.849999999999</v>
      </c>
      <c r="E95" s="29">
        <v>18314.400000000001</v>
      </c>
      <c r="F95">
        <f t="shared" si="2"/>
        <v>-2.3000000000029104</v>
      </c>
      <c r="G95">
        <f t="shared" si="3"/>
        <v>156.40000000000146</v>
      </c>
      <c r="J95">
        <v>-1.8999999999978172</v>
      </c>
      <c r="K95">
        <v>119.29999999999927</v>
      </c>
    </row>
    <row r="96" spans="1:11">
      <c r="A96" s="29" t="s">
        <v>362</v>
      </c>
      <c r="B96" s="29">
        <v>18362.900000000001</v>
      </c>
      <c r="C96" s="29">
        <v>18419.75</v>
      </c>
      <c r="D96" s="29">
        <v>18324.2</v>
      </c>
      <c r="E96" s="29">
        <v>18348</v>
      </c>
      <c r="F96">
        <f t="shared" si="2"/>
        <v>48.5</v>
      </c>
      <c r="G96">
        <f t="shared" si="3"/>
        <v>95.549999999999272</v>
      </c>
      <c r="J96">
        <v>-1.4500000000007276</v>
      </c>
      <c r="K96">
        <v>120.05000000000291</v>
      </c>
    </row>
    <row r="97" spans="1:11">
      <c r="A97" s="29" t="s">
        <v>363</v>
      </c>
      <c r="B97" s="29">
        <v>18294.8</v>
      </c>
      <c r="C97" s="29">
        <v>18392.599999999999</v>
      </c>
      <c r="D97" s="29">
        <v>18262.95</v>
      </c>
      <c r="E97" s="29">
        <v>18285.400000000001</v>
      </c>
      <c r="F97">
        <f t="shared" si="2"/>
        <v>-53.200000000000728</v>
      </c>
      <c r="G97">
        <f t="shared" si="3"/>
        <v>129.64999999999782</v>
      </c>
      <c r="J97">
        <v>-1.0500000000029104</v>
      </c>
      <c r="K97">
        <v>120.20000000000073</v>
      </c>
    </row>
    <row r="98" spans="1:11">
      <c r="A98" s="29" t="s">
        <v>257</v>
      </c>
      <c r="B98" s="29">
        <v>18268.900000000001</v>
      </c>
      <c r="C98" s="29">
        <v>18338.099999999999</v>
      </c>
      <c r="D98" s="29">
        <v>18202.400000000001</v>
      </c>
      <c r="E98" s="29">
        <v>18321.150000000001</v>
      </c>
      <c r="F98">
        <f t="shared" si="2"/>
        <v>-16.5</v>
      </c>
      <c r="G98">
        <f t="shared" si="3"/>
        <v>135.69999999999709</v>
      </c>
      <c r="J98">
        <v>-0.75</v>
      </c>
      <c r="K98">
        <v>120.39999999999782</v>
      </c>
    </row>
    <row r="99" spans="1:11">
      <c r="A99" s="29" t="s">
        <v>364</v>
      </c>
      <c r="B99" s="29">
        <v>18368.349999999999</v>
      </c>
      <c r="C99" s="29">
        <v>18508.55</v>
      </c>
      <c r="D99" s="29">
        <v>18333.150000000001</v>
      </c>
      <c r="E99" s="29">
        <v>18499.349999999999</v>
      </c>
      <c r="F99">
        <f t="shared" si="2"/>
        <v>47.19999999999709</v>
      </c>
      <c r="G99">
        <f t="shared" si="3"/>
        <v>175.39999999999782</v>
      </c>
      <c r="J99">
        <v>-0.7000000000007276</v>
      </c>
      <c r="K99">
        <v>121.10000000000218</v>
      </c>
    </row>
    <row r="100" spans="1:11">
      <c r="A100" s="29" t="s">
        <v>365</v>
      </c>
      <c r="B100" s="29">
        <v>18619.150000000001</v>
      </c>
      <c r="C100" s="29">
        <v>18641.2</v>
      </c>
      <c r="D100" s="29">
        <v>18581.25</v>
      </c>
      <c r="E100" s="29">
        <v>18598.650000000001</v>
      </c>
      <c r="F100">
        <f t="shared" si="2"/>
        <v>119.80000000000291</v>
      </c>
      <c r="G100">
        <f t="shared" si="3"/>
        <v>59.950000000000728</v>
      </c>
      <c r="J100">
        <v>-0.64999999999781721</v>
      </c>
      <c r="K100">
        <v>121.25</v>
      </c>
    </row>
    <row r="101" spans="1:11">
      <c r="A101" s="29" t="s">
        <v>366</v>
      </c>
      <c r="B101" s="29">
        <v>18606.650000000001</v>
      </c>
      <c r="C101" s="29">
        <v>18662.45</v>
      </c>
      <c r="D101" s="29">
        <v>18575.5</v>
      </c>
      <c r="E101" s="29">
        <v>18633.849999999999</v>
      </c>
      <c r="F101">
        <f t="shared" si="2"/>
        <v>8</v>
      </c>
      <c r="G101">
        <f t="shared" si="3"/>
        <v>86.950000000000728</v>
      </c>
      <c r="J101">
        <v>-0.5</v>
      </c>
      <c r="K101">
        <v>121.70000000000073</v>
      </c>
    </row>
    <row r="102" spans="1:11">
      <c r="A102" s="29" t="s">
        <v>367</v>
      </c>
      <c r="B102" s="29">
        <v>18594.2</v>
      </c>
      <c r="C102" s="29">
        <v>18603.900000000001</v>
      </c>
      <c r="D102" s="29">
        <v>18483.849999999999</v>
      </c>
      <c r="E102" s="29">
        <v>18534.400000000001</v>
      </c>
      <c r="F102">
        <f t="shared" si="2"/>
        <v>-39.649999999997817</v>
      </c>
      <c r="G102">
        <f t="shared" si="3"/>
        <v>120.05000000000291</v>
      </c>
      <c r="J102">
        <v>-0.15000000000145519</v>
      </c>
      <c r="K102">
        <v>121.84999999999854</v>
      </c>
    </row>
    <row r="103" spans="1:11">
      <c r="A103" s="29" t="s">
        <v>368</v>
      </c>
      <c r="B103" s="29">
        <v>18579.400000000001</v>
      </c>
      <c r="C103" s="29">
        <v>18580.3</v>
      </c>
      <c r="D103" s="29">
        <v>18464.55</v>
      </c>
      <c r="E103" s="29">
        <v>18487.75</v>
      </c>
      <c r="F103">
        <f t="shared" si="2"/>
        <v>45</v>
      </c>
      <c r="G103">
        <f t="shared" si="3"/>
        <v>115.75</v>
      </c>
      <c r="J103">
        <v>0.59999999999854481</v>
      </c>
      <c r="K103">
        <v>122.34999999999854</v>
      </c>
    </row>
    <row r="104" spans="1:11">
      <c r="A104" s="29" t="s">
        <v>369</v>
      </c>
      <c r="B104" s="29">
        <v>18550.849999999999</v>
      </c>
      <c r="C104" s="29">
        <v>18573.7</v>
      </c>
      <c r="D104" s="29">
        <v>18478.400000000001</v>
      </c>
      <c r="E104" s="29">
        <v>18534.099999999999</v>
      </c>
      <c r="F104">
        <f t="shared" si="2"/>
        <v>63.099999999998545</v>
      </c>
      <c r="G104">
        <f t="shared" si="3"/>
        <v>95.299999999999272</v>
      </c>
      <c r="J104">
        <v>0.64999999999781721</v>
      </c>
      <c r="K104">
        <v>122.5</v>
      </c>
    </row>
    <row r="105" spans="1:11">
      <c r="A105" s="29" t="s">
        <v>370</v>
      </c>
      <c r="B105" s="29">
        <v>18612</v>
      </c>
      <c r="C105" s="29">
        <v>18640.150000000001</v>
      </c>
      <c r="D105" s="29">
        <v>18582.8</v>
      </c>
      <c r="E105" s="29">
        <v>18593.849999999999</v>
      </c>
      <c r="F105">
        <f t="shared" si="2"/>
        <v>77.900000000001455</v>
      </c>
      <c r="G105">
        <f t="shared" si="3"/>
        <v>57.350000000002183</v>
      </c>
      <c r="J105">
        <v>1.7999999999992724</v>
      </c>
      <c r="K105">
        <v>122.59999999999854</v>
      </c>
    </row>
    <row r="106" spans="1:11">
      <c r="A106" s="29" t="s">
        <v>371</v>
      </c>
      <c r="B106" s="29">
        <v>18600.8</v>
      </c>
      <c r="C106" s="29">
        <v>18622.75</v>
      </c>
      <c r="D106" s="29">
        <v>18531.599999999999</v>
      </c>
      <c r="E106" s="29">
        <v>18599</v>
      </c>
      <c r="F106">
        <f t="shared" si="2"/>
        <v>6.9500000000007276</v>
      </c>
      <c r="G106">
        <f t="shared" si="3"/>
        <v>91.150000000001455</v>
      </c>
      <c r="J106">
        <v>2.5</v>
      </c>
      <c r="K106">
        <v>123.45000000000073</v>
      </c>
    </row>
    <row r="107" spans="1:11">
      <c r="A107" s="29" t="s">
        <v>372</v>
      </c>
      <c r="B107" s="29">
        <v>18665.599999999999</v>
      </c>
      <c r="C107" s="29">
        <v>18738.95</v>
      </c>
      <c r="D107" s="29">
        <v>18636</v>
      </c>
      <c r="E107" s="29">
        <v>18726.400000000001</v>
      </c>
      <c r="F107">
        <f t="shared" si="2"/>
        <v>66.599999999998545</v>
      </c>
      <c r="G107">
        <f t="shared" si="3"/>
        <v>102.95000000000073</v>
      </c>
      <c r="J107">
        <v>2.5999999999985448</v>
      </c>
      <c r="K107">
        <v>124.20000000000073</v>
      </c>
    </row>
    <row r="108" spans="1:11">
      <c r="A108" s="29" t="s">
        <v>373</v>
      </c>
      <c r="B108" s="29">
        <v>18725.349999999999</v>
      </c>
      <c r="C108" s="29">
        <v>18777.900000000001</v>
      </c>
      <c r="D108" s="29">
        <v>18615.599999999999</v>
      </c>
      <c r="E108" s="29">
        <v>18634.55</v>
      </c>
      <c r="F108">
        <f t="shared" si="2"/>
        <v>-1.0500000000029104</v>
      </c>
      <c r="G108">
        <f t="shared" si="3"/>
        <v>162.30000000000291</v>
      </c>
      <c r="J108">
        <v>3.4500000000007276</v>
      </c>
      <c r="K108">
        <v>124.20000000000073</v>
      </c>
    </row>
    <row r="109" spans="1:11">
      <c r="A109" s="29" t="s">
        <v>374</v>
      </c>
      <c r="B109" s="29">
        <v>18655.900000000001</v>
      </c>
      <c r="C109" s="29">
        <v>18676.650000000001</v>
      </c>
      <c r="D109" s="29">
        <v>18555.400000000001</v>
      </c>
      <c r="E109" s="29">
        <v>18563.400000000001</v>
      </c>
      <c r="F109">
        <f t="shared" si="2"/>
        <v>21.350000000002183</v>
      </c>
      <c r="G109">
        <f t="shared" si="3"/>
        <v>121.25</v>
      </c>
      <c r="J109">
        <v>3.9500000000007276</v>
      </c>
      <c r="K109">
        <v>124.25</v>
      </c>
    </row>
    <row r="110" spans="1:11">
      <c r="A110" s="29" t="s">
        <v>375</v>
      </c>
      <c r="B110" s="29">
        <v>18595.05</v>
      </c>
      <c r="C110" s="29">
        <v>18633.599999999999</v>
      </c>
      <c r="D110" s="29">
        <v>18559.75</v>
      </c>
      <c r="E110" s="29">
        <v>18601.5</v>
      </c>
      <c r="F110">
        <f t="shared" si="2"/>
        <v>31.649999999997817</v>
      </c>
      <c r="G110">
        <f t="shared" si="3"/>
        <v>73.849999999998545</v>
      </c>
      <c r="J110">
        <v>4.3500000000021828</v>
      </c>
      <c r="K110">
        <v>124.45000000000073</v>
      </c>
    </row>
    <row r="111" spans="1:11">
      <c r="A111" s="29" t="s">
        <v>376</v>
      </c>
      <c r="B111" s="29">
        <v>18631.8</v>
      </c>
      <c r="C111" s="29">
        <v>18728.900000000001</v>
      </c>
      <c r="D111" s="29">
        <v>18631.8</v>
      </c>
      <c r="E111" s="29">
        <v>18716.150000000001</v>
      </c>
      <c r="F111">
        <f t="shared" si="2"/>
        <v>30.299999999999272</v>
      </c>
      <c r="G111">
        <f t="shared" si="3"/>
        <v>97.100000000002183</v>
      </c>
      <c r="J111">
        <v>4.7000000000007276</v>
      </c>
      <c r="K111">
        <v>124.60000000000218</v>
      </c>
    </row>
    <row r="112" spans="1:11">
      <c r="A112" s="29" t="s">
        <v>377</v>
      </c>
      <c r="B112" s="29">
        <v>18744.599999999999</v>
      </c>
      <c r="C112" s="29">
        <v>18769.7</v>
      </c>
      <c r="D112" s="29">
        <v>18690</v>
      </c>
      <c r="E112" s="29">
        <v>18755.900000000001</v>
      </c>
      <c r="F112">
        <f t="shared" si="2"/>
        <v>28.44999999999709</v>
      </c>
      <c r="G112">
        <f t="shared" si="3"/>
        <v>79.700000000000728</v>
      </c>
      <c r="J112">
        <v>6.1500000000014552</v>
      </c>
      <c r="K112">
        <v>125.04999999999927</v>
      </c>
    </row>
    <row r="113" spans="1:11">
      <c r="A113" s="29" t="s">
        <v>378</v>
      </c>
      <c r="B113" s="29">
        <v>18774.45</v>
      </c>
      <c r="C113" s="29">
        <v>18794.099999999999</v>
      </c>
      <c r="D113" s="29">
        <v>18669.05</v>
      </c>
      <c r="E113" s="29">
        <v>18688.099999999999</v>
      </c>
      <c r="F113">
        <f t="shared" si="2"/>
        <v>18.549999999999272</v>
      </c>
      <c r="G113">
        <f t="shared" si="3"/>
        <v>125.04999999999927</v>
      </c>
      <c r="J113">
        <v>6.25</v>
      </c>
      <c r="K113">
        <v>125.35000000000218</v>
      </c>
    </row>
    <row r="114" spans="1:11">
      <c r="A114" s="29" t="s">
        <v>379</v>
      </c>
      <c r="B114" s="29">
        <v>18723.3</v>
      </c>
      <c r="C114" s="29">
        <v>18864.7</v>
      </c>
      <c r="D114" s="29">
        <v>18710.5</v>
      </c>
      <c r="E114" s="29">
        <v>18826</v>
      </c>
      <c r="F114">
        <f t="shared" si="2"/>
        <v>35.200000000000728</v>
      </c>
      <c r="G114">
        <f t="shared" si="3"/>
        <v>154.20000000000073</v>
      </c>
      <c r="J114">
        <v>6.2999999999992724</v>
      </c>
      <c r="K114">
        <v>125.65000000000146</v>
      </c>
    </row>
    <row r="115" spans="1:11">
      <c r="A115" s="29" t="s">
        <v>380</v>
      </c>
      <c r="B115" s="29">
        <v>18873.3</v>
      </c>
      <c r="C115" s="29">
        <v>18881.45</v>
      </c>
      <c r="D115" s="29">
        <v>18719.150000000001</v>
      </c>
      <c r="E115" s="29">
        <v>18755.45</v>
      </c>
      <c r="F115">
        <f t="shared" si="2"/>
        <v>47.299999999999272</v>
      </c>
      <c r="G115">
        <f t="shared" si="3"/>
        <v>162.29999999999927</v>
      </c>
      <c r="J115">
        <v>6.9500000000007276</v>
      </c>
      <c r="K115">
        <v>127</v>
      </c>
    </row>
    <row r="116" spans="1:11">
      <c r="A116" s="29" t="s">
        <v>381</v>
      </c>
      <c r="B116" s="29">
        <v>18752.349999999999</v>
      </c>
      <c r="C116" s="29">
        <v>18839.7</v>
      </c>
      <c r="D116" s="29">
        <v>18660.650000000001</v>
      </c>
      <c r="E116" s="29">
        <v>18816.7</v>
      </c>
      <c r="F116">
        <f t="shared" si="2"/>
        <v>-3.1000000000021828</v>
      </c>
      <c r="G116">
        <f t="shared" si="3"/>
        <v>179.04999999999927</v>
      </c>
      <c r="J116">
        <v>7.5999999999985448</v>
      </c>
      <c r="K116">
        <v>127.09999999999854</v>
      </c>
    </row>
    <row r="117" spans="1:11">
      <c r="A117" s="29" t="s">
        <v>382</v>
      </c>
      <c r="B117" s="29">
        <v>18849.400000000001</v>
      </c>
      <c r="C117" s="29">
        <v>18875.900000000001</v>
      </c>
      <c r="D117" s="29">
        <v>18794.849999999999</v>
      </c>
      <c r="E117" s="29">
        <v>18856.849999999999</v>
      </c>
      <c r="F117">
        <f t="shared" si="2"/>
        <v>32.700000000000728</v>
      </c>
      <c r="G117">
        <f t="shared" si="3"/>
        <v>81.05000000000291</v>
      </c>
      <c r="J117">
        <v>7.75</v>
      </c>
      <c r="K117">
        <v>127.15000000000146</v>
      </c>
    </row>
    <row r="118" spans="1:11">
      <c r="A118" s="29" t="s">
        <v>383</v>
      </c>
      <c r="B118" s="29">
        <v>18853.599999999999</v>
      </c>
      <c r="C118" s="29">
        <v>18886.599999999999</v>
      </c>
      <c r="D118" s="29">
        <v>18759.5</v>
      </c>
      <c r="E118" s="29">
        <v>18771.25</v>
      </c>
      <c r="F118">
        <f t="shared" si="2"/>
        <v>-3.25</v>
      </c>
      <c r="G118">
        <f t="shared" si="3"/>
        <v>127.09999999999854</v>
      </c>
      <c r="J118">
        <v>7.9500000000007276</v>
      </c>
      <c r="K118">
        <v>128</v>
      </c>
    </row>
    <row r="119" spans="1:11">
      <c r="A119" s="29" t="s">
        <v>384</v>
      </c>
      <c r="B119" s="29">
        <v>18741.849999999999</v>
      </c>
      <c r="C119" s="29">
        <v>18756.400000000001</v>
      </c>
      <c r="D119" s="29">
        <v>18647.099999999999</v>
      </c>
      <c r="E119" s="29">
        <v>18665.5</v>
      </c>
      <c r="F119">
        <f t="shared" si="2"/>
        <v>-29.400000000001455</v>
      </c>
      <c r="G119">
        <f t="shared" si="3"/>
        <v>109.30000000000291</v>
      </c>
      <c r="J119">
        <v>8</v>
      </c>
      <c r="K119">
        <v>128.19999999999709</v>
      </c>
    </row>
    <row r="120" spans="1:11">
      <c r="A120" s="29" t="s">
        <v>385</v>
      </c>
      <c r="B120" s="29">
        <v>18682.349999999999</v>
      </c>
      <c r="C120" s="29">
        <v>18722.05</v>
      </c>
      <c r="D120" s="29">
        <v>18646.7</v>
      </c>
      <c r="E120" s="29">
        <v>18691.2</v>
      </c>
      <c r="F120">
        <f t="shared" si="2"/>
        <v>16.849999999998545</v>
      </c>
      <c r="G120">
        <f t="shared" si="3"/>
        <v>75.349999999998545</v>
      </c>
      <c r="J120">
        <v>8.25</v>
      </c>
      <c r="K120">
        <v>128.65000000000146</v>
      </c>
    </row>
    <row r="121" spans="1:11">
      <c r="A121" s="29" t="s">
        <v>386</v>
      </c>
      <c r="B121" s="29">
        <v>18748.55</v>
      </c>
      <c r="C121" s="29">
        <v>18829.25</v>
      </c>
      <c r="D121" s="29">
        <v>18714.25</v>
      </c>
      <c r="E121" s="29">
        <v>18817.400000000001</v>
      </c>
      <c r="F121">
        <f t="shared" si="2"/>
        <v>57.349999999998545</v>
      </c>
      <c r="G121">
        <f t="shared" si="3"/>
        <v>115</v>
      </c>
      <c r="J121">
        <v>8.9500000000007276</v>
      </c>
      <c r="K121">
        <v>129.25</v>
      </c>
    </row>
    <row r="122" spans="1:11">
      <c r="A122" s="29" t="s">
        <v>258</v>
      </c>
      <c r="B122" s="29">
        <v>18908.150000000001</v>
      </c>
      <c r="C122" s="29">
        <v>19011.25</v>
      </c>
      <c r="D122" s="29">
        <v>18861.349999999999</v>
      </c>
      <c r="E122" s="29">
        <v>18972.099999999999</v>
      </c>
      <c r="F122">
        <f t="shared" si="2"/>
        <v>90.75</v>
      </c>
      <c r="G122">
        <f t="shared" si="3"/>
        <v>149.90000000000146</v>
      </c>
      <c r="J122">
        <v>9</v>
      </c>
      <c r="K122">
        <v>129.25</v>
      </c>
    </row>
    <row r="123" spans="1:11">
      <c r="A123" s="29" t="s">
        <v>387</v>
      </c>
      <c r="B123" s="29">
        <v>19076.849999999999</v>
      </c>
      <c r="C123" s="29">
        <v>19201.7</v>
      </c>
      <c r="D123" s="29">
        <v>19024.599999999999</v>
      </c>
      <c r="E123" s="29">
        <v>19189.05</v>
      </c>
      <c r="F123">
        <f t="shared" si="2"/>
        <v>104.75</v>
      </c>
      <c r="G123">
        <f t="shared" si="3"/>
        <v>177.10000000000218</v>
      </c>
      <c r="J123">
        <v>9.0499999999992724</v>
      </c>
      <c r="K123">
        <v>129.64999999999782</v>
      </c>
    </row>
    <row r="124" spans="1:11">
      <c r="A124" s="29" t="s">
        <v>388</v>
      </c>
      <c r="B124" s="29">
        <v>19246.5</v>
      </c>
      <c r="C124" s="29">
        <v>19345.099999999999</v>
      </c>
      <c r="D124" s="29">
        <v>19234.400000000001</v>
      </c>
      <c r="E124" s="29">
        <v>19322.55</v>
      </c>
      <c r="F124">
        <f t="shared" si="2"/>
        <v>57.450000000000728</v>
      </c>
      <c r="G124">
        <f t="shared" si="3"/>
        <v>110.69999999999709</v>
      </c>
      <c r="J124">
        <v>9.2999999999992724</v>
      </c>
      <c r="K124">
        <v>129.65000000000146</v>
      </c>
    </row>
    <row r="125" spans="1:11">
      <c r="A125" s="29" t="s">
        <v>389</v>
      </c>
      <c r="B125" s="29">
        <v>19406.599999999999</v>
      </c>
      <c r="C125" s="29">
        <v>19434.150000000001</v>
      </c>
      <c r="D125" s="29">
        <v>19300</v>
      </c>
      <c r="E125" s="29">
        <v>19389</v>
      </c>
      <c r="F125">
        <f t="shared" si="2"/>
        <v>84.049999999999272</v>
      </c>
      <c r="G125">
        <f t="shared" si="3"/>
        <v>134.15000000000146</v>
      </c>
      <c r="J125">
        <v>9.4499999999970896</v>
      </c>
      <c r="K125">
        <v>132.59999999999854</v>
      </c>
    </row>
    <row r="126" spans="1:11">
      <c r="A126" s="29" t="s">
        <v>390</v>
      </c>
      <c r="B126" s="29">
        <v>19405.95</v>
      </c>
      <c r="C126" s="29">
        <v>19421.599999999999</v>
      </c>
      <c r="D126" s="29">
        <v>19339.599999999999</v>
      </c>
      <c r="E126" s="29">
        <v>19398.5</v>
      </c>
      <c r="F126">
        <f t="shared" si="2"/>
        <v>16.950000000000728</v>
      </c>
      <c r="G126">
        <f t="shared" si="3"/>
        <v>82</v>
      </c>
      <c r="J126">
        <v>10.099999999998545</v>
      </c>
      <c r="K126">
        <v>132.60000000000218</v>
      </c>
    </row>
    <row r="127" spans="1:11">
      <c r="A127" s="29" t="s">
        <v>391</v>
      </c>
      <c r="B127" s="29">
        <v>19385.7</v>
      </c>
      <c r="C127" s="29">
        <v>19512.2</v>
      </c>
      <c r="D127" s="29">
        <v>19373</v>
      </c>
      <c r="E127" s="29">
        <v>19497.3</v>
      </c>
      <c r="F127">
        <f t="shared" si="2"/>
        <v>-12.799999999999272</v>
      </c>
      <c r="G127">
        <f t="shared" si="3"/>
        <v>139.20000000000073</v>
      </c>
      <c r="J127">
        <v>10.5</v>
      </c>
      <c r="K127">
        <v>132.75</v>
      </c>
    </row>
    <row r="128" spans="1:11">
      <c r="A128" s="29" t="s">
        <v>392</v>
      </c>
      <c r="B128" s="29">
        <v>19422.8</v>
      </c>
      <c r="C128" s="29">
        <v>19523.599999999999</v>
      </c>
      <c r="D128" s="29">
        <v>19303.599999999999</v>
      </c>
      <c r="E128" s="29">
        <v>19331.8</v>
      </c>
      <c r="F128">
        <f t="shared" si="2"/>
        <v>-74.5</v>
      </c>
      <c r="G128">
        <f t="shared" si="3"/>
        <v>220</v>
      </c>
      <c r="J128">
        <v>11.150000000001455</v>
      </c>
      <c r="K128">
        <v>132.80000000000291</v>
      </c>
    </row>
    <row r="129" spans="1:11">
      <c r="A129" s="29" t="s">
        <v>393</v>
      </c>
      <c r="B129" s="29">
        <v>19400.349999999999</v>
      </c>
      <c r="C129" s="29">
        <v>19435.849999999999</v>
      </c>
      <c r="D129" s="29">
        <v>19327.099999999999</v>
      </c>
      <c r="E129" s="29">
        <v>19355.900000000001</v>
      </c>
      <c r="F129">
        <f t="shared" si="2"/>
        <v>68.549999999999272</v>
      </c>
      <c r="G129">
        <f t="shared" si="3"/>
        <v>108.75</v>
      </c>
      <c r="J129">
        <v>11.350000000002183</v>
      </c>
      <c r="K129">
        <v>133.69999999999709</v>
      </c>
    </row>
    <row r="130" spans="1:11">
      <c r="A130" s="29" t="s">
        <v>394</v>
      </c>
      <c r="B130" s="29">
        <v>19427.099999999999</v>
      </c>
      <c r="C130" s="29">
        <v>19515.099999999999</v>
      </c>
      <c r="D130" s="29">
        <v>19406.45</v>
      </c>
      <c r="E130" s="29">
        <v>19439.400000000001</v>
      </c>
      <c r="F130">
        <f t="shared" si="2"/>
        <v>71.19999999999709</v>
      </c>
      <c r="G130">
        <f t="shared" si="3"/>
        <v>108.64999999999782</v>
      </c>
      <c r="J130">
        <v>11.900000000001455</v>
      </c>
      <c r="K130">
        <v>134.09999999999854</v>
      </c>
    </row>
    <row r="131" spans="1:11">
      <c r="A131" s="29" t="s">
        <v>395</v>
      </c>
      <c r="B131" s="29">
        <v>19497.45</v>
      </c>
      <c r="C131" s="29">
        <v>19507.7</v>
      </c>
      <c r="D131" s="29">
        <v>19361.75</v>
      </c>
      <c r="E131" s="29">
        <v>19384.3</v>
      </c>
      <c r="F131">
        <f t="shared" ref="F131:F194" si="4">B131-E130</f>
        <v>58.049999999999272</v>
      </c>
      <c r="G131">
        <f t="shared" ref="G131:G194" si="5">C131-D131</f>
        <v>145.95000000000073</v>
      </c>
      <c r="J131">
        <v>13.799999999999272</v>
      </c>
      <c r="K131">
        <v>134.15000000000146</v>
      </c>
    </row>
    <row r="132" spans="1:11">
      <c r="A132" s="29" t="s">
        <v>396</v>
      </c>
      <c r="B132" s="29">
        <v>19495.2</v>
      </c>
      <c r="C132" s="29">
        <v>19567</v>
      </c>
      <c r="D132" s="29">
        <v>19385.8</v>
      </c>
      <c r="E132" s="29">
        <v>19413.75</v>
      </c>
      <c r="F132">
        <f t="shared" si="4"/>
        <v>110.90000000000146</v>
      </c>
      <c r="G132">
        <f t="shared" si="5"/>
        <v>181.20000000000073</v>
      </c>
      <c r="J132">
        <v>13.900000000001455</v>
      </c>
      <c r="K132">
        <v>135.29999999999927</v>
      </c>
    </row>
    <row r="133" spans="1:11">
      <c r="A133" s="29" t="s">
        <v>397</v>
      </c>
      <c r="B133" s="29">
        <v>19493.45</v>
      </c>
      <c r="C133" s="29">
        <v>19595.349999999999</v>
      </c>
      <c r="D133" s="29">
        <v>19433.5</v>
      </c>
      <c r="E133" s="29">
        <v>19564.5</v>
      </c>
      <c r="F133">
        <f t="shared" si="4"/>
        <v>79.700000000000728</v>
      </c>
      <c r="G133">
        <f t="shared" si="5"/>
        <v>161.84999999999854</v>
      </c>
      <c r="J133">
        <v>13.950000000000728</v>
      </c>
      <c r="K133">
        <v>135.69999999999709</v>
      </c>
    </row>
    <row r="134" spans="1:11">
      <c r="A134" s="29" t="s">
        <v>398</v>
      </c>
      <c r="B134" s="29">
        <v>19612.150000000001</v>
      </c>
      <c r="C134" s="29">
        <v>19731.849999999999</v>
      </c>
      <c r="D134" s="29">
        <v>19562.95</v>
      </c>
      <c r="E134" s="29">
        <v>19711.45</v>
      </c>
      <c r="F134">
        <f t="shared" si="4"/>
        <v>47.650000000001455</v>
      </c>
      <c r="G134">
        <f t="shared" si="5"/>
        <v>168.89999999999782</v>
      </c>
      <c r="J134">
        <v>15.299999999999272</v>
      </c>
      <c r="K134">
        <v>135.85000000000218</v>
      </c>
    </row>
    <row r="135" spans="1:11">
      <c r="A135" s="29" t="s">
        <v>399</v>
      </c>
      <c r="B135" s="29">
        <v>19787.5</v>
      </c>
      <c r="C135" s="29">
        <v>19819.45</v>
      </c>
      <c r="D135" s="29">
        <v>19690.2</v>
      </c>
      <c r="E135" s="29">
        <v>19749.25</v>
      </c>
      <c r="F135">
        <f t="shared" si="4"/>
        <v>76.049999999999272</v>
      </c>
      <c r="G135">
        <f t="shared" si="5"/>
        <v>129.25</v>
      </c>
      <c r="J135">
        <v>15.75</v>
      </c>
      <c r="K135">
        <v>136.45000000000073</v>
      </c>
    </row>
    <row r="136" spans="1:11">
      <c r="A136" s="29" t="s">
        <v>400</v>
      </c>
      <c r="B136" s="29">
        <v>19802.95</v>
      </c>
      <c r="C136" s="29">
        <v>19851.7</v>
      </c>
      <c r="D136" s="29">
        <v>19727.45</v>
      </c>
      <c r="E136" s="29">
        <v>19833.150000000001</v>
      </c>
      <c r="F136">
        <f t="shared" si="4"/>
        <v>53.700000000000728</v>
      </c>
      <c r="G136">
        <f t="shared" si="5"/>
        <v>124.25</v>
      </c>
      <c r="J136">
        <v>15.799999999999272</v>
      </c>
      <c r="K136">
        <v>137.10000000000218</v>
      </c>
    </row>
    <row r="137" spans="1:11">
      <c r="A137" s="29" t="s">
        <v>401</v>
      </c>
      <c r="B137" s="29">
        <v>19831.7</v>
      </c>
      <c r="C137" s="29">
        <v>19991.849999999999</v>
      </c>
      <c r="D137" s="29">
        <v>19758.400000000001</v>
      </c>
      <c r="E137" s="29">
        <v>19979.150000000001</v>
      </c>
      <c r="F137">
        <f t="shared" si="4"/>
        <v>-1.4500000000007276</v>
      </c>
      <c r="G137">
        <f t="shared" si="5"/>
        <v>233.44999999999709</v>
      </c>
      <c r="J137">
        <v>15.899999999997817</v>
      </c>
      <c r="K137">
        <v>138.54999999999927</v>
      </c>
    </row>
    <row r="138" spans="1:11">
      <c r="A138" s="29" t="s">
        <v>402</v>
      </c>
      <c r="B138" s="29">
        <v>19800.45</v>
      </c>
      <c r="C138" s="29">
        <v>19887.400000000001</v>
      </c>
      <c r="D138" s="29">
        <v>19700</v>
      </c>
      <c r="E138" s="29">
        <v>19745</v>
      </c>
      <c r="F138">
        <f t="shared" si="4"/>
        <v>-178.70000000000073</v>
      </c>
      <c r="G138">
        <f t="shared" si="5"/>
        <v>187.40000000000146</v>
      </c>
      <c r="J138">
        <v>16.600000000002183</v>
      </c>
      <c r="K138">
        <v>138.79999999999927</v>
      </c>
    </row>
    <row r="139" spans="1:11">
      <c r="A139" s="29" t="s">
        <v>403</v>
      </c>
      <c r="B139" s="29">
        <v>19748.45</v>
      </c>
      <c r="C139" s="29">
        <v>19782.75</v>
      </c>
      <c r="D139" s="29">
        <v>19658.3</v>
      </c>
      <c r="E139" s="29">
        <v>19672.349999999999</v>
      </c>
      <c r="F139">
        <f t="shared" si="4"/>
        <v>3.4500000000007276</v>
      </c>
      <c r="G139">
        <f t="shared" si="5"/>
        <v>124.45000000000073</v>
      </c>
      <c r="J139">
        <v>16.849999999998545</v>
      </c>
      <c r="K139">
        <v>139.20000000000073</v>
      </c>
    </row>
    <row r="140" spans="1:11">
      <c r="A140" s="29" t="s">
        <v>404</v>
      </c>
      <c r="B140" s="29">
        <v>19729.349999999999</v>
      </c>
      <c r="C140" s="29">
        <v>19729.349999999999</v>
      </c>
      <c r="D140" s="29">
        <v>19615.95</v>
      </c>
      <c r="E140" s="29">
        <v>19680.599999999999</v>
      </c>
      <c r="F140">
        <f t="shared" si="4"/>
        <v>57</v>
      </c>
      <c r="G140">
        <f t="shared" si="5"/>
        <v>113.39999999999782</v>
      </c>
      <c r="J140">
        <v>16.950000000000728</v>
      </c>
      <c r="K140">
        <v>139.65000000000146</v>
      </c>
    </row>
    <row r="141" spans="1:11">
      <c r="A141" s="29" t="s">
        <v>405</v>
      </c>
      <c r="B141" s="29">
        <v>19733.349999999999</v>
      </c>
      <c r="C141" s="29">
        <v>19825.599999999999</v>
      </c>
      <c r="D141" s="29">
        <v>19716.7</v>
      </c>
      <c r="E141" s="29">
        <v>19778.3</v>
      </c>
      <c r="F141">
        <f t="shared" si="4"/>
        <v>52.75</v>
      </c>
      <c r="G141">
        <f t="shared" si="5"/>
        <v>108.89999999999782</v>
      </c>
      <c r="J141">
        <v>17.649999999997817</v>
      </c>
      <c r="K141">
        <v>139.79999999999927</v>
      </c>
    </row>
    <row r="142" spans="1:11">
      <c r="A142" s="29" t="s">
        <v>259</v>
      </c>
      <c r="B142" s="29">
        <v>19850.900000000001</v>
      </c>
      <c r="C142" s="29">
        <v>19867.55</v>
      </c>
      <c r="D142" s="29">
        <v>19603.55</v>
      </c>
      <c r="E142" s="29">
        <v>19659.900000000001</v>
      </c>
      <c r="F142">
        <f t="shared" si="4"/>
        <v>72.600000000002183</v>
      </c>
      <c r="G142">
        <f t="shared" si="5"/>
        <v>264</v>
      </c>
      <c r="J142">
        <v>18.149999999997817</v>
      </c>
      <c r="K142">
        <v>140.10000000000218</v>
      </c>
    </row>
    <row r="143" spans="1:11">
      <c r="A143" s="29" t="s">
        <v>406</v>
      </c>
      <c r="B143" s="29">
        <v>19659.75</v>
      </c>
      <c r="C143" s="29">
        <v>19695.900000000001</v>
      </c>
      <c r="D143" s="29">
        <v>19563.099999999999</v>
      </c>
      <c r="E143" s="29">
        <v>19646.05</v>
      </c>
      <c r="F143">
        <f t="shared" si="4"/>
        <v>-0.15000000000145519</v>
      </c>
      <c r="G143">
        <f t="shared" si="5"/>
        <v>132.80000000000291</v>
      </c>
      <c r="J143">
        <v>18.299999999999272</v>
      </c>
      <c r="K143">
        <v>140.75</v>
      </c>
    </row>
    <row r="144" spans="1:11">
      <c r="A144" s="29" t="s">
        <v>407</v>
      </c>
      <c r="B144" s="29">
        <v>19666.349999999999</v>
      </c>
      <c r="C144" s="29">
        <v>19772.75</v>
      </c>
      <c r="D144" s="29">
        <v>19597.599999999999</v>
      </c>
      <c r="E144" s="29">
        <v>19753.8</v>
      </c>
      <c r="F144">
        <f t="shared" si="4"/>
        <v>20.299999999999272</v>
      </c>
      <c r="G144">
        <f t="shared" si="5"/>
        <v>175.15000000000146</v>
      </c>
      <c r="J144">
        <v>18.549999999999272</v>
      </c>
      <c r="K144">
        <v>141.15000000000146</v>
      </c>
    </row>
    <row r="145" spans="1:11">
      <c r="A145" s="29" t="s">
        <v>408</v>
      </c>
      <c r="B145" s="29">
        <v>19784</v>
      </c>
      <c r="C145" s="29">
        <v>19795.599999999999</v>
      </c>
      <c r="D145" s="29">
        <v>19704.599999999999</v>
      </c>
      <c r="E145" s="29">
        <v>19733.55</v>
      </c>
      <c r="F145">
        <f t="shared" si="4"/>
        <v>30.200000000000728</v>
      </c>
      <c r="G145">
        <f t="shared" si="5"/>
        <v>91</v>
      </c>
      <c r="J145">
        <v>19.849999999998545</v>
      </c>
      <c r="K145">
        <v>142</v>
      </c>
    </row>
    <row r="146" spans="1:11">
      <c r="A146" s="29" t="s">
        <v>409</v>
      </c>
      <c r="B146" s="29">
        <v>19655.400000000001</v>
      </c>
      <c r="C146" s="29">
        <v>19678.25</v>
      </c>
      <c r="D146" s="29">
        <v>19423.55</v>
      </c>
      <c r="E146" s="29">
        <v>19526.55</v>
      </c>
      <c r="F146">
        <f t="shared" si="4"/>
        <v>-78.149999999997817</v>
      </c>
      <c r="G146">
        <f t="shared" si="5"/>
        <v>254.70000000000073</v>
      </c>
      <c r="J146">
        <v>20.099999999998545</v>
      </c>
      <c r="K146">
        <v>142.80000000000291</v>
      </c>
    </row>
    <row r="147" spans="1:11">
      <c r="A147" s="29" t="s">
        <v>410</v>
      </c>
      <c r="B147" s="29">
        <v>19463.75</v>
      </c>
      <c r="C147" s="29">
        <v>19537.650000000001</v>
      </c>
      <c r="D147" s="29">
        <v>19296.45</v>
      </c>
      <c r="E147" s="29">
        <v>19381.650000000001</v>
      </c>
      <c r="F147">
        <f t="shared" si="4"/>
        <v>-62.799999999999272</v>
      </c>
      <c r="G147">
        <f t="shared" si="5"/>
        <v>241.20000000000073</v>
      </c>
      <c r="J147">
        <v>20.299999999999272</v>
      </c>
      <c r="K147">
        <v>142.85000000000218</v>
      </c>
    </row>
    <row r="148" spans="1:11">
      <c r="A148" s="29" t="s">
        <v>411</v>
      </c>
      <c r="B148" s="29">
        <v>19462.8</v>
      </c>
      <c r="C148" s="29">
        <v>19538.849999999999</v>
      </c>
      <c r="D148" s="29">
        <v>19436.45</v>
      </c>
      <c r="E148" s="29">
        <v>19517</v>
      </c>
      <c r="F148">
        <f t="shared" si="4"/>
        <v>81.149999999997817</v>
      </c>
      <c r="G148">
        <f t="shared" si="5"/>
        <v>102.39999999999782</v>
      </c>
      <c r="J148">
        <v>20.350000000002183</v>
      </c>
      <c r="K148">
        <v>143.39999999999782</v>
      </c>
    </row>
    <row r="149" spans="1:11">
      <c r="A149" s="29" t="s">
        <v>412</v>
      </c>
      <c r="B149" s="29">
        <v>19576.849999999999</v>
      </c>
      <c r="C149" s="29">
        <v>19620.45</v>
      </c>
      <c r="D149" s="29">
        <v>19524.8</v>
      </c>
      <c r="E149" s="29">
        <v>19597.3</v>
      </c>
      <c r="F149">
        <f t="shared" si="4"/>
        <v>59.849999999998545</v>
      </c>
      <c r="G149">
        <f t="shared" si="5"/>
        <v>95.650000000001455</v>
      </c>
      <c r="J149">
        <v>21</v>
      </c>
      <c r="K149">
        <v>143.54999999999927</v>
      </c>
    </row>
    <row r="150" spans="1:11">
      <c r="A150" s="29" t="s">
        <v>413</v>
      </c>
      <c r="B150" s="29">
        <v>19627.2</v>
      </c>
      <c r="C150" s="29">
        <v>19634.400000000001</v>
      </c>
      <c r="D150" s="29">
        <v>19533.099999999999</v>
      </c>
      <c r="E150" s="29">
        <v>19570.849999999999</v>
      </c>
      <c r="F150">
        <f t="shared" si="4"/>
        <v>29.900000000001455</v>
      </c>
      <c r="G150">
        <f t="shared" si="5"/>
        <v>101.30000000000291</v>
      </c>
      <c r="J150">
        <v>21.349999999998545</v>
      </c>
      <c r="K150">
        <v>144.95000000000073</v>
      </c>
    </row>
    <row r="151" spans="1:11">
      <c r="A151" s="29" t="s">
        <v>414</v>
      </c>
      <c r="B151" s="29">
        <v>19578.8</v>
      </c>
      <c r="C151" s="29">
        <v>19645.5</v>
      </c>
      <c r="D151" s="29">
        <v>19467.5</v>
      </c>
      <c r="E151" s="29">
        <v>19632.55</v>
      </c>
      <c r="F151">
        <f t="shared" si="4"/>
        <v>7.9500000000007276</v>
      </c>
      <c r="G151">
        <f t="shared" si="5"/>
        <v>178</v>
      </c>
      <c r="J151">
        <v>21.350000000002183</v>
      </c>
      <c r="K151">
        <v>145</v>
      </c>
    </row>
    <row r="152" spans="1:11">
      <c r="A152" s="29" t="s">
        <v>415</v>
      </c>
      <c r="B152" s="29">
        <v>19605.55</v>
      </c>
      <c r="C152" s="29">
        <v>19623.599999999999</v>
      </c>
      <c r="D152" s="29">
        <v>19495.400000000001</v>
      </c>
      <c r="E152" s="29">
        <v>19543.099999999999</v>
      </c>
      <c r="F152">
        <f t="shared" si="4"/>
        <v>-27</v>
      </c>
      <c r="G152">
        <f t="shared" si="5"/>
        <v>128.19999999999709</v>
      </c>
      <c r="J152">
        <v>21.450000000000728</v>
      </c>
      <c r="K152">
        <v>145.95000000000073</v>
      </c>
    </row>
    <row r="153" spans="1:11">
      <c r="A153" s="29" t="s">
        <v>416</v>
      </c>
      <c r="B153" s="29">
        <v>19554.25</v>
      </c>
      <c r="C153" s="29">
        <v>19557.75</v>
      </c>
      <c r="D153" s="29">
        <v>19412.75</v>
      </c>
      <c r="E153" s="29">
        <v>19428.3</v>
      </c>
      <c r="F153">
        <f t="shared" si="4"/>
        <v>11.150000000001455</v>
      </c>
      <c r="G153">
        <f t="shared" si="5"/>
        <v>145</v>
      </c>
      <c r="J153">
        <v>22.5</v>
      </c>
      <c r="K153">
        <v>147.70000000000073</v>
      </c>
    </row>
    <row r="154" spans="1:11">
      <c r="A154" s="29" t="s">
        <v>417</v>
      </c>
      <c r="B154" s="29">
        <v>19383.95</v>
      </c>
      <c r="C154" s="29">
        <v>19465.849999999999</v>
      </c>
      <c r="D154" s="29">
        <v>19257.900000000001</v>
      </c>
      <c r="E154" s="29">
        <v>19434.55</v>
      </c>
      <c r="F154">
        <f t="shared" si="4"/>
        <v>-44.349999999998545</v>
      </c>
      <c r="G154">
        <f t="shared" si="5"/>
        <v>207.94999999999709</v>
      </c>
      <c r="J154">
        <v>23.349999999998545</v>
      </c>
      <c r="K154">
        <v>147.75</v>
      </c>
    </row>
    <row r="155" spans="1:11">
      <c r="A155" s="29" t="s">
        <v>418</v>
      </c>
      <c r="B155" s="29">
        <v>19369</v>
      </c>
      <c r="C155" s="29">
        <v>19482.75</v>
      </c>
      <c r="D155" s="29">
        <v>19317.2</v>
      </c>
      <c r="E155" s="29">
        <v>19465</v>
      </c>
      <c r="F155">
        <f t="shared" si="4"/>
        <v>-65.549999999999272</v>
      </c>
      <c r="G155">
        <f t="shared" si="5"/>
        <v>165.54999999999927</v>
      </c>
      <c r="J155">
        <v>23.5</v>
      </c>
      <c r="K155">
        <v>148</v>
      </c>
    </row>
    <row r="156" spans="1:11">
      <c r="A156" s="29" t="s">
        <v>419</v>
      </c>
      <c r="B156" s="29">
        <v>19450.55</v>
      </c>
      <c r="C156" s="29">
        <v>19461.55</v>
      </c>
      <c r="D156" s="29">
        <v>19326.25</v>
      </c>
      <c r="E156" s="29">
        <v>19365.25</v>
      </c>
      <c r="F156">
        <f t="shared" si="4"/>
        <v>-14.450000000000728</v>
      </c>
      <c r="G156">
        <f t="shared" si="5"/>
        <v>135.29999999999927</v>
      </c>
      <c r="J156">
        <v>23.950000000000728</v>
      </c>
      <c r="K156">
        <v>148.20000000000073</v>
      </c>
    </row>
    <row r="157" spans="1:11">
      <c r="A157" s="29" t="s">
        <v>420</v>
      </c>
      <c r="B157" s="29">
        <v>19301.75</v>
      </c>
      <c r="C157" s="29">
        <v>19373.8</v>
      </c>
      <c r="D157" s="29">
        <v>19253.599999999999</v>
      </c>
      <c r="E157" s="29">
        <v>19310.150000000001</v>
      </c>
      <c r="F157">
        <f t="shared" si="4"/>
        <v>-63.5</v>
      </c>
      <c r="G157">
        <f t="shared" si="5"/>
        <v>120.20000000000073</v>
      </c>
      <c r="J157">
        <v>24.25</v>
      </c>
      <c r="K157">
        <v>148.35000000000218</v>
      </c>
    </row>
    <row r="158" spans="1:11">
      <c r="A158" s="29" t="s">
        <v>421</v>
      </c>
      <c r="B158" s="29">
        <v>19320.650000000001</v>
      </c>
      <c r="C158" s="29">
        <v>19425.95</v>
      </c>
      <c r="D158" s="29">
        <v>19296.3</v>
      </c>
      <c r="E158" s="29">
        <v>19393.599999999999</v>
      </c>
      <c r="F158">
        <f t="shared" si="4"/>
        <v>10.5</v>
      </c>
      <c r="G158">
        <f t="shared" si="5"/>
        <v>129.65000000000146</v>
      </c>
      <c r="J158">
        <v>24.5</v>
      </c>
      <c r="K158">
        <v>149.5</v>
      </c>
    </row>
    <row r="159" spans="1:11">
      <c r="A159" s="29" t="s">
        <v>422</v>
      </c>
      <c r="B159" s="29">
        <v>19417.099999999999</v>
      </c>
      <c r="C159" s="29">
        <v>19443.5</v>
      </c>
      <c r="D159" s="29">
        <v>19381.3</v>
      </c>
      <c r="E159" s="29">
        <v>19396.45</v>
      </c>
      <c r="F159">
        <f t="shared" si="4"/>
        <v>23.5</v>
      </c>
      <c r="G159">
        <f t="shared" si="5"/>
        <v>62.200000000000728</v>
      </c>
      <c r="J159">
        <v>25.099999999998545</v>
      </c>
      <c r="K159">
        <v>149.65000000000146</v>
      </c>
    </row>
    <row r="160" spans="1:11">
      <c r="A160" s="29" t="s">
        <v>423</v>
      </c>
      <c r="B160" s="29">
        <v>19439.2</v>
      </c>
      <c r="C160" s="29">
        <v>19472.05</v>
      </c>
      <c r="D160" s="29">
        <v>19366.599999999999</v>
      </c>
      <c r="E160" s="29">
        <v>19444</v>
      </c>
      <c r="F160">
        <f t="shared" si="4"/>
        <v>42.75</v>
      </c>
      <c r="G160">
        <f t="shared" si="5"/>
        <v>105.45000000000073</v>
      </c>
      <c r="J160">
        <v>25.149999999997817</v>
      </c>
      <c r="K160">
        <v>149.90000000000146</v>
      </c>
    </row>
    <row r="161" spans="1:11">
      <c r="A161" s="29" t="s">
        <v>424</v>
      </c>
      <c r="B161" s="29">
        <v>19535.150000000001</v>
      </c>
      <c r="C161" s="29">
        <v>19584.45</v>
      </c>
      <c r="D161" s="29">
        <v>19369</v>
      </c>
      <c r="E161" s="29">
        <v>19386.7</v>
      </c>
      <c r="F161">
        <f t="shared" si="4"/>
        <v>91.150000000001455</v>
      </c>
      <c r="G161">
        <f t="shared" si="5"/>
        <v>215.45000000000073</v>
      </c>
      <c r="J161">
        <v>25.5</v>
      </c>
      <c r="K161">
        <v>151.29999999999927</v>
      </c>
    </row>
    <row r="162" spans="1:11">
      <c r="A162" s="29" t="s">
        <v>425</v>
      </c>
      <c r="B162" s="29">
        <v>19297.400000000001</v>
      </c>
      <c r="C162" s="29">
        <v>19339.55</v>
      </c>
      <c r="D162" s="29">
        <v>19229.7</v>
      </c>
      <c r="E162" s="29">
        <v>19265.8</v>
      </c>
      <c r="F162">
        <f t="shared" si="4"/>
        <v>-89.299999999999272</v>
      </c>
      <c r="G162">
        <f t="shared" si="5"/>
        <v>109.84999999999854</v>
      </c>
      <c r="J162">
        <v>25.599999999998545</v>
      </c>
      <c r="K162">
        <v>152</v>
      </c>
    </row>
    <row r="163" spans="1:11">
      <c r="A163" s="29" t="s">
        <v>426</v>
      </c>
      <c r="B163" s="29">
        <v>19298.349999999999</v>
      </c>
      <c r="C163" s="29">
        <v>19366.849999999999</v>
      </c>
      <c r="D163" s="29">
        <v>19249.7</v>
      </c>
      <c r="E163" s="29">
        <v>19306.05</v>
      </c>
      <c r="F163">
        <f t="shared" si="4"/>
        <v>32.549999999999272</v>
      </c>
      <c r="G163">
        <f t="shared" si="5"/>
        <v>117.14999999999782</v>
      </c>
      <c r="J163">
        <v>26.400000000001455</v>
      </c>
      <c r="K163">
        <v>152</v>
      </c>
    </row>
    <row r="164" spans="1:11">
      <c r="A164" s="29" t="s">
        <v>427</v>
      </c>
      <c r="B164" s="29">
        <v>19374.849999999999</v>
      </c>
      <c r="C164" s="29">
        <v>19377.900000000001</v>
      </c>
      <c r="D164" s="29">
        <v>19309.099999999999</v>
      </c>
      <c r="E164" s="29">
        <v>19342.650000000001</v>
      </c>
      <c r="F164">
        <f t="shared" si="4"/>
        <v>68.799999999999272</v>
      </c>
      <c r="G164">
        <f t="shared" si="5"/>
        <v>68.80000000000291</v>
      </c>
      <c r="J164">
        <v>26.450000000000728</v>
      </c>
      <c r="K164">
        <v>152.34999999999854</v>
      </c>
    </row>
    <row r="165" spans="1:11">
      <c r="A165" s="29" t="s">
        <v>428</v>
      </c>
      <c r="B165" s="29">
        <v>19433.45</v>
      </c>
      <c r="C165" s="29">
        <v>19452.8</v>
      </c>
      <c r="D165" s="29">
        <v>19334.75</v>
      </c>
      <c r="E165" s="29">
        <v>19347.45</v>
      </c>
      <c r="F165">
        <f t="shared" si="4"/>
        <v>90.799999999999272</v>
      </c>
      <c r="G165">
        <f t="shared" si="5"/>
        <v>118.04999999999927</v>
      </c>
      <c r="J165">
        <v>26.5</v>
      </c>
      <c r="K165">
        <v>152.59999999999854</v>
      </c>
    </row>
    <row r="166" spans="1:11">
      <c r="A166" s="29" t="s">
        <v>260</v>
      </c>
      <c r="B166" s="29">
        <v>19375.55</v>
      </c>
      <c r="C166" s="29">
        <v>19388.2</v>
      </c>
      <c r="D166" s="29">
        <v>19223.650000000001</v>
      </c>
      <c r="E166" s="29">
        <v>19253.8</v>
      </c>
      <c r="F166">
        <f t="shared" si="4"/>
        <v>28.099999999998545</v>
      </c>
      <c r="G166">
        <f t="shared" si="5"/>
        <v>164.54999999999927</v>
      </c>
      <c r="J166">
        <v>27.950000000000728</v>
      </c>
      <c r="K166">
        <v>152.80000000000291</v>
      </c>
    </row>
    <row r="167" spans="1:11">
      <c r="A167" s="29" t="s">
        <v>429</v>
      </c>
      <c r="B167" s="29">
        <v>19258.150000000001</v>
      </c>
      <c r="C167" s="29">
        <v>19458.55</v>
      </c>
      <c r="D167" s="29">
        <v>19255.7</v>
      </c>
      <c r="E167" s="29">
        <v>19435.3</v>
      </c>
      <c r="F167">
        <f t="shared" si="4"/>
        <v>4.3500000000021828</v>
      </c>
      <c r="G167">
        <f t="shared" si="5"/>
        <v>202.84999999999854</v>
      </c>
      <c r="J167">
        <v>28.099999999998545</v>
      </c>
      <c r="K167">
        <v>152.89999999999782</v>
      </c>
    </row>
    <row r="168" spans="1:11">
      <c r="A168" s="29" t="s">
        <v>430</v>
      </c>
      <c r="B168" s="29">
        <v>19525.05</v>
      </c>
      <c r="C168" s="29">
        <v>19545.150000000001</v>
      </c>
      <c r="D168" s="29">
        <v>19432.849999999999</v>
      </c>
      <c r="E168" s="29">
        <v>19528.8</v>
      </c>
      <c r="F168">
        <f t="shared" si="4"/>
        <v>89.75</v>
      </c>
      <c r="G168">
        <f t="shared" si="5"/>
        <v>112.30000000000291</v>
      </c>
      <c r="J168">
        <v>28.44999999999709</v>
      </c>
      <c r="K168">
        <v>153.5</v>
      </c>
    </row>
    <row r="169" spans="1:11">
      <c r="A169" s="29" t="s">
        <v>431</v>
      </c>
      <c r="B169" s="29">
        <v>19564.650000000001</v>
      </c>
      <c r="C169" s="29">
        <v>19587.05</v>
      </c>
      <c r="D169" s="29">
        <v>19525.75</v>
      </c>
      <c r="E169" s="29">
        <v>19574.900000000001</v>
      </c>
      <c r="F169">
        <f t="shared" si="4"/>
        <v>35.850000000002183</v>
      </c>
      <c r="G169">
        <f t="shared" si="5"/>
        <v>61.299999999999272</v>
      </c>
      <c r="J169">
        <v>28.799999999999272</v>
      </c>
      <c r="K169">
        <v>154.20000000000073</v>
      </c>
    </row>
    <row r="170" spans="1:11">
      <c r="A170" s="29" t="s">
        <v>432</v>
      </c>
      <c r="B170" s="29">
        <v>19581.2</v>
      </c>
      <c r="C170" s="29">
        <v>19636.45</v>
      </c>
      <c r="D170" s="29">
        <v>19491.5</v>
      </c>
      <c r="E170" s="29">
        <v>19611.05</v>
      </c>
      <c r="F170">
        <f t="shared" si="4"/>
        <v>6.2999999999992724</v>
      </c>
      <c r="G170">
        <f t="shared" si="5"/>
        <v>144.95000000000073</v>
      </c>
      <c r="J170">
        <v>29.900000000001455</v>
      </c>
      <c r="K170">
        <v>154.35000000000218</v>
      </c>
    </row>
    <row r="171" spans="1:11">
      <c r="A171" s="29" t="s">
        <v>433</v>
      </c>
      <c r="B171" s="29">
        <v>19598.650000000001</v>
      </c>
      <c r="C171" s="29">
        <v>19737</v>
      </c>
      <c r="D171" s="29">
        <v>19550.05</v>
      </c>
      <c r="E171" s="29">
        <v>19727.05</v>
      </c>
      <c r="F171">
        <f t="shared" si="4"/>
        <v>-12.399999999997817</v>
      </c>
      <c r="G171">
        <f t="shared" si="5"/>
        <v>186.95000000000073</v>
      </c>
      <c r="J171">
        <v>30.200000000000728</v>
      </c>
      <c r="K171">
        <v>154.5</v>
      </c>
    </row>
    <row r="172" spans="1:11">
      <c r="A172" s="29" t="s">
        <v>434</v>
      </c>
      <c r="B172" s="29">
        <v>19774.8</v>
      </c>
      <c r="C172" s="29">
        <v>19867.150000000001</v>
      </c>
      <c r="D172" s="29">
        <v>19727.05</v>
      </c>
      <c r="E172" s="29">
        <v>19819.95</v>
      </c>
      <c r="F172">
        <f t="shared" si="4"/>
        <v>47.75</v>
      </c>
      <c r="G172">
        <f t="shared" si="5"/>
        <v>140.10000000000218</v>
      </c>
      <c r="J172">
        <v>30.299999999999272</v>
      </c>
      <c r="K172">
        <v>154.54999999999927</v>
      </c>
    </row>
    <row r="173" spans="1:11">
      <c r="A173" s="29" t="s">
        <v>435</v>
      </c>
      <c r="B173" s="29">
        <v>19890</v>
      </c>
      <c r="C173" s="29">
        <v>20008.150000000001</v>
      </c>
      <c r="D173" s="29">
        <v>19865.349999999999</v>
      </c>
      <c r="E173" s="29">
        <v>19996.349999999999</v>
      </c>
      <c r="F173">
        <f t="shared" si="4"/>
        <v>70.049999999999272</v>
      </c>
      <c r="G173">
        <f t="shared" si="5"/>
        <v>142.80000000000291</v>
      </c>
      <c r="J173">
        <v>31.25</v>
      </c>
      <c r="K173">
        <v>156.39999999999782</v>
      </c>
    </row>
    <row r="174" spans="1:11">
      <c r="A174" s="29" t="s">
        <v>436</v>
      </c>
      <c r="B174" s="29">
        <v>20110.150000000001</v>
      </c>
      <c r="C174" s="29">
        <v>20110.349999999999</v>
      </c>
      <c r="D174" s="29">
        <v>19914.650000000001</v>
      </c>
      <c r="E174" s="29">
        <v>19993.2</v>
      </c>
      <c r="F174">
        <f t="shared" si="4"/>
        <v>113.80000000000291</v>
      </c>
      <c r="G174">
        <f t="shared" si="5"/>
        <v>195.69999999999709</v>
      </c>
      <c r="J174">
        <v>31.649999999997817</v>
      </c>
      <c r="K174">
        <v>156.40000000000146</v>
      </c>
    </row>
    <row r="175" spans="1:11">
      <c r="A175" s="29" t="s">
        <v>437</v>
      </c>
      <c r="B175" s="29">
        <v>19989.5</v>
      </c>
      <c r="C175" s="29">
        <v>20096.900000000001</v>
      </c>
      <c r="D175" s="29">
        <v>19944.099999999999</v>
      </c>
      <c r="E175" s="29">
        <v>20070</v>
      </c>
      <c r="F175">
        <f t="shared" si="4"/>
        <v>-3.7000000000007276</v>
      </c>
      <c r="G175">
        <f t="shared" si="5"/>
        <v>152.80000000000291</v>
      </c>
      <c r="J175">
        <v>32.549999999999272</v>
      </c>
      <c r="K175">
        <v>157.69999999999709</v>
      </c>
    </row>
    <row r="176" spans="1:11">
      <c r="A176" s="29" t="s">
        <v>438</v>
      </c>
      <c r="B176" s="29">
        <v>20127.95</v>
      </c>
      <c r="C176" s="29">
        <v>20167.650000000001</v>
      </c>
      <c r="D176" s="29">
        <v>20043.45</v>
      </c>
      <c r="E176" s="29">
        <v>20103.099999999999</v>
      </c>
      <c r="F176">
        <f t="shared" si="4"/>
        <v>57.950000000000728</v>
      </c>
      <c r="G176">
        <f t="shared" si="5"/>
        <v>124.20000000000073</v>
      </c>
      <c r="J176">
        <v>32.700000000000728</v>
      </c>
      <c r="K176">
        <v>158.04999999999927</v>
      </c>
    </row>
    <row r="177" spans="1:11">
      <c r="A177" s="29" t="s">
        <v>439</v>
      </c>
      <c r="B177" s="29">
        <v>20156.45</v>
      </c>
      <c r="C177" s="29">
        <v>20222.45</v>
      </c>
      <c r="D177" s="29">
        <v>20129.7</v>
      </c>
      <c r="E177" s="29">
        <v>20192.349999999999</v>
      </c>
      <c r="F177">
        <f t="shared" si="4"/>
        <v>53.350000000002183</v>
      </c>
      <c r="G177">
        <f t="shared" si="5"/>
        <v>92.75</v>
      </c>
      <c r="J177">
        <v>32.94999999999709</v>
      </c>
      <c r="K177">
        <v>158.60000000000218</v>
      </c>
    </row>
    <row r="178" spans="1:11">
      <c r="A178" s="29" t="s">
        <v>440</v>
      </c>
      <c r="B178" s="29">
        <v>20155.95</v>
      </c>
      <c r="C178" s="29">
        <v>20195.349999999999</v>
      </c>
      <c r="D178" s="29">
        <v>20115.7</v>
      </c>
      <c r="E178" s="29">
        <v>20133.3</v>
      </c>
      <c r="F178">
        <f t="shared" si="4"/>
        <v>-36.399999999997817</v>
      </c>
      <c r="G178">
        <f t="shared" si="5"/>
        <v>79.649999999997817</v>
      </c>
      <c r="J178">
        <v>33.5</v>
      </c>
      <c r="K178">
        <v>159.04999999999927</v>
      </c>
    </row>
    <row r="179" spans="1:11">
      <c r="A179" s="29" t="s">
        <v>441</v>
      </c>
      <c r="B179" s="29">
        <v>19980.75</v>
      </c>
      <c r="C179" s="29">
        <v>20050.650000000001</v>
      </c>
      <c r="D179" s="29">
        <v>19878.849999999999</v>
      </c>
      <c r="E179" s="29">
        <v>19901.400000000001</v>
      </c>
      <c r="F179">
        <f t="shared" si="4"/>
        <v>-152.54999999999927</v>
      </c>
      <c r="G179">
        <f t="shared" si="5"/>
        <v>171.80000000000291</v>
      </c>
      <c r="J179">
        <v>35</v>
      </c>
      <c r="K179">
        <v>160.10000000000218</v>
      </c>
    </row>
    <row r="180" spans="1:11">
      <c r="A180" s="29" t="s">
        <v>442</v>
      </c>
      <c r="B180" s="29">
        <v>19840.55</v>
      </c>
      <c r="C180" s="29">
        <v>19848.75</v>
      </c>
      <c r="D180" s="29">
        <v>19709.95</v>
      </c>
      <c r="E180" s="29">
        <v>19742.349999999999</v>
      </c>
      <c r="F180">
        <f t="shared" si="4"/>
        <v>-60.850000000002183</v>
      </c>
      <c r="G180">
        <f t="shared" si="5"/>
        <v>138.79999999999927</v>
      </c>
      <c r="J180">
        <v>35.200000000000728</v>
      </c>
      <c r="K180">
        <v>160.95000000000073</v>
      </c>
    </row>
    <row r="181" spans="1:11">
      <c r="A181" s="29" t="s">
        <v>443</v>
      </c>
      <c r="B181" s="29">
        <v>19744.849999999999</v>
      </c>
      <c r="C181" s="29">
        <v>19798.650000000001</v>
      </c>
      <c r="D181" s="29">
        <v>19657.5</v>
      </c>
      <c r="E181" s="29">
        <v>19674.25</v>
      </c>
      <c r="F181">
        <f t="shared" si="4"/>
        <v>2.5</v>
      </c>
      <c r="G181">
        <f t="shared" si="5"/>
        <v>141.15000000000146</v>
      </c>
      <c r="J181">
        <v>35.350000000002183</v>
      </c>
      <c r="K181">
        <v>161.5</v>
      </c>
    </row>
    <row r="182" spans="1:11">
      <c r="A182" s="29" t="s">
        <v>444</v>
      </c>
      <c r="B182" s="29">
        <v>19678.2</v>
      </c>
      <c r="C182" s="29">
        <v>19734.150000000001</v>
      </c>
      <c r="D182" s="29">
        <v>19601.55</v>
      </c>
      <c r="E182" s="29">
        <v>19674.55</v>
      </c>
      <c r="F182">
        <f t="shared" si="4"/>
        <v>3.9500000000007276</v>
      </c>
      <c r="G182">
        <f t="shared" si="5"/>
        <v>132.60000000000218</v>
      </c>
      <c r="J182">
        <v>35.75</v>
      </c>
      <c r="K182">
        <v>161.84999999999854</v>
      </c>
    </row>
    <row r="183" spans="1:11">
      <c r="A183" s="29" t="s">
        <v>445</v>
      </c>
      <c r="B183" s="29">
        <v>19682.8</v>
      </c>
      <c r="C183" s="29">
        <v>19699.349999999999</v>
      </c>
      <c r="D183" s="29">
        <v>19637.45</v>
      </c>
      <c r="E183" s="29">
        <v>19664.7</v>
      </c>
      <c r="F183">
        <f t="shared" si="4"/>
        <v>8.25</v>
      </c>
      <c r="G183">
        <f t="shared" si="5"/>
        <v>61.899999999997817</v>
      </c>
      <c r="J183">
        <v>35.850000000002183</v>
      </c>
      <c r="K183">
        <v>162.29999999999927</v>
      </c>
    </row>
    <row r="184" spans="1:11">
      <c r="A184" s="29" t="s">
        <v>446</v>
      </c>
      <c r="B184" s="29">
        <v>19637.05</v>
      </c>
      <c r="C184" s="29">
        <v>19730.7</v>
      </c>
      <c r="D184" s="29">
        <v>19554</v>
      </c>
      <c r="E184" s="29">
        <v>19716.45</v>
      </c>
      <c r="F184">
        <f t="shared" si="4"/>
        <v>-27.650000000001455</v>
      </c>
      <c r="G184">
        <f t="shared" si="5"/>
        <v>176.70000000000073</v>
      </c>
      <c r="J184">
        <v>36.799999999999272</v>
      </c>
      <c r="K184">
        <v>162.30000000000291</v>
      </c>
    </row>
    <row r="185" spans="1:11">
      <c r="A185" s="29" t="s">
        <v>261</v>
      </c>
      <c r="B185" s="29">
        <v>19761.8</v>
      </c>
      <c r="C185" s="29">
        <v>19766.650000000001</v>
      </c>
      <c r="D185" s="29">
        <v>19492.099999999999</v>
      </c>
      <c r="E185" s="29">
        <v>19523.55</v>
      </c>
      <c r="F185">
        <f t="shared" si="4"/>
        <v>45.349999999998545</v>
      </c>
      <c r="G185">
        <f t="shared" si="5"/>
        <v>274.55000000000291</v>
      </c>
      <c r="J185">
        <v>37.25</v>
      </c>
      <c r="K185">
        <v>164.25</v>
      </c>
    </row>
    <row r="186" spans="1:11">
      <c r="A186" s="29" t="s">
        <v>447</v>
      </c>
      <c r="B186" s="29">
        <v>19581.2</v>
      </c>
      <c r="C186" s="29">
        <v>19726.25</v>
      </c>
      <c r="D186" s="29">
        <v>19551.05</v>
      </c>
      <c r="E186" s="29">
        <v>19638.3</v>
      </c>
      <c r="F186">
        <f t="shared" si="4"/>
        <v>57.650000000001455</v>
      </c>
      <c r="G186">
        <f t="shared" si="5"/>
        <v>175.20000000000073</v>
      </c>
      <c r="J186">
        <v>38.150000000001455</v>
      </c>
      <c r="K186">
        <v>164.54999999999927</v>
      </c>
    </row>
    <row r="187" spans="1:11">
      <c r="A187" s="29" t="s">
        <v>448</v>
      </c>
      <c r="B187" s="29">
        <v>19622.400000000001</v>
      </c>
      <c r="C187" s="29">
        <v>19623.2</v>
      </c>
      <c r="D187" s="29">
        <v>19479.650000000001</v>
      </c>
      <c r="E187" s="29">
        <v>19528.75</v>
      </c>
      <c r="F187">
        <f t="shared" si="4"/>
        <v>-15.899999999997817</v>
      </c>
      <c r="G187">
        <f t="shared" si="5"/>
        <v>143.54999999999927</v>
      </c>
      <c r="J187">
        <v>39</v>
      </c>
      <c r="K187">
        <v>164.64999999999782</v>
      </c>
    </row>
    <row r="188" spans="1:11">
      <c r="A188" s="29" t="s">
        <v>449</v>
      </c>
      <c r="B188" s="29">
        <v>19446.3</v>
      </c>
      <c r="C188" s="29">
        <v>19457.8</v>
      </c>
      <c r="D188" s="29">
        <v>19333.599999999999</v>
      </c>
      <c r="E188" s="29">
        <v>19436.099999999999</v>
      </c>
      <c r="F188">
        <f t="shared" si="4"/>
        <v>-82.450000000000728</v>
      </c>
      <c r="G188">
        <f t="shared" si="5"/>
        <v>124.20000000000073</v>
      </c>
      <c r="J188">
        <v>39.25</v>
      </c>
      <c r="K188">
        <v>165.54999999999927</v>
      </c>
    </row>
    <row r="189" spans="1:11">
      <c r="A189" s="29" t="s">
        <v>450</v>
      </c>
      <c r="B189" s="29">
        <v>19521.849999999999</v>
      </c>
      <c r="C189" s="29">
        <v>19576.95</v>
      </c>
      <c r="D189" s="29">
        <v>19487.3</v>
      </c>
      <c r="E189" s="29">
        <v>19545.75</v>
      </c>
      <c r="F189">
        <f t="shared" si="4"/>
        <v>85.75</v>
      </c>
      <c r="G189">
        <f t="shared" si="5"/>
        <v>89.650000000001455</v>
      </c>
      <c r="J189">
        <v>39.94999999999709</v>
      </c>
      <c r="K189">
        <v>165.60000000000218</v>
      </c>
    </row>
    <row r="190" spans="1:11">
      <c r="A190" s="29" t="s">
        <v>451</v>
      </c>
      <c r="B190" s="29">
        <v>19621.2</v>
      </c>
      <c r="C190" s="29">
        <v>19675.75</v>
      </c>
      <c r="D190" s="29">
        <v>19589.400000000001</v>
      </c>
      <c r="E190" s="29">
        <v>19653.5</v>
      </c>
      <c r="F190">
        <f t="shared" si="4"/>
        <v>75.450000000000728</v>
      </c>
      <c r="G190">
        <f t="shared" si="5"/>
        <v>86.349999999998545</v>
      </c>
      <c r="J190">
        <v>40.799999999999272</v>
      </c>
      <c r="K190">
        <v>167.29999999999927</v>
      </c>
    </row>
    <row r="191" spans="1:11">
      <c r="A191" s="29" t="s">
        <v>452</v>
      </c>
      <c r="B191" s="29">
        <v>19539.45</v>
      </c>
      <c r="C191" s="29">
        <v>19588.95</v>
      </c>
      <c r="D191" s="29">
        <v>19480.5</v>
      </c>
      <c r="E191" s="29">
        <v>19512.349999999999</v>
      </c>
      <c r="F191">
        <f t="shared" si="4"/>
        <v>-114.04999999999927</v>
      </c>
      <c r="G191">
        <f t="shared" si="5"/>
        <v>108.45000000000073</v>
      </c>
      <c r="J191">
        <v>42.700000000000728</v>
      </c>
      <c r="K191">
        <v>167.84999999999854</v>
      </c>
    </row>
    <row r="192" spans="1:11">
      <c r="A192" s="29" t="s">
        <v>453</v>
      </c>
      <c r="B192" s="29">
        <v>19565.599999999999</v>
      </c>
      <c r="C192" s="29">
        <v>19717.8</v>
      </c>
      <c r="D192" s="29">
        <v>19565.45</v>
      </c>
      <c r="E192" s="29">
        <v>19689.849999999999</v>
      </c>
      <c r="F192">
        <f t="shared" si="4"/>
        <v>53.25</v>
      </c>
      <c r="G192">
        <f t="shared" si="5"/>
        <v>152.34999999999854</v>
      </c>
      <c r="J192">
        <v>42.75</v>
      </c>
      <c r="K192">
        <v>168</v>
      </c>
    </row>
    <row r="193" spans="1:11">
      <c r="A193" s="29" t="s">
        <v>454</v>
      </c>
      <c r="B193" s="29">
        <v>19767</v>
      </c>
      <c r="C193" s="29">
        <v>19839.2</v>
      </c>
      <c r="D193" s="29">
        <v>19756.95</v>
      </c>
      <c r="E193" s="29">
        <v>19811.349999999999</v>
      </c>
      <c r="F193">
        <f t="shared" si="4"/>
        <v>77.150000000001455</v>
      </c>
      <c r="G193">
        <f t="shared" si="5"/>
        <v>82.25</v>
      </c>
      <c r="J193">
        <v>42.899999999997817</v>
      </c>
      <c r="K193">
        <v>168.89999999999782</v>
      </c>
    </row>
    <row r="194" spans="1:11">
      <c r="A194" s="29" t="s">
        <v>455</v>
      </c>
      <c r="B194" s="29">
        <v>19822.7</v>
      </c>
      <c r="C194" s="29">
        <v>19843.3</v>
      </c>
      <c r="D194" s="29">
        <v>19772.650000000001</v>
      </c>
      <c r="E194" s="29">
        <v>19794</v>
      </c>
      <c r="F194">
        <f t="shared" si="4"/>
        <v>11.350000000002183</v>
      </c>
      <c r="G194">
        <f t="shared" si="5"/>
        <v>70.649999999997817</v>
      </c>
      <c r="J194">
        <v>45</v>
      </c>
      <c r="K194">
        <v>169.45000000000073</v>
      </c>
    </row>
    <row r="195" spans="1:11">
      <c r="A195" s="29" t="s">
        <v>456</v>
      </c>
      <c r="B195" s="29">
        <v>19654.55</v>
      </c>
      <c r="C195" s="29">
        <v>19805.400000000001</v>
      </c>
      <c r="D195" s="29">
        <v>19635.3</v>
      </c>
      <c r="E195" s="29">
        <v>19751.05</v>
      </c>
      <c r="F195">
        <f t="shared" ref="F195:F258" si="6">B195-E194</f>
        <v>-139.45000000000073</v>
      </c>
      <c r="G195">
        <f t="shared" ref="G195:G258" si="7">C195-D195</f>
        <v>170.10000000000218</v>
      </c>
      <c r="J195">
        <v>45.349999999998545</v>
      </c>
      <c r="K195">
        <v>169.75</v>
      </c>
    </row>
    <row r="196" spans="1:11">
      <c r="A196" s="29" t="s">
        <v>457</v>
      </c>
      <c r="B196" s="29">
        <v>19737.25</v>
      </c>
      <c r="C196" s="29">
        <v>19781.3</v>
      </c>
      <c r="D196" s="29">
        <v>19691.849999999999</v>
      </c>
      <c r="E196" s="29">
        <v>19731.75</v>
      </c>
      <c r="F196">
        <f t="shared" si="6"/>
        <v>-13.799999999999272</v>
      </c>
      <c r="G196">
        <f t="shared" si="7"/>
        <v>89.450000000000728</v>
      </c>
      <c r="J196">
        <v>46.049999999999272</v>
      </c>
      <c r="K196">
        <v>170.10000000000218</v>
      </c>
    </row>
    <row r="197" spans="1:11">
      <c r="A197" s="29" t="s">
        <v>458</v>
      </c>
      <c r="B197" s="29">
        <v>19843.2</v>
      </c>
      <c r="C197" s="29">
        <v>19849.75</v>
      </c>
      <c r="D197" s="29">
        <v>19775.650000000001</v>
      </c>
      <c r="E197" s="29">
        <v>19811.5</v>
      </c>
      <c r="F197">
        <f t="shared" si="6"/>
        <v>111.45000000000073</v>
      </c>
      <c r="G197">
        <f t="shared" si="7"/>
        <v>74.099999999998545</v>
      </c>
      <c r="J197">
        <v>47.150000000001455</v>
      </c>
      <c r="K197">
        <v>170.75</v>
      </c>
    </row>
    <row r="198" spans="1:11">
      <c r="A198" s="29" t="s">
        <v>459</v>
      </c>
      <c r="B198" s="29">
        <v>19820.45</v>
      </c>
      <c r="C198" s="29">
        <v>19840.95</v>
      </c>
      <c r="D198" s="29">
        <v>19659.95</v>
      </c>
      <c r="E198" s="29">
        <v>19671.099999999999</v>
      </c>
      <c r="F198">
        <f t="shared" si="6"/>
        <v>8.9500000000007276</v>
      </c>
      <c r="G198">
        <f t="shared" si="7"/>
        <v>181</v>
      </c>
      <c r="J198">
        <v>47.19999999999709</v>
      </c>
      <c r="K198">
        <v>171</v>
      </c>
    </row>
    <row r="199" spans="1:11">
      <c r="A199" s="29" t="s">
        <v>460</v>
      </c>
      <c r="B199" s="29">
        <v>19545.2</v>
      </c>
      <c r="C199" s="29">
        <v>19681.8</v>
      </c>
      <c r="D199" s="29">
        <v>19512.349999999999</v>
      </c>
      <c r="E199" s="29">
        <v>19624.7</v>
      </c>
      <c r="F199">
        <f t="shared" si="6"/>
        <v>-125.89999999999782</v>
      </c>
      <c r="G199">
        <f t="shared" si="7"/>
        <v>169.45000000000073</v>
      </c>
      <c r="J199">
        <v>47.299999999999272</v>
      </c>
      <c r="K199">
        <v>171.80000000000291</v>
      </c>
    </row>
    <row r="200" spans="1:11">
      <c r="A200" s="29" t="s">
        <v>461</v>
      </c>
      <c r="B200" s="29">
        <v>19542.150000000001</v>
      </c>
      <c r="C200" s="29">
        <v>19593.8</v>
      </c>
      <c r="D200" s="29">
        <v>19518.7</v>
      </c>
      <c r="E200" s="29">
        <v>19542.650000000001</v>
      </c>
      <c r="F200">
        <f t="shared" si="6"/>
        <v>-82.549999999999272</v>
      </c>
      <c r="G200">
        <f t="shared" si="7"/>
        <v>75.099999999998545</v>
      </c>
      <c r="J200">
        <v>47.649999999997817</v>
      </c>
      <c r="K200">
        <v>172.45000000000073</v>
      </c>
    </row>
    <row r="201" spans="1:11">
      <c r="A201" s="29" t="s">
        <v>462</v>
      </c>
      <c r="B201" s="29">
        <v>19521.599999999999</v>
      </c>
      <c r="C201" s="29">
        <v>19556.849999999999</v>
      </c>
      <c r="D201" s="29">
        <v>19257.849999999999</v>
      </c>
      <c r="E201" s="29">
        <v>19281.75</v>
      </c>
      <c r="F201">
        <f t="shared" si="6"/>
        <v>-21.05000000000291</v>
      </c>
      <c r="G201">
        <f t="shared" si="7"/>
        <v>299</v>
      </c>
      <c r="J201">
        <v>47.650000000001455</v>
      </c>
      <c r="K201">
        <v>174.20000000000073</v>
      </c>
    </row>
    <row r="202" spans="1:11">
      <c r="A202" s="29" t="s">
        <v>463</v>
      </c>
      <c r="B202" s="29">
        <v>19286.45</v>
      </c>
      <c r="C202" s="29">
        <v>19347.3</v>
      </c>
      <c r="D202" s="29">
        <v>19074.150000000001</v>
      </c>
      <c r="E202" s="29">
        <v>19122.150000000001</v>
      </c>
      <c r="F202">
        <f t="shared" si="6"/>
        <v>4.7000000000007276</v>
      </c>
      <c r="G202">
        <f t="shared" si="7"/>
        <v>273.14999999999782</v>
      </c>
      <c r="J202">
        <v>47.75</v>
      </c>
      <c r="K202">
        <v>174.54999999999927</v>
      </c>
    </row>
    <row r="203" spans="1:11">
      <c r="A203" s="29" t="s">
        <v>262</v>
      </c>
      <c r="B203" s="29">
        <v>19027.25</v>
      </c>
      <c r="C203" s="29">
        <v>19041.7</v>
      </c>
      <c r="D203" s="29">
        <v>18837.849999999999</v>
      </c>
      <c r="E203" s="29">
        <v>18857.25</v>
      </c>
      <c r="F203">
        <f t="shared" si="6"/>
        <v>-94.900000000001455</v>
      </c>
      <c r="G203">
        <f t="shared" si="7"/>
        <v>203.85000000000218</v>
      </c>
      <c r="J203">
        <v>48.25</v>
      </c>
      <c r="K203">
        <v>174.59999999999854</v>
      </c>
    </row>
    <row r="204" spans="1:11">
      <c r="A204" s="29" t="s">
        <v>464</v>
      </c>
      <c r="B204" s="29">
        <v>18928.75</v>
      </c>
      <c r="C204" s="29">
        <v>19076.150000000001</v>
      </c>
      <c r="D204" s="29">
        <v>18926.650000000001</v>
      </c>
      <c r="E204" s="29">
        <v>19047.25</v>
      </c>
      <c r="F204">
        <f t="shared" si="6"/>
        <v>71.5</v>
      </c>
      <c r="G204">
        <f t="shared" si="7"/>
        <v>149.5</v>
      </c>
      <c r="J204">
        <v>48.5</v>
      </c>
      <c r="K204">
        <v>175.15000000000146</v>
      </c>
    </row>
    <row r="205" spans="1:11">
      <c r="A205" s="29" t="s">
        <v>465</v>
      </c>
      <c r="B205" s="29">
        <v>19053.400000000001</v>
      </c>
      <c r="C205" s="29">
        <v>19158.5</v>
      </c>
      <c r="D205" s="29">
        <v>18940</v>
      </c>
      <c r="E205" s="29">
        <v>19140.900000000001</v>
      </c>
      <c r="F205">
        <f t="shared" si="6"/>
        <v>6.1500000000014552</v>
      </c>
      <c r="G205">
        <f t="shared" si="7"/>
        <v>218.5</v>
      </c>
      <c r="J205">
        <v>49.25</v>
      </c>
      <c r="K205">
        <v>175.20000000000073</v>
      </c>
    </row>
    <row r="206" spans="1:11">
      <c r="A206" s="29" t="s">
        <v>466</v>
      </c>
      <c r="B206" s="29">
        <v>19232.95</v>
      </c>
      <c r="C206" s="29">
        <v>19233.7</v>
      </c>
      <c r="D206" s="29">
        <v>19056.45</v>
      </c>
      <c r="E206" s="29">
        <v>19079.599999999999</v>
      </c>
      <c r="F206">
        <f t="shared" si="6"/>
        <v>92.049999999999272</v>
      </c>
      <c r="G206">
        <f t="shared" si="7"/>
        <v>177.25</v>
      </c>
      <c r="J206">
        <v>49.950000000000728</v>
      </c>
      <c r="K206">
        <v>175.39999999999782</v>
      </c>
    </row>
    <row r="207" spans="1:11">
      <c r="A207" s="29" t="s">
        <v>467</v>
      </c>
      <c r="B207" s="29">
        <v>19064.05</v>
      </c>
      <c r="C207" s="29">
        <v>19096.05</v>
      </c>
      <c r="D207" s="29">
        <v>18973.7</v>
      </c>
      <c r="E207" s="29">
        <v>18989.150000000001</v>
      </c>
      <c r="F207">
        <f t="shared" si="6"/>
        <v>-15.549999999999272</v>
      </c>
      <c r="G207">
        <f t="shared" si="7"/>
        <v>122.34999999999854</v>
      </c>
      <c r="J207">
        <v>51.599999999998545</v>
      </c>
      <c r="K207">
        <v>176.65000000000146</v>
      </c>
    </row>
    <row r="208" spans="1:11">
      <c r="A208" s="29" t="s">
        <v>468</v>
      </c>
      <c r="B208" s="29">
        <v>19120</v>
      </c>
      <c r="C208" s="29">
        <v>19175.25</v>
      </c>
      <c r="D208" s="29">
        <v>19064.150000000001</v>
      </c>
      <c r="E208" s="29">
        <v>19133.25</v>
      </c>
      <c r="F208">
        <f t="shared" si="6"/>
        <v>130.84999999999854</v>
      </c>
      <c r="G208">
        <f t="shared" si="7"/>
        <v>111.09999999999854</v>
      </c>
      <c r="J208">
        <v>51.899999999997817</v>
      </c>
      <c r="K208">
        <v>176.70000000000073</v>
      </c>
    </row>
    <row r="209" spans="1:11">
      <c r="A209" s="29" t="s">
        <v>469</v>
      </c>
      <c r="B209" s="29">
        <v>19241</v>
      </c>
      <c r="C209" s="29">
        <v>19276.25</v>
      </c>
      <c r="D209" s="29">
        <v>19210.900000000001</v>
      </c>
      <c r="E209" s="29">
        <v>19230.599999999999</v>
      </c>
      <c r="F209">
        <f t="shared" si="6"/>
        <v>107.75</v>
      </c>
      <c r="G209">
        <f t="shared" si="7"/>
        <v>65.349999999998545</v>
      </c>
      <c r="J209">
        <v>52.75</v>
      </c>
      <c r="K209">
        <v>176.94999999999709</v>
      </c>
    </row>
    <row r="210" spans="1:11">
      <c r="A210" s="29" t="s">
        <v>470</v>
      </c>
      <c r="B210" s="29">
        <v>19345.849999999999</v>
      </c>
      <c r="C210" s="29">
        <v>19423</v>
      </c>
      <c r="D210" s="29">
        <v>19309.7</v>
      </c>
      <c r="E210" s="29">
        <v>19411.75</v>
      </c>
      <c r="F210">
        <f t="shared" si="6"/>
        <v>115.25</v>
      </c>
      <c r="G210">
        <f t="shared" si="7"/>
        <v>113.29999999999927</v>
      </c>
      <c r="J210">
        <v>53.25</v>
      </c>
      <c r="K210">
        <v>177.10000000000218</v>
      </c>
    </row>
    <row r="211" spans="1:11">
      <c r="A211" s="29" t="s">
        <v>471</v>
      </c>
      <c r="B211" s="29">
        <v>19404.05</v>
      </c>
      <c r="C211" s="29">
        <v>19423.5</v>
      </c>
      <c r="D211" s="29">
        <v>19329.099999999999</v>
      </c>
      <c r="E211" s="29">
        <v>19406.7</v>
      </c>
      <c r="F211">
        <f t="shared" si="6"/>
        <v>-7.7000000000007276</v>
      </c>
      <c r="G211">
        <f t="shared" si="7"/>
        <v>94.400000000001455</v>
      </c>
      <c r="J211">
        <v>53.350000000002183</v>
      </c>
      <c r="K211">
        <v>177.25</v>
      </c>
    </row>
    <row r="212" spans="1:11">
      <c r="A212" s="29" t="s">
        <v>472</v>
      </c>
      <c r="B212" s="29">
        <v>19449.599999999999</v>
      </c>
      <c r="C212" s="29">
        <v>19464.400000000001</v>
      </c>
      <c r="D212" s="29">
        <v>19401.5</v>
      </c>
      <c r="E212" s="29">
        <v>19443.5</v>
      </c>
      <c r="F212">
        <f t="shared" si="6"/>
        <v>42.899999999997817</v>
      </c>
      <c r="G212">
        <f t="shared" si="7"/>
        <v>62.900000000001455</v>
      </c>
      <c r="J212">
        <v>53.5</v>
      </c>
      <c r="K212">
        <v>177.95000000000073</v>
      </c>
    </row>
    <row r="213" spans="1:11">
      <c r="A213" s="29" t="s">
        <v>473</v>
      </c>
      <c r="B213" s="29">
        <v>19457.400000000001</v>
      </c>
      <c r="C213" s="29">
        <v>19463.900000000001</v>
      </c>
      <c r="D213" s="29">
        <v>19378.349999999999</v>
      </c>
      <c r="E213" s="29">
        <v>19395.3</v>
      </c>
      <c r="F213">
        <f t="shared" si="6"/>
        <v>13.900000000001455</v>
      </c>
      <c r="G213">
        <f t="shared" si="7"/>
        <v>85.55000000000291</v>
      </c>
      <c r="J213">
        <v>53.700000000000728</v>
      </c>
      <c r="K213">
        <v>178</v>
      </c>
    </row>
    <row r="214" spans="1:11">
      <c r="A214" s="29" t="s">
        <v>474</v>
      </c>
      <c r="B214" s="29">
        <v>19351.849999999999</v>
      </c>
      <c r="C214" s="29">
        <v>19451.3</v>
      </c>
      <c r="D214" s="29">
        <v>19329.45</v>
      </c>
      <c r="E214" s="29">
        <v>19425.349999999999</v>
      </c>
      <c r="F214">
        <f t="shared" si="6"/>
        <v>-43.450000000000728</v>
      </c>
      <c r="G214">
        <f t="shared" si="7"/>
        <v>121.84999999999854</v>
      </c>
      <c r="J214">
        <v>54.950000000000728</v>
      </c>
      <c r="K214">
        <v>178.5</v>
      </c>
    </row>
    <row r="215" spans="1:11">
      <c r="A215" s="29" t="s">
        <v>475</v>
      </c>
      <c r="B215" s="29">
        <v>19547.25</v>
      </c>
      <c r="C215" s="29">
        <v>19547.25</v>
      </c>
      <c r="D215" s="29">
        <v>19510.25</v>
      </c>
      <c r="E215" s="29">
        <v>19525.55</v>
      </c>
      <c r="F215">
        <f t="shared" si="6"/>
        <v>121.90000000000146</v>
      </c>
      <c r="G215">
        <f t="shared" si="7"/>
        <v>37</v>
      </c>
      <c r="J215">
        <v>56.149999999997817</v>
      </c>
      <c r="K215">
        <v>179.04999999999927</v>
      </c>
    </row>
    <row r="216" spans="1:11">
      <c r="A216" s="29" t="s">
        <v>476</v>
      </c>
      <c r="B216" s="29">
        <v>19486.75</v>
      </c>
      <c r="C216" s="29">
        <v>19494.400000000001</v>
      </c>
      <c r="D216" s="29">
        <v>19414.75</v>
      </c>
      <c r="E216" s="29">
        <v>19443.55</v>
      </c>
      <c r="F216">
        <f t="shared" si="6"/>
        <v>-38.799999999999272</v>
      </c>
      <c r="G216">
        <f t="shared" si="7"/>
        <v>79.650000000001455</v>
      </c>
      <c r="J216">
        <v>56.200000000000728</v>
      </c>
      <c r="K216">
        <v>179.95000000000073</v>
      </c>
    </row>
    <row r="217" spans="1:11">
      <c r="A217" s="29" t="s">
        <v>477</v>
      </c>
      <c r="B217" s="29">
        <v>19651.400000000001</v>
      </c>
      <c r="C217" s="29">
        <v>19693.2</v>
      </c>
      <c r="D217" s="29">
        <v>19579.650000000001</v>
      </c>
      <c r="E217" s="29">
        <v>19675.45</v>
      </c>
      <c r="F217">
        <f t="shared" si="6"/>
        <v>207.85000000000218</v>
      </c>
      <c r="G217">
        <f t="shared" si="7"/>
        <v>113.54999999999927</v>
      </c>
      <c r="J217">
        <v>56.30000000000291</v>
      </c>
      <c r="K217">
        <v>180.29999999999927</v>
      </c>
    </row>
    <row r="218" spans="1:11">
      <c r="A218" s="29" t="s">
        <v>478</v>
      </c>
      <c r="B218" s="29">
        <v>19674.7</v>
      </c>
      <c r="C218" s="29">
        <v>19875.25</v>
      </c>
      <c r="D218" s="29">
        <v>19627</v>
      </c>
      <c r="E218" s="29">
        <v>19765.2</v>
      </c>
      <c r="F218">
        <f t="shared" si="6"/>
        <v>-0.75</v>
      </c>
      <c r="G218">
        <f t="shared" si="7"/>
        <v>248.25</v>
      </c>
      <c r="J218">
        <v>57</v>
      </c>
      <c r="K218">
        <v>180.5</v>
      </c>
    </row>
    <row r="219" spans="1:11">
      <c r="A219" s="29" t="s">
        <v>479</v>
      </c>
      <c r="B219" s="29">
        <v>19674.75</v>
      </c>
      <c r="C219" s="29">
        <v>19806</v>
      </c>
      <c r="D219" s="29">
        <v>19667.45</v>
      </c>
      <c r="E219" s="29">
        <v>19731.8</v>
      </c>
      <c r="F219">
        <f t="shared" si="6"/>
        <v>-90.450000000000728</v>
      </c>
      <c r="G219">
        <f t="shared" si="7"/>
        <v>138.54999999999927</v>
      </c>
      <c r="J219">
        <v>57.349999999998545</v>
      </c>
      <c r="K219">
        <v>181</v>
      </c>
    </row>
    <row r="220" spans="1:11">
      <c r="A220" s="29" t="s">
        <v>480</v>
      </c>
      <c r="B220" s="29">
        <v>19731.150000000001</v>
      </c>
      <c r="C220" s="29">
        <v>19756.45</v>
      </c>
      <c r="D220" s="29">
        <v>19670.5</v>
      </c>
      <c r="E220" s="29">
        <v>19694</v>
      </c>
      <c r="F220">
        <f t="shared" si="6"/>
        <v>-0.64999999999781721</v>
      </c>
      <c r="G220">
        <f t="shared" si="7"/>
        <v>85.950000000000728</v>
      </c>
      <c r="J220">
        <v>57.450000000000728</v>
      </c>
      <c r="K220">
        <v>181.20000000000073</v>
      </c>
    </row>
    <row r="221" spans="1:11">
      <c r="A221" s="29" t="s">
        <v>481</v>
      </c>
      <c r="B221" s="29">
        <v>19770.900000000001</v>
      </c>
      <c r="C221" s="29">
        <v>19829.099999999999</v>
      </c>
      <c r="D221" s="29">
        <v>19754.05</v>
      </c>
      <c r="E221" s="29">
        <v>19783.400000000001</v>
      </c>
      <c r="F221">
        <f t="shared" si="6"/>
        <v>76.900000000001455</v>
      </c>
      <c r="G221">
        <f t="shared" si="7"/>
        <v>75.049999999999272</v>
      </c>
      <c r="J221">
        <v>57.650000000001455</v>
      </c>
      <c r="K221">
        <v>184.14999999999782</v>
      </c>
    </row>
    <row r="222" spans="1:11">
      <c r="A222" s="29" t="s">
        <v>482</v>
      </c>
      <c r="B222" s="29">
        <v>19784</v>
      </c>
      <c r="C222" s="29">
        <v>19825.55</v>
      </c>
      <c r="D222" s="29">
        <v>19703.849999999999</v>
      </c>
      <c r="E222" s="29">
        <v>19811.849999999999</v>
      </c>
      <c r="F222">
        <f t="shared" si="6"/>
        <v>0.59999999999854481</v>
      </c>
      <c r="G222">
        <f t="shared" si="7"/>
        <v>121.70000000000073</v>
      </c>
      <c r="J222">
        <v>57.950000000000728</v>
      </c>
      <c r="K222">
        <v>185.09999999999854</v>
      </c>
    </row>
    <row r="223" spans="1:11">
      <c r="A223" s="29" t="s">
        <v>483</v>
      </c>
      <c r="B223" s="29">
        <v>19828.45</v>
      </c>
      <c r="C223" s="29">
        <v>19875.150000000001</v>
      </c>
      <c r="D223" s="29">
        <v>19786.75</v>
      </c>
      <c r="E223" s="29">
        <v>19802</v>
      </c>
      <c r="F223">
        <f t="shared" si="6"/>
        <v>16.600000000002183</v>
      </c>
      <c r="G223">
        <f t="shared" si="7"/>
        <v>88.400000000001455</v>
      </c>
      <c r="J223">
        <v>58.049999999999272</v>
      </c>
      <c r="K223">
        <v>185.20000000000073</v>
      </c>
    </row>
    <row r="224" spans="1:11">
      <c r="A224" s="29" t="s">
        <v>484</v>
      </c>
      <c r="B224" s="29">
        <v>19809.599999999999</v>
      </c>
      <c r="C224" s="29">
        <v>19832.849999999999</v>
      </c>
      <c r="D224" s="29">
        <v>19768.849999999999</v>
      </c>
      <c r="E224" s="29">
        <v>19794.7</v>
      </c>
      <c r="F224">
        <f t="shared" si="6"/>
        <v>7.5999999999985448</v>
      </c>
      <c r="G224">
        <f t="shared" si="7"/>
        <v>64</v>
      </c>
      <c r="J224">
        <v>59</v>
      </c>
      <c r="K224">
        <v>185.25</v>
      </c>
    </row>
    <row r="225" spans="1:11">
      <c r="A225" s="29" t="s">
        <v>485</v>
      </c>
      <c r="B225" s="29">
        <v>19844.650000000001</v>
      </c>
      <c r="C225" s="29">
        <v>19916.849999999999</v>
      </c>
      <c r="D225" s="29">
        <v>19800</v>
      </c>
      <c r="E225" s="29">
        <v>19889.7</v>
      </c>
      <c r="F225">
        <f t="shared" si="6"/>
        <v>49.950000000000728</v>
      </c>
      <c r="G225">
        <f t="shared" si="7"/>
        <v>116.84999999999854</v>
      </c>
      <c r="J225">
        <v>59</v>
      </c>
      <c r="K225">
        <v>185.55000000000291</v>
      </c>
    </row>
    <row r="226" spans="1:11">
      <c r="A226" s="29" t="s">
        <v>486</v>
      </c>
      <c r="B226" s="29">
        <v>19976.55</v>
      </c>
      <c r="C226" s="29">
        <v>20104.650000000001</v>
      </c>
      <c r="D226" s="29">
        <v>19956.3</v>
      </c>
      <c r="E226" s="29">
        <v>20096.599999999999</v>
      </c>
      <c r="F226">
        <f t="shared" si="6"/>
        <v>86.849999999998545</v>
      </c>
      <c r="G226">
        <f t="shared" si="7"/>
        <v>148.35000000000218</v>
      </c>
      <c r="J226">
        <v>59.75</v>
      </c>
      <c r="K226">
        <v>185.94999999999709</v>
      </c>
    </row>
    <row r="227" spans="1:11">
      <c r="A227" s="29" t="s">
        <v>263</v>
      </c>
      <c r="B227" s="29">
        <v>20108.5</v>
      </c>
      <c r="C227" s="29">
        <v>20158.7</v>
      </c>
      <c r="D227" s="29">
        <v>20015.849999999999</v>
      </c>
      <c r="E227" s="29">
        <v>20133.150000000001</v>
      </c>
      <c r="F227">
        <f t="shared" si="6"/>
        <v>11.900000000001455</v>
      </c>
      <c r="G227">
        <f t="shared" si="7"/>
        <v>142.85000000000218</v>
      </c>
      <c r="J227">
        <v>59.799999999999272</v>
      </c>
      <c r="K227">
        <v>186.65000000000146</v>
      </c>
    </row>
    <row r="228" spans="1:11">
      <c r="A228" s="29" t="s">
        <v>487</v>
      </c>
      <c r="B228" s="29">
        <v>20194.099999999999</v>
      </c>
      <c r="C228" s="29">
        <v>20291.55</v>
      </c>
      <c r="D228" s="29">
        <v>20183.7</v>
      </c>
      <c r="E228" s="29">
        <v>20267.900000000001</v>
      </c>
      <c r="F228">
        <f t="shared" si="6"/>
        <v>60.94999999999709</v>
      </c>
      <c r="G228">
        <f t="shared" si="7"/>
        <v>107.84999999999854</v>
      </c>
      <c r="J228">
        <v>59.849999999998545</v>
      </c>
      <c r="K228">
        <v>186.95000000000073</v>
      </c>
    </row>
    <row r="229" spans="1:11">
      <c r="A229" s="29" t="s">
        <v>488</v>
      </c>
      <c r="B229" s="29">
        <v>20601.95</v>
      </c>
      <c r="C229" s="29">
        <v>20702.650000000001</v>
      </c>
      <c r="D229" s="29">
        <v>20507.75</v>
      </c>
      <c r="E229" s="29">
        <v>20686.8</v>
      </c>
      <c r="F229">
        <f t="shared" si="6"/>
        <v>334.04999999999927</v>
      </c>
      <c r="G229">
        <f t="shared" si="7"/>
        <v>194.90000000000146</v>
      </c>
      <c r="J229">
        <v>60.25</v>
      </c>
      <c r="K229">
        <v>187.40000000000146</v>
      </c>
    </row>
    <row r="230" spans="1:11">
      <c r="A230" s="29" t="s">
        <v>489</v>
      </c>
      <c r="B230" s="29">
        <v>20808.900000000001</v>
      </c>
      <c r="C230" s="29">
        <v>20864.05</v>
      </c>
      <c r="D230" s="29">
        <v>20711.150000000001</v>
      </c>
      <c r="E230" s="29">
        <v>20855.099999999999</v>
      </c>
      <c r="F230">
        <f t="shared" si="6"/>
        <v>122.10000000000218</v>
      </c>
      <c r="G230">
        <f t="shared" si="7"/>
        <v>152.89999999999782</v>
      </c>
      <c r="J230">
        <v>60.94999999999709</v>
      </c>
      <c r="K230">
        <v>187.64999999999782</v>
      </c>
    </row>
    <row r="231" spans="1:11">
      <c r="A231" s="29" t="s">
        <v>490</v>
      </c>
      <c r="B231" s="29">
        <v>20950.75</v>
      </c>
      <c r="C231" s="29">
        <v>20961.95</v>
      </c>
      <c r="D231" s="29">
        <v>20852.150000000001</v>
      </c>
      <c r="E231" s="29">
        <v>20937.7</v>
      </c>
      <c r="F231">
        <f t="shared" si="6"/>
        <v>95.650000000001455</v>
      </c>
      <c r="G231">
        <f t="shared" si="7"/>
        <v>109.79999999999927</v>
      </c>
      <c r="J231">
        <v>61.200000000000728</v>
      </c>
      <c r="K231">
        <v>189.20000000000073</v>
      </c>
    </row>
    <row r="232" spans="1:11">
      <c r="A232" s="29" t="s">
        <v>491</v>
      </c>
      <c r="B232" s="29">
        <v>20932.400000000001</v>
      </c>
      <c r="C232" s="29">
        <v>20941.25</v>
      </c>
      <c r="D232" s="29">
        <v>20850.8</v>
      </c>
      <c r="E232" s="29">
        <v>20901.150000000001</v>
      </c>
      <c r="F232">
        <f t="shared" si="6"/>
        <v>-5.2999999999992724</v>
      </c>
      <c r="G232">
        <f t="shared" si="7"/>
        <v>90.450000000000728</v>
      </c>
      <c r="J232">
        <v>62.75</v>
      </c>
      <c r="K232">
        <v>192.10000000000218</v>
      </c>
    </row>
    <row r="233" spans="1:11">
      <c r="A233" s="29" t="s">
        <v>492</v>
      </c>
      <c r="B233" s="29">
        <v>20934.099999999999</v>
      </c>
      <c r="C233" s="29">
        <v>21006.1</v>
      </c>
      <c r="D233" s="29">
        <v>20862.7</v>
      </c>
      <c r="E233" s="29">
        <v>20969.400000000001</v>
      </c>
      <c r="F233">
        <f t="shared" si="6"/>
        <v>32.94999999999709</v>
      </c>
      <c r="G233">
        <f t="shared" si="7"/>
        <v>143.39999999999782</v>
      </c>
      <c r="J233">
        <v>63.099999999998545</v>
      </c>
      <c r="K233">
        <v>192.35000000000218</v>
      </c>
    </row>
    <row r="234" spans="1:11">
      <c r="A234" s="29" t="s">
        <v>493</v>
      </c>
      <c r="B234" s="29">
        <v>20965.3</v>
      </c>
      <c r="C234" s="29">
        <v>21026.1</v>
      </c>
      <c r="D234" s="29">
        <v>20923.7</v>
      </c>
      <c r="E234" s="29">
        <v>20997.1</v>
      </c>
      <c r="F234">
        <f t="shared" si="6"/>
        <v>-4.1000000000021828</v>
      </c>
      <c r="G234">
        <f t="shared" si="7"/>
        <v>102.39999999999782</v>
      </c>
      <c r="J234">
        <v>65.400000000001455</v>
      </c>
      <c r="K234">
        <v>193.14999999999782</v>
      </c>
    </row>
    <row r="235" spans="1:11">
      <c r="A235" s="29" t="s">
        <v>494</v>
      </c>
      <c r="B235" s="29">
        <v>21018.55</v>
      </c>
      <c r="C235" s="29">
        <v>21037.9</v>
      </c>
      <c r="D235" s="29">
        <v>20867.150000000001</v>
      </c>
      <c r="E235" s="29">
        <v>20906.400000000001</v>
      </c>
      <c r="F235">
        <f t="shared" si="6"/>
        <v>21.450000000000728</v>
      </c>
      <c r="G235">
        <f t="shared" si="7"/>
        <v>170.75</v>
      </c>
      <c r="J235">
        <v>65.5</v>
      </c>
      <c r="K235">
        <v>193.19999999999709</v>
      </c>
    </row>
    <row r="236" spans="1:11">
      <c r="A236" s="29" t="s">
        <v>495</v>
      </c>
      <c r="B236" s="29">
        <v>20929.75</v>
      </c>
      <c r="C236" s="29">
        <v>20950</v>
      </c>
      <c r="D236" s="29">
        <v>20769.5</v>
      </c>
      <c r="E236" s="29">
        <v>20926.349999999999</v>
      </c>
      <c r="F236">
        <f t="shared" si="6"/>
        <v>23.349999999998545</v>
      </c>
      <c r="G236">
        <f t="shared" si="7"/>
        <v>180.5</v>
      </c>
      <c r="J236">
        <v>66.5</v>
      </c>
      <c r="K236">
        <v>193.65000000000146</v>
      </c>
    </row>
    <row r="237" spans="1:11">
      <c r="A237" s="29" t="s">
        <v>496</v>
      </c>
      <c r="B237" s="29">
        <v>21110.400000000001</v>
      </c>
      <c r="C237" s="29">
        <v>21210.9</v>
      </c>
      <c r="D237" s="29">
        <v>21074.45</v>
      </c>
      <c r="E237" s="29">
        <v>21182.7</v>
      </c>
      <c r="F237">
        <f t="shared" si="6"/>
        <v>184.05000000000291</v>
      </c>
      <c r="G237">
        <f t="shared" si="7"/>
        <v>136.45000000000073</v>
      </c>
      <c r="J237">
        <v>66.599999999998545</v>
      </c>
      <c r="K237">
        <v>194.90000000000146</v>
      </c>
    </row>
    <row r="238" spans="1:11">
      <c r="A238" s="29" t="s">
        <v>497</v>
      </c>
      <c r="B238" s="29">
        <v>21287.45</v>
      </c>
      <c r="C238" s="29">
        <v>21492.3</v>
      </c>
      <c r="D238" s="29">
        <v>21235.3</v>
      </c>
      <c r="E238" s="29">
        <v>21456.65</v>
      </c>
      <c r="F238">
        <f t="shared" si="6"/>
        <v>104.75</v>
      </c>
      <c r="G238">
        <f t="shared" si="7"/>
        <v>257</v>
      </c>
      <c r="J238">
        <v>67.25</v>
      </c>
      <c r="K238">
        <v>195.69999999999709</v>
      </c>
    </row>
    <row r="239" spans="1:11">
      <c r="A239" s="29" t="s">
        <v>498</v>
      </c>
      <c r="B239" s="29">
        <v>21434.799999999999</v>
      </c>
      <c r="C239" s="29">
        <v>21482.799999999999</v>
      </c>
      <c r="D239" s="29">
        <v>21365.35</v>
      </c>
      <c r="E239" s="29">
        <v>21418.65</v>
      </c>
      <c r="F239">
        <f t="shared" si="6"/>
        <v>-21.850000000002183</v>
      </c>
      <c r="G239">
        <f t="shared" si="7"/>
        <v>117.45000000000073</v>
      </c>
      <c r="J239">
        <v>68.200000000000728</v>
      </c>
      <c r="K239">
        <v>196</v>
      </c>
    </row>
    <row r="240" spans="1:11">
      <c r="A240" s="29" t="s">
        <v>499</v>
      </c>
      <c r="B240" s="29">
        <v>21477.65</v>
      </c>
      <c r="C240" s="29">
        <v>21505.05</v>
      </c>
      <c r="D240" s="29">
        <v>21337.75</v>
      </c>
      <c r="E240" s="29">
        <v>21453.1</v>
      </c>
      <c r="F240">
        <f t="shared" si="6"/>
        <v>59</v>
      </c>
      <c r="G240">
        <f t="shared" si="7"/>
        <v>167.29999999999927</v>
      </c>
      <c r="J240">
        <v>68.200000000000728</v>
      </c>
      <c r="K240">
        <v>196.54999999999927</v>
      </c>
    </row>
    <row r="241" spans="1:11">
      <c r="A241" s="29" t="s">
        <v>500</v>
      </c>
      <c r="B241" s="29">
        <v>21543.5</v>
      </c>
      <c r="C241" s="29">
        <v>21593</v>
      </c>
      <c r="D241" s="29">
        <v>21087.35</v>
      </c>
      <c r="E241" s="29">
        <v>21150.15</v>
      </c>
      <c r="F241">
        <f t="shared" si="6"/>
        <v>90.400000000001455</v>
      </c>
      <c r="G241">
        <f t="shared" si="7"/>
        <v>505.65000000000146</v>
      </c>
      <c r="J241">
        <v>68.549999999999272</v>
      </c>
      <c r="K241">
        <v>198.15000000000146</v>
      </c>
    </row>
    <row r="242" spans="1:11">
      <c r="A242" s="29" t="s">
        <v>501</v>
      </c>
      <c r="B242" s="29">
        <v>21033.95</v>
      </c>
      <c r="C242" s="29">
        <v>21288.35</v>
      </c>
      <c r="D242" s="29">
        <v>20976.799999999999</v>
      </c>
      <c r="E242" s="29">
        <v>21255.05</v>
      </c>
      <c r="F242">
        <f t="shared" si="6"/>
        <v>-116.20000000000073</v>
      </c>
      <c r="G242">
        <f t="shared" si="7"/>
        <v>311.54999999999927</v>
      </c>
      <c r="J242">
        <v>68.799999999999272</v>
      </c>
      <c r="K242">
        <v>198.75</v>
      </c>
    </row>
    <row r="243" spans="1:11">
      <c r="A243" s="29" t="s">
        <v>502</v>
      </c>
      <c r="B243" s="29">
        <v>21295.85</v>
      </c>
      <c r="C243" s="29">
        <v>21390.5</v>
      </c>
      <c r="D243" s="29">
        <v>21232.45</v>
      </c>
      <c r="E243" s="29">
        <v>21349.4</v>
      </c>
      <c r="F243">
        <f t="shared" si="6"/>
        <v>40.799999999999272</v>
      </c>
      <c r="G243">
        <f t="shared" si="7"/>
        <v>158.04999999999927</v>
      </c>
      <c r="J243">
        <v>69.299999999999272</v>
      </c>
      <c r="K243">
        <v>199.89999999999782</v>
      </c>
    </row>
    <row r="244" spans="1:11">
      <c r="A244" s="29" t="s">
        <v>503</v>
      </c>
      <c r="B244" s="29">
        <v>21365.200000000001</v>
      </c>
      <c r="C244" s="29">
        <v>21477.15</v>
      </c>
      <c r="D244" s="29">
        <v>21329.45</v>
      </c>
      <c r="E244" s="29">
        <v>21441.35</v>
      </c>
      <c r="F244">
        <f t="shared" si="6"/>
        <v>15.799999999999272</v>
      </c>
      <c r="G244">
        <f t="shared" si="7"/>
        <v>147.70000000000073</v>
      </c>
      <c r="J244">
        <v>69.44999999999709</v>
      </c>
      <c r="K244">
        <v>199.94999999999709</v>
      </c>
    </row>
    <row r="245" spans="1:11">
      <c r="A245" s="29" t="s">
        <v>504</v>
      </c>
      <c r="B245" s="29">
        <v>21497.65</v>
      </c>
      <c r="C245" s="29">
        <v>21675.75</v>
      </c>
      <c r="D245" s="29">
        <v>21495.8</v>
      </c>
      <c r="E245" s="29">
        <v>21654.75</v>
      </c>
      <c r="F245">
        <f t="shared" si="6"/>
        <v>56.30000000000291</v>
      </c>
      <c r="G245">
        <f t="shared" si="7"/>
        <v>179.95000000000073</v>
      </c>
      <c r="J245">
        <v>69.950000000000728</v>
      </c>
      <c r="K245">
        <v>200.75</v>
      </c>
    </row>
    <row r="246" spans="1:11">
      <c r="A246" s="29" t="s">
        <v>264</v>
      </c>
      <c r="B246" s="29">
        <v>21715</v>
      </c>
      <c r="C246" s="29">
        <v>21801.45</v>
      </c>
      <c r="D246" s="29">
        <v>21678</v>
      </c>
      <c r="E246" s="29">
        <v>21778.7</v>
      </c>
      <c r="F246">
        <f t="shared" si="6"/>
        <v>60.25</v>
      </c>
      <c r="G246">
        <f t="shared" si="7"/>
        <v>123.45000000000073</v>
      </c>
      <c r="J246">
        <v>70.049999999999272</v>
      </c>
      <c r="K246">
        <v>202.84999999999854</v>
      </c>
    </row>
    <row r="247" spans="1:11">
      <c r="A247" s="29" t="s">
        <v>505</v>
      </c>
      <c r="B247" s="29">
        <v>21737.65</v>
      </c>
      <c r="C247" s="29">
        <v>21770.3</v>
      </c>
      <c r="D247" s="29">
        <v>21676.9</v>
      </c>
      <c r="E247" s="29">
        <v>21731.4</v>
      </c>
      <c r="F247">
        <f t="shared" si="6"/>
        <v>-41.049999999999272</v>
      </c>
      <c r="G247">
        <f t="shared" si="7"/>
        <v>93.399999999997817</v>
      </c>
      <c r="J247">
        <v>71.19999999999709</v>
      </c>
      <c r="K247">
        <v>203.85000000000218</v>
      </c>
    </row>
    <row r="248" spans="1:11">
      <c r="A248" s="29" t="s">
        <v>506</v>
      </c>
      <c r="B248" s="29">
        <v>21727.75</v>
      </c>
      <c r="C248" s="29">
        <v>21834.35</v>
      </c>
      <c r="D248" s="29">
        <v>21680.85</v>
      </c>
      <c r="E248" s="29">
        <v>21741.9</v>
      </c>
      <c r="F248">
        <f t="shared" si="6"/>
        <v>-3.6500000000014552</v>
      </c>
      <c r="G248">
        <f t="shared" si="7"/>
        <v>153.5</v>
      </c>
      <c r="J248">
        <v>71.5</v>
      </c>
      <c r="K248">
        <v>203.85000000000218</v>
      </c>
    </row>
    <row r="249" spans="1:11">
      <c r="A249" s="29" t="s">
        <v>507</v>
      </c>
      <c r="B249" s="29">
        <v>21751.35</v>
      </c>
      <c r="C249" s="29">
        <v>21755.599999999999</v>
      </c>
      <c r="D249" s="29">
        <v>21555.65</v>
      </c>
      <c r="E249" s="29">
        <v>21665.8</v>
      </c>
      <c r="F249">
        <f t="shared" si="6"/>
        <v>9.4499999999970896</v>
      </c>
      <c r="G249">
        <f t="shared" si="7"/>
        <v>199.94999999999709</v>
      </c>
      <c r="J249">
        <v>72</v>
      </c>
      <c r="K249">
        <v>205.25</v>
      </c>
    </row>
    <row r="250" spans="1:11">
      <c r="A250" s="29" t="s">
        <v>508</v>
      </c>
      <c r="B250" s="29">
        <v>21661.1</v>
      </c>
      <c r="C250" s="29">
        <v>21677</v>
      </c>
      <c r="D250" s="29">
        <v>21500.35</v>
      </c>
      <c r="E250" s="29">
        <v>21517.35</v>
      </c>
      <c r="F250">
        <f t="shared" si="6"/>
        <v>-4.7000000000007276</v>
      </c>
      <c r="G250">
        <f t="shared" si="7"/>
        <v>176.65000000000146</v>
      </c>
      <c r="J250">
        <v>72.549999999999272</v>
      </c>
      <c r="K250">
        <v>206.60000000000218</v>
      </c>
    </row>
    <row r="251" spans="1:11">
      <c r="A251" s="29" t="s">
        <v>509</v>
      </c>
      <c r="B251" s="29">
        <v>21605.8</v>
      </c>
      <c r="C251" s="29">
        <v>21685.65</v>
      </c>
      <c r="D251" s="29">
        <v>21564.55</v>
      </c>
      <c r="E251" s="29">
        <v>21658.6</v>
      </c>
      <c r="F251">
        <f t="shared" si="6"/>
        <v>88.450000000000728</v>
      </c>
      <c r="G251">
        <f t="shared" si="7"/>
        <v>121.10000000000218</v>
      </c>
      <c r="J251">
        <v>72.600000000002183</v>
      </c>
      <c r="K251">
        <v>207.15000000000146</v>
      </c>
    </row>
    <row r="252" spans="1:11">
      <c r="A252" s="29" t="s">
        <v>510</v>
      </c>
      <c r="B252" s="29">
        <v>21705.75</v>
      </c>
      <c r="C252" s="29">
        <v>21749.599999999999</v>
      </c>
      <c r="D252" s="29">
        <v>21629.200000000001</v>
      </c>
      <c r="E252" s="29">
        <v>21710.799999999999</v>
      </c>
      <c r="F252">
        <f t="shared" si="6"/>
        <v>47.150000000001455</v>
      </c>
      <c r="G252">
        <f t="shared" si="7"/>
        <v>120.39999999999782</v>
      </c>
      <c r="J252">
        <v>75.450000000000728</v>
      </c>
      <c r="K252">
        <v>207.94999999999709</v>
      </c>
    </row>
    <row r="253" spans="1:11">
      <c r="A253" s="29" t="s">
        <v>511</v>
      </c>
      <c r="B253" s="29">
        <v>21747.599999999999</v>
      </c>
      <c r="C253" s="29">
        <v>21763.95</v>
      </c>
      <c r="D253" s="29">
        <v>21492.9</v>
      </c>
      <c r="E253" s="29">
        <v>21513</v>
      </c>
      <c r="F253">
        <f t="shared" si="6"/>
        <v>36.799999999999272</v>
      </c>
      <c r="G253">
        <f t="shared" si="7"/>
        <v>271.04999999999927</v>
      </c>
      <c r="J253">
        <v>76.049999999999272</v>
      </c>
      <c r="K253">
        <v>207.95000000000073</v>
      </c>
    </row>
    <row r="254" spans="1:11">
      <c r="A254" s="29" t="s">
        <v>512</v>
      </c>
      <c r="B254" s="29">
        <v>21653.599999999999</v>
      </c>
      <c r="C254" s="29">
        <v>21724.45</v>
      </c>
      <c r="D254" s="29">
        <v>21517.85</v>
      </c>
      <c r="E254" s="29">
        <v>21544.85</v>
      </c>
      <c r="F254">
        <f t="shared" si="6"/>
        <v>140.59999999999854</v>
      </c>
      <c r="G254">
        <f t="shared" si="7"/>
        <v>206.60000000000218</v>
      </c>
      <c r="J254">
        <v>76.55000000000291</v>
      </c>
      <c r="K254">
        <v>211.95000000000073</v>
      </c>
    </row>
    <row r="255" spans="1:11">
      <c r="A255" s="29" t="s">
        <v>513</v>
      </c>
      <c r="B255" s="29">
        <v>21529.3</v>
      </c>
      <c r="C255" s="29">
        <v>21641.85</v>
      </c>
      <c r="D255" s="29">
        <v>21448.65</v>
      </c>
      <c r="E255" s="29">
        <v>21618.7</v>
      </c>
      <c r="F255">
        <f t="shared" si="6"/>
        <v>-15.549999999999272</v>
      </c>
      <c r="G255">
        <f t="shared" si="7"/>
        <v>193.19999999999709</v>
      </c>
      <c r="J255">
        <v>76.900000000001455</v>
      </c>
      <c r="K255">
        <v>212.29999999999927</v>
      </c>
    </row>
    <row r="256" spans="1:11">
      <c r="A256" s="29" t="s">
        <v>514</v>
      </c>
      <c r="B256" s="29">
        <v>21688</v>
      </c>
      <c r="C256" s="29">
        <v>21726.5</v>
      </c>
      <c r="D256" s="29">
        <v>21593.75</v>
      </c>
      <c r="E256" s="29">
        <v>21647.200000000001</v>
      </c>
      <c r="F256">
        <f t="shared" si="6"/>
        <v>69.299999999999272</v>
      </c>
      <c r="G256">
        <f t="shared" si="7"/>
        <v>132.75</v>
      </c>
      <c r="J256">
        <v>77.150000000001455</v>
      </c>
      <c r="K256">
        <v>213.09999999999854</v>
      </c>
    </row>
    <row r="257" spans="1:11">
      <c r="A257" s="29" t="s">
        <v>515</v>
      </c>
      <c r="B257" s="29">
        <v>21773.55</v>
      </c>
      <c r="C257" s="29">
        <v>21928.25</v>
      </c>
      <c r="D257" s="29">
        <v>21715.15</v>
      </c>
      <c r="E257" s="29">
        <v>21894.55</v>
      </c>
      <c r="F257">
        <f t="shared" si="6"/>
        <v>126.34999999999854</v>
      </c>
      <c r="G257">
        <f t="shared" si="7"/>
        <v>213.09999999999854</v>
      </c>
      <c r="J257">
        <v>77.900000000001455</v>
      </c>
      <c r="K257">
        <v>213.85000000000218</v>
      </c>
    </row>
    <row r="258" spans="1:11">
      <c r="A258" s="29" t="s">
        <v>516</v>
      </c>
      <c r="B258" s="29">
        <v>22053.15</v>
      </c>
      <c r="C258" s="29">
        <v>22115.55</v>
      </c>
      <c r="D258" s="29">
        <v>21963.55</v>
      </c>
      <c r="E258" s="29">
        <v>22097.45</v>
      </c>
      <c r="F258">
        <f t="shared" si="6"/>
        <v>158.60000000000218</v>
      </c>
      <c r="G258">
        <f t="shared" si="7"/>
        <v>152</v>
      </c>
      <c r="J258">
        <v>78.900000000001455</v>
      </c>
      <c r="K258">
        <v>215.45000000000073</v>
      </c>
    </row>
    <row r="259" spans="1:11">
      <c r="A259" s="29" t="s">
        <v>517</v>
      </c>
      <c r="B259" s="29">
        <v>22080.5</v>
      </c>
      <c r="C259" s="29">
        <v>22124.15</v>
      </c>
      <c r="D259" s="29">
        <v>21969.8</v>
      </c>
      <c r="E259" s="29">
        <v>22032.3</v>
      </c>
      <c r="F259">
        <f t="shared" ref="F259:F314" si="8">B259-E258</f>
        <v>-16.950000000000728</v>
      </c>
      <c r="G259">
        <f t="shared" ref="G259:G314" si="9">C259-D259</f>
        <v>154.35000000000218</v>
      </c>
      <c r="J259">
        <v>79.150000000001455</v>
      </c>
      <c r="K259">
        <v>217.04999999999927</v>
      </c>
    </row>
    <row r="260" spans="1:11">
      <c r="A260" s="29" t="s">
        <v>518</v>
      </c>
      <c r="B260" s="29">
        <v>21647.25</v>
      </c>
      <c r="C260" s="29">
        <v>21851.5</v>
      </c>
      <c r="D260" s="29">
        <v>21550.45</v>
      </c>
      <c r="E260" s="29">
        <v>21571.95</v>
      </c>
      <c r="F260">
        <f t="shared" si="8"/>
        <v>-385.04999999999927</v>
      </c>
      <c r="G260">
        <f t="shared" si="9"/>
        <v>301.04999999999927</v>
      </c>
      <c r="J260">
        <v>79.700000000000728</v>
      </c>
      <c r="K260">
        <v>218.5</v>
      </c>
    </row>
    <row r="261" spans="1:11">
      <c r="A261" s="29" t="s">
        <v>519</v>
      </c>
      <c r="B261" s="29">
        <v>21414.2</v>
      </c>
      <c r="C261" s="29">
        <v>21539.4</v>
      </c>
      <c r="D261" s="29">
        <v>21285.55</v>
      </c>
      <c r="E261" s="29">
        <v>21462.25</v>
      </c>
      <c r="F261">
        <f t="shared" si="8"/>
        <v>-157.75</v>
      </c>
      <c r="G261">
        <f t="shared" si="9"/>
        <v>253.85000000000218</v>
      </c>
      <c r="J261">
        <v>80.099999999998545</v>
      </c>
      <c r="K261">
        <v>219.34999999999854</v>
      </c>
    </row>
    <row r="262" spans="1:11">
      <c r="A262" s="29" t="s">
        <v>520</v>
      </c>
      <c r="B262" s="29">
        <v>21615.200000000001</v>
      </c>
      <c r="C262" s="29">
        <v>21670.6</v>
      </c>
      <c r="D262" s="29">
        <v>21575</v>
      </c>
      <c r="E262" s="29">
        <v>21622.400000000001</v>
      </c>
      <c r="F262">
        <f t="shared" si="8"/>
        <v>152.95000000000073</v>
      </c>
      <c r="G262">
        <f t="shared" si="9"/>
        <v>95.599999999998545</v>
      </c>
      <c r="J262">
        <v>80.5</v>
      </c>
      <c r="K262">
        <v>220</v>
      </c>
    </row>
    <row r="263" spans="1:11">
      <c r="A263" s="29" t="s">
        <v>521</v>
      </c>
      <c r="B263" s="29">
        <v>21706.15</v>
      </c>
      <c r="C263" s="29">
        <v>21720.3</v>
      </c>
      <c r="D263" s="29">
        <v>21541.8</v>
      </c>
      <c r="E263" s="29">
        <v>21571.8</v>
      </c>
      <c r="F263">
        <f t="shared" si="8"/>
        <v>83.75</v>
      </c>
      <c r="G263">
        <f t="shared" si="9"/>
        <v>178.5</v>
      </c>
      <c r="J263">
        <v>80.75</v>
      </c>
      <c r="K263">
        <v>220.70000000000073</v>
      </c>
    </row>
    <row r="264" spans="1:11">
      <c r="A264" s="29" t="s">
        <v>522</v>
      </c>
      <c r="B264" s="29">
        <v>21716.7</v>
      </c>
      <c r="C264" s="29">
        <v>21750.25</v>
      </c>
      <c r="D264" s="29">
        <v>21192.6</v>
      </c>
      <c r="E264" s="29">
        <v>21238.799999999999</v>
      </c>
      <c r="F264">
        <f t="shared" si="8"/>
        <v>144.90000000000146</v>
      </c>
      <c r="G264">
        <f t="shared" si="9"/>
        <v>557.65000000000146</v>
      </c>
      <c r="J264">
        <v>81.149999999997817</v>
      </c>
      <c r="K264">
        <v>222.40000000000146</v>
      </c>
    </row>
    <row r="265" spans="1:11">
      <c r="A265" s="29" t="s">
        <v>523</v>
      </c>
      <c r="B265" s="29">
        <v>21185.25</v>
      </c>
      <c r="C265" s="29">
        <v>21482.35</v>
      </c>
      <c r="D265" s="29">
        <v>21137.200000000001</v>
      </c>
      <c r="E265" s="29">
        <v>21453.95</v>
      </c>
      <c r="F265">
        <f t="shared" si="8"/>
        <v>-53.549999999999272</v>
      </c>
      <c r="G265">
        <f t="shared" si="9"/>
        <v>345.14999999999782</v>
      </c>
      <c r="J265">
        <v>82.5</v>
      </c>
      <c r="K265">
        <v>223.45000000000073</v>
      </c>
    </row>
    <row r="266" spans="1:11">
      <c r="A266" s="29" t="s">
        <v>265</v>
      </c>
      <c r="B266" s="29">
        <v>21454.6</v>
      </c>
      <c r="C266" s="29">
        <v>21459</v>
      </c>
      <c r="D266" s="29">
        <v>21247.05</v>
      </c>
      <c r="E266" s="29">
        <v>21352.6</v>
      </c>
      <c r="F266">
        <f t="shared" si="8"/>
        <v>0.64999999999781721</v>
      </c>
      <c r="G266">
        <f t="shared" si="9"/>
        <v>211.95000000000073</v>
      </c>
      <c r="J266">
        <v>83.5</v>
      </c>
      <c r="K266">
        <v>225.09999999999854</v>
      </c>
    </row>
    <row r="267" spans="1:11">
      <c r="A267" s="29" t="s">
        <v>524</v>
      </c>
      <c r="B267" s="29">
        <v>21433.1</v>
      </c>
      <c r="C267" s="29">
        <v>21763.25</v>
      </c>
      <c r="D267" s="29">
        <v>21429.599999999999</v>
      </c>
      <c r="E267" s="29">
        <v>21737.599999999999</v>
      </c>
      <c r="F267">
        <f t="shared" si="8"/>
        <v>80.5</v>
      </c>
      <c r="G267">
        <f t="shared" si="9"/>
        <v>333.65000000000146</v>
      </c>
      <c r="J267">
        <v>83.75</v>
      </c>
      <c r="K267">
        <v>227.70000000000073</v>
      </c>
    </row>
    <row r="268" spans="1:11">
      <c r="A268" s="29" t="s">
        <v>525</v>
      </c>
      <c r="B268" s="29">
        <v>21775.75</v>
      </c>
      <c r="C268" s="29">
        <v>21813.05</v>
      </c>
      <c r="D268" s="29">
        <v>21501.8</v>
      </c>
      <c r="E268" s="29">
        <v>21522.1</v>
      </c>
      <c r="F268">
        <f t="shared" si="8"/>
        <v>38.150000000001455</v>
      </c>
      <c r="G268">
        <f t="shared" si="9"/>
        <v>311.25</v>
      </c>
      <c r="J268">
        <v>84.049999999999272</v>
      </c>
      <c r="K268">
        <v>233.44999999999709</v>
      </c>
    </row>
    <row r="269" spans="1:11">
      <c r="A269" s="29" t="s">
        <v>526</v>
      </c>
      <c r="B269" s="29">
        <v>21487.25</v>
      </c>
      <c r="C269" s="29">
        <v>21741.35</v>
      </c>
      <c r="D269" s="29">
        <v>21448.85</v>
      </c>
      <c r="E269" s="29">
        <v>21725.7</v>
      </c>
      <c r="F269">
        <f t="shared" si="8"/>
        <v>-34.849999999998545</v>
      </c>
      <c r="G269">
        <f t="shared" si="9"/>
        <v>292.5</v>
      </c>
      <c r="J269">
        <v>85.75</v>
      </c>
      <c r="K269">
        <v>237.34999999999854</v>
      </c>
    </row>
    <row r="270" spans="1:11">
      <c r="A270" s="29" t="s">
        <v>527</v>
      </c>
      <c r="B270" s="29">
        <v>21780.65</v>
      </c>
      <c r="C270" s="29">
        <v>21832.95</v>
      </c>
      <c r="D270" s="29">
        <v>21658.75</v>
      </c>
      <c r="E270" s="29">
        <v>21697.45</v>
      </c>
      <c r="F270">
        <f t="shared" si="8"/>
        <v>54.950000000000728</v>
      </c>
      <c r="G270">
        <f t="shared" si="9"/>
        <v>174.20000000000073</v>
      </c>
      <c r="J270">
        <v>86</v>
      </c>
      <c r="K270">
        <v>237.55000000000291</v>
      </c>
    </row>
    <row r="271" spans="1:11">
      <c r="A271" s="29" t="s">
        <v>528</v>
      </c>
      <c r="B271" s="29">
        <v>21812.75</v>
      </c>
      <c r="C271" s="29">
        <v>22126.799999999999</v>
      </c>
      <c r="D271" s="29">
        <v>21805.55</v>
      </c>
      <c r="E271" s="29">
        <v>21853.8</v>
      </c>
      <c r="F271">
        <f t="shared" si="8"/>
        <v>115.29999999999927</v>
      </c>
      <c r="G271">
        <f t="shared" si="9"/>
        <v>321.25</v>
      </c>
      <c r="J271">
        <v>86.849999999998545</v>
      </c>
      <c r="K271">
        <v>238.25</v>
      </c>
    </row>
    <row r="272" spans="1:11">
      <c r="A272" s="29" t="s">
        <v>529</v>
      </c>
      <c r="B272" s="29">
        <v>21921.05</v>
      </c>
      <c r="C272" s="29">
        <v>21964.3</v>
      </c>
      <c r="D272" s="29">
        <v>21726.95</v>
      </c>
      <c r="E272" s="29">
        <v>21771.7</v>
      </c>
      <c r="F272">
        <f t="shared" si="8"/>
        <v>67.25</v>
      </c>
      <c r="G272">
        <f t="shared" si="9"/>
        <v>237.34999999999854</v>
      </c>
      <c r="J272">
        <v>88.450000000000728</v>
      </c>
      <c r="K272">
        <v>241.20000000000073</v>
      </c>
    </row>
    <row r="273" spans="1:11">
      <c r="A273" s="29" t="s">
        <v>530</v>
      </c>
      <c r="B273" s="29">
        <v>21825.200000000001</v>
      </c>
      <c r="C273" s="29">
        <v>21951.4</v>
      </c>
      <c r="D273" s="29">
        <v>21737.55</v>
      </c>
      <c r="E273" s="29">
        <v>21929.4</v>
      </c>
      <c r="F273">
        <f t="shared" si="8"/>
        <v>53.5</v>
      </c>
      <c r="G273">
        <f t="shared" si="9"/>
        <v>213.85000000000218</v>
      </c>
      <c r="J273">
        <v>89.75</v>
      </c>
      <c r="K273">
        <v>243.04999999999927</v>
      </c>
    </row>
    <row r="274" spans="1:11">
      <c r="A274" s="29" t="s">
        <v>531</v>
      </c>
      <c r="B274" s="29">
        <v>22045.05</v>
      </c>
      <c r="C274" s="29">
        <v>22053.3</v>
      </c>
      <c r="D274" s="29">
        <v>21860.15</v>
      </c>
      <c r="E274" s="29">
        <v>21930.5</v>
      </c>
      <c r="F274">
        <f t="shared" si="8"/>
        <v>115.64999999999782</v>
      </c>
      <c r="G274">
        <f t="shared" si="9"/>
        <v>193.14999999999782</v>
      </c>
      <c r="J274">
        <v>90.400000000001455</v>
      </c>
      <c r="K274">
        <v>248.25</v>
      </c>
    </row>
    <row r="275" spans="1:11">
      <c r="A275" s="29" t="s">
        <v>532</v>
      </c>
      <c r="B275" s="29">
        <v>22009.65</v>
      </c>
      <c r="C275" s="29">
        <v>22011.05</v>
      </c>
      <c r="D275" s="29">
        <v>21665.3</v>
      </c>
      <c r="E275" s="29">
        <v>21717.95</v>
      </c>
      <c r="F275">
        <f t="shared" si="8"/>
        <v>79.150000000001455</v>
      </c>
      <c r="G275">
        <f t="shared" si="9"/>
        <v>345.75</v>
      </c>
      <c r="J275">
        <v>90.75</v>
      </c>
      <c r="K275">
        <v>251.45000000000073</v>
      </c>
    </row>
    <row r="276" spans="1:11">
      <c r="A276" s="29" t="s">
        <v>533</v>
      </c>
      <c r="B276" s="29">
        <v>21727</v>
      </c>
      <c r="C276" s="29">
        <v>21804.45</v>
      </c>
      <c r="D276" s="29">
        <v>21629.9</v>
      </c>
      <c r="E276" s="29">
        <v>21782.5</v>
      </c>
      <c r="F276">
        <f t="shared" si="8"/>
        <v>9.0499999999992724</v>
      </c>
      <c r="G276">
        <f t="shared" si="9"/>
        <v>174.54999999999927</v>
      </c>
      <c r="J276">
        <v>90.799999999999272</v>
      </c>
      <c r="K276">
        <v>251.85000000000218</v>
      </c>
    </row>
    <row r="277" spans="1:11">
      <c r="A277" s="29" t="s">
        <v>534</v>
      </c>
      <c r="B277" s="29">
        <v>21800.799999999999</v>
      </c>
      <c r="C277" s="29">
        <v>21831.7</v>
      </c>
      <c r="D277" s="29">
        <v>21574.75</v>
      </c>
      <c r="E277" s="29">
        <v>21616.05</v>
      </c>
      <c r="F277">
        <f t="shared" si="8"/>
        <v>18.299999999999272</v>
      </c>
      <c r="G277">
        <f t="shared" si="9"/>
        <v>256.95000000000073</v>
      </c>
      <c r="J277">
        <v>90.799999999999272</v>
      </c>
      <c r="K277">
        <v>253.85000000000218</v>
      </c>
    </row>
    <row r="278" spans="1:11">
      <c r="A278" s="29" t="s">
        <v>535</v>
      </c>
      <c r="B278" s="29">
        <v>21664.3</v>
      </c>
      <c r="C278" s="29">
        <v>21766.799999999999</v>
      </c>
      <c r="D278" s="29">
        <v>21543.35</v>
      </c>
      <c r="E278" s="29">
        <v>21743.25</v>
      </c>
      <c r="F278">
        <f t="shared" si="8"/>
        <v>48.25</v>
      </c>
      <c r="G278">
        <f t="shared" si="9"/>
        <v>223.45000000000073</v>
      </c>
      <c r="J278">
        <v>91.150000000001455</v>
      </c>
      <c r="K278">
        <v>254.44999999999709</v>
      </c>
    </row>
    <row r="279" spans="1:11">
      <c r="A279" s="29" t="s">
        <v>536</v>
      </c>
      <c r="B279" s="29">
        <v>21578.15</v>
      </c>
      <c r="C279" s="29">
        <v>21870.85</v>
      </c>
      <c r="D279" s="29">
        <v>21530.2</v>
      </c>
      <c r="E279" s="29">
        <v>21840.05</v>
      </c>
      <c r="F279">
        <f t="shared" si="8"/>
        <v>-165.09999999999854</v>
      </c>
      <c r="G279">
        <f t="shared" si="9"/>
        <v>340.64999999999782</v>
      </c>
      <c r="J279">
        <v>92.049999999999272</v>
      </c>
      <c r="K279">
        <v>254.70000000000073</v>
      </c>
    </row>
    <row r="280" spans="1:11">
      <c r="A280" s="29" t="s">
        <v>537</v>
      </c>
      <c r="B280" s="29">
        <v>21906.55</v>
      </c>
      <c r="C280" s="29">
        <v>21953.85</v>
      </c>
      <c r="D280" s="29">
        <v>21794.799999999999</v>
      </c>
      <c r="E280" s="29">
        <v>21910.75</v>
      </c>
      <c r="F280">
        <f t="shared" si="8"/>
        <v>66.5</v>
      </c>
      <c r="G280">
        <f t="shared" si="9"/>
        <v>159.04999999999927</v>
      </c>
      <c r="J280">
        <v>93.099999999998545</v>
      </c>
      <c r="K280">
        <v>256.95000000000073</v>
      </c>
    </row>
    <row r="281" spans="1:11">
      <c r="A281" s="29" t="s">
        <v>538</v>
      </c>
      <c r="B281" s="29">
        <v>22020.3</v>
      </c>
      <c r="C281" s="29">
        <v>22068.65</v>
      </c>
      <c r="D281" s="29">
        <v>21968.95</v>
      </c>
      <c r="E281" s="29">
        <v>22040.7</v>
      </c>
      <c r="F281">
        <f t="shared" si="8"/>
        <v>109.54999999999927</v>
      </c>
      <c r="G281">
        <f t="shared" si="9"/>
        <v>99.700000000000728</v>
      </c>
      <c r="J281">
        <v>95.650000000001455</v>
      </c>
      <c r="K281">
        <v>257</v>
      </c>
    </row>
    <row r="282" spans="1:11">
      <c r="A282" s="29" t="s">
        <v>539</v>
      </c>
      <c r="B282" s="29">
        <v>22103.45</v>
      </c>
      <c r="C282" s="29">
        <v>22186.65</v>
      </c>
      <c r="D282" s="29">
        <v>22021.05</v>
      </c>
      <c r="E282" s="29">
        <v>22122.25</v>
      </c>
      <c r="F282">
        <f t="shared" si="8"/>
        <v>62.75</v>
      </c>
      <c r="G282">
        <f t="shared" si="9"/>
        <v>165.60000000000218</v>
      </c>
      <c r="J282">
        <v>96.5</v>
      </c>
      <c r="K282">
        <v>264</v>
      </c>
    </row>
    <row r="283" spans="1:11">
      <c r="A283" s="29" t="s">
        <v>540</v>
      </c>
      <c r="B283" s="29">
        <v>22099.200000000001</v>
      </c>
      <c r="C283" s="29">
        <v>22215.599999999999</v>
      </c>
      <c r="D283" s="29">
        <v>22045.85</v>
      </c>
      <c r="E283" s="29">
        <v>22196.95</v>
      </c>
      <c r="F283">
        <f t="shared" si="8"/>
        <v>-23.049999999999272</v>
      </c>
      <c r="G283">
        <f t="shared" si="9"/>
        <v>169.75</v>
      </c>
      <c r="J283">
        <v>104.75</v>
      </c>
      <c r="K283">
        <v>271.04999999999927</v>
      </c>
    </row>
    <row r="284" spans="1:11">
      <c r="A284" s="29" t="s">
        <v>541</v>
      </c>
      <c r="B284" s="29">
        <v>22248.85</v>
      </c>
      <c r="C284" s="29">
        <v>22249.4</v>
      </c>
      <c r="D284" s="29">
        <v>21997.95</v>
      </c>
      <c r="E284" s="29">
        <v>22055.05</v>
      </c>
      <c r="F284">
        <f t="shared" si="8"/>
        <v>51.899999999997817</v>
      </c>
      <c r="G284">
        <f t="shared" si="9"/>
        <v>251.45000000000073</v>
      </c>
      <c r="J284">
        <v>104.75</v>
      </c>
      <c r="K284">
        <v>271.59999999999854</v>
      </c>
    </row>
    <row r="285" spans="1:11">
      <c r="A285" s="29" t="s">
        <v>542</v>
      </c>
      <c r="B285" s="29">
        <v>22081.55</v>
      </c>
      <c r="C285" s="29">
        <v>22252.5</v>
      </c>
      <c r="D285" s="29">
        <v>21875.25</v>
      </c>
      <c r="E285" s="29">
        <v>22217.45</v>
      </c>
      <c r="F285">
        <f t="shared" si="8"/>
        <v>26.5</v>
      </c>
      <c r="G285">
        <f t="shared" si="9"/>
        <v>377.25</v>
      </c>
      <c r="J285">
        <v>105.75</v>
      </c>
      <c r="K285">
        <v>272.44999999999709</v>
      </c>
    </row>
    <row r="286" spans="1:11">
      <c r="A286" s="29" t="s">
        <v>543</v>
      </c>
      <c r="B286" s="29">
        <v>22290</v>
      </c>
      <c r="C286" s="29">
        <v>22297.5</v>
      </c>
      <c r="D286" s="29">
        <v>22186.1</v>
      </c>
      <c r="E286" s="29">
        <v>22212.7</v>
      </c>
      <c r="F286">
        <f t="shared" si="8"/>
        <v>72.549999999999272</v>
      </c>
      <c r="G286">
        <f t="shared" si="9"/>
        <v>111.40000000000146</v>
      </c>
      <c r="J286">
        <v>107.75</v>
      </c>
      <c r="K286">
        <v>272.85000000000218</v>
      </c>
    </row>
    <row r="287" spans="1:11">
      <c r="A287" s="29" t="s">
        <v>544</v>
      </c>
      <c r="B287" s="29">
        <v>22169.200000000001</v>
      </c>
      <c r="C287" s="29">
        <v>22202.15</v>
      </c>
      <c r="D287" s="29">
        <v>22075.15</v>
      </c>
      <c r="E287" s="29">
        <v>22122.05</v>
      </c>
      <c r="F287">
        <f t="shared" si="8"/>
        <v>-43.5</v>
      </c>
      <c r="G287">
        <f t="shared" si="9"/>
        <v>127</v>
      </c>
      <c r="J287">
        <v>109.54999999999927</v>
      </c>
      <c r="K287">
        <v>273.14999999999782</v>
      </c>
    </row>
    <row r="288" spans="1:11">
      <c r="A288" s="29" t="s">
        <v>545</v>
      </c>
      <c r="B288" s="29">
        <v>22090.2</v>
      </c>
      <c r="C288" s="29">
        <v>22218.25</v>
      </c>
      <c r="D288" s="29">
        <v>22085.65</v>
      </c>
      <c r="E288" s="29">
        <v>22198.35</v>
      </c>
      <c r="F288">
        <f t="shared" si="8"/>
        <v>-31.849999999998545</v>
      </c>
      <c r="G288">
        <f t="shared" si="9"/>
        <v>132.59999999999854</v>
      </c>
      <c r="J288">
        <v>110.90000000000146</v>
      </c>
      <c r="K288">
        <v>274.55000000000291</v>
      </c>
    </row>
    <row r="289" spans="1:11">
      <c r="A289" s="29" t="s">
        <v>546</v>
      </c>
      <c r="B289" s="29">
        <v>22214.1</v>
      </c>
      <c r="C289" s="29">
        <v>22229.15</v>
      </c>
      <c r="D289" s="29">
        <v>21915.85</v>
      </c>
      <c r="E289" s="29">
        <v>21951.15</v>
      </c>
      <c r="F289">
        <f t="shared" si="8"/>
        <v>15.75</v>
      </c>
      <c r="G289">
        <f t="shared" si="9"/>
        <v>313.30000000000291</v>
      </c>
      <c r="J289">
        <v>111.34999999999854</v>
      </c>
      <c r="K289">
        <v>286.09999999999854</v>
      </c>
    </row>
    <row r="290" spans="1:11">
      <c r="A290" s="29" t="s">
        <v>266</v>
      </c>
      <c r="B290" s="29">
        <v>21935.200000000001</v>
      </c>
      <c r="C290" s="29">
        <v>22060.55</v>
      </c>
      <c r="D290" s="29">
        <v>21860.65</v>
      </c>
      <c r="E290" s="29">
        <v>21982.799999999999</v>
      </c>
      <c r="F290">
        <f t="shared" si="8"/>
        <v>-15.950000000000728</v>
      </c>
      <c r="G290">
        <f t="shared" si="9"/>
        <v>199.89999999999782</v>
      </c>
      <c r="J290">
        <v>111.45000000000073</v>
      </c>
      <c r="K290">
        <v>287.09999999999854</v>
      </c>
    </row>
    <row r="291" spans="1:11">
      <c r="A291" s="29" t="s">
        <v>547</v>
      </c>
      <c r="B291" s="29">
        <v>22048.3</v>
      </c>
      <c r="C291" s="29">
        <v>22353.3</v>
      </c>
      <c r="D291" s="29">
        <v>22047.75</v>
      </c>
      <c r="E291" s="29">
        <v>22338.75</v>
      </c>
      <c r="F291">
        <f t="shared" si="8"/>
        <v>65.5</v>
      </c>
      <c r="G291">
        <f t="shared" si="9"/>
        <v>305.54999999999927</v>
      </c>
      <c r="J291">
        <v>113.80000000000291</v>
      </c>
      <c r="K291">
        <v>288.95000000000073</v>
      </c>
    </row>
    <row r="292" spans="1:11">
      <c r="A292" s="29" t="s">
        <v>548</v>
      </c>
      <c r="B292" s="29">
        <v>22406.95</v>
      </c>
      <c r="C292" s="29">
        <v>22419.55</v>
      </c>
      <c r="D292" s="29">
        <v>22367.05</v>
      </c>
      <c r="E292" s="29">
        <v>22378.400000000001</v>
      </c>
      <c r="F292">
        <f t="shared" si="8"/>
        <v>68.200000000000728</v>
      </c>
      <c r="G292">
        <f t="shared" si="9"/>
        <v>52.5</v>
      </c>
      <c r="J292">
        <v>115.25</v>
      </c>
      <c r="K292">
        <v>292.5</v>
      </c>
    </row>
    <row r="293" spans="1:11">
      <c r="A293" s="29" t="s">
        <v>549</v>
      </c>
      <c r="B293" s="29">
        <v>22403.5</v>
      </c>
      <c r="C293" s="29">
        <v>22440.9</v>
      </c>
      <c r="D293" s="29">
        <v>22358.3</v>
      </c>
      <c r="E293" s="29">
        <v>22405.599999999999</v>
      </c>
      <c r="F293">
        <f t="shared" si="8"/>
        <v>25.099999999998545</v>
      </c>
      <c r="G293">
        <f t="shared" si="9"/>
        <v>82.600000000002183</v>
      </c>
      <c r="J293">
        <v>115.29999999999927</v>
      </c>
      <c r="K293">
        <v>297.40000000000146</v>
      </c>
    </row>
    <row r="294" spans="1:11">
      <c r="A294" s="29" t="s">
        <v>550</v>
      </c>
      <c r="B294" s="29">
        <v>22371.25</v>
      </c>
      <c r="C294" s="29">
        <v>22416.9</v>
      </c>
      <c r="D294" s="29">
        <v>22269.15</v>
      </c>
      <c r="E294" s="29">
        <v>22356.3</v>
      </c>
      <c r="F294">
        <f t="shared" si="8"/>
        <v>-34.349999999998545</v>
      </c>
      <c r="G294">
        <f t="shared" si="9"/>
        <v>147.75</v>
      </c>
      <c r="J294">
        <v>115.64999999999782</v>
      </c>
      <c r="K294">
        <v>299</v>
      </c>
    </row>
    <row r="295" spans="1:11">
      <c r="A295" s="29" t="s">
        <v>551</v>
      </c>
      <c r="B295" s="29">
        <v>22327.5</v>
      </c>
      <c r="C295" s="29">
        <v>22497.200000000001</v>
      </c>
      <c r="D295" s="29">
        <v>22224.35</v>
      </c>
      <c r="E295" s="29">
        <v>22474.05</v>
      </c>
      <c r="F295">
        <f t="shared" si="8"/>
        <v>-28.799999999999272</v>
      </c>
      <c r="G295">
        <f t="shared" si="9"/>
        <v>272.85000000000218</v>
      </c>
      <c r="J295">
        <v>119.80000000000291</v>
      </c>
      <c r="K295">
        <v>301.04999999999927</v>
      </c>
    </row>
    <row r="296" spans="1:11">
      <c r="A296" s="29" t="s">
        <v>552</v>
      </c>
      <c r="B296" s="29">
        <v>22505.3</v>
      </c>
      <c r="C296" s="29">
        <v>22525.65</v>
      </c>
      <c r="D296" s="29">
        <v>22430</v>
      </c>
      <c r="E296" s="29">
        <v>22493.55</v>
      </c>
      <c r="F296">
        <f t="shared" si="8"/>
        <v>31.25</v>
      </c>
      <c r="G296">
        <f t="shared" si="9"/>
        <v>95.650000000001455</v>
      </c>
      <c r="J296">
        <v>121.90000000000146</v>
      </c>
      <c r="K296">
        <v>303.60000000000218</v>
      </c>
    </row>
    <row r="297" spans="1:11">
      <c r="A297" s="29" t="s">
        <v>553</v>
      </c>
      <c r="B297" s="29">
        <v>22517.5</v>
      </c>
      <c r="C297" s="29">
        <v>22526.6</v>
      </c>
      <c r="D297" s="29">
        <v>22307.25</v>
      </c>
      <c r="E297" s="29">
        <v>22332.65</v>
      </c>
      <c r="F297">
        <f t="shared" si="8"/>
        <v>23.950000000000728</v>
      </c>
      <c r="G297">
        <f t="shared" si="9"/>
        <v>219.34999999999854</v>
      </c>
      <c r="J297">
        <v>122.10000000000218</v>
      </c>
      <c r="K297">
        <v>305.54999999999927</v>
      </c>
    </row>
    <row r="298" spans="1:11">
      <c r="A298" s="29" t="s">
        <v>554</v>
      </c>
      <c r="B298" s="29">
        <v>22334.45</v>
      </c>
      <c r="C298" s="29">
        <v>22452.55</v>
      </c>
      <c r="D298" s="29">
        <v>22256</v>
      </c>
      <c r="E298" s="29">
        <v>22335.7</v>
      </c>
      <c r="F298">
        <f t="shared" si="8"/>
        <v>1.7999999999992724</v>
      </c>
      <c r="G298">
        <f t="shared" si="9"/>
        <v>196.54999999999927</v>
      </c>
      <c r="J298">
        <v>123.15000000000146</v>
      </c>
      <c r="K298">
        <v>311.25</v>
      </c>
    </row>
    <row r="299" spans="1:11">
      <c r="A299" s="29" t="s">
        <v>555</v>
      </c>
      <c r="B299" s="29">
        <v>22432.2</v>
      </c>
      <c r="C299" s="29">
        <v>22446.75</v>
      </c>
      <c r="D299" s="29">
        <v>21905.65</v>
      </c>
      <c r="E299" s="29">
        <v>21997.7</v>
      </c>
      <c r="F299">
        <f t="shared" si="8"/>
        <v>96.5</v>
      </c>
      <c r="G299">
        <f t="shared" si="9"/>
        <v>541.09999999999854</v>
      </c>
      <c r="J299">
        <v>126.20000000000073</v>
      </c>
      <c r="K299">
        <v>311.54999999999927</v>
      </c>
    </row>
    <row r="300" spans="1:11">
      <c r="A300" s="29" t="s">
        <v>556</v>
      </c>
      <c r="B300" s="29">
        <v>21982.55</v>
      </c>
      <c r="C300" s="29">
        <v>22204.6</v>
      </c>
      <c r="D300" s="29">
        <v>21917.5</v>
      </c>
      <c r="E300" s="29">
        <v>22146.65</v>
      </c>
      <c r="F300">
        <f t="shared" si="8"/>
        <v>-15.150000000001455</v>
      </c>
      <c r="G300">
        <f t="shared" si="9"/>
        <v>287.09999999999854</v>
      </c>
      <c r="J300">
        <v>126.34999999999854</v>
      </c>
      <c r="K300">
        <v>313.30000000000291</v>
      </c>
    </row>
    <row r="301" spans="1:11">
      <c r="A301" s="29" t="s">
        <v>557</v>
      </c>
      <c r="B301" s="29">
        <v>22064.85</v>
      </c>
      <c r="C301" s="29">
        <v>22120.9</v>
      </c>
      <c r="D301" s="29">
        <v>21931.7</v>
      </c>
      <c r="E301" s="29">
        <v>22023.35</v>
      </c>
      <c r="F301">
        <f t="shared" si="8"/>
        <v>-81.80000000000291</v>
      </c>
      <c r="G301">
        <f t="shared" si="9"/>
        <v>189.20000000000073</v>
      </c>
      <c r="J301">
        <v>128.09999999999854</v>
      </c>
      <c r="K301">
        <v>315.20000000000073</v>
      </c>
    </row>
    <row r="302" spans="1:11">
      <c r="A302" s="29" t="s">
        <v>558</v>
      </c>
      <c r="B302" s="29">
        <v>21990.1</v>
      </c>
      <c r="C302" s="29">
        <v>22123.7</v>
      </c>
      <c r="D302" s="29">
        <v>21916.55</v>
      </c>
      <c r="E302" s="29">
        <v>22055.7</v>
      </c>
      <c r="F302">
        <f t="shared" si="8"/>
        <v>-33.25</v>
      </c>
      <c r="G302">
        <f t="shared" si="9"/>
        <v>207.15000000000146</v>
      </c>
      <c r="J302">
        <v>129.34999999999854</v>
      </c>
      <c r="K302">
        <v>321.25</v>
      </c>
    </row>
    <row r="303" spans="1:11">
      <c r="A303" s="29" t="s">
        <v>559</v>
      </c>
      <c r="B303" s="29">
        <v>21946.45</v>
      </c>
      <c r="C303" s="29">
        <v>21978.3</v>
      </c>
      <c r="D303" s="29">
        <v>21793.1</v>
      </c>
      <c r="E303" s="29">
        <v>21817.45</v>
      </c>
      <c r="F303">
        <f t="shared" si="8"/>
        <v>-109.25</v>
      </c>
      <c r="G303">
        <f t="shared" si="9"/>
        <v>185.20000000000073</v>
      </c>
      <c r="J303">
        <v>129.64999999999782</v>
      </c>
      <c r="K303">
        <v>333.65000000000146</v>
      </c>
    </row>
    <row r="304" spans="1:11">
      <c r="A304" s="29" t="s">
        <v>560</v>
      </c>
      <c r="B304" s="29">
        <v>21843.9</v>
      </c>
      <c r="C304" s="29">
        <v>21930.9</v>
      </c>
      <c r="D304" s="29">
        <v>21710.2</v>
      </c>
      <c r="E304" s="29">
        <v>21839.1</v>
      </c>
      <c r="F304">
        <f t="shared" si="8"/>
        <v>26.450000000000728</v>
      </c>
      <c r="G304">
        <f t="shared" si="9"/>
        <v>220.70000000000073</v>
      </c>
      <c r="J304">
        <v>130.84999999999854</v>
      </c>
      <c r="K304">
        <v>340.64999999999782</v>
      </c>
    </row>
    <row r="305" spans="1:11">
      <c r="A305" s="29" t="s">
        <v>561</v>
      </c>
      <c r="B305" s="29">
        <v>21989.9</v>
      </c>
      <c r="C305" s="29">
        <v>22080.95</v>
      </c>
      <c r="D305" s="29">
        <v>21941.3</v>
      </c>
      <c r="E305" s="29">
        <v>22011.95</v>
      </c>
      <c r="F305">
        <f t="shared" si="8"/>
        <v>150.80000000000291</v>
      </c>
      <c r="G305">
        <f t="shared" si="9"/>
        <v>139.65000000000146</v>
      </c>
      <c r="J305">
        <v>140.59999999999854</v>
      </c>
      <c r="K305">
        <v>345.14999999999782</v>
      </c>
    </row>
    <row r="306" spans="1:11">
      <c r="A306" s="29" t="s">
        <v>562</v>
      </c>
      <c r="B306" s="29">
        <v>21932.2</v>
      </c>
      <c r="C306" s="29">
        <v>22180.7</v>
      </c>
      <c r="D306" s="29">
        <v>21883.3</v>
      </c>
      <c r="E306" s="29">
        <v>22096.75</v>
      </c>
      <c r="F306">
        <f t="shared" si="8"/>
        <v>-79.75</v>
      </c>
      <c r="G306">
        <f t="shared" si="9"/>
        <v>297.40000000000146</v>
      </c>
      <c r="J306">
        <v>144.90000000000146</v>
      </c>
      <c r="K306">
        <v>345.75</v>
      </c>
    </row>
    <row r="307" spans="1:11">
      <c r="A307" s="29" t="s">
        <v>563</v>
      </c>
      <c r="B307" s="29">
        <v>21947.9</v>
      </c>
      <c r="C307" s="29">
        <v>22073.200000000001</v>
      </c>
      <c r="D307" s="29">
        <v>21947.55</v>
      </c>
      <c r="E307" s="29">
        <v>22004.7</v>
      </c>
      <c r="F307">
        <f t="shared" si="8"/>
        <v>-148.84999999999854</v>
      </c>
      <c r="G307">
        <f t="shared" si="9"/>
        <v>125.65000000000146</v>
      </c>
      <c r="J307">
        <v>149.44999999999709</v>
      </c>
      <c r="K307">
        <v>352.40000000000146</v>
      </c>
    </row>
    <row r="308" spans="1:11">
      <c r="A308" s="29" t="s">
        <v>564</v>
      </c>
      <c r="B308" s="29">
        <v>22053.95</v>
      </c>
      <c r="C308" s="29">
        <v>22193.599999999999</v>
      </c>
      <c r="D308" s="29">
        <v>22052.85</v>
      </c>
      <c r="E308" s="29">
        <v>22123.65</v>
      </c>
      <c r="F308">
        <f t="shared" si="8"/>
        <v>49.25</v>
      </c>
      <c r="G308">
        <f t="shared" si="9"/>
        <v>140.75</v>
      </c>
      <c r="J308">
        <v>150.80000000000291</v>
      </c>
      <c r="K308">
        <v>377.25</v>
      </c>
    </row>
    <row r="309" spans="1:11">
      <c r="A309" s="29" t="s">
        <v>267</v>
      </c>
      <c r="B309" s="29">
        <v>22163.599999999999</v>
      </c>
      <c r="C309" s="29">
        <v>22516</v>
      </c>
      <c r="D309" s="29">
        <v>22163.599999999999</v>
      </c>
      <c r="E309" s="29">
        <v>22326.9</v>
      </c>
      <c r="F309">
        <f t="shared" si="8"/>
        <v>39.94999999999709</v>
      </c>
      <c r="G309">
        <f t="shared" si="9"/>
        <v>352.40000000000146</v>
      </c>
      <c r="J309">
        <v>152.95000000000073</v>
      </c>
      <c r="K309">
        <v>391.20000000000073</v>
      </c>
    </row>
    <row r="310" spans="1:11">
      <c r="A310" s="29" t="s">
        <v>565</v>
      </c>
      <c r="B310" s="29">
        <v>22455</v>
      </c>
      <c r="C310" s="29">
        <v>22529.95</v>
      </c>
      <c r="D310" s="29">
        <v>22427.75</v>
      </c>
      <c r="E310" s="29">
        <v>22462</v>
      </c>
      <c r="F310">
        <f t="shared" si="8"/>
        <v>128.09999999999854</v>
      </c>
      <c r="G310">
        <f t="shared" si="9"/>
        <v>102.20000000000073</v>
      </c>
      <c r="J310">
        <v>157.44999999999709</v>
      </c>
      <c r="K310">
        <v>416.45000000000073</v>
      </c>
    </row>
    <row r="311" spans="1:11">
      <c r="A311" s="29" t="s">
        <v>566</v>
      </c>
      <c r="B311" s="29">
        <v>22458.799999999999</v>
      </c>
      <c r="C311" s="29">
        <v>22497.599999999999</v>
      </c>
      <c r="D311" s="29">
        <v>22388.15</v>
      </c>
      <c r="E311" s="29">
        <v>22453.3</v>
      </c>
      <c r="F311">
        <f t="shared" si="8"/>
        <v>-3.2000000000007276</v>
      </c>
      <c r="G311">
        <f t="shared" si="9"/>
        <v>109.44999999999709</v>
      </c>
      <c r="J311">
        <v>158.60000000000218</v>
      </c>
      <c r="K311">
        <v>505.65000000000146</v>
      </c>
    </row>
    <row r="312" spans="1:11">
      <c r="A312" s="29" t="s">
        <v>567</v>
      </c>
      <c r="B312" s="29">
        <v>22385.7</v>
      </c>
      <c r="C312" s="29">
        <v>22521.1</v>
      </c>
      <c r="D312" s="29">
        <v>22346.5</v>
      </c>
      <c r="E312" s="29">
        <v>22434.65</v>
      </c>
      <c r="F312">
        <f t="shared" si="8"/>
        <v>-67.599999999998545</v>
      </c>
      <c r="G312">
        <f t="shared" si="9"/>
        <v>174.59999999999854</v>
      </c>
      <c r="J312">
        <v>184.05000000000291</v>
      </c>
      <c r="K312">
        <v>541.09999999999854</v>
      </c>
    </row>
    <row r="313" spans="1:11">
      <c r="A313" s="29" t="s">
        <v>568</v>
      </c>
      <c r="B313" s="29">
        <v>22592.1</v>
      </c>
      <c r="C313" s="29">
        <v>22619</v>
      </c>
      <c r="D313" s="29">
        <v>22303.8</v>
      </c>
      <c r="E313" s="29">
        <v>22514.65</v>
      </c>
      <c r="F313">
        <f t="shared" si="8"/>
        <v>157.44999999999709</v>
      </c>
      <c r="G313">
        <f t="shared" si="9"/>
        <v>315.20000000000073</v>
      </c>
      <c r="J313">
        <v>207.85000000000218</v>
      </c>
      <c r="K313">
        <v>557.65000000000146</v>
      </c>
    </row>
    <row r="314" spans="1:11">
      <c r="A314" s="29" t="s">
        <v>569</v>
      </c>
      <c r="B314" s="29">
        <v>22486.400000000001</v>
      </c>
      <c r="C314" s="29">
        <v>22537.599999999999</v>
      </c>
      <c r="D314" s="29">
        <v>22427.599999999999</v>
      </c>
      <c r="E314" s="29">
        <v>22513.7</v>
      </c>
      <c r="F314">
        <f t="shared" si="8"/>
        <v>-28.25</v>
      </c>
      <c r="G314">
        <f t="shared" si="9"/>
        <v>110</v>
      </c>
      <c r="J314">
        <v>334.04999999999927</v>
      </c>
      <c r="K314">
        <v>618.79999999999927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69"/>
  <sheetViews>
    <sheetView workbookViewId="0">
      <selection activeCell="B11" sqref="B11"/>
    </sheetView>
  </sheetViews>
  <sheetFormatPr defaultColWidth="11" defaultRowHeight="15.75"/>
  <cols>
    <col min="1" max="1" width="12.375" bestFit="1" customWidth="1"/>
    <col min="2" max="2" width="13.375" bestFit="1" customWidth="1"/>
  </cols>
  <sheetData>
    <row r="1" spans="1:23">
      <c r="A1" s="29" t="s">
        <v>575</v>
      </c>
      <c r="B1" s="29" t="s">
        <v>953</v>
      </c>
      <c r="C1" s="29" t="s">
        <v>578</v>
      </c>
      <c r="D1" s="29" t="s">
        <v>954</v>
      </c>
      <c r="E1" s="29" t="s">
        <v>955</v>
      </c>
      <c r="W1" t="s">
        <v>956</v>
      </c>
    </row>
    <row r="2" spans="1:23">
      <c r="A2" s="36">
        <v>44931</v>
      </c>
      <c r="B2" s="36">
        <v>44924.642361111109</v>
      </c>
      <c r="C2" s="29">
        <v>18201.650000000001</v>
      </c>
      <c r="D2" s="29">
        <v>17992.150000000001</v>
      </c>
      <c r="E2">
        <f>D2-C2</f>
        <v>-209.5</v>
      </c>
      <c r="W2">
        <v>-753.25</v>
      </c>
    </row>
    <row r="3" spans="1:23">
      <c r="A3" s="36">
        <v>44938</v>
      </c>
      <c r="B3" s="36">
        <v>44931.642361111109</v>
      </c>
      <c r="C3" s="29">
        <v>17991</v>
      </c>
      <c r="D3" s="29">
        <v>17858.2</v>
      </c>
      <c r="E3">
        <f t="shared" ref="E3:E66" si="0">D3-C3</f>
        <v>-132.79999999999927</v>
      </c>
      <c r="W3">
        <v>-751.55000000000291</v>
      </c>
    </row>
    <row r="4" spans="1:23">
      <c r="A4" s="36">
        <v>44945</v>
      </c>
      <c r="B4" s="36">
        <v>44938.642361111109</v>
      </c>
      <c r="C4" s="29">
        <v>17866.75</v>
      </c>
      <c r="D4" s="29">
        <v>18107.849999999999</v>
      </c>
      <c r="E4">
        <f t="shared" si="0"/>
        <v>241.09999999999854</v>
      </c>
      <c r="W4">
        <v>-601</v>
      </c>
    </row>
    <row r="5" spans="1:23">
      <c r="A5" s="36">
        <v>44951</v>
      </c>
      <c r="B5" s="36">
        <v>44945.642361111109</v>
      </c>
      <c r="C5" s="29">
        <v>18096.099999999999</v>
      </c>
      <c r="D5" s="29">
        <v>17891.95</v>
      </c>
      <c r="E5">
        <f t="shared" si="0"/>
        <v>-204.14999999999782</v>
      </c>
      <c r="W5">
        <v>-512.29999999999927</v>
      </c>
    </row>
    <row r="6" spans="1:23">
      <c r="A6" s="36">
        <v>44959</v>
      </c>
      <c r="B6" s="36">
        <v>44951.642361111109</v>
      </c>
      <c r="C6" s="29">
        <v>17902.5</v>
      </c>
      <c r="D6" s="29">
        <v>17610.400000000001</v>
      </c>
      <c r="E6">
        <f t="shared" si="0"/>
        <v>-292.09999999999854</v>
      </c>
      <c r="W6">
        <v>-361.85000000000218</v>
      </c>
    </row>
    <row r="7" spans="1:23">
      <c r="A7" s="36">
        <v>44966</v>
      </c>
      <c r="B7" s="36">
        <v>44959.642361111109</v>
      </c>
      <c r="C7" s="29">
        <v>17618.55</v>
      </c>
      <c r="D7" s="29">
        <v>17893.45</v>
      </c>
      <c r="E7">
        <f t="shared" si="0"/>
        <v>274.90000000000146</v>
      </c>
      <c r="W7">
        <v>-335.19999999999709</v>
      </c>
    </row>
    <row r="8" spans="1:23">
      <c r="A8" s="36">
        <v>44973</v>
      </c>
      <c r="B8" s="36">
        <v>44966.642361111109</v>
      </c>
      <c r="C8" s="29">
        <v>17900.8</v>
      </c>
      <c r="D8" s="29">
        <v>18035.849999999999</v>
      </c>
      <c r="E8">
        <f t="shared" si="0"/>
        <v>135.04999999999927</v>
      </c>
      <c r="W8">
        <v>-322.09999999999854</v>
      </c>
    </row>
    <row r="9" spans="1:23">
      <c r="A9" s="36">
        <v>44980</v>
      </c>
      <c r="B9" s="36">
        <v>44973.642361111109</v>
      </c>
      <c r="C9" s="29">
        <v>18023.55</v>
      </c>
      <c r="D9" s="29">
        <v>17511.25</v>
      </c>
      <c r="E9">
        <f t="shared" si="0"/>
        <v>-512.29999999999927</v>
      </c>
      <c r="W9">
        <v>-314.09999999999854</v>
      </c>
    </row>
    <row r="10" spans="1:23">
      <c r="A10" s="36">
        <v>44987</v>
      </c>
      <c r="B10" s="36">
        <v>44980.642361111109</v>
      </c>
      <c r="C10" s="29">
        <v>17515.75</v>
      </c>
      <c r="D10" s="29">
        <v>17321.900000000001</v>
      </c>
      <c r="E10">
        <f t="shared" si="0"/>
        <v>-193.84999999999854</v>
      </c>
      <c r="W10">
        <v>-292.09999999999854</v>
      </c>
    </row>
    <row r="11" spans="1:23">
      <c r="A11" s="36">
        <v>44994</v>
      </c>
      <c r="B11" s="36">
        <v>44987.642361111109</v>
      </c>
      <c r="C11" s="29">
        <v>17316.95</v>
      </c>
      <c r="D11" s="29">
        <v>17589.599999999999</v>
      </c>
      <c r="E11">
        <f t="shared" si="0"/>
        <v>272.64999999999782</v>
      </c>
      <c r="W11">
        <v>-256.70000000000073</v>
      </c>
    </row>
    <row r="12" spans="1:23">
      <c r="A12" s="36">
        <v>45001</v>
      </c>
      <c r="B12" s="36">
        <v>44994.642361111109</v>
      </c>
      <c r="C12" s="29">
        <v>17586.599999999999</v>
      </c>
      <c r="D12" s="29">
        <v>16985.599999999999</v>
      </c>
      <c r="E12">
        <f t="shared" si="0"/>
        <v>-601</v>
      </c>
      <c r="W12">
        <v>-226.45000000000073</v>
      </c>
    </row>
    <row r="13" spans="1:23">
      <c r="A13" s="36">
        <v>45008</v>
      </c>
      <c r="B13" s="36">
        <v>45001.642361111109</v>
      </c>
      <c r="C13" s="29">
        <v>16994.5</v>
      </c>
      <c r="D13" s="29">
        <v>17076.900000000001</v>
      </c>
      <c r="E13">
        <f t="shared" si="0"/>
        <v>82.400000000001455</v>
      </c>
      <c r="W13">
        <v>-211.75</v>
      </c>
    </row>
    <row r="14" spans="1:23">
      <c r="A14" s="36">
        <v>45014</v>
      </c>
      <c r="B14" s="36">
        <v>45008.642361111109</v>
      </c>
      <c r="C14" s="29">
        <v>17075.5</v>
      </c>
      <c r="D14" s="29">
        <v>17080.7</v>
      </c>
      <c r="E14">
        <f t="shared" si="0"/>
        <v>5.2000000000007276</v>
      </c>
      <c r="W14">
        <v>-209.5</v>
      </c>
    </row>
    <row r="15" spans="1:23">
      <c r="A15" s="36">
        <v>45022</v>
      </c>
      <c r="B15" s="36">
        <v>45014.642361111109</v>
      </c>
      <c r="C15" s="29">
        <v>17115.349999999999</v>
      </c>
      <c r="D15" s="29">
        <v>17599.150000000001</v>
      </c>
      <c r="E15">
        <f t="shared" si="0"/>
        <v>483.80000000000291</v>
      </c>
      <c r="W15">
        <v>-204.14999999999782</v>
      </c>
    </row>
    <row r="16" spans="1:23">
      <c r="A16" s="36">
        <v>45029</v>
      </c>
      <c r="B16" s="36">
        <v>45022.642361111109</v>
      </c>
      <c r="C16" s="29">
        <v>17602.2</v>
      </c>
      <c r="D16" s="29">
        <v>17828</v>
      </c>
      <c r="E16">
        <f t="shared" si="0"/>
        <v>225.79999999999927</v>
      </c>
      <c r="W16">
        <v>-193.84999999999854</v>
      </c>
    </row>
    <row r="17" spans="1:23">
      <c r="A17" s="36">
        <v>45036</v>
      </c>
      <c r="B17" s="36">
        <v>45029.642361111109</v>
      </c>
      <c r="C17" s="29">
        <v>17836.2</v>
      </c>
      <c r="D17" s="29">
        <v>17624.45</v>
      </c>
      <c r="E17">
        <f t="shared" si="0"/>
        <v>-211.75</v>
      </c>
      <c r="W17">
        <v>-189</v>
      </c>
    </row>
    <row r="18" spans="1:23">
      <c r="A18" s="36">
        <v>45043</v>
      </c>
      <c r="B18" s="36">
        <v>45036.642361111109</v>
      </c>
      <c r="C18" s="29">
        <v>17625.400000000001</v>
      </c>
      <c r="D18" s="29">
        <v>17915.05</v>
      </c>
      <c r="E18">
        <f t="shared" si="0"/>
        <v>289.64999999999782</v>
      </c>
      <c r="W18">
        <v>-187.04999999999927</v>
      </c>
    </row>
    <row r="19" spans="1:23">
      <c r="A19" s="36">
        <v>45050</v>
      </c>
      <c r="B19" s="36">
        <v>45043.642361111109</v>
      </c>
      <c r="C19" s="29">
        <v>17928.5</v>
      </c>
      <c r="D19" s="29">
        <v>18255.8</v>
      </c>
      <c r="E19">
        <f t="shared" si="0"/>
        <v>327.29999999999927</v>
      </c>
      <c r="W19">
        <v>-177</v>
      </c>
    </row>
    <row r="20" spans="1:23">
      <c r="A20" s="36">
        <v>45057</v>
      </c>
      <c r="B20" s="36">
        <v>45050.642361111109</v>
      </c>
      <c r="C20" s="29">
        <v>18250.2</v>
      </c>
      <c r="D20" s="29">
        <v>18297</v>
      </c>
      <c r="E20">
        <f t="shared" si="0"/>
        <v>46.799999999999272</v>
      </c>
      <c r="W20">
        <v>-169.14999999999782</v>
      </c>
    </row>
    <row r="21" spans="1:23">
      <c r="A21" s="36">
        <v>45064</v>
      </c>
      <c r="B21" s="36">
        <v>45057.642361111109</v>
      </c>
      <c r="C21" s="29">
        <v>18306.95</v>
      </c>
      <c r="D21" s="29">
        <v>18129.95</v>
      </c>
      <c r="E21">
        <f t="shared" si="0"/>
        <v>-177</v>
      </c>
      <c r="W21">
        <v>-136.60000000000218</v>
      </c>
    </row>
    <row r="22" spans="1:23">
      <c r="A22" s="36">
        <v>45071</v>
      </c>
      <c r="B22" s="36">
        <v>45064.642361111109</v>
      </c>
      <c r="C22" s="29">
        <v>18138.2</v>
      </c>
      <c r="D22" s="29">
        <v>18321.150000000001</v>
      </c>
      <c r="E22">
        <f t="shared" si="0"/>
        <v>182.95000000000073</v>
      </c>
      <c r="W22">
        <v>-132.79999999999927</v>
      </c>
    </row>
    <row r="23" spans="1:23">
      <c r="A23" s="36">
        <v>45078</v>
      </c>
      <c r="B23" s="36">
        <v>45071.642361111109</v>
      </c>
      <c r="C23" s="29">
        <v>18329.3</v>
      </c>
      <c r="D23" s="29">
        <v>18487.75</v>
      </c>
      <c r="E23">
        <f t="shared" si="0"/>
        <v>158.45000000000073</v>
      </c>
      <c r="W23">
        <v>-132.04999999999927</v>
      </c>
    </row>
    <row r="24" spans="1:23">
      <c r="A24" s="36">
        <v>45085</v>
      </c>
      <c r="B24" s="36">
        <v>45078.642361111109</v>
      </c>
      <c r="C24" s="29">
        <v>18484.25</v>
      </c>
      <c r="D24" s="29">
        <v>18634.55</v>
      </c>
      <c r="E24">
        <f t="shared" si="0"/>
        <v>150.29999999999927</v>
      </c>
      <c r="W24">
        <v>-126.30000000000291</v>
      </c>
    </row>
    <row r="25" spans="1:23">
      <c r="A25" s="36">
        <v>45092</v>
      </c>
      <c r="B25" s="36">
        <v>45085.642361111109</v>
      </c>
      <c r="C25" s="29">
        <v>18637.7</v>
      </c>
      <c r="D25" s="29">
        <v>18688.099999999999</v>
      </c>
      <c r="E25">
        <f t="shared" si="0"/>
        <v>50.399999999997817</v>
      </c>
      <c r="W25">
        <v>-121.04999999999927</v>
      </c>
    </row>
    <row r="26" spans="1:23">
      <c r="A26" s="36">
        <v>45099</v>
      </c>
      <c r="B26" s="36">
        <v>45092.642361111109</v>
      </c>
      <c r="C26" s="29">
        <v>18683</v>
      </c>
      <c r="D26" s="29">
        <v>18771.25</v>
      </c>
      <c r="E26">
        <f t="shared" si="0"/>
        <v>88.25</v>
      </c>
      <c r="W26">
        <v>-83.150000000001455</v>
      </c>
    </row>
    <row r="27" spans="1:23">
      <c r="A27" s="36">
        <v>45105</v>
      </c>
      <c r="B27" s="36">
        <v>45099.642361111109</v>
      </c>
      <c r="C27" s="29">
        <v>18772.55</v>
      </c>
      <c r="D27" s="29">
        <v>18972.099999999999</v>
      </c>
      <c r="E27">
        <f t="shared" si="0"/>
        <v>199.54999999999927</v>
      </c>
      <c r="W27">
        <v>-22.950000000000728</v>
      </c>
    </row>
    <row r="28" spans="1:23">
      <c r="A28" s="36">
        <v>45113</v>
      </c>
      <c r="B28" s="36">
        <v>45105.642361111109</v>
      </c>
      <c r="C28" s="29">
        <v>18983.099999999999</v>
      </c>
      <c r="D28" s="29">
        <v>19497.3</v>
      </c>
      <c r="E28">
        <f t="shared" si="0"/>
        <v>514.20000000000073</v>
      </c>
      <c r="W28">
        <v>-2.6500000000014552</v>
      </c>
    </row>
    <row r="29" spans="1:23">
      <c r="A29" s="36">
        <v>45120</v>
      </c>
      <c r="B29" s="36">
        <v>45113.642361111109</v>
      </c>
      <c r="C29" s="29">
        <v>19496.900000000001</v>
      </c>
      <c r="D29" s="29">
        <v>19413.75</v>
      </c>
      <c r="E29">
        <f t="shared" si="0"/>
        <v>-83.150000000001455</v>
      </c>
      <c r="W29">
        <v>5.2000000000007276</v>
      </c>
    </row>
    <row r="30" spans="1:23">
      <c r="A30" s="36">
        <v>45127</v>
      </c>
      <c r="B30" s="36">
        <v>45120.642361111109</v>
      </c>
      <c r="C30" s="29">
        <v>19433.25</v>
      </c>
      <c r="D30" s="29">
        <v>19979.150000000001</v>
      </c>
      <c r="E30">
        <f t="shared" si="0"/>
        <v>545.90000000000146</v>
      </c>
      <c r="W30">
        <v>22.100000000002183</v>
      </c>
    </row>
    <row r="31" spans="1:23">
      <c r="A31" s="36">
        <v>45134</v>
      </c>
      <c r="B31" s="36">
        <v>45127.642361111109</v>
      </c>
      <c r="C31" s="29">
        <v>19982</v>
      </c>
      <c r="D31" s="29">
        <v>19659.900000000001</v>
      </c>
      <c r="E31">
        <f t="shared" si="0"/>
        <v>-322.09999999999854</v>
      </c>
      <c r="W31">
        <v>22.850000000002183</v>
      </c>
    </row>
    <row r="32" spans="1:23">
      <c r="A32" s="36">
        <v>45141</v>
      </c>
      <c r="B32" s="36">
        <v>45134.642361111109</v>
      </c>
      <c r="C32" s="29">
        <v>19695.75</v>
      </c>
      <c r="D32" s="29">
        <v>19381.650000000001</v>
      </c>
      <c r="E32">
        <f t="shared" si="0"/>
        <v>-314.09999999999854</v>
      </c>
      <c r="W32">
        <v>46.799999999999272</v>
      </c>
    </row>
    <row r="33" spans="1:23">
      <c r="A33" s="36">
        <v>45148</v>
      </c>
      <c r="B33" s="36">
        <v>45141.642361111109</v>
      </c>
      <c r="C33" s="29">
        <v>19402.599999999999</v>
      </c>
      <c r="D33" s="29">
        <v>19543.099999999999</v>
      </c>
      <c r="E33">
        <f t="shared" si="0"/>
        <v>140.5</v>
      </c>
      <c r="W33">
        <v>48.299999999999272</v>
      </c>
    </row>
    <row r="34" spans="1:23">
      <c r="A34" s="36">
        <v>45155</v>
      </c>
      <c r="B34" s="36">
        <v>45148.642361111109</v>
      </c>
      <c r="C34" s="29">
        <v>19552.3</v>
      </c>
      <c r="D34" s="29">
        <v>19365.25</v>
      </c>
      <c r="E34">
        <f t="shared" si="0"/>
        <v>-187.04999999999927</v>
      </c>
      <c r="W34">
        <v>50.399999999997817</v>
      </c>
    </row>
    <row r="35" spans="1:23">
      <c r="A35" s="36">
        <v>45162</v>
      </c>
      <c r="B35" s="36">
        <v>45155.642361111109</v>
      </c>
      <c r="C35" s="29">
        <v>19363.849999999999</v>
      </c>
      <c r="D35" s="29">
        <v>19386.7</v>
      </c>
      <c r="E35">
        <f t="shared" si="0"/>
        <v>22.850000000002183</v>
      </c>
      <c r="W35">
        <v>54.450000000000728</v>
      </c>
    </row>
    <row r="36" spans="1:23">
      <c r="A36" s="36">
        <v>45169</v>
      </c>
      <c r="B36" s="36">
        <v>45162.642361111109</v>
      </c>
      <c r="C36" s="29">
        <v>19374.849999999999</v>
      </c>
      <c r="D36" s="29">
        <v>19253.8</v>
      </c>
      <c r="E36">
        <f t="shared" si="0"/>
        <v>-121.04999999999927</v>
      </c>
      <c r="W36">
        <v>82.400000000001455</v>
      </c>
    </row>
    <row r="37" spans="1:23">
      <c r="A37" s="36">
        <v>45176</v>
      </c>
      <c r="B37" s="36">
        <v>45169.642361111109</v>
      </c>
      <c r="C37" s="29">
        <v>19247.849999999999</v>
      </c>
      <c r="D37" s="29">
        <v>19727.05</v>
      </c>
      <c r="E37">
        <f t="shared" si="0"/>
        <v>479.20000000000073</v>
      </c>
      <c r="W37">
        <v>88.25</v>
      </c>
    </row>
    <row r="38" spans="1:23">
      <c r="A38" s="36">
        <v>45183</v>
      </c>
      <c r="B38" s="36">
        <v>45176.642361111109</v>
      </c>
      <c r="C38" s="29">
        <v>19726</v>
      </c>
      <c r="D38" s="29">
        <v>20103.099999999999</v>
      </c>
      <c r="E38">
        <f t="shared" si="0"/>
        <v>377.09999999999854</v>
      </c>
      <c r="W38">
        <v>135.04999999999927</v>
      </c>
    </row>
    <row r="39" spans="1:23">
      <c r="A39" s="36">
        <v>45190</v>
      </c>
      <c r="B39" s="36">
        <v>45183.642361111109</v>
      </c>
      <c r="C39" s="29">
        <v>20104.2</v>
      </c>
      <c r="D39" s="29">
        <v>19742.349999999999</v>
      </c>
      <c r="E39">
        <f t="shared" si="0"/>
        <v>-361.85000000000218</v>
      </c>
      <c r="W39">
        <v>140.5</v>
      </c>
    </row>
    <row r="40" spans="1:23">
      <c r="A40" s="36">
        <v>45197</v>
      </c>
      <c r="B40" s="36">
        <v>45190.642361111109</v>
      </c>
      <c r="C40" s="29">
        <v>19750</v>
      </c>
      <c r="D40" s="29">
        <v>19523.55</v>
      </c>
      <c r="E40">
        <f t="shared" si="0"/>
        <v>-226.45000000000073</v>
      </c>
      <c r="W40">
        <v>150.29999999999927</v>
      </c>
    </row>
    <row r="41" spans="1:23">
      <c r="A41" s="36">
        <v>45204</v>
      </c>
      <c r="B41" s="36">
        <v>45197.642361111109</v>
      </c>
      <c r="C41" s="29">
        <v>19548.400000000001</v>
      </c>
      <c r="D41" s="29">
        <v>19545.75</v>
      </c>
      <c r="E41">
        <f t="shared" si="0"/>
        <v>-2.6500000000014552</v>
      </c>
      <c r="W41">
        <v>158.45000000000073</v>
      </c>
    </row>
    <row r="42" spans="1:23">
      <c r="A42" s="36">
        <v>45211</v>
      </c>
      <c r="B42" s="36">
        <v>45204.642361111109</v>
      </c>
      <c r="C42" s="29">
        <v>19544.75</v>
      </c>
      <c r="D42" s="29">
        <v>19794</v>
      </c>
      <c r="E42">
        <f t="shared" si="0"/>
        <v>249.25</v>
      </c>
      <c r="W42">
        <v>164.70000000000073</v>
      </c>
    </row>
    <row r="43" spans="1:23">
      <c r="A43" s="36">
        <v>45218</v>
      </c>
      <c r="B43" s="36">
        <v>45211.642361111109</v>
      </c>
      <c r="C43" s="29">
        <v>19793.849999999999</v>
      </c>
      <c r="D43" s="29">
        <v>19624.7</v>
      </c>
      <c r="E43">
        <f t="shared" si="0"/>
        <v>-169.14999999999782</v>
      </c>
      <c r="W43">
        <v>182.75</v>
      </c>
    </row>
    <row r="44" spans="1:23">
      <c r="A44" s="36">
        <v>45225</v>
      </c>
      <c r="B44" s="36">
        <v>45218.642361111109</v>
      </c>
      <c r="C44" s="29">
        <v>19610.5</v>
      </c>
      <c r="D44" s="29">
        <v>18857.25</v>
      </c>
      <c r="E44">
        <f t="shared" si="0"/>
        <v>-753.25</v>
      </c>
      <c r="W44">
        <v>182.95000000000073</v>
      </c>
    </row>
    <row r="45" spans="1:23">
      <c r="A45" s="36">
        <v>45232</v>
      </c>
      <c r="B45" s="36">
        <v>45225.642361111109</v>
      </c>
      <c r="C45" s="29">
        <v>18862.099999999999</v>
      </c>
      <c r="D45" s="29">
        <v>19133.25</v>
      </c>
      <c r="E45">
        <f t="shared" si="0"/>
        <v>271.15000000000146</v>
      </c>
      <c r="W45">
        <v>199.54999999999927</v>
      </c>
    </row>
    <row r="46" spans="1:23">
      <c r="A46" s="36">
        <v>45239</v>
      </c>
      <c r="B46" s="36">
        <v>45232.642361111109</v>
      </c>
      <c r="C46" s="29">
        <v>19144.150000000001</v>
      </c>
      <c r="D46" s="29">
        <v>19395.3</v>
      </c>
      <c r="E46">
        <f t="shared" si="0"/>
        <v>251.14999999999782</v>
      </c>
      <c r="W46">
        <v>202</v>
      </c>
    </row>
    <row r="47" spans="1:23">
      <c r="A47" s="36">
        <v>45246</v>
      </c>
      <c r="B47" s="36">
        <v>45239.642361111109</v>
      </c>
      <c r="C47" s="29">
        <v>19399.349999999999</v>
      </c>
      <c r="D47" s="29">
        <v>19765.2</v>
      </c>
      <c r="E47">
        <f t="shared" si="0"/>
        <v>365.85000000000218</v>
      </c>
      <c r="W47">
        <v>225.79999999999927</v>
      </c>
    </row>
    <row r="48" spans="1:23">
      <c r="A48" s="36">
        <v>45253</v>
      </c>
      <c r="B48" s="36">
        <v>45246.642361111109</v>
      </c>
      <c r="C48" s="29">
        <v>19747.55</v>
      </c>
      <c r="D48" s="29">
        <v>19802</v>
      </c>
      <c r="E48">
        <f t="shared" si="0"/>
        <v>54.450000000000728</v>
      </c>
      <c r="W48">
        <v>241.09999999999854</v>
      </c>
    </row>
    <row r="49" spans="1:23">
      <c r="A49" s="36">
        <v>45260</v>
      </c>
      <c r="B49" s="36">
        <v>45253.642361111109</v>
      </c>
      <c r="C49" s="29">
        <v>19814.2</v>
      </c>
      <c r="D49" s="29">
        <v>20133.150000000001</v>
      </c>
      <c r="E49">
        <f t="shared" si="0"/>
        <v>318.95000000000073</v>
      </c>
      <c r="W49">
        <v>249.25</v>
      </c>
    </row>
    <row r="50" spans="1:23">
      <c r="A50" s="36">
        <v>45267</v>
      </c>
      <c r="B50" s="36">
        <v>45260.642361111109</v>
      </c>
      <c r="C50" s="29">
        <v>20155.2</v>
      </c>
      <c r="D50" s="29">
        <v>20901.150000000001</v>
      </c>
      <c r="E50">
        <f t="shared" si="0"/>
        <v>745.95000000000073</v>
      </c>
      <c r="W50">
        <v>251.14999999999782</v>
      </c>
    </row>
    <row r="51" spans="1:23">
      <c r="A51" s="36">
        <v>45274</v>
      </c>
      <c r="B51" s="36">
        <v>45267.642361111109</v>
      </c>
      <c r="C51" s="29">
        <v>20914.7</v>
      </c>
      <c r="D51" s="29">
        <v>21182.7</v>
      </c>
      <c r="E51">
        <f t="shared" si="0"/>
        <v>268</v>
      </c>
      <c r="W51">
        <v>268</v>
      </c>
    </row>
    <row r="52" spans="1:23">
      <c r="A52" s="36">
        <v>45281</v>
      </c>
      <c r="B52" s="36">
        <v>45274.642361111109</v>
      </c>
      <c r="C52" s="29">
        <v>21206.75</v>
      </c>
      <c r="D52" s="29">
        <v>21255.05</v>
      </c>
      <c r="E52">
        <f t="shared" si="0"/>
        <v>48.299999999999272</v>
      </c>
      <c r="W52">
        <v>271.15000000000146</v>
      </c>
    </row>
    <row r="53" spans="1:23">
      <c r="A53" s="36">
        <v>45288</v>
      </c>
      <c r="B53" s="36">
        <v>45281.642361111109</v>
      </c>
      <c r="C53" s="29">
        <v>21261.85</v>
      </c>
      <c r="D53" s="29">
        <v>21778.7</v>
      </c>
      <c r="E53">
        <f t="shared" si="0"/>
        <v>516.85000000000218</v>
      </c>
      <c r="W53">
        <v>272.64999999999782</v>
      </c>
    </row>
    <row r="54" spans="1:23">
      <c r="A54" s="36">
        <v>45295</v>
      </c>
      <c r="B54" s="36">
        <v>45288.642361111109</v>
      </c>
      <c r="C54" s="29">
        <v>21795.200000000001</v>
      </c>
      <c r="D54" s="29">
        <v>21658.6</v>
      </c>
      <c r="E54">
        <f t="shared" si="0"/>
        <v>-136.60000000000218</v>
      </c>
      <c r="W54">
        <v>274.90000000000146</v>
      </c>
    </row>
    <row r="55" spans="1:23">
      <c r="A55" s="36">
        <v>45302</v>
      </c>
      <c r="B55" s="36">
        <v>45295.642361111109</v>
      </c>
      <c r="C55" s="29">
        <v>21670.15</v>
      </c>
      <c r="D55" s="29">
        <v>21647.200000000001</v>
      </c>
      <c r="E55">
        <f t="shared" si="0"/>
        <v>-22.950000000000728</v>
      </c>
      <c r="W55">
        <v>289.64999999999782</v>
      </c>
    </row>
    <row r="56" spans="1:23">
      <c r="A56" s="36">
        <v>45309</v>
      </c>
      <c r="B56" s="36">
        <v>45302.642361111109</v>
      </c>
      <c r="C56" s="29">
        <v>21651.25</v>
      </c>
      <c r="D56" s="29">
        <v>21462.25</v>
      </c>
      <c r="E56">
        <f t="shared" si="0"/>
        <v>-189</v>
      </c>
      <c r="W56">
        <v>291.35000000000218</v>
      </c>
    </row>
    <row r="57" spans="1:23">
      <c r="A57" s="36">
        <v>45316</v>
      </c>
      <c r="B57" s="36">
        <v>45309.642361111109</v>
      </c>
      <c r="C57" s="29">
        <v>21478.9</v>
      </c>
      <c r="D57" s="29">
        <v>21352.6</v>
      </c>
      <c r="E57">
        <f t="shared" si="0"/>
        <v>-126.30000000000291</v>
      </c>
      <c r="W57">
        <v>292.80000000000291</v>
      </c>
    </row>
    <row r="58" spans="1:23">
      <c r="A58" s="36">
        <v>45323</v>
      </c>
      <c r="B58" s="36">
        <v>45316.642361111109</v>
      </c>
      <c r="C58" s="29">
        <v>21377.95</v>
      </c>
      <c r="D58" s="29">
        <v>21697.45</v>
      </c>
      <c r="E58">
        <f t="shared" si="0"/>
        <v>319.5</v>
      </c>
      <c r="W58">
        <v>318.95000000000073</v>
      </c>
    </row>
    <row r="59" spans="1:23">
      <c r="A59" s="36">
        <v>45330</v>
      </c>
      <c r="B59" s="36">
        <v>45323.642361111109</v>
      </c>
      <c r="C59" s="29">
        <v>21695.85</v>
      </c>
      <c r="D59" s="29">
        <v>21717.95</v>
      </c>
      <c r="E59">
        <f t="shared" si="0"/>
        <v>22.100000000002183</v>
      </c>
      <c r="W59">
        <v>319.5</v>
      </c>
    </row>
    <row r="60" spans="1:23">
      <c r="A60" s="36">
        <v>45337</v>
      </c>
      <c r="B60" s="36">
        <v>45330.642361111109</v>
      </c>
      <c r="C60" s="29">
        <v>21746.05</v>
      </c>
      <c r="D60" s="29">
        <v>21910.75</v>
      </c>
      <c r="E60">
        <f t="shared" si="0"/>
        <v>164.70000000000073</v>
      </c>
      <c r="W60">
        <v>327.29999999999927</v>
      </c>
    </row>
    <row r="61" spans="1:23">
      <c r="A61" s="36">
        <v>45344</v>
      </c>
      <c r="B61" s="36">
        <v>45337.642361111109</v>
      </c>
      <c r="C61" s="29">
        <v>21926.1</v>
      </c>
      <c r="D61" s="29">
        <v>22217.45</v>
      </c>
      <c r="E61">
        <f t="shared" si="0"/>
        <v>291.35000000000218</v>
      </c>
      <c r="W61">
        <v>365.85000000000218</v>
      </c>
    </row>
    <row r="62" spans="1:23">
      <c r="A62" s="36">
        <v>45351</v>
      </c>
      <c r="B62" s="36">
        <v>45344.642361111109</v>
      </c>
      <c r="C62" s="29">
        <v>22239.5</v>
      </c>
      <c r="D62" s="29">
        <v>21982.799999999999</v>
      </c>
      <c r="E62">
        <f t="shared" si="0"/>
        <v>-256.70000000000073</v>
      </c>
      <c r="W62">
        <v>377.09999999999854</v>
      </c>
    </row>
    <row r="63" spans="1:23">
      <c r="A63" s="36">
        <v>45358</v>
      </c>
      <c r="B63" s="36">
        <v>45351.642361111109</v>
      </c>
      <c r="C63" s="29">
        <v>22048.400000000001</v>
      </c>
      <c r="D63" s="29">
        <v>22493.55</v>
      </c>
      <c r="E63">
        <f t="shared" si="0"/>
        <v>445.14999999999782</v>
      </c>
      <c r="W63">
        <v>445.14999999999782</v>
      </c>
    </row>
    <row r="64" spans="1:23">
      <c r="A64" s="36">
        <v>45365</v>
      </c>
      <c r="B64" s="36">
        <v>45358.642361111109</v>
      </c>
      <c r="C64" s="29">
        <v>22481.85</v>
      </c>
      <c r="D64" s="29">
        <v>22146.65</v>
      </c>
      <c r="E64">
        <f t="shared" si="0"/>
        <v>-335.19999999999709</v>
      </c>
      <c r="W64">
        <v>479.20000000000073</v>
      </c>
    </row>
    <row r="65" spans="1:23">
      <c r="A65" s="36">
        <v>45372</v>
      </c>
      <c r="B65" s="36">
        <v>45365.642361111109</v>
      </c>
      <c r="C65" s="29">
        <v>22144</v>
      </c>
      <c r="D65" s="29">
        <v>22011.95</v>
      </c>
      <c r="E65">
        <f t="shared" si="0"/>
        <v>-132.04999999999927</v>
      </c>
      <c r="W65">
        <v>483.80000000000291</v>
      </c>
    </row>
    <row r="66" spans="1:23">
      <c r="A66" s="36">
        <v>45379</v>
      </c>
      <c r="B66" s="36">
        <v>45372.642361111109</v>
      </c>
      <c r="C66" s="29">
        <v>22034.1</v>
      </c>
      <c r="D66" s="29">
        <v>22326.9</v>
      </c>
      <c r="E66">
        <f t="shared" si="0"/>
        <v>292.80000000000291</v>
      </c>
      <c r="W66">
        <v>514.20000000000073</v>
      </c>
    </row>
    <row r="67" spans="1:23">
      <c r="A67" s="36">
        <v>45386</v>
      </c>
      <c r="B67" s="36">
        <v>45379.642361111109</v>
      </c>
      <c r="C67" s="29">
        <v>22331.9</v>
      </c>
      <c r="D67" s="29">
        <v>22514.65</v>
      </c>
      <c r="E67">
        <f>D67-C67</f>
        <v>182.75</v>
      </c>
      <c r="W67">
        <v>516.85000000000218</v>
      </c>
    </row>
    <row r="68" spans="1:23">
      <c r="A68" s="36">
        <v>45392</v>
      </c>
      <c r="B68" s="36">
        <v>45386.642361111109</v>
      </c>
      <c r="C68" s="29">
        <v>22551.8</v>
      </c>
      <c r="D68" s="29">
        <v>22753.8</v>
      </c>
      <c r="E68">
        <f>D68-C68</f>
        <v>202</v>
      </c>
      <c r="W68">
        <v>545.90000000000146</v>
      </c>
    </row>
    <row r="69" spans="1:23">
      <c r="A69" s="36">
        <v>45400</v>
      </c>
      <c r="B69" s="36">
        <v>45392.642361111109</v>
      </c>
      <c r="C69" s="29">
        <v>22747.4</v>
      </c>
      <c r="D69" s="29">
        <v>21995.85</v>
      </c>
      <c r="E69">
        <f>D69-C69</f>
        <v>-751.55000000000291</v>
      </c>
      <c r="W69">
        <v>745.95000000000073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14"/>
  <sheetViews>
    <sheetView topLeftCell="A21" workbookViewId="0">
      <selection activeCell="E15" sqref="E15"/>
    </sheetView>
  </sheetViews>
  <sheetFormatPr defaultColWidth="11" defaultRowHeight="15.75"/>
  <sheetData>
    <row r="1" spans="1:10">
      <c r="A1" t="s">
        <v>14</v>
      </c>
      <c r="B1" t="s">
        <v>268</v>
      </c>
      <c r="C1" t="s">
        <v>269</v>
      </c>
      <c r="D1" t="s">
        <v>270</v>
      </c>
      <c r="E1" t="s">
        <v>271</v>
      </c>
      <c r="F1" s="29" t="s">
        <v>570</v>
      </c>
      <c r="G1" s="29" t="s">
        <v>571</v>
      </c>
      <c r="I1" t="s">
        <v>572</v>
      </c>
      <c r="J1" t="s">
        <v>573</v>
      </c>
    </row>
    <row r="2" spans="1:10">
      <c r="A2" t="s">
        <v>272</v>
      </c>
      <c r="B2">
        <v>43038.25</v>
      </c>
      <c r="C2">
        <v>43382.75</v>
      </c>
      <c r="D2">
        <v>42961.75</v>
      </c>
      <c r="E2">
        <v>43203.1</v>
      </c>
      <c r="G2">
        <f>C2-D2</f>
        <v>421</v>
      </c>
      <c r="I2">
        <v>-1551.1500000000015</v>
      </c>
      <c r="J2">
        <v>139.40000000000146</v>
      </c>
    </row>
    <row r="3" spans="1:10">
      <c r="A3" t="s">
        <v>273</v>
      </c>
      <c r="B3">
        <v>43151.45</v>
      </c>
      <c r="C3">
        <v>43482.8</v>
      </c>
      <c r="D3">
        <v>43148.45</v>
      </c>
      <c r="E3">
        <v>43425.25</v>
      </c>
      <c r="F3">
        <f t="shared" ref="F3:F66" si="0">B3-E2</f>
        <v>-51.650000000001455</v>
      </c>
      <c r="G3">
        <f t="shared" ref="G3:G66" si="1">C3-D3</f>
        <v>334.35000000000582</v>
      </c>
      <c r="I3">
        <v>-574.79999999999563</v>
      </c>
      <c r="J3">
        <v>163</v>
      </c>
    </row>
    <row r="4" spans="1:10">
      <c r="A4" t="s">
        <v>274</v>
      </c>
      <c r="B4">
        <v>43417.5</v>
      </c>
      <c r="C4">
        <v>43578.400000000001</v>
      </c>
      <c r="D4">
        <v>42858.65</v>
      </c>
      <c r="E4">
        <v>42958.8</v>
      </c>
      <c r="F4">
        <f t="shared" si="0"/>
        <v>-7.75</v>
      </c>
      <c r="G4">
        <f t="shared" si="1"/>
        <v>719.75</v>
      </c>
      <c r="I4">
        <v>-571.69999999999709</v>
      </c>
      <c r="J4">
        <v>191.95000000000437</v>
      </c>
    </row>
    <row r="5" spans="1:10">
      <c r="A5" t="s">
        <v>275</v>
      </c>
      <c r="B5">
        <v>43073.05</v>
      </c>
      <c r="C5">
        <v>43137.55</v>
      </c>
      <c r="D5">
        <v>42298.6</v>
      </c>
      <c r="E5">
        <v>42608.7</v>
      </c>
      <c r="F5">
        <f t="shared" si="0"/>
        <v>114.25</v>
      </c>
      <c r="G5">
        <f t="shared" si="1"/>
        <v>838.95000000000437</v>
      </c>
      <c r="I5">
        <v>-569.65000000000146</v>
      </c>
      <c r="J5">
        <v>195.09999999999854</v>
      </c>
    </row>
    <row r="6" spans="1:10">
      <c r="A6" t="s">
        <v>276</v>
      </c>
      <c r="B6">
        <v>42649.7</v>
      </c>
      <c r="C6">
        <v>42685.9</v>
      </c>
      <c r="D6">
        <v>41877</v>
      </c>
      <c r="E6">
        <v>42188.800000000003</v>
      </c>
      <c r="F6">
        <f t="shared" si="0"/>
        <v>41</v>
      </c>
      <c r="G6">
        <f t="shared" si="1"/>
        <v>808.90000000000146</v>
      </c>
      <c r="I6">
        <v>-525.65000000000146</v>
      </c>
      <c r="J6">
        <v>196.84999999999854</v>
      </c>
    </row>
    <row r="7" spans="1:10">
      <c r="A7" t="s">
        <v>277</v>
      </c>
      <c r="B7">
        <v>42404.85</v>
      </c>
      <c r="C7">
        <v>42716.800000000003</v>
      </c>
      <c r="D7">
        <v>42186.55</v>
      </c>
      <c r="E7">
        <v>42582.75</v>
      </c>
      <c r="F7">
        <f t="shared" si="0"/>
        <v>216.04999999999563</v>
      </c>
      <c r="G7">
        <f t="shared" si="1"/>
        <v>530.25</v>
      </c>
      <c r="I7">
        <v>-505.30000000000291</v>
      </c>
      <c r="J7">
        <v>198.30000000000291</v>
      </c>
    </row>
    <row r="8" spans="1:10">
      <c r="A8" t="s">
        <v>278</v>
      </c>
      <c r="B8">
        <v>42642</v>
      </c>
      <c r="C8">
        <v>42674.25</v>
      </c>
      <c r="D8">
        <v>41835.75</v>
      </c>
      <c r="E8">
        <v>42014.75</v>
      </c>
      <c r="F8">
        <f t="shared" si="0"/>
        <v>59.25</v>
      </c>
      <c r="G8">
        <f t="shared" si="1"/>
        <v>838.5</v>
      </c>
      <c r="I8">
        <v>-489.15000000000146</v>
      </c>
      <c r="J8">
        <v>202.80000000000291</v>
      </c>
    </row>
    <row r="9" spans="1:10">
      <c r="A9" t="s">
        <v>279</v>
      </c>
      <c r="B9">
        <v>42071.85</v>
      </c>
      <c r="C9">
        <v>42318</v>
      </c>
      <c r="D9">
        <v>41729</v>
      </c>
      <c r="E9">
        <v>42232.7</v>
      </c>
      <c r="F9">
        <f t="shared" si="0"/>
        <v>57.099999999998545</v>
      </c>
      <c r="G9">
        <f t="shared" si="1"/>
        <v>589</v>
      </c>
      <c r="I9">
        <v>-487.75</v>
      </c>
      <c r="J9">
        <v>204.5</v>
      </c>
    </row>
    <row r="10" spans="1:10">
      <c r="A10" t="s">
        <v>280</v>
      </c>
      <c r="B10">
        <v>42238.5</v>
      </c>
      <c r="C10">
        <v>42343.5</v>
      </c>
      <c r="D10">
        <v>41742.949999999997</v>
      </c>
      <c r="E10">
        <v>42082.25</v>
      </c>
      <c r="F10">
        <f t="shared" si="0"/>
        <v>5.8000000000029104</v>
      </c>
      <c r="G10">
        <f t="shared" si="1"/>
        <v>600.55000000000291</v>
      </c>
      <c r="I10">
        <v>-486.15000000000146</v>
      </c>
      <c r="J10">
        <v>212.60000000000582</v>
      </c>
    </row>
    <row r="11" spans="1:10">
      <c r="A11" t="s">
        <v>281</v>
      </c>
      <c r="B11">
        <v>42171.25</v>
      </c>
      <c r="C11">
        <v>42453.95</v>
      </c>
      <c r="D11">
        <v>41885.599999999999</v>
      </c>
      <c r="E11">
        <v>42371.25</v>
      </c>
      <c r="F11">
        <f t="shared" si="0"/>
        <v>89</v>
      </c>
      <c r="G11">
        <f t="shared" si="1"/>
        <v>568.34999999999854</v>
      </c>
      <c r="I11">
        <v>-451.5</v>
      </c>
      <c r="J11">
        <v>214.44999999999709</v>
      </c>
    </row>
    <row r="12" spans="1:10">
      <c r="A12" t="s">
        <v>282</v>
      </c>
      <c r="B12">
        <v>42622.5</v>
      </c>
      <c r="C12">
        <v>42715.65</v>
      </c>
      <c r="D12">
        <v>42066.55</v>
      </c>
      <c r="E12">
        <v>42167.55</v>
      </c>
      <c r="F12">
        <f t="shared" si="0"/>
        <v>251.25</v>
      </c>
      <c r="G12">
        <f t="shared" si="1"/>
        <v>649.09999999999854</v>
      </c>
      <c r="I12">
        <v>-364.69999999999709</v>
      </c>
      <c r="J12">
        <v>220.5</v>
      </c>
    </row>
    <row r="13" spans="1:10">
      <c r="A13" t="s">
        <v>283</v>
      </c>
      <c r="B13">
        <v>42241.2</v>
      </c>
      <c r="C13">
        <v>42383.8</v>
      </c>
      <c r="D13">
        <v>41861.1</v>
      </c>
      <c r="E13">
        <v>42235.05</v>
      </c>
      <c r="F13">
        <f t="shared" si="0"/>
        <v>73.649999999994179</v>
      </c>
      <c r="G13">
        <f t="shared" si="1"/>
        <v>522.70000000000437</v>
      </c>
      <c r="I13">
        <v>-357.84999999999854</v>
      </c>
      <c r="J13">
        <v>225.5</v>
      </c>
    </row>
    <row r="14" spans="1:10">
      <c r="A14" t="s">
        <v>284</v>
      </c>
      <c r="B14">
        <v>42271.8</v>
      </c>
      <c r="C14">
        <v>42555.9</v>
      </c>
      <c r="D14">
        <v>42119.65</v>
      </c>
      <c r="E14">
        <v>42458</v>
      </c>
      <c r="F14">
        <f t="shared" si="0"/>
        <v>36.75</v>
      </c>
      <c r="G14">
        <f t="shared" si="1"/>
        <v>436.25</v>
      </c>
      <c r="I14">
        <v>-310.80000000000291</v>
      </c>
      <c r="J14">
        <v>226.5</v>
      </c>
    </row>
    <row r="15" spans="1:10">
      <c r="A15" t="s">
        <v>285</v>
      </c>
      <c r="B15">
        <v>42416.3</v>
      </c>
      <c r="C15">
        <v>42506.25</v>
      </c>
      <c r="D15">
        <v>42234.9</v>
      </c>
      <c r="E15">
        <v>42328.85</v>
      </c>
      <c r="F15">
        <f t="shared" si="0"/>
        <v>-41.69999999999709</v>
      </c>
      <c r="G15">
        <f t="shared" si="1"/>
        <v>271.34999999999854</v>
      </c>
      <c r="I15">
        <v>-302.79999999999563</v>
      </c>
      <c r="J15">
        <v>231.34999999999854</v>
      </c>
    </row>
    <row r="16" spans="1:10">
      <c r="A16" t="s">
        <v>286</v>
      </c>
      <c r="B16">
        <v>42516.05</v>
      </c>
      <c r="C16">
        <v>42709.2</v>
      </c>
      <c r="D16">
        <v>42366.15</v>
      </c>
      <c r="E16">
        <v>42506.8</v>
      </c>
      <c r="F16">
        <f t="shared" si="0"/>
        <v>187.20000000000437</v>
      </c>
      <c r="G16">
        <f t="shared" si="1"/>
        <v>343.04999999999563</v>
      </c>
      <c r="I16">
        <v>-290.90000000000146</v>
      </c>
      <c r="J16">
        <v>233.5</v>
      </c>
    </row>
    <row r="17" spans="1:10">
      <c r="A17" t="s">
        <v>287</v>
      </c>
      <c r="B17">
        <v>42891.45</v>
      </c>
      <c r="C17">
        <v>43005.85</v>
      </c>
      <c r="D17">
        <v>42727.7</v>
      </c>
      <c r="E17">
        <v>42821.25</v>
      </c>
      <c r="F17">
        <f t="shared" si="0"/>
        <v>384.64999999999418</v>
      </c>
      <c r="G17">
        <f t="shared" si="1"/>
        <v>278.15000000000146</v>
      </c>
      <c r="I17">
        <v>-277.14999999999418</v>
      </c>
      <c r="J17">
        <v>237.5</v>
      </c>
    </row>
    <row r="18" spans="1:10">
      <c r="A18" t="s">
        <v>288</v>
      </c>
      <c r="B18">
        <v>42994.45</v>
      </c>
      <c r="C18">
        <v>43078.9</v>
      </c>
      <c r="D18">
        <v>42615.65</v>
      </c>
      <c r="E18">
        <v>42733.45</v>
      </c>
      <c r="F18">
        <f t="shared" si="0"/>
        <v>173.19999999999709</v>
      </c>
      <c r="G18">
        <f t="shared" si="1"/>
        <v>463.25</v>
      </c>
      <c r="I18">
        <v>-272.85000000000582</v>
      </c>
      <c r="J18">
        <v>240.34999999999854</v>
      </c>
    </row>
    <row r="19" spans="1:10">
      <c r="A19" t="s">
        <v>253</v>
      </c>
      <c r="B19">
        <v>42703.6</v>
      </c>
      <c r="C19">
        <v>42733.05</v>
      </c>
      <c r="D19">
        <v>41540.300000000003</v>
      </c>
      <c r="E19">
        <v>41647.65</v>
      </c>
      <c r="F19">
        <f t="shared" si="0"/>
        <v>-29.849999999998545</v>
      </c>
      <c r="G19">
        <f t="shared" si="1"/>
        <v>1192.75</v>
      </c>
      <c r="I19">
        <v>-271.94999999999709</v>
      </c>
      <c r="J19">
        <v>241.35000000000582</v>
      </c>
    </row>
    <row r="20" spans="1:10">
      <c r="A20" t="s">
        <v>289</v>
      </c>
      <c r="B20">
        <v>41382.35</v>
      </c>
      <c r="C20">
        <v>41417.9</v>
      </c>
      <c r="D20">
        <v>40148.800000000003</v>
      </c>
      <c r="E20">
        <v>40345.300000000003</v>
      </c>
      <c r="F20">
        <f t="shared" si="0"/>
        <v>-265.30000000000291</v>
      </c>
      <c r="G20">
        <f t="shared" si="1"/>
        <v>1269.0999999999985</v>
      </c>
      <c r="I20">
        <v>-265.30000000000291</v>
      </c>
      <c r="J20">
        <v>243.05000000000291</v>
      </c>
    </row>
    <row r="21" spans="1:10">
      <c r="A21" t="s">
        <v>290</v>
      </c>
      <c r="B21">
        <v>39856.15</v>
      </c>
      <c r="C21">
        <v>40789.550000000003</v>
      </c>
      <c r="D21">
        <v>39419.800000000003</v>
      </c>
      <c r="E21">
        <v>40387.449999999997</v>
      </c>
      <c r="F21">
        <f t="shared" si="0"/>
        <v>-489.15000000000146</v>
      </c>
      <c r="G21">
        <f t="shared" si="1"/>
        <v>1369.75</v>
      </c>
      <c r="I21">
        <v>-221.84999999999854</v>
      </c>
      <c r="J21">
        <v>243.19999999999709</v>
      </c>
    </row>
    <row r="22" spans="1:10">
      <c r="A22" t="s">
        <v>291</v>
      </c>
      <c r="B22">
        <v>40563.85</v>
      </c>
      <c r="C22">
        <v>40811.65</v>
      </c>
      <c r="D22">
        <v>40167.699999999997</v>
      </c>
      <c r="E22">
        <v>40655.050000000003</v>
      </c>
      <c r="F22">
        <f t="shared" si="0"/>
        <v>176.40000000000146</v>
      </c>
      <c r="G22">
        <f t="shared" si="1"/>
        <v>643.95000000000437</v>
      </c>
      <c r="I22">
        <v>-220</v>
      </c>
      <c r="J22">
        <v>244</v>
      </c>
    </row>
    <row r="23" spans="1:10">
      <c r="A23" t="s">
        <v>292</v>
      </c>
      <c r="B23">
        <v>41115</v>
      </c>
      <c r="C23">
        <v>42015.65</v>
      </c>
      <c r="D23">
        <v>39490.5</v>
      </c>
      <c r="E23">
        <v>40513</v>
      </c>
      <c r="F23">
        <f t="shared" si="0"/>
        <v>459.94999999999709</v>
      </c>
      <c r="G23">
        <f t="shared" si="1"/>
        <v>2525.1500000000015</v>
      </c>
      <c r="I23">
        <v>-217.84999999999854</v>
      </c>
      <c r="J23">
        <v>247.75</v>
      </c>
    </row>
    <row r="24" spans="1:10">
      <c r="A24" t="s">
        <v>293</v>
      </c>
      <c r="B24">
        <v>39943.35</v>
      </c>
      <c r="C24">
        <v>40757.599999999999</v>
      </c>
      <c r="D24">
        <v>39761.449999999997</v>
      </c>
      <c r="E24">
        <v>40669.300000000003</v>
      </c>
      <c r="F24">
        <f t="shared" si="0"/>
        <v>-569.65000000000146</v>
      </c>
      <c r="G24">
        <f t="shared" si="1"/>
        <v>996.15000000000146</v>
      </c>
      <c r="I24">
        <v>-205</v>
      </c>
      <c r="J24">
        <v>247.79999999999563</v>
      </c>
    </row>
    <row r="25" spans="1:10">
      <c r="A25" t="s">
        <v>294</v>
      </c>
      <c r="B25">
        <v>41019.35</v>
      </c>
      <c r="C25">
        <v>41539.949999999997</v>
      </c>
      <c r="D25">
        <v>40609.75</v>
      </c>
      <c r="E25">
        <v>41499.699999999997</v>
      </c>
      <c r="F25">
        <f t="shared" si="0"/>
        <v>350.04999999999563</v>
      </c>
      <c r="G25">
        <f t="shared" si="1"/>
        <v>930.19999999999709</v>
      </c>
      <c r="I25">
        <v>-202.5</v>
      </c>
      <c r="J25">
        <v>248.45000000000437</v>
      </c>
    </row>
    <row r="26" spans="1:10">
      <c r="A26" t="s">
        <v>295</v>
      </c>
      <c r="B26">
        <v>41530.15</v>
      </c>
      <c r="C26">
        <v>41724.5</v>
      </c>
      <c r="D26">
        <v>41261.199999999997</v>
      </c>
      <c r="E26">
        <v>41374.65</v>
      </c>
      <c r="F26">
        <f t="shared" si="0"/>
        <v>30.450000000004366</v>
      </c>
      <c r="G26">
        <f t="shared" si="1"/>
        <v>463.30000000000291</v>
      </c>
      <c r="I26">
        <v>-197.25</v>
      </c>
      <c r="J26">
        <v>249.80000000000291</v>
      </c>
    </row>
    <row r="27" spans="1:10">
      <c r="A27" t="s">
        <v>296</v>
      </c>
      <c r="B27">
        <v>41513.1</v>
      </c>
      <c r="C27">
        <v>41630.75</v>
      </c>
      <c r="D27">
        <v>41095.1</v>
      </c>
      <c r="E27">
        <v>41490.949999999997</v>
      </c>
      <c r="F27">
        <f t="shared" si="0"/>
        <v>138.44999999999709</v>
      </c>
      <c r="G27">
        <f t="shared" si="1"/>
        <v>535.65000000000146</v>
      </c>
      <c r="I27">
        <v>-195.90000000000146</v>
      </c>
      <c r="J27">
        <v>250.89999999999418</v>
      </c>
    </row>
    <row r="28" spans="1:10">
      <c r="A28" t="s">
        <v>297</v>
      </c>
      <c r="B28">
        <v>41542.050000000003</v>
      </c>
      <c r="C28">
        <v>41791.949999999997</v>
      </c>
      <c r="D28">
        <v>41403.050000000003</v>
      </c>
      <c r="E28">
        <v>41537.65</v>
      </c>
      <c r="F28">
        <f t="shared" si="0"/>
        <v>51.100000000005821</v>
      </c>
      <c r="G28">
        <f t="shared" si="1"/>
        <v>388.89999999999418</v>
      </c>
      <c r="I28">
        <v>-195.19999999999709</v>
      </c>
      <c r="J28">
        <v>251.80000000000291</v>
      </c>
    </row>
    <row r="29" spans="1:10">
      <c r="A29" t="s">
        <v>298</v>
      </c>
      <c r="B29">
        <v>41634</v>
      </c>
      <c r="C29">
        <v>41634</v>
      </c>
      <c r="D29">
        <v>41252.949999999997</v>
      </c>
      <c r="E29">
        <v>41554.300000000003</v>
      </c>
      <c r="F29">
        <f t="shared" si="0"/>
        <v>96.349999999998545</v>
      </c>
      <c r="G29">
        <f t="shared" si="1"/>
        <v>381.05000000000291</v>
      </c>
      <c r="I29">
        <v>-190.40000000000146</v>
      </c>
      <c r="J29">
        <v>252.90000000000146</v>
      </c>
    </row>
    <row r="30" spans="1:10">
      <c r="A30" t="s">
        <v>299</v>
      </c>
      <c r="B30">
        <v>41452.400000000001</v>
      </c>
      <c r="C30">
        <v>41678.9</v>
      </c>
      <c r="D30">
        <v>41424.9</v>
      </c>
      <c r="E30">
        <v>41559.4</v>
      </c>
      <c r="F30">
        <f t="shared" si="0"/>
        <v>-101.90000000000146</v>
      </c>
      <c r="G30">
        <f t="shared" si="1"/>
        <v>254</v>
      </c>
      <c r="I30">
        <v>-179.44999999999709</v>
      </c>
      <c r="J30">
        <v>254</v>
      </c>
    </row>
    <row r="31" spans="1:10">
      <c r="A31" t="s">
        <v>300</v>
      </c>
      <c r="B31">
        <v>41563.5</v>
      </c>
      <c r="C31">
        <v>41662.550000000003</v>
      </c>
      <c r="D31">
        <v>41157.9</v>
      </c>
      <c r="E31">
        <v>41282.199999999997</v>
      </c>
      <c r="F31">
        <f t="shared" si="0"/>
        <v>4.0999999999985448</v>
      </c>
      <c r="G31">
        <f t="shared" si="1"/>
        <v>504.65000000000146</v>
      </c>
      <c r="I31">
        <v>-172.05000000000291</v>
      </c>
      <c r="J31">
        <v>256.19999999999709</v>
      </c>
    </row>
    <row r="32" spans="1:10">
      <c r="A32" t="s">
        <v>301</v>
      </c>
      <c r="B32">
        <v>41410.449999999997</v>
      </c>
      <c r="C32">
        <v>41718</v>
      </c>
      <c r="D32">
        <v>41195.75</v>
      </c>
      <c r="E32">
        <v>41648.35</v>
      </c>
      <c r="F32">
        <f t="shared" si="0"/>
        <v>128.25</v>
      </c>
      <c r="G32">
        <f t="shared" si="1"/>
        <v>522.25</v>
      </c>
      <c r="I32">
        <v>-170.25</v>
      </c>
      <c r="J32">
        <v>257.75</v>
      </c>
    </row>
    <row r="33" spans="1:10">
      <c r="A33" t="s">
        <v>302</v>
      </c>
      <c r="B33">
        <v>41674.6</v>
      </c>
      <c r="C33">
        <v>41795.449999999997</v>
      </c>
      <c r="D33">
        <v>41455.599999999999</v>
      </c>
      <c r="E33">
        <v>41731.050000000003</v>
      </c>
      <c r="F33">
        <f t="shared" si="0"/>
        <v>26.25</v>
      </c>
      <c r="G33">
        <f t="shared" si="1"/>
        <v>339.84999999999854</v>
      </c>
      <c r="I33">
        <v>-168.80000000000291</v>
      </c>
      <c r="J33">
        <v>259.29999999999563</v>
      </c>
    </row>
    <row r="34" spans="1:10">
      <c r="A34" t="s">
        <v>303</v>
      </c>
      <c r="B34">
        <v>41925.699999999997</v>
      </c>
      <c r="C34">
        <v>41979.1</v>
      </c>
      <c r="D34">
        <v>41521.949999999997</v>
      </c>
      <c r="E34">
        <v>41631.35</v>
      </c>
      <c r="F34">
        <f t="shared" si="0"/>
        <v>194.64999999999418</v>
      </c>
      <c r="G34">
        <f t="shared" si="1"/>
        <v>457.15000000000146</v>
      </c>
      <c r="I34">
        <v>-166.59999999999854</v>
      </c>
      <c r="J34">
        <v>264.05000000000291</v>
      </c>
    </row>
    <row r="35" spans="1:10">
      <c r="A35" t="s">
        <v>304</v>
      </c>
      <c r="B35">
        <v>41514</v>
      </c>
      <c r="C35">
        <v>41516.300000000003</v>
      </c>
      <c r="D35">
        <v>40882.699999999997</v>
      </c>
      <c r="E35">
        <v>41131.75</v>
      </c>
      <c r="F35">
        <f t="shared" si="0"/>
        <v>-117.34999999999854</v>
      </c>
      <c r="G35">
        <f t="shared" si="1"/>
        <v>633.60000000000582</v>
      </c>
      <c r="I35">
        <v>-162.90000000000146</v>
      </c>
      <c r="J35">
        <v>267</v>
      </c>
    </row>
    <row r="36" spans="1:10">
      <c r="A36" t="s">
        <v>305</v>
      </c>
      <c r="B36">
        <v>41221.550000000003</v>
      </c>
      <c r="C36">
        <v>41292.6</v>
      </c>
      <c r="D36">
        <v>40580.1</v>
      </c>
      <c r="E36">
        <v>40701.699999999997</v>
      </c>
      <c r="F36">
        <f t="shared" si="0"/>
        <v>89.80000000000291</v>
      </c>
      <c r="G36">
        <f t="shared" si="1"/>
        <v>712.5</v>
      </c>
      <c r="I36">
        <v>-158.29999999999563</v>
      </c>
      <c r="J36">
        <v>268.5</v>
      </c>
    </row>
    <row r="37" spans="1:10">
      <c r="A37" t="s">
        <v>306</v>
      </c>
      <c r="B37">
        <v>40784.9</v>
      </c>
      <c r="C37">
        <v>40946.199999999997</v>
      </c>
      <c r="D37">
        <v>40508.25</v>
      </c>
      <c r="E37">
        <v>40673.599999999999</v>
      </c>
      <c r="F37">
        <f t="shared" si="0"/>
        <v>83.200000000004366</v>
      </c>
      <c r="G37">
        <f t="shared" si="1"/>
        <v>437.94999999999709</v>
      </c>
      <c r="I37">
        <v>-155.55000000000291</v>
      </c>
      <c r="J37">
        <v>269.30000000000291</v>
      </c>
    </row>
    <row r="38" spans="1:10">
      <c r="A38" t="s">
        <v>307</v>
      </c>
      <c r="B38">
        <v>40494.15</v>
      </c>
      <c r="C38">
        <v>40529.25</v>
      </c>
      <c r="D38">
        <v>39899</v>
      </c>
      <c r="E38">
        <v>39995.9</v>
      </c>
      <c r="F38">
        <f t="shared" si="0"/>
        <v>-179.44999999999709</v>
      </c>
      <c r="G38">
        <f t="shared" si="1"/>
        <v>630.25</v>
      </c>
      <c r="I38">
        <v>-154</v>
      </c>
      <c r="J38">
        <v>269.90000000000146</v>
      </c>
    </row>
    <row r="39" spans="1:10">
      <c r="A39" t="s">
        <v>254</v>
      </c>
      <c r="B39">
        <v>39983.699999999997</v>
      </c>
      <c r="C39">
        <v>40147.800000000003</v>
      </c>
      <c r="D39">
        <v>39600.25</v>
      </c>
      <c r="E39">
        <v>40001.550000000003</v>
      </c>
      <c r="F39">
        <f t="shared" si="0"/>
        <v>-12.200000000004366</v>
      </c>
      <c r="G39">
        <f t="shared" si="1"/>
        <v>547.55000000000291</v>
      </c>
      <c r="I39">
        <v>-151.69999999999709</v>
      </c>
      <c r="J39">
        <v>271.34999999999854</v>
      </c>
    </row>
    <row r="40" spans="1:10">
      <c r="A40" t="s">
        <v>308</v>
      </c>
      <c r="B40">
        <v>40259.1</v>
      </c>
      <c r="C40">
        <v>40348.1</v>
      </c>
      <c r="D40">
        <v>39818.9</v>
      </c>
      <c r="E40">
        <v>39909.4</v>
      </c>
      <c r="F40">
        <f t="shared" si="0"/>
        <v>257.54999999999563</v>
      </c>
      <c r="G40">
        <f t="shared" si="1"/>
        <v>529.19999999999709</v>
      </c>
      <c r="I40">
        <v>-140.34999999999854</v>
      </c>
      <c r="J40">
        <v>273.70000000000437</v>
      </c>
    </row>
    <row r="41" spans="1:10">
      <c r="A41" t="s">
        <v>309</v>
      </c>
      <c r="B41">
        <v>39820.400000000001</v>
      </c>
      <c r="C41">
        <v>40371.449999999997</v>
      </c>
      <c r="D41">
        <v>39745.4</v>
      </c>
      <c r="E41">
        <v>40307.1</v>
      </c>
      <c r="F41">
        <f t="shared" si="0"/>
        <v>-89</v>
      </c>
      <c r="G41">
        <f t="shared" si="1"/>
        <v>626.04999999999563</v>
      </c>
      <c r="I41">
        <v>-135.34999999999854</v>
      </c>
      <c r="J41">
        <v>273.94999999999709</v>
      </c>
    </row>
    <row r="42" spans="1:10">
      <c r="A42" t="s">
        <v>310</v>
      </c>
      <c r="B42">
        <v>40302.699999999997</v>
      </c>
      <c r="C42">
        <v>40391.449999999997</v>
      </c>
      <c r="D42">
        <v>40073</v>
      </c>
      <c r="E42">
        <v>40269.050000000003</v>
      </c>
      <c r="F42">
        <f t="shared" si="0"/>
        <v>-4.4000000000014552</v>
      </c>
      <c r="G42">
        <f t="shared" si="1"/>
        <v>318.44999999999709</v>
      </c>
      <c r="I42">
        <v>-133.70000000000437</v>
      </c>
      <c r="J42">
        <v>274.40000000000146</v>
      </c>
    </row>
    <row r="43" spans="1:10">
      <c r="A43" t="s">
        <v>311</v>
      </c>
      <c r="B43">
        <v>40473.85</v>
      </c>
      <c r="C43">
        <v>40725.35</v>
      </c>
      <c r="D43">
        <v>40341.949999999997</v>
      </c>
      <c r="E43">
        <v>40698.15</v>
      </c>
      <c r="F43">
        <f t="shared" si="0"/>
        <v>204.79999999999563</v>
      </c>
      <c r="G43">
        <f t="shared" si="1"/>
        <v>383.40000000000146</v>
      </c>
      <c r="I43">
        <v>-132.84999999999854</v>
      </c>
      <c r="J43">
        <v>276.34999999999854</v>
      </c>
    </row>
    <row r="44" spans="1:10">
      <c r="A44" t="s">
        <v>312</v>
      </c>
      <c r="B44">
        <v>40604.550000000003</v>
      </c>
      <c r="C44">
        <v>40773.25</v>
      </c>
      <c r="D44">
        <v>40312.9</v>
      </c>
      <c r="E44">
        <v>40389.800000000003</v>
      </c>
      <c r="F44">
        <f t="shared" si="0"/>
        <v>-93.599999999998545</v>
      </c>
      <c r="G44">
        <f t="shared" si="1"/>
        <v>460.34999999999854</v>
      </c>
      <c r="I44">
        <v>-132.5</v>
      </c>
      <c r="J44">
        <v>276.79999999999563</v>
      </c>
    </row>
    <row r="45" spans="1:10">
      <c r="A45" t="s">
        <v>313</v>
      </c>
      <c r="B45">
        <v>40671.4</v>
      </c>
      <c r="C45">
        <v>41390.15</v>
      </c>
      <c r="D45">
        <v>40605.35</v>
      </c>
      <c r="E45">
        <v>41251.35</v>
      </c>
      <c r="F45">
        <f t="shared" si="0"/>
        <v>281.59999999999854</v>
      </c>
      <c r="G45">
        <f t="shared" si="1"/>
        <v>784.80000000000291</v>
      </c>
      <c r="I45">
        <v>-131.75</v>
      </c>
      <c r="J45">
        <v>278.15000000000146</v>
      </c>
    </row>
    <row r="46" spans="1:10">
      <c r="A46" t="s">
        <v>314</v>
      </c>
      <c r="B46">
        <v>41418.400000000001</v>
      </c>
      <c r="C46">
        <v>41671.199999999997</v>
      </c>
      <c r="D46">
        <v>41259.15</v>
      </c>
      <c r="E46">
        <v>41350.400000000001</v>
      </c>
      <c r="F46">
        <f t="shared" si="0"/>
        <v>167.05000000000291</v>
      </c>
      <c r="G46">
        <f t="shared" si="1"/>
        <v>412.04999999999563</v>
      </c>
      <c r="I46">
        <v>-130.55000000000291</v>
      </c>
      <c r="J46">
        <v>278.15000000000146</v>
      </c>
    </row>
    <row r="47" spans="1:10">
      <c r="A47" t="s">
        <v>315</v>
      </c>
      <c r="B47">
        <v>41178.35</v>
      </c>
      <c r="C47">
        <v>41625.35</v>
      </c>
      <c r="D47">
        <v>41100.35</v>
      </c>
      <c r="E47">
        <v>41577.1</v>
      </c>
      <c r="F47">
        <f t="shared" si="0"/>
        <v>-172.05000000000291</v>
      </c>
      <c r="G47">
        <f t="shared" si="1"/>
        <v>525</v>
      </c>
      <c r="I47">
        <v>-129.34999999999854</v>
      </c>
      <c r="J47">
        <v>279</v>
      </c>
    </row>
    <row r="48" spans="1:10">
      <c r="A48" t="s">
        <v>316</v>
      </c>
      <c r="B48">
        <v>41532.65</v>
      </c>
      <c r="C48">
        <v>41659</v>
      </c>
      <c r="D48">
        <v>41208.1</v>
      </c>
      <c r="E48">
        <v>41256.75</v>
      </c>
      <c r="F48">
        <f t="shared" si="0"/>
        <v>-44.44999999999709</v>
      </c>
      <c r="G48">
        <f t="shared" si="1"/>
        <v>450.90000000000146</v>
      </c>
      <c r="I48">
        <v>-129.34999999999854</v>
      </c>
      <c r="J48">
        <v>281.65000000000146</v>
      </c>
    </row>
    <row r="49" spans="1:10">
      <c r="A49" t="s">
        <v>317</v>
      </c>
      <c r="B49">
        <v>40805.25</v>
      </c>
      <c r="C49">
        <v>40839</v>
      </c>
      <c r="D49">
        <v>40341.699999999997</v>
      </c>
      <c r="E49">
        <v>40485.449999999997</v>
      </c>
      <c r="F49">
        <f t="shared" si="0"/>
        <v>-451.5</v>
      </c>
      <c r="G49">
        <f t="shared" si="1"/>
        <v>497.30000000000291</v>
      </c>
      <c r="I49">
        <v>-123.59999999999854</v>
      </c>
      <c r="J49">
        <v>283.54999999999563</v>
      </c>
    </row>
    <row r="50" spans="1:10">
      <c r="A50" t="s">
        <v>318</v>
      </c>
      <c r="B50">
        <v>40356.1</v>
      </c>
      <c r="C50">
        <v>40690.050000000003</v>
      </c>
      <c r="D50">
        <v>39454.6</v>
      </c>
      <c r="E50">
        <v>39564.699999999997</v>
      </c>
      <c r="F50">
        <f t="shared" si="0"/>
        <v>-129.34999999999854</v>
      </c>
      <c r="G50">
        <f t="shared" si="1"/>
        <v>1235.4500000000044</v>
      </c>
      <c r="I50">
        <v>-122.95000000000437</v>
      </c>
      <c r="J50">
        <v>285.20000000000437</v>
      </c>
    </row>
    <row r="51" spans="1:10">
      <c r="A51" t="s">
        <v>319</v>
      </c>
      <c r="B51">
        <v>39522.400000000001</v>
      </c>
      <c r="C51">
        <v>39768.5</v>
      </c>
      <c r="D51">
        <v>39132.6</v>
      </c>
      <c r="E51">
        <v>39411.4</v>
      </c>
      <c r="F51">
        <f t="shared" si="0"/>
        <v>-42.299999999995634</v>
      </c>
      <c r="G51">
        <f t="shared" si="1"/>
        <v>635.90000000000146</v>
      </c>
      <c r="I51">
        <v>-119.44999999999709</v>
      </c>
      <c r="J51">
        <v>287.5</v>
      </c>
    </row>
    <row r="52" spans="1:10">
      <c r="A52" t="s">
        <v>320</v>
      </c>
      <c r="B52">
        <v>39777.9</v>
      </c>
      <c r="C52">
        <v>39914.1</v>
      </c>
      <c r="D52">
        <v>38934.65</v>
      </c>
      <c r="E52">
        <v>39051.5</v>
      </c>
      <c r="F52">
        <f t="shared" si="0"/>
        <v>366.5</v>
      </c>
      <c r="G52">
        <f t="shared" si="1"/>
        <v>979.44999999999709</v>
      </c>
      <c r="I52">
        <v>-118.40000000000146</v>
      </c>
      <c r="J52">
        <v>289.34999999999854</v>
      </c>
    </row>
    <row r="53" spans="1:10">
      <c r="A53" t="s">
        <v>321</v>
      </c>
      <c r="B53">
        <v>39061.699999999997</v>
      </c>
      <c r="C53">
        <v>39381.4</v>
      </c>
      <c r="D53">
        <v>38613.15</v>
      </c>
      <c r="E53">
        <v>39132.6</v>
      </c>
      <c r="F53">
        <f t="shared" si="0"/>
        <v>10.19999999999709</v>
      </c>
      <c r="G53">
        <f t="shared" si="1"/>
        <v>768.25</v>
      </c>
      <c r="I53">
        <v>-118.34999999999854</v>
      </c>
      <c r="J53">
        <v>289.40000000000146</v>
      </c>
    </row>
    <row r="54" spans="1:10">
      <c r="A54" t="s">
        <v>322</v>
      </c>
      <c r="B54">
        <v>39442.400000000001</v>
      </c>
      <c r="C54">
        <v>39705.15</v>
      </c>
      <c r="D54">
        <v>38926.800000000003</v>
      </c>
      <c r="E54">
        <v>39598.1</v>
      </c>
      <c r="F54">
        <f t="shared" si="0"/>
        <v>309.80000000000291</v>
      </c>
      <c r="G54">
        <f t="shared" si="1"/>
        <v>778.34999999999854</v>
      </c>
      <c r="I54">
        <v>-117.34999999999854</v>
      </c>
      <c r="J54">
        <v>291.09999999999854</v>
      </c>
    </row>
    <row r="55" spans="1:10">
      <c r="A55" t="s">
        <v>323</v>
      </c>
      <c r="B55">
        <v>39512.1</v>
      </c>
      <c r="C55">
        <v>39512.1</v>
      </c>
      <c r="D55">
        <v>38941.9</v>
      </c>
      <c r="E55">
        <v>39361.949999999997</v>
      </c>
      <c r="F55">
        <f t="shared" si="0"/>
        <v>-86</v>
      </c>
      <c r="G55">
        <f t="shared" si="1"/>
        <v>570.19999999999709</v>
      </c>
      <c r="I55">
        <v>-101.90000000000146</v>
      </c>
      <c r="J55">
        <v>291.90000000000146</v>
      </c>
    </row>
    <row r="56" spans="1:10">
      <c r="A56" t="s">
        <v>324</v>
      </c>
      <c r="B56">
        <v>39599.65</v>
      </c>
      <c r="C56">
        <v>39970.9</v>
      </c>
      <c r="D56">
        <v>39366.300000000003</v>
      </c>
      <c r="E56">
        <v>39894.699999999997</v>
      </c>
      <c r="F56">
        <f t="shared" si="0"/>
        <v>237.70000000000437</v>
      </c>
      <c r="G56">
        <f t="shared" si="1"/>
        <v>604.59999999999854</v>
      </c>
      <c r="I56">
        <v>-99.150000000001455</v>
      </c>
      <c r="J56">
        <v>293.29999999999563</v>
      </c>
    </row>
    <row r="57" spans="1:10">
      <c r="A57" t="s">
        <v>325</v>
      </c>
      <c r="B57">
        <v>40036</v>
      </c>
      <c r="C57">
        <v>40085.599999999999</v>
      </c>
      <c r="D57">
        <v>39837.800000000003</v>
      </c>
      <c r="E57">
        <v>39999.050000000003</v>
      </c>
      <c r="F57">
        <f t="shared" si="0"/>
        <v>141.30000000000291</v>
      </c>
      <c r="G57">
        <f t="shared" si="1"/>
        <v>247.79999999999563</v>
      </c>
      <c r="I57">
        <v>-96.30000000000291</v>
      </c>
      <c r="J57">
        <v>298.79999999999563</v>
      </c>
    </row>
    <row r="58" spans="1:10">
      <c r="A58" t="s">
        <v>326</v>
      </c>
      <c r="B58">
        <v>39836.15</v>
      </c>
      <c r="C58">
        <v>40201.599999999999</v>
      </c>
      <c r="D58">
        <v>39552.5</v>
      </c>
      <c r="E58">
        <v>39616.9</v>
      </c>
      <c r="F58">
        <f t="shared" si="0"/>
        <v>-162.90000000000146</v>
      </c>
      <c r="G58">
        <f t="shared" si="1"/>
        <v>649.09999999999854</v>
      </c>
      <c r="I58">
        <v>-93.599999999998545</v>
      </c>
      <c r="J58">
        <v>299.15000000000146</v>
      </c>
    </row>
    <row r="59" spans="1:10">
      <c r="A59" t="s">
        <v>327</v>
      </c>
      <c r="B59">
        <v>39555.25</v>
      </c>
      <c r="C59">
        <v>39767.9</v>
      </c>
      <c r="D59">
        <v>39294.9</v>
      </c>
      <c r="E59">
        <v>39395.35</v>
      </c>
      <c r="F59">
        <f t="shared" si="0"/>
        <v>-61.650000000001455</v>
      </c>
      <c r="G59">
        <f t="shared" si="1"/>
        <v>473</v>
      </c>
      <c r="I59">
        <v>-91.25</v>
      </c>
      <c r="J59">
        <v>302.55000000000291</v>
      </c>
    </row>
    <row r="60" spans="1:10">
      <c r="A60" t="s">
        <v>328</v>
      </c>
      <c r="B60">
        <v>39484.699999999997</v>
      </c>
      <c r="C60">
        <v>39695.199999999997</v>
      </c>
      <c r="D60">
        <v>39273.75</v>
      </c>
      <c r="E60">
        <v>39431.300000000003</v>
      </c>
      <c r="F60">
        <f t="shared" si="0"/>
        <v>89.349999999998545</v>
      </c>
      <c r="G60">
        <f t="shared" si="1"/>
        <v>421.44999999999709</v>
      </c>
      <c r="I60">
        <v>-90.599999999998545</v>
      </c>
      <c r="J60">
        <v>303.84999999999854</v>
      </c>
    </row>
    <row r="61" spans="1:10">
      <c r="A61" t="s">
        <v>329</v>
      </c>
      <c r="B61">
        <v>39545.050000000003</v>
      </c>
      <c r="C61">
        <v>39645.199999999997</v>
      </c>
      <c r="D61">
        <v>39326.1</v>
      </c>
      <c r="E61">
        <v>39567.9</v>
      </c>
      <c r="F61">
        <f t="shared" si="0"/>
        <v>113.75</v>
      </c>
      <c r="G61">
        <f t="shared" si="1"/>
        <v>319.09999999999854</v>
      </c>
      <c r="I61">
        <v>-89</v>
      </c>
      <c r="J61">
        <v>304.54999999999563</v>
      </c>
    </row>
    <row r="62" spans="1:10">
      <c r="A62" t="s">
        <v>255</v>
      </c>
      <c r="B62">
        <v>39611.550000000003</v>
      </c>
      <c r="C62">
        <v>40055</v>
      </c>
      <c r="D62">
        <v>39609.550000000003</v>
      </c>
      <c r="E62">
        <v>39910.15</v>
      </c>
      <c r="F62">
        <f t="shared" si="0"/>
        <v>43.650000000001455</v>
      </c>
      <c r="G62">
        <f t="shared" si="1"/>
        <v>445.44999999999709</v>
      </c>
      <c r="I62">
        <v>-88.80000000000291</v>
      </c>
      <c r="J62">
        <v>306.80000000000291</v>
      </c>
    </row>
    <row r="63" spans="1:10">
      <c r="A63" t="s">
        <v>330</v>
      </c>
      <c r="B63">
        <v>40231.25</v>
      </c>
      <c r="C63">
        <v>40690.400000000001</v>
      </c>
      <c r="D63">
        <v>40180.199999999997</v>
      </c>
      <c r="E63">
        <v>40608.65</v>
      </c>
      <c r="F63">
        <f t="shared" si="0"/>
        <v>321.09999999999854</v>
      </c>
      <c r="G63">
        <f t="shared" si="1"/>
        <v>510.20000000000437</v>
      </c>
      <c r="I63">
        <v>-87.5</v>
      </c>
      <c r="J63">
        <v>310.05000000000291</v>
      </c>
    </row>
    <row r="64" spans="1:10">
      <c r="A64" t="s">
        <v>331</v>
      </c>
      <c r="B64">
        <v>40695.800000000003</v>
      </c>
      <c r="C64">
        <v>40857.599999999999</v>
      </c>
      <c r="D64">
        <v>40535.9</v>
      </c>
      <c r="E64">
        <v>40813.050000000003</v>
      </c>
      <c r="F64">
        <f t="shared" si="0"/>
        <v>87.150000000001455</v>
      </c>
      <c r="G64">
        <f t="shared" si="1"/>
        <v>321.69999999999709</v>
      </c>
      <c r="I64">
        <v>-86</v>
      </c>
      <c r="J64">
        <v>311.69999999999709</v>
      </c>
    </row>
    <row r="65" spans="1:10">
      <c r="A65" t="s">
        <v>332</v>
      </c>
      <c r="B65">
        <v>40972.300000000003</v>
      </c>
      <c r="C65">
        <v>41071.15</v>
      </c>
      <c r="D65">
        <v>40802.65</v>
      </c>
      <c r="E65">
        <v>40999.15</v>
      </c>
      <c r="F65">
        <f t="shared" si="0"/>
        <v>159.25</v>
      </c>
      <c r="G65">
        <f t="shared" si="1"/>
        <v>268.5</v>
      </c>
      <c r="I65">
        <v>-85.149999999994179</v>
      </c>
      <c r="J65">
        <v>312.54999999999563</v>
      </c>
    </row>
    <row r="66" spans="1:10">
      <c r="A66" t="s">
        <v>333</v>
      </c>
      <c r="B66">
        <v>40940.699999999997</v>
      </c>
      <c r="C66">
        <v>41274.699999999997</v>
      </c>
      <c r="D66">
        <v>40820.550000000003</v>
      </c>
      <c r="E66">
        <v>41041</v>
      </c>
      <c r="F66">
        <f t="shared" si="0"/>
        <v>-58.450000000004366</v>
      </c>
      <c r="G66">
        <f t="shared" si="1"/>
        <v>454.14999999999418</v>
      </c>
      <c r="I66">
        <v>-83.25</v>
      </c>
      <c r="J66">
        <v>312.65000000000146</v>
      </c>
    </row>
    <row r="67" spans="1:10">
      <c r="A67" t="s">
        <v>334</v>
      </c>
      <c r="B67">
        <v>41116.15</v>
      </c>
      <c r="C67">
        <v>41139.85</v>
      </c>
      <c r="D67">
        <v>40727.25</v>
      </c>
      <c r="E67">
        <v>40834.65</v>
      </c>
      <c r="F67">
        <f t="shared" ref="F67:F130" si="2">B67-E66</f>
        <v>75.150000000001455</v>
      </c>
      <c r="G67">
        <f t="shared" ref="G67:G130" si="3">C67-D67</f>
        <v>412.59999999999854</v>
      </c>
      <c r="I67">
        <v>-83.19999999999709</v>
      </c>
      <c r="J67">
        <v>315.04999999999563</v>
      </c>
    </row>
    <row r="68" spans="1:10">
      <c r="A68" t="s">
        <v>335</v>
      </c>
      <c r="B68">
        <v>41232</v>
      </c>
      <c r="C68">
        <v>41403.25</v>
      </c>
      <c r="D68">
        <v>40990.199999999997</v>
      </c>
      <c r="E68">
        <v>41366.5</v>
      </c>
      <c r="F68">
        <f t="shared" si="2"/>
        <v>397.34999999999854</v>
      </c>
      <c r="G68">
        <f t="shared" si="3"/>
        <v>413.05000000000291</v>
      </c>
      <c r="I68">
        <v>-83.049999999995634</v>
      </c>
      <c r="J68">
        <v>316.44999999999709</v>
      </c>
    </row>
    <row r="69" spans="1:10">
      <c r="A69" t="s">
        <v>336</v>
      </c>
      <c r="B69">
        <v>41426</v>
      </c>
      <c r="C69">
        <v>41610.15</v>
      </c>
      <c r="D69">
        <v>41332</v>
      </c>
      <c r="E69">
        <v>41557.949999999997</v>
      </c>
      <c r="F69">
        <f t="shared" si="2"/>
        <v>59.5</v>
      </c>
      <c r="G69">
        <f t="shared" si="3"/>
        <v>278.15000000000146</v>
      </c>
      <c r="I69">
        <v>-81.700000000004366</v>
      </c>
      <c r="J69">
        <v>317.40000000000146</v>
      </c>
    </row>
    <row r="70" spans="1:10">
      <c r="A70" t="s">
        <v>337</v>
      </c>
      <c r="B70">
        <v>41680.1</v>
      </c>
      <c r="C70">
        <v>42196.2</v>
      </c>
      <c r="D70">
        <v>41502.65</v>
      </c>
      <c r="E70">
        <v>42132.55</v>
      </c>
      <c r="F70">
        <f t="shared" si="2"/>
        <v>122.15000000000146</v>
      </c>
      <c r="G70">
        <f t="shared" si="3"/>
        <v>693.54999999999563</v>
      </c>
      <c r="I70">
        <v>-81.55000000000291</v>
      </c>
      <c r="J70">
        <v>317.75</v>
      </c>
    </row>
    <row r="71" spans="1:10">
      <c r="A71" t="s">
        <v>338</v>
      </c>
      <c r="B71">
        <v>42603.55</v>
      </c>
      <c r="C71">
        <v>42603.55</v>
      </c>
      <c r="D71">
        <v>41799</v>
      </c>
      <c r="E71">
        <v>42262.55</v>
      </c>
      <c r="F71">
        <f t="shared" si="2"/>
        <v>471</v>
      </c>
      <c r="G71">
        <f t="shared" si="3"/>
        <v>804.55000000000291</v>
      </c>
      <c r="I71">
        <v>-76.599999999998545</v>
      </c>
      <c r="J71">
        <v>318.44999999999709</v>
      </c>
    </row>
    <row r="72" spans="1:10">
      <c r="A72" t="s">
        <v>339</v>
      </c>
      <c r="B72">
        <v>42406.95</v>
      </c>
      <c r="C72">
        <v>42500.7</v>
      </c>
      <c r="D72">
        <v>42114.35</v>
      </c>
      <c r="E72">
        <v>42265.2</v>
      </c>
      <c r="F72">
        <f t="shared" si="2"/>
        <v>144.39999999999418</v>
      </c>
      <c r="G72">
        <f t="shared" si="3"/>
        <v>386.34999999999854</v>
      </c>
      <c r="I72">
        <v>-76</v>
      </c>
      <c r="J72">
        <v>319.09999999999854</v>
      </c>
    </row>
    <row r="73" spans="1:10">
      <c r="A73" t="s">
        <v>340</v>
      </c>
      <c r="B73">
        <v>42280.1</v>
      </c>
      <c r="C73">
        <v>42339.9</v>
      </c>
      <c r="D73">
        <v>42022.15</v>
      </c>
      <c r="E73">
        <v>42154</v>
      </c>
      <c r="F73">
        <f t="shared" si="2"/>
        <v>14.900000000001455</v>
      </c>
      <c r="G73">
        <f t="shared" si="3"/>
        <v>317.75</v>
      </c>
      <c r="I73">
        <v>-75.05000000000291</v>
      </c>
      <c r="J73">
        <v>321.69999999999709</v>
      </c>
    </row>
    <row r="74" spans="1:10">
      <c r="A74" t="s">
        <v>341</v>
      </c>
      <c r="B74">
        <v>42218.5</v>
      </c>
      <c r="C74">
        <v>42378.15</v>
      </c>
      <c r="D74">
        <v>42108.85</v>
      </c>
      <c r="E74">
        <v>42269.5</v>
      </c>
      <c r="F74">
        <f t="shared" si="2"/>
        <v>64.5</v>
      </c>
      <c r="G74">
        <f t="shared" si="3"/>
        <v>269.30000000000291</v>
      </c>
      <c r="I74">
        <v>-72.099999999998545</v>
      </c>
      <c r="J74">
        <v>323.20000000000437</v>
      </c>
    </row>
    <row r="75" spans="1:10">
      <c r="A75" t="s">
        <v>342</v>
      </c>
      <c r="B75">
        <v>42252.55</v>
      </c>
      <c r="C75">
        <v>42382.15</v>
      </c>
      <c r="D75">
        <v>41962.35</v>
      </c>
      <c r="E75">
        <v>42118</v>
      </c>
      <c r="F75">
        <f t="shared" si="2"/>
        <v>-16.94999999999709</v>
      </c>
      <c r="G75">
        <f t="shared" si="3"/>
        <v>419.80000000000291</v>
      </c>
      <c r="I75">
        <v>-67</v>
      </c>
      <c r="J75">
        <v>324.5</v>
      </c>
    </row>
    <row r="76" spans="1:10">
      <c r="A76" t="s">
        <v>343</v>
      </c>
      <c r="B76">
        <v>42469.95</v>
      </c>
      <c r="C76">
        <v>42714.15</v>
      </c>
      <c r="D76">
        <v>42269.1</v>
      </c>
      <c r="E76">
        <v>42635.75</v>
      </c>
      <c r="F76">
        <f t="shared" si="2"/>
        <v>351.94999999999709</v>
      </c>
      <c r="G76">
        <f t="shared" si="3"/>
        <v>445.05000000000291</v>
      </c>
      <c r="I76">
        <v>-62.349999999998545</v>
      </c>
      <c r="J76">
        <v>326.75</v>
      </c>
    </row>
    <row r="77" spans="1:10">
      <c r="A77" t="s">
        <v>344</v>
      </c>
      <c r="B77">
        <v>42731.6</v>
      </c>
      <c r="C77">
        <v>42865.55</v>
      </c>
      <c r="D77">
        <v>42601.5</v>
      </c>
      <c r="E77">
        <v>42678.5</v>
      </c>
      <c r="F77">
        <f t="shared" si="2"/>
        <v>95.849999999998545</v>
      </c>
      <c r="G77">
        <f t="shared" si="3"/>
        <v>264.05000000000291</v>
      </c>
      <c r="I77">
        <v>-62</v>
      </c>
      <c r="J77">
        <v>328.45000000000437</v>
      </c>
    </row>
    <row r="78" spans="1:10">
      <c r="A78" t="s">
        <v>345</v>
      </c>
      <c r="B78">
        <v>42559.05</v>
      </c>
      <c r="C78">
        <v>42875.6</v>
      </c>
      <c r="D78">
        <v>42432.25</v>
      </c>
      <c r="E78">
        <v>42829.9</v>
      </c>
      <c r="F78">
        <f t="shared" si="2"/>
        <v>-119.44999999999709</v>
      </c>
      <c r="G78">
        <f t="shared" si="3"/>
        <v>443.34999999999854</v>
      </c>
      <c r="I78">
        <v>-61.650000000001455</v>
      </c>
      <c r="J78">
        <v>329.54999999999563</v>
      </c>
    </row>
    <row r="79" spans="1:10">
      <c r="A79" t="s">
        <v>256</v>
      </c>
      <c r="B79">
        <v>42753.9</v>
      </c>
      <c r="C79">
        <v>43043.4</v>
      </c>
      <c r="D79">
        <v>42736.6</v>
      </c>
      <c r="E79">
        <v>43000.85</v>
      </c>
      <c r="F79">
        <f t="shared" si="2"/>
        <v>-76</v>
      </c>
      <c r="G79">
        <f t="shared" si="3"/>
        <v>306.80000000000291</v>
      </c>
      <c r="I79">
        <v>-60.599999999998545</v>
      </c>
      <c r="J79">
        <v>332.75</v>
      </c>
    </row>
    <row r="80" spans="1:10">
      <c r="A80" t="s">
        <v>346</v>
      </c>
      <c r="B80">
        <v>43045.5</v>
      </c>
      <c r="C80">
        <v>43302.05</v>
      </c>
      <c r="D80">
        <v>42810.35</v>
      </c>
      <c r="E80">
        <v>43233.9</v>
      </c>
      <c r="F80">
        <f t="shared" si="2"/>
        <v>44.650000000001455</v>
      </c>
      <c r="G80">
        <f t="shared" si="3"/>
        <v>491.70000000000437</v>
      </c>
      <c r="I80">
        <v>-58.450000000004366</v>
      </c>
      <c r="J80">
        <v>334.09999999999854</v>
      </c>
    </row>
    <row r="81" spans="1:10">
      <c r="A81" t="s">
        <v>347</v>
      </c>
      <c r="B81">
        <v>43395.05</v>
      </c>
      <c r="C81">
        <v>43483.85</v>
      </c>
      <c r="D81">
        <v>43269.4</v>
      </c>
      <c r="E81">
        <v>43352.1</v>
      </c>
      <c r="F81">
        <f t="shared" si="2"/>
        <v>161.15000000000146</v>
      </c>
      <c r="G81">
        <f t="shared" si="3"/>
        <v>214.44999999999709</v>
      </c>
      <c r="I81">
        <v>-54.5</v>
      </c>
      <c r="J81">
        <v>334.35000000000582</v>
      </c>
    </row>
    <row r="82" spans="1:10">
      <c r="A82" t="s">
        <v>348</v>
      </c>
      <c r="B82">
        <v>43154.85</v>
      </c>
      <c r="C82">
        <v>43354.95</v>
      </c>
      <c r="D82">
        <v>43078.15</v>
      </c>
      <c r="E82">
        <v>43312.7</v>
      </c>
      <c r="F82">
        <f t="shared" si="2"/>
        <v>-197.25</v>
      </c>
      <c r="G82">
        <f t="shared" si="3"/>
        <v>276.79999999999563</v>
      </c>
      <c r="I82">
        <v>-51.650000000001455</v>
      </c>
      <c r="J82">
        <v>335.15000000000146</v>
      </c>
    </row>
    <row r="83" spans="1:10">
      <c r="A83" t="s">
        <v>349</v>
      </c>
      <c r="B83">
        <v>43236.1</v>
      </c>
      <c r="C83">
        <v>43739.8</v>
      </c>
      <c r="D83">
        <v>43213.95</v>
      </c>
      <c r="E83">
        <v>43685.45</v>
      </c>
      <c r="F83">
        <f t="shared" si="2"/>
        <v>-76.599999999998545</v>
      </c>
      <c r="G83">
        <f t="shared" si="3"/>
        <v>525.85000000000582</v>
      </c>
      <c r="I83">
        <v>-50</v>
      </c>
      <c r="J83">
        <v>337.94999999999709</v>
      </c>
    </row>
    <row r="84" spans="1:10">
      <c r="A84" t="s">
        <v>350</v>
      </c>
      <c r="B84">
        <v>43110.65</v>
      </c>
      <c r="C84">
        <v>43588</v>
      </c>
      <c r="D84">
        <v>42582.2</v>
      </c>
      <c r="E84">
        <v>42661.2</v>
      </c>
      <c r="F84">
        <f t="shared" si="2"/>
        <v>-574.79999999999563</v>
      </c>
      <c r="G84">
        <f t="shared" si="3"/>
        <v>1005.8000000000029</v>
      </c>
      <c r="I84">
        <v>-49.150000000001455</v>
      </c>
      <c r="J84">
        <v>339.84999999999854</v>
      </c>
    </row>
    <row r="85" spans="1:10">
      <c r="A85" t="s">
        <v>351</v>
      </c>
      <c r="B85">
        <v>42796.85</v>
      </c>
      <c r="C85">
        <v>43418.55</v>
      </c>
      <c r="D85">
        <v>42780.3</v>
      </c>
      <c r="E85">
        <v>43284</v>
      </c>
      <c r="F85">
        <f t="shared" si="2"/>
        <v>135.65000000000146</v>
      </c>
      <c r="G85">
        <f t="shared" si="3"/>
        <v>638.25</v>
      </c>
      <c r="I85">
        <v>-48.350000000005821</v>
      </c>
      <c r="J85">
        <v>339.90000000000146</v>
      </c>
    </row>
    <row r="86" spans="1:10">
      <c r="A86" t="s">
        <v>352</v>
      </c>
      <c r="B86">
        <v>43438.55</v>
      </c>
      <c r="C86">
        <v>43533.25</v>
      </c>
      <c r="D86">
        <v>43125.85</v>
      </c>
      <c r="E86">
        <v>43198.15</v>
      </c>
      <c r="F86">
        <f t="shared" si="2"/>
        <v>154.55000000000291</v>
      </c>
      <c r="G86">
        <f t="shared" si="3"/>
        <v>407.40000000000146</v>
      </c>
      <c r="I86">
        <v>-47.599999999998545</v>
      </c>
      <c r="J86">
        <v>341.84999999999854</v>
      </c>
    </row>
    <row r="87" spans="1:10">
      <c r="A87" t="s">
        <v>353</v>
      </c>
      <c r="B87">
        <v>43275.25</v>
      </c>
      <c r="C87">
        <v>43383.65</v>
      </c>
      <c r="D87">
        <v>42822.15</v>
      </c>
      <c r="E87">
        <v>43331.05</v>
      </c>
      <c r="F87">
        <f t="shared" si="2"/>
        <v>77.099999999998545</v>
      </c>
      <c r="G87">
        <f t="shared" si="3"/>
        <v>561.5</v>
      </c>
      <c r="I87">
        <v>-44.44999999999709</v>
      </c>
      <c r="J87">
        <v>343.04999999999563</v>
      </c>
    </row>
    <row r="88" spans="1:10">
      <c r="A88" t="s">
        <v>354</v>
      </c>
      <c r="B88">
        <v>43535.1</v>
      </c>
      <c r="C88">
        <v>43774.25</v>
      </c>
      <c r="D88">
        <v>43367.25</v>
      </c>
      <c r="E88">
        <v>43475.3</v>
      </c>
      <c r="F88">
        <f t="shared" si="2"/>
        <v>204.04999999999563</v>
      </c>
      <c r="G88">
        <f t="shared" si="3"/>
        <v>407</v>
      </c>
      <c r="I88">
        <v>-44.200000000004366</v>
      </c>
      <c r="J88">
        <v>343.59999999999854</v>
      </c>
    </row>
    <row r="89" spans="1:10">
      <c r="A89" t="s">
        <v>355</v>
      </c>
      <c r="B89">
        <v>43447.15</v>
      </c>
      <c r="C89">
        <v>43905.95</v>
      </c>
      <c r="D89">
        <v>43347.75</v>
      </c>
      <c r="E89">
        <v>43793.55</v>
      </c>
      <c r="F89">
        <f t="shared" si="2"/>
        <v>-28.150000000001455</v>
      </c>
      <c r="G89">
        <f t="shared" si="3"/>
        <v>558.19999999999709</v>
      </c>
      <c r="I89">
        <v>-43.600000000005821</v>
      </c>
      <c r="J89">
        <v>345.10000000000582</v>
      </c>
    </row>
    <row r="90" spans="1:10">
      <c r="A90" t="s">
        <v>356</v>
      </c>
      <c r="B90">
        <v>43821.05</v>
      </c>
      <c r="C90">
        <v>44151.7</v>
      </c>
      <c r="D90">
        <v>43666.6</v>
      </c>
      <c r="E90">
        <v>44072.1</v>
      </c>
      <c r="F90">
        <f t="shared" si="2"/>
        <v>27.5</v>
      </c>
      <c r="G90">
        <f t="shared" si="3"/>
        <v>485.09999999999854</v>
      </c>
      <c r="I90">
        <v>-43.599999999998545</v>
      </c>
      <c r="J90">
        <v>345.20000000000437</v>
      </c>
    </row>
    <row r="91" spans="1:10">
      <c r="A91" t="s">
        <v>357</v>
      </c>
      <c r="B91">
        <v>44144.15</v>
      </c>
      <c r="C91">
        <v>44144.15</v>
      </c>
      <c r="D91">
        <v>43815.7</v>
      </c>
      <c r="E91">
        <v>43903.7</v>
      </c>
      <c r="F91">
        <f t="shared" si="2"/>
        <v>72.05000000000291</v>
      </c>
      <c r="G91">
        <f t="shared" si="3"/>
        <v>328.45000000000437</v>
      </c>
      <c r="I91">
        <v>-42.299999999995634</v>
      </c>
      <c r="J91">
        <v>345.5</v>
      </c>
    </row>
    <row r="92" spans="1:10">
      <c r="A92" t="s">
        <v>358</v>
      </c>
      <c r="B92">
        <v>43948.5</v>
      </c>
      <c r="C92">
        <v>43992.75</v>
      </c>
      <c r="D92">
        <v>43446.400000000001</v>
      </c>
      <c r="E92">
        <v>43698.7</v>
      </c>
      <c r="F92">
        <f t="shared" si="2"/>
        <v>44.80000000000291</v>
      </c>
      <c r="G92">
        <f t="shared" si="3"/>
        <v>546.34999999999854</v>
      </c>
      <c r="I92">
        <v>-41.69999999999709</v>
      </c>
      <c r="J92">
        <v>346.04999999999563</v>
      </c>
    </row>
    <row r="93" spans="1:10">
      <c r="A93" t="s">
        <v>359</v>
      </c>
      <c r="B93">
        <v>44006.9</v>
      </c>
      <c r="C93">
        <v>44079.199999999997</v>
      </c>
      <c r="D93">
        <v>43673.7</v>
      </c>
      <c r="E93">
        <v>43752.3</v>
      </c>
      <c r="F93">
        <f t="shared" si="2"/>
        <v>308.20000000000437</v>
      </c>
      <c r="G93">
        <f t="shared" si="3"/>
        <v>405.5</v>
      </c>
      <c r="I93">
        <v>-39.5</v>
      </c>
      <c r="J93">
        <v>352.40000000000146</v>
      </c>
    </row>
    <row r="94" spans="1:10">
      <c r="A94" t="s">
        <v>360</v>
      </c>
      <c r="B94">
        <v>43930</v>
      </c>
      <c r="C94">
        <v>44020.9</v>
      </c>
      <c r="D94">
        <v>43531.9</v>
      </c>
      <c r="E94">
        <v>43969.4</v>
      </c>
      <c r="F94">
        <f t="shared" si="2"/>
        <v>177.69999999999709</v>
      </c>
      <c r="G94">
        <f t="shared" si="3"/>
        <v>489</v>
      </c>
      <c r="I94">
        <v>-37.5</v>
      </c>
      <c r="J94">
        <v>356.79999999999563</v>
      </c>
    </row>
    <row r="95" spans="1:10">
      <c r="A95" t="s">
        <v>361</v>
      </c>
      <c r="B95">
        <v>43935.3</v>
      </c>
      <c r="C95">
        <v>44026.75</v>
      </c>
      <c r="D95">
        <v>43684.9</v>
      </c>
      <c r="E95">
        <v>43885.1</v>
      </c>
      <c r="F95">
        <f t="shared" si="2"/>
        <v>-34.099999999998545</v>
      </c>
      <c r="G95">
        <f t="shared" si="3"/>
        <v>341.84999999999854</v>
      </c>
      <c r="I95">
        <v>-36.19999999999709</v>
      </c>
      <c r="J95">
        <v>357.40000000000146</v>
      </c>
    </row>
    <row r="96" spans="1:10">
      <c r="A96" t="s">
        <v>362</v>
      </c>
      <c r="B96">
        <v>43978.9</v>
      </c>
      <c r="C96">
        <v>44095.25</v>
      </c>
      <c r="D96">
        <v>43852.2</v>
      </c>
      <c r="E96">
        <v>43954.45</v>
      </c>
      <c r="F96">
        <f t="shared" si="2"/>
        <v>93.80000000000291</v>
      </c>
      <c r="G96">
        <f t="shared" si="3"/>
        <v>243.05000000000291</v>
      </c>
      <c r="I96">
        <v>-34.55000000000291</v>
      </c>
      <c r="J96">
        <v>359</v>
      </c>
    </row>
    <row r="97" spans="1:10">
      <c r="A97" t="s">
        <v>363</v>
      </c>
      <c r="B97">
        <v>43751.95</v>
      </c>
      <c r="C97">
        <v>44010.45</v>
      </c>
      <c r="D97">
        <v>43639.8</v>
      </c>
      <c r="E97">
        <v>43677.85</v>
      </c>
      <c r="F97">
        <f t="shared" si="2"/>
        <v>-202.5</v>
      </c>
      <c r="G97">
        <f t="shared" si="3"/>
        <v>370.64999999999418</v>
      </c>
      <c r="I97">
        <v>-34.099999999998545</v>
      </c>
      <c r="J97">
        <v>359.35000000000582</v>
      </c>
    </row>
    <row r="98" spans="1:10">
      <c r="A98" t="s">
        <v>257</v>
      </c>
      <c r="B98">
        <v>43630.25</v>
      </c>
      <c r="C98">
        <v>43719.85</v>
      </c>
      <c r="D98">
        <v>43390.3</v>
      </c>
      <c r="E98">
        <v>43681.4</v>
      </c>
      <c r="F98">
        <f t="shared" si="2"/>
        <v>-47.599999999998545</v>
      </c>
      <c r="G98">
        <f t="shared" si="3"/>
        <v>329.54999999999563</v>
      </c>
      <c r="I98">
        <v>-32.55000000000291</v>
      </c>
      <c r="J98">
        <v>369.75</v>
      </c>
    </row>
    <row r="99" spans="1:10">
      <c r="A99" t="s">
        <v>364</v>
      </c>
      <c r="B99">
        <v>43765.35</v>
      </c>
      <c r="C99">
        <v>44067.6</v>
      </c>
      <c r="D99">
        <v>43588.800000000003</v>
      </c>
      <c r="E99">
        <v>44018</v>
      </c>
      <c r="F99">
        <f t="shared" si="2"/>
        <v>83.94999999999709</v>
      </c>
      <c r="G99">
        <f t="shared" si="3"/>
        <v>478.79999999999563</v>
      </c>
      <c r="I99">
        <v>-29.849999999998545</v>
      </c>
      <c r="J99">
        <v>370.64999999999418</v>
      </c>
    </row>
    <row r="100" spans="1:10">
      <c r="A100" t="s">
        <v>365</v>
      </c>
      <c r="B100">
        <v>44276.800000000003</v>
      </c>
      <c r="C100">
        <v>44483.35</v>
      </c>
      <c r="D100">
        <v>44193.95</v>
      </c>
      <c r="E100">
        <v>44311.9</v>
      </c>
      <c r="F100">
        <f t="shared" si="2"/>
        <v>258.80000000000291</v>
      </c>
      <c r="G100">
        <f t="shared" si="3"/>
        <v>289.40000000000146</v>
      </c>
      <c r="I100">
        <v>-28.69999999999709</v>
      </c>
      <c r="J100">
        <v>370.94999999999709</v>
      </c>
    </row>
    <row r="101" spans="1:10">
      <c r="A101" t="s">
        <v>366</v>
      </c>
      <c r="B101">
        <v>44277.35</v>
      </c>
      <c r="C101">
        <v>44498.6</v>
      </c>
      <c r="D101">
        <v>44207.5</v>
      </c>
      <c r="E101">
        <v>44436.35</v>
      </c>
      <c r="F101">
        <f t="shared" si="2"/>
        <v>-34.55000000000291</v>
      </c>
      <c r="G101">
        <f t="shared" si="3"/>
        <v>291.09999999999854</v>
      </c>
      <c r="I101">
        <v>-28.150000000001455</v>
      </c>
      <c r="J101">
        <v>374.84999999999854</v>
      </c>
    </row>
    <row r="102" spans="1:10">
      <c r="A102" t="s">
        <v>367</v>
      </c>
      <c r="B102">
        <v>44318</v>
      </c>
      <c r="C102">
        <v>44339.05</v>
      </c>
      <c r="D102">
        <v>43822.7</v>
      </c>
      <c r="E102">
        <v>44128.15</v>
      </c>
      <c r="F102">
        <f t="shared" si="2"/>
        <v>-118.34999999999854</v>
      </c>
      <c r="G102">
        <f t="shared" si="3"/>
        <v>516.35000000000582</v>
      </c>
      <c r="I102">
        <v>-25.55000000000291</v>
      </c>
      <c r="J102">
        <v>374.90000000000146</v>
      </c>
    </row>
    <row r="103" spans="1:10">
      <c r="A103" t="s">
        <v>368</v>
      </c>
      <c r="B103">
        <v>44172.05</v>
      </c>
      <c r="C103">
        <v>44179.95</v>
      </c>
      <c r="D103">
        <v>43706.15</v>
      </c>
      <c r="E103">
        <v>43790.2</v>
      </c>
      <c r="F103">
        <f t="shared" si="2"/>
        <v>43.900000000001455</v>
      </c>
      <c r="G103">
        <f t="shared" si="3"/>
        <v>473.79999999999563</v>
      </c>
      <c r="I103">
        <v>-25.25</v>
      </c>
      <c r="J103">
        <v>375.34999999999854</v>
      </c>
    </row>
    <row r="104" spans="1:10">
      <c r="A104" t="s">
        <v>369</v>
      </c>
      <c r="B104">
        <v>43997.3</v>
      </c>
      <c r="C104">
        <v>44088.9</v>
      </c>
      <c r="D104">
        <v>43812.55</v>
      </c>
      <c r="E104">
        <v>43937.85</v>
      </c>
      <c r="F104">
        <f t="shared" si="2"/>
        <v>207.10000000000582</v>
      </c>
      <c r="G104">
        <f t="shared" si="3"/>
        <v>276.34999999999854</v>
      </c>
      <c r="I104">
        <v>-24.450000000004366</v>
      </c>
      <c r="J104">
        <v>376.04999999999563</v>
      </c>
    </row>
    <row r="105" spans="1:10">
      <c r="A105" t="s">
        <v>370</v>
      </c>
      <c r="B105">
        <v>44103.25</v>
      </c>
      <c r="C105">
        <v>44266.15</v>
      </c>
      <c r="D105">
        <v>44074.2</v>
      </c>
      <c r="E105">
        <v>44101.65</v>
      </c>
      <c r="F105">
        <f t="shared" si="2"/>
        <v>165.40000000000146</v>
      </c>
      <c r="G105">
        <f t="shared" si="3"/>
        <v>191.95000000000437</v>
      </c>
      <c r="I105">
        <v>-23.05000000000291</v>
      </c>
      <c r="J105">
        <v>378.80000000000291</v>
      </c>
    </row>
    <row r="106" spans="1:10">
      <c r="A106" t="s">
        <v>371</v>
      </c>
      <c r="B106">
        <v>44156.7</v>
      </c>
      <c r="C106">
        <v>44236.2</v>
      </c>
      <c r="D106">
        <v>44009.7</v>
      </c>
      <c r="E106">
        <v>44164.55</v>
      </c>
      <c r="F106">
        <f t="shared" si="2"/>
        <v>55.049999999995634</v>
      </c>
      <c r="G106">
        <f t="shared" si="3"/>
        <v>226.5</v>
      </c>
      <c r="I106">
        <v>-20.55000000000291</v>
      </c>
      <c r="J106">
        <v>379.59999999999854</v>
      </c>
    </row>
    <row r="107" spans="1:10">
      <c r="A107" t="s">
        <v>372</v>
      </c>
      <c r="B107">
        <v>44318.7</v>
      </c>
      <c r="C107">
        <v>44346.3</v>
      </c>
      <c r="D107">
        <v>44143.5</v>
      </c>
      <c r="E107">
        <v>44275.3</v>
      </c>
      <c r="F107">
        <f t="shared" si="2"/>
        <v>154.14999999999418</v>
      </c>
      <c r="G107">
        <f t="shared" si="3"/>
        <v>202.80000000000291</v>
      </c>
      <c r="I107">
        <v>-16.94999999999709</v>
      </c>
      <c r="J107">
        <v>381.05000000000291</v>
      </c>
    </row>
    <row r="108" spans="1:10">
      <c r="A108" t="s">
        <v>373</v>
      </c>
      <c r="B108">
        <v>44208.3</v>
      </c>
      <c r="C108">
        <v>44459.25</v>
      </c>
      <c r="D108">
        <v>43917.9</v>
      </c>
      <c r="E108">
        <v>43995.25</v>
      </c>
      <c r="F108">
        <f t="shared" si="2"/>
        <v>-67</v>
      </c>
      <c r="G108">
        <f t="shared" si="3"/>
        <v>541.34999999999854</v>
      </c>
      <c r="I108">
        <v>-12.200000000004366</v>
      </c>
      <c r="J108">
        <v>382.44999999999709</v>
      </c>
    </row>
    <row r="109" spans="1:10">
      <c r="A109" t="s">
        <v>374</v>
      </c>
      <c r="B109">
        <v>44045.75</v>
      </c>
      <c r="C109">
        <v>44220.1</v>
      </c>
      <c r="D109">
        <v>43932.6</v>
      </c>
      <c r="E109">
        <v>43989</v>
      </c>
      <c r="F109">
        <f t="shared" si="2"/>
        <v>50.5</v>
      </c>
      <c r="G109">
        <f t="shared" si="3"/>
        <v>287.5</v>
      </c>
      <c r="I109">
        <v>-8.6999999999970896</v>
      </c>
      <c r="J109">
        <v>383.40000000000146</v>
      </c>
    </row>
    <row r="110" spans="1:10">
      <c r="A110" t="s">
        <v>375</v>
      </c>
      <c r="B110">
        <v>44035.199999999997</v>
      </c>
      <c r="C110">
        <v>44124.95</v>
      </c>
      <c r="D110">
        <v>43874.05</v>
      </c>
      <c r="E110">
        <v>43944.2</v>
      </c>
      <c r="F110">
        <f t="shared" si="2"/>
        <v>46.19999999999709</v>
      </c>
      <c r="G110">
        <f t="shared" si="3"/>
        <v>250.89999999999418</v>
      </c>
      <c r="I110">
        <v>-7.75</v>
      </c>
      <c r="J110">
        <v>385.84999999999854</v>
      </c>
    </row>
    <row r="111" spans="1:10">
      <c r="A111" t="s">
        <v>376</v>
      </c>
      <c r="B111">
        <v>43889.7</v>
      </c>
      <c r="C111">
        <v>44138.15</v>
      </c>
      <c r="D111">
        <v>43889.7</v>
      </c>
      <c r="E111">
        <v>44079.85</v>
      </c>
      <c r="F111">
        <f t="shared" si="2"/>
        <v>-54.5</v>
      </c>
      <c r="G111">
        <f t="shared" si="3"/>
        <v>248.45000000000437</v>
      </c>
      <c r="I111">
        <v>-5.3000000000029104</v>
      </c>
      <c r="J111">
        <v>386.34999999999854</v>
      </c>
    </row>
    <row r="112" spans="1:10">
      <c r="A112" t="s">
        <v>377</v>
      </c>
      <c r="B112">
        <v>44181.65</v>
      </c>
      <c r="C112">
        <v>44212.35</v>
      </c>
      <c r="D112">
        <v>43956.15</v>
      </c>
      <c r="E112">
        <v>43988</v>
      </c>
      <c r="F112">
        <f t="shared" si="2"/>
        <v>101.80000000000291</v>
      </c>
      <c r="G112">
        <f t="shared" si="3"/>
        <v>256.19999999999709</v>
      </c>
      <c r="I112">
        <v>-4.4000000000014552</v>
      </c>
      <c r="J112">
        <v>388.89999999999418</v>
      </c>
    </row>
    <row r="113" spans="1:10">
      <c r="A113" t="s">
        <v>378</v>
      </c>
      <c r="B113">
        <v>44054.35</v>
      </c>
      <c r="C113">
        <v>44077.45</v>
      </c>
      <c r="D113">
        <v>43397.5</v>
      </c>
      <c r="E113">
        <v>43443.6</v>
      </c>
      <c r="F113">
        <f t="shared" si="2"/>
        <v>66.349999999998545</v>
      </c>
      <c r="G113">
        <f t="shared" si="3"/>
        <v>679.94999999999709</v>
      </c>
      <c r="I113">
        <v>-2.4000000000014552</v>
      </c>
      <c r="J113">
        <v>397.14999999999418</v>
      </c>
    </row>
    <row r="114" spans="1:10">
      <c r="A114" t="s">
        <v>379</v>
      </c>
      <c r="B114">
        <v>43583.35</v>
      </c>
      <c r="C114">
        <v>44083.25</v>
      </c>
      <c r="D114">
        <v>43536.95</v>
      </c>
      <c r="E114">
        <v>43938.15</v>
      </c>
      <c r="F114">
        <f t="shared" si="2"/>
        <v>139.75</v>
      </c>
      <c r="G114">
        <f t="shared" si="3"/>
        <v>546.30000000000291</v>
      </c>
      <c r="I114">
        <v>2.9499999999970896</v>
      </c>
      <c r="J114">
        <v>397.34999999999854</v>
      </c>
    </row>
    <row r="115" spans="1:10">
      <c r="A115" t="s">
        <v>380</v>
      </c>
      <c r="B115">
        <v>44015.3</v>
      </c>
      <c r="C115">
        <v>44040.35</v>
      </c>
      <c r="D115">
        <v>43501.4</v>
      </c>
      <c r="E115">
        <v>43633.75</v>
      </c>
      <c r="F115">
        <f t="shared" si="2"/>
        <v>77.150000000001455</v>
      </c>
      <c r="G115">
        <f t="shared" si="3"/>
        <v>538.94999999999709</v>
      </c>
      <c r="I115">
        <v>3.1500000000014552</v>
      </c>
      <c r="J115">
        <v>399.70000000000437</v>
      </c>
    </row>
    <row r="116" spans="1:10">
      <c r="A116" t="s">
        <v>381</v>
      </c>
      <c r="B116">
        <v>43597.55</v>
      </c>
      <c r="C116">
        <v>43823.95</v>
      </c>
      <c r="D116">
        <v>43345.95</v>
      </c>
      <c r="E116">
        <v>43766.5</v>
      </c>
      <c r="F116">
        <f t="shared" si="2"/>
        <v>-36.19999999999709</v>
      </c>
      <c r="G116">
        <f t="shared" si="3"/>
        <v>478</v>
      </c>
      <c r="I116">
        <v>4.0999999999985448</v>
      </c>
      <c r="J116">
        <v>401.40000000000146</v>
      </c>
    </row>
    <row r="117" spans="1:10">
      <c r="A117" t="s">
        <v>382</v>
      </c>
      <c r="B117">
        <v>43894.400000000001</v>
      </c>
      <c r="C117">
        <v>43946.7</v>
      </c>
      <c r="D117">
        <v>43698.95</v>
      </c>
      <c r="E117">
        <v>43859.199999999997</v>
      </c>
      <c r="F117">
        <f t="shared" si="2"/>
        <v>127.90000000000146</v>
      </c>
      <c r="G117">
        <f t="shared" si="3"/>
        <v>247.75</v>
      </c>
      <c r="I117">
        <v>5.8000000000029104</v>
      </c>
      <c r="J117">
        <v>402.45000000000437</v>
      </c>
    </row>
    <row r="118" spans="1:10">
      <c r="A118" t="s">
        <v>383</v>
      </c>
      <c r="B118">
        <v>43874.8</v>
      </c>
      <c r="C118">
        <v>44042.15</v>
      </c>
      <c r="D118">
        <v>43663.35</v>
      </c>
      <c r="E118">
        <v>43724.85</v>
      </c>
      <c r="F118">
        <f t="shared" si="2"/>
        <v>15.600000000005821</v>
      </c>
      <c r="G118">
        <f t="shared" si="3"/>
        <v>378.80000000000291</v>
      </c>
      <c r="I118">
        <v>6.9499999999970896</v>
      </c>
      <c r="J118">
        <v>403.75</v>
      </c>
    </row>
    <row r="119" spans="1:10">
      <c r="A119" t="s">
        <v>384</v>
      </c>
      <c r="B119">
        <v>43641.599999999999</v>
      </c>
      <c r="C119">
        <v>43824.1</v>
      </c>
      <c r="D119">
        <v>43519.55</v>
      </c>
      <c r="E119">
        <v>43622.9</v>
      </c>
      <c r="F119">
        <f t="shared" si="2"/>
        <v>-83.25</v>
      </c>
      <c r="G119">
        <f t="shared" si="3"/>
        <v>304.54999999999563</v>
      </c>
      <c r="I119">
        <v>7.5500000000029104</v>
      </c>
      <c r="J119">
        <v>404.89999999999418</v>
      </c>
    </row>
    <row r="120" spans="1:10">
      <c r="A120" t="s">
        <v>385</v>
      </c>
      <c r="B120">
        <v>43714.75</v>
      </c>
      <c r="C120">
        <v>43773.1</v>
      </c>
      <c r="D120">
        <v>43541.75</v>
      </c>
      <c r="E120">
        <v>43641.05</v>
      </c>
      <c r="F120">
        <f t="shared" si="2"/>
        <v>91.849999999998545</v>
      </c>
      <c r="G120">
        <f t="shared" si="3"/>
        <v>231.34999999999854</v>
      </c>
      <c r="I120">
        <v>8.0999999999985448</v>
      </c>
      <c r="J120">
        <v>405.15000000000146</v>
      </c>
    </row>
    <row r="121" spans="1:10">
      <c r="A121" t="s">
        <v>386</v>
      </c>
      <c r="B121">
        <v>43804.55</v>
      </c>
      <c r="C121">
        <v>44194.65</v>
      </c>
      <c r="D121">
        <v>43693.15</v>
      </c>
      <c r="E121">
        <v>44121.5</v>
      </c>
      <c r="F121">
        <f t="shared" si="2"/>
        <v>163.5</v>
      </c>
      <c r="G121">
        <f t="shared" si="3"/>
        <v>501.5</v>
      </c>
      <c r="I121">
        <v>8.9500000000043656</v>
      </c>
      <c r="J121">
        <v>405.5</v>
      </c>
    </row>
    <row r="122" spans="1:10">
      <c r="A122" t="s">
        <v>258</v>
      </c>
      <c r="B122">
        <v>44419.5</v>
      </c>
      <c r="C122">
        <v>44508.4</v>
      </c>
      <c r="D122">
        <v>44163.199999999997</v>
      </c>
      <c r="E122">
        <v>44327.8</v>
      </c>
      <c r="F122">
        <f t="shared" si="2"/>
        <v>298</v>
      </c>
      <c r="G122">
        <f t="shared" si="3"/>
        <v>345.20000000000437</v>
      </c>
      <c r="I122">
        <v>9</v>
      </c>
      <c r="J122">
        <v>405.84999999999854</v>
      </c>
    </row>
    <row r="123" spans="1:10">
      <c r="A123" t="s">
        <v>387</v>
      </c>
      <c r="B123">
        <v>44666</v>
      </c>
      <c r="C123">
        <v>44787.1</v>
      </c>
      <c r="D123">
        <v>44447.199999999997</v>
      </c>
      <c r="E123">
        <v>44747.35</v>
      </c>
      <c r="F123">
        <f t="shared" si="2"/>
        <v>338.19999999999709</v>
      </c>
      <c r="G123">
        <f t="shared" si="3"/>
        <v>339.90000000000146</v>
      </c>
      <c r="I123">
        <v>10.19999999999709</v>
      </c>
      <c r="J123">
        <v>407</v>
      </c>
    </row>
    <row r="124" spans="1:10">
      <c r="A124" t="s">
        <v>388</v>
      </c>
      <c r="B124">
        <v>44957.95</v>
      </c>
      <c r="C124">
        <v>45353.2</v>
      </c>
      <c r="D124">
        <v>44882.1</v>
      </c>
      <c r="E124">
        <v>45158.1</v>
      </c>
      <c r="F124">
        <f t="shared" si="2"/>
        <v>210.59999999999854</v>
      </c>
      <c r="G124">
        <f t="shared" si="3"/>
        <v>471.09999999999854</v>
      </c>
      <c r="I124">
        <v>14.900000000001455</v>
      </c>
      <c r="J124">
        <v>407.34999999999854</v>
      </c>
    </row>
    <row r="125" spans="1:10">
      <c r="A125" t="s">
        <v>389</v>
      </c>
      <c r="B125">
        <v>45310.55</v>
      </c>
      <c r="C125">
        <v>45655.5</v>
      </c>
      <c r="D125">
        <v>45000.25</v>
      </c>
      <c r="E125">
        <v>45301.45</v>
      </c>
      <c r="F125">
        <f t="shared" si="2"/>
        <v>152.45000000000437</v>
      </c>
      <c r="G125">
        <f t="shared" si="3"/>
        <v>655.25</v>
      </c>
      <c r="I125">
        <v>15.600000000005821</v>
      </c>
      <c r="J125">
        <v>407.40000000000146</v>
      </c>
    </row>
    <row r="126" spans="1:10">
      <c r="A126" t="s">
        <v>390</v>
      </c>
      <c r="B126">
        <v>45169.7</v>
      </c>
      <c r="C126">
        <v>45418.9</v>
      </c>
      <c r="D126">
        <v>45073.4</v>
      </c>
      <c r="E126">
        <v>45151.8</v>
      </c>
      <c r="F126">
        <f t="shared" si="2"/>
        <v>-131.75</v>
      </c>
      <c r="G126">
        <f t="shared" si="3"/>
        <v>345.5</v>
      </c>
      <c r="I126">
        <v>19.75</v>
      </c>
      <c r="J126">
        <v>408.95000000000437</v>
      </c>
    </row>
    <row r="127" spans="1:10">
      <c r="A127" t="s">
        <v>391</v>
      </c>
      <c r="B127">
        <v>45060.55</v>
      </c>
      <c r="C127">
        <v>45417.5</v>
      </c>
      <c r="D127">
        <v>45042.6</v>
      </c>
      <c r="E127">
        <v>45339.9</v>
      </c>
      <c r="F127">
        <f t="shared" si="2"/>
        <v>-91.25</v>
      </c>
      <c r="G127">
        <f t="shared" si="3"/>
        <v>374.90000000000146</v>
      </c>
      <c r="I127">
        <v>21</v>
      </c>
      <c r="J127">
        <v>410.15000000000146</v>
      </c>
    </row>
    <row r="128" spans="1:10">
      <c r="A128" t="s">
        <v>392</v>
      </c>
      <c r="B128">
        <v>45118.05</v>
      </c>
      <c r="C128">
        <v>45227.25</v>
      </c>
      <c r="D128">
        <v>44844.800000000003</v>
      </c>
      <c r="E128">
        <v>44925</v>
      </c>
      <c r="F128">
        <f t="shared" si="2"/>
        <v>-221.84999999999854</v>
      </c>
      <c r="G128">
        <f t="shared" si="3"/>
        <v>382.44999999999709</v>
      </c>
      <c r="I128">
        <v>22.200000000004366</v>
      </c>
      <c r="J128">
        <v>412.04999999999563</v>
      </c>
    </row>
    <row r="129" spans="1:10">
      <c r="A129" t="s">
        <v>393</v>
      </c>
      <c r="B129">
        <v>44958.65</v>
      </c>
      <c r="C129">
        <v>45184.3</v>
      </c>
      <c r="D129">
        <v>44721.9</v>
      </c>
      <c r="E129">
        <v>44860.85</v>
      </c>
      <c r="F129">
        <f t="shared" si="2"/>
        <v>33.650000000001455</v>
      </c>
      <c r="G129">
        <f t="shared" si="3"/>
        <v>462.40000000000146</v>
      </c>
      <c r="I129">
        <v>23.5</v>
      </c>
      <c r="J129">
        <v>412.59999999999854</v>
      </c>
    </row>
    <row r="130" spans="1:10">
      <c r="A130" t="s">
        <v>394</v>
      </c>
      <c r="B130">
        <v>44998</v>
      </c>
      <c r="C130">
        <v>45139.55</v>
      </c>
      <c r="D130">
        <v>44663.05</v>
      </c>
      <c r="E130">
        <v>44745.05</v>
      </c>
      <c r="F130">
        <f t="shared" si="2"/>
        <v>137.15000000000146</v>
      </c>
      <c r="G130">
        <f t="shared" si="3"/>
        <v>476.5</v>
      </c>
      <c r="I130">
        <v>26.25</v>
      </c>
      <c r="J130">
        <v>412.64999999999418</v>
      </c>
    </row>
    <row r="131" spans="1:10">
      <c r="A131" t="s">
        <v>395</v>
      </c>
      <c r="B131">
        <v>44872.6</v>
      </c>
      <c r="C131">
        <v>44937.25</v>
      </c>
      <c r="D131">
        <v>44562.400000000001</v>
      </c>
      <c r="E131">
        <v>44639.45</v>
      </c>
      <c r="F131">
        <f t="shared" ref="F131:F194" si="4">B131-E130</f>
        <v>127.54999999999563</v>
      </c>
      <c r="G131">
        <f t="shared" ref="G131:G194" si="5">C131-D131</f>
        <v>374.84999999999854</v>
      </c>
      <c r="I131">
        <v>26.349999999998545</v>
      </c>
      <c r="J131">
        <v>413.05000000000291</v>
      </c>
    </row>
    <row r="132" spans="1:10">
      <c r="A132" t="s">
        <v>396</v>
      </c>
      <c r="B132">
        <v>45009.3</v>
      </c>
      <c r="C132">
        <v>45085.15</v>
      </c>
      <c r="D132">
        <v>44612.2</v>
      </c>
      <c r="E132">
        <v>44665.05</v>
      </c>
      <c r="F132">
        <f t="shared" si="4"/>
        <v>369.85000000000582</v>
      </c>
      <c r="G132">
        <f t="shared" si="5"/>
        <v>472.95000000000437</v>
      </c>
      <c r="I132">
        <v>27.5</v>
      </c>
      <c r="J132">
        <v>419.34999999999854</v>
      </c>
    </row>
    <row r="133" spans="1:10">
      <c r="A133" t="s">
        <v>397</v>
      </c>
      <c r="B133">
        <v>44860.65</v>
      </c>
      <c r="C133">
        <v>44923.85</v>
      </c>
      <c r="D133">
        <v>44547.8</v>
      </c>
      <c r="E133">
        <v>44819.3</v>
      </c>
      <c r="F133">
        <f t="shared" si="4"/>
        <v>195.59999999999854</v>
      </c>
      <c r="G133">
        <f t="shared" si="5"/>
        <v>376.04999999999563</v>
      </c>
      <c r="I133">
        <v>29.75</v>
      </c>
      <c r="J133">
        <v>419.80000000000291</v>
      </c>
    </row>
    <row r="134" spans="1:10">
      <c r="A134" t="s">
        <v>398</v>
      </c>
      <c r="B134">
        <v>44951.199999999997</v>
      </c>
      <c r="C134">
        <v>45556.45</v>
      </c>
      <c r="D134">
        <v>44695.05</v>
      </c>
      <c r="E134">
        <v>45449.75</v>
      </c>
      <c r="F134">
        <f t="shared" si="4"/>
        <v>131.89999999999418</v>
      </c>
      <c r="G134">
        <f t="shared" si="5"/>
        <v>861.39999999999418</v>
      </c>
      <c r="I134">
        <v>29.849999999998545</v>
      </c>
      <c r="J134">
        <v>420.09999999999854</v>
      </c>
    </row>
    <row r="135" spans="1:10">
      <c r="A135" t="s">
        <v>399</v>
      </c>
      <c r="B135">
        <v>45754.8</v>
      </c>
      <c r="C135">
        <v>45905.85</v>
      </c>
      <c r="D135">
        <v>45281.3</v>
      </c>
      <c r="E135">
        <v>45410.85</v>
      </c>
      <c r="F135">
        <f t="shared" si="4"/>
        <v>305.05000000000291</v>
      </c>
      <c r="G135">
        <f t="shared" si="5"/>
        <v>624.54999999999563</v>
      </c>
      <c r="I135">
        <v>30.450000000004366</v>
      </c>
      <c r="J135">
        <v>420.54999999999563</v>
      </c>
    </row>
    <row r="136" spans="1:10">
      <c r="A136" t="s">
        <v>400</v>
      </c>
      <c r="B136">
        <v>45622.5</v>
      </c>
      <c r="C136">
        <v>45707.4</v>
      </c>
      <c r="D136">
        <v>45433</v>
      </c>
      <c r="E136">
        <v>45669.3</v>
      </c>
      <c r="F136">
        <f t="shared" si="4"/>
        <v>211.65000000000146</v>
      </c>
      <c r="G136">
        <f t="shared" si="5"/>
        <v>274.40000000000146</v>
      </c>
      <c r="I136">
        <v>33.25</v>
      </c>
      <c r="J136">
        <v>421</v>
      </c>
    </row>
    <row r="137" spans="1:10">
      <c r="A137" t="s">
        <v>401</v>
      </c>
      <c r="B137">
        <v>45689.05</v>
      </c>
      <c r="C137">
        <v>46256.2</v>
      </c>
      <c r="D137">
        <v>45640.95</v>
      </c>
      <c r="E137">
        <v>46186.9</v>
      </c>
      <c r="F137">
        <f t="shared" si="4"/>
        <v>19.75</v>
      </c>
      <c r="G137">
        <f t="shared" si="5"/>
        <v>615.25</v>
      </c>
      <c r="I137">
        <v>33.650000000001455</v>
      </c>
      <c r="J137">
        <v>421.44999999999709</v>
      </c>
    </row>
    <row r="138" spans="1:10">
      <c r="A138" t="s">
        <v>402</v>
      </c>
      <c r="B138">
        <v>46063.95</v>
      </c>
      <c r="C138">
        <v>46369.5</v>
      </c>
      <c r="D138">
        <v>45925.9</v>
      </c>
      <c r="E138">
        <v>46075.199999999997</v>
      </c>
      <c r="F138">
        <f t="shared" si="4"/>
        <v>-122.95000000000437</v>
      </c>
      <c r="G138">
        <f t="shared" si="5"/>
        <v>443.59999999999854</v>
      </c>
      <c r="I138">
        <v>34.650000000001455</v>
      </c>
      <c r="J138">
        <v>422.65000000000146</v>
      </c>
    </row>
    <row r="139" spans="1:10">
      <c r="A139" t="s">
        <v>403</v>
      </c>
      <c r="B139">
        <v>46131.9</v>
      </c>
      <c r="C139">
        <v>46191.5</v>
      </c>
      <c r="D139">
        <v>45858.75</v>
      </c>
      <c r="E139">
        <v>45923.05</v>
      </c>
      <c r="F139">
        <f t="shared" si="4"/>
        <v>56.700000000004366</v>
      </c>
      <c r="G139">
        <f t="shared" si="5"/>
        <v>332.75</v>
      </c>
      <c r="I139">
        <v>36.75</v>
      </c>
      <c r="J139">
        <v>425.09999999999854</v>
      </c>
    </row>
    <row r="140" spans="1:10">
      <c r="A140" t="s">
        <v>404</v>
      </c>
      <c r="B140">
        <v>46154.7</v>
      </c>
      <c r="C140">
        <v>46156.1</v>
      </c>
      <c r="D140">
        <v>45622.85</v>
      </c>
      <c r="E140">
        <v>45845</v>
      </c>
      <c r="F140">
        <f t="shared" si="4"/>
        <v>231.64999999999418</v>
      </c>
      <c r="G140">
        <f t="shared" si="5"/>
        <v>533.25</v>
      </c>
      <c r="I140">
        <v>39.150000000001455</v>
      </c>
      <c r="J140">
        <v>426.79999999999563</v>
      </c>
    </row>
    <row r="141" spans="1:10">
      <c r="A141" t="s">
        <v>405</v>
      </c>
      <c r="B141">
        <v>45935.15</v>
      </c>
      <c r="C141">
        <v>46096.6</v>
      </c>
      <c r="D141">
        <v>45804.7</v>
      </c>
      <c r="E141">
        <v>46062.35</v>
      </c>
      <c r="F141">
        <f t="shared" si="4"/>
        <v>90.150000000001455</v>
      </c>
      <c r="G141">
        <f t="shared" si="5"/>
        <v>291.90000000000146</v>
      </c>
      <c r="I141">
        <v>41</v>
      </c>
      <c r="J141">
        <v>429</v>
      </c>
    </row>
    <row r="142" spans="1:10">
      <c r="A142" t="s">
        <v>259</v>
      </c>
      <c r="B142">
        <v>46285.85</v>
      </c>
      <c r="C142">
        <v>46310.1</v>
      </c>
      <c r="D142">
        <v>45570.65</v>
      </c>
      <c r="E142">
        <v>45679.3</v>
      </c>
      <c r="F142">
        <f t="shared" si="4"/>
        <v>223.5</v>
      </c>
      <c r="G142">
        <f t="shared" si="5"/>
        <v>739.44999999999709</v>
      </c>
      <c r="I142">
        <v>41.900000000001455</v>
      </c>
      <c r="J142">
        <v>432.75</v>
      </c>
    </row>
    <row r="143" spans="1:10">
      <c r="A143" t="s">
        <v>406</v>
      </c>
      <c r="B143">
        <v>45560.9</v>
      </c>
      <c r="C143">
        <v>45727.75</v>
      </c>
      <c r="D143">
        <v>45238.8</v>
      </c>
      <c r="E143">
        <v>45468.1</v>
      </c>
      <c r="F143">
        <f t="shared" si="4"/>
        <v>-118.40000000000146</v>
      </c>
      <c r="G143">
        <f t="shared" si="5"/>
        <v>488.94999999999709</v>
      </c>
      <c r="I143">
        <v>43.25</v>
      </c>
      <c r="J143">
        <v>433.5</v>
      </c>
    </row>
    <row r="144" spans="1:10">
      <c r="A144" t="s">
        <v>407</v>
      </c>
      <c r="B144">
        <v>45546.35</v>
      </c>
      <c r="C144">
        <v>45694.9</v>
      </c>
      <c r="D144">
        <v>45359.75</v>
      </c>
      <c r="E144">
        <v>45651.1</v>
      </c>
      <c r="F144">
        <f t="shared" si="4"/>
        <v>78.25</v>
      </c>
      <c r="G144">
        <f t="shared" si="5"/>
        <v>335.15000000000146</v>
      </c>
      <c r="I144">
        <v>43.650000000001455</v>
      </c>
      <c r="J144">
        <v>435.84999999999854</v>
      </c>
    </row>
    <row r="145" spans="1:10">
      <c r="A145" t="s">
        <v>408</v>
      </c>
      <c r="B145">
        <v>45740</v>
      </c>
      <c r="C145">
        <v>45782.75</v>
      </c>
      <c r="D145">
        <v>45471.05</v>
      </c>
      <c r="E145">
        <v>45592.5</v>
      </c>
      <c r="F145">
        <f t="shared" si="4"/>
        <v>88.900000000001455</v>
      </c>
      <c r="G145">
        <f t="shared" si="5"/>
        <v>311.69999999999709</v>
      </c>
      <c r="I145">
        <v>43.849999999998545</v>
      </c>
      <c r="J145">
        <v>436.25</v>
      </c>
    </row>
    <row r="146" spans="1:10">
      <c r="A146" t="s">
        <v>409</v>
      </c>
      <c r="B146">
        <v>45234.65</v>
      </c>
      <c r="C146">
        <v>45404.9</v>
      </c>
      <c r="D146">
        <v>44720.9</v>
      </c>
      <c r="E146">
        <v>44995.7</v>
      </c>
      <c r="F146">
        <f t="shared" si="4"/>
        <v>-357.84999999999854</v>
      </c>
      <c r="G146">
        <f t="shared" si="5"/>
        <v>684</v>
      </c>
      <c r="I146">
        <v>43.900000000001455</v>
      </c>
      <c r="J146">
        <v>437.94999999999709</v>
      </c>
    </row>
    <row r="147" spans="1:10">
      <c r="A147" t="s">
        <v>410</v>
      </c>
      <c r="B147">
        <v>44862.85</v>
      </c>
      <c r="C147">
        <v>45038.45</v>
      </c>
      <c r="D147">
        <v>44279.4</v>
      </c>
      <c r="E147">
        <v>44513.45</v>
      </c>
      <c r="F147">
        <f t="shared" si="4"/>
        <v>-132.84999999999854</v>
      </c>
      <c r="G147">
        <f t="shared" si="5"/>
        <v>759.04999999999563</v>
      </c>
      <c r="I147">
        <v>44.650000000001455</v>
      </c>
      <c r="J147">
        <v>441.25</v>
      </c>
    </row>
    <row r="148" spans="1:10">
      <c r="A148" t="s">
        <v>411</v>
      </c>
      <c r="B148">
        <v>44754.75</v>
      </c>
      <c r="C148">
        <v>45118.05</v>
      </c>
      <c r="D148">
        <v>44520.55</v>
      </c>
      <c r="E148">
        <v>44879.5</v>
      </c>
      <c r="F148">
        <f t="shared" si="4"/>
        <v>241.30000000000291</v>
      </c>
      <c r="G148">
        <f t="shared" si="5"/>
        <v>597.5</v>
      </c>
      <c r="I148">
        <v>44.80000000000291</v>
      </c>
      <c r="J148">
        <v>442.34999999999854</v>
      </c>
    </row>
    <row r="149" spans="1:10">
      <c r="A149" t="s">
        <v>412</v>
      </c>
      <c r="B149">
        <v>44993.7</v>
      </c>
      <c r="C149">
        <v>45011.35</v>
      </c>
      <c r="D149">
        <v>44773.85</v>
      </c>
      <c r="E149">
        <v>44837.5</v>
      </c>
      <c r="F149">
        <f t="shared" si="4"/>
        <v>114.19999999999709</v>
      </c>
      <c r="G149">
        <f t="shared" si="5"/>
        <v>237.5</v>
      </c>
      <c r="I149">
        <v>46.19999999999709</v>
      </c>
      <c r="J149">
        <v>443.34999999999854</v>
      </c>
    </row>
    <row r="150" spans="1:10">
      <c r="A150" t="s">
        <v>413</v>
      </c>
      <c r="B150">
        <v>44888.95</v>
      </c>
      <c r="C150">
        <v>45096.85</v>
      </c>
      <c r="D150">
        <v>44817.85</v>
      </c>
      <c r="E150">
        <v>44964.45</v>
      </c>
      <c r="F150">
        <f t="shared" si="4"/>
        <v>51.44999999999709</v>
      </c>
      <c r="G150">
        <f t="shared" si="5"/>
        <v>279</v>
      </c>
      <c r="I150">
        <v>46.75</v>
      </c>
      <c r="J150">
        <v>443.59999999999854</v>
      </c>
    </row>
    <row r="151" spans="1:10">
      <c r="A151" t="s">
        <v>414</v>
      </c>
      <c r="B151">
        <v>44973.45</v>
      </c>
      <c r="C151">
        <v>44975</v>
      </c>
      <c r="D151">
        <v>44533.75</v>
      </c>
      <c r="E151">
        <v>44880.7</v>
      </c>
      <c r="F151">
        <f t="shared" si="4"/>
        <v>9</v>
      </c>
      <c r="G151">
        <f t="shared" si="5"/>
        <v>441.25</v>
      </c>
      <c r="I151">
        <v>49.700000000004366</v>
      </c>
      <c r="J151">
        <v>445.05000000000291</v>
      </c>
    </row>
    <row r="152" spans="1:10">
      <c r="A152" t="s">
        <v>415</v>
      </c>
      <c r="B152">
        <v>44797.65</v>
      </c>
      <c r="C152">
        <v>44980.35</v>
      </c>
      <c r="D152">
        <v>44418.400000000001</v>
      </c>
      <c r="E152">
        <v>44541.8</v>
      </c>
      <c r="F152">
        <f t="shared" si="4"/>
        <v>-83.049999999995634</v>
      </c>
      <c r="G152">
        <f t="shared" si="5"/>
        <v>561.94999999999709</v>
      </c>
      <c r="I152">
        <v>50</v>
      </c>
      <c r="J152">
        <v>445.44999999999709</v>
      </c>
    </row>
    <row r="153" spans="1:10">
      <c r="A153" t="s">
        <v>416</v>
      </c>
      <c r="B153">
        <v>44568.15</v>
      </c>
      <c r="C153">
        <v>44571.25</v>
      </c>
      <c r="D153">
        <v>44120.9</v>
      </c>
      <c r="E153">
        <v>44199.1</v>
      </c>
      <c r="F153">
        <f t="shared" si="4"/>
        <v>26.349999999998545</v>
      </c>
      <c r="G153">
        <f t="shared" si="5"/>
        <v>450.34999999999854</v>
      </c>
      <c r="I153">
        <v>50.5</v>
      </c>
      <c r="J153">
        <v>447.84999999999854</v>
      </c>
    </row>
    <row r="154" spans="1:10">
      <c r="A154" t="s">
        <v>417</v>
      </c>
      <c r="B154">
        <v>44066.6</v>
      </c>
      <c r="C154">
        <v>44212.75</v>
      </c>
      <c r="D154">
        <v>43776.9</v>
      </c>
      <c r="E154">
        <v>44090.95</v>
      </c>
      <c r="F154">
        <f t="shared" si="4"/>
        <v>-132.5</v>
      </c>
      <c r="G154">
        <f t="shared" si="5"/>
        <v>435.84999999999854</v>
      </c>
      <c r="I154">
        <v>51.100000000005821</v>
      </c>
      <c r="J154">
        <v>449.94999999999709</v>
      </c>
    </row>
    <row r="155" spans="1:10">
      <c r="A155" t="s">
        <v>418</v>
      </c>
      <c r="B155">
        <v>43726.25</v>
      </c>
      <c r="C155">
        <v>44002.8</v>
      </c>
      <c r="D155">
        <v>43600.35</v>
      </c>
      <c r="E155">
        <v>43946.400000000001</v>
      </c>
      <c r="F155">
        <f t="shared" si="4"/>
        <v>-364.69999999999709</v>
      </c>
      <c r="G155">
        <f t="shared" si="5"/>
        <v>402.45000000000437</v>
      </c>
      <c r="I155">
        <v>51.44999999999709</v>
      </c>
      <c r="J155">
        <v>450.34999999999854</v>
      </c>
    </row>
    <row r="156" spans="1:10">
      <c r="A156" t="s">
        <v>419</v>
      </c>
      <c r="B156">
        <v>43897.25</v>
      </c>
      <c r="C156">
        <v>44071.85</v>
      </c>
      <c r="D156">
        <v>43745.1</v>
      </c>
      <c r="E156">
        <v>43891.35</v>
      </c>
      <c r="F156">
        <f t="shared" si="4"/>
        <v>-49.150000000001455</v>
      </c>
      <c r="G156">
        <f t="shared" si="5"/>
        <v>326.75</v>
      </c>
      <c r="I156">
        <v>52.849999999998545</v>
      </c>
      <c r="J156">
        <v>450.90000000000146</v>
      </c>
    </row>
    <row r="157" spans="1:10">
      <c r="A157" t="s">
        <v>420</v>
      </c>
      <c r="B157">
        <v>43724.75</v>
      </c>
      <c r="C157">
        <v>43957.65</v>
      </c>
      <c r="D157">
        <v>43672.45</v>
      </c>
      <c r="E157">
        <v>43851.05</v>
      </c>
      <c r="F157">
        <f t="shared" si="4"/>
        <v>-166.59999999999854</v>
      </c>
      <c r="G157">
        <f t="shared" si="5"/>
        <v>285.20000000000437</v>
      </c>
      <c r="I157">
        <v>53.900000000001455</v>
      </c>
      <c r="J157">
        <v>454.14999999999418</v>
      </c>
    </row>
    <row r="158" spans="1:10">
      <c r="A158" t="s">
        <v>421</v>
      </c>
      <c r="B158">
        <v>43952.85</v>
      </c>
      <c r="C158">
        <v>44113.8</v>
      </c>
      <c r="D158">
        <v>43862</v>
      </c>
      <c r="E158">
        <v>44002</v>
      </c>
      <c r="F158">
        <f t="shared" si="4"/>
        <v>101.79999999999563</v>
      </c>
      <c r="G158">
        <f t="shared" si="5"/>
        <v>251.80000000000291</v>
      </c>
      <c r="I158">
        <v>54.650000000001455</v>
      </c>
      <c r="J158">
        <v>457.15000000000146</v>
      </c>
    </row>
    <row r="159" spans="1:10">
      <c r="A159" t="s">
        <v>422</v>
      </c>
      <c r="B159">
        <v>44125</v>
      </c>
      <c r="C159">
        <v>44151.3</v>
      </c>
      <c r="D159">
        <v>43938.7</v>
      </c>
      <c r="E159">
        <v>43993.25</v>
      </c>
      <c r="F159">
        <f t="shared" si="4"/>
        <v>123</v>
      </c>
      <c r="G159">
        <f t="shared" si="5"/>
        <v>212.60000000000582</v>
      </c>
      <c r="I159">
        <v>55.049999999995634</v>
      </c>
      <c r="J159">
        <v>460.34999999999854</v>
      </c>
    </row>
    <row r="160" spans="1:10">
      <c r="A160" t="s">
        <v>423</v>
      </c>
      <c r="B160">
        <v>44064.5</v>
      </c>
      <c r="C160">
        <v>44521.65</v>
      </c>
      <c r="D160">
        <v>43952.05</v>
      </c>
      <c r="E160">
        <v>44479.05</v>
      </c>
      <c r="F160">
        <f t="shared" si="4"/>
        <v>71.25</v>
      </c>
      <c r="G160">
        <f t="shared" si="5"/>
        <v>569.59999999999854</v>
      </c>
      <c r="I160">
        <v>56.700000000004366</v>
      </c>
      <c r="J160">
        <v>461.55000000000291</v>
      </c>
    </row>
    <row r="161" spans="1:10">
      <c r="A161" t="s">
        <v>424</v>
      </c>
      <c r="B161">
        <v>44704.2</v>
      </c>
      <c r="C161">
        <v>44949.9</v>
      </c>
      <c r="D161">
        <v>44433.75</v>
      </c>
      <c r="E161">
        <v>44496.2</v>
      </c>
      <c r="F161">
        <f t="shared" si="4"/>
        <v>225.14999999999418</v>
      </c>
      <c r="G161">
        <f t="shared" si="5"/>
        <v>516.15000000000146</v>
      </c>
      <c r="I161">
        <v>57.099999999998545</v>
      </c>
      <c r="J161">
        <v>462.40000000000146</v>
      </c>
    </row>
    <row r="162" spans="1:10">
      <c r="A162" t="s">
        <v>425</v>
      </c>
      <c r="B162">
        <v>44276.2</v>
      </c>
      <c r="C162">
        <v>44359.1</v>
      </c>
      <c r="D162">
        <v>43983.75</v>
      </c>
      <c r="E162">
        <v>44231.45</v>
      </c>
      <c r="F162">
        <f t="shared" si="4"/>
        <v>-220</v>
      </c>
      <c r="G162">
        <f t="shared" si="5"/>
        <v>375.34999999999854</v>
      </c>
      <c r="I162">
        <v>58.75</v>
      </c>
      <c r="J162">
        <v>463.25</v>
      </c>
    </row>
    <row r="163" spans="1:10">
      <c r="A163" t="s">
        <v>426</v>
      </c>
      <c r="B163">
        <v>44253.65</v>
      </c>
      <c r="C163">
        <v>44610.400000000001</v>
      </c>
      <c r="D163">
        <v>44201.45</v>
      </c>
      <c r="E163">
        <v>44494.65</v>
      </c>
      <c r="F163">
        <f t="shared" si="4"/>
        <v>22.200000000004366</v>
      </c>
      <c r="G163">
        <f t="shared" si="5"/>
        <v>408.95000000000437</v>
      </c>
      <c r="I163">
        <v>59.25</v>
      </c>
      <c r="J163">
        <v>463.30000000000291</v>
      </c>
    </row>
    <row r="164" spans="1:10">
      <c r="A164" t="s">
        <v>427</v>
      </c>
      <c r="B164">
        <v>44655.75</v>
      </c>
      <c r="C164">
        <v>44673</v>
      </c>
      <c r="D164">
        <v>44429.8</v>
      </c>
      <c r="E164">
        <v>44495.25</v>
      </c>
      <c r="F164">
        <f t="shared" si="4"/>
        <v>161.09999999999854</v>
      </c>
      <c r="G164">
        <f t="shared" si="5"/>
        <v>243.19999999999709</v>
      </c>
      <c r="I164">
        <v>59.5</v>
      </c>
      <c r="J164">
        <v>465.19999999999709</v>
      </c>
    </row>
    <row r="165" spans="1:10">
      <c r="A165" t="s">
        <v>428</v>
      </c>
      <c r="B165">
        <v>44706.55</v>
      </c>
      <c r="C165">
        <v>44779.65</v>
      </c>
      <c r="D165">
        <v>44149.8</v>
      </c>
      <c r="E165">
        <v>44232.6</v>
      </c>
      <c r="F165">
        <f t="shared" si="4"/>
        <v>211.30000000000291</v>
      </c>
      <c r="G165">
        <f t="shared" si="5"/>
        <v>629.84999999999854</v>
      </c>
      <c r="I165">
        <v>64.5</v>
      </c>
      <c r="J165">
        <v>468.75</v>
      </c>
    </row>
    <row r="166" spans="1:10">
      <c r="A166" t="s">
        <v>260</v>
      </c>
      <c r="B166">
        <v>44265.85</v>
      </c>
      <c r="C166">
        <v>44399.65</v>
      </c>
      <c r="D166">
        <v>43895.05</v>
      </c>
      <c r="E166">
        <v>43989.15</v>
      </c>
      <c r="F166">
        <f t="shared" si="4"/>
        <v>33.25</v>
      </c>
      <c r="G166">
        <f t="shared" si="5"/>
        <v>504.59999999999854</v>
      </c>
      <c r="I166">
        <v>65.649999999994179</v>
      </c>
      <c r="J166">
        <v>471.09999999999854</v>
      </c>
    </row>
    <row r="167" spans="1:10">
      <c r="A167" t="s">
        <v>429</v>
      </c>
      <c r="B167">
        <v>43996.1</v>
      </c>
      <c r="C167">
        <v>44568.55</v>
      </c>
      <c r="D167">
        <v>43830.75</v>
      </c>
      <c r="E167">
        <v>44436.1</v>
      </c>
      <c r="F167">
        <f t="shared" si="4"/>
        <v>6.9499999999970896</v>
      </c>
      <c r="G167">
        <f t="shared" si="5"/>
        <v>737.80000000000291</v>
      </c>
      <c r="I167">
        <v>66.349999999998545</v>
      </c>
      <c r="J167">
        <v>472.64999999999418</v>
      </c>
    </row>
    <row r="168" spans="1:10">
      <c r="A168" t="s">
        <v>430</v>
      </c>
      <c r="B168">
        <v>44647.65</v>
      </c>
      <c r="C168">
        <v>44656.05</v>
      </c>
      <c r="D168">
        <v>44310.95</v>
      </c>
      <c r="E168">
        <v>44578.3</v>
      </c>
      <c r="F168">
        <f t="shared" si="4"/>
        <v>211.55000000000291</v>
      </c>
      <c r="G168">
        <f t="shared" si="5"/>
        <v>345.10000000000582</v>
      </c>
      <c r="I168">
        <v>70.400000000001455</v>
      </c>
      <c r="J168">
        <v>472.95000000000437</v>
      </c>
    </row>
    <row r="169" spans="1:10">
      <c r="A169" t="s">
        <v>431</v>
      </c>
      <c r="B169">
        <v>44625.05</v>
      </c>
      <c r="C169">
        <v>44668.7</v>
      </c>
      <c r="D169">
        <v>44401.7</v>
      </c>
      <c r="E169">
        <v>44532.15</v>
      </c>
      <c r="F169">
        <f t="shared" si="4"/>
        <v>46.75</v>
      </c>
      <c r="G169">
        <f t="shared" si="5"/>
        <v>267</v>
      </c>
      <c r="I169">
        <v>71.25</v>
      </c>
      <c r="J169">
        <v>473</v>
      </c>
    </row>
    <row r="170" spans="1:10">
      <c r="A170" t="s">
        <v>432</v>
      </c>
      <c r="B170">
        <v>44494.65</v>
      </c>
      <c r="C170">
        <v>44577</v>
      </c>
      <c r="D170">
        <v>44207.25</v>
      </c>
      <c r="E170">
        <v>44409.1</v>
      </c>
      <c r="F170">
        <f t="shared" si="4"/>
        <v>-37.5</v>
      </c>
      <c r="G170">
        <f t="shared" si="5"/>
        <v>369.75</v>
      </c>
      <c r="I170">
        <v>72.05000000000291</v>
      </c>
      <c r="J170">
        <v>473.79999999999563</v>
      </c>
    </row>
    <row r="171" spans="1:10">
      <c r="A171" t="s">
        <v>433</v>
      </c>
      <c r="B171">
        <v>44418.05</v>
      </c>
      <c r="C171">
        <v>44915.55</v>
      </c>
      <c r="D171">
        <v>44341.2</v>
      </c>
      <c r="E171">
        <v>44878.35</v>
      </c>
      <c r="F171">
        <f t="shared" si="4"/>
        <v>8.9500000000043656</v>
      </c>
      <c r="G171">
        <f t="shared" si="5"/>
        <v>574.35000000000582</v>
      </c>
      <c r="I171">
        <v>72.700000000004366</v>
      </c>
      <c r="J171">
        <v>475.05000000000291</v>
      </c>
    </row>
    <row r="172" spans="1:10">
      <c r="A172" t="s">
        <v>434</v>
      </c>
      <c r="B172">
        <v>44953.65</v>
      </c>
      <c r="C172">
        <v>45383.35</v>
      </c>
      <c r="D172">
        <v>44812.15</v>
      </c>
      <c r="E172">
        <v>45156.4</v>
      </c>
      <c r="F172">
        <f t="shared" si="4"/>
        <v>75.30000000000291</v>
      </c>
      <c r="G172">
        <f t="shared" si="5"/>
        <v>571.19999999999709</v>
      </c>
      <c r="I172">
        <v>73.649999999994179</v>
      </c>
      <c r="J172">
        <v>476.45000000000437</v>
      </c>
    </row>
    <row r="173" spans="1:10">
      <c r="A173" t="s">
        <v>435</v>
      </c>
      <c r="B173">
        <v>45340.800000000003</v>
      </c>
      <c r="C173">
        <v>45636.2</v>
      </c>
      <c r="D173">
        <v>45231.3</v>
      </c>
      <c r="E173">
        <v>45570.7</v>
      </c>
      <c r="F173">
        <f t="shared" si="4"/>
        <v>184.40000000000146</v>
      </c>
      <c r="G173">
        <f t="shared" si="5"/>
        <v>404.89999999999418</v>
      </c>
      <c r="I173">
        <v>75.150000000001455</v>
      </c>
      <c r="J173">
        <v>476.5</v>
      </c>
    </row>
    <row r="174" spans="1:10">
      <c r="A174" t="s">
        <v>436</v>
      </c>
      <c r="B174">
        <v>45893.8</v>
      </c>
      <c r="C174">
        <v>45893.8</v>
      </c>
      <c r="D174">
        <v>45322.55</v>
      </c>
      <c r="E174">
        <v>45511.35</v>
      </c>
      <c r="F174">
        <f t="shared" si="4"/>
        <v>323.10000000000582</v>
      </c>
      <c r="G174">
        <f t="shared" si="5"/>
        <v>571.25</v>
      </c>
      <c r="I174">
        <v>75.30000000000291</v>
      </c>
      <c r="J174">
        <v>478</v>
      </c>
    </row>
    <row r="175" spans="1:10">
      <c r="A175" t="s">
        <v>437</v>
      </c>
      <c r="B175">
        <v>45449.35</v>
      </c>
      <c r="C175">
        <v>45990.5</v>
      </c>
      <c r="D175">
        <v>45299.4</v>
      </c>
      <c r="E175">
        <v>45909.45</v>
      </c>
      <c r="F175">
        <f t="shared" si="4"/>
        <v>-62</v>
      </c>
      <c r="G175">
        <f t="shared" si="5"/>
        <v>691.09999999999854</v>
      </c>
      <c r="I175">
        <v>77.099999999998545</v>
      </c>
      <c r="J175">
        <v>478.79999999999563</v>
      </c>
    </row>
    <row r="176" spans="1:10">
      <c r="A176" t="s">
        <v>438</v>
      </c>
      <c r="B176">
        <v>46013.3</v>
      </c>
      <c r="C176">
        <v>46153.9</v>
      </c>
      <c r="D176">
        <v>45801.5</v>
      </c>
      <c r="E176">
        <v>46000.85</v>
      </c>
      <c r="F176">
        <f t="shared" si="4"/>
        <v>103.85000000000582</v>
      </c>
      <c r="G176">
        <f t="shared" si="5"/>
        <v>352.40000000000146</v>
      </c>
      <c r="I176">
        <v>77.150000000001455</v>
      </c>
      <c r="J176">
        <v>482.69999999999709</v>
      </c>
    </row>
    <row r="177" spans="1:10">
      <c r="A177" t="s">
        <v>439</v>
      </c>
      <c r="B177">
        <v>46122.15</v>
      </c>
      <c r="C177">
        <v>46310.400000000001</v>
      </c>
      <c r="D177">
        <v>46028.75</v>
      </c>
      <c r="E177">
        <v>46231.5</v>
      </c>
      <c r="F177">
        <f t="shared" si="4"/>
        <v>121.30000000000291</v>
      </c>
      <c r="G177">
        <f t="shared" si="5"/>
        <v>281.65000000000146</v>
      </c>
      <c r="I177">
        <v>78.25</v>
      </c>
      <c r="J177">
        <v>485.09999999999854</v>
      </c>
    </row>
    <row r="178" spans="1:10">
      <c r="A178" t="s">
        <v>440</v>
      </c>
      <c r="B178">
        <v>46100.95</v>
      </c>
      <c r="C178">
        <v>46252.95</v>
      </c>
      <c r="D178">
        <v>45906.9</v>
      </c>
      <c r="E178">
        <v>45979.85</v>
      </c>
      <c r="F178">
        <f t="shared" si="4"/>
        <v>-130.55000000000291</v>
      </c>
      <c r="G178">
        <f t="shared" si="5"/>
        <v>346.04999999999563</v>
      </c>
      <c r="I178">
        <v>82.450000000004366</v>
      </c>
      <c r="J178">
        <v>485.5</v>
      </c>
    </row>
    <row r="179" spans="1:10">
      <c r="A179" t="s">
        <v>441</v>
      </c>
      <c r="B179">
        <v>45493.7</v>
      </c>
      <c r="C179">
        <v>45745.15</v>
      </c>
      <c r="D179">
        <v>45276.4</v>
      </c>
      <c r="E179">
        <v>45384.6</v>
      </c>
      <c r="F179">
        <f t="shared" si="4"/>
        <v>-486.15000000000146</v>
      </c>
      <c r="G179">
        <f t="shared" si="5"/>
        <v>468.75</v>
      </c>
      <c r="I179">
        <v>83.200000000004366</v>
      </c>
      <c r="J179">
        <v>488.94999999999709</v>
      </c>
    </row>
    <row r="180" spans="1:10">
      <c r="A180" t="s">
        <v>442</v>
      </c>
      <c r="B180">
        <v>45179.6</v>
      </c>
      <c r="C180">
        <v>45276.800000000003</v>
      </c>
      <c r="D180">
        <v>44592.45</v>
      </c>
      <c r="E180">
        <v>44623.85</v>
      </c>
      <c r="F180">
        <f t="shared" si="4"/>
        <v>-205</v>
      </c>
      <c r="G180">
        <f t="shared" si="5"/>
        <v>684.35000000000582</v>
      </c>
      <c r="I180">
        <v>83.5</v>
      </c>
      <c r="J180">
        <v>489</v>
      </c>
    </row>
    <row r="181" spans="1:10">
      <c r="A181" t="s">
        <v>443</v>
      </c>
      <c r="B181">
        <v>44707.35</v>
      </c>
      <c r="C181">
        <v>44996.75</v>
      </c>
      <c r="D181">
        <v>44548.9</v>
      </c>
      <c r="E181">
        <v>44612.05</v>
      </c>
      <c r="F181">
        <f t="shared" si="4"/>
        <v>83.5</v>
      </c>
      <c r="G181">
        <f t="shared" si="5"/>
        <v>447.84999999999854</v>
      </c>
      <c r="I181">
        <v>83.94999999999709</v>
      </c>
      <c r="J181">
        <v>491.70000000000437</v>
      </c>
    </row>
    <row r="182" spans="1:10">
      <c r="A182" t="s">
        <v>444</v>
      </c>
      <c r="B182">
        <v>44615</v>
      </c>
      <c r="C182">
        <v>44936.55</v>
      </c>
      <c r="D182">
        <v>44400.9</v>
      </c>
      <c r="E182">
        <v>44766.1</v>
      </c>
      <c r="F182">
        <f t="shared" si="4"/>
        <v>2.9499999999970896</v>
      </c>
      <c r="G182">
        <f t="shared" si="5"/>
        <v>535.65000000000146</v>
      </c>
      <c r="I182">
        <v>84.55000000000291</v>
      </c>
      <c r="J182">
        <v>492.05000000000291</v>
      </c>
    </row>
    <row r="183" spans="1:10">
      <c r="A183" t="s">
        <v>445</v>
      </c>
      <c r="B183">
        <v>44722.5</v>
      </c>
      <c r="C183">
        <v>44773.8</v>
      </c>
      <c r="D183">
        <v>44532.45</v>
      </c>
      <c r="E183">
        <v>44624.2</v>
      </c>
      <c r="F183">
        <f t="shared" si="4"/>
        <v>-43.599999999998545</v>
      </c>
      <c r="G183">
        <f t="shared" si="5"/>
        <v>241.35000000000582</v>
      </c>
      <c r="I183">
        <v>87.150000000001455</v>
      </c>
      <c r="J183">
        <v>497.30000000000291</v>
      </c>
    </row>
    <row r="184" spans="1:10">
      <c r="A184" t="s">
        <v>446</v>
      </c>
      <c r="B184">
        <v>44465.9</v>
      </c>
      <c r="C184">
        <v>44668</v>
      </c>
      <c r="D184">
        <v>44182.5</v>
      </c>
      <c r="E184">
        <v>44588.3</v>
      </c>
      <c r="F184">
        <f t="shared" si="4"/>
        <v>-158.29999999999563</v>
      </c>
      <c r="G184">
        <f t="shared" si="5"/>
        <v>485.5</v>
      </c>
      <c r="I184">
        <v>88.900000000001455</v>
      </c>
      <c r="J184">
        <v>500.70000000000437</v>
      </c>
    </row>
    <row r="185" spans="1:10">
      <c r="A185" t="s">
        <v>261</v>
      </c>
      <c r="B185">
        <v>44700.35</v>
      </c>
      <c r="C185">
        <v>44756.800000000003</v>
      </c>
      <c r="D185">
        <v>44248.2</v>
      </c>
      <c r="E185">
        <v>44300.95</v>
      </c>
      <c r="F185">
        <f t="shared" si="4"/>
        <v>112.04999999999563</v>
      </c>
      <c r="G185">
        <f t="shared" si="5"/>
        <v>508.60000000000582</v>
      </c>
      <c r="I185">
        <v>89</v>
      </c>
      <c r="J185">
        <v>501.5</v>
      </c>
    </row>
    <row r="186" spans="1:10">
      <c r="A186" t="s">
        <v>447</v>
      </c>
      <c r="B186">
        <v>44445.35</v>
      </c>
      <c r="C186">
        <v>44755.05</v>
      </c>
      <c r="D186">
        <v>44344.9</v>
      </c>
      <c r="E186">
        <v>44584.55</v>
      </c>
      <c r="F186">
        <f t="shared" si="4"/>
        <v>144.40000000000146</v>
      </c>
      <c r="G186">
        <f t="shared" si="5"/>
        <v>410.15000000000146</v>
      </c>
      <c r="I186">
        <v>89.349999999998545</v>
      </c>
      <c r="J186">
        <v>504.59999999999854</v>
      </c>
    </row>
    <row r="187" spans="1:10">
      <c r="A187" t="s">
        <v>448</v>
      </c>
      <c r="B187">
        <v>44561.5</v>
      </c>
      <c r="C187">
        <v>44566.3</v>
      </c>
      <c r="D187">
        <v>44243.1</v>
      </c>
      <c r="E187">
        <v>44399.05</v>
      </c>
      <c r="F187">
        <f t="shared" si="4"/>
        <v>-23.05000000000291</v>
      </c>
      <c r="G187">
        <f t="shared" si="5"/>
        <v>323.20000000000437</v>
      </c>
      <c r="I187">
        <v>89.80000000000291</v>
      </c>
      <c r="J187">
        <v>504.65000000000146</v>
      </c>
    </row>
    <row r="188" spans="1:10">
      <c r="A188" t="s">
        <v>449</v>
      </c>
      <c r="B188">
        <v>44108.15</v>
      </c>
      <c r="C188">
        <v>44161.35</v>
      </c>
      <c r="D188">
        <v>43857.5</v>
      </c>
      <c r="E188">
        <v>43964.05</v>
      </c>
      <c r="F188">
        <f t="shared" si="4"/>
        <v>-290.90000000000146</v>
      </c>
      <c r="G188">
        <f t="shared" si="5"/>
        <v>303.84999999999854</v>
      </c>
      <c r="I188">
        <v>90.150000000001455</v>
      </c>
      <c r="J188">
        <v>508.60000000000582</v>
      </c>
    </row>
    <row r="189" spans="1:10">
      <c r="A189" t="s">
        <v>450</v>
      </c>
      <c r="B189">
        <v>44181.35</v>
      </c>
      <c r="C189">
        <v>44391.85</v>
      </c>
      <c r="D189">
        <v>44108.3</v>
      </c>
      <c r="E189">
        <v>44213.35</v>
      </c>
      <c r="F189">
        <f t="shared" si="4"/>
        <v>217.29999999999563</v>
      </c>
      <c r="G189">
        <f t="shared" si="5"/>
        <v>283.54999999999563</v>
      </c>
      <c r="I189">
        <v>90.549999999995634</v>
      </c>
      <c r="J189">
        <v>509.65000000000146</v>
      </c>
    </row>
    <row r="190" spans="1:10">
      <c r="A190" t="s">
        <v>451</v>
      </c>
      <c r="B190">
        <v>44395.4</v>
      </c>
      <c r="C190">
        <v>44500.7</v>
      </c>
      <c r="D190">
        <v>44242.95</v>
      </c>
      <c r="E190">
        <v>44360.6</v>
      </c>
      <c r="F190">
        <f t="shared" si="4"/>
        <v>182.05000000000291</v>
      </c>
      <c r="G190">
        <f t="shared" si="5"/>
        <v>257.75</v>
      </c>
      <c r="I190">
        <v>91.849999999998545</v>
      </c>
      <c r="J190">
        <v>509.75</v>
      </c>
    </row>
    <row r="191" spans="1:10">
      <c r="A191" t="s">
        <v>452</v>
      </c>
      <c r="B191">
        <v>44057.8</v>
      </c>
      <c r="C191">
        <v>44113.2</v>
      </c>
      <c r="D191">
        <v>43796.75</v>
      </c>
      <c r="E191">
        <v>43886.5</v>
      </c>
      <c r="F191">
        <f t="shared" si="4"/>
        <v>-302.79999999999563</v>
      </c>
      <c r="G191">
        <f t="shared" si="5"/>
        <v>316.44999999999709</v>
      </c>
      <c r="I191">
        <v>93.19999999999709</v>
      </c>
      <c r="J191">
        <v>510.20000000000437</v>
      </c>
    </row>
    <row r="192" spans="1:10">
      <c r="A192" t="s">
        <v>453</v>
      </c>
      <c r="B192">
        <v>44027.55</v>
      </c>
      <c r="C192">
        <v>44487.25</v>
      </c>
      <c r="D192">
        <v>44004.55</v>
      </c>
      <c r="E192">
        <v>44360.15</v>
      </c>
      <c r="F192">
        <f t="shared" si="4"/>
        <v>141.05000000000291</v>
      </c>
      <c r="G192">
        <f t="shared" si="5"/>
        <v>482.69999999999709</v>
      </c>
      <c r="I192">
        <v>93.650000000001455</v>
      </c>
      <c r="J192">
        <v>510.20000000000437</v>
      </c>
    </row>
    <row r="193" spans="1:10">
      <c r="A193" t="s">
        <v>454</v>
      </c>
      <c r="B193">
        <v>44554.9</v>
      </c>
      <c r="C193">
        <v>44710.55</v>
      </c>
      <c r="D193">
        <v>44411.4</v>
      </c>
      <c r="E193">
        <v>44516.9</v>
      </c>
      <c r="F193">
        <f t="shared" si="4"/>
        <v>194.75</v>
      </c>
      <c r="G193">
        <f t="shared" si="5"/>
        <v>299.15000000000146</v>
      </c>
      <c r="I193">
        <v>93.80000000000291</v>
      </c>
      <c r="J193">
        <v>515.5</v>
      </c>
    </row>
    <row r="194" spans="1:10">
      <c r="A194" t="s">
        <v>455</v>
      </c>
      <c r="B194">
        <v>44571.55</v>
      </c>
      <c r="C194">
        <v>44693.05</v>
      </c>
      <c r="D194">
        <v>44530.05</v>
      </c>
      <c r="E194">
        <v>44599.199999999997</v>
      </c>
      <c r="F194">
        <f t="shared" si="4"/>
        <v>54.650000000001455</v>
      </c>
      <c r="G194">
        <f t="shared" si="5"/>
        <v>163</v>
      </c>
      <c r="I194">
        <v>95.849999999998545</v>
      </c>
      <c r="J194">
        <v>516.15000000000146</v>
      </c>
    </row>
    <row r="195" spans="1:10">
      <c r="A195" t="s">
        <v>456</v>
      </c>
      <c r="B195">
        <v>44322.05</v>
      </c>
      <c r="C195">
        <v>44563.05</v>
      </c>
      <c r="D195">
        <v>44203.7</v>
      </c>
      <c r="E195">
        <v>44287.95</v>
      </c>
      <c r="F195">
        <f t="shared" ref="F195:F258" si="6">B195-E194</f>
        <v>-277.14999999999418</v>
      </c>
      <c r="G195">
        <f t="shared" ref="G195:G258" si="7">C195-D195</f>
        <v>359.35000000000582</v>
      </c>
      <c r="I195">
        <v>96.349999999998545</v>
      </c>
      <c r="J195">
        <v>516.35000000000582</v>
      </c>
    </row>
    <row r="196" spans="1:10">
      <c r="A196" t="s">
        <v>457</v>
      </c>
      <c r="B196">
        <v>44204.75</v>
      </c>
      <c r="C196">
        <v>44356.95</v>
      </c>
      <c r="D196">
        <v>44044.4</v>
      </c>
      <c r="E196">
        <v>44225.9</v>
      </c>
      <c r="F196">
        <f t="shared" si="6"/>
        <v>-83.19999999999709</v>
      </c>
      <c r="G196">
        <f t="shared" si="7"/>
        <v>312.54999999999563</v>
      </c>
      <c r="I196">
        <v>97.099999999998545</v>
      </c>
      <c r="J196">
        <v>522.19999999999709</v>
      </c>
    </row>
    <row r="197" spans="1:10">
      <c r="A197" t="s">
        <v>458</v>
      </c>
      <c r="B197">
        <v>44589.8</v>
      </c>
      <c r="C197">
        <v>44589.85</v>
      </c>
      <c r="D197">
        <v>44336.95</v>
      </c>
      <c r="E197">
        <v>44409.5</v>
      </c>
      <c r="F197">
        <f t="shared" si="6"/>
        <v>363.90000000000146</v>
      </c>
      <c r="G197">
        <f t="shared" si="7"/>
        <v>252.90000000000146</v>
      </c>
      <c r="I197">
        <v>98.400000000001455</v>
      </c>
      <c r="J197">
        <v>522.25</v>
      </c>
    </row>
    <row r="198" spans="1:10">
      <c r="A198" t="s">
        <v>459</v>
      </c>
      <c r="B198">
        <v>44404.2</v>
      </c>
      <c r="C198">
        <v>44412.5</v>
      </c>
      <c r="D198">
        <v>43861.45</v>
      </c>
      <c r="E198">
        <v>43888.7</v>
      </c>
      <c r="F198">
        <f t="shared" si="6"/>
        <v>-5.3000000000029104</v>
      </c>
      <c r="G198">
        <f t="shared" si="7"/>
        <v>551.05000000000291</v>
      </c>
      <c r="I198">
        <v>99.649999999994179</v>
      </c>
      <c r="J198">
        <v>522.70000000000437</v>
      </c>
    </row>
    <row r="199" spans="1:10">
      <c r="A199" t="s">
        <v>460</v>
      </c>
      <c r="B199">
        <v>43616.75</v>
      </c>
      <c r="C199">
        <v>44058.8</v>
      </c>
      <c r="D199">
        <v>43558.1</v>
      </c>
      <c r="E199">
        <v>43754.5</v>
      </c>
      <c r="F199">
        <f t="shared" si="6"/>
        <v>-271.94999999999709</v>
      </c>
      <c r="G199">
        <f t="shared" si="7"/>
        <v>500.70000000000437</v>
      </c>
      <c r="I199">
        <v>100.45000000000437</v>
      </c>
      <c r="J199">
        <v>525</v>
      </c>
    </row>
    <row r="200" spans="1:10">
      <c r="A200" t="s">
        <v>461</v>
      </c>
      <c r="B200">
        <v>43584.25</v>
      </c>
      <c r="C200">
        <v>43877.5</v>
      </c>
      <c r="D200">
        <v>43567.45</v>
      </c>
      <c r="E200">
        <v>43723.05</v>
      </c>
      <c r="F200">
        <f t="shared" si="6"/>
        <v>-170.25</v>
      </c>
      <c r="G200">
        <f t="shared" si="7"/>
        <v>310.05000000000291</v>
      </c>
      <c r="I200">
        <v>101.79999999999563</v>
      </c>
      <c r="J200">
        <v>525.85000000000582</v>
      </c>
    </row>
    <row r="201" spans="1:10">
      <c r="A201" t="s">
        <v>462</v>
      </c>
      <c r="B201">
        <v>43822.7</v>
      </c>
      <c r="C201">
        <v>43831.3</v>
      </c>
      <c r="D201">
        <v>43029.45</v>
      </c>
      <c r="E201">
        <v>43151.199999999997</v>
      </c>
      <c r="F201">
        <f t="shared" si="6"/>
        <v>99.649999999994179</v>
      </c>
      <c r="G201">
        <f t="shared" si="7"/>
        <v>801.85000000000582</v>
      </c>
      <c r="I201">
        <v>101.80000000000291</v>
      </c>
      <c r="J201">
        <v>529.19999999999709</v>
      </c>
    </row>
    <row r="202" spans="1:10">
      <c r="A202" t="s">
        <v>463</v>
      </c>
      <c r="B202">
        <v>43308.3</v>
      </c>
      <c r="C202">
        <v>43397.45</v>
      </c>
      <c r="D202">
        <v>42758.400000000001</v>
      </c>
      <c r="E202">
        <v>42832</v>
      </c>
      <c r="F202">
        <f t="shared" si="6"/>
        <v>157.10000000000582</v>
      </c>
      <c r="G202">
        <f t="shared" si="7"/>
        <v>639.04999999999563</v>
      </c>
      <c r="I202">
        <v>103.85000000000582</v>
      </c>
      <c r="J202">
        <v>530.25</v>
      </c>
    </row>
    <row r="203" spans="1:10">
      <c r="A203" t="s">
        <v>262</v>
      </c>
      <c r="B203">
        <v>42708.4</v>
      </c>
      <c r="C203">
        <v>42716.2</v>
      </c>
      <c r="D203">
        <v>42105.4</v>
      </c>
      <c r="E203">
        <v>42280.15</v>
      </c>
      <c r="F203">
        <f t="shared" si="6"/>
        <v>-123.59999999999854</v>
      </c>
      <c r="G203">
        <f t="shared" si="7"/>
        <v>610.79999999999563</v>
      </c>
      <c r="I203">
        <v>107.44999999999709</v>
      </c>
      <c r="J203">
        <v>533.25</v>
      </c>
    </row>
    <row r="204" spans="1:10">
      <c r="A204" t="s">
        <v>464</v>
      </c>
      <c r="B204">
        <v>42555.6</v>
      </c>
      <c r="C204">
        <v>42840.15</v>
      </c>
      <c r="D204">
        <v>42482.75</v>
      </c>
      <c r="E204">
        <v>42782</v>
      </c>
      <c r="F204">
        <f t="shared" si="6"/>
        <v>275.44999999999709</v>
      </c>
      <c r="G204">
        <f t="shared" si="7"/>
        <v>357.40000000000146</v>
      </c>
      <c r="I204">
        <v>112.04999999999563</v>
      </c>
      <c r="J204">
        <v>533.75</v>
      </c>
    </row>
    <row r="205" spans="1:10">
      <c r="A205" t="s">
        <v>465</v>
      </c>
      <c r="B205">
        <v>42721.4</v>
      </c>
      <c r="C205">
        <v>43112.5</v>
      </c>
      <c r="D205">
        <v>42390.5</v>
      </c>
      <c r="E205">
        <v>43039.15</v>
      </c>
      <c r="F205">
        <f t="shared" si="6"/>
        <v>-60.599999999998545</v>
      </c>
      <c r="G205">
        <f t="shared" si="7"/>
        <v>722</v>
      </c>
      <c r="I205">
        <v>113.75</v>
      </c>
      <c r="J205">
        <v>535.65000000000146</v>
      </c>
    </row>
    <row r="206" spans="1:10">
      <c r="A206" t="s">
        <v>466</v>
      </c>
      <c r="B206">
        <v>43356.85</v>
      </c>
      <c r="C206">
        <v>43356.85</v>
      </c>
      <c r="D206">
        <v>42797.15</v>
      </c>
      <c r="E206">
        <v>42845.95</v>
      </c>
      <c r="F206">
        <f t="shared" si="6"/>
        <v>317.69999999999709</v>
      </c>
      <c r="G206">
        <f t="shared" si="7"/>
        <v>559.69999999999709</v>
      </c>
      <c r="I206">
        <v>114.19999999999709</v>
      </c>
      <c r="J206">
        <v>535.65000000000146</v>
      </c>
    </row>
    <row r="207" spans="1:10">
      <c r="A207" t="s">
        <v>467</v>
      </c>
      <c r="B207">
        <v>42694.25</v>
      </c>
      <c r="C207">
        <v>42815.15</v>
      </c>
      <c r="D207">
        <v>42589.65</v>
      </c>
      <c r="E207">
        <v>42700.95</v>
      </c>
      <c r="F207">
        <f t="shared" si="6"/>
        <v>-151.69999999999709</v>
      </c>
      <c r="G207">
        <f t="shared" si="7"/>
        <v>225.5</v>
      </c>
      <c r="I207">
        <v>114.25</v>
      </c>
      <c r="J207">
        <v>538.94999999999709</v>
      </c>
    </row>
    <row r="208" spans="1:10">
      <c r="A208" t="s">
        <v>468</v>
      </c>
      <c r="B208">
        <v>43018.7</v>
      </c>
      <c r="C208">
        <v>43271.5</v>
      </c>
      <c r="D208">
        <v>42796.45</v>
      </c>
      <c r="E208">
        <v>43017.2</v>
      </c>
      <c r="F208">
        <f t="shared" si="6"/>
        <v>317.75</v>
      </c>
      <c r="G208">
        <f t="shared" si="7"/>
        <v>475.05000000000291</v>
      </c>
      <c r="I208">
        <v>118.79999999999563</v>
      </c>
      <c r="J208">
        <v>540.95000000000437</v>
      </c>
    </row>
    <row r="209" spans="1:10">
      <c r="A209" t="s">
        <v>469</v>
      </c>
      <c r="B209">
        <v>43318.3</v>
      </c>
      <c r="C209">
        <v>43416.1</v>
      </c>
      <c r="D209">
        <v>43221</v>
      </c>
      <c r="E209">
        <v>43318.25</v>
      </c>
      <c r="F209">
        <f t="shared" si="6"/>
        <v>301.10000000000582</v>
      </c>
      <c r="G209">
        <f t="shared" si="7"/>
        <v>195.09999999999854</v>
      </c>
      <c r="I209">
        <v>121.30000000000291</v>
      </c>
      <c r="J209">
        <v>541.09999999999854</v>
      </c>
    </row>
    <row r="210" spans="1:10">
      <c r="A210" t="s">
        <v>470</v>
      </c>
      <c r="B210">
        <v>43627.75</v>
      </c>
      <c r="C210">
        <v>43648.7</v>
      </c>
      <c r="D210">
        <v>43415.199999999997</v>
      </c>
      <c r="E210">
        <v>43619.4</v>
      </c>
      <c r="F210">
        <f t="shared" si="6"/>
        <v>309.5</v>
      </c>
      <c r="G210">
        <f t="shared" si="7"/>
        <v>233.5</v>
      </c>
      <c r="I210">
        <v>122.15000000000146</v>
      </c>
      <c r="J210">
        <v>541.34999999999854</v>
      </c>
    </row>
    <row r="211" spans="1:10">
      <c r="A211" t="s">
        <v>471</v>
      </c>
      <c r="B211">
        <v>43598.85</v>
      </c>
      <c r="C211">
        <v>43799.35</v>
      </c>
      <c r="D211">
        <v>43283.85</v>
      </c>
      <c r="E211">
        <v>43737.9</v>
      </c>
      <c r="F211">
        <f t="shared" si="6"/>
        <v>-20.55000000000291</v>
      </c>
      <c r="G211">
        <f t="shared" si="7"/>
        <v>515.5</v>
      </c>
      <c r="I211">
        <v>123</v>
      </c>
      <c r="J211">
        <v>541.95000000000437</v>
      </c>
    </row>
    <row r="212" spans="1:10">
      <c r="A212" t="s">
        <v>472</v>
      </c>
      <c r="B212">
        <v>43791.8</v>
      </c>
      <c r="C212">
        <v>43797.55</v>
      </c>
      <c r="D212">
        <v>43547.75</v>
      </c>
      <c r="E212">
        <v>43658.65</v>
      </c>
      <c r="F212">
        <f t="shared" si="6"/>
        <v>53.900000000001455</v>
      </c>
      <c r="G212">
        <f t="shared" si="7"/>
        <v>249.80000000000291</v>
      </c>
      <c r="I212">
        <v>127.54999999999563</v>
      </c>
      <c r="J212">
        <v>542.79999999999563</v>
      </c>
    </row>
    <row r="213" spans="1:10">
      <c r="A213" t="s">
        <v>473</v>
      </c>
      <c r="B213">
        <v>43626.1</v>
      </c>
      <c r="C213">
        <v>43876.75</v>
      </c>
      <c r="D213">
        <v>43542.65</v>
      </c>
      <c r="E213">
        <v>43683.6</v>
      </c>
      <c r="F213">
        <f t="shared" si="6"/>
        <v>-32.55000000000291</v>
      </c>
      <c r="G213">
        <f t="shared" si="7"/>
        <v>334.09999999999854</v>
      </c>
      <c r="I213">
        <v>127.90000000000146</v>
      </c>
      <c r="J213">
        <v>543.04999999999563</v>
      </c>
    </row>
    <row r="214" spans="1:10">
      <c r="A214" t="s">
        <v>474</v>
      </c>
      <c r="B214">
        <v>43543.25</v>
      </c>
      <c r="C214">
        <v>43908.7</v>
      </c>
      <c r="D214">
        <v>43504.95</v>
      </c>
      <c r="E214">
        <v>43820.1</v>
      </c>
      <c r="F214">
        <f t="shared" si="6"/>
        <v>-140.34999999999854</v>
      </c>
      <c r="G214">
        <f t="shared" si="7"/>
        <v>403.75</v>
      </c>
      <c r="I214">
        <v>128.25</v>
      </c>
      <c r="J214">
        <v>546.30000000000291</v>
      </c>
    </row>
    <row r="215" spans="1:10">
      <c r="A215" t="s">
        <v>475</v>
      </c>
      <c r="B215">
        <v>44054.5</v>
      </c>
      <c r="C215">
        <v>44056</v>
      </c>
      <c r="D215">
        <v>43916.6</v>
      </c>
      <c r="E215">
        <v>43996.65</v>
      </c>
      <c r="F215">
        <f t="shared" si="6"/>
        <v>234.40000000000146</v>
      </c>
      <c r="G215">
        <f t="shared" si="7"/>
        <v>139.40000000000146</v>
      </c>
      <c r="I215">
        <v>131.89999999999418</v>
      </c>
      <c r="J215">
        <v>546.34999999999854</v>
      </c>
    </row>
    <row r="216" spans="1:10">
      <c r="A216" t="s">
        <v>476</v>
      </c>
      <c r="B216">
        <v>43915.1</v>
      </c>
      <c r="C216">
        <v>43970.75</v>
      </c>
      <c r="D216">
        <v>43681.4</v>
      </c>
      <c r="E216">
        <v>43891.25</v>
      </c>
      <c r="F216">
        <f t="shared" si="6"/>
        <v>-81.55000000000291</v>
      </c>
      <c r="G216">
        <f t="shared" si="7"/>
        <v>289.34999999999854</v>
      </c>
      <c r="I216">
        <v>134.34999999999854</v>
      </c>
      <c r="J216">
        <v>547.55000000000291</v>
      </c>
    </row>
    <row r="217" spans="1:10">
      <c r="A217" t="s">
        <v>477</v>
      </c>
      <c r="B217">
        <v>44398.45</v>
      </c>
      <c r="C217">
        <v>44408.55</v>
      </c>
      <c r="D217">
        <v>44164.55</v>
      </c>
      <c r="E217">
        <v>44201.7</v>
      </c>
      <c r="F217">
        <f t="shared" si="6"/>
        <v>507.19999999999709</v>
      </c>
      <c r="G217">
        <f t="shared" si="7"/>
        <v>244</v>
      </c>
      <c r="I217">
        <v>135.65000000000146</v>
      </c>
      <c r="J217">
        <v>549.44999999999709</v>
      </c>
    </row>
    <row r="218" spans="1:10">
      <c r="A218" t="s">
        <v>478</v>
      </c>
      <c r="B218">
        <v>44251.7</v>
      </c>
      <c r="C218">
        <v>44420.95</v>
      </c>
      <c r="D218">
        <v>44064.15</v>
      </c>
      <c r="E218">
        <v>44161.55</v>
      </c>
      <c r="F218">
        <f t="shared" si="6"/>
        <v>50</v>
      </c>
      <c r="G218">
        <f t="shared" si="7"/>
        <v>356.79999999999563</v>
      </c>
      <c r="I218">
        <v>137.15000000000146</v>
      </c>
      <c r="J218">
        <v>551.05000000000291</v>
      </c>
    </row>
    <row r="219" spans="1:10">
      <c r="A219" t="s">
        <v>479</v>
      </c>
      <c r="B219">
        <v>43656.25</v>
      </c>
      <c r="C219">
        <v>43872.85</v>
      </c>
      <c r="D219">
        <v>43513.85</v>
      </c>
      <c r="E219">
        <v>43583.95</v>
      </c>
      <c r="F219">
        <f t="shared" si="6"/>
        <v>-505.30000000000291</v>
      </c>
      <c r="G219">
        <f t="shared" si="7"/>
        <v>359</v>
      </c>
      <c r="I219">
        <v>138.44999999999709</v>
      </c>
      <c r="J219">
        <v>558.19999999999709</v>
      </c>
    </row>
    <row r="220" spans="1:10">
      <c r="A220" t="s">
        <v>480</v>
      </c>
      <c r="B220">
        <v>43591.5</v>
      </c>
      <c r="C220">
        <v>43724</v>
      </c>
      <c r="D220">
        <v>43450.05</v>
      </c>
      <c r="E220">
        <v>43584.95</v>
      </c>
      <c r="F220">
        <f t="shared" si="6"/>
        <v>7.5500000000029104</v>
      </c>
      <c r="G220">
        <f t="shared" si="7"/>
        <v>273.94999999999709</v>
      </c>
      <c r="I220">
        <v>139.75</v>
      </c>
      <c r="J220">
        <v>559.09999999999854</v>
      </c>
    </row>
    <row r="221" spans="1:10">
      <c r="A221" t="s">
        <v>481</v>
      </c>
      <c r="B221">
        <v>43790.95</v>
      </c>
      <c r="C221">
        <v>43790.95</v>
      </c>
      <c r="D221">
        <v>43586.45</v>
      </c>
      <c r="E221">
        <v>43689.15</v>
      </c>
      <c r="F221">
        <f t="shared" si="6"/>
        <v>206</v>
      </c>
      <c r="G221">
        <f t="shared" si="7"/>
        <v>204.5</v>
      </c>
      <c r="I221">
        <v>140.89999999999418</v>
      </c>
      <c r="J221">
        <v>559.69999999999709</v>
      </c>
    </row>
    <row r="222" spans="1:10">
      <c r="A222" t="s">
        <v>482</v>
      </c>
      <c r="B222">
        <v>43663.6</v>
      </c>
      <c r="C222">
        <v>43692.5</v>
      </c>
      <c r="D222">
        <v>43230.95</v>
      </c>
      <c r="E222">
        <v>43449.599999999999</v>
      </c>
      <c r="F222">
        <f t="shared" si="6"/>
        <v>-25.55000000000291</v>
      </c>
      <c r="G222">
        <f t="shared" si="7"/>
        <v>461.55000000000291</v>
      </c>
      <c r="I222">
        <v>141.05000000000291</v>
      </c>
      <c r="J222">
        <v>561.5</v>
      </c>
    </row>
    <row r="223" spans="1:10">
      <c r="A223" t="s">
        <v>483</v>
      </c>
      <c r="B223">
        <v>43452.75</v>
      </c>
      <c r="C223">
        <v>43649.65</v>
      </c>
      <c r="D223">
        <v>43451.35</v>
      </c>
      <c r="E223">
        <v>43577.5</v>
      </c>
      <c r="F223">
        <f t="shared" si="6"/>
        <v>3.1500000000014552</v>
      </c>
      <c r="G223">
        <f t="shared" si="7"/>
        <v>198.30000000000291</v>
      </c>
      <c r="I223">
        <v>141.30000000000291</v>
      </c>
      <c r="J223">
        <v>561.94999999999709</v>
      </c>
    </row>
    <row r="224" spans="1:10">
      <c r="A224" t="s">
        <v>484</v>
      </c>
      <c r="B224">
        <v>43607.35</v>
      </c>
      <c r="C224">
        <v>43806.5</v>
      </c>
      <c r="D224">
        <v>43566.15</v>
      </c>
      <c r="E224">
        <v>43769.1</v>
      </c>
      <c r="F224">
        <f t="shared" si="6"/>
        <v>29.849999999998545</v>
      </c>
      <c r="G224">
        <f t="shared" si="7"/>
        <v>240.34999999999854</v>
      </c>
      <c r="I224">
        <v>144.39999999999418</v>
      </c>
      <c r="J224">
        <v>568.34999999999854</v>
      </c>
    </row>
    <row r="225" spans="1:10">
      <c r="A225" t="s">
        <v>485</v>
      </c>
      <c r="B225">
        <v>43851.55</v>
      </c>
      <c r="C225">
        <v>43960.3</v>
      </c>
      <c r="D225">
        <v>43739.8</v>
      </c>
      <c r="E225">
        <v>43880.95</v>
      </c>
      <c r="F225">
        <f t="shared" si="6"/>
        <v>82.450000000004366</v>
      </c>
      <c r="G225">
        <f t="shared" si="7"/>
        <v>220.5</v>
      </c>
      <c r="I225">
        <v>144.40000000000146</v>
      </c>
      <c r="J225">
        <v>569.59999999999854</v>
      </c>
    </row>
    <row r="226" spans="1:10">
      <c r="A226" t="s">
        <v>486</v>
      </c>
      <c r="B226">
        <v>44081.75</v>
      </c>
      <c r="C226">
        <v>44630.35</v>
      </c>
      <c r="D226">
        <v>44003.45</v>
      </c>
      <c r="E226">
        <v>44566.45</v>
      </c>
      <c r="F226">
        <f t="shared" si="6"/>
        <v>200.80000000000291</v>
      </c>
      <c r="G226">
        <f t="shared" si="7"/>
        <v>626.90000000000146</v>
      </c>
      <c r="I226">
        <v>144.75</v>
      </c>
      <c r="J226">
        <v>570.19999999999709</v>
      </c>
    </row>
    <row r="227" spans="1:10">
      <c r="A227" t="s">
        <v>263</v>
      </c>
      <c r="B227">
        <v>44711.199999999997</v>
      </c>
      <c r="C227">
        <v>44764.800000000003</v>
      </c>
      <c r="D227">
        <v>44254.6</v>
      </c>
      <c r="E227">
        <v>44481.75</v>
      </c>
      <c r="F227">
        <f t="shared" si="6"/>
        <v>144.75</v>
      </c>
      <c r="G227">
        <f t="shared" si="7"/>
        <v>510.20000000000437</v>
      </c>
      <c r="I227">
        <v>152.45000000000437</v>
      </c>
      <c r="J227">
        <v>571.19999999999709</v>
      </c>
    </row>
    <row r="228" spans="1:10">
      <c r="A228" t="s">
        <v>487</v>
      </c>
      <c r="B228">
        <v>44580.15</v>
      </c>
      <c r="C228">
        <v>44951.1</v>
      </c>
      <c r="D228">
        <v>44531.75</v>
      </c>
      <c r="E228">
        <v>44814.2</v>
      </c>
      <c r="F228">
        <f t="shared" si="6"/>
        <v>98.400000000001455</v>
      </c>
      <c r="G228">
        <f t="shared" si="7"/>
        <v>419.34999999999854</v>
      </c>
      <c r="I228">
        <v>154.14999999999418</v>
      </c>
      <c r="J228">
        <v>571.25</v>
      </c>
    </row>
    <row r="229" spans="1:10">
      <c r="A229" t="s">
        <v>488</v>
      </c>
      <c r="B229">
        <v>45671.5</v>
      </c>
      <c r="C229">
        <v>46484.45</v>
      </c>
      <c r="D229">
        <v>45484.2</v>
      </c>
      <c r="E229">
        <v>46431.4</v>
      </c>
      <c r="F229">
        <f t="shared" si="6"/>
        <v>857.30000000000291</v>
      </c>
      <c r="G229">
        <f t="shared" si="7"/>
        <v>1000.25</v>
      </c>
      <c r="I229">
        <v>154.55000000000291</v>
      </c>
      <c r="J229">
        <v>574.35000000000582</v>
      </c>
    </row>
    <row r="230" spans="1:10">
      <c r="A230" t="s">
        <v>489</v>
      </c>
      <c r="B230">
        <v>46895.9</v>
      </c>
      <c r="C230">
        <v>47230.55</v>
      </c>
      <c r="D230">
        <v>46653.65</v>
      </c>
      <c r="E230">
        <v>47012.25</v>
      </c>
      <c r="F230">
        <f t="shared" si="6"/>
        <v>464.5</v>
      </c>
      <c r="G230">
        <f t="shared" si="7"/>
        <v>576.90000000000146</v>
      </c>
      <c r="I230">
        <v>155.34999999999854</v>
      </c>
      <c r="J230">
        <v>576.90000000000146</v>
      </c>
    </row>
    <row r="231" spans="1:10">
      <c r="A231" t="s">
        <v>490</v>
      </c>
      <c r="B231">
        <v>47256.75</v>
      </c>
      <c r="C231">
        <v>47259.85</v>
      </c>
      <c r="D231">
        <v>46750.2</v>
      </c>
      <c r="E231">
        <v>46834.55</v>
      </c>
      <c r="F231">
        <f t="shared" si="6"/>
        <v>244.5</v>
      </c>
      <c r="G231">
        <f t="shared" si="7"/>
        <v>509.65000000000146</v>
      </c>
      <c r="I231">
        <v>157.10000000000582</v>
      </c>
      <c r="J231">
        <v>587.09999999999854</v>
      </c>
    </row>
    <row r="232" spans="1:10">
      <c r="A232" t="s">
        <v>491</v>
      </c>
      <c r="B232">
        <v>46735.4</v>
      </c>
      <c r="C232">
        <v>46927.7</v>
      </c>
      <c r="D232">
        <v>46507.15</v>
      </c>
      <c r="E232">
        <v>46841.4</v>
      </c>
      <c r="F232">
        <f t="shared" si="6"/>
        <v>-99.150000000001455</v>
      </c>
      <c r="G232">
        <f t="shared" si="7"/>
        <v>420.54999999999563</v>
      </c>
      <c r="I232">
        <v>159.25</v>
      </c>
      <c r="J232">
        <v>589</v>
      </c>
    </row>
    <row r="233" spans="1:10">
      <c r="A233" t="s">
        <v>492</v>
      </c>
      <c r="B233">
        <v>46797.2</v>
      </c>
      <c r="C233">
        <v>47303.65</v>
      </c>
      <c r="D233">
        <v>46793.9</v>
      </c>
      <c r="E233">
        <v>47262</v>
      </c>
      <c r="F233">
        <f t="shared" si="6"/>
        <v>-44.200000000004366</v>
      </c>
      <c r="G233">
        <f t="shared" si="7"/>
        <v>509.75</v>
      </c>
      <c r="I233">
        <v>161.09999999999854</v>
      </c>
      <c r="J233">
        <v>597.20000000000437</v>
      </c>
    </row>
    <row r="234" spans="1:10">
      <c r="A234" t="s">
        <v>493</v>
      </c>
      <c r="B234">
        <v>47233.3</v>
      </c>
      <c r="C234">
        <v>47588</v>
      </c>
      <c r="D234">
        <v>47186.6</v>
      </c>
      <c r="E234">
        <v>47314.25</v>
      </c>
      <c r="F234">
        <f t="shared" si="6"/>
        <v>-28.69999999999709</v>
      </c>
      <c r="G234">
        <f t="shared" si="7"/>
        <v>401.40000000000146</v>
      </c>
      <c r="I234">
        <v>161.15000000000146</v>
      </c>
      <c r="J234">
        <v>597.5</v>
      </c>
    </row>
    <row r="235" spans="1:10">
      <c r="A235" t="s">
        <v>494</v>
      </c>
      <c r="B235">
        <v>47421.7</v>
      </c>
      <c r="C235">
        <v>47454</v>
      </c>
      <c r="D235">
        <v>47004.05</v>
      </c>
      <c r="E235">
        <v>47097.55</v>
      </c>
      <c r="F235">
        <f t="shared" si="6"/>
        <v>107.44999999999709</v>
      </c>
      <c r="G235">
        <f t="shared" si="7"/>
        <v>449.94999999999709</v>
      </c>
      <c r="I235">
        <v>163.5</v>
      </c>
      <c r="J235">
        <v>600.55000000000291</v>
      </c>
    </row>
    <row r="236" spans="1:10">
      <c r="A236" t="s">
        <v>495</v>
      </c>
      <c r="B236">
        <v>47190.75</v>
      </c>
      <c r="C236">
        <v>47201.95</v>
      </c>
      <c r="D236">
        <v>46886.9</v>
      </c>
      <c r="E236">
        <v>47092.25</v>
      </c>
      <c r="F236">
        <f t="shared" si="6"/>
        <v>93.19999999999709</v>
      </c>
      <c r="G236">
        <f t="shared" si="7"/>
        <v>315.04999999999563</v>
      </c>
      <c r="I236">
        <v>165.40000000000146</v>
      </c>
      <c r="J236">
        <v>604.59999999999854</v>
      </c>
    </row>
    <row r="237" spans="1:10">
      <c r="A237" t="s">
        <v>496</v>
      </c>
      <c r="B237">
        <v>47567.65</v>
      </c>
      <c r="C237">
        <v>47943.6</v>
      </c>
      <c r="D237">
        <v>47510.85</v>
      </c>
      <c r="E237">
        <v>47732.3</v>
      </c>
      <c r="F237">
        <f t="shared" si="6"/>
        <v>475.40000000000146</v>
      </c>
      <c r="G237">
        <f t="shared" si="7"/>
        <v>432.75</v>
      </c>
      <c r="I237">
        <v>167.05000000000291</v>
      </c>
      <c r="J237">
        <v>610.79999999999563</v>
      </c>
    </row>
    <row r="238" spans="1:10">
      <c r="A238" t="s">
        <v>497</v>
      </c>
      <c r="B238">
        <v>47939.9</v>
      </c>
      <c r="C238">
        <v>48219.95</v>
      </c>
      <c r="D238">
        <v>47632.85</v>
      </c>
      <c r="E238">
        <v>48143.55</v>
      </c>
      <c r="F238">
        <f t="shared" si="6"/>
        <v>207.59999999999854</v>
      </c>
      <c r="G238">
        <f t="shared" si="7"/>
        <v>587.09999999999854</v>
      </c>
      <c r="I238">
        <v>168.09999999999854</v>
      </c>
      <c r="J238">
        <v>612.59999999999854</v>
      </c>
    </row>
    <row r="239" spans="1:10">
      <c r="A239" t="s">
        <v>498</v>
      </c>
      <c r="B239">
        <v>48068.5</v>
      </c>
      <c r="C239">
        <v>48076.6</v>
      </c>
      <c r="D239">
        <v>47806.7</v>
      </c>
      <c r="E239">
        <v>47867.7</v>
      </c>
      <c r="F239">
        <f t="shared" si="6"/>
        <v>-75.05000000000291</v>
      </c>
      <c r="G239">
        <f t="shared" si="7"/>
        <v>269.90000000000146</v>
      </c>
      <c r="I239">
        <v>170.05000000000291</v>
      </c>
      <c r="J239">
        <v>615.25</v>
      </c>
    </row>
    <row r="240" spans="1:10">
      <c r="A240" t="s">
        <v>499</v>
      </c>
      <c r="B240">
        <v>47940.4</v>
      </c>
      <c r="C240">
        <v>48017</v>
      </c>
      <c r="D240">
        <v>47646.05</v>
      </c>
      <c r="E240">
        <v>47870.9</v>
      </c>
      <c r="F240">
        <f t="shared" si="6"/>
        <v>72.700000000004366</v>
      </c>
      <c r="G240">
        <f t="shared" si="7"/>
        <v>370.94999999999709</v>
      </c>
      <c r="I240">
        <v>173.19999999999709</v>
      </c>
      <c r="J240">
        <v>623.15000000000146</v>
      </c>
    </row>
    <row r="241" spans="1:10">
      <c r="A241" t="s">
        <v>500</v>
      </c>
      <c r="B241">
        <v>48085.35</v>
      </c>
      <c r="C241">
        <v>48166.15</v>
      </c>
      <c r="D241">
        <v>47202.65</v>
      </c>
      <c r="E241">
        <v>47445.3</v>
      </c>
      <c r="F241">
        <f t="shared" si="6"/>
        <v>214.44999999999709</v>
      </c>
      <c r="G241">
        <f t="shared" si="7"/>
        <v>963.5</v>
      </c>
      <c r="I241">
        <v>174.55000000000291</v>
      </c>
      <c r="J241">
        <v>624.54999999999563</v>
      </c>
    </row>
    <row r="242" spans="1:10">
      <c r="A242" t="s">
        <v>501</v>
      </c>
      <c r="B242">
        <v>47172.45</v>
      </c>
      <c r="C242">
        <v>47932.4</v>
      </c>
      <c r="D242">
        <v>46919.7</v>
      </c>
      <c r="E242">
        <v>47840.15</v>
      </c>
      <c r="F242">
        <f t="shared" si="6"/>
        <v>-272.85000000000582</v>
      </c>
      <c r="G242">
        <f t="shared" si="7"/>
        <v>1012.7000000000044</v>
      </c>
      <c r="I242">
        <v>176.40000000000146</v>
      </c>
      <c r="J242">
        <v>626.04999999999563</v>
      </c>
    </row>
    <row r="243" spans="1:10">
      <c r="A243" t="s">
        <v>502</v>
      </c>
      <c r="B243">
        <v>47837.75</v>
      </c>
      <c r="C243">
        <v>48071.4</v>
      </c>
      <c r="D243">
        <v>47415.85</v>
      </c>
      <c r="E243">
        <v>47491.85</v>
      </c>
      <c r="F243">
        <f t="shared" si="6"/>
        <v>-2.4000000000014552</v>
      </c>
      <c r="G243">
        <f t="shared" si="7"/>
        <v>655.55000000000291</v>
      </c>
      <c r="I243">
        <v>177.69999999999709</v>
      </c>
      <c r="J243">
        <v>626.54999999999563</v>
      </c>
    </row>
    <row r="244" spans="1:10">
      <c r="A244" t="s">
        <v>503</v>
      </c>
      <c r="B244">
        <v>47576.4</v>
      </c>
      <c r="C244">
        <v>47838.45</v>
      </c>
      <c r="D244">
        <v>47411.65</v>
      </c>
      <c r="E244">
        <v>47724.85</v>
      </c>
      <c r="F244">
        <f t="shared" si="6"/>
        <v>84.55000000000291</v>
      </c>
      <c r="G244">
        <f t="shared" si="7"/>
        <v>426.79999999999563</v>
      </c>
      <c r="I244">
        <v>177.75</v>
      </c>
      <c r="J244">
        <v>626.90000000000146</v>
      </c>
    </row>
    <row r="245" spans="1:10">
      <c r="A245" t="s">
        <v>504</v>
      </c>
      <c r="B245">
        <v>47818.5</v>
      </c>
      <c r="C245">
        <v>48347.65</v>
      </c>
      <c r="D245">
        <v>47806.7</v>
      </c>
      <c r="E245">
        <v>48282.2</v>
      </c>
      <c r="F245">
        <f t="shared" si="6"/>
        <v>93.650000000001455</v>
      </c>
      <c r="G245">
        <f t="shared" si="7"/>
        <v>540.95000000000437</v>
      </c>
      <c r="I245">
        <v>181.25</v>
      </c>
      <c r="J245">
        <v>629.84999999999854</v>
      </c>
    </row>
    <row r="246" spans="1:10">
      <c r="A246" t="s">
        <v>264</v>
      </c>
      <c r="B246">
        <v>48479.05</v>
      </c>
      <c r="C246">
        <v>48636.45</v>
      </c>
      <c r="D246">
        <v>48343.15</v>
      </c>
      <c r="E246">
        <v>48508.55</v>
      </c>
      <c r="F246">
        <f t="shared" si="6"/>
        <v>196.85000000000582</v>
      </c>
      <c r="G246">
        <f t="shared" si="7"/>
        <v>293.29999999999563</v>
      </c>
      <c r="I246">
        <v>182.05000000000291</v>
      </c>
      <c r="J246">
        <v>630.25</v>
      </c>
    </row>
    <row r="247" spans="1:10">
      <c r="A247" t="s">
        <v>505</v>
      </c>
      <c r="B247">
        <v>48374.85</v>
      </c>
      <c r="C247">
        <v>48477.7</v>
      </c>
      <c r="D247">
        <v>48091.85</v>
      </c>
      <c r="E247">
        <v>48292.25</v>
      </c>
      <c r="F247">
        <f t="shared" si="6"/>
        <v>-133.70000000000437</v>
      </c>
      <c r="G247">
        <f t="shared" si="7"/>
        <v>385.84999999999854</v>
      </c>
      <c r="I247">
        <v>184.40000000000146</v>
      </c>
      <c r="J247">
        <v>633.60000000000582</v>
      </c>
    </row>
    <row r="248" spans="1:10">
      <c r="A248" t="s">
        <v>506</v>
      </c>
      <c r="B248">
        <v>48203.45</v>
      </c>
      <c r="C248">
        <v>48450</v>
      </c>
      <c r="D248">
        <v>48044.15</v>
      </c>
      <c r="E248">
        <v>48234.3</v>
      </c>
      <c r="F248">
        <f t="shared" si="6"/>
        <v>-88.80000000000291</v>
      </c>
      <c r="G248">
        <f t="shared" si="7"/>
        <v>405.84999999999854</v>
      </c>
      <c r="I248">
        <v>187.20000000000437</v>
      </c>
      <c r="J248">
        <v>635.90000000000146</v>
      </c>
    </row>
    <row r="249" spans="1:10">
      <c r="A249" t="s">
        <v>507</v>
      </c>
      <c r="B249">
        <v>48194.8</v>
      </c>
      <c r="C249">
        <v>48223.55</v>
      </c>
      <c r="D249">
        <v>47689.8</v>
      </c>
      <c r="E249">
        <v>47761.65</v>
      </c>
      <c r="F249">
        <f t="shared" si="6"/>
        <v>-39.5</v>
      </c>
      <c r="G249">
        <f t="shared" si="7"/>
        <v>533.75</v>
      </c>
      <c r="I249">
        <v>194.64999999999418</v>
      </c>
      <c r="J249">
        <v>638.25</v>
      </c>
    </row>
    <row r="250" spans="1:10">
      <c r="A250" t="s">
        <v>508</v>
      </c>
      <c r="B250">
        <v>47796.3</v>
      </c>
      <c r="C250">
        <v>47798.75</v>
      </c>
      <c r="D250">
        <v>47481.35</v>
      </c>
      <c r="E250">
        <v>47704.95</v>
      </c>
      <c r="F250">
        <f t="shared" si="6"/>
        <v>34.650000000001455</v>
      </c>
      <c r="G250">
        <f t="shared" si="7"/>
        <v>317.40000000000146</v>
      </c>
      <c r="I250">
        <v>194.75</v>
      </c>
      <c r="J250">
        <v>638.55000000000291</v>
      </c>
    </row>
    <row r="251" spans="1:10">
      <c r="A251" t="s">
        <v>509</v>
      </c>
      <c r="B251">
        <v>47805.4</v>
      </c>
      <c r="C251">
        <v>48281.2</v>
      </c>
      <c r="D251">
        <v>47738.15</v>
      </c>
      <c r="E251">
        <v>48195.85</v>
      </c>
      <c r="F251">
        <f t="shared" si="6"/>
        <v>100.45000000000437</v>
      </c>
      <c r="G251">
        <f t="shared" si="7"/>
        <v>543.04999999999563</v>
      </c>
      <c r="I251">
        <v>195.59999999999854</v>
      </c>
      <c r="J251">
        <v>639.04999999999563</v>
      </c>
    </row>
    <row r="252" spans="1:10">
      <c r="A252" t="s">
        <v>510</v>
      </c>
      <c r="B252">
        <v>48245.55</v>
      </c>
      <c r="C252">
        <v>48381.95</v>
      </c>
      <c r="D252">
        <v>47822.85</v>
      </c>
      <c r="E252">
        <v>48159</v>
      </c>
      <c r="F252">
        <f t="shared" si="6"/>
        <v>49.700000000004366</v>
      </c>
      <c r="G252">
        <f t="shared" si="7"/>
        <v>559.09999999999854</v>
      </c>
      <c r="I252">
        <v>196.85000000000582</v>
      </c>
      <c r="J252">
        <v>643.95000000000437</v>
      </c>
    </row>
    <row r="253" spans="1:10">
      <c r="A253" t="s">
        <v>511</v>
      </c>
      <c r="B253">
        <v>48096.65</v>
      </c>
      <c r="C253">
        <v>48154.5</v>
      </c>
      <c r="D253">
        <v>47387.35</v>
      </c>
      <c r="E253">
        <v>47450.25</v>
      </c>
      <c r="F253">
        <f t="shared" si="6"/>
        <v>-62.349999999998545</v>
      </c>
      <c r="G253">
        <f t="shared" si="7"/>
        <v>767.15000000000146</v>
      </c>
      <c r="I253">
        <v>200.80000000000291</v>
      </c>
      <c r="J253">
        <v>649.09999999999854</v>
      </c>
    </row>
    <row r="254" spans="1:10">
      <c r="A254" t="s">
        <v>512</v>
      </c>
      <c r="B254">
        <v>47705.4</v>
      </c>
      <c r="C254">
        <v>47939.3</v>
      </c>
      <c r="D254">
        <v>47156.05</v>
      </c>
      <c r="E254">
        <v>47242.65</v>
      </c>
      <c r="F254">
        <f t="shared" si="6"/>
        <v>255.15000000000146</v>
      </c>
      <c r="G254">
        <f t="shared" si="7"/>
        <v>783.25</v>
      </c>
      <c r="I254">
        <v>204.04999999999563</v>
      </c>
      <c r="J254">
        <v>649.09999999999854</v>
      </c>
    </row>
    <row r="255" spans="1:10">
      <c r="A255" t="s">
        <v>513</v>
      </c>
      <c r="B255">
        <v>47073.85</v>
      </c>
      <c r="C255">
        <v>47423.45</v>
      </c>
      <c r="D255">
        <v>47010.8</v>
      </c>
      <c r="E255">
        <v>47360.85</v>
      </c>
      <c r="F255">
        <f t="shared" si="6"/>
        <v>-168.80000000000291</v>
      </c>
      <c r="G255">
        <f t="shared" si="7"/>
        <v>412.64999999999418</v>
      </c>
      <c r="I255">
        <v>204.79999999999563</v>
      </c>
      <c r="J255">
        <v>655.25</v>
      </c>
    </row>
    <row r="256" spans="1:10">
      <c r="A256" t="s">
        <v>514</v>
      </c>
      <c r="B256">
        <v>47538.6</v>
      </c>
      <c r="C256">
        <v>47662.1</v>
      </c>
      <c r="D256">
        <v>47237</v>
      </c>
      <c r="E256">
        <v>47438.35</v>
      </c>
      <c r="F256">
        <f t="shared" si="6"/>
        <v>177.75</v>
      </c>
      <c r="G256">
        <f t="shared" si="7"/>
        <v>425.09999999999854</v>
      </c>
      <c r="I256">
        <v>206</v>
      </c>
      <c r="J256">
        <v>655.55000000000291</v>
      </c>
    </row>
    <row r="257" spans="1:10">
      <c r="A257" t="s">
        <v>515</v>
      </c>
      <c r="B257">
        <v>47572.7</v>
      </c>
      <c r="C257">
        <v>47873.7</v>
      </c>
      <c r="D257">
        <v>47408.5</v>
      </c>
      <c r="E257">
        <v>47709.8</v>
      </c>
      <c r="F257">
        <f t="shared" si="6"/>
        <v>134.34999999999854</v>
      </c>
      <c r="G257">
        <f t="shared" si="7"/>
        <v>465.19999999999709</v>
      </c>
      <c r="I257">
        <v>207.10000000000582</v>
      </c>
      <c r="J257">
        <v>662.90000000000146</v>
      </c>
    </row>
    <row r="258" spans="1:10">
      <c r="A258" t="s">
        <v>516</v>
      </c>
      <c r="B258">
        <v>47891.05</v>
      </c>
      <c r="C258">
        <v>48248.05</v>
      </c>
      <c r="D258">
        <v>47825.4</v>
      </c>
      <c r="E258">
        <v>48158.3</v>
      </c>
      <c r="F258">
        <f t="shared" si="6"/>
        <v>181.25</v>
      </c>
      <c r="G258">
        <f t="shared" si="7"/>
        <v>422.65000000000146</v>
      </c>
      <c r="I258">
        <v>207.59999999999854</v>
      </c>
      <c r="J258">
        <v>665.94999999999709</v>
      </c>
    </row>
    <row r="259" spans="1:10">
      <c r="A259" t="s">
        <v>517</v>
      </c>
      <c r="B259">
        <v>48109.95</v>
      </c>
      <c r="C259">
        <v>48305.4</v>
      </c>
      <c r="D259">
        <v>48002.85</v>
      </c>
      <c r="E259">
        <v>48125.1</v>
      </c>
      <c r="F259">
        <f t="shared" ref="F259:F314" si="8">B259-E258</f>
        <v>-48.350000000005821</v>
      </c>
      <c r="G259">
        <f t="shared" ref="G259:G314" si="9">C259-D259</f>
        <v>302.55000000000291</v>
      </c>
      <c r="I259">
        <v>210.59999999999854</v>
      </c>
      <c r="J259">
        <v>667.90000000000146</v>
      </c>
    </row>
    <row r="260" spans="1:10">
      <c r="A260" t="s">
        <v>518</v>
      </c>
      <c r="B260">
        <v>46573.95</v>
      </c>
      <c r="C260">
        <v>47212.75</v>
      </c>
      <c r="D260">
        <v>45979.6</v>
      </c>
      <c r="E260">
        <v>46064.45</v>
      </c>
      <c r="F260">
        <f t="shared" si="8"/>
        <v>-1551.1500000000015</v>
      </c>
      <c r="G260">
        <f t="shared" si="9"/>
        <v>1233.1500000000015</v>
      </c>
      <c r="I260">
        <v>211.30000000000291</v>
      </c>
      <c r="J260">
        <v>679.94999999999709</v>
      </c>
    </row>
    <row r="261" spans="1:10">
      <c r="A261" t="s">
        <v>519</v>
      </c>
      <c r="B261">
        <v>45492.75</v>
      </c>
      <c r="C261">
        <v>46184.05</v>
      </c>
      <c r="D261">
        <v>45430.7</v>
      </c>
      <c r="E261">
        <v>45713.55</v>
      </c>
      <c r="F261">
        <f t="shared" si="8"/>
        <v>-571.69999999999709</v>
      </c>
      <c r="G261">
        <f t="shared" si="9"/>
        <v>753.35000000000582</v>
      </c>
      <c r="I261">
        <v>211.55000000000291</v>
      </c>
      <c r="J261">
        <v>684</v>
      </c>
    </row>
    <row r="262" spans="1:10">
      <c r="A262" t="s">
        <v>520</v>
      </c>
      <c r="B262">
        <v>46103.5</v>
      </c>
      <c r="C262">
        <v>46249.85</v>
      </c>
      <c r="D262">
        <v>45558.05</v>
      </c>
      <c r="E262">
        <v>45701.15</v>
      </c>
      <c r="F262">
        <f t="shared" si="8"/>
        <v>389.94999999999709</v>
      </c>
      <c r="G262">
        <f t="shared" si="9"/>
        <v>691.79999999999563</v>
      </c>
      <c r="I262">
        <v>211.65000000000146</v>
      </c>
      <c r="J262">
        <v>684.35000000000582</v>
      </c>
    </row>
    <row r="263" spans="1:10">
      <c r="A263" t="s">
        <v>521</v>
      </c>
      <c r="B263">
        <v>45989.25</v>
      </c>
      <c r="C263">
        <v>46183.7</v>
      </c>
      <c r="D263">
        <v>45640.9</v>
      </c>
      <c r="E263">
        <v>46058.2</v>
      </c>
      <c r="F263">
        <f t="shared" si="8"/>
        <v>288.09999999999854</v>
      </c>
      <c r="G263">
        <f t="shared" si="9"/>
        <v>542.79999999999563</v>
      </c>
      <c r="I263">
        <v>214.44999999999709</v>
      </c>
      <c r="J263">
        <v>691.09999999999854</v>
      </c>
    </row>
    <row r="264" spans="1:10">
      <c r="A264" t="s">
        <v>522</v>
      </c>
      <c r="B264">
        <v>46495.45</v>
      </c>
      <c r="C264">
        <v>46580.3</v>
      </c>
      <c r="D264">
        <v>44886.1</v>
      </c>
      <c r="E264">
        <v>45015.05</v>
      </c>
      <c r="F264">
        <f t="shared" si="8"/>
        <v>437.25</v>
      </c>
      <c r="G264">
        <f t="shared" si="9"/>
        <v>1694.2000000000044</v>
      </c>
      <c r="I264">
        <v>216.04999999999563</v>
      </c>
      <c r="J264">
        <v>691.79999999999563</v>
      </c>
    </row>
    <row r="265" spans="1:10">
      <c r="A265" t="s">
        <v>523</v>
      </c>
      <c r="B265">
        <v>44489.4</v>
      </c>
      <c r="C265">
        <v>45485.5</v>
      </c>
      <c r="D265">
        <v>44489.4</v>
      </c>
      <c r="E265">
        <v>45082.400000000001</v>
      </c>
      <c r="F265">
        <f t="shared" si="8"/>
        <v>-525.65000000000146</v>
      </c>
      <c r="G265">
        <f t="shared" si="9"/>
        <v>996.09999999999854</v>
      </c>
      <c r="I265">
        <v>217.29999999999563</v>
      </c>
      <c r="J265">
        <v>693.54999999999563</v>
      </c>
    </row>
    <row r="266" spans="1:10">
      <c r="A266" t="s">
        <v>265</v>
      </c>
      <c r="B266">
        <v>45057.95</v>
      </c>
      <c r="C266">
        <v>45139.05</v>
      </c>
      <c r="D266">
        <v>44429</v>
      </c>
      <c r="E266">
        <v>44866.15</v>
      </c>
      <c r="F266">
        <f t="shared" si="8"/>
        <v>-24.450000000004366</v>
      </c>
      <c r="G266">
        <f t="shared" si="9"/>
        <v>710.05000000000291</v>
      </c>
      <c r="I266">
        <v>223.5</v>
      </c>
      <c r="J266">
        <v>707.5</v>
      </c>
    </row>
    <row r="267" spans="1:10">
      <c r="A267" t="s">
        <v>524</v>
      </c>
      <c r="B267">
        <v>45171.5</v>
      </c>
      <c r="C267">
        <v>45660.35</v>
      </c>
      <c r="D267">
        <v>45110.9</v>
      </c>
      <c r="E267">
        <v>45442.35</v>
      </c>
      <c r="F267">
        <f t="shared" si="8"/>
        <v>305.34999999999854</v>
      </c>
      <c r="G267">
        <f t="shared" si="9"/>
        <v>549.44999999999709</v>
      </c>
      <c r="I267">
        <v>225.14999999999418</v>
      </c>
      <c r="J267">
        <v>710.05000000000291</v>
      </c>
    </row>
    <row r="268" spans="1:10">
      <c r="A268" t="s">
        <v>525</v>
      </c>
      <c r="B268">
        <v>45481.5</v>
      </c>
      <c r="C268">
        <v>45678.7</v>
      </c>
      <c r="D268">
        <v>45206.05</v>
      </c>
      <c r="E268">
        <v>45367.75</v>
      </c>
      <c r="F268">
        <f t="shared" si="8"/>
        <v>39.150000000001455</v>
      </c>
      <c r="G268">
        <f t="shared" si="9"/>
        <v>472.64999999999418</v>
      </c>
      <c r="I268">
        <v>231.64999999999418</v>
      </c>
      <c r="J268">
        <v>712.5</v>
      </c>
    </row>
    <row r="269" spans="1:10">
      <c r="A269" t="s">
        <v>526</v>
      </c>
      <c r="B269">
        <v>45295.65</v>
      </c>
      <c r="C269">
        <v>46179.75</v>
      </c>
      <c r="D269">
        <v>45071.199999999997</v>
      </c>
      <c r="E269">
        <v>45996.800000000003</v>
      </c>
      <c r="F269">
        <f t="shared" si="8"/>
        <v>-72.099999999998545</v>
      </c>
      <c r="G269">
        <f t="shared" si="9"/>
        <v>1108.5500000000029</v>
      </c>
      <c r="I269">
        <v>234.40000000000146</v>
      </c>
      <c r="J269">
        <v>717.09999999999854</v>
      </c>
    </row>
    <row r="270" spans="1:10">
      <c r="A270" t="s">
        <v>527</v>
      </c>
      <c r="B270">
        <v>46164.9</v>
      </c>
      <c r="C270">
        <v>46306.9</v>
      </c>
      <c r="D270">
        <v>45668.35</v>
      </c>
      <c r="E270">
        <v>46188.65</v>
      </c>
      <c r="F270">
        <f t="shared" si="8"/>
        <v>168.09999999999854</v>
      </c>
      <c r="G270">
        <f t="shared" si="9"/>
        <v>638.55000000000291</v>
      </c>
      <c r="I270">
        <v>235.40000000000146</v>
      </c>
      <c r="J270">
        <v>719</v>
      </c>
    </row>
    <row r="271" spans="1:10">
      <c r="A271" t="s">
        <v>528</v>
      </c>
      <c r="B271">
        <v>46568.2</v>
      </c>
      <c r="C271">
        <v>46892.35</v>
      </c>
      <c r="D271">
        <v>45901.25</v>
      </c>
      <c r="E271">
        <v>45970.95</v>
      </c>
      <c r="F271">
        <f t="shared" si="8"/>
        <v>379.54999999999563</v>
      </c>
      <c r="G271">
        <f t="shared" si="9"/>
        <v>991.09999999999854</v>
      </c>
      <c r="I271">
        <v>237.70000000000437</v>
      </c>
      <c r="J271">
        <v>719.75</v>
      </c>
    </row>
    <row r="272" spans="1:10">
      <c r="A272" t="s">
        <v>529</v>
      </c>
      <c r="B272">
        <v>45962.25</v>
      </c>
      <c r="C272">
        <v>46048.6</v>
      </c>
      <c r="D272">
        <v>45615.1</v>
      </c>
      <c r="E272">
        <v>45825.55</v>
      </c>
      <c r="F272">
        <f t="shared" si="8"/>
        <v>-8.6999999999970896</v>
      </c>
      <c r="G272">
        <f t="shared" si="9"/>
        <v>433.5</v>
      </c>
      <c r="I272">
        <v>241.30000000000291</v>
      </c>
      <c r="J272">
        <v>722</v>
      </c>
    </row>
    <row r="273" spans="1:10">
      <c r="A273" t="s">
        <v>530</v>
      </c>
      <c r="B273">
        <v>45891.199999999997</v>
      </c>
      <c r="C273">
        <v>45932.15</v>
      </c>
      <c r="D273">
        <v>45527</v>
      </c>
      <c r="E273">
        <v>45690.8</v>
      </c>
      <c r="F273">
        <f t="shared" si="8"/>
        <v>65.649999999994179</v>
      </c>
      <c r="G273">
        <f t="shared" si="9"/>
        <v>405.15000000000146</v>
      </c>
      <c r="I273">
        <v>244.5</v>
      </c>
      <c r="J273">
        <v>737.80000000000291</v>
      </c>
    </row>
    <row r="274" spans="1:10">
      <c r="A274" t="s">
        <v>531</v>
      </c>
      <c r="B274">
        <v>45944.6</v>
      </c>
      <c r="C274">
        <v>46062.85</v>
      </c>
      <c r="D274">
        <v>45620.5</v>
      </c>
      <c r="E274">
        <v>45818.5</v>
      </c>
      <c r="F274">
        <f t="shared" si="8"/>
        <v>253.79999999999563</v>
      </c>
      <c r="G274">
        <f t="shared" si="9"/>
        <v>442.34999999999854</v>
      </c>
      <c r="I274">
        <v>251.25</v>
      </c>
      <c r="J274">
        <v>739.44999999999709</v>
      </c>
    </row>
    <row r="275" spans="1:10">
      <c r="A275" t="s">
        <v>532</v>
      </c>
      <c r="B275">
        <v>45973.85</v>
      </c>
      <c r="C275">
        <v>46181.2</v>
      </c>
      <c r="D275">
        <v>44893.75</v>
      </c>
      <c r="E275">
        <v>45012</v>
      </c>
      <c r="F275">
        <f t="shared" si="8"/>
        <v>155.34999999999854</v>
      </c>
      <c r="G275">
        <f t="shared" si="9"/>
        <v>1287.4499999999971</v>
      </c>
      <c r="I275">
        <v>253.79999999999563</v>
      </c>
      <c r="J275">
        <v>753.35000000000582</v>
      </c>
    </row>
    <row r="276" spans="1:10">
      <c r="A276" t="s">
        <v>533</v>
      </c>
      <c r="B276">
        <v>44986.75</v>
      </c>
      <c r="C276">
        <v>45718.15</v>
      </c>
      <c r="D276">
        <v>44859.15</v>
      </c>
      <c r="E276">
        <v>45634.55</v>
      </c>
      <c r="F276">
        <f t="shared" si="8"/>
        <v>-25.25</v>
      </c>
      <c r="G276">
        <f t="shared" si="9"/>
        <v>859</v>
      </c>
      <c r="I276">
        <v>255.15000000000146</v>
      </c>
      <c r="J276">
        <v>759.04999999999563</v>
      </c>
    </row>
    <row r="277" spans="1:10">
      <c r="A277" t="s">
        <v>534</v>
      </c>
      <c r="B277">
        <v>45664.3</v>
      </c>
      <c r="C277">
        <v>45748.5</v>
      </c>
      <c r="D277">
        <v>44633.85</v>
      </c>
      <c r="E277">
        <v>44882.25</v>
      </c>
      <c r="F277">
        <f t="shared" si="8"/>
        <v>29.75</v>
      </c>
      <c r="G277">
        <f t="shared" si="9"/>
        <v>1114.6500000000015</v>
      </c>
      <c r="I277">
        <v>257.54999999999563</v>
      </c>
      <c r="J277">
        <v>767.15000000000146</v>
      </c>
    </row>
    <row r="278" spans="1:10">
      <c r="A278" t="s">
        <v>535</v>
      </c>
      <c r="B278">
        <v>45056.800000000003</v>
      </c>
      <c r="C278">
        <v>45750.400000000001</v>
      </c>
      <c r="D278">
        <v>44819.55</v>
      </c>
      <c r="E278">
        <v>45502.400000000001</v>
      </c>
      <c r="F278">
        <f t="shared" si="8"/>
        <v>174.55000000000291</v>
      </c>
      <c r="G278">
        <f t="shared" si="9"/>
        <v>930.84999999999854</v>
      </c>
      <c r="I278">
        <v>258.80000000000291</v>
      </c>
      <c r="J278">
        <v>768.25</v>
      </c>
    </row>
    <row r="279" spans="1:10">
      <c r="A279" t="s">
        <v>536</v>
      </c>
      <c r="B279">
        <v>45014.65</v>
      </c>
      <c r="C279">
        <v>46170.45</v>
      </c>
      <c r="D279">
        <v>44860.75</v>
      </c>
      <c r="E279">
        <v>45908.3</v>
      </c>
      <c r="F279">
        <f t="shared" si="8"/>
        <v>-487.75</v>
      </c>
      <c r="G279">
        <f t="shared" si="9"/>
        <v>1309.6999999999971</v>
      </c>
      <c r="I279">
        <v>266.45000000000437</v>
      </c>
      <c r="J279">
        <v>768.94999999999709</v>
      </c>
    </row>
    <row r="280" spans="1:10">
      <c r="A280" t="s">
        <v>537</v>
      </c>
      <c r="B280">
        <v>46027.1</v>
      </c>
      <c r="C280">
        <v>46297.7</v>
      </c>
      <c r="D280">
        <v>45590.2</v>
      </c>
      <c r="E280">
        <v>46218.9</v>
      </c>
      <c r="F280">
        <f t="shared" si="8"/>
        <v>118.79999999999563</v>
      </c>
      <c r="G280">
        <f t="shared" si="9"/>
        <v>707.5</v>
      </c>
      <c r="I280">
        <v>269.20000000000437</v>
      </c>
      <c r="J280">
        <v>778.34999999999854</v>
      </c>
    </row>
    <row r="281" spans="1:10">
      <c r="A281" t="s">
        <v>538</v>
      </c>
      <c r="B281">
        <v>46454.3</v>
      </c>
      <c r="C281">
        <v>46693.4</v>
      </c>
      <c r="D281">
        <v>46264.4</v>
      </c>
      <c r="E281">
        <v>46384.85</v>
      </c>
      <c r="F281">
        <f t="shared" si="8"/>
        <v>235.40000000000146</v>
      </c>
      <c r="G281">
        <f t="shared" si="9"/>
        <v>429</v>
      </c>
      <c r="I281">
        <v>275.44999999999709</v>
      </c>
      <c r="J281">
        <v>783.25</v>
      </c>
    </row>
    <row r="282" spans="1:10">
      <c r="A282" t="s">
        <v>539</v>
      </c>
      <c r="B282">
        <v>46554.9</v>
      </c>
      <c r="C282">
        <v>46717.4</v>
      </c>
      <c r="D282">
        <v>46317.7</v>
      </c>
      <c r="E282">
        <v>46535.5</v>
      </c>
      <c r="F282">
        <f t="shared" si="8"/>
        <v>170.05000000000291</v>
      </c>
      <c r="G282">
        <f t="shared" si="9"/>
        <v>399.70000000000437</v>
      </c>
      <c r="I282">
        <v>281.59999999999854</v>
      </c>
      <c r="J282">
        <v>784.80000000000291</v>
      </c>
    </row>
    <row r="283" spans="1:10">
      <c r="A283" t="s">
        <v>540</v>
      </c>
      <c r="B283">
        <v>46444.9</v>
      </c>
      <c r="C283">
        <v>47136.75</v>
      </c>
      <c r="D283">
        <v>46367.8</v>
      </c>
      <c r="E283">
        <v>47094.2</v>
      </c>
      <c r="F283">
        <f t="shared" si="8"/>
        <v>-90.599999999998545</v>
      </c>
      <c r="G283">
        <f t="shared" si="9"/>
        <v>768.94999999999709</v>
      </c>
      <c r="I283">
        <v>288.09999999999854</v>
      </c>
      <c r="J283">
        <v>801.85000000000582</v>
      </c>
    </row>
    <row r="284" spans="1:10">
      <c r="A284" t="s">
        <v>541</v>
      </c>
      <c r="B284">
        <v>47363.4</v>
      </c>
      <c r="C284">
        <v>47363.4</v>
      </c>
      <c r="D284">
        <v>46886.95</v>
      </c>
      <c r="E284">
        <v>47019.7</v>
      </c>
      <c r="F284">
        <f t="shared" si="8"/>
        <v>269.20000000000437</v>
      </c>
      <c r="G284">
        <f t="shared" si="9"/>
        <v>476.45000000000437</v>
      </c>
      <c r="I284">
        <v>298</v>
      </c>
      <c r="J284">
        <v>804.55000000000291</v>
      </c>
    </row>
    <row r="285" spans="1:10">
      <c r="A285" t="s">
        <v>542</v>
      </c>
      <c r="B285">
        <v>46934.55</v>
      </c>
      <c r="C285">
        <v>47024.05</v>
      </c>
      <c r="D285">
        <v>46426.85</v>
      </c>
      <c r="E285">
        <v>46919.8</v>
      </c>
      <c r="F285">
        <f t="shared" si="8"/>
        <v>-85.149999999994179</v>
      </c>
      <c r="G285">
        <f t="shared" si="9"/>
        <v>597.20000000000437</v>
      </c>
      <c r="I285">
        <v>301.10000000000582</v>
      </c>
      <c r="J285">
        <v>808.90000000000146</v>
      </c>
    </row>
    <row r="286" spans="1:10">
      <c r="A286" t="s">
        <v>543</v>
      </c>
      <c r="B286">
        <v>47060.7</v>
      </c>
      <c r="C286">
        <v>47245.35</v>
      </c>
      <c r="D286">
        <v>46723.15</v>
      </c>
      <c r="E286">
        <v>46811.75</v>
      </c>
      <c r="F286">
        <f t="shared" si="8"/>
        <v>140.89999999999418</v>
      </c>
      <c r="G286">
        <f t="shared" si="9"/>
        <v>522.19999999999709</v>
      </c>
      <c r="I286">
        <v>305.05000000000291</v>
      </c>
      <c r="J286">
        <v>826.75</v>
      </c>
    </row>
    <row r="287" spans="1:10">
      <c r="A287" t="s">
        <v>544</v>
      </c>
      <c r="B287">
        <v>46615.85</v>
      </c>
      <c r="C287">
        <v>46893.15</v>
      </c>
      <c r="D287">
        <v>46513.55</v>
      </c>
      <c r="E287">
        <v>46576.5</v>
      </c>
      <c r="F287">
        <f t="shared" si="8"/>
        <v>-195.90000000000146</v>
      </c>
      <c r="G287">
        <f t="shared" si="9"/>
        <v>379.59999999999854</v>
      </c>
      <c r="I287">
        <v>305.34999999999854</v>
      </c>
      <c r="J287">
        <v>838.5</v>
      </c>
    </row>
    <row r="288" spans="1:10">
      <c r="A288" t="s">
        <v>545</v>
      </c>
      <c r="B288">
        <v>46480.2</v>
      </c>
      <c r="C288">
        <v>46722.25</v>
      </c>
      <c r="D288">
        <v>46324.9</v>
      </c>
      <c r="E288">
        <v>46588.05</v>
      </c>
      <c r="F288">
        <f t="shared" si="8"/>
        <v>-96.30000000000291</v>
      </c>
      <c r="G288">
        <f t="shared" si="9"/>
        <v>397.34999999999854</v>
      </c>
      <c r="I288">
        <v>308.20000000000437</v>
      </c>
      <c r="J288">
        <v>838.95000000000437</v>
      </c>
    </row>
    <row r="289" spans="1:10">
      <c r="A289" t="s">
        <v>546</v>
      </c>
      <c r="B289">
        <v>46640.9</v>
      </c>
      <c r="C289">
        <v>46754.55</v>
      </c>
      <c r="D289">
        <v>45852.55</v>
      </c>
      <c r="E289">
        <v>45963.15</v>
      </c>
      <c r="F289">
        <f t="shared" si="8"/>
        <v>52.849999999998545</v>
      </c>
      <c r="G289">
        <f t="shared" si="9"/>
        <v>902</v>
      </c>
      <c r="I289">
        <v>309.5</v>
      </c>
      <c r="J289">
        <v>859</v>
      </c>
    </row>
    <row r="290" spans="1:10">
      <c r="A290" t="s">
        <v>266</v>
      </c>
      <c r="B290">
        <v>45881.45</v>
      </c>
      <c r="C290">
        <v>46329.65</v>
      </c>
      <c r="D290">
        <v>45661.75</v>
      </c>
      <c r="E290">
        <v>46120.9</v>
      </c>
      <c r="F290">
        <f t="shared" si="8"/>
        <v>-81.700000000004366</v>
      </c>
      <c r="G290">
        <f t="shared" si="9"/>
        <v>667.90000000000146</v>
      </c>
      <c r="I290">
        <v>309.80000000000291</v>
      </c>
      <c r="J290">
        <v>861.39999999999418</v>
      </c>
    </row>
    <row r="291" spans="1:10">
      <c r="A291" t="s">
        <v>547</v>
      </c>
      <c r="B291">
        <v>46218</v>
      </c>
      <c r="C291">
        <v>47342.25</v>
      </c>
      <c r="D291">
        <v>46218</v>
      </c>
      <c r="E291">
        <v>47286.9</v>
      </c>
      <c r="F291">
        <f t="shared" si="8"/>
        <v>97.099999999998545</v>
      </c>
      <c r="G291">
        <f t="shared" si="9"/>
        <v>1124.25</v>
      </c>
      <c r="I291">
        <v>317.69999999999709</v>
      </c>
      <c r="J291">
        <v>902</v>
      </c>
    </row>
    <row r="292" spans="1:10">
      <c r="A292" t="s">
        <v>548</v>
      </c>
      <c r="B292">
        <v>47377.45</v>
      </c>
      <c r="C292">
        <v>47433.85</v>
      </c>
      <c r="D292">
        <v>47237</v>
      </c>
      <c r="E292">
        <v>47297.5</v>
      </c>
      <c r="F292">
        <f t="shared" si="8"/>
        <v>90.549999999995634</v>
      </c>
      <c r="G292">
        <f t="shared" si="9"/>
        <v>196.84999999999854</v>
      </c>
      <c r="I292">
        <v>317.75</v>
      </c>
      <c r="J292">
        <v>928.30000000000291</v>
      </c>
    </row>
    <row r="293" spans="1:10">
      <c r="A293" t="s">
        <v>549</v>
      </c>
      <c r="B293">
        <v>47318.5</v>
      </c>
      <c r="C293">
        <v>47529.599999999999</v>
      </c>
      <c r="D293">
        <v>47191.65</v>
      </c>
      <c r="E293">
        <v>47456.1</v>
      </c>
      <c r="F293">
        <f t="shared" si="8"/>
        <v>21</v>
      </c>
      <c r="G293">
        <f t="shared" si="9"/>
        <v>337.94999999999709</v>
      </c>
      <c r="I293">
        <v>321.09999999999854</v>
      </c>
      <c r="J293">
        <v>930.19999999999709</v>
      </c>
    </row>
    <row r="294" spans="1:10">
      <c r="A294" t="s">
        <v>550</v>
      </c>
      <c r="B294">
        <v>47265.7</v>
      </c>
      <c r="C294">
        <v>47737.85</v>
      </c>
      <c r="D294">
        <v>47196.75</v>
      </c>
      <c r="E294">
        <v>47581</v>
      </c>
      <c r="F294">
        <f t="shared" si="8"/>
        <v>-190.40000000000146</v>
      </c>
      <c r="G294">
        <f t="shared" si="9"/>
        <v>541.09999999999854</v>
      </c>
      <c r="I294">
        <v>323.10000000000582</v>
      </c>
      <c r="J294">
        <v>930.84999999999854</v>
      </c>
    </row>
    <row r="295" spans="1:10">
      <c r="A295" t="s">
        <v>551</v>
      </c>
      <c r="B295">
        <v>47451.65</v>
      </c>
      <c r="C295">
        <v>48161.25</v>
      </c>
      <c r="D295">
        <v>47442.25</v>
      </c>
      <c r="E295">
        <v>47965.4</v>
      </c>
      <c r="F295">
        <f t="shared" si="8"/>
        <v>-129.34999999999854</v>
      </c>
      <c r="G295">
        <f t="shared" si="9"/>
        <v>719</v>
      </c>
      <c r="I295">
        <v>338.19999999999709</v>
      </c>
      <c r="J295">
        <v>963.5</v>
      </c>
    </row>
    <row r="296" spans="1:10">
      <c r="A296" t="s">
        <v>552</v>
      </c>
      <c r="B296">
        <v>48035.8</v>
      </c>
      <c r="C296">
        <v>48071.7</v>
      </c>
      <c r="D296">
        <v>47747.199999999997</v>
      </c>
      <c r="E296">
        <v>47835.8</v>
      </c>
      <c r="F296">
        <f t="shared" si="8"/>
        <v>70.400000000001455</v>
      </c>
      <c r="G296">
        <f t="shared" si="9"/>
        <v>324.5</v>
      </c>
      <c r="I296">
        <v>350.04999999999563</v>
      </c>
      <c r="J296">
        <v>979.44999999999709</v>
      </c>
    </row>
    <row r="297" spans="1:10">
      <c r="A297" t="s">
        <v>553</v>
      </c>
      <c r="B297">
        <v>47792.2</v>
      </c>
      <c r="C297">
        <v>47853.8</v>
      </c>
      <c r="D297">
        <v>47230.65</v>
      </c>
      <c r="E297">
        <v>47327.85</v>
      </c>
      <c r="F297">
        <f t="shared" si="8"/>
        <v>-43.600000000005821</v>
      </c>
      <c r="G297">
        <f t="shared" si="9"/>
        <v>623.15000000000146</v>
      </c>
      <c r="I297">
        <v>351.94999999999709</v>
      </c>
      <c r="J297">
        <v>991.09999999999854</v>
      </c>
    </row>
    <row r="298" spans="1:10">
      <c r="A298" t="s">
        <v>554</v>
      </c>
      <c r="B298">
        <v>47351.35</v>
      </c>
      <c r="C298">
        <v>47812.75</v>
      </c>
      <c r="D298">
        <v>46884.45</v>
      </c>
      <c r="E298">
        <v>47282.400000000001</v>
      </c>
      <c r="F298">
        <f t="shared" si="8"/>
        <v>23.5</v>
      </c>
      <c r="G298">
        <f t="shared" si="9"/>
        <v>928.30000000000291</v>
      </c>
      <c r="I298">
        <v>363.90000000000146</v>
      </c>
      <c r="J298">
        <v>996.09999999999854</v>
      </c>
    </row>
    <row r="299" spans="1:10">
      <c r="A299" t="s">
        <v>555</v>
      </c>
      <c r="B299">
        <v>47341.15</v>
      </c>
      <c r="C299">
        <v>47468.7</v>
      </c>
      <c r="D299">
        <v>46842.15</v>
      </c>
      <c r="E299">
        <v>46981.3</v>
      </c>
      <c r="F299">
        <f t="shared" si="8"/>
        <v>58.75</v>
      </c>
      <c r="G299">
        <f t="shared" si="9"/>
        <v>626.54999999999563</v>
      </c>
      <c r="I299">
        <v>363.94999999999709</v>
      </c>
      <c r="J299">
        <v>996.15000000000146</v>
      </c>
    </row>
    <row r="300" spans="1:10">
      <c r="A300" t="s">
        <v>556</v>
      </c>
      <c r="B300">
        <v>46825.75</v>
      </c>
      <c r="C300">
        <v>47231.5</v>
      </c>
      <c r="D300">
        <v>46565.55</v>
      </c>
      <c r="E300">
        <v>46789.95</v>
      </c>
      <c r="F300">
        <f t="shared" si="8"/>
        <v>-155.55000000000291</v>
      </c>
      <c r="G300">
        <f t="shared" si="9"/>
        <v>665.94999999999709</v>
      </c>
      <c r="I300">
        <v>366.5</v>
      </c>
      <c r="J300">
        <v>1000.25</v>
      </c>
    </row>
    <row r="301" spans="1:10">
      <c r="A301" t="s">
        <v>557</v>
      </c>
      <c r="B301">
        <v>46572.1</v>
      </c>
      <c r="C301">
        <v>46802.55</v>
      </c>
      <c r="D301">
        <v>46310.5</v>
      </c>
      <c r="E301">
        <v>46594.1</v>
      </c>
      <c r="F301">
        <f t="shared" si="8"/>
        <v>-217.84999999999854</v>
      </c>
      <c r="G301">
        <f t="shared" si="9"/>
        <v>492.05000000000291</v>
      </c>
      <c r="I301">
        <v>369.85000000000582</v>
      </c>
      <c r="J301">
        <v>1005.8000000000029</v>
      </c>
    </row>
    <row r="302" spans="1:10">
      <c r="A302" t="s">
        <v>558</v>
      </c>
      <c r="B302">
        <v>46458.75</v>
      </c>
      <c r="C302">
        <v>46739.25</v>
      </c>
      <c r="D302">
        <v>46022.15</v>
      </c>
      <c r="E302">
        <v>46575.9</v>
      </c>
      <c r="F302">
        <f t="shared" si="8"/>
        <v>-135.34999999999854</v>
      </c>
      <c r="G302">
        <f t="shared" si="9"/>
        <v>717.09999999999854</v>
      </c>
      <c r="I302">
        <v>379.54999999999563</v>
      </c>
      <c r="J302">
        <v>1012.7000000000044</v>
      </c>
    </row>
    <row r="303" spans="1:10">
      <c r="A303" t="s">
        <v>559</v>
      </c>
      <c r="B303">
        <v>46421.9</v>
      </c>
      <c r="C303">
        <v>46602.35</v>
      </c>
      <c r="D303">
        <v>46258.75</v>
      </c>
      <c r="E303">
        <v>46384.800000000003</v>
      </c>
      <c r="F303">
        <f t="shared" si="8"/>
        <v>-154</v>
      </c>
      <c r="G303">
        <f t="shared" si="9"/>
        <v>343.59999999999854</v>
      </c>
      <c r="I303">
        <v>384.64999999999418</v>
      </c>
      <c r="J303">
        <v>1108.5500000000029</v>
      </c>
    </row>
    <row r="304" spans="1:10">
      <c r="A304" t="s">
        <v>560</v>
      </c>
      <c r="B304">
        <v>46392.9</v>
      </c>
      <c r="C304">
        <v>46655.55</v>
      </c>
      <c r="D304">
        <v>45828.800000000003</v>
      </c>
      <c r="E304">
        <v>46310.9</v>
      </c>
      <c r="F304">
        <f t="shared" si="8"/>
        <v>8.0999999999985448</v>
      </c>
      <c r="G304">
        <f t="shared" si="9"/>
        <v>826.75</v>
      </c>
      <c r="I304">
        <v>389.94999999999709</v>
      </c>
      <c r="J304">
        <v>1114.6500000000015</v>
      </c>
    </row>
    <row r="305" spans="1:10">
      <c r="A305" t="s">
        <v>561</v>
      </c>
      <c r="B305">
        <v>46674.85</v>
      </c>
      <c r="C305">
        <v>46990.25</v>
      </c>
      <c r="D305">
        <v>46570.15</v>
      </c>
      <c r="E305">
        <v>46684.9</v>
      </c>
      <c r="F305">
        <f t="shared" si="8"/>
        <v>363.94999999999709</v>
      </c>
      <c r="G305">
        <f t="shared" si="9"/>
        <v>420.09999999999854</v>
      </c>
      <c r="I305">
        <v>397.34999999999854</v>
      </c>
      <c r="J305">
        <v>1124.25</v>
      </c>
    </row>
    <row r="306" spans="1:10">
      <c r="A306" t="s">
        <v>562</v>
      </c>
      <c r="B306">
        <v>46634.9</v>
      </c>
      <c r="C306">
        <v>46974.15</v>
      </c>
      <c r="D306">
        <v>46566.8</v>
      </c>
      <c r="E306">
        <v>46863.75</v>
      </c>
      <c r="F306">
        <f t="shared" si="8"/>
        <v>-50</v>
      </c>
      <c r="G306">
        <f t="shared" si="9"/>
        <v>407.34999999999854</v>
      </c>
      <c r="I306">
        <v>437.25</v>
      </c>
      <c r="J306">
        <v>1192.75</v>
      </c>
    </row>
    <row r="307" spans="1:10">
      <c r="A307" t="s">
        <v>563</v>
      </c>
      <c r="B307">
        <v>46552.95</v>
      </c>
      <c r="C307">
        <v>46788.35</v>
      </c>
      <c r="D307">
        <v>46529.05</v>
      </c>
      <c r="E307">
        <v>46600.2</v>
      </c>
      <c r="F307">
        <f t="shared" si="8"/>
        <v>-310.80000000000291</v>
      </c>
      <c r="G307">
        <f t="shared" si="9"/>
        <v>259.29999999999563</v>
      </c>
      <c r="I307">
        <v>459.94999999999709</v>
      </c>
      <c r="J307">
        <v>1233.1500000000015</v>
      </c>
    </row>
    <row r="308" spans="1:10">
      <c r="A308" t="s">
        <v>564</v>
      </c>
      <c r="B308">
        <v>46643.45</v>
      </c>
      <c r="C308">
        <v>46956.1</v>
      </c>
      <c r="D308">
        <v>46643.45</v>
      </c>
      <c r="E308">
        <v>46785.95</v>
      </c>
      <c r="F308">
        <f t="shared" si="8"/>
        <v>43.25</v>
      </c>
      <c r="G308">
        <f t="shared" si="9"/>
        <v>312.65000000000146</v>
      </c>
      <c r="I308">
        <v>461.94999999999709</v>
      </c>
      <c r="J308">
        <v>1235.4500000000044</v>
      </c>
    </row>
    <row r="309" spans="1:10">
      <c r="A309" t="s">
        <v>267</v>
      </c>
      <c r="B309">
        <v>46827.85</v>
      </c>
      <c r="C309">
        <v>47440.45</v>
      </c>
      <c r="D309">
        <v>46827.85</v>
      </c>
      <c r="E309">
        <v>47124.6</v>
      </c>
      <c r="F309">
        <f t="shared" si="8"/>
        <v>41.900000000001455</v>
      </c>
      <c r="G309">
        <f t="shared" si="9"/>
        <v>612.59999999999854</v>
      </c>
      <c r="I309">
        <v>464.5</v>
      </c>
      <c r="J309">
        <v>1269.0999999999985</v>
      </c>
    </row>
    <row r="310" spans="1:10">
      <c r="A310" t="s">
        <v>565</v>
      </c>
      <c r="B310">
        <v>47391.05</v>
      </c>
      <c r="C310">
        <v>47646.8</v>
      </c>
      <c r="D310">
        <v>47373.1</v>
      </c>
      <c r="E310">
        <v>47578.25</v>
      </c>
      <c r="F310">
        <f t="shared" si="8"/>
        <v>266.45000000000437</v>
      </c>
      <c r="G310">
        <f t="shared" si="9"/>
        <v>273.70000000000437</v>
      </c>
      <c r="I310">
        <v>471</v>
      </c>
      <c r="J310">
        <v>1287.4499999999971</v>
      </c>
    </row>
    <row r="311" spans="1:10">
      <c r="A311" t="s">
        <v>566</v>
      </c>
      <c r="B311">
        <v>47490.75</v>
      </c>
      <c r="C311">
        <v>47707.35</v>
      </c>
      <c r="D311">
        <v>47408.55</v>
      </c>
      <c r="E311">
        <v>47545.45</v>
      </c>
      <c r="F311">
        <f t="shared" si="8"/>
        <v>-87.5</v>
      </c>
      <c r="G311">
        <f t="shared" si="9"/>
        <v>298.79999999999563</v>
      </c>
      <c r="I311">
        <v>475.40000000000146</v>
      </c>
      <c r="J311">
        <v>1309.6999999999971</v>
      </c>
    </row>
    <row r="312" spans="1:10">
      <c r="A312" t="s">
        <v>567</v>
      </c>
      <c r="B312">
        <v>47350.25</v>
      </c>
      <c r="C312">
        <v>47676.95</v>
      </c>
      <c r="D312">
        <v>47279.8</v>
      </c>
      <c r="E312">
        <v>47624.25</v>
      </c>
      <c r="F312">
        <f t="shared" si="8"/>
        <v>-195.19999999999709</v>
      </c>
      <c r="G312">
        <f t="shared" si="9"/>
        <v>397.14999999999418</v>
      </c>
      <c r="I312">
        <v>507.19999999999709</v>
      </c>
      <c r="J312">
        <v>1369.75</v>
      </c>
    </row>
    <row r="313" spans="1:10">
      <c r="A313" t="s">
        <v>568</v>
      </c>
      <c r="B313">
        <v>48086.2</v>
      </c>
      <c r="C313">
        <v>48254.65</v>
      </c>
      <c r="D313">
        <v>47712.7</v>
      </c>
      <c r="E313">
        <v>48060.800000000003</v>
      </c>
      <c r="F313">
        <f t="shared" si="8"/>
        <v>461.94999999999709</v>
      </c>
      <c r="G313">
        <f t="shared" si="9"/>
        <v>541.95000000000437</v>
      </c>
      <c r="I313">
        <v>857.30000000000291</v>
      </c>
      <c r="J313">
        <v>1694.2000000000044</v>
      </c>
    </row>
    <row r="314" spans="1:10">
      <c r="A314" t="s">
        <v>569</v>
      </c>
      <c r="B314">
        <v>48104.65</v>
      </c>
      <c r="C314">
        <v>48557.4</v>
      </c>
      <c r="D314">
        <v>47894.5</v>
      </c>
      <c r="E314">
        <v>48493.05</v>
      </c>
      <c r="F314">
        <f t="shared" si="8"/>
        <v>43.849999999998545</v>
      </c>
      <c r="G314">
        <f t="shared" si="9"/>
        <v>662.90000000000146</v>
      </c>
      <c r="J314">
        <v>2525.1500000000015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69"/>
  <sheetViews>
    <sheetView workbookViewId="0">
      <selection activeCell="Y36" sqref="Y2:Z36"/>
    </sheetView>
  </sheetViews>
  <sheetFormatPr defaultColWidth="11" defaultRowHeight="15.75"/>
  <cols>
    <col min="1" max="1" width="6" bestFit="1" customWidth="1"/>
    <col min="2" max="3" width="12.875" bestFit="1" customWidth="1"/>
    <col min="4" max="4" width="21.125" bestFit="1" customWidth="1"/>
    <col min="5" max="5" width="6.125" bestFit="1" customWidth="1"/>
    <col min="6" max="6" width="8" bestFit="1" customWidth="1"/>
    <col min="7" max="7" width="7.875" bestFit="1" customWidth="1"/>
    <col min="8" max="8" width="12.875" customWidth="1"/>
    <col min="9" max="9" width="13.375" customWidth="1"/>
    <col min="10" max="10" width="11.125" customWidth="1"/>
    <col min="12" max="13" width="12.5" customWidth="1"/>
    <col min="17" max="17" width="12.5" customWidth="1"/>
    <col min="22" max="22" width="12.5" customWidth="1"/>
  </cols>
  <sheetData>
    <row r="1" spans="1:38">
      <c r="A1" t="s">
        <v>574</v>
      </c>
      <c r="B1" t="s">
        <v>575</v>
      </c>
      <c r="C1" t="s">
        <v>576</v>
      </c>
      <c r="D1" t="s">
        <v>577</v>
      </c>
      <c r="E1" t="s">
        <v>578</v>
      </c>
      <c r="F1" t="s">
        <v>579</v>
      </c>
      <c r="G1" t="s">
        <v>580</v>
      </c>
      <c r="I1" t="s">
        <v>581</v>
      </c>
      <c r="J1" t="s">
        <v>582</v>
      </c>
      <c r="K1" t="s">
        <v>38</v>
      </c>
      <c r="L1" t="s">
        <v>588</v>
      </c>
      <c r="N1" t="s">
        <v>581</v>
      </c>
      <c r="O1" t="s">
        <v>582</v>
      </c>
      <c r="P1" t="s">
        <v>38</v>
      </c>
      <c r="Q1" t="s">
        <v>589</v>
      </c>
      <c r="S1" t="s">
        <v>581</v>
      </c>
      <c r="T1" t="s">
        <v>582</v>
      </c>
      <c r="U1" t="s">
        <v>38</v>
      </c>
      <c r="V1" t="s">
        <v>590</v>
      </c>
      <c r="W1" t="s">
        <v>581</v>
      </c>
      <c r="X1" t="s">
        <v>582</v>
      </c>
      <c r="Y1" t="s">
        <v>38</v>
      </c>
      <c r="Z1" t="s">
        <v>591</v>
      </c>
      <c r="AA1" t="s">
        <v>581</v>
      </c>
      <c r="AB1" t="s">
        <v>582</v>
      </c>
      <c r="AC1" t="s">
        <v>38</v>
      </c>
      <c r="AD1" t="s">
        <v>592</v>
      </c>
      <c r="AE1" t="s">
        <v>581</v>
      </c>
      <c r="AF1" t="s">
        <v>582</v>
      </c>
      <c r="AG1" t="s">
        <v>38</v>
      </c>
      <c r="AH1" t="s">
        <v>593</v>
      </c>
      <c r="AI1" t="s">
        <v>581</v>
      </c>
      <c r="AJ1" t="s">
        <v>582</v>
      </c>
      <c r="AK1" t="s">
        <v>38</v>
      </c>
      <c r="AL1" t="s">
        <v>890</v>
      </c>
    </row>
    <row r="2" spans="1:38">
      <c r="A2" t="s">
        <v>583</v>
      </c>
      <c r="B2" s="19">
        <v>44931</v>
      </c>
      <c r="C2" s="19">
        <v>44924.395833333336</v>
      </c>
      <c r="D2">
        <v>200</v>
      </c>
      <c r="E2">
        <v>18200</v>
      </c>
      <c r="F2">
        <v>18000</v>
      </c>
      <c r="G2">
        <v>-200</v>
      </c>
      <c r="I2" s="26">
        <v>149.85</v>
      </c>
      <c r="J2" s="26">
        <v>50.149999999999899</v>
      </c>
      <c r="K2">
        <v>-50.1</v>
      </c>
      <c r="L2">
        <f>K2</f>
        <v>-50.1</v>
      </c>
      <c r="N2" s="26">
        <v>162.14999999999901</v>
      </c>
      <c r="O2" s="26">
        <v>30.049999999999901</v>
      </c>
      <c r="P2">
        <v>153.1</v>
      </c>
      <c r="Q2">
        <f>P2</f>
        <v>153.1</v>
      </c>
      <c r="S2">
        <v>182.6</v>
      </c>
      <c r="T2">
        <v>117.4</v>
      </c>
      <c r="U2">
        <v>-25.3</v>
      </c>
      <c r="V2">
        <f>U2</f>
        <v>-25.3</v>
      </c>
      <c r="W2">
        <v>145.69999999999999</v>
      </c>
      <c r="X2" s="26" t="s">
        <v>594</v>
      </c>
      <c r="Y2">
        <v>-53.7</v>
      </c>
      <c r="Z2">
        <f>Y2</f>
        <v>-53.7</v>
      </c>
      <c r="AA2" s="26" t="s">
        <v>595</v>
      </c>
      <c r="AB2" s="26" t="s">
        <v>596</v>
      </c>
      <c r="AC2">
        <v>-13.6</v>
      </c>
      <c r="AD2">
        <f>AC2</f>
        <v>-13.6</v>
      </c>
      <c r="AE2">
        <v>46.55</v>
      </c>
      <c r="AF2" s="26" t="s">
        <v>597</v>
      </c>
      <c r="AG2">
        <v>-3.2</v>
      </c>
      <c r="AH2">
        <f>AG2</f>
        <v>-3.2</v>
      </c>
      <c r="AI2" s="26" t="s">
        <v>869</v>
      </c>
      <c r="AJ2">
        <v>773.2</v>
      </c>
      <c r="AK2">
        <v>18.899999999999999</v>
      </c>
      <c r="AL2">
        <f>AK2</f>
        <v>18.899999999999999</v>
      </c>
    </row>
    <row r="3" spans="1:38">
      <c r="A3" t="s">
        <v>583</v>
      </c>
      <c r="B3" s="19">
        <v>44938</v>
      </c>
      <c r="C3" s="19">
        <v>44931.395833333336</v>
      </c>
      <c r="D3">
        <v>200</v>
      </c>
      <c r="E3">
        <v>18000</v>
      </c>
      <c r="F3">
        <v>17850</v>
      </c>
      <c r="G3">
        <v>-150</v>
      </c>
      <c r="I3">
        <v>153.65</v>
      </c>
      <c r="J3" s="26">
        <v>46.349999999999902</v>
      </c>
      <c r="K3">
        <v>-46.3</v>
      </c>
      <c r="L3">
        <f>K3+L2</f>
        <v>-96.4</v>
      </c>
      <c r="N3" s="26">
        <v>164.6</v>
      </c>
      <c r="O3">
        <v>31.95</v>
      </c>
      <c r="P3">
        <v>105.4</v>
      </c>
      <c r="Q3">
        <f>P3+Q2</f>
        <v>258.5</v>
      </c>
      <c r="S3">
        <v>191.95</v>
      </c>
      <c r="T3" s="26">
        <v>108.05</v>
      </c>
      <c r="U3">
        <v>51.2</v>
      </c>
      <c r="V3">
        <f>U3+V2</f>
        <v>25.900000000000002</v>
      </c>
      <c r="W3">
        <v>149.80000000000001</v>
      </c>
      <c r="X3" s="26" t="s">
        <v>598</v>
      </c>
      <c r="Y3">
        <v>9.1</v>
      </c>
      <c r="Z3">
        <f>Y3+Z2</f>
        <v>-44.6</v>
      </c>
      <c r="AA3" s="26" t="s">
        <v>599</v>
      </c>
      <c r="AB3" s="26" t="s">
        <v>600</v>
      </c>
      <c r="AC3">
        <v>-12.4</v>
      </c>
      <c r="AD3">
        <f>AC3+AD2</f>
        <v>-26</v>
      </c>
      <c r="AE3">
        <v>46.95</v>
      </c>
      <c r="AF3" s="26" t="s">
        <v>601</v>
      </c>
      <c r="AG3">
        <v>-2.8</v>
      </c>
      <c r="AH3">
        <f>AG3+AH2</f>
        <v>-6</v>
      </c>
      <c r="AI3" s="26" t="s">
        <v>870</v>
      </c>
      <c r="AJ3">
        <v>751.55</v>
      </c>
      <c r="AK3">
        <v>107.7</v>
      </c>
      <c r="AL3">
        <f>AK3+AL2</f>
        <v>126.6</v>
      </c>
    </row>
    <row r="4" spans="1:38">
      <c r="A4" t="s">
        <v>583</v>
      </c>
      <c r="B4" s="19">
        <v>44945</v>
      </c>
      <c r="C4" s="19">
        <v>44938.395833333336</v>
      </c>
      <c r="D4">
        <v>200</v>
      </c>
      <c r="E4">
        <v>17850</v>
      </c>
      <c r="F4">
        <v>18100</v>
      </c>
      <c r="G4">
        <v>250</v>
      </c>
      <c r="I4">
        <v>157.80000000000001</v>
      </c>
      <c r="J4" s="26">
        <v>42.199999999999903</v>
      </c>
      <c r="K4">
        <v>101.4</v>
      </c>
      <c r="L4">
        <f t="shared" ref="L4:L67" si="0">K4+L3</f>
        <v>5</v>
      </c>
      <c r="N4">
        <v>166.05</v>
      </c>
      <c r="O4" s="26">
        <v>39.4</v>
      </c>
      <c r="P4">
        <v>-34</v>
      </c>
      <c r="Q4">
        <f t="shared" ref="Q4:Q67" si="1">P4+Q3</f>
        <v>224.5</v>
      </c>
      <c r="S4" s="26">
        <v>200.9</v>
      </c>
      <c r="T4" s="26">
        <v>99.099999999999895</v>
      </c>
      <c r="U4">
        <v>-56.3</v>
      </c>
      <c r="V4">
        <f t="shared" ref="V4:V67" si="2">U4+V3</f>
        <v>-30.399999999999995</v>
      </c>
      <c r="W4" s="26" t="s">
        <v>602</v>
      </c>
      <c r="X4" s="26" t="s">
        <v>603</v>
      </c>
      <c r="Y4">
        <v>-46.2</v>
      </c>
      <c r="Z4">
        <f t="shared" ref="Z4:Z67" si="3">Y4+Z3</f>
        <v>-90.800000000000011</v>
      </c>
      <c r="AA4" s="26" t="s">
        <v>604</v>
      </c>
      <c r="AB4" s="26" t="s">
        <v>605</v>
      </c>
      <c r="AC4">
        <v>-12.6</v>
      </c>
      <c r="AD4">
        <f t="shared" ref="AD4:AD67" si="4">AC4+AD3</f>
        <v>-38.6</v>
      </c>
      <c r="AE4" s="26" t="s">
        <v>606</v>
      </c>
      <c r="AF4" s="26" t="s">
        <v>607</v>
      </c>
      <c r="AG4">
        <v>-3.1</v>
      </c>
      <c r="AH4">
        <f t="shared" ref="AH4:AH67" si="5">AG4+AH3</f>
        <v>-9.1</v>
      </c>
      <c r="AI4">
        <v>274.60000000000002</v>
      </c>
      <c r="AJ4">
        <v>725.4</v>
      </c>
      <c r="AK4">
        <v>17.399999999999999</v>
      </c>
      <c r="AL4">
        <f t="shared" ref="AL4:AL67" si="6">AK4+AL3</f>
        <v>144</v>
      </c>
    </row>
    <row r="5" spans="1:38">
      <c r="A5" t="s">
        <v>583</v>
      </c>
      <c r="B5" s="19">
        <v>44951</v>
      </c>
      <c r="C5" s="19">
        <v>44945.395833333336</v>
      </c>
      <c r="D5">
        <v>200</v>
      </c>
      <c r="E5">
        <v>18100</v>
      </c>
      <c r="F5">
        <v>17900</v>
      </c>
      <c r="G5">
        <v>-200</v>
      </c>
      <c r="I5">
        <v>148.35</v>
      </c>
      <c r="J5">
        <v>51.65</v>
      </c>
      <c r="K5">
        <v>-51.6</v>
      </c>
      <c r="L5">
        <f t="shared" si="0"/>
        <v>-46.6</v>
      </c>
      <c r="N5" s="26">
        <v>162.94999999999999</v>
      </c>
      <c r="O5">
        <v>34.15</v>
      </c>
      <c r="P5">
        <v>155.80000000000001</v>
      </c>
      <c r="Q5">
        <f t="shared" si="1"/>
        <v>380.3</v>
      </c>
      <c r="S5">
        <v>179.55</v>
      </c>
      <c r="T5" s="26">
        <v>120.44999999999899</v>
      </c>
      <c r="U5">
        <v>-27.3</v>
      </c>
      <c r="V5">
        <f t="shared" si="2"/>
        <v>-57.699999999999996</v>
      </c>
      <c r="W5" s="26" t="s">
        <v>608</v>
      </c>
      <c r="X5" s="26" t="s">
        <v>609</v>
      </c>
      <c r="Y5">
        <v>-56.3</v>
      </c>
      <c r="Z5">
        <f t="shared" si="3"/>
        <v>-147.10000000000002</v>
      </c>
      <c r="AA5" s="26" t="s">
        <v>610</v>
      </c>
      <c r="AB5" s="26" t="s">
        <v>611</v>
      </c>
      <c r="AC5">
        <v>-14.8</v>
      </c>
      <c r="AD5">
        <f t="shared" si="4"/>
        <v>-53.400000000000006</v>
      </c>
      <c r="AE5">
        <v>45.95</v>
      </c>
      <c r="AF5" s="26" t="s">
        <v>612</v>
      </c>
      <c r="AG5">
        <v>-4</v>
      </c>
      <c r="AH5">
        <f t="shared" si="5"/>
        <v>-13.1</v>
      </c>
      <c r="AI5" s="26" t="s">
        <v>871</v>
      </c>
      <c r="AJ5">
        <v>783.75</v>
      </c>
      <c r="AK5">
        <v>9.4</v>
      </c>
      <c r="AL5">
        <f t="shared" si="6"/>
        <v>153.4</v>
      </c>
    </row>
    <row r="6" spans="1:38">
      <c r="A6" t="s">
        <v>583</v>
      </c>
      <c r="B6" s="19">
        <v>44959</v>
      </c>
      <c r="C6" s="19">
        <v>44951.395833333336</v>
      </c>
      <c r="D6">
        <v>200</v>
      </c>
      <c r="E6">
        <v>17900</v>
      </c>
      <c r="F6">
        <v>17600</v>
      </c>
      <c r="G6">
        <v>-300</v>
      </c>
      <c r="I6">
        <v>162.44999999999999</v>
      </c>
      <c r="J6" s="26">
        <v>37.549999999999997</v>
      </c>
      <c r="K6">
        <v>-37.5</v>
      </c>
      <c r="L6">
        <f t="shared" si="0"/>
        <v>-84.1</v>
      </c>
      <c r="N6">
        <v>167.65</v>
      </c>
      <c r="O6" s="26">
        <v>41.849999999999902</v>
      </c>
      <c r="P6">
        <v>78.599999999999994</v>
      </c>
      <c r="Q6">
        <f t="shared" si="1"/>
        <v>458.9</v>
      </c>
      <c r="S6">
        <v>211.9</v>
      </c>
      <c r="T6">
        <v>88.1</v>
      </c>
      <c r="U6">
        <v>-78.099999999999994</v>
      </c>
      <c r="V6">
        <f t="shared" si="2"/>
        <v>-135.79999999999998</v>
      </c>
      <c r="W6">
        <v>159.44999999999999</v>
      </c>
      <c r="X6" s="26" t="s">
        <v>613</v>
      </c>
      <c r="Y6">
        <v>-41</v>
      </c>
      <c r="Z6">
        <f t="shared" si="3"/>
        <v>-188.10000000000002</v>
      </c>
      <c r="AA6" s="26" t="s">
        <v>614</v>
      </c>
      <c r="AB6" s="26" t="s">
        <v>615</v>
      </c>
      <c r="AC6">
        <v>-10.199999999999999</v>
      </c>
      <c r="AD6">
        <f t="shared" si="4"/>
        <v>-63.600000000000009</v>
      </c>
      <c r="AE6" s="26" t="s">
        <v>616</v>
      </c>
      <c r="AF6" s="26" t="s">
        <v>617</v>
      </c>
      <c r="AG6">
        <v>-3.9</v>
      </c>
      <c r="AH6">
        <f t="shared" si="5"/>
        <v>-17</v>
      </c>
      <c r="AI6">
        <v>306.95</v>
      </c>
      <c r="AJ6">
        <v>693.05</v>
      </c>
      <c r="AK6">
        <v>17</v>
      </c>
      <c r="AL6">
        <f t="shared" si="6"/>
        <v>170.4</v>
      </c>
    </row>
    <row r="7" spans="1:38">
      <c r="A7" t="s">
        <v>583</v>
      </c>
      <c r="B7" s="19">
        <v>44966</v>
      </c>
      <c r="C7" s="19">
        <v>44959.395833333336</v>
      </c>
      <c r="D7">
        <v>200</v>
      </c>
      <c r="E7">
        <v>17600</v>
      </c>
      <c r="F7">
        <v>17900</v>
      </c>
      <c r="G7">
        <v>300</v>
      </c>
      <c r="I7">
        <v>158.44999999999999</v>
      </c>
      <c r="J7">
        <v>41.55</v>
      </c>
      <c r="K7">
        <v>65.8</v>
      </c>
      <c r="L7">
        <f t="shared" si="0"/>
        <v>-18.299999999999997</v>
      </c>
      <c r="N7" s="26">
        <v>167.6</v>
      </c>
      <c r="O7">
        <v>32.15</v>
      </c>
      <c r="P7">
        <v>-32.4</v>
      </c>
      <c r="Q7">
        <f t="shared" si="1"/>
        <v>426.5</v>
      </c>
      <c r="S7" s="26">
        <v>211.35</v>
      </c>
      <c r="T7" s="26">
        <v>88.649999999999906</v>
      </c>
      <c r="U7">
        <v>-81.3</v>
      </c>
      <c r="V7">
        <f t="shared" si="2"/>
        <v>-217.09999999999997</v>
      </c>
      <c r="W7">
        <v>160.5</v>
      </c>
      <c r="X7">
        <v>39.5</v>
      </c>
      <c r="Y7">
        <v>-39.5</v>
      </c>
      <c r="Z7">
        <f t="shared" si="3"/>
        <v>-227.60000000000002</v>
      </c>
      <c r="AA7">
        <v>89.9</v>
      </c>
      <c r="AB7" s="26" t="s">
        <v>618</v>
      </c>
      <c r="AC7">
        <v>-10.1</v>
      </c>
      <c r="AD7">
        <f t="shared" si="4"/>
        <v>-73.7</v>
      </c>
      <c r="AE7" s="26" t="s">
        <v>619</v>
      </c>
      <c r="AF7" s="26" t="s">
        <v>620</v>
      </c>
      <c r="AG7">
        <v>-2.5</v>
      </c>
      <c r="AH7">
        <f t="shared" si="5"/>
        <v>-19.5</v>
      </c>
      <c r="AI7">
        <v>306.8</v>
      </c>
      <c r="AJ7">
        <v>693.2</v>
      </c>
      <c r="AK7">
        <v>14.2</v>
      </c>
      <c r="AL7">
        <f t="shared" si="6"/>
        <v>184.6</v>
      </c>
    </row>
    <row r="8" spans="1:38">
      <c r="A8" t="s">
        <v>583</v>
      </c>
      <c r="B8" s="19">
        <v>44973</v>
      </c>
      <c r="C8" s="19">
        <v>44966.395833333336</v>
      </c>
      <c r="D8">
        <v>200</v>
      </c>
      <c r="E8">
        <v>17900</v>
      </c>
      <c r="F8">
        <v>18000</v>
      </c>
      <c r="G8">
        <v>100</v>
      </c>
      <c r="I8">
        <v>148.19999999999999</v>
      </c>
      <c r="J8">
        <v>51.8</v>
      </c>
      <c r="K8">
        <v>86.3</v>
      </c>
      <c r="L8">
        <f t="shared" si="0"/>
        <v>68</v>
      </c>
      <c r="N8">
        <v>163</v>
      </c>
      <c r="O8" s="26">
        <v>39.149999999999899</v>
      </c>
      <c r="P8">
        <v>-37</v>
      </c>
      <c r="Q8">
        <f t="shared" si="1"/>
        <v>389.5</v>
      </c>
      <c r="S8">
        <v>177.95</v>
      </c>
      <c r="T8" s="26">
        <v>122.05</v>
      </c>
      <c r="U8">
        <v>39.799999999999997</v>
      </c>
      <c r="V8">
        <f t="shared" si="2"/>
        <v>-177.29999999999995</v>
      </c>
      <c r="W8" s="26" t="s">
        <v>621</v>
      </c>
      <c r="X8" s="26" t="s">
        <v>622</v>
      </c>
      <c r="Y8">
        <v>4.4000000000000004</v>
      </c>
      <c r="Z8">
        <f t="shared" si="3"/>
        <v>-223.20000000000002</v>
      </c>
      <c r="AA8" s="26" t="s">
        <v>623</v>
      </c>
      <c r="AB8" s="26" t="s">
        <v>624</v>
      </c>
      <c r="AC8">
        <v>-16</v>
      </c>
      <c r="AD8">
        <f t="shared" si="4"/>
        <v>-89.7</v>
      </c>
      <c r="AE8">
        <v>45.5</v>
      </c>
      <c r="AF8">
        <v>4.5</v>
      </c>
      <c r="AG8">
        <v>-4.5</v>
      </c>
      <c r="AH8">
        <f t="shared" si="5"/>
        <v>-24</v>
      </c>
      <c r="AI8" s="26" t="s">
        <v>872</v>
      </c>
      <c r="AJ8">
        <v>785.3</v>
      </c>
      <c r="AK8">
        <v>76.599999999999994</v>
      </c>
      <c r="AL8">
        <f t="shared" si="6"/>
        <v>261.2</v>
      </c>
    </row>
    <row r="9" spans="1:38">
      <c r="A9" t="s">
        <v>583</v>
      </c>
      <c r="B9" s="19">
        <v>44980</v>
      </c>
      <c r="C9" s="19">
        <v>44973.395833333336</v>
      </c>
      <c r="D9">
        <v>200</v>
      </c>
      <c r="E9">
        <v>18000</v>
      </c>
      <c r="F9">
        <v>17500</v>
      </c>
      <c r="G9">
        <v>-500</v>
      </c>
      <c r="I9">
        <v>142</v>
      </c>
      <c r="J9" s="26">
        <v>58</v>
      </c>
      <c r="K9">
        <v>-58</v>
      </c>
      <c r="L9">
        <f t="shared" si="0"/>
        <v>10</v>
      </c>
      <c r="N9">
        <v>166.45</v>
      </c>
      <c r="O9">
        <v>37.450000000000003</v>
      </c>
      <c r="P9">
        <v>-31.5</v>
      </c>
      <c r="Q9">
        <f t="shared" si="1"/>
        <v>358</v>
      </c>
      <c r="S9">
        <v>174.85</v>
      </c>
      <c r="T9">
        <v>125.15</v>
      </c>
      <c r="U9">
        <v>-126</v>
      </c>
      <c r="V9">
        <f t="shared" si="2"/>
        <v>-303.29999999999995</v>
      </c>
      <c r="W9">
        <v>141.75</v>
      </c>
      <c r="X9">
        <v>58.25</v>
      </c>
      <c r="Y9">
        <v>-59.9</v>
      </c>
      <c r="Z9">
        <f t="shared" si="3"/>
        <v>-283.10000000000002</v>
      </c>
      <c r="AA9" s="26" t="s">
        <v>625</v>
      </c>
      <c r="AB9" s="26" t="s">
        <v>626</v>
      </c>
      <c r="AC9">
        <v>-16.2</v>
      </c>
      <c r="AD9">
        <f t="shared" si="4"/>
        <v>-105.9</v>
      </c>
      <c r="AE9">
        <v>45.9</v>
      </c>
      <c r="AF9" s="26" t="s">
        <v>627</v>
      </c>
      <c r="AG9">
        <v>-4.8</v>
      </c>
      <c r="AH9">
        <f t="shared" si="5"/>
        <v>-28.8</v>
      </c>
      <c r="AI9">
        <v>208.9</v>
      </c>
      <c r="AJ9">
        <v>791.1</v>
      </c>
      <c r="AK9">
        <v>-281.5</v>
      </c>
      <c r="AL9">
        <f t="shared" si="6"/>
        <v>-20.300000000000011</v>
      </c>
    </row>
    <row r="10" spans="1:38">
      <c r="A10" t="s">
        <v>583</v>
      </c>
      <c r="B10" s="19">
        <v>44987</v>
      </c>
      <c r="C10" s="19">
        <v>44980.395833333336</v>
      </c>
      <c r="D10">
        <v>200</v>
      </c>
      <c r="E10">
        <v>17500</v>
      </c>
      <c r="F10">
        <v>17300</v>
      </c>
      <c r="G10">
        <v>-200</v>
      </c>
      <c r="I10" s="26">
        <v>150.69999999999999</v>
      </c>
      <c r="J10" s="26">
        <v>49.299999999999898</v>
      </c>
      <c r="K10">
        <v>-49.4</v>
      </c>
      <c r="L10">
        <f t="shared" si="0"/>
        <v>-39.4</v>
      </c>
      <c r="N10">
        <v>166.65</v>
      </c>
      <c r="O10" s="26">
        <v>32.399999999999899</v>
      </c>
      <c r="P10">
        <v>145.19999999999999</v>
      </c>
      <c r="Q10">
        <f t="shared" si="1"/>
        <v>503.2</v>
      </c>
      <c r="S10" s="26">
        <v>185.85</v>
      </c>
      <c r="T10" s="26">
        <v>114.149999999999</v>
      </c>
      <c r="U10">
        <v>7.3</v>
      </c>
      <c r="V10">
        <f t="shared" si="2"/>
        <v>-295.99999999999994</v>
      </c>
      <c r="W10" s="26" t="s">
        <v>628</v>
      </c>
      <c r="X10" s="26" t="s">
        <v>629</v>
      </c>
      <c r="Y10">
        <v>-32.6</v>
      </c>
      <c r="Z10">
        <f t="shared" si="3"/>
        <v>-315.70000000000005</v>
      </c>
      <c r="AA10" s="26" t="s">
        <v>630</v>
      </c>
      <c r="AB10" s="26" t="s">
        <v>631</v>
      </c>
      <c r="AC10">
        <v>-14.7</v>
      </c>
      <c r="AD10">
        <f t="shared" si="4"/>
        <v>-120.60000000000001</v>
      </c>
      <c r="AE10" s="26" t="s">
        <v>632</v>
      </c>
      <c r="AF10" s="26" t="s">
        <v>633</v>
      </c>
      <c r="AG10">
        <v>-4</v>
      </c>
      <c r="AH10">
        <f t="shared" si="5"/>
        <v>-32.799999999999997</v>
      </c>
      <c r="AI10">
        <v>235.05</v>
      </c>
      <c r="AJ10">
        <v>764.95</v>
      </c>
      <c r="AK10">
        <v>56.5</v>
      </c>
      <c r="AL10">
        <f t="shared" si="6"/>
        <v>36.199999999999989</v>
      </c>
    </row>
    <row r="11" spans="1:38">
      <c r="A11" t="s">
        <v>583</v>
      </c>
      <c r="B11" s="19">
        <v>44994</v>
      </c>
      <c r="C11" s="19">
        <v>44987.395833333336</v>
      </c>
      <c r="D11">
        <v>200</v>
      </c>
      <c r="E11">
        <v>17300</v>
      </c>
      <c r="F11">
        <v>17600</v>
      </c>
      <c r="G11">
        <v>300</v>
      </c>
      <c r="I11">
        <v>142.5</v>
      </c>
      <c r="J11">
        <v>57.5</v>
      </c>
      <c r="K11">
        <v>52.2</v>
      </c>
      <c r="L11">
        <f t="shared" si="0"/>
        <v>12.800000000000004</v>
      </c>
      <c r="N11" s="26">
        <v>166.14999999999901</v>
      </c>
      <c r="O11" s="26">
        <v>36.399999999999899</v>
      </c>
      <c r="P11">
        <v>-33.9</v>
      </c>
      <c r="Q11">
        <f t="shared" si="1"/>
        <v>469.3</v>
      </c>
      <c r="S11">
        <v>173.75</v>
      </c>
      <c r="T11">
        <v>126.25</v>
      </c>
      <c r="U11">
        <v>-116.8</v>
      </c>
      <c r="V11">
        <f t="shared" si="2"/>
        <v>-412.79999999999995</v>
      </c>
      <c r="W11" s="26" t="s">
        <v>634</v>
      </c>
      <c r="X11" s="26" t="s">
        <v>635</v>
      </c>
      <c r="Y11">
        <v>-59.1</v>
      </c>
      <c r="Z11">
        <f t="shared" si="3"/>
        <v>-374.80000000000007</v>
      </c>
      <c r="AA11" s="26" t="s">
        <v>636</v>
      </c>
      <c r="AB11" s="26" t="s">
        <v>637</v>
      </c>
      <c r="AC11">
        <v>-15</v>
      </c>
      <c r="AD11">
        <f t="shared" si="4"/>
        <v>-135.60000000000002</v>
      </c>
      <c r="AE11" s="26" t="s">
        <v>638</v>
      </c>
      <c r="AF11" s="26" t="s">
        <v>639</v>
      </c>
      <c r="AG11">
        <v>-4.2</v>
      </c>
      <c r="AH11">
        <f t="shared" si="5"/>
        <v>-37</v>
      </c>
      <c r="AI11" s="26" t="s">
        <v>873</v>
      </c>
      <c r="AJ11">
        <v>794.55</v>
      </c>
      <c r="AK11">
        <v>-85.1</v>
      </c>
      <c r="AL11">
        <f t="shared" si="6"/>
        <v>-48.900000000000006</v>
      </c>
    </row>
    <row r="12" spans="1:38">
      <c r="A12" t="s">
        <v>583</v>
      </c>
      <c r="B12" s="19">
        <v>45001</v>
      </c>
      <c r="C12" s="19">
        <v>44994.395833333336</v>
      </c>
      <c r="D12">
        <v>200</v>
      </c>
      <c r="E12">
        <v>17600</v>
      </c>
      <c r="F12">
        <v>17000</v>
      </c>
      <c r="G12">
        <v>-600</v>
      </c>
      <c r="I12">
        <v>151.65</v>
      </c>
      <c r="J12">
        <v>48.35</v>
      </c>
      <c r="K12">
        <v>-48.3</v>
      </c>
      <c r="L12">
        <f t="shared" si="0"/>
        <v>-35.499999999999993</v>
      </c>
      <c r="N12">
        <v>160.6</v>
      </c>
      <c r="O12" s="26">
        <v>28.3</v>
      </c>
      <c r="P12">
        <v>-41.1</v>
      </c>
      <c r="Q12">
        <f t="shared" si="1"/>
        <v>428.2</v>
      </c>
      <c r="S12">
        <v>175.45</v>
      </c>
      <c r="T12" s="26">
        <v>124.55</v>
      </c>
      <c r="U12">
        <v>-124.3</v>
      </c>
      <c r="V12">
        <f t="shared" si="2"/>
        <v>-537.09999999999991</v>
      </c>
      <c r="W12">
        <v>141.1</v>
      </c>
      <c r="X12" s="26" t="s">
        <v>640</v>
      </c>
      <c r="Y12">
        <v>-57.7</v>
      </c>
      <c r="Z12">
        <f t="shared" si="3"/>
        <v>-432.50000000000006</v>
      </c>
      <c r="AA12" s="26" t="s">
        <v>641</v>
      </c>
      <c r="AB12" s="26" t="s">
        <v>642</v>
      </c>
      <c r="AC12">
        <v>-14.1</v>
      </c>
      <c r="AD12">
        <f t="shared" si="4"/>
        <v>-149.70000000000002</v>
      </c>
      <c r="AE12" s="26" t="s">
        <v>643</v>
      </c>
      <c r="AF12" s="26" t="s">
        <v>644</v>
      </c>
      <c r="AG12">
        <v>-4.0999999999999996</v>
      </c>
      <c r="AH12">
        <f t="shared" si="5"/>
        <v>-41.1</v>
      </c>
      <c r="AI12">
        <v>213.4</v>
      </c>
      <c r="AJ12">
        <v>786.6</v>
      </c>
      <c r="AK12">
        <v>-400.4</v>
      </c>
      <c r="AL12">
        <f t="shared" si="6"/>
        <v>-449.29999999999995</v>
      </c>
    </row>
    <row r="13" spans="1:38">
      <c r="A13" t="s">
        <v>583</v>
      </c>
      <c r="B13" s="19">
        <v>45008</v>
      </c>
      <c r="C13" s="19">
        <v>45001.395833333336</v>
      </c>
      <c r="D13">
        <v>200</v>
      </c>
      <c r="E13">
        <v>17000</v>
      </c>
      <c r="F13">
        <v>17100</v>
      </c>
      <c r="G13">
        <v>100</v>
      </c>
      <c r="I13">
        <v>158.80000000000001</v>
      </c>
      <c r="J13" s="26">
        <v>41.199999999999903</v>
      </c>
      <c r="K13">
        <v>35.700000000000003</v>
      </c>
      <c r="L13">
        <f t="shared" si="0"/>
        <v>0.20000000000000995</v>
      </c>
      <c r="N13">
        <v>170.3</v>
      </c>
      <c r="O13">
        <v>39.299999999999997</v>
      </c>
      <c r="P13">
        <v>-29.8</v>
      </c>
      <c r="Q13">
        <f t="shared" si="1"/>
        <v>398.4</v>
      </c>
      <c r="S13" s="26">
        <v>210.64999999999901</v>
      </c>
      <c r="T13" s="26">
        <v>89.35</v>
      </c>
      <c r="U13">
        <v>133.80000000000001</v>
      </c>
      <c r="V13">
        <f t="shared" si="2"/>
        <v>-403.2999999999999</v>
      </c>
      <c r="W13" s="26" t="s">
        <v>645</v>
      </c>
      <c r="X13" s="26" t="s">
        <v>646</v>
      </c>
      <c r="Y13">
        <v>82</v>
      </c>
      <c r="Z13">
        <f t="shared" si="3"/>
        <v>-350.50000000000006</v>
      </c>
      <c r="AA13" s="26" t="s">
        <v>647</v>
      </c>
      <c r="AB13" s="26" t="s">
        <v>648</v>
      </c>
      <c r="AC13">
        <v>12.3</v>
      </c>
      <c r="AD13">
        <f t="shared" si="4"/>
        <v>-137.4</v>
      </c>
      <c r="AE13" s="26" t="s">
        <v>649</v>
      </c>
      <c r="AF13" s="26" t="s">
        <v>650</v>
      </c>
      <c r="AG13">
        <v>-3.3</v>
      </c>
      <c r="AH13">
        <f t="shared" si="5"/>
        <v>-44.4</v>
      </c>
      <c r="AI13">
        <v>306.64999999999998</v>
      </c>
      <c r="AJ13">
        <v>693.35</v>
      </c>
      <c r="AK13">
        <v>229.8</v>
      </c>
      <c r="AL13">
        <f t="shared" si="6"/>
        <v>-219.49999999999994</v>
      </c>
    </row>
    <row r="14" spans="1:38">
      <c r="A14" t="s">
        <v>583</v>
      </c>
      <c r="B14" s="19">
        <v>45014</v>
      </c>
      <c r="C14" s="19">
        <v>45008.395833333336</v>
      </c>
      <c r="D14">
        <v>200</v>
      </c>
      <c r="E14">
        <v>17100</v>
      </c>
      <c r="F14">
        <v>17100</v>
      </c>
      <c r="G14">
        <v>0</v>
      </c>
      <c r="I14">
        <v>151.25</v>
      </c>
      <c r="J14">
        <v>48.75</v>
      </c>
      <c r="K14">
        <v>-48.8</v>
      </c>
      <c r="L14">
        <f t="shared" si="0"/>
        <v>-48.599999999999987</v>
      </c>
      <c r="N14" s="26">
        <v>160.85</v>
      </c>
      <c r="O14">
        <v>37.65</v>
      </c>
      <c r="P14">
        <v>-22.9</v>
      </c>
      <c r="Q14">
        <f t="shared" si="1"/>
        <v>375.5</v>
      </c>
      <c r="S14">
        <v>184.25</v>
      </c>
      <c r="T14">
        <v>115.75</v>
      </c>
      <c r="U14">
        <v>167.9</v>
      </c>
      <c r="V14">
        <f t="shared" si="2"/>
        <v>-235.39999999999989</v>
      </c>
      <c r="W14">
        <v>146.94999999999999</v>
      </c>
      <c r="X14" s="26" t="s">
        <v>584</v>
      </c>
      <c r="Y14">
        <v>130.6</v>
      </c>
      <c r="Z14">
        <f t="shared" si="3"/>
        <v>-219.90000000000006</v>
      </c>
      <c r="AA14" s="26" t="s">
        <v>651</v>
      </c>
      <c r="AB14" s="26" t="s">
        <v>652</v>
      </c>
      <c r="AC14">
        <v>70.400000000000006</v>
      </c>
      <c r="AD14">
        <f t="shared" si="4"/>
        <v>-67</v>
      </c>
      <c r="AE14" s="26" t="s">
        <v>653</v>
      </c>
      <c r="AF14" s="26" t="s">
        <v>654</v>
      </c>
      <c r="AG14">
        <v>30.2</v>
      </c>
      <c r="AH14">
        <f t="shared" si="5"/>
        <v>-14.2</v>
      </c>
      <c r="AI14">
        <v>234</v>
      </c>
      <c r="AJ14">
        <v>766</v>
      </c>
      <c r="AK14">
        <v>217.7</v>
      </c>
      <c r="AL14">
        <f t="shared" si="6"/>
        <v>-1.7999999999999545</v>
      </c>
    </row>
    <row r="15" spans="1:38">
      <c r="A15" t="s">
        <v>583</v>
      </c>
      <c r="B15" s="19">
        <v>45022</v>
      </c>
      <c r="C15" s="19">
        <v>45014.395833333336</v>
      </c>
      <c r="D15">
        <v>200</v>
      </c>
      <c r="E15">
        <v>17100</v>
      </c>
      <c r="F15">
        <v>17600</v>
      </c>
      <c r="G15">
        <v>500</v>
      </c>
      <c r="I15">
        <v>144.1</v>
      </c>
      <c r="J15" s="26">
        <v>55.9</v>
      </c>
      <c r="K15">
        <v>-56.4</v>
      </c>
      <c r="L15">
        <f t="shared" si="0"/>
        <v>-104.99999999999999</v>
      </c>
      <c r="N15">
        <v>167.15</v>
      </c>
      <c r="O15" s="26">
        <v>44.8</v>
      </c>
      <c r="P15">
        <v>-32.799999999999997</v>
      </c>
      <c r="Q15">
        <f t="shared" si="1"/>
        <v>342.7</v>
      </c>
      <c r="S15" s="26">
        <v>184.39999999999901</v>
      </c>
      <c r="T15" s="26">
        <v>115.6</v>
      </c>
      <c r="U15">
        <v>-116.1</v>
      </c>
      <c r="V15">
        <f t="shared" si="2"/>
        <v>-351.49999999999989</v>
      </c>
      <c r="W15" s="26" t="s">
        <v>655</v>
      </c>
      <c r="X15" s="26" t="s">
        <v>656</v>
      </c>
      <c r="Y15">
        <v>-53.3</v>
      </c>
      <c r="Z15">
        <f t="shared" si="3"/>
        <v>-273.20000000000005</v>
      </c>
      <c r="AA15" s="26" t="s">
        <v>657</v>
      </c>
      <c r="AB15" s="26" t="s">
        <v>658</v>
      </c>
      <c r="AC15">
        <v>-14</v>
      </c>
      <c r="AD15">
        <f t="shared" si="4"/>
        <v>-81</v>
      </c>
      <c r="AE15" s="26" t="s">
        <v>659</v>
      </c>
      <c r="AF15" s="26" t="s">
        <v>660</v>
      </c>
      <c r="AG15">
        <v>-2.5</v>
      </c>
      <c r="AH15">
        <f t="shared" si="5"/>
        <v>-16.7</v>
      </c>
      <c r="AI15">
        <v>226.4</v>
      </c>
      <c r="AJ15">
        <v>773.6</v>
      </c>
      <c r="AK15">
        <v>-273.8</v>
      </c>
      <c r="AL15">
        <f t="shared" si="6"/>
        <v>-275.59999999999997</v>
      </c>
    </row>
    <row r="16" spans="1:38">
      <c r="A16" t="s">
        <v>583</v>
      </c>
      <c r="B16" s="19">
        <v>45029</v>
      </c>
      <c r="C16" s="19">
        <v>45022.395833333336</v>
      </c>
      <c r="D16">
        <v>200</v>
      </c>
      <c r="E16">
        <v>17600</v>
      </c>
      <c r="F16">
        <v>17850</v>
      </c>
      <c r="G16">
        <v>250</v>
      </c>
      <c r="I16" s="26">
        <v>147.39999999999901</v>
      </c>
      <c r="J16" s="26">
        <v>52.6</v>
      </c>
      <c r="K16">
        <v>118</v>
      </c>
      <c r="L16">
        <f t="shared" si="0"/>
        <v>13.000000000000014</v>
      </c>
      <c r="N16">
        <v>158.15</v>
      </c>
      <c r="O16">
        <v>32.35</v>
      </c>
      <c r="P16">
        <v>-41.9</v>
      </c>
      <c r="Q16">
        <f t="shared" si="1"/>
        <v>300.8</v>
      </c>
      <c r="S16">
        <v>155.19999999999999</v>
      </c>
      <c r="T16">
        <v>144.80000000000001</v>
      </c>
      <c r="U16">
        <v>-73.599999999999994</v>
      </c>
      <c r="V16">
        <f t="shared" si="2"/>
        <v>-425.09999999999991</v>
      </c>
      <c r="W16">
        <v>130.25</v>
      </c>
      <c r="X16">
        <v>69.75</v>
      </c>
      <c r="Y16">
        <v>-69.400000000000006</v>
      </c>
      <c r="Z16">
        <f t="shared" si="3"/>
        <v>-342.6</v>
      </c>
      <c r="AA16" s="26" t="s">
        <v>661</v>
      </c>
      <c r="AB16" s="26" t="s">
        <v>662</v>
      </c>
      <c r="AC16">
        <v>-17.399999999999999</v>
      </c>
      <c r="AD16">
        <f t="shared" si="4"/>
        <v>-98.4</v>
      </c>
      <c r="AE16" s="26" t="s">
        <v>663</v>
      </c>
      <c r="AF16" s="26" t="s">
        <v>664</v>
      </c>
      <c r="AG16">
        <v>-4.7</v>
      </c>
      <c r="AH16">
        <f t="shared" si="5"/>
        <v>-21.4</v>
      </c>
      <c r="AI16">
        <v>175.85</v>
      </c>
      <c r="AJ16">
        <v>824.15</v>
      </c>
      <c r="AK16">
        <v>-53</v>
      </c>
      <c r="AL16">
        <f t="shared" si="6"/>
        <v>-328.59999999999997</v>
      </c>
    </row>
    <row r="17" spans="1:38">
      <c r="A17" t="s">
        <v>583</v>
      </c>
      <c r="B17" s="19">
        <v>45036</v>
      </c>
      <c r="C17" s="19">
        <v>45029.395833333336</v>
      </c>
      <c r="D17">
        <v>200</v>
      </c>
      <c r="E17">
        <v>17850</v>
      </c>
      <c r="F17">
        <v>17650</v>
      </c>
      <c r="G17">
        <v>-200</v>
      </c>
      <c r="I17">
        <v>147.4</v>
      </c>
      <c r="J17">
        <v>52.6</v>
      </c>
      <c r="K17">
        <v>-52.6</v>
      </c>
      <c r="L17">
        <f t="shared" si="0"/>
        <v>-39.599999999999987</v>
      </c>
      <c r="N17">
        <v>157.25</v>
      </c>
      <c r="O17">
        <v>29.3</v>
      </c>
      <c r="P17">
        <v>131.80000000000001</v>
      </c>
      <c r="Q17">
        <f t="shared" si="1"/>
        <v>432.6</v>
      </c>
      <c r="S17" s="26">
        <v>147.44999999999999</v>
      </c>
      <c r="T17" s="26">
        <v>152.54999999999899</v>
      </c>
      <c r="U17">
        <v>-77.400000000000006</v>
      </c>
      <c r="V17">
        <f t="shared" si="2"/>
        <v>-502.49999999999989</v>
      </c>
      <c r="W17">
        <v>126.05</v>
      </c>
      <c r="X17">
        <v>73.95</v>
      </c>
      <c r="Y17">
        <v>-73.7</v>
      </c>
      <c r="Z17">
        <f t="shared" si="3"/>
        <v>-416.3</v>
      </c>
      <c r="AA17">
        <v>80.150000000000006</v>
      </c>
      <c r="AB17" s="26" t="s">
        <v>665</v>
      </c>
      <c r="AC17">
        <v>-20</v>
      </c>
      <c r="AD17">
        <f t="shared" si="4"/>
        <v>-118.4</v>
      </c>
      <c r="AE17">
        <v>44.95</v>
      </c>
      <c r="AF17" s="26" t="s">
        <v>666</v>
      </c>
      <c r="AG17">
        <v>-5.0999999999999996</v>
      </c>
      <c r="AH17">
        <f t="shared" si="5"/>
        <v>-26.5</v>
      </c>
      <c r="AI17">
        <v>164.15</v>
      </c>
      <c r="AJ17">
        <v>835.85</v>
      </c>
      <c r="AK17">
        <v>-60.7</v>
      </c>
      <c r="AL17">
        <f t="shared" si="6"/>
        <v>-389.29999999999995</v>
      </c>
    </row>
    <row r="18" spans="1:38">
      <c r="A18" t="s">
        <v>583</v>
      </c>
      <c r="B18" s="19">
        <v>45043</v>
      </c>
      <c r="C18" s="19">
        <v>45036.395833333336</v>
      </c>
      <c r="D18">
        <v>200</v>
      </c>
      <c r="E18">
        <v>17650</v>
      </c>
      <c r="F18">
        <v>17950</v>
      </c>
      <c r="G18">
        <v>300</v>
      </c>
      <c r="I18" s="26">
        <v>145.94999999999999</v>
      </c>
      <c r="J18" s="26">
        <v>54.049999999999898</v>
      </c>
      <c r="K18">
        <v>80.5</v>
      </c>
      <c r="L18">
        <f t="shared" si="0"/>
        <v>40.900000000000013</v>
      </c>
      <c r="N18">
        <v>159.15</v>
      </c>
      <c r="O18" s="26">
        <v>39.149999999999899</v>
      </c>
      <c r="P18">
        <v>-40.799999999999997</v>
      </c>
      <c r="Q18">
        <f t="shared" si="1"/>
        <v>391.8</v>
      </c>
      <c r="S18">
        <v>158.35</v>
      </c>
      <c r="T18">
        <v>141.65</v>
      </c>
      <c r="U18">
        <v>-108.1</v>
      </c>
      <c r="V18">
        <f t="shared" si="2"/>
        <v>-610.59999999999991</v>
      </c>
      <c r="W18">
        <v>132.69999999999999</v>
      </c>
      <c r="X18" s="26" t="s">
        <v>667</v>
      </c>
      <c r="Y18">
        <v>-67.8</v>
      </c>
      <c r="Z18">
        <f t="shared" si="3"/>
        <v>-484.1</v>
      </c>
      <c r="AA18" s="26" t="s">
        <v>668</v>
      </c>
      <c r="AB18" s="26" t="s">
        <v>669</v>
      </c>
      <c r="AC18">
        <v>-17.2</v>
      </c>
      <c r="AD18">
        <f t="shared" si="4"/>
        <v>-135.6</v>
      </c>
      <c r="AE18" s="26" t="s">
        <v>670</v>
      </c>
      <c r="AF18" s="26" t="s">
        <v>671</v>
      </c>
      <c r="AG18">
        <v>-4.2</v>
      </c>
      <c r="AH18">
        <f t="shared" si="5"/>
        <v>-30.7</v>
      </c>
      <c r="AI18" s="26" t="s">
        <v>874</v>
      </c>
      <c r="AJ18">
        <v>819.4</v>
      </c>
      <c r="AK18">
        <v>-85.9</v>
      </c>
      <c r="AL18">
        <f t="shared" si="6"/>
        <v>-475.19999999999993</v>
      </c>
    </row>
    <row r="19" spans="1:38">
      <c r="A19" t="s">
        <v>583</v>
      </c>
      <c r="B19" s="19">
        <v>45050</v>
      </c>
      <c r="C19" s="19">
        <v>45043.395833333336</v>
      </c>
      <c r="D19">
        <v>200</v>
      </c>
      <c r="E19">
        <v>17950</v>
      </c>
      <c r="F19">
        <v>18250</v>
      </c>
      <c r="G19">
        <v>300</v>
      </c>
      <c r="I19">
        <v>148.25</v>
      </c>
      <c r="J19">
        <v>51.75</v>
      </c>
      <c r="K19">
        <v>43.2</v>
      </c>
      <c r="L19">
        <f t="shared" si="0"/>
        <v>84.100000000000023</v>
      </c>
      <c r="N19">
        <v>157.25</v>
      </c>
      <c r="O19">
        <v>42.75</v>
      </c>
      <c r="P19">
        <v>-42.8</v>
      </c>
      <c r="Q19">
        <f t="shared" si="1"/>
        <v>349</v>
      </c>
      <c r="S19">
        <v>146.55000000000001</v>
      </c>
      <c r="T19">
        <v>153.44999999999999</v>
      </c>
      <c r="U19">
        <v>-152.4</v>
      </c>
      <c r="V19">
        <f t="shared" si="2"/>
        <v>-762.99999999999989</v>
      </c>
      <c r="W19">
        <v>124.9</v>
      </c>
      <c r="X19">
        <v>75.099999999999994</v>
      </c>
      <c r="Y19">
        <v>-74.2</v>
      </c>
      <c r="Z19">
        <f t="shared" si="3"/>
        <v>-558.30000000000007</v>
      </c>
      <c r="AA19">
        <v>80.2</v>
      </c>
      <c r="AB19" s="26" t="s">
        <v>672</v>
      </c>
      <c r="AC19">
        <v>-19.2</v>
      </c>
      <c r="AD19">
        <f t="shared" si="4"/>
        <v>-154.79999999999998</v>
      </c>
      <c r="AE19" s="26" t="s">
        <v>673</v>
      </c>
      <c r="AF19" s="26" t="s">
        <v>674</v>
      </c>
      <c r="AG19">
        <v>-4.4000000000000004</v>
      </c>
      <c r="AH19">
        <f t="shared" si="5"/>
        <v>-35.1</v>
      </c>
      <c r="AI19">
        <v>173.25</v>
      </c>
      <c r="AJ19">
        <v>826.75</v>
      </c>
      <c r="AK19">
        <v>126.6</v>
      </c>
      <c r="AL19">
        <f t="shared" si="6"/>
        <v>-348.59999999999991</v>
      </c>
    </row>
    <row r="20" spans="1:38">
      <c r="A20" t="s">
        <v>583</v>
      </c>
      <c r="B20" s="19">
        <v>45057</v>
      </c>
      <c r="C20" s="19">
        <v>45050.395833333336</v>
      </c>
      <c r="D20">
        <v>200</v>
      </c>
      <c r="E20">
        <v>18250</v>
      </c>
      <c r="F20">
        <v>18300</v>
      </c>
      <c r="G20">
        <v>50</v>
      </c>
      <c r="I20">
        <v>146.4</v>
      </c>
      <c r="J20">
        <v>53.6</v>
      </c>
      <c r="K20">
        <v>-7</v>
      </c>
      <c r="L20">
        <f t="shared" si="0"/>
        <v>77.100000000000023</v>
      </c>
      <c r="N20">
        <v>158.5</v>
      </c>
      <c r="O20" s="26">
        <v>39.799999999999898</v>
      </c>
      <c r="P20">
        <v>-41.5</v>
      </c>
      <c r="Q20">
        <f t="shared" si="1"/>
        <v>307.5</v>
      </c>
      <c r="S20">
        <v>152.9</v>
      </c>
      <c r="T20">
        <v>147.1</v>
      </c>
      <c r="U20">
        <v>106.3</v>
      </c>
      <c r="V20">
        <f t="shared" si="2"/>
        <v>-656.69999999999993</v>
      </c>
      <c r="W20" s="26" t="s">
        <v>586</v>
      </c>
      <c r="X20" s="26" t="s">
        <v>675</v>
      </c>
      <c r="Y20">
        <v>82.8</v>
      </c>
      <c r="Z20">
        <f t="shared" si="3"/>
        <v>-475.50000000000006</v>
      </c>
      <c r="AA20" s="26" t="s">
        <v>676</v>
      </c>
      <c r="AB20" s="26" t="s">
        <v>677</v>
      </c>
      <c r="AC20">
        <v>35.9</v>
      </c>
      <c r="AD20">
        <f t="shared" si="4"/>
        <v>-118.89999999999998</v>
      </c>
      <c r="AE20" s="26" t="s">
        <v>678</v>
      </c>
      <c r="AF20">
        <v>4.2000000000000099</v>
      </c>
      <c r="AG20">
        <v>-0.8</v>
      </c>
      <c r="AH20">
        <f t="shared" si="5"/>
        <v>-35.9</v>
      </c>
      <c r="AI20">
        <v>199.55</v>
      </c>
      <c r="AJ20">
        <v>800.45</v>
      </c>
      <c r="AK20">
        <v>30.2</v>
      </c>
      <c r="AL20">
        <f t="shared" si="6"/>
        <v>-318.39999999999992</v>
      </c>
    </row>
    <row r="21" spans="1:38">
      <c r="A21" t="s">
        <v>583</v>
      </c>
      <c r="B21" s="19">
        <v>45064</v>
      </c>
      <c r="C21" s="19">
        <v>45057.395833333336</v>
      </c>
      <c r="D21">
        <v>200</v>
      </c>
      <c r="E21">
        <v>18300</v>
      </c>
      <c r="F21">
        <v>18150</v>
      </c>
      <c r="G21">
        <v>-150</v>
      </c>
      <c r="I21">
        <v>142.44999999999999</v>
      </c>
      <c r="J21">
        <v>57.55</v>
      </c>
      <c r="K21">
        <v>-57.5</v>
      </c>
      <c r="L21">
        <f t="shared" si="0"/>
        <v>19.600000000000023</v>
      </c>
      <c r="N21">
        <v>164.9</v>
      </c>
      <c r="O21" s="26">
        <v>24.8</v>
      </c>
      <c r="P21">
        <v>134.30000000000001</v>
      </c>
      <c r="Q21">
        <f t="shared" si="1"/>
        <v>441.8</v>
      </c>
      <c r="S21">
        <v>169.9</v>
      </c>
      <c r="T21">
        <v>130.1</v>
      </c>
      <c r="U21">
        <v>0.5</v>
      </c>
      <c r="V21">
        <f t="shared" si="2"/>
        <v>-656.19999999999993</v>
      </c>
      <c r="W21">
        <v>139</v>
      </c>
      <c r="X21">
        <v>61</v>
      </c>
      <c r="Y21">
        <v>-30.4</v>
      </c>
      <c r="Z21">
        <f t="shared" si="3"/>
        <v>-505.90000000000003</v>
      </c>
      <c r="AA21" s="26" t="s">
        <v>679</v>
      </c>
      <c r="AB21" s="26" t="s">
        <v>680</v>
      </c>
      <c r="AC21">
        <v>-15.6</v>
      </c>
      <c r="AD21">
        <f t="shared" si="4"/>
        <v>-134.49999999999997</v>
      </c>
      <c r="AE21" s="26" t="s">
        <v>681</v>
      </c>
      <c r="AF21" s="26" t="s">
        <v>682</v>
      </c>
      <c r="AG21">
        <v>-4.3</v>
      </c>
      <c r="AH21">
        <f t="shared" si="5"/>
        <v>-40.199999999999996</v>
      </c>
      <c r="AI21">
        <v>195.4</v>
      </c>
      <c r="AJ21">
        <v>804.6</v>
      </c>
      <c r="AK21">
        <v>23.6</v>
      </c>
      <c r="AL21">
        <f t="shared" si="6"/>
        <v>-294.7999999999999</v>
      </c>
    </row>
    <row r="22" spans="1:38">
      <c r="A22" t="s">
        <v>583</v>
      </c>
      <c r="B22" s="19">
        <v>45071</v>
      </c>
      <c r="C22" s="19">
        <v>45064.395833333336</v>
      </c>
      <c r="D22">
        <v>200</v>
      </c>
      <c r="E22">
        <v>18150</v>
      </c>
      <c r="F22">
        <v>18350</v>
      </c>
      <c r="G22">
        <v>200</v>
      </c>
      <c r="I22">
        <v>144.05000000000001</v>
      </c>
      <c r="J22">
        <v>55.95</v>
      </c>
      <c r="K22">
        <v>115.8</v>
      </c>
      <c r="L22">
        <f t="shared" si="0"/>
        <v>135.40000000000003</v>
      </c>
      <c r="N22" s="26">
        <v>163.6</v>
      </c>
      <c r="O22" s="26">
        <v>35.099999999999902</v>
      </c>
      <c r="P22">
        <v>-36.4</v>
      </c>
      <c r="Q22">
        <f t="shared" si="1"/>
        <v>405.40000000000003</v>
      </c>
      <c r="S22" s="26">
        <v>167.35</v>
      </c>
      <c r="T22" s="26">
        <v>132.64999999999901</v>
      </c>
      <c r="U22">
        <v>-4.4000000000000004</v>
      </c>
      <c r="V22">
        <f t="shared" si="2"/>
        <v>-660.59999999999991</v>
      </c>
      <c r="W22" s="26" t="s">
        <v>683</v>
      </c>
      <c r="X22" s="26" t="s">
        <v>684</v>
      </c>
      <c r="Y22">
        <v>-34.299999999999997</v>
      </c>
      <c r="Z22">
        <f t="shared" si="3"/>
        <v>-540.20000000000005</v>
      </c>
      <c r="AA22" s="26" t="s">
        <v>685</v>
      </c>
      <c r="AB22" s="26" t="s">
        <v>686</v>
      </c>
      <c r="AC22">
        <v>-16.899999999999999</v>
      </c>
      <c r="AD22">
        <f t="shared" si="4"/>
        <v>-151.39999999999998</v>
      </c>
      <c r="AE22" s="26" t="s">
        <v>687</v>
      </c>
      <c r="AF22" s="26" t="s">
        <v>688</v>
      </c>
      <c r="AG22">
        <v>-5</v>
      </c>
      <c r="AH22">
        <f t="shared" si="5"/>
        <v>-45.199999999999996</v>
      </c>
      <c r="AI22">
        <v>192.9</v>
      </c>
      <c r="AJ22">
        <v>807.1</v>
      </c>
      <c r="AK22">
        <v>54.4</v>
      </c>
      <c r="AL22">
        <f t="shared" si="6"/>
        <v>-240.39999999999989</v>
      </c>
    </row>
    <row r="23" spans="1:38">
      <c r="A23" t="s">
        <v>583</v>
      </c>
      <c r="B23" s="19">
        <v>45078</v>
      </c>
      <c r="C23" s="19">
        <v>45071.395833333336</v>
      </c>
      <c r="D23">
        <v>200</v>
      </c>
      <c r="E23">
        <v>18350</v>
      </c>
      <c r="F23">
        <v>18500</v>
      </c>
      <c r="G23">
        <v>150</v>
      </c>
      <c r="I23">
        <v>146.5</v>
      </c>
      <c r="J23">
        <v>53.5</v>
      </c>
      <c r="K23">
        <v>85</v>
      </c>
      <c r="L23">
        <f t="shared" si="0"/>
        <v>220.40000000000003</v>
      </c>
      <c r="N23" s="26">
        <v>160.19999999999999</v>
      </c>
      <c r="O23">
        <v>35.15</v>
      </c>
      <c r="P23">
        <v>-39.799999999999997</v>
      </c>
      <c r="Q23">
        <f t="shared" si="1"/>
        <v>365.6</v>
      </c>
      <c r="S23">
        <v>165.9</v>
      </c>
      <c r="T23">
        <v>134.1</v>
      </c>
      <c r="U23">
        <v>27.4</v>
      </c>
      <c r="V23">
        <f t="shared" si="2"/>
        <v>-633.19999999999993</v>
      </c>
      <c r="W23">
        <v>137</v>
      </c>
      <c r="X23">
        <v>63</v>
      </c>
      <c r="Y23">
        <v>-1.5</v>
      </c>
      <c r="Z23">
        <f t="shared" si="3"/>
        <v>-541.70000000000005</v>
      </c>
      <c r="AA23" s="26" t="s">
        <v>689</v>
      </c>
      <c r="AB23" s="26" t="s">
        <v>690</v>
      </c>
      <c r="AC23">
        <v>-15.8</v>
      </c>
      <c r="AD23">
        <f t="shared" si="4"/>
        <v>-167.2</v>
      </c>
      <c r="AE23">
        <v>46.25</v>
      </c>
      <c r="AF23">
        <v>3.75</v>
      </c>
      <c r="AG23">
        <v>-3.6</v>
      </c>
      <c r="AH23">
        <f t="shared" si="5"/>
        <v>-48.8</v>
      </c>
      <c r="AI23">
        <v>211.95</v>
      </c>
      <c r="AJ23">
        <v>788.05</v>
      </c>
      <c r="AK23">
        <v>29.3</v>
      </c>
      <c r="AL23">
        <f t="shared" si="6"/>
        <v>-211.09999999999988</v>
      </c>
    </row>
    <row r="24" spans="1:38">
      <c r="A24" t="s">
        <v>583</v>
      </c>
      <c r="B24" s="19">
        <v>45085</v>
      </c>
      <c r="C24" s="19">
        <v>45078.395833333336</v>
      </c>
      <c r="D24">
        <v>200</v>
      </c>
      <c r="E24">
        <v>18450</v>
      </c>
      <c r="F24">
        <v>18650</v>
      </c>
      <c r="G24">
        <v>200</v>
      </c>
      <c r="I24">
        <v>142.9</v>
      </c>
      <c r="J24" s="26">
        <v>57.099999999999902</v>
      </c>
      <c r="K24">
        <v>125.6</v>
      </c>
      <c r="L24">
        <f t="shared" si="0"/>
        <v>346</v>
      </c>
      <c r="N24" s="26">
        <v>167.6</v>
      </c>
      <c r="O24" s="26">
        <v>33.349999999999902</v>
      </c>
      <c r="P24">
        <v>-32.4</v>
      </c>
      <c r="Q24">
        <f t="shared" si="1"/>
        <v>333.20000000000005</v>
      </c>
      <c r="S24">
        <v>177.2</v>
      </c>
      <c r="T24" s="26">
        <v>122.8</v>
      </c>
      <c r="U24">
        <v>-5.5</v>
      </c>
      <c r="V24">
        <f t="shared" si="2"/>
        <v>-638.69999999999993</v>
      </c>
      <c r="W24">
        <v>142.94999999999999</v>
      </c>
      <c r="X24" s="26" t="s">
        <v>691</v>
      </c>
      <c r="Y24">
        <v>-39.799999999999997</v>
      </c>
      <c r="Z24">
        <f t="shared" si="3"/>
        <v>-581.5</v>
      </c>
      <c r="AA24">
        <v>84.95</v>
      </c>
      <c r="AB24" s="26" t="s">
        <v>692</v>
      </c>
      <c r="AC24">
        <v>-15</v>
      </c>
      <c r="AD24">
        <f t="shared" si="4"/>
        <v>-182.2</v>
      </c>
      <c r="AE24" s="26" t="s">
        <v>693</v>
      </c>
      <c r="AF24" s="26" t="s">
        <v>694</v>
      </c>
      <c r="AG24">
        <v>-3</v>
      </c>
      <c r="AH24">
        <f t="shared" si="5"/>
        <v>-51.8</v>
      </c>
      <c r="AI24">
        <v>189.8</v>
      </c>
      <c r="AJ24">
        <v>810.2</v>
      </c>
      <c r="AK24">
        <v>102</v>
      </c>
      <c r="AL24">
        <f t="shared" si="6"/>
        <v>-109.09999999999988</v>
      </c>
    </row>
    <row r="25" spans="1:38">
      <c r="A25" t="s">
        <v>583</v>
      </c>
      <c r="B25" s="19">
        <v>45092</v>
      </c>
      <c r="C25" s="19">
        <v>45085.395833333336</v>
      </c>
      <c r="D25">
        <v>200</v>
      </c>
      <c r="E25">
        <v>18600</v>
      </c>
      <c r="F25">
        <v>18700</v>
      </c>
      <c r="G25">
        <v>100</v>
      </c>
      <c r="I25">
        <v>138.6</v>
      </c>
      <c r="J25" s="26">
        <v>61.4</v>
      </c>
      <c r="K25">
        <v>26.3</v>
      </c>
      <c r="L25">
        <f t="shared" si="0"/>
        <v>372.3</v>
      </c>
      <c r="N25">
        <v>167.85</v>
      </c>
      <c r="O25" s="26">
        <v>34.949999999999903</v>
      </c>
      <c r="P25">
        <v>-32.200000000000003</v>
      </c>
      <c r="Q25">
        <f t="shared" si="1"/>
        <v>301.00000000000006</v>
      </c>
      <c r="S25">
        <v>165.5</v>
      </c>
      <c r="T25">
        <v>134.5</v>
      </c>
      <c r="U25">
        <v>77.7</v>
      </c>
      <c r="V25">
        <f t="shared" si="2"/>
        <v>-560.99999999999989</v>
      </c>
      <c r="W25">
        <v>136.55000000000001</v>
      </c>
      <c r="X25" s="26" t="s">
        <v>695</v>
      </c>
      <c r="Y25">
        <v>48.8</v>
      </c>
      <c r="Z25">
        <f t="shared" si="3"/>
        <v>-532.70000000000005</v>
      </c>
      <c r="AA25" s="26" t="s">
        <v>696</v>
      </c>
      <c r="AB25" s="26" t="s">
        <v>697</v>
      </c>
      <c r="AC25">
        <v>-3.5</v>
      </c>
      <c r="AD25">
        <f t="shared" si="4"/>
        <v>-185.7</v>
      </c>
      <c r="AE25" s="26" t="s">
        <v>698</v>
      </c>
      <c r="AF25" s="26" t="s">
        <v>699</v>
      </c>
      <c r="AG25">
        <v>-3.8</v>
      </c>
      <c r="AH25">
        <f t="shared" si="5"/>
        <v>-55.599999999999994</v>
      </c>
      <c r="AI25" s="26" t="s">
        <v>875</v>
      </c>
      <c r="AJ25">
        <v>819.8</v>
      </c>
      <c r="AK25">
        <v>108.6</v>
      </c>
      <c r="AL25">
        <f t="shared" si="6"/>
        <v>-0.49999999999988631</v>
      </c>
    </row>
    <row r="26" spans="1:38">
      <c r="A26" t="s">
        <v>583</v>
      </c>
      <c r="B26" s="19">
        <v>45099</v>
      </c>
      <c r="C26" s="19">
        <v>45092.395833333336</v>
      </c>
      <c r="D26">
        <v>200</v>
      </c>
      <c r="E26">
        <v>18700</v>
      </c>
      <c r="F26">
        <v>18750</v>
      </c>
      <c r="G26">
        <v>50</v>
      </c>
      <c r="I26">
        <v>142.35</v>
      </c>
      <c r="J26">
        <v>57.65</v>
      </c>
      <c r="K26">
        <v>14</v>
      </c>
      <c r="L26">
        <f t="shared" si="0"/>
        <v>386.3</v>
      </c>
      <c r="N26" s="26">
        <v>160.85</v>
      </c>
      <c r="O26" s="26">
        <v>31.5</v>
      </c>
      <c r="P26">
        <v>-39.200000000000003</v>
      </c>
      <c r="Q26">
        <f t="shared" si="1"/>
        <v>261.80000000000007</v>
      </c>
      <c r="S26">
        <v>160</v>
      </c>
      <c r="T26">
        <v>140</v>
      </c>
      <c r="U26">
        <v>88.4</v>
      </c>
      <c r="V26">
        <f t="shared" si="2"/>
        <v>-472.59999999999991</v>
      </c>
      <c r="W26">
        <v>133.9</v>
      </c>
      <c r="X26">
        <v>66.099999999999994</v>
      </c>
      <c r="Y26">
        <v>62.3</v>
      </c>
      <c r="Z26">
        <f t="shared" si="3"/>
        <v>-470.40000000000003</v>
      </c>
      <c r="AA26" s="26" t="s">
        <v>700</v>
      </c>
      <c r="AB26" s="26" t="s">
        <v>701</v>
      </c>
      <c r="AC26">
        <v>12.4</v>
      </c>
      <c r="AD26">
        <f t="shared" si="4"/>
        <v>-173.29999999999998</v>
      </c>
      <c r="AE26">
        <v>45.75</v>
      </c>
      <c r="AF26">
        <v>4.25</v>
      </c>
      <c r="AG26">
        <v>-4.2</v>
      </c>
      <c r="AH26">
        <f t="shared" si="5"/>
        <v>-59.8</v>
      </c>
      <c r="AI26">
        <v>193.6</v>
      </c>
      <c r="AJ26">
        <v>806.4</v>
      </c>
      <c r="AK26">
        <v>-28.2</v>
      </c>
      <c r="AL26">
        <f t="shared" si="6"/>
        <v>-28.699999999999886</v>
      </c>
    </row>
    <row r="27" spans="1:38">
      <c r="A27" t="s">
        <v>583</v>
      </c>
      <c r="B27" s="19">
        <v>45105</v>
      </c>
      <c r="C27" s="19">
        <v>45099.395833333336</v>
      </c>
      <c r="D27">
        <v>200</v>
      </c>
      <c r="E27">
        <v>18750</v>
      </c>
      <c r="F27">
        <v>19000</v>
      </c>
      <c r="G27">
        <v>250</v>
      </c>
      <c r="I27">
        <v>132.05000000000001</v>
      </c>
      <c r="J27">
        <v>67.95</v>
      </c>
      <c r="K27">
        <v>110.4</v>
      </c>
      <c r="L27">
        <f t="shared" si="0"/>
        <v>496.70000000000005</v>
      </c>
      <c r="N27">
        <v>171.7</v>
      </c>
      <c r="O27" s="26">
        <v>33.85</v>
      </c>
      <c r="P27">
        <v>-28.3</v>
      </c>
      <c r="Q27">
        <f t="shared" si="1"/>
        <v>233.50000000000006</v>
      </c>
      <c r="S27">
        <v>169.95</v>
      </c>
      <c r="T27">
        <v>130.05000000000001</v>
      </c>
      <c r="U27">
        <v>-51.8</v>
      </c>
      <c r="V27">
        <f t="shared" si="2"/>
        <v>-524.39999999999986</v>
      </c>
      <c r="W27" s="26" t="s">
        <v>702</v>
      </c>
      <c r="X27" s="26" t="s">
        <v>703</v>
      </c>
      <c r="Y27">
        <v>-60.3</v>
      </c>
      <c r="Z27">
        <f t="shared" si="3"/>
        <v>-530.70000000000005</v>
      </c>
      <c r="AA27" s="26" t="s">
        <v>704</v>
      </c>
      <c r="AB27" s="26" t="s">
        <v>705</v>
      </c>
      <c r="AC27">
        <v>-15.5</v>
      </c>
      <c r="AD27">
        <f t="shared" si="4"/>
        <v>-188.79999999999998</v>
      </c>
      <c r="AE27">
        <v>46.8</v>
      </c>
      <c r="AF27" s="26" t="s">
        <v>706</v>
      </c>
      <c r="AG27">
        <v>-3.7</v>
      </c>
      <c r="AH27">
        <f t="shared" si="5"/>
        <v>-63.5</v>
      </c>
      <c r="AI27">
        <v>186.1</v>
      </c>
      <c r="AJ27">
        <v>813.9</v>
      </c>
      <c r="AK27">
        <v>-312.2</v>
      </c>
      <c r="AL27">
        <f t="shared" si="6"/>
        <v>-340.89999999999986</v>
      </c>
    </row>
    <row r="28" spans="1:38">
      <c r="A28" t="s">
        <v>583</v>
      </c>
      <c r="B28" s="19">
        <v>45113</v>
      </c>
      <c r="C28" s="19">
        <v>45105.395833333336</v>
      </c>
      <c r="D28">
        <v>200</v>
      </c>
      <c r="E28">
        <v>19000</v>
      </c>
      <c r="F28">
        <v>19500</v>
      </c>
      <c r="G28">
        <v>500</v>
      </c>
      <c r="I28">
        <v>143.75</v>
      </c>
      <c r="J28">
        <v>56.25</v>
      </c>
      <c r="K28">
        <v>-56.2</v>
      </c>
      <c r="L28">
        <f t="shared" si="0"/>
        <v>440.50000000000006</v>
      </c>
      <c r="N28">
        <v>161.55000000000001</v>
      </c>
      <c r="O28" s="26">
        <v>33.049999999999898</v>
      </c>
      <c r="P28">
        <v>-38.6</v>
      </c>
      <c r="Q28">
        <f t="shared" si="1"/>
        <v>194.90000000000006</v>
      </c>
      <c r="S28">
        <v>161.1</v>
      </c>
      <c r="T28">
        <v>138.9</v>
      </c>
      <c r="U28">
        <v>-139.19999999999999</v>
      </c>
      <c r="V28">
        <f t="shared" si="2"/>
        <v>-663.59999999999991</v>
      </c>
      <c r="W28">
        <v>134.15</v>
      </c>
      <c r="X28">
        <v>65.849999999999994</v>
      </c>
      <c r="Y28">
        <v>-66.2</v>
      </c>
      <c r="Z28">
        <f t="shared" si="3"/>
        <v>-596.90000000000009</v>
      </c>
      <c r="AA28">
        <v>83.45</v>
      </c>
      <c r="AB28" s="26" t="s">
        <v>707</v>
      </c>
      <c r="AC28">
        <v>-16.8</v>
      </c>
      <c r="AD28">
        <f t="shared" si="4"/>
        <v>-205.6</v>
      </c>
      <c r="AE28">
        <v>45.5</v>
      </c>
      <c r="AF28">
        <v>4.5</v>
      </c>
      <c r="AG28">
        <v>-4.5</v>
      </c>
      <c r="AH28">
        <f t="shared" si="5"/>
        <v>-68</v>
      </c>
      <c r="AI28">
        <v>206.65</v>
      </c>
      <c r="AJ28">
        <v>793.35</v>
      </c>
      <c r="AK28">
        <v>120.8</v>
      </c>
      <c r="AL28">
        <f t="shared" si="6"/>
        <v>-220.09999999999985</v>
      </c>
    </row>
    <row r="29" spans="1:38">
      <c r="A29" t="s">
        <v>583</v>
      </c>
      <c r="B29" s="19">
        <v>45120</v>
      </c>
      <c r="C29" s="19">
        <v>45113.395833333336</v>
      </c>
      <c r="D29">
        <v>200</v>
      </c>
      <c r="E29">
        <v>19500</v>
      </c>
      <c r="F29">
        <v>19450</v>
      </c>
      <c r="G29">
        <v>-50</v>
      </c>
      <c r="I29">
        <v>153.19999999999999</v>
      </c>
      <c r="J29">
        <v>46.8</v>
      </c>
      <c r="K29">
        <v>-46.9</v>
      </c>
      <c r="L29">
        <f t="shared" si="0"/>
        <v>393.60000000000008</v>
      </c>
      <c r="N29">
        <v>155.19999999999999</v>
      </c>
      <c r="O29">
        <v>37</v>
      </c>
      <c r="P29">
        <v>41.1</v>
      </c>
      <c r="Q29">
        <f t="shared" si="1"/>
        <v>236.00000000000006</v>
      </c>
      <c r="S29">
        <v>172.95</v>
      </c>
      <c r="T29" s="26">
        <v>127.05</v>
      </c>
      <c r="U29">
        <v>87.2</v>
      </c>
      <c r="V29">
        <f t="shared" si="2"/>
        <v>-576.39999999999986</v>
      </c>
      <c r="W29">
        <v>140.85</v>
      </c>
      <c r="X29" s="26" t="s">
        <v>708</v>
      </c>
      <c r="Y29">
        <v>55</v>
      </c>
      <c r="Z29">
        <f t="shared" si="3"/>
        <v>-541.90000000000009</v>
      </c>
      <c r="AA29">
        <v>84.65</v>
      </c>
      <c r="AB29" s="26" t="s">
        <v>709</v>
      </c>
      <c r="AC29">
        <v>-1.2</v>
      </c>
      <c r="AD29">
        <f t="shared" si="4"/>
        <v>-206.79999999999998</v>
      </c>
      <c r="AE29" s="26" t="s">
        <v>710</v>
      </c>
      <c r="AF29" s="26" t="s">
        <v>711</v>
      </c>
      <c r="AG29">
        <v>-3.5</v>
      </c>
      <c r="AH29">
        <f t="shared" si="5"/>
        <v>-71.5</v>
      </c>
      <c r="AI29">
        <v>185.35</v>
      </c>
      <c r="AJ29">
        <v>814.65</v>
      </c>
      <c r="AK29">
        <v>-398.9</v>
      </c>
      <c r="AL29">
        <f t="shared" si="6"/>
        <v>-618.99999999999977</v>
      </c>
    </row>
    <row r="30" spans="1:38">
      <c r="A30" t="s">
        <v>583</v>
      </c>
      <c r="B30" s="19">
        <v>45127</v>
      </c>
      <c r="C30" s="19">
        <v>45120.395833333336</v>
      </c>
      <c r="D30">
        <v>200</v>
      </c>
      <c r="E30">
        <v>19400</v>
      </c>
      <c r="F30">
        <v>20000</v>
      </c>
      <c r="G30">
        <v>600</v>
      </c>
      <c r="I30">
        <v>142.5</v>
      </c>
      <c r="J30" s="26">
        <v>57.499999999999901</v>
      </c>
      <c r="K30">
        <v>-55.4</v>
      </c>
      <c r="L30">
        <f t="shared" si="0"/>
        <v>338.2000000000001</v>
      </c>
      <c r="N30">
        <v>163.25</v>
      </c>
      <c r="O30" s="26">
        <v>35.399999999999899</v>
      </c>
      <c r="P30">
        <v>-36.799999999999997</v>
      </c>
      <c r="Q30">
        <f t="shared" si="1"/>
        <v>199.20000000000005</v>
      </c>
      <c r="S30">
        <v>161.6</v>
      </c>
      <c r="T30">
        <v>138.4</v>
      </c>
      <c r="U30">
        <v>-141.69999999999999</v>
      </c>
      <c r="V30">
        <f t="shared" si="2"/>
        <v>-718.09999999999991</v>
      </c>
      <c r="W30">
        <v>133.69999999999999</v>
      </c>
      <c r="X30" s="26" t="s">
        <v>712</v>
      </c>
      <c r="Y30">
        <v>-68.900000000000006</v>
      </c>
      <c r="Z30">
        <f t="shared" si="3"/>
        <v>-610.80000000000007</v>
      </c>
      <c r="AA30">
        <v>82.6</v>
      </c>
      <c r="AB30" s="26" t="s">
        <v>713</v>
      </c>
      <c r="AC30">
        <v>-19.399999999999999</v>
      </c>
      <c r="AD30">
        <f t="shared" si="4"/>
        <v>-226.2</v>
      </c>
      <c r="AE30" s="26" t="s">
        <v>714</v>
      </c>
      <c r="AF30" s="26" t="s">
        <v>715</v>
      </c>
      <c r="AG30">
        <v>-7</v>
      </c>
      <c r="AH30">
        <f t="shared" si="5"/>
        <v>-78.5</v>
      </c>
      <c r="AI30">
        <v>217.25</v>
      </c>
      <c r="AJ30">
        <v>782.75</v>
      </c>
      <c r="AK30">
        <v>-123.6</v>
      </c>
      <c r="AL30">
        <f t="shared" si="6"/>
        <v>-742.5999999999998</v>
      </c>
    </row>
    <row r="31" spans="1:38">
      <c r="A31" t="s">
        <v>583</v>
      </c>
      <c r="B31" s="19">
        <v>45134</v>
      </c>
      <c r="C31" s="19">
        <v>45127.395833333336</v>
      </c>
      <c r="D31">
        <v>200</v>
      </c>
      <c r="E31">
        <v>20000</v>
      </c>
      <c r="F31">
        <v>19700</v>
      </c>
      <c r="G31">
        <v>-300</v>
      </c>
      <c r="I31" s="26">
        <v>156.54999999999899</v>
      </c>
      <c r="J31" s="26">
        <v>43.45</v>
      </c>
      <c r="K31">
        <v>-43.6</v>
      </c>
      <c r="L31">
        <f t="shared" si="0"/>
        <v>294.60000000000008</v>
      </c>
      <c r="N31">
        <v>151.55000000000001</v>
      </c>
      <c r="O31">
        <v>38.700000000000003</v>
      </c>
      <c r="P31">
        <v>11.1</v>
      </c>
      <c r="Q31">
        <f t="shared" si="1"/>
        <v>210.30000000000004</v>
      </c>
      <c r="S31">
        <v>177.45</v>
      </c>
      <c r="T31" s="26">
        <v>122.55</v>
      </c>
      <c r="U31">
        <v>-122.7</v>
      </c>
      <c r="V31">
        <f t="shared" si="2"/>
        <v>-840.8</v>
      </c>
      <c r="W31">
        <v>143.69999999999999</v>
      </c>
      <c r="X31" s="26" t="s">
        <v>716</v>
      </c>
      <c r="Y31">
        <v>-56.5</v>
      </c>
      <c r="Z31">
        <f t="shared" si="3"/>
        <v>-667.30000000000007</v>
      </c>
      <c r="AA31" s="26" t="s">
        <v>717</v>
      </c>
      <c r="AB31" s="26" t="s">
        <v>718</v>
      </c>
      <c r="AC31">
        <v>-13.7</v>
      </c>
      <c r="AD31">
        <f t="shared" si="4"/>
        <v>-239.89999999999998</v>
      </c>
      <c r="AE31">
        <v>46.7</v>
      </c>
      <c r="AF31" s="26" t="s">
        <v>719</v>
      </c>
      <c r="AG31">
        <v>-3.5</v>
      </c>
      <c r="AH31">
        <f t="shared" si="5"/>
        <v>-82</v>
      </c>
      <c r="AI31">
        <v>237.5</v>
      </c>
      <c r="AJ31">
        <v>762.5</v>
      </c>
      <c r="AK31">
        <v>-30.8</v>
      </c>
      <c r="AL31">
        <f t="shared" si="6"/>
        <v>-773.39999999999975</v>
      </c>
    </row>
    <row r="32" spans="1:38">
      <c r="A32" t="s">
        <v>583</v>
      </c>
      <c r="B32" s="19">
        <v>45141</v>
      </c>
      <c r="C32" s="19">
        <v>45134.395833333336</v>
      </c>
      <c r="D32">
        <v>200</v>
      </c>
      <c r="E32">
        <v>19650</v>
      </c>
      <c r="F32">
        <v>19400</v>
      </c>
      <c r="G32">
        <v>-250</v>
      </c>
      <c r="I32">
        <v>147.6</v>
      </c>
      <c r="J32" s="26">
        <v>52.4</v>
      </c>
      <c r="K32">
        <v>-52.4</v>
      </c>
      <c r="L32">
        <f t="shared" si="0"/>
        <v>242.20000000000007</v>
      </c>
      <c r="N32">
        <v>168.05</v>
      </c>
      <c r="O32">
        <v>36.9</v>
      </c>
      <c r="P32">
        <v>99.8</v>
      </c>
      <c r="Q32">
        <f t="shared" si="1"/>
        <v>310.10000000000002</v>
      </c>
      <c r="S32">
        <v>188.85</v>
      </c>
      <c r="T32">
        <v>111.15</v>
      </c>
      <c r="U32">
        <v>-79.599999999999994</v>
      </c>
      <c r="V32">
        <f t="shared" si="2"/>
        <v>-920.4</v>
      </c>
      <c r="W32" s="26" t="s">
        <v>720</v>
      </c>
      <c r="X32" s="26" t="s">
        <v>721</v>
      </c>
      <c r="Y32">
        <v>-51.4</v>
      </c>
      <c r="Z32">
        <f t="shared" si="3"/>
        <v>-718.7</v>
      </c>
      <c r="AA32" s="26" t="s">
        <v>722</v>
      </c>
      <c r="AB32" s="26" t="s">
        <v>723</v>
      </c>
      <c r="AC32">
        <v>-13.4</v>
      </c>
      <c r="AD32">
        <f t="shared" si="4"/>
        <v>-253.29999999999998</v>
      </c>
      <c r="AE32" s="26" t="s">
        <v>724</v>
      </c>
      <c r="AF32" s="26" t="s">
        <v>725</v>
      </c>
      <c r="AG32">
        <v>-3.3</v>
      </c>
      <c r="AH32">
        <f t="shared" si="5"/>
        <v>-85.3</v>
      </c>
      <c r="AI32">
        <v>210.85</v>
      </c>
      <c r="AJ32">
        <v>789.15</v>
      </c>
      <c r="AK32">
        <v>68.099999999999994</v>
      </c>
      <c r="AL32">
        <f t="shared" si="6"/>
        <v>-705.29999999999973</v>
      </c>
    </row>
    <row r="33" spans="1:38">
      <c r="A33" t="s">
        <v>583</v>
      </c>
      <c r="B33" s="19">
        <v>45148</v>
      </c>
      <c r="C33" s="19">
        <v>45141.395833333336</v>
      </c>
      <c r="D33">
        <v>200</v>
      </c>
      <c r="E33">
        <v>19400</v>
      </c>
      <c r="F33">
        <v>19550</v>
      </c>
      <c r="G33">
        <v>150</v>
      </c>
      <c r="I33">
        <v>147.35</v>
      </c>
      <c r="J33">
        <v>52.65</v>
      </c>
      <c r="K33">
        <v>90.1</v>
      </c>
      <c r="L33">
        <f t="shared" si="0"/>
        <v>332.30000000000007</v>
      </c>
      <c r="N33">
        <v>161.30000000000001</v>
      </c>
      <c r="O33" s="26">
        <v>29.6999999999999</v>
      </c>
      <c r="P33">
        <v>-38.700000000000003</v>
      </c>
      <c r="Q33">
        <f t="shared" si="1"/>
        <v>271.40000000000003</v>
      </c>
      <c r="S33">
        <v>175.85</v>
      </c>
      <c r="T33">
        <v>124.15</v>
      </c>
      <c r="U33">
        <v>33.1</v>
      </c>
      <c r="V33">
        <f t="shared" si="2"/>
        <v>-887.3</v>
      </c>
      <c r="W33" s="26" t="s">
        <v>726</v>
      </c>
      <c r="X33" s="26" t="s">
        <v>727</v>
      </c>
      <c r="Y33">
        <v>-0.3</v>
      </c>
      <c r="Z33">
        <f t="shared" si="3"/>
        <v>-719</v>
      </c>
      <c r="AA33">
        <v>85.15</v>
      </c>
      <c r="AB33" s="26" t="s">
        <v>728</v>
      </c>
      <c r="AC33">
        <v>-14.8</v>
      </c>
      <c r="AD33">
        <f t="shared" si="4"/>
        <v>-268.09999999999997</v>
      </c>
      <c r="AE33">
        <v>45.7</v>
      </c>
      <c r="AF33" s="26" t="s">
        <v>729</v>
      </c>
      <c r="AG33">
        <v>-4.5999999999999996</v>
      </c>
      <c r="AH33">
        <f t="shared" si="5"/>
        <v>-89.899999999999991</v>
      </c>
      <c r="AI33">
        <v>191.3</v>
      </c>
      <c r="AJ33">
        <v>808.7</v>
      </c>
      <c r="AK33">
        <v>7.7</v>
      </c>
      <c r="AL33">
        <f t="shared" si="6"/>
        <v>-697.59999999999968</v>
      </c>
    </row>
    <row r="34" spans="1:38">
      <c r="A34" t="s">
        <v>583</v>
      </c>
      <c r="B34" s="19">
        <v>45155</v>
      </c>
      <c r="C34" s="19">
        <v>45148.395833333336</v>
      </c>
      <c r="D34">
        <v>200</v>
      </c>
      <c r="E34">
        <v>19550</v>
      </c>
      <c r="F34">
        <v>19350</v>
      </c>
      <c r="G34">
        <v>-200</v>
      </c>
      <c r="I34">
        <v>145.94999999999999</v>
      </c>
      <c r="J34">
        <v>54.05</v>
      </c>
      <c r="K34">
        <v>-54</v>
      </c>
      <c r="L34">
        <f t="shared" si="0"/>
        <v>278.30000000000007</v>
      </c>
      <c r="N34">
        <v>160.69999999999999</v>
      </c>
      <c r="O34" s="26">
        <v>37.449999999999903</v>
      </c>
      <c r="P34">
        <v>144.30000000000001</v>
      </c>
      <c r="Q34">
        <f t="shared" si="1"/>
        <v>415.70000000000005</v>
      </c>
      <c r="S34">
        <v>165.6</v>
      </c>
      <c r="T34">
        <v>134.4</v>
      </c>
      <c r="U34">
        <v>-18</v>
      </c>
      <c r="V34">
        <f t="shared" si="2"/>
        <v>-905.3</v>
      </c>
      <c r="W34">
        <v>136.25</v>
      </c>
      <c r="X34">
        <v>63.75</v>
      </c>
      <c r="Y34">
        <v>-47.4</v>
      </c>
      <c r="Z34">
        <f t="shared" si="3"/>
        <v>-766.4</v>
      </c>
      <c r="AA34" s="26" t="s">
        <v>730</v>
      </c>
      <c r="AB34" s="26" t="s">
        <v>731</v>
      </c>
      <c r="AC34">
        <v>-16.2</v>
      </c>
      <c r="AD34">
        <f t="shared" si="4"/>
        <v>-284.29999999999995</v>
      </c>
      <c r="AE34" s="26" t="s">
        <v>732</v>
      </c>
      <c r="AF34" s="26" t="s">
        <v>733</v>
      </c>
      <c r="AG34">
        <v>-4.2</v>
      </c>
      <c r="AH34">
        <f t="shared" si="5"/>
        <v>-94.1</v>
      </c>
      <c r="AI34">
        <v>197.95</v>
      </c>
      <c r="AJ34">
        <v>802.05</v>
      </c>
      <c r="AK34">
        <v>161.4</v>
      </c>
      <c r="AL34">
        <f t="shared" si="6"/>
        <v>-536.1999999999997</v>
      </c>
    </row>
    <row r="35" spans="1:38">
      <c r="A35" t="s">
        <v>583</v>
      </c>
      <c r="B35" s="19">
        <v>45162</v>
      </c>
      <c r="C35" s="19">
        <v>45155.395833333336</v>
      </c>
      <c r="D35">
        <v>200</v>
      </c>
      <c r="E35">
        <v>19350</v>
      </c>
      <c r="F35">
        <v>19350</v>
      </c>
      <c r="G35">
        <v>0</v>
      </c>
      <c r="I35" s="26">
        <v>145.19999999999999</v>
      </c>
      <c r="J35" s="26">
        <v>54.799999999999898</v>
      </c>
      <c r="K35">
        <v>-18.100000000000001</v>
      </c>
      <c r="L35">
        <f t="shared" si="0"/>
        <v>260.20000000000005</v>
      </c>
      <c r="N35">
        <v>161.80000000000001</v>
      </c>
      <c r="O35">
        <v>33.15</v>
      </c>
      <c r="P35">
        <v>-38.200000000000003</v>
      </c>
      <c r="Q35">
        <f t="shared" si="1"/>
        <v>377.50000000000006</v>
      </c>
      <c r="S35">
        <v>170.35</v>
      </c>
      <c r="T35">
        <v>129.65</v>
      </c>
      <c r="U35">
        <v>133.80000000000001</v>
      </c>
      <c r="V35">
        <f t="shared" si="2"/>
        <v>-771.5</v>
      </c>
      <c r="W35">
        <v>139.25</v>
      </c>
      <c r="X35">
        <v>60.75</v>
      </c>
      <c r="Y35">
        <v>102.6</v>
      </c>
      <c r="Z35">
        <f t="shared" si="3"/>
        <v>-663.8</v>
      </c>
      <c r="AA35">
        <v>84.85</v>
      </c>
      <c r="AB35" s="26" t="s">
        <v>734</v>
      </c>
      <c r="AC35">
        <v>48.2</v>
      </c>
      <c r="AD35">
        <f t="shared" si="4"/>
        <v>-236.09999999999997</v>
      </c>
      <c r="AE35" s="26" t="s">
        <v>735</v>
      </c>
      <c r="AF35" s="26" t="s">
        <v>736</v>
      </c>
      <c r="AG35">
        <v>9.9</v>
      </c>
      <c r="AH35">
        <f t="shared" si="5"/>
        <v>-84.199999999999989</v>
      </c>
      <c r="AI35">
        <v>195.9</v>
      </c>
      <c r="AJ35">
        <v>804.1</v>
      </c>
      <c r="AK35">
        <v>47.9</v>
      </c>
      <c r="AL35">
        <f t="shared" si="6"/>
        <v>-488.29999999999973</v>
      </c>
    </row>
    <row r="36" spans="1:38">
      <c r="A36" t="s">
        <v>583</v>
      </c>
      <c r="B36" s="19">
        <v>45169</v>
      </c>
      <c r="C36" s="19">
        <v>45162.395833333336</v>
      </c>
      <c r="D36">
        <v>200</v>
      </c>
      <c r="E36">
        <v>19400</v>
      </c>
      <c r="F36">
        <v>19250</v>
      </c>
      <c r="G36">
        <v>-150</v>
      </c>
      <c r="I36">
        <v>152.5</v>
      </c>
      <c r="J36" s="26">
        <v>47.499999999999901</v>
      </c>
      <c r="K36">
        <v>-47.6</v>
      </c>
      <c r="L36">
        <f t="shared" si="0"/>
        <v>212.60000000000005</v>
      </c>
      <c r="N36" s="26">
        <v>153.69999999999999</v>
      </c>
      <c r="O36">
        <v>24.75</v>
      </c>
      <c r="P36">
        <v>101.7</v>
      </c>
      <c r="Q36">
        <f t="shared" si="1"/>
        <v>479.20000000000005</v>
      </c>
      <c r="S36">
        <v>166.7</v>
      </c>
      <c r="T36">
        <v>133.30000000000001</v>
      </c>
      <c r="U36">
        <v>18.7</v>
      </c>
      <c r="V36">
        <f t="shared" si="2"/>
        <v>-752.8</v>
      </c>
      <c r="W36" s="26" t="s">
        <v>737</v>
      </c>
      <c r="X36" s="26" t="s">
        <v>738</v>
      </c>
      <c r="Y36">
        <v>-10.6</v>
      </c>
      <c r="Z36">
        <f t="shared" si="3"/>
        <v>-674.4</v>
      </c>
      <c r="AA36" s="26" t="s">
        <v>739</v>
      </c>
      <c r="AB36" s="26" t="s">
        <v>740</v>
      </c>
      <c r="AC36">
        <v>-16.2</v>
      </c>
      <c r="AD36">
        <f t="shared" si="4"/>
        <v>-252.29999999999995</v>
      </c>
      <c r="AE36" s="26" t="s">
        <v>741</v>
      </c>
      <c r="AF36" s="26" t="s">
        <v>742</v>
      </c>
      <c r="AG36">
        <v>-4.5999999999999996</v>
      </c>
      <c r="AH36">
        <f t="shared" si="5"/>
        <v>-88.799999999999983</v>
      </c>
      <c r="AI36" s="26" t="s">
        <v>876</v>
      </c>
      <c r="AJ36">
        <v>772.05</v>
      </c>
      <c r="AK36">
        <v>-250.9</v>
      </c>
      <c r="AL36">
        <f t="shared" si="6"/>
        <v>-739.1999999999997</v>
      </c>
    </row>
    <row r="37" spans="1:38">
      <c r="A37" t="s">
        <v>583</v>
      </c>
      <c r="B37" s="19">
        <v>45176</v>
      </c>
      <c r="C37" s="19">
        <v>45169.395833333336</v>
      </c>
      <c r="D37">
        <v>200</v>
      </c>
      <c r="E37">
        <v>19250</v>
      </c>
      <c r="F37">
        <v>19750</v>
      </c>
      <c r="G37">
        <v>500</v>
      </c>
      <c r="I37">
        <v>137.15</v>
      </c>
      <c r="J37" s="26">
        <v>62.849999999999902</v>
      </c>
      <c r="K37">
        <v>-61.3</v>
      </c>
      <c r="L37">
        <f t="shared" si="0"/>
        <v>151.30000000000007</v>
      </c>
      <c r="N37">
        <v>175.25</v>
      </c>
      <c r="O37">
        <v>33.549999999999997</v>
      </c>
      <c r="P37">
        <v>-24.8</v>
      </c>
      <c r="Q37">
        <f t="shared" si="1"/>
        <v>454.40000000000003</v>
      </c>
      <c r="S37" s="26">
        <v>189.2</v>
      </c>
      <c r="T37" s="26">
        <v>110.799999999999</v>
      </c>
      <c r="U37">
        <v>-112.7</v>
      </c>
      <c r="V37">
        <f t="shared" si="2"/>
        <v>-865.5</v>
      </c>
      <c r="W37" s="26" t="s">
        <v>743</v>
      </c>
      <c r="X37" s="26" t="s">
        <v>744</v>
      </c>
      <c r="Y37">
        <v>-52.4</v>
      </c>
      <c r="Z37">
        <f t="shared" si="3"/>
        <v>-726.8</v>
      </c>
      <c r="AA37" s="26" t="s">
        <v>745</v>
      </c>
      <c r="AB37" s="26" t="s">
        <v>746</v>
      </c>
      <c r="AC37">
        <v>-15.4</v>
      </c>
      <c r="AD37">
        <f t="shared" si="4"/>
        <v>-267.69999999999993</v>
      </c>
      <c r="AE37" s="26" t="s">
        <v>747</v>
      </c>
      <c r="AF37" s="26" t="s">
        <v>748</v>
      </c>
      <c r="AG37">
        <v>-4.5</v>
      </c>
      <c r="AH37">
        <f t="shared" si="5"/>
        <v>-93.299999999999983</v>
      </c>
      <c r="AI37">
        <v>181</v>
      </c>
      <c r="AJ37">
        <v>819</v>
      </c>
      <c r="AK37">
        <v>-221.6</v>
      </c>
      <c r="AL37">
        <f t="shared" si="6"/>
        <v>-960.79999999999973</v>
      </c>
    </row>
    <row r="38" spans="1:38">
      <c r="A38" t="s">
        <v>583</v>
      </c>
      <c r="B38" s="19">
        <v>45183</v>
      </c>
      <c r="C38" s="19">
        <v>45176.395833333336</v>
      </c>
      <c r="D38">
        <v>200</v>
      </c>
      <c r="E38">
        <v>19700</v>
      </c>
      <c r="F38">
        <v>20100</v>
      </c>
      <c r="G38">
        <v>400</v>
      </c>
      <c r="I38">
        <v>141.6</v>
      </c>
      <c r="J38" s="26">
        <v>58.4</v>
      </c>
      <c r="K38">
        <v>-59</v>
      </c>
      <c r="L38">
        <f t="shared" si="0"/>
        <v>92.300000000000068</v>
      </c>
      <c r="N38">
        <v>162.35</v>
      </c>
      <c r="O38" s="26">
        <v>37.049999999999898</v>
      </c>
      <c r="P38">
        <v>-37.700000000000003</v>
      </c>
      <c r="Q38">
        <f t="shared" si="1"/>
        <v>416.70000000000005</v>
      </c>
      <c r="S38">
        <v>158.75</v>
      </c>
      <c r="T38">
        <v>141.25</v>
      </c>
      <c r="U38">
        <v>-141.9</v>
      </c>
      <c r="V38">
        <f t="shared" si="2"/>
        <v>-1007.4</v>
      </c>
      <c r="W38" s="26" t="s">
        <v>749</v>
      </c>
      <c r="X38" s="26" t="s">
        <v>750</v>
      </c>
      <c r="Y38">
        <v>-66.400000000000006</v>
      </c>
      <c r="Z38">
        <f t="shared" si="3"/>
        <v>-793.19999999999993</v>
      </c>
      <c r="AA38" s="26" t="s">
        <v>751</v>
      </c>
      <c r="AB38" s="26" t="s">
        <v>752</v>
      </c>
      <c r="AC38">
        <v>-17.5</v>
      </c>
      <c r="AD38">
        <f t="shared" si="4"/>
        <v>-285.19999999999993</v>
      </c>
      <c r="AE38">
        <v>45.8</v>
      </c>
      <c r="AF38" s="26" t="s">
        <v>753</v>
      </c>
      <c r="AG38">
        <v>-3.2</v>
      </c>
      <c r="AH38">
        <f t="shared" si="5"/>
        <v>-96.499999999999986</v>
      </c>
      <c r="AI38" s="26" t="s">
        <v>877</v>
      </c>
      <c r="AJ38">
        <v>798.6</v>
      </c>
      <c r="AK38">
        <v>-156.4</v>
      </c>
      <c r="AL38">
        <f t="shared" si="6"/>
        <v>-1117.1999999999998</v>
      </c>
    </row>
    <row r="39" spans="1:38">
      <c r="A39" t="s">
        <v>583</v>
      </c>
      <c r="B39" s="19">
        <v>45190</v>
      </c>
      <c r="C39" s="19">
        <v>45183.395833333336</v>
      </c>
      <c r="D39">
        <v>200</v>
      </c>
      <c r="E39">
        <v>20100</v>
      </c>
      <c r="F39">
        <v>19750</v>
      </c>
      <c r="G39">
        <v>-350</v>
      </c>
      <c r="I39">
        <v>137.30000000000001</v>
      </c>
      <c r="J39" s="26">
        <v>62.699999999999903</v>
      </c>
      <c r="K39">
        <v>-62.7</v>
      </c>
      <c r="L39">
        <f t="shared" si="0"/>
        <v>29.600000000000065</v>
      </c>
      <c r="N39">
        <v>166.85</v>
      </c>
      <c r="O39">
        <v>35.049999999999997</v>
      </c>
      <c r="P39">
        <v>11.1</v>
      </c>
      <c r="Q39">
        <f t="shared" si="1"/>
        <v>427.80000000000007</v>
      </c>
      <c r="S39" s="26">
        <v>172.39999999999901</v>
      </c>
      <c r="T39" s="26">
        <v>127.6</v>
      </c>
      <c r="U39">
        <v>-128.80000000000001</v>
      </c>
      <c r="V39">
        <f t="shared" si="2"/>
        <v>-1136.2</v>
      </c>
      <c r="W39" s="26" t="s">
        <v>754</v>
      </c>
      <c r="X39" s="26" t="s">
        <v>755</v>
      </c>
      <c r="Y39">
        <v>-59.5</v>
      </c>
      <c r="Z39">
        <f t="shared" si="3"/>
        <v>-852.69999999999993</v>
      </c>
      <c r="AA39">
        <v>86</v>
      </c>
      <c r="AB39">
        <v>14</v>
      </c>
      <c r="AC39">
        <v>-14.5</v>
      </c>
      <c r="AD39">
        <f t="shared" si="4"/>
        <v>-299.69999999999993</v>
      </c>
      <c r="AE39" s="26" t="s">
        <v>756</v>
      </c>
      <c r="AF39" s="26" t="s">
        <v>757</v>
      </c>
      <c r="AG39">
        <v>-4.4000000000000004</v>
      </c>
      <c r="AH39">
        <f t="shared" si="5"/>
        <v>-100.89999999999999</v>
      </c>
      <c r="AI39">
        <v>211.85</v>
      </c>
      <c r="AJ39">
        <v>788.15</v>
      </c>
      <c r="AK39">
        <v>-12.5</v>
      </c>
      <c r="AL39">
        <f t="shared" si="6"/>
        <v>-1129.6999999999998</v>
      </c>
    </row>
    <row r="40" spans="1:38">
      <c r="A40" t="s">
        <v>583</v>
      </c>
      <c r="B40" s="19">
        <v>45197</v>
      </c>
      <c r="C40" s="19">
        <v>45190.395833333336</v>
      </c>
      <c r="D40">
        <v>200</v>
      </c>
      <c r="E40">
        <v>19750</v>
      </c>
      <c r="F40">
        <v>19550</v>
      </c>
      <c r="G40">
        <v>-200</v>
      </c>
      <c r="I40">
        <v>143.65</v>
      </c>
      <c r="J40" s="26">
        <v>56.349999999999902</v>
      </c>
      <c r="K40">
        <v>-56.3</v>
      </c>
      <c r="L40">
        <f t="shared" si="0"/>
        <v>-26.699999999999932</v>
      </c>
      <c r="N40">
        <v>164.95</v>
      </c>
      <c r="O40" s="26">
        <v>42.749999999999901</v>
      </c>
      <c r="P40">
        <v>141</v>
      </c>
      <c r="Q40">
        <f t="shared" si="1"/>
        <v>568.80000000000007</v>
      </c>
      <c r="S40">
        <v>175.35</v>
      </c>
      <c r="T40">
        <v>124.65</v>
      </c>
      <c r="U40">
        <v>-49</v>
      </c>
      <c r="V40">
        <f t="shared" si="2"/>
        <v>-1185.2</v>
      </c>
      <c r="W40">
        <v>142.25</v>
      </c>
      <c r="X40">
        <v>57.75</v>
      </c>
      <c r="Y40">
        <v>-57.9</v>
      </c>
      <c r="Z40">
        <f t="shared" si="3"/>
        <v>-910.59999999999991</v>
      </c>
      <c r="AA40">
        <v>86.1</v>
      </c>
      <c r="AB40" s="26" t="s">
        <v>758</v>
      </c>
      <c r="AC40">
        <v>-14.5</v>
      </c>
      <c r="AD40">
        <f t="shared" si="4"/>
        <v>-314.19999999999993</v>
      </c>
      <c r="AE40" s="26" t="s">
        <v>759</v>
      </c>
      <c r="AF40" s="26" t="s">
        <v>760</v>
      </c>
      <c r="AG40">
        <v>-3.1</v>
      </c>
      <c r="AH40">
        <f t="shared" si="5"/>
        <v>-103.99999999999999</v>
      </c>
      <c r="AI40">
        <v>237.5</v>
      </c>
      <c r="AJ40">
        <v>762.5</v>
      </c>
      <c r="AK40">
        <v>233.6</v>
      </c>
      <c r="AL40">
        <f t="shared" si="6"/>
        <v>-896.0999999999998</v>
      </c>
    </row>
    <row r="41" spans="1:38">
      <c r="A41" t="s">
        <v>583</v>
      </c>
      <c r="B41" s="19">
        <v>45204</v>
      </c>
      <c r="C41" s="19">
        <v>45197.395833333336</v>
      </c>
      <c r="D41">
        <v>200</v>
      </c>
      <c r="E41">
        <v>19550</v>
      </c>
      <c r="F41">
        <v>19550</v>
      </c>
      <c r="G41">
        <v>0</v>
      </c>
      <c r="I41" s="26">
        <v>146.39999999999901</v>
      </c>
      <c r="J41" s="26">
        <v>53.6</v>
      </c>
      <c r="K41">
        <v>-53.6</v>
      </c>
      <c r="L41">
        <f t="shared" si="0"/>
        <v>-80.299999999999926</v>
      </c>
      <c r="N41" s="26">
        <v>166.14999999999901</v>
      </c>
      <c r="O41" s="26">
        <v>39.5</v>
      </c>
      <c r="P41">
        <v>-29.9</v>
      </c>
      <c r="Q41">
        <f t="shared" si="1"/>
        <v>538.90000000000009</v>
      </c>
      <c r="S41">
        <v>185.35</v>
      </c>
      <c r="T41">
        <v>114.65</v>
      </c>
      <c r="U41">
        <v>181.4</v>
      </c>
      <c r="V41">
        <f t="shared" si="2"/>
        <v>-1003.8000000000001</v>
      </c>
      <c r="W41" s="26" t="s">
        <v>761</v>
      </c>
      <c r="X41" s="26" t="s">
        <v>762</v>
      </c>
      <c r="Y41">
        <v>143.80000000000001</v>
      </c>
      <c r="Z41">
        <f t="shared" si="3"/>
        <v>-766.8</v>
      </c>
      <c r="AA41" s="26" t="s">
        <v>763</v>
      </c>
      <c r="AB41" s="26" t="s">
        <v>764</v>
      </c>
      <c r="AC41">
        <v>81.8</v>
      </c>
      <c r="AD41">
        <f t="shared" si="4"/>
        <v>-232.39999999999992</v>
      </c>
      <c r="AE41" s="26" t="s">
        <v>638</v>
      </c>
      <c r="AF41" s="26" t="s">
        <v>639</v>
      </c>
      <c r="AG41">
        <v>42.2</v>
      </c>
      <c r="AH41">
        <f t="shared" si="5"/>
        <v>-61.799999999999983</v>
      </c>
      <c r="AI41">
        <v>197.9</v>
      </c>
      <c r="AJ41">
        <v>802.1</v>
      </c>
      <c r="AK41">
        <v>-46.8</v>
      </c>
      <c r="AL41">
        <f t="shared" si="6"/>
        <v>-942.89999999999975</v>
      </c>
    </row>
    <row r="42" spans="1:38">
      <c r="A42" t="s">
        <v>583</v>
      </c>
      <c r="B42" s="19">
        <v>45211</v>
      </c>
      <c r="C42" s="19">
        <v>45204.395833333336</v>
      </c>
      <c r="D42">
        <v>200</v>
      </c>
      <c r="E42">
        <v>19550</v>
      </c>
      <c r="F42">
        <v>19800</v>
      </c>
      <c r="G42">
        <v>250</v>
      </c>
      <c r="I42" s="26">
        <v>147.89999999999901</v>
      </c>
      <c r="J42" s="26">
        <v>52.1</v>
      </c>
      <c r="K42">
        <v>102.5</v>
      </c>
      <c r="L42">
        <f t="shared" si="0"/>
        <v>22.200000000000074</v>
      </c>
      <c r="N42">
        <v>160.5</v>
      </c>
      <c r="O42" s="26">
        <v>48.449999999999903</v>
      </c>
      <c r="P42">
        <v>-39.5</v>
      </c>
      <c r="Q42">
        <f t="shared" si="1"/>
        <v>499.40000000000009</v>
      </c>
      <c r="S42">
        <v>168.3</v>
      </c>
      <c r="T42">
        <v>131.69999999999999</v>
      </c>
      <c r="U42">
        <v>-76.400000000000006</v>
      </c>
      <c r="V42">
        <f t="shared" si="2"/>
        <v>-1080.2</v>
      </c>
      <c r="W42" s="26" t="s">
        <v>765</v>
      </c>
      <c r="X42" s="26" t="s">
        <v>766</v>
      </c>
      <c r="Y42">
        <v>-61.8</v>
      </c>
      <c r="Z42">
        <f t="shared" si="3"/>
        <v>-828.59999999999991</v>
      </c>
      <c r="AA42">
        <v>83.75</v>
      </c>
      <c r="AB42">
        <v>16.25</v>
      </c>
      <c r="AC42">
        <v>-16.100000000000001</v>
      </c>
      <c r="AD42">
        <f t="shared" si="4"/>
        <v>-248.49999999999991</v>
      </c>
      <c r="AE42" s="26" t="s">
        <v>732</v>
      </c>
      <c r="AF42" s="26" t="s">
        <v>733</v>
      </c>
      <c r="AG42">
        <v>-4.0999999999999996</v>
      </c>
      <c r="AH42">
        <f t="shared" si="5"/>
        <v>-65.899999999999977</v>
      </c>
      <c r="AI42">
        <v>214.4</v>
      </c>
      <c r="AJ42">
        <v>785.6</v>
      </c>
      <c r="AK42">
        <v>40.299999999999997</v>
      </c>
      <c r="AL42">
        <f t="shared" si="6"/>
        <v>-902.5999999999998</v>
      </c>
    </row>
    <row r="43" spans="1:38">
      <c r="A43" t="s">
        <v>583</v>
      </c>
      <c r="B43" s="19">
        <v>45218</v>
      </c>
      <c r="C43" s="19">
        <v>45211.395833333336</v>
      </c>
      <c r="D43">
        <v>200</v>
      </c>
      <c r="E43">
        <v>19800</v>
      </c>
      <c r="F43">
        <v>19600</v>
      </c>
      <c r="G43">
        <v>-200</v>
      </c>
      <c r="I43" s="26">
        <v>146.29999999999899</v>
      </c>
      <c r="J43" s="26">
        <v>53.7</v>
      </c>
      <c r="K43">
        <v>-53.7</v>
      </c>
      <c r="L43">
        <f t="shared" si="0"/>
        <v>-31.499999999999929</v>
      </c>
      <c r="N43">
        <v>165.05</v>
      </c>
      <c r="O43">
        <v>32.85</v>
      </c>
      <c r="P43">
        <v>139.19999999999999</v>
      </c>
      <c r="Q43">
        <f t="shared" si="1"/>
        <v>638.60000000000014</v>
      </c>
      <c r="S43">
        <v>177.5</v>
      </c>
      <c r="T43">
        <v>122.5</v>
      </c>
      <c r="U43">
        <v>3.4</v>
      </c>
      <c r="V43">
        <f t="shared" si="2"/>
        <v>-1076.8</v>
      </c>
      <c r="W43" s="26" t="s">
        <v>767</v>
      </c>
      <c r="X43" s="26" t="s">
        <v>768</v>
      </c>
      <c r="Y43">
        <v>-31.7</v>
      </c>
      <c r="Z43">
        <f t="shared" si="3"/>
        <v>-860.3</v>
      </c>
      <c r="AA43" s="26" t="s">
        <v>769</v>
      </c>
      <c r="AB43" s="26" t="s">
        <v>770</v>
      </c>
      <c r="AC43">
        <v>-14.7</v>
      </c>
      <c r="AD43">
        <f t="shared" si="4"/>
        <v>-263.19999999999993</v>
      </c>
      <c r="AE43" s="26" t="s">
        <v>771</v>
      </c>
      <c r="AF43" s="26" t="s">
        <v>772</v>
      </c>
      <c r="AG43">
        <v>-3.9</v>
      </c>
      <c r="AH43">
        <f t="shared" si="5"/>
        <v>-69.799999999999983</v>
      </c>
      <c r="AI43">
        <v>212.5</v>
      </c>
      <c r="AJ43">
        <v>787.5</v>
      </c>
      <c r="AK43">
        <v>-531.20000000000005</v>
      </c>
      <c r="AL43">
        <f t="shared" si="6"/>
        <v>-1433.7999999999997</v>
      </c>
    </row>
    <row r="44" spans="1:38">
      <c r="A44" t="s">
        <v>583</v>
      </c>
      <c r="B44" s="19">
        <v>45225</v>
      </c>
      <c r="C44" s="19">
        <v>45218.395833333336</v>
      </c>
      <c r="D44">
        <v>200</v>
      </c>
      <c r="E44">
        <v>19600</v>
      </c>
      <c r="F44">
        <v>18850</v>
      </c>
      <c r="G44">
        <v>-750</v>
      </c>
      <c r="I44">
        <v>151.15</v>
      </c>
      <c r="J44">
        <v>48.85</v>
      </c>
      <c r="K44">
        <v>-48.8</v>
      </c>
      <c r="L44">
        <f t="shared" si="0"/>
        <v>-80.299999999999926</v>
      </c>
      <c r="N44">
        <v>162.55000000000001</v>
      </c>
      <c r="O44">
        <v>33.950000000000003</v>
      </c>
      <c r="P44">
        <v>-39.200000000000003</v>
      </c>
      <c r="Q44">
        <f t="shared" si="1"/>
        <v>599.40000000000009</v>
      </c>
      <c r="S44">
        <v>175.45</v>
      </c>
      <c r="T44" s="26">
        <v>124.55</v>
      </c>
      <c r="U44">
        <v>-125.5</v>
      </c>
      <c r="V44">
        <f t="shared" si="2"/>
        <v>-1202.3</v>
      </c>
      <c r="W44">
        <v>140.4</v>
      </c>
      <c r="X44" s="26" t="s">
        <v>773</v>
      </c>
      <c r="Y44">
        <v>-60</v>
      </c>
      <c r="Z44">
        <f t="shared" si="3"/>
        <v>-920.3</v>
      </c>
      <c r="AA44" s="26" t="s">
        <v>774</v>
      </c>
      <c r="AB44" s="26" t="s">
        <v>775</v>
      </c>
      <c r="AC44">
        <v>-17.899999999999999</v>
      </c>
      <c r="AD44">
        <f t="shared" si="4"/>
        <v>-281.09999999999991</v>
      </c>
      <c r="AE44" s="26" t="s">
        <v>776</v>
      </c>
      <c r="AF44" s="26" t="s">
        <v>777</v>
      </c>
      <c r="AG44">
        <v>-4.5999999999999996</v>
      </c>
      <c r="AH44">
        <f t="shared" si="5"/>
        <v>-74.399999999999977</v>
      </c>
      <c r="AI44" s="26" t="s">
        <v>878</v>
      </c>
      <c r="AJ44" s="26" t="s">
        <v>879</v>
      </c>
      <c r="AK44">
        <v>-12.2</v>
      </c>
      <c r="AL44">
        <f t="shared" si="6"/>
        <v>-1445.9999999999998</v>
      </c>
    </row>
    <row r="45" spans="1:38">
      <c r="A45" t="s">
        <v>583</v>
      </c>
      <c r="B45" s="19">
        <v>45232</v>
      </c>
      <c r="C45" s="19">
        <v>45225.395833333336</v>
      </c>
      <c r="D45">
        <v>200</v>
      </c>
      <c r="E45">
        <v>18850</v>
      </c>
      <c r="F45">
        <v>19150</v>
      </c>
      <c r="G45">
        <v>300</v>
      </c>
      <c r="I45" s="26">
        <v>149.6</v>
      </c>
      <c r="J45" s="26">
        <v>50.399999999999899</v>
      </c>
      <c r="K45">
        <v>66.3</v>
      </c>
      <c r="L45">
        <f t="shared" si="0"/>
        <v>-13.999999999999929</v>
      </c>
      <c r="N45">
        <v>170.4</v>
      </c>
      <c r="O45" s="26">
        <v>37.85</v>
      </c>
      <c r="P45">
        <v>-29.6</v>
      </c>
      <c r="Q45">
        <f t="shared" si="1"/>
        <v>569.80000000000007</v>
      </c>
      <c r="S45">
        <v>202.55</v>
      </c>
      <c r="T45" s="26">
        <v>97.449999999999903</v>
      </c>
      <c r="U45">
        <v>-80.8</v>
      </c>
      <c r="V45">
        <f t="shared" si="2"/>
        <v>-1283.0999999999999</v>
      </c>
      <c r="W45">
        <v>156.05000000000001</v>
      </c>
      <c r="X45" s="26" t="s">
        <v>778</v>
      </c>
      <c r="Y45">
        <v>-44</v>
      </c>
      <c r="Z45">
        <f t="shared" si="3"/>
        <v>-964.3</v>
      </c>
      <c r="AA45">
        <v>88.65</v>
      </c>
      <c r="AB45" s="26" t="s">
        <v>779</v>
      </c>
      <c r="AC45">
        <v>-11.4</v>
      </c>
      <c r="AD45">
        <f t="shared" si="4"/>
        <v>-292.49999999999989</v>
      </c>
      <c r="AE45" s="26" t="s">
        <v>780</v>
      </c>
      <c r="AF45" s="26" t="s">
        <v>781</v>
      </c>
      <c r="AG45">
        <v>-3.9</v>
      </c>
      <c r="AH45">
        <f t="shared" si="5"/>
        <v>-78.299999999999983</v>
      </c>
      <c r="AI45">
        <v>212.55</v>
      </c>
      <c r="AJ45">
        <v>787.45</v>
      </c>
      <c r="AK45">
        <v>-33.6</v>
      </c>
      <c r="AL45">
        <f t="shared" si="6"/>
        <v>-1479.5999999999997</v>
      </c>
    </row>
    <row r="46" spans="1:38">
      <c r="A46" t="s">
        <v>583</v>
      </c>
      <c r="B46" s="19">
        <v>45239</v>
      </c>
      <c r="C46" s="19">
        <v>45232.395833333336</v>
      </c>
      <c r="D46">
        <v>200</v>
      </c>
      <c r="E46">
        <v>19150</v>
      </c>
      <c r="F46">
        <v>19400</v>
      </c>
      <c r="G46">
        <v>250</v>
      </c>
      <c r="I46">
        <v>144.55000000000001</v>
      </c>
      <c r="J46" s="26">
        <v>55.449999999999903</v>
      </c>
      <c r="K46">
        <v>98.9</v>
      </c>
      <c r="L46">
        <f t="shared" si="0"/>
        <v>84.900000000000077</v>
      </c>
      <c r="N46">
        <v>165.85</v>
      </c>
      <c r="O46" s="26">
        <v>38.449999999999903</v>
      </c>
      <c r="P46">
        <v>-34.1</v>
      </c>
      <c r="Q46">
        <f t="shared" si="1"/>
        <v>535.70000000000005</v>
      </c>
      <c r="S46">
        <v>177</v>
      </c>
      <c r="T46">
        <v>123</v>
      </c>
      <c r="U46">
        <v>-69.099999999999994</v>
      </c>
      <c r="V46">
        <f t="shared" si="2"/>
        <v>-1352.1999999999998</v>
      </c>
      <c r="W46">
        <v>142.44999999999999</v>
      </c>
      <c r="X46" s="26" t="s">
        <v>782</v>
      </c>
      <c r="Y46">
        <v>-57.8</v>
      </c>
      <c r="Z46">
        <f t="shared" si="3"/>
        <v>-1022.0999999999999</v>
      </c>
      <c r="AA46" s="26" t="s">
        <v>783</v>
      </c>
      <c r="AB46" s="26" t="s">
        <v>784</v>
      </c>
      <c r="AC46">
        <v>-15.7</v>
      </c>
      <c r="AD46">
        <f t="shared" si="4"/>
        <v>-308.19999999999987</v>
      </c>
      <c r="AE46" s="26" t="s">
        <v>732</v>
      </c>
      <c r="AF46" s="26" t="s">
        <v>733</v>
      </c>
      <c r="AG46">
        <v>-4.4000000000000004</v>
      </c>
      <c r="AH46">
        <f t="shared" si="5"/>
        <v>-82.699999999999989</v>
      </c>
      <c r="AI46">
        <v>197.2</v>
      </c>
      <c r="AJ46">
        <v>802.8</v>
      </c>
      <c r="AK46">
        <v>-166.8</v>
      </c>
      <c r="AL46">
        <f t="shared" si="6"/>
        <v>-1646.3999999999996</v>
      </c>
    </row>
    <row r="47" spans="1:38">
      <c r="A47" t="s">
        <v>583</v>
      </c>
      <c r="B47" s="19">
        <v>45246</v>
      </c>
      <c r="C47" s="19">
        <v>45239.395833333336</v>
      </c>
      <c r="D47">
        <v>200</v>
      </c>
      <c r="E47">
        <v>19400</v>
      </c>
      <c r="F47">
        <v>19750</v>
      </c>
      <c r="G47">
        <v>350</v>
      </c>
      <c r="I47">
        <v>141.44999999999999</v>
      </c>
      <c r="J47" s="26">
        <v>58.55</v>
      </c>
      <c r="K47">
        <v>-24.1</v>
      </c>
      <c r="L47">
        <f t="shared" si="0"/>
        <v>60.800000000000075</v>
      </c>
      <c r="N47">
        <v>165.7</v>
      </c>
      <c r="O47" s="26">
        <v>32.399999999999899</v>
      </c>
      <c r="P47">
        <v>-34.299999999999997</v>
      </c>
      <c r="Q47">
        <f t="shared" si="1"/>
        <v>501.40000000000003</v>
      </c>
      <c r="S47" s="26">
        <v>170.54999999999899</v>
      </c>
      <c r="T47" s="26">
        <v>129.44999999999999</v>
      </c>
      <c r="U47">
        <v>-128.80000000000001</v>
      </c>
      <c r="V47">
        <f t="shared" si="2"/>
        <v>-1480.9999999999998</v>
      </c>
      <c r="W47">
        <v>139.35</v>
      </c>
      <c r="X47" s="26" t="s">
        <v>785</v>
      </c>
      <c r="Y47">
        <v>-59.9</v>
      </c>
      <c r="Z47">
        <f t="shared" si="3"/>
        <v>-1082</v>
      </c>
      <c r="AA47">
        <v>85.15</v>
      </c>
      <c r="AB47" s="26" t="s">
        <v>728</v>
      </c>
      <c r="AC47">
        <v>-15</v>
      </c>
      <c r="AD47">
        <f t="shared" si="4"/>
        <v>-323.19999999999987</v>
      </c>
      <c r="AE47" s="26" t="s">
        <v>786</v>
      </c>
      <c r="AF47" s="26" t="s">
        <v>787</v>
      </c>
      <c r="AG47">
        <v>-3.4</v>
      </c>
      <c r="AH47">
        <f t="shared" si="5"/>
        <v>-86.1</v>
      </c>
      <c r="AI47">
        <v>196.6</v>
      </c>
      <c r="AJ47">
        <v>803.4</v>
      </c>
      <c r="AK47">
        <v>144.6</v>
      </c>
      <c r="AL47">
        <f t="shared" si="6"/>
        <v>-1501.7999999999997</v>
      </c>
    </row>
    <row r="48" spans="1:38">
      <c r="A48" t="s">
        <v>583</v>
      </c>
      <c r="B48" s="19">
        <v>45253</v>
      </c>
      <c r="C48" s="19">
        <v>45246.395833333336</v>
      </c>
      <c r="D48">
        <v>200</v>
      </c>
      <c r="E48">
        <v>19750</v>
      </c>
      <c r="F48">
        <v>19800</v>
      </c>
      <c r="G48">
        <v>50</v>
      </c>
      <c r="I48">
        <v>142.6</v>
      </c>
      <c r="J48" s="26">
        <v>57.4</v>
      </c>
      <c r="K48">
        <v>-5.4</v>
      </c>
      <c r="L48">
        <f t="shared" si="0"/>
        <v>55.400000000000077</v>
      </c>
      <c r="N48">
        <v>163.95</v>
      </c>
      <c r="O48" s="26">
        <v>34.949999999999903</v>
      </c>
      <c r="P48">
        <v>-36.1</v>
      </c>
      <c r="Q48">
        <f t="shared" si="1"/>
        <v>465.3</v>
      </c>
      <c r="S48">
        <v>169.9</v>
      </c>
      <c r="T48">
        <v>130.1</v>
      </c>
      <c r="U48">
        <v>117.8</v>
      </c>
      <c r="V48">
        <f t="shared" si="2"/>
        <v>-1363.1999999999998</v>
      </c>
      <c r="W48" s="26" t="s">
        <v>788</v>
      </c>
      <c r="X48" s="26" t="s">
        <v>789</v>
      </c>
      <c r="Y48">
        <v>86.9</v>
      </c>
      <c r="Z48">
        <f t="shared" si="3"/>
        <v>-995.1</v>
      </c>
      <c r="AA48" s="26" t="s">
        <v>623</v>
      </c>
      <c r="AB48" s="26" t="s">
        <v>624</v>
      </c>
      <c r="AC48">
        <v>31.8</v>
      </c>
      <c r="AD48">
        <f t="shared" si="4"/>
        <v>-291.39999999999986</v>
      </c>
      <c r="AE48" s="26" t="s">
        <v>790</v>
      </c>
      <c r="AF48" s="26" t="s">
        <v>791</v>
      </c>
      <c r="AG48">
        <v>-4.2</v>
      </c>
      <c r="AH48">
        <f t="shared" si="5"/>
        <v>-90.3</v>
      </c>
      <c r="AI48">
        <v>189.5</v>
      </c>
      <c r="AJ48">
        <v>810.5</v>
      </c>
      <c r="AK48">
        <v>-145.6</v>
      </c>
      <c r="AL48">
        <f t="shared" si="6"/>
        <v>-1647.3999999999996</v>
      </c>
    </row>
    <row r="49" spans="1:38">
      <c r="A49" t="s">
        <v>583</v>
      </c>
      <c r="B49" s="19">
        <v>45260</v>
      </c>
      <c r="C49" s="19">
        <v>45253.395833333336</v>
      </c>
      <c r="D49">
        <v>200</v>
      </c>
      <c r="E49">
        <v>19800</v>
      </c>
      <c r="F49">
        <v>20150</v>
      </c>
      <c r="G49">
        <v>350</v>
      </c>
      <c r="I49">
        <v>134.44999999999999</v>
      </c>
      <c r="J49">
        <v>65.55</v>
      </c>
      <c r="K49">
        <v>-1.6</v>
      </c>
      <c r="L49">
        <f t="shared" si="0"/>
        <v>53.800000000000075</v>
      </c>
      <c r="N49">
        <v>169.95</v>
      </c>
      <c r="O49">
        <v>38.200000000000003</v>
      </c>
      <c r="P49">
        <v>-30</v>
      </c>
      <c r="Q49">
        <f t="shared" si="1"/>
        <v>435.3</v>
      </c>
      <c r="S49">
        <v>166.65</v>
      </c>
      <c r="T49">
        <v>133.35</v>
      </c>
      <c r="U49">
        <v>-132.69999999999999</v>
      </c>
      <c r="V49">
        <f t="shared" si="2"/>
        <v>-1495.8999999999999</v>
      </c>
      <c r="W49">
        <v>137.55000000000001</v>
      </c>
      <c r="X49" s="26" t="s">
        <v>792</v>
      </c>
      <c r="Y49">
        <v>-62</v>
      </c>
      <c r="Z49">
        <f t="shared" si="3"/>
        <v>-1057.0999999999999</v>
      </c>
      <c r="AA49" s="26" t="s">
        <v>793</v>
      </c>
      <c r="AB49" s="26" t="s">
        <v>794</v>
      </c>
      <c r="AC49">
        <v>-15.4</v>
      </c>
      <c r="AD49">
        <f t="shared" si="4"/>
        <v>-306.79999999999984</v>
      </c>
      <c r="AE49" s="26" t="s">
        <v>795</v>
      </c>
      <c r="AF49">
        <v>4.3499999999999801</v>
      </c>
      <c r="AG49">
        <v>-4</v>
      </c>
      <c r="AH49">
        <f t="shared" si="5"/>
        <v>-94.3</v>
      </c>
      <c r="AI49">
        <v>267.89999999999998</v>
      </c>
      <c r="AJ49">
        <v>732.1</v>
      </c>
      <c r="AK49">
        <v>-484.1</v>
      </c>
      <c r="AL49">
        <f t="shared" si="6"/>
        <v>-2131.4999999999995</v>
      </c>
    </row>
    <row r="50" spans="1:38">
      <c r="A50" t="s">
        <v>583</v>
      </c>
      <c r="B50" s="19">
        <v>45267</v>
      </c>
      <c r="C50" s="19">
        <v>45260.395833333336</v>
      </c>
      <c r="D50">
        <v>200</v>
      </c>
      <c r="E50">
        <v>20150</v>
      </c>
      <c r="F50">
        <v>20900</v>
      </c>
      <c r="G50">
        <v>750</v>
      </c>
      <c r="I50">
        <v>146.94999999999999</v>
      </c>
      <c r="J50" s="26">
        <v>53.05</v>
      </c>
      <c r="K50">
        <v>-53.2</v>
      </c>
      <c r="L50">
        <f t="shared" si="0"/>
        <v>0.60000000000007248</v>
      </c>
      <c r="N50">
        <v>173.9</v>
      </c>
      <c r="O50">
        <v>36.75</v>
      </c>
      <c r="P50">
        <v>-26.1</v>
      </c>
      <c r="Q50">
        <f t="shared" si="1"/>
        <v>409.2</v>
      </c>
      <c r="S50" s="26">
        <v>200.79999999999899</v>
      </c>
      <c r="T50" s="26">
        <v>99.2</v>
      </c>
      <c r="U50">
        <v>-98.9</v>
      </c>
      <c r="V50">
        <f t="shared" si="2"/>
        <v>-1594.8</v>
      </c>
      <c r="W50" s="26" t="s">
        <v>796</v>
      </c>
      <c r="X50" s="26" t="s">
        <v>797</v>
      </c>
      <c r="Y50">
        <v>-45.4</v>
      </c>
      <c r="Z50">
        <f t="shared" si="3"/>
        <v>-1102.5</v>
      </c>
      <c r="AA50" s="26" t="s">
        <v>798</v>
      </c>
      <c r="AB50" s="26" t="s">
        <v>799</v>
      </c>
      <c r="AC50">
        <v>-11.8</v>
      </c>
      <c r="AD50">
        <f t="shared" si="4"/>
        <v>-318.59999999999985</v>
      </c>
      <c r="AE50" s="26" t="s">
        <v>800</v>
      </c>
      <c r="AF50" s="26" t="s">
        <v>801</v>
      </c>
      <c r="AG50">
        <v>-3</v>
      </c>
      <c r="AH50">
        <f t="shared" si="5"/>
        <v>-97.3</v>
      </c>
      <c r="AI50">
        <v>242.75</v>
      </c>
      <c r="AJ50">
        <v>757.25</v>
      </c>
      <c r="AK50">
        <v>-39.200000000000003</v>
      </c>
      <c r="AL50">
        <f t="shared" si="6"/>
        <v>-2170.6999999999994</v>
      </c>
    </row>
    <row r="51" spans="1:38">
      <c r="A51" t="s">
        <v>583</v>
      </c>
      <c r="B51" s="19">
        <v>45274</v>
      </c>
      <c r="C51" s="19">
        <v>45267.395833333336</v>
      </c>
      <c r="D51">
        <v>200</v>
      </c>
      <c r="E51">
        <v>20900</v>
      </c>
      <c r="F51">
        <v>21200</v>
      </c>
      <c r="G51">
        <v>300</v>
      </c>
      <c r="I51" s="26">
        <v>150.69999999999999</v>
      </c>
      <c r="J51" s="26">
        <v>49.299999999999898</v>
      </c>
      <c r="K51">
        <v>67.400000000000006</v>
      </c>
      <c r="L51">
        <f t="shared" si="0"/>
        <v>68.000000000000085</v>
      </c>
      <c r="N51">
        <v>164.95</v>
      </c>
      <c r="O51">
        <v>36.049999999999997</v>
      </c>
      <c r="P51">
        <v>-35</v>
      </c>
      <c r="Q51">
        <f t="shared" si="1"/>
        <v>374.2</v>
      </c>
      <c r="S51">
        <v>187</v>
      </c>
      <c r="T51">
        <v>113</v>
      </c>
      <c r="U51">
        <v>-94.9</v>
      </c>
      <c r="V51">
        <f t="shared" si="2"/>
        <v>-1689.7</v>
      </c>
      <c r="W51">
        <v>147.55000000000001</v>
      </c>
      <c r="X51" s="26" t="s">
        <v>802</v>
      </c>
      <c r="Y51">
        <v>-51.8</v>
      </c>
      <c r="Z51">
        <f t="shared" si="3"/>
        <v>-1154.3</v>
      </c>
      <c r="AA51">
        <v>86.5</v>
      </c>
      <c r="AB51">
        <v>13.5</v>
      </c>
      <c r="AC51">
        <v>-13</v>
      </c>
      <c r="AD51">
        <f t="shared" si="4"/>
        <v>-331.59999999999985</v>
      </c>
      <c r="AE51" s="26" t="s">
        <v>803</v>
      </c>
      <c r="AF51" s="26" t="s">
        <v>804</v>
      </c>
      <c r="AG51">
        <v>-3.7</v>
      </c>
      <c r="AH51">
        <f t="shared" si="5"/>
        <v>-101</v>
      </c>
      <c r="AI51">
        <v>238.5</v>
      </c>
      <c r="AJ51">
        <v>761.5</v>
      </c>
      <c r="AK51">
        <v>184.5</v>
      </c>
      <c r="AL51">
        <f t="shared" si="6"/>
        <v>-1986.1999999999994</v>
      </c>
    </row>
    <row r="52" spans="1:38">
      <c r="A52" t="s">
        <v>583</v>
      </c>
      <c r="B52" s="19">
        <v>45281</v>
      </c>
      <c r="C52" s="19">
        <v>45274.395833333336</v>
      </c>
      <c r="D52">
        <v>200</v>
      </c>
      <c r="E52">
        <v>21200</v>
      </c>
      <c r="F52">
        <v>21250</v>
      </c>
      <c r="G52">
        <v>50</v>
      </c>
      <c r="I52">
        <v>147.85</v>
      </c>
      <c r="J52">
        <v>52.15</v>
      </c>
      <c r="K52">
        <v>1.9</v>
      </c>
      <c r="L52">
        <f t="shared" si="0"/>
        <v>69.900000000000091</v>
      </c>
      <c r="N52">
        <v>166.55</v>
      </c>
      <c r="O52" s="26">
        <v>41.5</v>
      </c>
      <c r="P52">
        <v>-33.4</v>
      </c>
      <c r="Q52">
        <f t="shared" si="1"/>
        <v>340.8</v>
      </c>
      <c r="S52" s="26">
        <v>184.599999999999</v>
      </c>
      <c r="T52" s="26">
        <v>115.4</v>
      </c>
      <c r="U52">
        <v>130.6</v>
      </c>
      <c r="V52">
        <f t="shared" si="2"/>
        <v>-1559.1000000000001</v>
      </c>
      <c r="W52">
        <v>146.19999999999999</v>
      </c>
      <c r="X52" s="26" t="s">
        <v>805</v>
      </c>
      <c r="Y52">
        <v>92.2</v>
      </c>
      <c r="Z52">
        <f t="shared" si="3"/>
        <v>-1062.0999999999999</v>
      </c>
      <c r="AA52">
        <v>86.1</v>
      </c>
      <c r="AB52" s="26" t="s">
        <v>758</v>
      </c>
      <c r="AC52">
        <v>32.1</v>
      </c>
      <c r="AD52">
        <f t="shared" si="4"/>
        <v>-299.49999999999983</v>
      </c>
      <c r="AE52">
        <v>46.25</v>
      </c>
      <c r="AF52">
        <v>3.75</v>
      </c>
      <c r="AG52">
        <v>-3.5</v>
      </c>
      <c r="AH52">
        <f t="shared" si="5"/>
        <v>-104.5</v>
      </c>
      <c r="AI52">
        <v>294.2</v>
      </c>
      <c r="AJ52">
        <v>705.8</v>
      </c>
      <c r="AK52">
        <v>-236.5</v>
      </c>
      <c r="AL52">
        <f t="shared" si="6"/>
        <v>-2222.6999999999994</v>
      </c>
    </row>
    <row r="53" spans="1:38">
      <c r="A53" t="s">
        <v>583</v>
      </c>
      <c r="B53" s="19">
        <v>45288</v>
      </c>
      <c r="C53" s="19">
        <v>45281.395833333336</v>
      </c>
      <c r="D53">
        <v>200</v>
      </c>
      <c r="E53">
        <v>21250</v>
      </c>
      <c r="F53">
        <v>21800</v>
      </c>
      <c r="G53">
        <v>550</v>
      </c>
      <c r="I53">
        <v>150.25</v>
      </c>
      <c r="J53" s="26">
        <v>49.749999999999901</v>
      </c>
      <c r="K53">
        <v>-49.3</v>
      </c>
      <c r="L53">
        <f t="shared" si="0"/>
        <v>20.600000000000094</v>
      </c>
      <c r="N53">
        <v>173.5</v>
      </c>
      <c r="O53">
        <v>33.450000000000003</v>
      </c>
      <c r="P53">
        <v>-26.4</v>
      </c>
      <c r="Q53">
        <f t="shared" si="1"/>
        <v>314.40000000000003</v>
      </c>
      <c r="S53" s="26">
        <v>209.85</v>
      </c>
      <c r="T53" s="26">
        <v>90.149999999999906</v>
      </c>
      <c r="U53">
        <v>-91.4</v>
      </c>
      <c r="V53">
        <f t="shared" si="2"/>
        <v>-1650.5000000000002</v>
      </c>
      <c r="W53">
        <v>160.1</v>
      </c>
      <c r="X53" s="26" t="s">
        <v>806</v>
      </c>
      <c r="Y53">
        <v>-41.2</v>
      </c>
      <c r="Z53">
        <f t="shared" si="3"/>
        <v>-1103.3</v>
      </c>
      <c r="AA53">
        <v>90.45</v>
      </c>
      <c r="AB53" s="26" t="s">
        <v>807</v>
      </c>
      <c r="AC53">
        <v>-11.1</v>
      </c>
      <c r="AD53">
        <f t="shared" si="4"/>
        <v>-310.59999999999985</v>
      </c>
      <c r="AE53" s="26" t="s">
        <v>808</v>
      </c>
      <c r="AF53" s="26" t="s">
        <v>809</v>
      </c>
      <c r="AG53">
        <v>-2.2000000000000002</v>
      </c>
      <c r="AH53">
        <f t="shared" si="5"/>
        <v>-106.7</v>
      </c>
      <c r="AI53">
        <v>316.95</v>
      </c>
      <c r="AJ53">
        <v>683.05</v>
      </c>
      <c r="AK53">
        <v>174.4</v>
      </c>
      <c r="AL53">
        <f t="shared" si="6"/>
        <v>-2048.2999999999993</v>
      </c>
    </row>
    <row r="54" spans="1:38">
      <c r="A54" t="s">
        <v>583</v>
      </c>
      <c r="B54" s="19">
        <v>45295</v>
      </c>
      <c r="C54" s="19">
        <v>45288.395833333336</v>
      </c>
      <c r="D54">
        <v>200</v>
      </c>
      <c r="E54">
        <v>21800</v>
      </c>
      <c r="F54">
        <v>21650</v>
      </c>
      <c r="G54">
        <v>-150</v>
      </c>
      <c r="I54" s="26">
        <v>158.15</v>
      </c>
      <c r="J54" s="26">
        <v>41.849999999999902</v>
      </c>
      <c r="K54">
        <v>-41.8</v>
      </c>
      <c r="L54">
        <f t="shared" si="0"/>
        <v>-21.199999999999903</v>
      </c>
      <c r="N54">
        <v>170.95</v>
      </c>
      <c r="O54">
        <v>25.35</v>
      </c>
      <c r="P54">
        <v>113.5</v>
      </c>
      <c r="Q54">
        <f t="shared" si="1"/>
        <v>427.90000000000003</v>
      </c>
      <c r="S54" s="26">
        <v>214.1</v>
      </c>
      <c r="T54" s="26">
        <v>85.899999999999906</v>
      </c>
      <c r="U54">
        <v>71.599999999999994</v>
      </c>
      <c r="V54">
        <f t="shared" si="2"/>
        <v>-1578.9000000000003</v>
      </c>
      <c r="W54">
        <v>161</v>
      </c>
      <c r="X54">
        <v>39</v>
      </c>
      <c r="Y54">
        <v>18.5</v>
      </c>
      <c r="Z54">
        <f t="shared" si="3"/>
        <v>-1084.8</v>
      </c>
      <c r="AA54" s="26" t="s">
        <v>810</v>
      </c>
      <c r="AB54">
        <v>9.4000000000000199</v>
      </c>
      <c r="AC54">
        <v>-9.1999999999999993</v>
      </c>
      <c r="AD54">
        <f t="shared" si="4"/>
        <v>-319.79999999999984</v>
      </c>
      <c r="AE54" s="26" t="s">
        <v>811</v>
      </c>
      <c r="AF54" s="26" t="s">
        <v>812</v>
      </c>
      <c r="AG54">
        <v>-2.8</v>
      </c>
      <c r="AH54">
        <f t="shared" si="5"/>
        <v>-109.5</v>
      </c>
      <c r="AI54" s="26" t="s">
        <v>880</v>
      </c>
      <c r="AJ54">
        <v>748.5</v>
      </c>
      <c r="AK54">
        <v>247.4</v>
      </c>
      <c r="AL54">
        <f t="shared" si="6"/>
        <v>-1800.8999999999992</v>
      </c>
    </row>
    <row r="55" spans="1:38">
      <c r="A55" t="s">
        <v>583</v>
      </c>
      <c r="B55" s="19">
        <v>45302</v>
      </c>
      <c r="C55" s="19">
        <v>45295.395833333336</v>
      </c>
      <c r="D55">
        <v>200</v>
      </c>
      <c r="E55">
        <v>21650</v>
      </c>
      <c r="F55">
        <v>21650</v>
      </c>
      <c r="G55">
        <v>0</v>
      </c>
      <c r="I55" s="26">
        <v>150.14999999999901</v>
      </c>
      <c r="J55" s="26">
        <v>49.85</v>
      </c>
      <c r="K55">
        <v>-49.8</v>
      </c>
      <c r="L55">
        <f t="shared" si="0"/>
        <v>-70.999999999999901</v>
      </c>
      <c r="N55">
        <v>163.1</v>
      </c>
      <c r="O55">
        <v>26.5</v>
      </c>
      <c r="P55">
        <v>-32.799999999999997</v>
      </c>
      <c r="Q55">
        <f t="shared" si="1"/>
        <v>395.1</v>
      </c>
      <c r="S55">
        <v>194.1</v>
      </c>
      <c r="T55">
        <v>105.9</v>
      </c>
      <c r="U55">
        <v>190</v>
      </c>
      <c r="V55">
        <f t="shared" si="2"/>
        <v>-1388.9000000000003</v>
      </c>
      <c r="W55">
        <v>153.19999999999999</v>
      </c>
      <c r="X55" s="26" t="s">
        <v>759</v>
      </c>
      <c r="Y55">
        <v>149.19999999999999</v>
      </c>
      <c r="Z55">
        <f t="shared" si="3"/>
        <v>-935.59999999999991</v>
      </c>
      <c r="AA55">
        <v>88.75</v>
      </c>
      <c r="AB55">
        <v>11.25</v>
      </c>
      <c r="AC55">
        <v>84.7</v>
      </c>
      <c r="AD55">
        <f t="shared" si="4"/>
        <v>-235.09999999999985</v>
      </c>
      <c r="AE55">
        <v>47.05</v>
      </c>
      <c r="AF55" s="26" t="s">
        <v>813</v>
      </c>
      <c r="AG55">
        <v>43</v>
      </c>
      <c r="AH55">
        <f t="shared" si="5"/>
        <v>-66.5</v>
      </c>
      <c r="AI55" s="26" t="s">
        <v>881</v>
      </c>
      <c r="AJ55" s="26" t="s">
        <v>882</v>
      </c>
      <c r="AK55">
        <v>81.7</v>
      </c>
      <c r="AL55">
        <f t="shared" si="6"/>
        <v>-1719.1999999999991</v>
      </c>
    </row>
    <row r="56" spans="1:38">
      <c r="A56" t="s">
        <v>583</v>
      </c>
      <c r="B56" s="19">
        <v>45309</v>
      </c>
      <c r="C56" s="19">
        <v>45302.395833333336</v>
      </c>
      <c r="D56">
        <v>200</v>
      </c>
      <c r="E56">
        <v>21650</v>
      </c>
      <c r="F56">
        <v>21500</v>
      </c>
      <c r="G56">
        <v>-150</v>
      </c>
      <c r="I56" s="26">
        <v>155.79999999999899</v>
      </c>
      <c r="J56" s="26">
        <v>44.2</v>
      </c>
      <c r="K56">
        <v>-44.2</v>
      </c>
      <c r="L56">
        <f t="shared" si="0"/>
        <v>-115.1999999999999</v>
      </c>
      <c r="N56">
        <v>163.05000000000001</v>
      </c>
      <c r="O56" s="26">
        <v>29.049999999999901</v>
      </c>
      <c r="P56">
        <v>150.4</v>
      </c>
      <c r="Q56">
        <f t="shared" si="1"/>
        <v>545.5</v>
      </c>
      <c r="S56">
        <v>198.8</v>
      </c>
      <c r="T56" s="26">
        <v>101.19999999999899</v>
      </c>
      <c r="U56">
        <v>11.4</v>
      </c>
      <c r="V56">
        <f t="shared" si="2"/>
        <v>-1377.5000000000002</v>
      </c>
      <c r="W56">
        <v>154.25</v>
      </c>
      <c r="X56">
        <v>45.75</v>
      </c>
      <c r="Y56">
        <v>-33.200000000000003</v>
      </c>
      <c r="Z56">
        <f t="shared" si="3"/>
        <v>-968.8</v>
      </c>
      <c r="AA56">
        <v>87.9</v>
      </c>
      <c r="AB56" s="26" t="s">
        <v>814</v>
      </c>
      <c r="AC56">
        <v>-12.2</v>
      </c>
      <c r="AD56">
        <f t="shared" si="4"/>
        <v>-247.29999999999984</v>
      </c>
      <c r="AE56" s="26" t="s">
        <v>815</v>
      </c>
      <c r="AF56" s="26" t="s">
        <v>816</v>
      </c>
      <c r="AG56">
        <v>-2.6</v>
      </c>
      <c r="AH56">
        <f t="shared" si="5"/>
        <v>-69.099999999999994</v>
      </c>
      <c r="AI56" s="26" t="s">
        <v>883</v>
      </c>
      <c r="AJ56" s="26" t="s">
        <v>884</v>
      </c>
      <c r="AK56">
        <v>224.9</v>
      </c>
      <c r="AL56">
        <f t="shared" si="6"/>
        <v>-1494.299999999999</v>
      </c>
    </row>
    <row r="57" spans="1:38">
      <c r="A57" t="s">
        <v>583</v>
      </c>
      <c r="B57" s="19">
        <v>45316</v>
      </c>
      <c r="C57" s="19">
        <v>45309.395833333336</v>
      </c>
      <c r="D57">
        <v>200</v>
      </c>
      <c r="E57">
        <v>21450</v>
      </c>
      <c r="F57">
        <v>21400</v>
      </c>
      <c r="G57">
        <v>-50</v>
      </c>
      <c r="I57" s="26">
        <v>160</v>
      </c>
      <c r="J57" s="26">
        <v>39.999999999999901</v>
      </c>
      <c r="K57">
        <v>-39.9</v>
      </c>
      <c r="L57">
        <f t="shared" si="0"/>
        <v>-155.09999999999991</v>
      </c>
      <c r="N57">
        <v>170.7</v>
      </c>
      <c r="O57">
        <v>29.4</v>
      </c>
      <c r="P57">
        <v>74.2</v>
      </c>
      <c r="Q57">
        <f t="shared" si="1"/>
        <v>619.70000000000005</v>
      </c>
      <c r="S57" s="26">
        <v>216.349999999999</v>
      </c>
      <c r="T57" s="26">
        <v>83.65</v>
      </c>
      <c r="U57">
        <v>113</v>
      </c>
      <c r="V57">
        <f t="shared" si="2"/>
        <v>-1264.5000000000002</v>
      </c>
      <c r="W57" s="26" t="s">
        <v>817</v>
      </c>
      <c r="X57" s="26" t="s">
        <v>818</v>
      </c>
      <c r="Y57">
        <v>58.3</v>
      </c>
      <c r="Z57">
        <f t="shared" si="3"/>
        <v>-910.5</v>
      </c>
      <c r="AA57" s="26" t="s">
        <v>810</v>
      </c>
      <c r="AB57">
        <v>9.4000000000000199</v>
      </c>
      <c r="AC57">
        <v>-8.6999999999999993</v>
      </c>
      <c r="AD57">
        <f t="shared" si="4"/>
        <v>-255.99999999999983</v>
      </c>
      <c r="AE57" s="26" t="s">
        <v>819</v>
      </c>
      <c r="AF57" s="26" t="s">
        <v>820</v>
      </c>
      <c r="AG57">
        <v>-2</v>
      </c>
      <c r="AH57">
        <f t="shared" si="5"/>
        <v>-71.099999999999994</v>
      </c>
      <c r="AI57">
        <v>357.3</v>
      </c>
      <c r="AJ57">
        <v>642.70000000000005</v>
      </c>
      <c r="AK57">
        <v>9.6</v>
      </c>
      <c r="AL57">
        <f t="shared" si="6"/>
        <v>-1484.6999999999991</v>
      </c>
    </row>
    <row r="58" spans="1:38">
      <c r="A58" t="s">
        <v>583</v>
      </c>
      <c r="B58" s="19">
        <v>45323</v>
      </c>
      <c r="C58" s="19">
        <v>45316.395833333336</v>
      </c>
      <c r="D58">
        <v>200</v>
      </c>
      <c r="E58">
        <v>21350</v>
      </c>
      <c r="F58">
        <v>21700</v>
      </c>
      <c r="G58">
        <v>350</v>
      </c>
      <c r="I58" s="26">
        <v>166.1</v>
      </c>
      <c r="J58" s="26">
        <v>33.899999999999899</v>
      </c>
      <c r="K58">
        <v>17.600000000000001</v>
      </c>
      <c r="L58">
        <f t="shared" si="0"/>
        <v>-137.49999999999991</v>
      </c>
      <c r="N58">
        <v>170.6</v>
      </c>
      <c r="O58" s="26">
        <v>29.599999999999898</v>
      </c>
      <c r="P58">
        <v>-29.4</v>
      </c>
      <c r="Q58">
        <f t="shared" si="1"/>
        <v>590.30000000000007</v>
      </c>
      <c r="S58" s="26">
        <v>222.8</v>
      </c>
      <c r="T58" s="26">
        <v>77.199999999999903</v>
      </c>
      <c r="U58">
        <v>-76.8</v>
      </c>
      <c r="V58">
        <f t="shared" si="2"/>
        <v>-1341.3000000000002</v>
      </c>
      <c r="W58" s="26" t="s">
        <v>821</v>
      </c>
      <c r="X58" s="26" t="s">
        <v>822</v>
      </c>
      <c r="Y58">
        <v>-34.700000000000003</v>
      </c>
      <c r="Z58">
        <f t="shared" si="3"/>
        <v>-945.2</v>
      </c>
      <c r="AA58" s="26" t="s">
        <v>823</v>
      </c>
      <c r="AB58" s="26" t="s">
        <v>824</v>
      </c>
      <c r="AC58">
        <v>-8</v>
      </c>
      <c r="AD58">
        <f t="shared" si="4"/>
        <v>-263.99999999999983</v>
      </c>
      <c r="AE58" s="26" t="s">
        <v>825</v>
      </c>
      <c r="AF58" s="26" t="s">
        <v>826</v>
      </c>
      <c r="AG58">
        <v>-0.8</v>
      </c>
      <c r="AH58">
        <f t="shared" si="5"/>
        <v>-71.899999999999991</v>
      </c>
      <c r="AI58">
        <v>321.2</v>
      </c>
      <c r="AJ58">
        <v>678.8</v>
      </c>
      <c r="AK58">
        <v>302.8</v>
      </c>
      <c r="AL58">
        <f t="shared" si="6"/>
        <v>-1181.8999999999992</v>
      </c>
    </row>
    <row r="59" spans="1:38">
      <c r="A59" t="s">
        <v>583</v>
      </c>
      <c r="B59" s="19">
        <v>45330</v>
      </c>
      <c r="C59" s="19">
        <v>45323.395833333336</v>
      </c>
      <c r="D59">
        <v>200</v>
      </c>
      <c r="E59">
        <v>21700</v>
      </c>
      <c r="F59">
        <v>21750</v>
      </c>
      <c r="G59">
        <v>50</v>
      </c>
      <c r="I59">
        <v>162.94999999999999</v>
      </c>
      <c r="J59" s="26">
        <v>37.049999999999997</v>
      </c>
      <c r="K59">
        <v>-18.7</v>
      </c>
      <c r="L59">
        <f t="shared" si="0"/>
        <v>-156.1999999999999</v>
      </c>
      <c r="N59" s="26">
        <v>166.95</v>
      </c>
      <c r="O59" s="26">
        <v>36.949999999999903</v>
      </c>
      <c r="P59">
        <v>-33</v>
      </c>
      <c r="Q59">
        <f t="shared" si="1"/>
        <v>557.30000000000007</v>
      </c>
      <c r="S59">
        <v>211.3</v>
      </c>
      <c r="T59" s="26">
        <v>88.699999999999903</v>
      </c>
      <c r="U59">
        <v>192.8</v>
      </c>
      <c r="V59">
        <f t="shared" si="2"/>
        <v>-1148.5000000000002</v>
      </c>
      <c r="W59" s="26" t="s">
        <v>827</v>
      </c>
      <c r="X59" s="26" t="s">
        <v>828</v>
      </c>
      <c r="Y59">
        <v>141.1</v>
      </c>
      <c r="Z59">
        <f t="shared" si="3"/>
        <v>-804.1</v>
      </c>
      <c r="AA59" s="26" t="s">
        <v>829</v>
      </c>
      <c r="AB59" s="26" t="s">
        <v>830</v>
      </c>
      <c r="AC59">
        <v>71</v>
      </c>
      <c r="AD59">
        <f t="shared" si="4"/>
        <v>-192.99999999999983</v>
      </c>
      <c r="AE59" s="26" t="s">
        <v>643</v>
      </c>
      <c r="AF59" s="26" t="s">
        <v>644</v>
      </c>
      <c r="AG59">
        <v>28.1</v>
      </c>
      <c r="AH59">
        <f t="shared" si="5"/>
        <v>-43.79999999999999</v>
      </c>
      <c r="AI59">
        <v>355.7</v>
      </c>
      <c r="AJ59">
        <v>644.29999999999995</v>
      </c>
      <c r="AK59">
        <v>144.30000000000001</v>
      </c>
      <c r="AL59">
        <f t="shared" si="6"/>
        <v>-1037.5999999999992</v>
      </c>
    </row>
    <row r="60" spans="1:38">
      <c r="A60" t="s">
        <v>583</v>
      </c>
      <c r="B60" s="19">
        <v>45337</v>
      </c>
      <c r="C60" s="19">
        <v>45330.395833333336</v>
      </c>
      <c r="D60">
        <v>200</v>
      </c>
      <c r="E60">
        <v>21700</v>
      </c>
      <c r="F60">
        <v>21950</v>
      </c>
      <c r="G60">
        <v>250</v>
      </c>
      <c r="I60" s="26">
        <v>163.79999999999899</v>
      </c>
      <c r="J60" s="26">
        <v>36.200000000000003</v>
      </c>
      <c r="K60">
        <v>152.80000000000001</v>
      </c>
      <c r="L60">
        <f t="shared" si="0"/>
        <v>-3.399999999999892</v>
      </c>
      <c r="N60">
        <v>173.3</v>
      </c>
      <c r="O60" s="26">
        <v>26.099999999999898</v>
      </c>
      <c r="P60">
        <v>-26.6</v>
      </c>
      <c r="Q60">
        <f t="shared" si="1"/>
        <v>530.70000000000005</v>
      </c>
      <c r="S60">
        <v>222</v>
      </c>
      <c r="T60">
        <v>78</v>
      </c>
      <c r="U60">
        <v>10.6</v>
      </c>
      <c r="V60">
        <f t="shared" si="2"/>
        <v>-1137.9000000000003</v>
      </c>
      <c r="W60" s="26" t="s">
        <v>587</v>
      </c>
      <c r="X60" s="26" t="s">
        <v>831</v>
      </c>
      <c r="Y60">
        <v>-35.6</v>
      </c>
      <c r="Z60">
        <f t="shared" si="3"/>
        <v>-839.7</v>
      </c>
      <c r="AA60" s="26" t="s">
        <v>832</v>
      </c>
      <c r="AB60" s="26" t="s">
        <v>833</v>
      </c>
      <c r="AC60">
        <v>-9.5</v>
      </c>
      <c r="AD60">
        <f t="shared" si="4"/>
        <v>-202.49999999999983</v>
      </c>
      <c r="AE60" s="26" t="s">
        <v>834</v>
      </c>
      <c r="AF60" s="26" t="s">
        <v>835</v>
      </c>
      <c r="AG60">
        <v>-3.7</v>
      </c>
      <c r="AH60">
        <f t="shared" si="5"/>
        <v>-47.499999999999993</v>
      </c>
      <c r="AI60" s="26" t="s">
        <v>885</v>
      </c>
      <c r="AJ60">
        <v>680.5</v>
      </c>
      <c r="AK60">
        <v>-0.4</v>
      </c>
      <c r="AL60">
        <f t="shared" si="6"/>
        <v>-1037.9999999999993</v>
      </c>
    </row>
    <row r="61" spans="1:38">
      <c r="A61" t="s">
        <v>583</v>
      </c>
      <c r="B61" s="19">
        <v>45344</v>
      </c>
      <c r="C61" s="19">
        <v>45337.395833333336</v>
      </c>
      <c r="D61">
        <v>200</v>
      </c>
      <c r="E61">
        <v>21900</v>
      </c>
      <c r="F61">
        <v>22250</v>
      </c>
      <c r="G61">
        <v>350</v>
      </c>
      <c r="I61">
        <v>157.94999999999999</v>
      </c>
      <c r="J61">
        <v>42.05</v>
      </c>
      <c r="K61">
        <v>38</v>
      </c>
      <c r="L61">
        <f t="shared" si="0"/>
        <v>34.600000000000108</v>
      </c>
      <c r="N61">
        <v>171.05</v>
      </c>
      <c r="O61" s="26">
        <v>40.849999999999902</v>
      </c>
      <c r="P61">
        <v>-28.9</v>
      </c>
      <c r="Q61">
        <f t="shared" si="1"/>
        <v>501.80000000000007</v>
      </c>
      <c r="S61" s="26">
        <v>215.95</v>
      </c>
      <c r="T61" s="26">
        <v>84.049999999999898</v>
      </c>
      <c r="U61">
        <v>-84</v>
      </c>
      <c r="V61">
        <f t="shared" si="2"/>
        <v>-1221.9000000000003</v>
      </c>
      <c r="W61">
        <v>162.69999999999999</v>
      </c>
      <c r="X61" s="26" t="s">
        <v>836</v>
      </c>
      <c r="Y61">
        <v>-37.299999999999997</v>
      </c>
      <c r="Z61">
        <f t="shared" si="3"/>
        <v>-877</v>
      </c>
      <c r="AA61" s="26" t="s">
        <v>837</v>
      </c>
      <c r="AB61" s="26" t="s">
        <v>838</v>
      </c>
      <c r="AC61">
        <v>-10</v>
      </c>
      <c r="AD61">
        <f t="shared" si="4"/>
        <v>-212.49999999999983</v>
      </c>
      <c r="AE61" s="26" t="s">
        <v>585</v>
      </c>
      <c r="AF61" s="26" t="s">
        <v>839</v>
      </c>
      <c r="AG61">
        <v>-3</v>
      </c>
      <c r="AH61">
        <f t="shared" si="5"/>
        <v>-50.499999999999993</v>
      </c>
      <c r="AI61">
        <v>320.05</v>
      </c>
      <c r="AJ61">
        <v>679.95</v>
      </c>
      <c r="AK61">
        <v>53.3</v>
      </c>
      <c r="AL61">
        <f t="shared" si="6"/>
        <v>-984.69999999999936</v>
      </c>
    </row>
    <row r="62" spans="1:38">
      <c r="A62" t="s">
        <v>583</v>
      </c>
      <c r="B62" s="19">
        <v>45351</v>
      </c>
      <c r="C62" s="19">
        <v>45344.395833333336</v>
      </c>
      <c r="D62">
        <v>200</v>
      </c>
      <c r="E62">
        <v>22250</v>
      </c>
      <c r="F62">
        <v>22050</v>
      </c>
      <c r="G62">
        <v>-200</v>
      </c>
      <c r="I62">
        <v>161.4</v>
      </c>
      <c r="J62">
        <v>38.6</v>
      </c>
      <c r="K62">
        <v>-38.6</v>
      </c>
      <c r="L62">
        <f t="shared" si="0"/>
        <v>-3.9999999999998934</v>
      </c>
      <c r="N62">
        <v>168.5</v>
      </c>
      <c r="O62">
        <v>27.75</v>
      </c>
      <c r="P62">
        <v>103</v>
      </c>
      <c r="Q62">
        <f t="shared" si="1"/>
        <v>604.80000000000007</v>
      </c>
      <c r="S62">
        <v>215</v>
      </c>
      <c r="T62">
        <v>85</v>
      </c>
      <c r="U62">
        <v>-51.6</v>
      </c>
      <c r="V62">
        <f t="shared" si="2"/>
        <v>-1273.5000000000002</v>
      </c>
      <c r="W62">
        <v>161.80000000000001</v>
      </c>
      <c r="X62" s="26" t="s">
        <v>840</v>
      </c>
      <c r="Y62">
        <v>-38.799999999999997</v>
      </c>
      <c r="Z62">
        <f t="shared" si="3"/>
        <v>-915.8</v>
      </c>
      <c r="AA62">
        <v>90.05</v>
      </c>
      <c r="AB62" s="26" t="s">
        <v>841</v>
      </c>
      <c r="AC62">
        <v>-10.5</v>
      </c>
      <c r="AD62">
        <f t="shared" si="4"/>
        <v>-222.99999999999983</v>
      </c>
      <c r="AE62" s="26" t="s">
        <v>842</v>
      </c>
      <c r="AF62" s="26" t="s">
        <v>843</v>
      </c>
      <c r="AG62">
        <v>-2.6</v>
      </c>
      <c r="AH62">
        <f t="shared" si="5"/>
        <v>-53.099999999999994</v>
      </c>
      <c r="AI62">
        <v>324.45</v>
      </c>
      <c r="AJ62">
        <v>675.55</v>
      </c>
      <c r="AK62">
        <v>-118.8</v>
      </c>
      <c r="AL62">
        <f t="shared" si="6"/>
        <v>-1103.4999999999993</v>
      </c>
    </row>
    <row r="63" spans="1:38">
      <c r="A63" t="s">
        <v>583</v>
      </c>
      <c r="B63" s="19">
        <v>45358</v>
      </c>
      <c r="C63" s="19">
        <v>45351.395833333336</v>
      </c>
      <c r="D63">
        <v>200</v>
      </c>
      <c r="E63">
        <v>22050</v>
      </c>
      <c r="F63">
        <v>22500</v>
      </c>
      <c r="G63">
        <v>450</v>
      </c>
      <c r="I63">
        <v>158.19999999999999</v>
      </c>
      <c r="J63" s="26">
        <v>41.8</v>
      </c>
      <c r="K63">
        <v>-42.4</v>
      </c>
      <c r="L63">
        <f t="shared" si="0"/>
        <v>-46.399999999999892</v>
      </c>
      <c r="N63">
        <v>172.25</v>
      </c>
      <c r="O63" s="26">
        <v>35.049999999999997</v>
      </c>
      <c r="P63">
        <v>-27.7</v>
      </c>
      <c r="Q63">
        <f t="shared" si="1"/>
        <v>577.1</v>
      </c>
      <c r="S63">
        <v>219.65</v>
      </c>
      <c r="T63">
        <v>80.349999999999994</v>
      </c>
      <c r="U63">
        <v>-80.5</v>
      </c>
      <c r="V63">
        <f t="shared" si="2"/>
        <v>-1354.0000000000002</v>
      </c>
      <c r="W63">
        <v>164.1</v>
      </c>
      <c r="X63" s="26" t="s">
        <v>844</v>
      </c>
      <c r="Y63">
        <v>-35.6</v>
      </c>
      <c r="Z63">
        <f t="shared" si="3"/>
        <v>-951.4</v>
      </c>
      <c r="AA63">
        <v>91.75</v>
      </c>
      <c r="AB63">
        <v>8.25</v>
      </c>
      <c r="AC63">
        <v>-8.8000000000000007</v>
      </c>
      <c r="AD63">
        <f t="shared" si="4"/>
        <v>-231.79999999999984</v>
      </c>
      <c r="AE63" s="26" t="s">
        <v>845</v>
      </c>
      <c r="AF63" s="26" t="s">
        <v>846</v>
      </c>
      <c r="AG63">
        <v>-1.7</v>
      </c>
      <c r="AH63">
        <f t="shared" si="5"/>
        <v>-54.8</v>
      </c>
      <c r="AI63">
        <v>247.55</v>
      </c>
      <c r="AJ63">
        <v>752.45</v>
      </c>
      <c r="AK63">
        <v>-54.9</v>
      </c>
      <c r="AL63">
        <f t="shared" si="6"/>
        <v>-1158.3999999999994</v>
      </c>
    </row>
    <row r="64" spans="1:38">
      <c r="A64" t="s">
        <v>583</v>
      </c>
      <c r="B64" s="19">
        <v>45365</v>
      </c>
      <c r="C64" s="19">
        <v>45358.395833333336</v>
      </c>
      <c r="D64">
        <v>200</v>
      </c>
      <c r="E64">
        <v>22450</v>
      </c>
      <c r="F64">
        <v>22150</v>
      </c>
      <c r="G64">
        <v>-300</v>
      </c>
      <c r="I64">
        <v>152.6</v>
      </c>
      <c r="J64" s="26">
        <v>47.4</v>
      </c>
      <c r="K64">
        <v>-47.4</v>
      </c>
      <c r="L64">
        <f t="shared" si="0"/>
        <v>-93.799999999999898</v>
      </c>
      <c r="N64">
        <v>165.05</v>
      </c>
      <c r="O64" s="26">
        <v>46.299999999999898</v>
      </c>
      <c r="P64">
        <v>61.7</v>
      </c>
      <c r="Q64">
        <f t="shared" si="1"/>
        <v>638.80000000000007</v>
      </c>
      <c r="S64">
        <v>192.15</v>
      </c>
      <c r="T64">
        <v>107.85</v>
      </c>
      <c r="U64">
        <v>-107.1</v>
      </c>
      <c r="V64">
        <f t="shared" si="2"/>
        <v>-1461.1000000000001</v>
      </c>
      <c r="W64">
        <v>150</v>
      </c>
      <c r="X64">
        <v>50</v>
      </c>
      <c r="Y64">
        <v>-49.6</v>
      </c>
      <c r="Z64">
        <f t="shared" si="3"/>
        <v>-1001</v>
      </c>
      <c r="AA64">
        <v>87.5</v>
      </c>
      <c r="AB64">
        <v>12.5</v>
      </c>
      <c r="AC64">
        <v>-12</v>
      </c>
      <c r="AD64">
        <f t="shared" si="4"/>
        <v>-243.79999999999984</v>
      </c>
      <c r="AE64">
        <v>48.25</v>
      </c>
      <c r="AF64">
        <v>1.75</v>
      </c>
      <c r="AG64">
        <v>-1</v>
      </c>
      <c r="AH64">
        <f t="shared" si="5"/>
        <v>-55.8</v>
      </c>
      <c r="AI64">
        <v>310.8</v>
      </c>
      <c r="AJ64">
        <v>689.2</v>
      </c>
      <c r="AK64">
        <v>174.9</v>
      </c>
      <c r="AL64">
        <f t="shared" si="6"/>
        <v>-983.49999999999943</v>
      </c>
    </row>
    <row r="65" spans="1:38">
      <c r="A65" t="s">
        <v>583</v>
      </c>
      <c r="B65" s="19">
        <v>45372</v>
      </c>
      <c r="C65" s="19">
        <v>45365.395833333336</v>
      </c>
      <c r="D65">
        <v>200</v>
      </c>
      <c r="E65">
        <v>22150</v>
      </c>
      <c r="F65">
        <v>22050</v>
      </c>
      <c r="G65">
        <v>-100</v>
      </c>
      <c r="I65">
        <v>157.4</v>
      </c>
      <c r="J65">
        <v>42.6</v>
      </c>
      <c r="K65">
        <v>-42.6</v>
      </c>
      <c r="L65">
        <f t="shared" si="0"/>
        <v>-136.39999999999989</v>
      </c>
      <c r="N65" s="26">
        <v>173.85</v>
      </c>
      <c r="O65" s="26">
        <v>33.85</v>
      </c>
      <c r="P65">
        <v>109.7</v>
      </c>
      <c r="Q65">
        <f t="shared" si="1"/>
        <v>748.50000000000011</v>
      </c>
      <c r="S65">
        <v>214.1</v>
      </c>
      <c r="T65">
        <v>85.9</v>
      </c>
      <c r="U65">
        <v>78.2</v>
      </c>
      <c r="V65">
        <f t="shared" si="2"/>
        <v>-1382.9</v>
      </c>
      <c r="W65" s="26" t="s">
        <v>847</v>
      </c>
      <c r="X65" s="26" t="s">
        <v>848</v>
      </c>
      <c r="Y65">
        <v>24.4</v>
      </c>
      <c r="Z65">
        <f t="shared" si="3"/>
        <v>-976.6</v>
      </c>
      <c r="AA65" s="26" t="s">
        <v>849</v>
      </c>
      <c r="AB65" s="26" t="s">
        <v>850</v>
      </c>
      <c r="AC65">
        <v>-10.1</v>
      </c>
      <c r="AD65">
        <f t="shared" si="4"/>
        <v>-253.89999999999984</v>
      </c>
      <c r="AE65" s="26" t="s">
        <v>851</v>
      </c>
      <c r="AF65">
        <v>3.0999999999999801</v>
      </c>
      <c r="AG65">
        <v>-3</v>
      </c>
      <c r="AH65">
        <f t="shared" si="5"/>
        <v>-58.8</v>
      </c>
      <c r="AI65" s="26" t="s">
        <v>886</v>
      </c>
      <c r="AJ65" s="26" t="s">
        <v>887</v>
      </c>
      <c r="AK65">
        <v>-54</v>
      </c>
      <c r="AL65">
        <f t="shared" si="6"/>
        <v>-1037.4999999999995</v>
      </c>
    </row>
    <row r="66" spans="1:38">
      <c r="A66" t="s">
        <v>583</v>
      </c>
      <c r="B66" s="19">
        <v>45379</v>
      </c>
      <c r="C66" s="19">
        <v>45372.395833333336</v>
      </c>
      <c r="D66">
        <v>200</v>
      </c>
      <c r="E66">
        <v>22000</v>
      </c>
      <c r="F66">
        <v>22350</v>
      </c>
      <c r="G66">
        <v>350</v>
      </c>
      <c r="I66" s="26">
        <v>151.44999999999999</v>
      </c>
      <c r="J66" s="26">
        <v>48.549999999999898</v>
      </c>
      <c r="K66">
        <v>21.2</v>
      </c>
      <c r="L66">
        <f t="shared" si="0"/>
        <v>-115.19999999999989</v>
      </c>
      <c r="N66">
        <v>174.65</v>
      </c>
      <c r="O66">
        <v>34.299999999999997</v>
      </c>
      <c r="P66">
        <v>-25.3</v>
      </c>
      <c r="Q66">
        <f t="shared" si="1"/>
        <v>723.20000000000016</v>
      </c>
      <c r="S66" s="26">
        <v>203.29999999999899</v>
      </c>
      <c r="T66" s="26">
        <v>96.7</v>
      </c>
      <c r="U66">
        <v>-96.3</v>
      </c>
      <c r="V66">
        <f t="shared" si="2"/>
        <v>-1479.2</v>
      </c>
      <c r="W66" s="26" t="s">
        <v>852</v>
      </c>
      <c r="X66" s="26" t="s">
        <v>853</v>
      </c>
      <c r="Y66">
        <v>-45.1</v>
      </c>
      <c r="Z66">
        <f t="shared" si="3"/>
        <v>-1021.7</v>
      </c>
      <c r="AA66" s="26" t="s">
        <v>854</v>
      </c>
      <c r="AB66" s="26" t="s">
        <v>855</v>
      </c>
      <c r="AC66">
        <v>-11.9</v>
      </c>
      <c r="AD66">
        <f t="shared" si="4"/>
        <v>-265.79999999999984</v>
      </c>
      <c r="AE66" s="26" t="s">
        <v>856</v>
      </c>
      <c r="AF66">
        <v>4.1500000000000199</v>
      </c>
      <c r="AG66">
        <v>-4</v>
      </c>
      <c r="AH66">
        <f t="shared" si="5"/>
        <v>-62.8</v>
      </c>
      <c r="AI66">
        <v>265.3</v>
      </c>
      <c r="AJ66">
        <v>734.7</v>
      </c>
      <c r="AK66">
        <v>51.4</v>
      </c>
      <c r="AL66">
        <f t="shared" si="6"/>
        <v>-986.09999999999957</v>
      </c>
    </row>
    <row r="67" spans="1:38">
      <c r="A67" t="s">
        <v>583</v>
      </c>
      <c r="B67" s="19">
        <v>45386</v>
      </c>
      <c r="C67" s="19">
        <v>45379.395833333336</v>
      </c>
      <c r="D67">
        <v>200</v>
      </c>
      <c r="E67">
        <v>22300</v>
      </c>
      <c r="F67">
        <v>22550</v>
      </c>
      <c r="G67">
        <v>250</v>
      </c>
      <c r="I67">
        <v>151.6</v>
      </c>
      <c r="J67" s="26">
        <v>48.4</v>
      </c>
      <c r="K67">
        <v>136.6</v>
      </c>
      <c r="L67">
        <f t="shared" si="0"/>
        <v>21.400000000000105</v>
      </c>
      <c r="N67">
        <v>175.2</v>
      </c>
      <c r="O67" s="26">
        <v>26.149999999999899</v>
      </c>
      <c r="P67">
        <v>-24.8</v>
      </c>
      <c r="Q67">
        <f t="shared" si="1"/>
        <v>698.4000000000002</v>
      </c>
      <c r="S67" s="26">
        <v>198.6</v>
      </c>
      <c r="T67" s="26">
        <v>101.399999999999</v>
      </c>
      <c r="U67">
        <v>-15.3</v>
      </c>
      <c r="V67">
        <f t="shared" si="2"/>
        <v>-1494.5</v>
      </c>
      <c r="W67" s="26" t="s">
        <v>857</v>
      </c>
      <c r="X67" s="26" t="s">
        <v>858</v>
      </c>
      <c r="Y67">
        <v>-48.5</v>
      </c>
      <c r="Z67">
        <f t="shared" si="3"/>
        <v>-1070.2</v>
      </c>
      <c r="AA67" s="26" t="s">
        <v>859</v>
      </c>
      <c r="AB67" s="26" t="s">
        <v>860</v>
      </c>
      <c r="AC67">
        <v>-13.4</v>
      </c>
      <c r="AD67">
        <f t="shared" si="4"/>
        <v>-279.19999999999982</v>
      </c>
      <c r="AE67" s="26" t="s">
        <v>861</v>
      </c>
      <c r="AF67">
        <v>5.1999999999999602</v>
      </c>
      <c r="AG67">
        <v>-4.5999999999999996</v>
      </c>
      <c r="AH67">
        <f t="shared" si="5"/>
        <v>-67.399999999999991</v>
      </c>
      <c r="AI67" s="26" t="s">
        <v>888</v>
      </c>
      <c r="AJ67">
        <v>752.6</v>
      </c>
      <c r="AK67">
        <v>43.4</v>
      </c>
      <c r="AL67">
        <f t="shared" si="6"/>
        <v>-942.69999999999959</v>
      </c>
    </row>
    <row r="68" spans="1:38">
      <c r="A68" t="s">
        <v>583</v>
      </c>
      <c r="B68" s="19">
        <v>45392</v>
      </c>
      <c r="C68" s="19">
        <v>45386.395833333336</v>
      </c>
      <c r="D68">
        <v>200</v>
      </c>
      <c r="E68">
        <v>22550</v>
      </c>
      <c r="F68">
        <v>22750</v>
      </c>
      <c r="G68">
        <v>200</v>
      </c>
      <c r="I68">
        <v>151.94999999999999</v>
      </c>
      <c r="J68">
        <v>48.05</v>
      </c>
      <c r="K68">
        <v>148</v>
      </c>
      <c r="L68">
        <f>K68+L67</f>
        <v>169.40000000000009</v>
      </c>
      <c r="N68">
        <v>162.55000000000001</v>
      </c>
      <c r="O68" s="26">
        <v>28.9499999999999</v>
      </c>
      <c r="P68">
        <v>-37.4</v>
      </c>
      <c r="Q68">
        <f>P68+Q67</f>
        <v>661.00000000000023</v>
      </c>
      <c r="S68" s="26">
        <v>192.39999999999901</v>
      </c>
      <c r="T68" s="26">
        <v>107.6</v>
      </c>
      <c r="U68">
        <v>-11.6</v>
      </c>
      <c r="V68">
        <f>U68+V67</f>
        <v>-1506.1</v>
      </c>
      <c r="W68">
        <v>151.25</v>
      </c>
      <c r="X68">
        <v>48.75</v>
      </c>
      <c r="Y68">
        <v>-48.8</v>
      </c>
      <c r="Z68">
        <f>Y68+Z67</f>
        <v>-1119</v>
      </c>
      <c r="AA68" s="26" t="s">
        <v>862</v>
      </c>
      <c r="AB68" s="26" t="s">
        <v>863</v>
      </c>
      <c r="AC68">
        <v>-12.3</v>
      </c>
      <c r="AD68">
        <f>AC68+AD67</f>
        <v>-291.49999999999983</v>
      </c>
      <c r="AE68" s="26" t="s">
        <v>864</v>
      </c>
      <c r="AF68">
        <v>2.6500000000000199</v>
      </c>
      <c r="AG68">
        <v>-2.8</v>
      </c>
      <c r="AH68">
        <f>AG68+AH67</f>
        <v>-70.199999999999989</v>
      </c>
      <c r="AI68" s="26" t="s">
        <v>889</v>
      </c>
      <c r="AJ68">
        <v>740.05</v>
      </c>
      <c r="AK68">
        <v>-494.4</v>
      </c>
      <c r="AL68">
        <f>AK68+AL67</f>
        <v>-1437.0999999999995</v>
      </c>
    </row>
    <row r="69" spans="1:38">
      <c r="A69" t="s">
        <v>583</v>
      </c>
      <c r="B69" s="19">
        <v>45400</v>
      </c>
      <c r="C69" s="19">
        <v>45392.395833333336</v>
      </c>
      <c r="D69">
        <v>200</v>
      </c>
      <c r="E69">
        <v>22750</v>
      </c>
      <c r="F69">
        <v>22050</v>
      </c>
      <c r="G69">
        <v>-700</v>
      </c>
      <c r="I69" s="26">
        <v>153.89999999999901</v>
      </c>
      <c r="J69" s="26">
        <v>46.1</v>
      </c>
      <c r="K69">
        <v>-46.1</v>
      </c>
      <c r="L69">
        <f>K69+L68</f>
        <v>123.3000000000001</v>
      </c>
      <c r="N69">
        <v>164.85</v>
      </c>
      <c r="O69" s="26">
        <v>26.6999999999999</v>
      </c>
      <c r="P69">
        <v>-35.5</v>
      </c>
      <c r="Q69">
        <f>P69+Q68</f>
        <v>625.50000000000023</v>
      </c>
      <c r="S69" s="26">
        <v>196.85</v>
      </c>
      <c r="T69" s="26">
        <v>103.149999999999</v>
      </c>
      <c r="U69">
        <v>-101.6</v>
      </c>
      <c r="V69">
        <f>U69+V68</f>
        <v>-1607.6999999999998</v>
      </c>
      <c r="W69">
        <v>152.65</v>
      </c>
      <c r="X69" s="26" t="s">
        <v>865</v>
      </c>
      <c r="Y69">
        <v>-46.4</v>
      </c>
      <c r="Z69">
        <f>Y69+Z68</f>
        <v>-1165.4000000000001</v>
      </c>
      <c r="AA69">
        <v>88.15</v>
      </c>
      <c r="AB69" s="26" t="s">
        <v>866</v>
      </c>
      <c r="AC69">
        <v>-11.6</v>
      </c>
      <c r="AD69">
        <f>AC69+AD68</f>
        <v>-303.09999999999985</v>
      </c>
      <c r="AE69" s="26" t="s">
        <v>867</v>
      </c>
      <c r="AF69" s="26" t="s">
        <v>868</v>
      </c>
      <c r="AG69">
        <v>-1.9</v>
      </c>
      <c r="AH69">
        <f>AG69+AH68</f>
        <v>-72.099999999999994</v>
      </c>
      <c r="AL69">
        <f>AK69+AL68</f>
        <v>-1437.0999999999995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O85"/>
  <sheetViews>
    <sheetView topLeftCell="S24" workbookViewId="0">
      <selection activeCell="AL70" sqref="AL70"/>
    </sheetView>
  </sheetViews>
  <sheetFormatPr defaultColWidth="11" defaultRowHeight="15.75"/>
  <cols>
    <col min="14" max="14" width="11.625" bestFit="1" customWidth="1"/>
    <col min="15" max="15" width="12.875" bestFit="1" customWidth="1"/>
    <col min="34" max="34" width="11.625" bestFit="1" customWidth="1"/>
  </cols>
  <sheetData>
    <row r="1" spans="2:41">
      <c r="B1" t="s">
        <v>27</v>
      </c>
      <c r="M1" t="s">
        <v>41</v>
      </c>
      <c r="W1" t="s">
        <v>139</v>
      </c>
      <c r="Y1">
        <v>16000000</v>
      </c>
      <c r="AG1" t="s">
        <v>163</v>
      </c>
      <c r="AI1">
        <v>20000000</v>
      </c>
    </row>
    <row r="2" spans="2:41">
      <c r="B2" s="200" t="s">
        <v>17</v>
      </c>
      <c r="C2">
        <v>22.8</v>
      </c>
      <c r="E2">
        <f>SUM(C2:C5)</f>
        <v>58.099999999999994</v>
      </c>
      <c r="G2" t="s">
        <v>25</v>
      </c>
      <c r="H2">
        <v>172000</v>
      </c>
      <c r="M2" s="200" t="s">
        <v>17</v>
      </c>
      <c r="P2">
        <f>SUM(N2:N6)</f>
        <v>78.099999999999994</v>
      </c>
      <c r="R2" t="s">
        <v>25</v>
      </c>
      <c r="S2">
        <v>172000</v>
      </c>
      <c r="W2" s="200" t="s">
        <v>17</v>
      </c>
      <c r="X2">
        <v>5321</v>
      </c>
      <c r="Y2" s="17">
        <f>X2*100/Y$1</f>
        <v>3.3256250000000001E-2</v>
      </c>
      <c r="Z2">
        <f>SUM(X2:X6)</f>
        <v>58064</v>
      </c>
      <c r="AA2" s="17">
        <f>Z2*100/Y1</f>
        <v>0.3629</v>
      </c>
      <c r="AB2" t="s">
        <v>25</v>
      </c>
      <c r="AC2">
        <v>172000</v>
      </c>
      <c r="AG2" s="200" t="s">
        <v>17</v>
      </c>
      <c r="AI2" s="17">
        <f>AH2*100/AI$1</f>
        <v>0</v>
      </c>
      <c r="AJ2">
        <f>SUM(AH2:AH6)</f>
        <v>-45223</v>
      </c>
      <c r="AK2" s="17">
        <f>AJ2*100/AI1</f>
        <v>-0.22611500000000001</v>
      </c>
      <c r="AL2" t="s">
        <v>25</v>
      </c>
      <c r="AM2">
        <v>172000</v>
      </c>
    </row>
    <row r="3" spans="2:41">
      <c r="B3" s="200"/>
      <c r="C3">
        <v>-6.4</v>
      </c>
      <c r="G3" t="s">
        <v>22</v>
      </c>
      <c r="H3">
        <v>66000</v>
      </c>
      <c r="M3" s="200"/>
      <c r="N3">
        <v>20.2</v>
      </c>
      <c r="R3" t="s">
        <v>22</v>
      </c>
      <c r="S3">
        <v>142000</v>
      </c>
      <c r="W3" s="200"/>
      <c r="X3">
        <v>464</v>
      </c>
      <c r="Y3" s="17">
        <f t="shared" ref="Y3:Y26" si="0">X3*100/Y$1</f>
        <v>2.8999999999999998E-3</v>
      </c>
      <c r="AB3" t="s">
        <v>22</v>
      </c>
      <c r="AC3">
        <v>65000</v>
      </c>
      <c r="AG3" s="200"/>
      <c r="AI3" s="17">
        <f t="shared" ref="AI3:AI26" si="1">AH3*100/AI$1</f>
        <v>0</v>
      </c>
      <c r="AL3" t="s">
        <v>22</v>
      </c>
      <c r="AM3">
        <v>65000</v>
      </c>
    </row>
    <row r="4" spans="2:41">
      <c r="B4" s="200"/>
      <c r="C4">
        <v>36.9</v>
      </c>
      <c r="G4" t="s">
        <v>26</v>
      </c>
      <c r="H4">
        <f>D25</f>
        <v>306390</v>
      </c>
      <c r="M4" s="200"/>
      <c r="N4">
        <v>22.4</v>
      </c>
      <c r="R4" t="s">
        <v>26</v>
      </c>
      <c r="S4">
        <f>O28</f>
        <v>115265</v>
      </c>
      <c r="W4" s="200"/>
      <c r="X4">
        <v>28163</v>
      </c>
      <c r="Y4" s="17">
        <f t="shared" si="0"/>
        <v>0.17601875</v>
      </c>
      <c r="AB4" t="s">
        <v>26</v>
      </c>
      <c r="AC4">
        <f>X29</f>
        <v>223513</v>
      </c>
      <c r="AG4" s="200"/>
      <c r="AI4" s="17">
        <f t="shared" si="1"/>
        <v>0</v>
      </c>
      <c r="AL4" t="s">
        <v>26</v>
      </c>
      <c r="AM4">
        <f>AH29</f>
        <v>103534</v>
      </c>
    </row>
    <row r="5" spans="2:41">
      <c r="B5" s="200"/>
      <c r="C5">
        <v>4.8</v>
      </c>
      <c r="G5" t="s">
        <v>23</v>
      </c>
      <c r="H5">
        <v>58000</v>
      </c>
      <c r="M5" s="200"/>
      <c r="N5">
        <v>10.8</v>
      </c>
      <c r="R5" t="s">
        <v>23</v>
      </c>
      <c r="S5">
        <v>65000</v>
      </c>
      <c r="W5" s="200"/>
      <c r="X5">
        <v>11852</v>
      </c>
      <c r="Y5" s="17">
        <f t="shared" si="0"/>
        <v>7.4075000000000002E-2</v>
      </c>
      <c r="AB5" t="s">
        <v>23</v>
      </c>
      <c r="AC5">
        <v>74000</v>
      </c>
      <c r="AD5" t="s">
        <v>128</v>
      </c>
      <c r="AE5">
        <f>AC4+AC5</f>
        <v>297513</v>
      </c>
      <c r="AG5" s="200"/>
      <c r="AH5">
        <v>11900</v>
      </c>
      <c r="AI5" s="17">
        <f>AH5*100/AI$1</f>
        <v>5.9499999999999997E-2</v>
      </c>
      <c r="AL5" t="s">
        <v>178</v>
      </c>
      <c r="AM5">
        <v>168500</v>
      </c>
    </row>
    <row r="6" spans="2:41">
      <c r="B6" s="200" t="s">
        <v>18</v>
      </c>
      <c r="C6">
        <v>2.5</v>
      </c>
      <c r="E6">
        <f>SUM(C6:C9)</f>
        <v>54.8</v>
      </c>
      <c r="G6" t="s">
        <v>24</v>
      </c>
      <c r="H6">
        <f>SUM(H2:H5)</f>
        <v>602390</v>
      </c>
      <c r="M6" s="200"/>
      <c r="N6">
        <v>24.7</v>
      </c>
      <c r="R6" t="s">
        <v>24</v>
      </c>
      <c r="S6">
        <f>SUM(S2:S5)</f>
        <v>494265</v>
      </c>
      <c r="W6" s="200"/>
      <c r="X6">
        <v>12264</v>
      </c>
      <c r="Y6" s="17">
        <f t="shared" si="0"/>
        <v>7.6649999999999996E-2</v>
      </c>
      <c r="AB6" t="s">
        <v>24</v>
      </c>
      <c r="AC6">
        <f>SUM(AC2:AC5)</f>
        <v>534513</v>
      </c>
      <c r="AG6" s="200"/>
      <c r="AH6">
        <v>-57123</v>
      </c>
      <c r="AI6" s="17">
        <f t="shared" si="1"/>
        <v>-0.28561500000000001</v>
      </c>
      <c r="AL6" t="s">
        <v>23</v>
      </c>
      <c r="AM6">
        <v>79000</v>
      </c>
      <c r="AN6" t="s">
        <v>128</v>
      </c>
      <c r="AO6">
        <f>AM4+AM5+AM6</f>
        <v>351034</v>
      </c>
    </row>
    <row r="7" spans="2:41">
      <c r="B7" s="200"/>
      <c r="C7">
        <v>19.3</v>
      </c>
      <c r="M7" s="200" t="s">
        <v>18</v>
      </c>
      <c r="N7">
        <v>8.1</v>
      </c>
      <c r="P7">
        <f>SUM(N7:N11)</f>
        <v>53.6</v>
      </c>
      <c r="W7" s="200" t="s">
        <v>18</v>
      </c>
      <c r="X7">
        <v>5516</v>
      </c>
      <c r="Y7" s="17">
        <f t="shared" si="0"/>
        <v>3.4474999999999999E-2</v>
      </c>
      <c r="Z7">
        <f>SUM(X7:X11)</f>
        <v>53830</v>
      </c>
      <c r="AA7" s="17">
        <f>Z7*100/Y1</f>
        <v>0.3364375</v>
      </c>
      <c r="AB7" t="s">
        <v>176</v>
      </c>
      <c r="AC7" s="3">
        <f>AC6+27438.7046</f>
        <v>561951.70460000006</v>
      </c>
      <c r="AG7" s="200" t="s">
        <v>18</v>
      </c>
      <c r="AH7">
        <v>7292</v>
      </c>
      <c r="AI7" s="17">
        <f t="shared" si="1"/>
        <v>3.6459999999999999E-2</v>
      </c>
      <c r="AJ7">
        <f>SUM(AH7:AH11)</f>
        <v>70661</v>
      </c>
      <c r="AK7" s="17">
        <f>AJ7*100/AI1</f>
        <v>0.35330499999999998</v>
      </c>
      <c r="AL7" t="s">
        <v>24</v>
      </c>
      <c r="AM7">
        <f>SUM(AM2:AM6)</f>
        <v>588034</v>
      </c>
    </row>
    <row r="8" spans="2:41">
      <c r="B8" s="200"/>
      <c r="C8">
        <v>22.2</v>
      </c>
      <c r="M8" s="200"/>
      <c r="N8">
        <v>-6.8</v>
      </c>
      <c r="W8" s="200"/>
      <c r="X8">
        <v>12514</v>
      </c>
      <c r="Y8" s="17">
        <f t="shared" si="0"/>
        <v>7.8212500000000004E-2</v>
      </c>
      <c r="AG8" s="200"/>
      <c r="AH8">
        <v>13989</v>
      </c>
      <c r="AI8" s="17">
        <f t="shared" si="1"/>
        <v>6.9944999999999993E-2</v>
      </c>
      <c r="AM8" s="3"/>
    </row>
    <row r="9" spans="2:41">
      <c r="B9" s="200"/>
      <c r="C9">
        <v>10.8</v>
      </c>
      <c r="M9" s="200"/>
      <c r="N9">
        <v>23.2</v>
      </c>
      <c r="S9" s="10"/>
      <c r="W9" s="200"/>
      <c r="X9">
        <v>20811</v>
      </c>
      <c r="Y9" s="17">
        <f t="shared" si="0"/>
        <v>0.13006875000000001</v>
      </c>
      <c r="AC9" s="10"/>
      <c r="AG9" s="200"/>
      <c r="AH9">
        <v>23989</v>
      </c>
      <c r="AI9" s="17">
        <f t="shared" si="1"/>
        <v>0.119945</v>
      </c>
      <c r="AM9" s="10"/>
    </row>
    <row r="10" spans="2:41">
      <c r="B10" s="200" t="s">
        <v>19</v>
      </c>
      <c r="C10">
        <v>24.2</v>
      </c>
      <c r="E10">
        <f>SUM(C10:C13)</f>
        <v>64.599999999999994</v>
      </c>
      <c r="M10" s="200"/>
      <c r="N10">
        <v>17.100000000000001</v>
      </c>
      <c r="W10" s="200"/>
      <c r="X10">
        <v>13577</v>
      </c>
      <c r="Y10" s="17">
        <f t="shared" si="0"/>
        <v>8.4856249999999994E-2</v>
      </c>
      <c r="AG10" s="200"/>
      <c r="AH10">
        <v>12000</v>
      </c>
      <c r="AI10" s="17">
        <f t="shared" si="1"/>
        <v>0.06</v>
      </c>
    </row>
    <row r="11" spans="2:41">
      <c r="B11" s="200"/>
      <c r="C11">
        <v>0.8</v>
      </c>
      <c r="M11" s="200"/>
      <c r="N11">
        <v>12</v>
      </c>
      <c r="W11" s="200"/>
      <c r="X11">
        <v>1412</v>
      </c>
      <c r="Y11" s="17">
        <f t="shared" si="0"/>
        <v>8.8249999999999995E-3</v>
      </c>
      <c r="AG11" s="200"/>
      <c r="AH11">
        <v>13391</v>
      </c>
      <c r="AI11" s="17">
        <f t="shared" si="1"/>
        <v>6.6955000000000001E-2</v>
      </c>
    </row>
    <row r="12" spans="2:41">
      <c r="B12" s="200"/>
      <c r="C12">
        <v>28.1</v>
      </c>
      <c r="M12" s="200" t="s">
        <v>19</v>
      </c>
      <c r="N12">
        <v>7.5</v>
      </c>
      <c r="P12">
        <f>SUM(N12:N16)</f>
        <v>62.6</v>
      </c>
      <c r="W12" s="200" t="s">
        <v>19</v>
      </c>
      <c r="X12">
        <v>7879</v>
      </c>
      <c r="Y12" s="17">
        <f t="shared" si="0"/>
        <v>4.9243750000000003E-2</v>
      </c>
      <c r="Z12">
        <f>SUM(X12:X16)</f>
        <v>26460</v>
      </c>
      <c r="AA12" s="17">
        <f>Z12*100/Y1</f>
        <v>0.16537499999999999</v>
      </c>
      <c r="AG12" s="200" t="s">
        <v>19</v>
      </c>
      <c r="AH12">
        <v>920</v>
      </c>
      <c r="AI12" s="17">
        <f t="shared" si="1"/>
        <v>4.5999999999999999E-3</v>
      </c>
      <c r="AJ12">
        <f>SUM(AH12:AH16)</f>
        <v>-16787</v>
      </c>
      <c r="AK12" s="17">
        <f>AJ12*100/AI1</f>
        <v>-8.3934999999999996E-2</v>
      </c>
    </row>
    <row r="13" spans="2:41">
      <c r="B13" s="200"/>
      <c r="C13">
        <v>11.5</v>
      </c>
      <c r="M13" s="200"/>
      <c r="N13">
        <v>13</v>
      </c>
      <c r="W13" s="200"/>
      <c r="X13">
        <v>9637</v>
      </c>
      <c r="Y13" s="17">
        <f t="shared" si="0"/>
        <v>6.023125E-2</v>
      </c>
      <c r="AG13" s="200"/>
      <c r="AH13">
        <v>-2716</v>
      </c>
      <c r="AI13" s="17">
        <f t="shared" si="1"/>
        <v>-1.358E-2</v>
      </c>
    </row>
    <row r="14" spans="2:41">
      <c r="B14" s="200" t="s">
        <v>20</v>
      </c>
      <c r="C14">
        <v>4.9000000000000004</v>
      </c>
      <c r="E14">
        <f>SUM(C14:C18)</f>
        <v>65.5</v>
      </c>
      <c r="M14" s="200"/>
      <c r="N14">
        <v>4.8</v>
      </c>
      <c r="W14" s="200"/>
      <c r="X14">
        <v>6542</v>
      </c>
      <c r="Y14" s="17">
        <f t="shared" si="0"/>
        <v>4.08875E-2</v>
      </c>
      <c r="AG14" s="200"/>
      <c r="AH14">
        <v>-37463</v>
      </c>
      <c r="AI14" s="17">
        <f t="shared" si="1"/>
        <v>-0.18731500000000001</v>
      </c>
    </row>
    <row r="15" spans="2:41">
      <c r="B15" s="200"/>
      <c r="C15">
        <v>43.6</v>
      </c>
      <c r="M15" s="200"/>
      <c r="N15">
        <v>10.9</v>
      </c>
      <c r="W15" s="200"/>
      <c r="X15">
        <v>8408</v>
      </c>
      <c r="Y15" s="17">
        <f t="shared" si="0"/>
        <v>5.2549999999999999E-2</v>
      </c>
      <c r="AG15" s="200"/>
      <c r="AH15">
        <v>12412</v>
      </c>
      <c r="AI15" s="17">
        <f t="shared" si="1"/>
        <v>6.2059999999999997E-2</v>
      </c>
    </row>
    <row r="16" spans="2:41">
      <c r="B16" s="200"/>
      <c r="C16">
        <v>-4.2</v>
      </c>
      <c r="M16" s="200"/>
      <c r="N16">
        <v>26.4</v>
      </c>
      <c r="W16" s="200"/>
      <c r="X16">
        <v>-6006</v>
      </c>
      <c r="Y16" s="17">
        <f t="shared" si="0"/>
        <v>-3.7537500000000001E-2</v>
      </c>
      <c r="AG16" s="200"/>
      <c r="AH16">
        <v>10060</v>
      </c>
      <c r="AI16" s="17">
        <f t="shared" si="1"/>
        <v>5.0299999999999997E-2</v>
      </c>
    </row>
    <row r="17" spans="2:38">
      <c r="B17" s="200"/>
      <c r="C17">
        <v>8.1999999999999993</v>
      </c>
      <c r="M17" s="200" t="s">
        <v>20</v>
      </c>
      <c r="N17">
        <v>-118.2</v>
      </c>
      <c r="P17">
        <f>SUM(N17:N21)</f>
        <v>-90.300000000000011</v>
      </c>
      <c r="W17" s="200" t="s">
        <v>20</v>
      </c>
      <c r="Y17" s="17">
        <f t="shared" si="0"/>
        <v>0</v>
      </c>
      <c r="Z17">
        <f>SUM(X17:X21)</f>
        <v>85159</v>
      </c>
      <c r="AA17" s="17">
        <f>Z17*100/Y1</f>
        <v>0.53224375000000002</v>
      </c>
      <c r="AG17" s="200" t="s">
        <v>20</v>
      </c>
      <c r="AH17">
        <v>7090</v>
      </c>
      <c r="AI17" s="17">
        <f t="shared" si="1"/>
        <v>3.5450000000000002E-2</v>
      </c>
      <c r="AJ17">
        <f>SUM(AH17:AH21)</f>
        <v>66855</v>
      </c>
      <c r="AK17" s="17">
        <f>AJ17*100/AI1</f>
        <v>0.33427499999999999</v>
      </c>
    </row>
    <row r="18" spans="2:38">
      <c r="B18" s="200"/>
      <c r="C18">
        <v>13</v>
      </c>
      <c r="M18" s="200"/>
      <c r="N18">
        <v>-4</v>
      </c>
      <c r="W18" s="200"/>
      <c r="X18">
        <v>16136</v>
      </c>
      <c r="Y18" s="17">
        <f t="shared" si="0"/>
        <v>0.10085</v>
      </c>
      <c r="AG18" s="200"/>
      <c r="AH18">
        <v>5687</v>
      </c>
      <c r="AI18" s="17">
        <f t="shared" si="1"/>
        <v>2.8434999999999998E-2</v>
      </c>
    </row>
    <row r="19" spans="2:38">
      <c r="B19" s="200" t="s">
        <v>21</v>
      </c>
      <c r="C19">
        <v>9</v>
      </c>
      <c r="E19">
        <f>SUM(C19:C23)</f>
        <v>62</v>
      </c>
      <c r="M19" s="200"/>
      <c r="N19">
        <v>16.3</v>
      </c>
      <c r="W19" s="200"/>
      <c r="Y19" s="17">
        <f t="shared" si="0"/>
        <v>0</v>
      </c>
      <c r="AG19" s="200"/>
      <c r="AH19">
        <v>21733</v>
      </c>
      <c r="AI19" s="17">
        <f t="shared" si="1"/>
        <v>0.108665</v>
      </c>
    </row>
    <row r="20" spans="2:38">
      <c r="B20" s="200"/>
      <c r="C20">
        <v>30.1</v>
      </c>
      <c r="M20" s="200"/>
      <c r="N20">
        <v>15.6</v>
      </c>
      <c r="W20" s="200"/>
      <c r="X20">
        <v>49619</v>
      </c>
      <c r="Y20" s="17">
        <f t="shared" si="0"/>
        <v>0.31011875</v>
      </c>
      <c r="AG20" s="200"/>
      <c r="AH20">
        <f>17976+3580</f>
        <v>21556</v>
      </c>
      <c r="AI20" s="17">
        <f t="shared" si="1"/>
        <v>0.10778</v>
      </c>
    </row>
    <row r="21" spans="2:38">
      <c r="B21" s="200"/>
      <c r="M21" s="200"/>
      <c r="W21" s="200"/>
      <c r="X21">
        <v>19404</v>
      </c>
      <c r="Y21" s="17">
        <f t="shared" si="0"/>
        <v>0.12127499999999999</v>
      </c>
      <c r="AG21" s="200"/>
      <c r="AH21">
        <v>10789</v>
      </c>
      <c r="AI21" s="17">
        <f t="shared" si="1"/>
        <v>5.3945E-2</v>
      </c>
    </row>
    <row r="22" spans="2:38">
      <c r="B22" s="200"/>
      <c r="C22">
        <v>22.9</v>
      </c>
      <c r="M22" s="200" t="s">
        <v>21</v>
      </c>
      <c r="N22">
        <v>-10</v>
      </c>
      <c r="P22">
        <f>SUM(N22:N26)</f>
        <v>11.2</v>
      </c>
      <c r="W22" s="200" t="s">
        <v>21</v>
      </c>
      <c r="Y22" s="17">
        <f t="shared" si="0"/>
        <v>0</v>
      </c>
      <c r="Z22">
        <f>SUM(X22:X26)</f>
        <v>0</v>
      </c>
      <c r="AA22" s="17">
        <f>Z22*100/Y1</f>
        <v>0</v>
      </c>
      <c r="AG22" s="200" t="s">
        <v>21</v>
      </c>
      <c r="AH22">
        <v>-9735</v>
      </c>
      <c r="AI22" s="17">
        <f t="shared" si="1"/>
        <v>-4.8675000000000003E-2</v>
      </c>
      <c r="AJ22">
        <f>SUM(AH22:AH26)</f>
        <v>28028</v>
      </c>
      <c r="AK22" s="17">
        <f>AJ22*100/AI1</f>
        <v>0.14013999999999999</v>
      </c>
    </row>
    <row r="23" spans="2:38">
      <c r="B23" s="200"/>
      <c r="M23" s="200"/>
      <c r="N23">
        <v>21.2</v>
      </c>
      <c r="W23" s="200"/>
      <c r="Y23" s="17">
        <f t="shared" si="0"/>
        <v>0</v>
      </c>
      <c r="AG23" s="200"/>
      <c r="AH23">
        <v>9722</v>
      </c>
      <c r="AI23" s="17">
        <f t="shared" si="1"/>
        <v>4.861E-2</v>
      </c>
    </row>
    <row r="24" spans="2:38">
      <c r="D24" t="s">
        <v>29</v>
      </c>
      <c r="M24" s="200"/>
      <c r="W24" s="200"/>
      <c r="Y24" s="17">
        <f t="shared" si="0"/>
        <v>0</v>
      </c>
      <c r="AG24" s="200"/>
      <c r="AH24">
        <v>-2685</v>
      </c>
      <c r="AI24" s="17">
        <f t="shared" si="1"/>
        <v>-1.3424999999999999E-2</v>
      </c>
    </row>
    <row r="25" spans="2:38">
      <c r="C25">
        <f>SUM(C2:C23)</f>
        <v>305</v>
      </c>
      <c r="D25">
        <f>283591+26881-4082</f>
        <v>306390</v>
      </c>
      <c r="M25" s="200"/>
      <c r="W25" s="200"/>
      <c r="Y25" s="17">
        <f t="shared" si="0"/>
        <v>0</v>
      </c>
      <c r="AG25" s="200"/>
      <c r="AH25">
        <f>27071+14672-7637-3380</f>
        <v>30726</v>
      </c>
      <c r="AI25" s="17">
        <f t="shared" si="1"/>
        <v>0.15362999999999999</v>
      </c>
    </row>
    <row r="26" spans="2:38">
      <c r="M26" s="200"/>
      <c r="W26" s="200"/>
      <c r="Y26" s="17">
        <f t="shared" si="0"/>
        <v>0</v>
      </c>
      <c r="AG26" s="200"/>
      <c r="AI26" s="17">
        <f t="shared" si="1"/>
        <v>0</v>
      </c>
    </row>
    <row r="27" spans="2:38">
      <c r="O27" t="s">
        <v>29</v>
      </c>
      <c r="P27" s="11"/>
      <c r="Q27" s="11"/>
      <c r="R27" s="11"/>
      <c r="W27" s="18"/>
      <c r="Z27" s="11"/>
      <c r="AA27" s="11"/>
      <c r="AB27" s="11"/>
      <c r="AG27" s="18"/>
      <c r="AJ27" s="11"/>
      <c r="AK27" s="11"/>
      <c r="AL27" s="11"/>
    </row>
    <row r="28" spans="2:38">
      <c r="N28">
        <f>SUM(N3:N26)</f>
        <v>115.2</v>
      </c>
      <c r="O28">
        <v>115265</v>
      </c>
      <c r="Y28" t="s">
        <v>29</v>
      </c>
    </row>
    <row r="29" spans="2:38">
      <c r="B29" t="s">
        <v>28</v>
      </c>
      <c r="P29" s="6"/>
      <c r="Q29" s="6"/>
      <c r="R29" s="6"/>
      <c r="X29">
        <f>SUM(X2:X27)</f>
        <v>223513</v>
      </c>
      <c r="Y29">
        <v>222638</v>
      </c>
      <c r="AH29">
        <f>SUM(AH2:AH27)</f>
        <v>103534</v>
      </c>
    </row>
    <row r="30" spans="2:38">
      <c r="B30" s="246" t="s">
        <v>17</v>
      </c>
      <c r="C30" s="10">
        <v>10.5</v>
      </c>
      <c r="D30" s="10"/>
      <c r="E30" s="10">
        <f>SUM(C30:C35)</f>
        <v>50.6</v>
      </c>
      <c r="F30" s="10"/>
      <c r="G30" s="10" t="s">
        <v>25</v>
      </c>
      <c r="H30">
        <v>172000</v>
      </c>
      <c r="P30" s="6"/>
      <c r="Q30" s="6"/>
      <c r="R30" s="6"/>
      <c r="W30" t="s">
        <v>113</v>
      </c>
      <c r="X30" s="17">
        <f>X29*100/Y$1</f>
        <v>1.3969562499999999</v>
      </c>
      <c r="Y30" s="17">
        <f>Y29*100/Y$1</f>
        <v>1.3914875</v>
      </c>
      <c r="AG30" t="s">
        <v>113</v>
      </c>
      <c r="AH30" s="17">
        <f>AH29*100/AI$1</f>
        <v>0.51766999999999996</v>
      </c>
      <c r="AI30" s="17"/>
    </row>
    <row r="31" spans="2:38">
      <c r="B31" s="246"/>
      <c r="C31" s="10">
        <v>-1.5</v>
      </c>
      <c r="D31" s="10"/>
      <c r="E31" s="10"/>
      <c r="F31" s="10"/>
      <c r="G31" s="10" t="s">
        <v>22</v>
      </c>
      <c r="H31">
        <v>65000</v>
      </c>
      <c r="M31" t="s">
        <v>112</v>
      </c>
      <c r="O31">
        <v>14000000</v>
      </c>
      <c r="W31" t="s">
        <v>114</v>
      </c>
      <c r="X31" s="17">
        <f>((X29*100)+(AC5*100))/Y$1</f>
        <v>1.85945625</v>
      </c>
      <c r="Y31" s="17">
        <f>((Y29*100)+(AC5*100))/Y$1</f>
        <v>1.8539874999999999</v>
      </c>
      <c r="AG31" t="s">
        <v>179</v>
      </c>
      <c r="AH31" s="17">
        <f>((AH29*100)+(AM5*100)+(AM6*100))/AI$1</f>
        <v>1.7551699999999999</v>
      </c>
      <c r="AI31" s="17"/>
    </row>
    <row r="32" spans="2:38">
      <c r="B32" s="246"/>
      <c r="C32" s="10">
        <v>19.7</v>
      </c>
      <c r="D32" s="10"/>
      <c r="E32" s="10"/>
      <c r="F32" s="10"/>
      <c r="G32" s="10" t="s">
        <v>26</v>
      </c>
      <c r="H32">
        <f>D58</f>
        <v>178876</v>
      </c>
      <c r="M32" s="200" t="s">
        <v>17</v>
      </c>
      <c r="O32" s="17">
        <f>N32*100000/$O$31</f>
        <v>0</v>
      </c>
      <c r="P32">
        <f>SUM(N32:N36)</f>
        <v>58</v>
      </c>
      <c r="Q32" s="17">
        <f>P32*100000/$O$31</f>
        <v>0.41428571428571431</v>
      </c>
      <c r="R32" t="s">
        <v>25</v>
      </c>
      <c r="S32">
        <v>172000</v>
      </c>
    </row>
    <row r="33" spans="2:41">
      <c r="B33" s="246"/>
      <c r="C33" s="10">
        <v>18.100000000000001</v>
      </c>
      <c r="D33" s="10"/>
      <c r="E33" s="10"/>
      <c r="F33" s="10"/>
      <c r="G33" s="10" t="s">
        <v>23</v>
      </c>
      <c r="H33">
        <v>60000</v>
      </c>
      <c r="M33" s="200"/>
      <c r="O33" s="17">
        <f t="shared" ref="O33:O56" si="2">N33*100000/$O$31</f>
        <v>0</v>
      </c>
      <c r="R33" t="s">
        <v>22</v>
      </c>
      <c r="S33">
        <v>65000</v>
      </c>
      <c r="W33" t="s">
        <v>140</v>
      </c>
      <c r="Y33">
        <v>17000000</v>
      </c>
      <c r="AG33" t="s">
        <v>164</v>
      </c>
      <c r="AI33">
        <v>22200000</v>
      </c>
    </row>
    <row r="34" spans="2:41">
      <c r="B34" s="246"/>
      <c r="C34" s="10">
        <v>-0.3</v>
      </c>
      <c r="D34" s="10"/>
      <c r="E34" s="10"/>
      <c r="F34" s="10"/>
      <c r="G34" s="10" t="s">
        <v>24</v>
      </c>
      <c r="H34">
        <f>SUM(H30:H33)</f>
        <v>475876</v>
      </c>
      <c r="M34" s="200"/>
      <c r="N34">
        <v>27.4</v>
      </c>
      <c r="O34" s="17">
        <f t="shared" si="2"/>
        <v>0.1957142857142857</v>
      </c>
      <c r="R34" t="s">
        <v>26</v>
      </c>
      <c r="S34">
        <v>197885</v>
      </c>
      <c r="W34" s="200" t="s">
        <v>17</v>
      </c>
      <c r="X34">
        <v>7117</v>
      </c>
      <c r="Y34" s="17">
        <f>X34*100/Y$33</f>
        <v>4.1864705882352943E-2</v>
      </c>
      <c r="Z34">
        <f>SUM(X34:X38)</f>
        <v>59878</v>
      </c>
      <c r="AA34" s="17">
        <f>Z34*100/Y33</f>
        <v>0.35222352941176471</v>
      </c>
      <c r="AB34" t="s">
        <v>25</v>
      </c>
      <c r="AC34">
        <v>172000</v>
      </c>
      <c r="AG34" s="200" t="s">
        <v>17</v>
      </c>
      <c r="AI34" s="17">
        <f>AH34*100/AI$33</f>
        <v>0</v>
      </c>
      <c r="AJ34">
        <f>SUM(AH34:AH38)</f>
        <v>6664</v>
      </c>
      <c r="AK34" s="17">
        <f>AJ34*100/AI33</f>
        <v>3.0018018018018018E-2</v>
      </c>
      <c r="AL34" t="s">
        <v>25</v>
      </c>
      <c r="AM34">
        <v>172000</v>
      </c>
    </row>
    <row r="35" spans="2:41">
      <c r="B35" s="246"/>
      <c r="C35" s="10">
        <v>4.0999999999999996</v>
      </c>
      <c r="D35" s="10"/>
      <c r="E35" s="10"/>
      <c r="F35" s="10"/>
      <c r="M35" s="200"/>
      <c r="N35">
        <v>14</v>
      </c>
      <c r="O35" s="17">
        <f t="shared" si="2"/>
        <v>0.1</v>
      </c>
      <c r="R35" t="s">
        <v>23</v>
      </c>
      <c r="S35">
        <v>68000</v>
      </c>
      <c r="T35" t="s">
        <v>128</v>
      </c>
      <c r="U35">
        <f>S34+S35</f>
        <v>265885</v>
      </c>
      <c r="W35" s="200"/>
      <c r="X35">
        <v>7908</v>
      </c>
      <c r="Y35" s="17">
        <f t="shared" ref="Y35:Y58" si="3">X35*100/Y$33</f>
        <v>4.6517647058823532E-2</v>
      </c>
      <c r="AB35" t="s">
        <v>22</v>
      </c>
      <c r="AC35">
        <v>135000</v>
      </c>
      <c r="AG35" s="200"/>
      <c r="AI35" s="17">
        <f t="shared" ref="AI35:AI58" si="4">AH35*100/AI$33</f>
        <v>0</v>
      </c>
      <c r="AL35" t="s">
        <v>22</v>
      </c>
      <c r="AM35">
        <v>65000</v>
      </c>
    </row>
    <row r="36" spans="2:41">
      <c r="B36" s="246" t="s">
        <v>18</v>
      </c>
      <c r="C36" s="10">
        <v>10.9</v>
      </c>
      <c r="D36" s="10"/>
      <c r="E36" s="10">
        <f>SUM(C36:C40)</f>
        <v>48.900000000000006</v>
      </c>
      <c r="F36" s="10"/>
      <c r="M36" s="200"/>
      <c r="N36">
        <v>16.600000000000001</v>
      </c>
      <c r="O36" s="17">
        <f t="shared" si="2"/>
        <v>0.11857142857142859</v>
      </c>
      <c r="R36" t="s">
        <v>24</v>
      </c>
      <c r="S36">
        <f>SUM(S32:S35)</f>
        <v>502885</v>
      </c>
      <c r="W36" s="200"/>
      <c r="X36">
        <v>25034</v>
      </c>
      <c r="Y36" s="17">
        <f t="shared" si="3"/>
        <v>0.14725882352941178</v>
      </c>
      <c r="AB36" t="s">
        <v>26</v>
      </c>
      <c r="AC36">
        <f>X61</f>
        <v>177202</v>
      </c>
      <c r="AG36" s="200"/>
      <c r="AI36" s="17">
        <f t="shared" si="4"/>
        <v>0</v>
      </c>
      <c r="AL36" t="s">
        <v>26</v>
      </c>
      <c r="AM36">
        <f>AH61</f>
        <v>176019</v>
      </c>
    </row>
    <row r="37" spans="2:41">
      <c r="B37" s="246"/>
      <c r="C37" s="10">
        <v>3.7</v>
      </c>
      <c r="D37" s="10"/>
      <c r="E37" s="10"/>
      <c r="F37" s="10"/>
      <c r="G37" s="10"/>
      <c r="H37" s="10"/>
      <c r="M37" s="200" t="s">
        <v>18</v>
      </c>
      <c r="N37">
        <v>0.9</v>
      </c>
      <c r="O37" s="17">
        <f t="shared" si="2"/>
        <v>6.4285714285714285E-3</v>
      </c>
      <c r="P37">
        <f>SUM(N37:N41)</f>
        <v>38.799999999999997</v>
      </c>
      <c r="Q37" s="17">
        <f>P37*100000/$O$31</f>
        <v>0.27714285714285714</v>
      </c>
      <c r="W37" s="200"/>
      <c r="X37">
        <v>12191</v>
      </c>
      <c r="Y37" s="17">
        <f t="shared" si="3"/>
        <v>7.171176470588235E-2</v>
      </c>
      <c r="AB37" t="s">
        <v>23</v>
      </c>
      <c r="AC37">
        <v>76000</v>
      </c>
      <c r="AD37" t="s">
        <v>128</v>
      </c>
      <c r="AE37">
        <f>AC36+AC37</f>
        <v>253202</v>
      </c>
      <c r="AG37" s="200"/>
      <c r="AI37" s="17">
        <f t="shared" si="4"/>
        <v>0</v>
      </c>
      <c r="AL37" t="s">
        <v>178</v>
      </c>
      <c r="AM37">
        <v>182216</v>
      </c>
    </row>
    <row r="38" spans="2:41">
      <c r="B38" s="246"/>
      <c r="C38" s="10">
        <v>-6.2</v>
      </c>
      <c r="D38" s="10"/>
      <c r="E38" s="10"/>
      <c r="F38" s="10"/>
      <c r="G38" s="10"/>
      <c r="H38" s="10"/>
      <c r="M38" s="200"/>
      <c r="N38">
        <v>-0.9</v>
      </c>
      <c r="O38" s="17">
        <f t="shared" si="2"/>
        <v>-6.4285714285714285E-3</v>
      </c>
      <c r="W38" s="200"/>
      <c r="X38">
        <v>7628</v>
      </c>
      <c r="Y38" s="17">
        <f t="shared" si="3"/>
        <v>4.487058823529412E-2</v>
      </c>
      <c r="AB38" t="s">
        <v>24</v>
      </c>
      <c r="AC38">
        <f>SUM(AC34:AC37)</f>
        <v>560202</v>
      </c>
      <c r="AG38" s="200"/>
      <c r="AH38">
        <v>6664</v>
      </c>
      <c r="AI38" s="17">
        <f t="shared" si="4"/>
        <v>3.0018018018018018E-2</v>
      </c>
      <c r="AL38" t="s">
        <v>23</v>
      </c>
      <c r="AM38">
        <v>78000</v>
      </c>
      <c r="AN38" t="s">
        <v>128</v>
      </c>
      <c r="AO38">
        <f>AM36+AM37+AM38</f>
        <v>436235</v>
      </c>
    </row>
    <row r="39" spans="2:41">
      <c r="B39" s="246"/>
      <c r="C39" s="10">
        <v>20.100000000000001</v>
      </c>
      <c r="D39" s="10"/>
      <c r="E39" s="10"/>
      <c r="F39" s="10"/>
      <c r="G39" s="10"/>
      <c r="H39" s="10"/>
      <c r="M39" s="200"/>
      <c r="N39">
        <v>21.3</v>
      </c>
      <c r="O39" s="17">
        <f t="shared" si="2"/>
        <v>0.15214285714285714</v>
      </c>
      <c r="S39" s="10"/>
      <c r="W39" s="200" t="s">
        <v>18</v>
      </c>
      <c r="X39">
        <v>3837</v>
      </c>
      <c r="Y39" s="17">
        <f t="shared" si="3"/>
        <v>2.2570588235294117E-2</v>
      </c>
      <c r="Z39">
        <f>SUM(X39:X43)</f>
        <v>-6724</v>
      </c>
      <c r="AA39" s="17">
        <f>Z39*100/Y33</f>
        <v>-3.9552941176470589E-2</v>
      </c>
      <c r="AB39" t="s">
        <v>176</v>
      </c>
      <c r="AC39" s="3">
        <f>AC38+9045.170863</f>
        <v>569247.17086299998</v>
      </c>
      <c r="AG39" s="200" t="s">
        <v>18</v>
      </c>
      <c r="AI39" s="17">
        <f t="shared" si="4"/>
        <v>0</v>
      </c>
      <c r="AJ39">
        <f>SUM(AH39:AH43)</f>
        <v>47334</v>
      </c>
      <c r="AK39" s="17">
        <f>AJ39*100/AI33</f>
        <v>0.21321621621621623</v>
      </c>
      <c r="AL39" t="s">
        <v>24</v>
      </c>
      <c r="AM39">
        <f>SUM(AM34:AM38)</f>
        <v>673235</v>
      </c>
    </row>
    <row r="40" spans="2:41">
      <c r="B40" s="246"/>
      <c r="C40" s="10">
        <v>20.399999999999999</v>
      </c>
      <c r="D40" s="10"/>
      <c r="E40" s="10"/>
      <c r="F40" s="10"/>
      <c r="M40" s="200"/>
      <c r="N40">
        <v>10.199999999999999</v>
      </c>
      <c r="O40" s="17">
        <f t="shared" si="2"/>
        <v>7.2857142857142843E-2</v>
      </c>
      <c r="W40" s="200"/>
      <c r="X40">
        <v>-33678</v>
      </c>
      <c r="Y40" s="17">
        <f t="shared" si="3"/>
        <v>-0.19810588235294119</v>
      </c>
      <c r="AG40" s="200"/>
      <c r="AH40">
        <v>21305</v>
      </c>
      <c r="AI40" s="17">
        <f t="shared" si="4"/>
        <v>9.5968468468468474E-2</v>
      </c>
    </row>
    <row r="41" spans="2:41">
      <c r="B41" s="246" t="s">
        <v>19</v>
      </c>
      <c r="C41" s="10">
        <v>18.5</v>
      </c>
      <c r="D41" s="10"/>
      <c r="E41" s="10">
        <f>SUM(C41:C45)</f>
        <v>73.8</v>
      </c>
      <c r="F41" s="10"/>
      <c r="M41" s="200"/>
      <c r="N41">
        <v>7.3</v>
      </c>
      <c r="O41" s="17">
        <f t="shared" si="2"/>
        <v>5.2142857142857144E-2</v>
      </c>
      <c r="W41" s="200"/>
      <c r="X41">
        <v>15143</v>
      </c>
      <c r="Y41" s="17">
        <f t="shared" si="3"/>
        <v>8.9076470588235299E-2</v>
      </c>
      <c r="AC41" s="10"/>
      <c r="AG41" s="200"/>
      <c r="AH41">
        <v>12952</v>
      </c>
      <c r="AI41" s="17">
        <f t="shared" si="4"/>
        <v>5.834234234234234E-2</v>
      </c>
      <c r="AM41" s="10"/>
    </row>
    <row r="42" spans="2:41">
      <c r="B42" s="246"/>
      <c r="C42" s="10"/>
      <c r="D42" s="10"/>
      <c r="E42" s="10"/>
      <c r="F42" s="10"/>
      <c r="M42" s="200" t="s">
        <v>19</v>
      </c>
      <c r="N42">
        <v>8.5</v>
      </c>
      <c r="O42" s="17">
        <f t="shared" si="2"/>
        <v>6.0714285714285714E-2</v>
      </c>
      <c r="P42">
        <f>SUM(N42:N46)</f>
        <v>48.1</v>
      </c>
      <c r="Q42" s="17">
        <f>P42*100000/$O$31</f>
        <v>0.34357142857142858</v>
      </c>
      <c r="W42" s="200"/>
      <c r="X42">
        <v>6921</v>
      </c>
      <c r="Y42" s="17">
        <f t="shared" si="3"/>
        <v>4.071176470588235E-2</v>
      </c>
      <c r="AG42" s="200"/>
      <c r="AH42">
        <v>13077</v>
      </c>
      <c r="AI42" s="17">
        <f t="shared" si="4"/>
        <v>5.8905405405405405E-2</v>
      </c>
    </row>
    <row r="43" spans="2:41">
      <c r="B43" s="246"/>
      <c r="C43" s="10">
        <v>34</v>
      </c>
      <c r="D43" s="10"/>
      <c r="E43" s="10"/>
      <c r="M43" s="200"/>
      <c r="O43" s="17">
        <f t="shared" si="2"/>
        <v>0</v>
      </c>
      <c r="W43" s="200"/>
      <c r="X43">
        <v>1053</v>
      </c>
      <c r="Y43" s="17">
        <f t="shared" si="3"/>
        <v>6.1941176470588239E-3</v>
      </c>
      <c r="AG43" s="200"/>
      <c r="AI43" s="17">
        <f t="shared" si="4"/>
        <v>0</v>
      </c>
    </row>
    <row r="44" spans="2:41">
      <c r="B44" s="246"/>
      <c r="C44" s="10">
        <v>13.2</v>
      </c>
      <c r="D44" s="10"/>
      <c r="E44" s="10"/>
      <c r="F44" s="10"/>
      <c r="M44" s="200"/>
      <c r="N44">
        <v>19.2</v>
      </c>
      <c r="O44" s="17">
        <f t="shared" si="2"/>
        <v>0.13714285714285715</v>
      </c>
      <c r="W44" s="200" t="s">
        <v>19</v>
      </c>
      <c r="X44">
        <v>-1343</v>
      </c>
      <c r="Y44" s="17">
        <f t="shared" si="3"/>
        <v>-7.9000000000000008E-3</v>
      </c>
      <c r="Z44">
        <f>SUM(X44:X48)</f>
        <v>26586</v>
      </c>
      <c r="AA44" s="17">
        <f>Z44*100/Y33</f>
        <v>0.15638823529411763</v>
      </c>
      <c r="AG44" s="200" t="s">
        <v>19</v>
      </c>
      <c r="AH44">
        <v>-404</v>
      </c>
      <c r="AI44" s="17">
        <f t="shared" si="4"/>
        <v>-1.8198198198198198E-3</v>
      </c>
      <c r="AJ44">
        <f>SUM(AH44:AH48)</f>
        <v>45180</v>
      </c>
      <c r="AK44" s="17">
        <f>AJ44*100/AI33</f>
        <v>0.20351351351351352</v>
      </c>
    </row>
    <row r="45" spans="2:41">
      <c r="B45" s="246"/>
      <c r="C45" s="10">
        <v>8.1</v>
      </c>
      <c r="D45" s="10"/>
      <c r="E45" s="10"/>
      <c r="F45" s="10"/>
      <c r="M45" s="200"/>
      <c r="N45">
        <v>-1.9</v>
      </c>
      <c r="O45" s="17">
        <f t="shared" si="2"/>
        <v>-1.3571428571428571E-2</v>
      </c>
      <c r="W45" s="200"/>
      <c r="X45">
        <v>13430</v>
      </c>
      <c r="Y45" s="17">
        <f t="shared" si="3"/>
        <v>7.9000000000000001E-2</v>
      </c>
      <c r="AG45" s="200"/>
      <c r="AH45">
        <v>229</v>
      </c>
      <c r="AI45" s="17">
        <f t="shared" si="4"/>
        <v>1.0315315315315315E-3</v>
      </c>
    </row>
    <row r="46" spans="2:41">
      <c r="B46" s="246" t="s">
        <v>20</v>
      </c>
      <c r="C46" s="10">
        <v>-82.8</v>
      </c>
      <c r="D46" s="10"/>
      <c r="E46" s="10">
        <f>SUM(C46:C51)</f>
        <v>3.600000000000005</v>
      </c>
      <c r="F46" s="10"/>
      <c r="G46" s="10"/>
      <c r="H46" s="10"/>
      <c r="M46" s="200"/>
      <c r="N46">
        <v>22.3</v>
      </c>
      <c r="O46" s="17">
        <f t="shared" si="2"/>
        <v>0.15928571428571428</v>
      </c>
      <c r="W46" s="200"/>
      <c r="X46">
        <v>-13924</v>
      </c>
      <c r="Y46" s="17">
        <f t="shared" si="3"/>
        <v>-8.1905882352941176E-2</v>
      </c>
      <c r="AG46" s="200"/>
      <c r="AH46">
        <v>19551</v>
      </c>
      <c r="AI46" s="17">
        <f t="shared" si="4"/>
        <v>8.8067567567567562E-2</v>
      </c>
    </row>
    <row r="47" spans="2:41">
      <c r="B47" s="246"/>
      <c r="C47" s="10">
        <v>29.2</v>
      </c>
      <c r="D47" s="10"/>
      <c r="E47" s="10"/>
      <c r="F47" s="10"/>
      <c r="G47" s="10"/>
      <c r="H47" s="10"/>
      <c r="M47" s="200" t="s">
        <v>20</v>
      </c>
      <c r="N47">
        <v>5.8</v>
      </c>
      <c r="O47" s="17">
        <f t="shared" si="2"/>
        <v>4.1428571428571426E-2</v>
      </c>
      <c r="P47">
        <f>SUM(N47:N51)</f>
        <v>52.600000000000009</v>
      </c>
      <c r="Q47" s="17">
        <f>P47*100000/$O$31</f>
        <v>0.37571428571428578</v>
      </c>
      <c r="W47" s="200"/>
      <c r="X47">
        <v>15018</v>
      </c>
      <c r="Y47" s="17">
        <f t="shared" si="3"/>
        <v>8.8341176470588229E-2</v>
      </c>
      <c r="AG47" s="200"/>
      <c r="AH47">
        <v>16372</v>
      </c>
      <c r="AI47" s="17">
        <f t="shared" si="4"/>
        <v>7.3747747747747741E-2</v>
      </c>
    </row>
    <row r="48" spans="2:41">
      <c r="B48" s="246"/>
      <c r="C48" s="10">
        <v>6.4</v>
      </c>
      <c r="D48" s="10"/>
      <c r="E48" s="10"/>
      <c r="F48" s="10"/>
      <c r="G48" s="10"/>
      <c r="H48" s="10"/>
      <c r="M48" s="200"/>
      <c r="N48">
        <v>16.3</v>
      </c>
      <c r="O48" s="17">
        <f t="shared" si="2"/>
        <v>0.11642857142857142</v>
      </c>
      <c r="W48" s="200"/>
      <c r="X48">
        <v>13405</v>
      </c>
      <c r="Y48" s="17">
        <f t="shared" si="3"/>
        <v>7.8852941176470584E-2</v>
      </c>
      <c r="AG48" s="200"/>
      <c r="AH48">
        <v>9432</v>
      </c>
      <c r="AI48" s="17">
        <f t="shared" si="4"/>
        <v>4.2486486486486487E-2</v>
      </c>
    </row>
    <row r="49" spans="2:38">
      <c r="B49" s="246"/>
      <c r="C49" s="10">
        <v>37</v>
      </c>
      <c r="D49" s="10"/>
      <c r="E49" s="10"/>
      <c r="F49" s="10"/>
      <c r="G49" s="10"/>
      <c r="H49" s="10"/>
      <c r="M49" s="200"/>
      <c r="N49">
        <v>11.3</v>
      </c>
      <c r="O49" s="17">
        <f t="shared" si="2"/>
        <v>8.0714285714285711E-2</v>
      </c>
      <c r="W49" s="200" t="s">
        <v>20</v>
      </c>
      <c r="X49">
        <v>4413</v>
      </c>
      <c r="Y49" s="17">
        <f t="shared" si="3"/>
        <v>2.5958823529411763E-2</v>
      </c>
      <c r="Z49">
        <f>SUM(X49:X53)</f>
        <v>54487</v>
      </c>
      <c r="AA49" s="17">
        <f>Z49*100/Y33</f>
        <v>0.32051176470588233</v>
      </c>
      <c r="AG49" s="200" t="s">
        <v>20</v>
      </c>
      <c r="AH49">
        <v>-1042</v>
      </c>
      <c r="AI49" s="17">
        <f t="shared" si="4"/>
        <v>-4.6936936936936933E-3</v>
      </c>
      <c r="AJ49">
        <f>SUM(AH49:AH53)</f>
        <v>53308</v>
      </c>
      <c r="AK49" s="17">
        <f>AJ49*100/AI33</f>
        <v>0.24012612612612613</v>
      </c>
    </row>
    <row r="50" spans="2:38">
      <c r="B50" s="246"/>
      <c r="C50" s="10">
        <v>4</v>
      </c>
      <c r="D50" s="10"/>
      <c r="E50" s="10"/>
      <c r="F50" s="10"/>
      <c r="G50" s="10"/>
      <c r="H50" s="10"/>
      <c r="M50" s="200"/>
      <c r="N50">
        <v>7.6</v>
      </c>
      <c r="O50" s="17">
        <f t="shared" si="2"/>
        <v>5.4285714285714284E-2</v>
      </c>
      <c r="W50" s="200"/>
      <c r="X50">
        <v>-714</v>
      </c>
      <c r="Y50" s="17">
        <f t="shared" si="3"/>
        <v>-4.1999999999999997E-3</v>
      </c>
      <c r="AG50" s="200"/>
      <c r="AH50">
        <v>13468</v>
      </c>
      <c r="AI50" s="17">
        <f t="shared" si="4"/>
        <v>6.0666666666666667E-2</v>
      </c>
    </row>
    <row r="51" spans="2:38">
      <c r="B51" s="246"/>
      <c r="C51" s="10">
        <v>9.8000000000000007</v>
      </c>
      <c r="D51" s="10"/>
      <c r="E51" s="10"/>
      <c r="F51" s="10"/>
      <c r="G51" s="10"/>
      <c r="H51" s="10"/>
      <c r="M51" s="200"/>
      <c r="N51">
        <v>11.6</v>
      </c>
      <c r="O51" s="17">
        <f t="shared" si="2"/>
        <v>8.2857142857142851E-2</v>
      </c>
      <c r="W51" s="200"/>
      <c r="X51">
        <v>-450</v>
      </c>
      <c r="Y51" s="17">
        <f t="shared" si="3"/>
        <v>-2.6470588235294116E-3</v>
      </c>
      <c r="AG51" s="200"/>
      <c r="AH51">
        <v>9439</v>
      </c>
      <c r="AI51" s="17">
        <f t="shared" si="4"/>
        <v>4.2518018018018015E-2</v>
      </c>
    </row>
    <row r="52" spans="2:38">
      <c r="B52" s="246" t="s">
        <v>21</v>
      </c>
      <c r="C52" s="10"/>
      <c r="D52" s="10"/>
      <c r="E52" s="10">
        <f>SUM(C52:C56)</f>
        <v>0</v>
      </c>
      <c r="F52" s="10"/>
      <c r="G52" s="10"/>
      <c r="H52" s="10"/>
      <c r="M52" s="200" t="s">
        <v>21</v>
      </c>
      <c r="O52" s="17">
        <f t="shared" si="2"/>
        <v>0</v>
      </c>
      <c r="P52">
        <f>SUM(N52:N56)</f>
        <v>0</v>
      </c>
      <c r="Q52" s="17">
        <f>P52*100000/$O$31</f>
        <v>0</v>
      </c>
      <c r="W52" s="200"/>
      <c r="X52">
        <v>51238</v>
      </c>
      <c r="Y52" s="17">
        <f t="shared" si="3"/>
        <v>0.3014</v>
      </c>
      <c r="AG52" s="200"/>
      <c r="AH52">
        <v>23888</v>
      </c>
      <c r="AI52" s="17">
        <f t="shared" si="4"/>
        <v>0.1076036036036036</v>
      </c>
    </row>
    <row r="53" spans="2:38">
      <c r="B53" s="246"/>
      <c r="C53" s="10"/>
      <c r="D53" s="10"/>
      <c r="E53" s="10"/>
      <c r="F53" s="10"/>
      <c r="G53" s="10"/>
      <c r="H53" s="10"/>
      <c r="M53" s="200"/>
      <c r="O53" s="17">
        <f t="shared" si="2"/>
        <v>0</v>
      </c>
      <c r="W53" s="200"/>
      <c r="Y53" s="17">
        <f t="shared" si="3"/>
        <v>0</v>
      </c>
      <c r="AG53" s="200"/>
      <c r="AH53">
        <v>7555</v>
      </c>
      <c r="AI53" s="17">
        <f t="shared" si="4"/>
        <v>3.4031531531531531E-2</v>
      </c>
    </row>
    <row r="54" spans="2:38">
      <c r="B54" s="246"/>
      <c r="C54" s="10"/>
      <c r="D54" s="10"/>
      <c r="E54" s="10"/>
      <c r="F54" s="10"/>
      <c r="G54" s="10"/>
      <c r="H54" s="10"/>
      <c r="M54" s="200"/>
      <c r="O54" s="17">
        <f t="shared" si="2"/>
        <v>0</v>
      </c>
      <c r="W54" s="200" t="s">
        <v>21</v>
      </c>
      <c r="X54">
        <v>8729</v>
      </c>
      <c r="Y54" s="17">
        <f t="shared" si="3"/>
        <v>5.1347058823529412E-2</v>
      </c>
      <c r="Z54">
        <f>SUM(X54:X58)</f>
        <v>42975</v>
      </c>
      <c r="AA54" s="17">
        <f>Z54*100/Y33</f>
        <v>0.25279411764705884</v>
      </c>
      <c r="AG54" s="200" t="s">
        <v>21</v>
      </c>
      <c r="AI54" s="17">
        <f t="shared" si="4"/>
        <v>0</v>
      </c>
      <c r="AJ54">
        <f>SUM(AH54:AH58)</f>
        <v>23533</v>
      </c>
      <c r="AK54" s="17">
        <f>AJ54*100/AI33</f>
        <v>0.10600450450450451</v>
      </c>
    </row>
    <row r="55" spans="2:38">
      <c r="B55" s="246"/>
      <c r="C55" s="10"/>
      <c r="D55" s="10"/>
      <c r="E55" s="10"/>
      <c r="F55" s="10"/>
      <c r="G55" s="10"/>
      <c r="H55" s="10"/>
      <c r="M55" s="200"/>
      <c r="O55" s="17">
        <f t="shared" si="2"/>
        <v>0</v>
      </c>
      <c r="W55" s="200"/>
      <c r="X55">
        <v>21835</v>
      </c>
      <c r="Y55" s="17">
        <f t="shared" si="3"/>
        <v>0.12844117647058823</v>
      </c>
      <c r="AG55" s="200"/>
      <c r="AH55">
        <v>14479</v>
      </c>
      <c r="AI55" s="17">
        <f t="shared" si="4"/>
        <v>6.5220720720720715E-2</v>
      </c>
    </row>
    <row r="56" spans="2:38">
      <c r="B56" s="246"/>
      <c r="C56" s="10"/>
      <c r="D56" s="10"/>
      <c r="E56" s="10"/>
      <c r="F56" s="10"/>
      <c r="G56" s="10"/>
      <c r="H56" s="10"/>
      <c r="M56" s="200"/>
      <c r="O56" s="17">
        <f t="shared" si="2"/>
        <v>0</v>
      </c>
      <c r="W56" s="200"/>
      <c r="X56">
        <v>12411</v>
      </c>
      <c r="Y56" s="17">
        <f t="shared" si="3"/>
        <v>7.300588235294117E-2</v>
      </c>
      <c r="AG56" s="200"/>
      <c r="AH56">
        <v>9054</v>
      </c>
      <c r="AI56" s="17">
        <f t="shared" si="4"/>
        <v>4.0783783783783785E-2</v>
      </c>
    </row>
    <row r="57" spans="2:38">
      <c r="B57" s="10"/>
      <c r="C57" s="10"/>
      <c r="D57" t="s">
        <v>29</v>
      </c>
      <c r="E57" s="10"/>
      <c r="F57" s="10"/>
      <c r="G57" s="10"/>
      <c r="H57" s="10"/>
      <c r="O57" t="s">
        <v>29</v>
      </c>
      <c r="P57" s="11"/>
      <c r="Q57" s="11"/>
      <c r="R57" s="11"/>
      <c r="W57" s="200"/>
      <c r="Y57" s="17">
        <f t="shared" si="3"/>
        <v>0</v>
      </c>
      <c r="AG57" s="200"/>
      <c r="AI57" s="17">
        <f t="shared" si="4"/>
        <v>0</v>
      </c>
    </row>
    <row r="58" spans="2:38">
      <c r="B58" s="10"/>
      <c r="C58">
        <f>SUM(C30:C56)</f>
        <v>176.9</v>
      </c>
      <c r="D58" s="10">
        <v>178876</v>
      </c>
      <c r="E58" s="10"/>
      <c r="F58" s="10"/>
      <c r="G58" s="10"/>
      <c r="H58" s="10"/>
      <c r="N58">
        <f>SUM(N33:N56)</f>
        <v>197.50000000000003</v>
      </c>
      <c r="O58">
        <v>197885</v>
      </c>
      <c r="W58" s="200"/>
      <c r="Y58" s="17">
        <f t="shared" si="3"/>
        <v>0</v>
      </c>
      <c r="AG58" s="200"/>
      <c r="AI58" s="17">
        <f t="shared" si="4"/>
        <v>0</v>
      </c>
    </row>
    <row r="59" spans="2:38">
      <c r="B59" s="10"/>
      <c r="C59" s="10"/>
      <c r="D59" s="10"/>
      <c r="E59" s="10"/>
      <c r="F59" s="10"/>
      <c r="G59" s="10"/>
      <c r="H59" s="10"/>
      <c r="M59" t="s">
        <v>113</v>
      </c>
      <c r="N59" s="17">
        <f>N58*100000/$O$31</f>
        <v>1.410714285714286</v>
      </c>
      <c r="O59" s="17">
        <f>O58*100/$O$31</f>
        <v>1.4134642857142856</v>
      </c>
      <c r="W59" s="18"/>
      <c r="Z59" s="11"/>
      <c r="AA59" s="11"/>
      <c r="AB59" s="11"/>
      <c r="AG59" s="18"/>
      <c r="AJ59" s="11"/>
      <c r="AK59" s="11"/>
      <c r="AL59" s="11"/>
    </row>
    <row r="60" spans="2:38">
      <c r="B60" s="10"/>
      <c r="D60" s="10"/>
      <c r="E60" s="10"/>
      <c r="F60" s="10"/>
      <c r="G60" s="10"/>
      <c r="H60" s="10"/>
      <c r="M60" t="s">
        <v>114</v>
      </c>
      <c r="N60" s="17">
        <f>((N58*100000)+(S35*100))/$O$31</f>
        <v>1.8964285714285718</v>
      </c>
      <c r="O60" s="17">
        <f>((O58*100)+(S35*100))/$O$31</f>
        <v>1.8991785714285714</v>
      </c>
      <c r="Y60" t="s">
        <v>29</v>
      </c>
    </row>
    <row r="61" spans="2:38">
      <c r="X61">
        <f>SUM(X34:X59)</f>
        <v>177202</v>
      </c>
      <c r="AH61">
        <f>SUM(AH34:AH59)</f>
        <v>176019</v>
      </c>
    </row>
    <row r="62" spans="2:38">
      <c r="W62" t="s">
        <v>113</v>
      </c>
      <c r="X62" s="17">
        <f>X61*100/Y$33</f>
        <v>1.0423647058823529</v>
      </c>
      <c r="Y62" s="17">
        <f>Y61*100/Y$33</f>
        <v>0</v>
      </c>
      <c r="AG62" t="s">
        <v>113</v>
      </c>
      <c r="AH62" s="17">
        <f>AH61*100/AI$33</f>
        <v>0.79287837837837838</v>
      </c>
      <c r="AI62" s="17"/>
    </row>
    <row r="63" spans="2:38">
      <c r="R63" s="6"/>
      <c r="W63" t="s">
        <v>114</v>
      </c>
      <c r="X63" s="17">
        <f>((X61*100)+(AC37*100))/Y$33</f>
        <v>1.4894235294117648</v>
      </c>
      <c r="Y63" s="17">
        <f>((Y61*100)+(AC37*100))/Y$33</f>
        <v>0.44705882352941179</v>
      </c>
      <c r="AG63" t="s">
        <v>179</v>
      </c>
      <c r="AH63" s="17">
        <f>((AH61*100)+(AM37*100)+(AM38*100))/AI$33</f>
        <v>1.9650225225225226</v>
      </c>
      <c r="AI63" s="17"/>
    </row>
    <row r="64" spans="2:38">
      <c r="I64" s="3"/>
      <c r="R64" s="6"/>
      <c r="S64" s="5"/>
    </row>
    <row r="65" spans="8:36">
      <c r="R65" s="6"/>
    </row>
    <row r="66" spans="8:36">
      <c r="U66" t="s">
        <v>36</v>
      </c>
      <c r="W66" t="s">
        <v>149</v>
      </c>
      <c r="X66">
        <v>22000000</v>
      </c>
    </row>
    <row r="67" spans="8:36">
      <c r="U67">
        <v>19000000</v>
      </c>
      <c r="W67" t="s">
        <v>37</v>
      </c>
      <c r="AA67" t="s">
        <v>115</v>
      </c>
      <c r="AB67">
        <v>21700</v>
      </c>
      <c r="AE67" t="s">
        <v>115</v>
      </c>
      <c r="AF67">
        <v>43700</v>
      </c>
      <c r="AI67" t="s">
        <v>196</v>
      </c>
    </row>
    <row r="68" spans="8:36">
      <c r="W68" s="11">
        <v>1E-3</v>
      </c>
      <c r="X68" s="11">
        <v>2E-3</v>
      </c>
      <c r="Y68" s="11">
        <v>3.0000000000000001E-3</v>
      </c>
      <c r="AA68" t="s">
        <v>116</v>
      </c>
      <c r="AB68">
        <v>50</v>
      </c>
      <c r="AE68" t="s">
        <v>116</v>
      </c>
      <c r="AF68">
        <v>15</v>
      </c>
      <c r="AH68" t="s">
        <v>197</v>
      </c>
      <c r="AI68" s="3">
        <f>H6+H34+S6+S36+AC7+AC39+AM7+AM39</f>
        <v>4467883.8754629996</v>
      </c>
    </row>
    <row r="69" spans="8:36">
      <c r="Q69" t="s">
        <v>145</v>
      </c>
      <c r="R69" t="s">
        <v>116</v>
      </c>
      <c r="S69" s="22" t="s">
        <v>147</v>
      </c>
      <c r="T69" s="22" t="s">
        <v>146</v>
      </c>
      <c r="U69" s="22" t="s">
        <v>148</v>
      </c>
      <c r="V69" s="22" t="s">
        <v>129</v>
      </c>
      <c r="W69">
        <f>X66*W68</f>
        <v>22000</v>
      </c>
      <c r="X69">
        <f>X66*X68</f>
        <v>44000</v>
      </c>
      <c r="Y69">
        <f>X66*Y68</f>
        <v>66000</v>
      </c>
      <c r="AA69" t="s">
        <v>117</v>
      </c>
      <c r="AB69">
        <f>AB67*AB68</f>
        <v>1085000</v>
      </c>
      <c r="AE69" t="s">
        <v>117</v>
      </c>
      <c r="AF69">
        <f>AF67*AF68</f>
        <v>655500</v>
      </c>
      <c r="AH69" t="s">
        <v>199</v>
      </c>
      <c r="AI69">
        <f>(43.2+53.7+93.2+122.8)*1000+80000+(240000*4)</f>
        <v>1352900</v>
      </c>
    </row>
    <row r="70" spans="8:36">
      <c r="Q70">
        <v>4</v>
      </c>
      <c r="R70">
        <v>75</v>
      </c>
      <c r="S70" s="22">
        <f t="shared" ref="S70:S75" si="5">T70/R70</f>
        <v>42</v>
      </c>
      <c r="T70" s="22">
        <f t="shared" ref="T70:T75" si="6">U70/Q70</f>
        <v>3150</v>
      </c>
      <c r="U70" s="22">
        <v>12600</v>
      </c>
      <c r="V70" s="22" t="s">
        <v>31</v>
      </c>
      <c r="W70" s="6">
        <f>W69/U70</f>
        <v>1.746031746031746</v>
      </c>
      <c r="X70" s="6">
        <f>X69/U70</f>
        <v>3.4920634920634921</v>
      </c>
      <c r="Y70" s="6">
        <f>Y69/U70</f>
        <v>5.2380952380952381</v>
      </c>
      <c r="AA70" t="s">
        <v>118</v>
      </c>
      <c r="AB70">
        <v>218.5</v>
      </c>
      <c r="AE70" t="s">
        <v>118</v>
      </c>
      <c r="AF70">
        <v>445.16</v>
      </c>
      <c r="AH70" t="s">
        <v>198</v>
      </c>
      <c r="AI70">
        <v>13100</v>
      </c>
    </row>
    <row r="71" spans="8:36">
      <c r="J71">
        <f>M71-M75</f>
        <v>-105</v>
      </c>
      <c r="L71">
        <v>900</v>
      </c>
      <c r="M71">
        <f>L71+L72+L73</f>
        <v>2325</v>
      </c>
      <c r="Q71">
        <v>4</v>
      </c>
      <c r="R71">
        <v>40</v>
      </c>
      <c r="S71" s="22">
        <f t="shared" si="5"/>
        <v>40</v>
      </c>
      <c r="T71" s="22">
        <f t="shared" si="6"/>
        <v>1600</v>
      </c>
      <c r="U71" s="22">
        <v>6400</v>
      </c>
      <c r="V71" s="22" t="s">
        <v>32</v>
      </c>
      <c r="W71" s="6">
        <f>W69/U71</f>
        <v>3.4375</v>
      </c>
      <c r="X71" s="6">
        <f>X69/U71</f>
        <v>6.875</v>
      </c>
      <c r="Y71" s="6">
        <f>Y69/U71</f>
        <v>10.3125</v>
      </c>
      <c r="AA71" t="s">
        <v>119</v>
      </c>
      <c r="AB71" s="3">
        <f>AB69/AB70</f>
        <v>4965.6750572082383</v>
      </c>
      <c r="AE71" t="s">
        <v>119</v>
      </c>
      <c r="AF71" s="3">
        <f>AF69/AF70</f>
        <v>1472.5042681283132</v>
      </c>
      <c r="AH71" s="14" t="s">
        <v>24</v>
      </c>
      <c r="AI71" s="28">
        <f>SUM(AI68:AI70)</f>
        <v>5833883.8754629996</v>
      </c>
    </row>
    <row r="72" spans="8:36">
      <c r="L72">
        <v>1425</v>
      </c>
      <c r="Q72">
        <v>4</v>
      </c>
      <c r="R72">
        <v>15</v>
      </c>
      <c r="S72" s="22">
        <f t="shared" si="5"/>
        <v>40</v>
      </c>
      <c r="T72" s="22">
        <f t="shared" si="6"/>
        <v>600</v>
      </c>
      <c r="U72" s="22">
        <v>2400</v>
      </c>
      <c r="V72" s="22" t="s">
        <v>33</v>
      </c>
      <c r="W72" s="6">
        <f>W69/U72</f>
        <v>9.1666666666666661</v>
      </c>
      <c r="X72" s="6">
        <f>X69/U72</f>
        <v>18.333333333333332</v>
      </c>
      <c r="Y72" s="6">
        <f>Y69/U72</f>
        <v>27.5</v>
      </c>
      <c r="AA72" t="s">
        <v>121</v>
      </c>
      <c r="AB72">
        <f>AB71*AB70</f>
        <v>1085000</v>
      </c>
      <c r="AE72" t="s">
        <v>121</v>
      </c>
      <c r="AF72">
        <f>AF71*AF70</f>
        <v>655500</v>
      </c>
      <c r="AJ72" s="2"/>
    </row>
    <row r="73" spans="8:36">
      <c r="L73">
        <v>0</v>
      </c>
      <c r="Q73">
        <v>4</v>
      </c>
      <c r="R73">
        <v>50</v>
      </c>
      <c r="S73" s="22">
        <f t="shared" si="5"/>
        <v>30</v>
      </c>
      <c r="T73" s="22">
        <f t="shared" si="6"/>
        <v>1500</v>
      </c>
      <c r="U73" s="22">
        <v>6000</v>
      </c>
      <c r="V73" s="22" t="s">
        <v>34</v>
      </c>
      <c r="W73" s="6">
        <f>W69/U73</f>
        <v>3.6666666666666665</v>
      </c>
      <c r="X73" s="6">
        <f>X69/U73</f>
        <v>7.333333333333333</v>
      </c>
      <c r="Y73" s="6">
        <f>Y69/U73</f>
        <v>11</v>
      </c>
    </row>
    <row r="74" spans="8:36">
      <c r="Q74">
        <v>4</v>
      </c>
      <c r="R74">
        <v>10</v>
      </c>
      <c r="S74" s="22">
        <f t="shared" si="5"/>
        <v>45</v>
      </c>
      <c r="T74" s="22">
        <f t="shared" si="6"/>
        <v>450</v>
      </c>
      <c r="U74" s="22">
        <v>1800</v>
      </c>
      <c r="V74" s="22" t="s">
        <v>35</v>
      </c>
      <c r="W74" s="6">
        <f>W69/U74</f>
        <v>12.222222222222221</v>
      </c>
      <c r="X74" s="6">
        <f>X69/U74</f>
        <v>24.444444444444443</v>
      </c>
      <c r="Y74" s="6">
        <f>Y69/U74</f>
        <v>36.666666666666664</v>
      </c>
    </row>
    <row r="75" spans="8:36">
      <c r="H75">
        <v>150000</v>
      </c>
      <c r="L75">
        <v>1800</v>
      </c>
      <c r="M75">
        <f>L75+L76+L77</f>
        <v>2430</v>
      </c>
      <c r="Q75">
        <v>4</v>
      </c>
      <c r="R75">
        <v>15</v>
      </c>
      <c r="S75" s="22">
        <f t="shared" si="5"/>
        <v>30</v>
      </c>
      <c r="T75" s="22">
        <f t="shared" si="6"/>
        <v>450</v>
      </c>
      <c r="U75" s="22">
        <v>1800</v>
      </c>
      <c r="V75" s="22" t="s">
        <v>111</v>
      </c>
      <c r="W75" s="6">
        <f>W69/U75</f>
        <v>12.222222222222221</v>
      </c>
      <c r="X75" s="6">
        <f>X69/U75</f>
        <v>24.444444444444443</v>
      </c>
      <c r="Y75" s="6">
        <f>Y69/U75</f>
        <v>36.666666666666664</v>
      </c>
      <c r="AA75" t="s">
        <v>120</v>
      </c>
      <c r="AB75" s="5">
        <v>0.08</v>
      </c>
      <c r="AC75">
        <f>AB72*AB75</f>
        <v>86800</v>
      </c>
      <c r="AE75" t="s">
        <v>120</v>
      </c>
      <c r="AF75" s="5">
        <v>0.2</v>
      </c>
      <c r="AG75">
        <f>AF72*AF75</f>
        <v>131100</v>
      </c>
    </row>
    <row r="76" spans="8:36">
      <c r="H76" s="11">
        <v>4.0000000000000001E-3</v>
      </c>
      <c r="L76">
        <v>405</v>
      </c>
      <c r="AA76" t="s">
        <v>122</v>
      </c>
      <c r="AB76">
        <f>AB72-AC75</f>
        <v>998200</v>
      </c>
      <c r="AE76" t="s">
        <v>122</v>
      </c>
      <c r="AF76">
        <f>AF72-AG75</f>
        <v>524400</v>
      </c>
    </row>
    <row r="77" spans="8:36">
      <c r="H77">
        <f>H75*H76</f>
        <v>600</v>
      </c>
      <c r="L77">
        <v>225</v>
      </c>
      <c r="V77" s="5">
        <v>0.35</v>
      </c>
      <c r="W77" s="5">
        <v>0.3</v>
      </c>
      <c r="AA77" t="s">
        <v>125</v>
      </c>
      <c r="AB77" s="21">
        <v>1.2E-2</v>
      </c>
      <c r="AE77" t="s">
        <v>125</v>
      </c>
      <c r="AF77" s="5">
        <v>1.4999999999999999E-2</v>
      </c>
    </row>
    <row r="78" spans="8:36">
      <c r="H78">
        <v>15</v>
      </c>
      <c r="U78" s="4">
        <v>45352</v>
      </c>
      <c r="V78">
        <v>12000000</v>
      </c>
      <c r="W78">
        <v>12000000</v>
      </c>
      <c r="AA78" t="s">
        <v>123</v>
      </c>
      <c r="AB78" s="3">
        <f>AB76*AB77</f>
        <v>11978.4</v>
      </c>
      <c r="AE78" t="s">
        <v>123</v>
      </c>
      <c r="AF78" s="3">
        <f>AF76*AF77</f>
        <v>7866</v>
      </c>
    </row>
    <row r="79" spans="8:36">
      <c r="H79">
        <f>H77/H78</f>
        <v>40</v>
      </c>
      <c r="U79" s="4">
        <v>45717</v>
      </c>
      <c r="V79">
        <f>V78+V78*V77</f>
        <v>16200000</v>
      </c>
      <c r="W79">
        <f>W78+W78*W77</f>
        <v>15600000</v>
      </c>
      <c r="AA79" t="s">
        <v>124</v>
      </c>
      <c r="AB79" s="2">
        <f>AB78/AB72</f>
        <v>1.1039999999999999E-2</v>
      </c>
      <c r="AC79">
        <f>AB79*AB72</f>
        <v>11978.4</v>
      </c>
      <c r="AE79" t="s">
        <v>124</v>
      </c>
      <c r="AF79" s="2">
        <f>AF78/AF72</f>
        <v>1.2E-2</v>
      </c>
      <c r="AG79">
        <f>AF79*AF72</f>
        <v>7866</v>
      </c>
    </row>
    <row r="80" spans="8:36">
      <c r="U80" s="4">
        <v>46082</v>
      </c>
      <c r="V80">
        <f>V79+V79*V77</f>
        <v>21870000</v>
      </c>
      <c r="W80">
        <f>W79+W79*W77</f>
        <v>20280000</v>
      </c>
    </row>
    <row r="81" spans="12:34">
      <c r="U81" s="4">
        <v>46447</v>
      </c>
      <c r="V81">
        <f>V80+V80*V77</f>
        <v>29524500</v>
      </c>
      <c r="W81">
        <f>W80+W80*W77</f>
        <v>26364000</v>
      </c>
    </row>
    <row r="82" spans="12:34">
      <c r="U82" s="4">
        <v>46813</v>
      </c>
      <c r="V82">
        <f>V81+V81*V77</f>
        <v>39858075</v>
      </c>
      <c r="W82">
        <f>W81+W81*W77</f>
        <v>34273200</v>
      </c>
    </row>
    <row r="84" spans="12:34">
      <c r="L84">
        <f>1800-1425</f>
        <v>375</v>
      </c>
    </row>
    <row r="85" spans="12:34">
      <c r="AH85" s="24"/>
    </row>
  </sheetData>
  <mergeCells count="40">
    <mergeCell ref="M17:M21"/>
    <mergeCell ref="M22:M26"/>
    <mergeCell ref="M7:M11"/>
    <mergeCell ref="M12:M16"/>
    <mergeCell ref="M2:M6"/>
    <mergeCell ref="B30:B35"/>
    <mergeCell ref="B36:B40"/>
    <mergeCell ref="B41:B45"/>
    <mergeCell ref="B46:B51"/>
    <mergeCell ref="B52:B56"/>
    <mergeCell ref="B2:B5"/>
    <mergeCell ref="B6:B9"/>
    <mergeCell ref="B10:B13"/>
    <mergeCell ref="B14:B18"/>
    <mergeCell ref="B19:B23"/>
    <mergeCell ref="M32:M36"/>
    <mergeCell ref="M37:M41"/>
    <mergeCell ref="M42:M46"/>
    <mergeCell ref="M47:M51"/>
    <mergeCell ref="M52:M56"/>
    <mergeCell ref="W2:W6"/>
    <mergeCell ref="W7:W11"/>
    <mergeCell ref="W12:W16"/>
    <mergeCell ref="W17:W21"/>
    <mergeCell ref="W22:W26"/>
    <mergeCell ref="W34:W38"/>
    <mergeCell ref="W39:W43"/>
    <mergeCell ref="W44:W48"/>
    <mergeCell ref="W49:W53"/>
    <mergeCell ref="W54:W58"/>
    <mergeCell ref="AG2:AG6"/>
    <mergeCell ref="AG7:AG11"/>
    <mergeCell ref="AG12:AG16"/>
    <mergeCell ref="AG17:AG21"/>
    <mergeCell ref="AG22:AG26"/>
    <mergeCell ref="AG34:AG38"/>
    <mergeCell ref="AG39:AG43"/>
    <mergeCell ref="AG44:AG48"/>
    <mergeCell ref="AG49:AG53"/>
    <mergeCell ref="AG54:AG5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J24"/>
  <sheetViews>
    <sheetView workbookViewId="0">
      <selection sqref="A1:J24"/>
    </sheetView>
  </sheetViews>
  <sheetFormatPr defaultColWidth="11" defaultRowHeight="15.75"/>
  <cols>
    <col min="1" max="1" width="29.875" customWidth="1"/>
  </cols>
  <sheetData>
    <row r="1" spans="1:10">
      <c r="A1" t="s">
        <v>42</v>
      </c>
      <c r="B1" t="s">
        <v>43</v>
      </c>
      <c r="C1" t="s">
        <v>44</v>
      </c>
      <c r="D1" t="s">
        <v>46</v>
      </c>
      <c r="E1" t="s">
        <v>47</v>
      </c>
      <c r="F1" t="s">
        <v>48</v>
      </c>
      <c r="G1" t="s">
        <v>49</v>
      </c>
      <c r="H1" t="s">
        <v>52</v>
      </c>
      <c r="I1" t="s">
        <v>64</v>
      </c>
      <c r="J1" t="s">
        <v>50</v>
      </c>
    </row>
    <row r="2" spans="1:10" hidden="1">
      <c r="A2" t="s">
        <v>66</v>
      </c>
      <c r="B2">
        <v>12</v>
      </c>
      <c r="C2" t="s">
        <v>67</v>
      </c>
      <c r="D2">
        <v>16</v>
      </c>
      <c r="E2">
        <v>4</v>
      </c>
      <c r="F2">
        <v>512</v>
      </c>
      <c r="G2">
        <v>1.8</v>
      </c>
      <c r="H2">
        <v>15.6</v>
      </c>
      <c r="I2">
        <v>50000</v>
      </c>
      <c r="J2" t="s">
        <v>65</v>
      </c>
    </row>
    <row r="3" spans="1:10">
      <c r="A3" t="s">
        <v>95</v>
      </c>
      <c r="B3">
        <v>13</v>
      </c>
      <c r="C3" t="s">
        <v>67</v>
      </c>
      <c r="D3">
        <v>16</v>
      </c>
      <c r="E3">
        <v>4</v>
      </c>
      <c r="F3">
        <v>512</v>
      </c>
      <c r="G3">
        <v>1.78</v>
      </c>
      <c r="H3">
        <v>15.6</v>
      </c>
      <c r="I3">
        <v>52000</v>
      </c>
      <c r="J3" t="s">
        <v>94</v>
      </c>
    </row>
    <row r="4" spans="1:10" hidden="1">
      <c r="A4" t="s">
        <v>70</v>
      </c>
      <c r="B4">
        <v>12</v>
      </c>
      <c r="C4" t="s">
        <v>75</v>
      </c>
      <c r="D4">
        <v>16</v>
      </c>
      <c r="E4">
        <v>6</v>
      </c>
      <c r="F4">
        <v>512</v>
      </c>
      <c r="G4">
        <v>2.6</v>
      </c>
      <c r="H4">
        <v>15.6</v>
      </c>
      <c r="I4">
        <v>88000</v>
      </c>
      <c r="J4" s="13" t="s">
        <v>91</v>
      </c>
    </row>
    <row r="5" spans="1:10" s="14" customFormat="1">
      <c r="A5" s="14" t="s">
        <v>70</v>
      </c>
      <c r="B5" s="14">
        <v>7735</v>
      </c>
      <c r="C5" s="14" t="s">
        <v>63</v>
      </c>
      <c r="D5" s="14">
        <v>16</v>
      </c>
      <c r="E5" s="14">
        <v>4</v>
      </c>
      <c r="F5" s="14">
        <v>512</v>
      </c>
      <c r="H5" s="14">
        <v>15.6</v>
      </c>
      <c r="I5" s="14">
        <v>75000</v>
      </c>
      <c r="J5" s="15" t="s">
        <v>71</v>
      </c>
    </row>
    <row r="6" spans="1:10">
      <c r="A6" t="s">
        <v>68</v>
      </c>
      <c r="B6">
        <v>13</v>
      </c>
      <c r="C6" t="s">
        <v>67</v>
      </c>
      <c r="D6">
        <v>16</v>
      </c>
      <c r="E6">
        <v>6</v>
      </c>
      <c r="F6">
        <v>512</v>
      </c>
      <c r="H6">
        <v>15.6</v>
      </c>
      <c r="I6">
        <v>73000</v>
      </c>
      <c r="J6" s="13" t="s">
        <v>69</v>
      </c>
    </row>
    <row r="7" spans="1:10" s="14" customFormat="1">
      <c r="A7" s="14" t="s">
        <v>79</v>
      </c>
      <c r="B7" s="14">
        <v>13</v>
      </c>
      <c r="C7" s="14" t="s">
        <v>75</v>
      </c>
      <c r="D7" s="14">
        <v>16</v>
      </c>
      <c r="E7" s="14">
        <v>6</v>
      </c>
      <c r="F7" s="14">
        <v>1</v>
      </c>
      <c r="G7" s="14">
        <v>2.6</v>
      </c>
      <c r="H7" s="14">
        <v>16</v>
      </c>
      <c r="I7" s="14">
        <v>110000</v>
      </c>
      <c r="J7" s="14" t="s">
        <v>80</v>
      </c>
    </row>
    <row r="8" spans="1:10" hidden="1">
      <c r="A8" t="s">
        <v>98</v>
      </c>
      <c r="B8">
        <v>6800</v>
      </c>
      <c r="C8" t="s">
        <v>63</v>
      </c>
      <c r="D8">
        <v>16</v>
      </c>
      <c r="E8">
        <v>4</v>
      </c>
      <c r="F8">
        <v>1</v>
      </c>
      <c r="G8">
        <v>2.1</v>
      </c>
      <c r="H8">
        <v>15.6</v>
      </c>
      <c r="I8">
        <v>95000</v>
      </c>
      <c r="J8" s="13" t="s">
        <v>99</v>
      </c>
    </row>
    <row r="9" spans="1:10" hidden="1">
      <c r="A9" t="s">
        <v>84</v>
      </c>
      <c r="B9">
        <v>6800</v>
      </c>
      <c r="C9" t="s">
        <v>63</v>
      </c>
      <c r="D9">
        <v>16</v>
      </c>
      <c r="E9">
        <v>4</v>
      </c>
      <c r="F9">
        <v>512</v>
      </c>
      <c r="H9">
        <v>15.6</v>
      </c>
      <c r="I9">
        <v>95000</v>
      </c>
      <c r="J9" t="s">
        <v>85</v>
      </c>
    </row>
    <row r="10" spans="1:10">
      <c r="A10" t="s">
        <v>86</v>
      </c>
      <c r="B10">
        <v>13</v>
      </c>
      <c r="C10" t="s">
        <v>67</v>
      </c>
      <c r="D10">
        <v>16</v>
      </c>
      <c r="E10">
        <v>6</v>
      </c>
      <c r="F10">
        <v>1</v>
      </c>
      <c r="G10">
        <v>2.5</v>
      </c>
      <c r="H10">
        <v>16</v>
      </c>
      <c r="I10">
        <v>97000</v>
      </c>
      <c r="J10" t="s">
        <v>87</v>
      </c>
    </row>
    <row r="11" spans="1:10" hidden="1">
      <c r="A11" t="s">
        <v>74</v>
      </c>
      <c r="B11">
        <v>12</v>
      </c>
      <c r="C11" t="s">
        <v>75</v>
      </c>
      <c r="D11">
        <v>16</v>
      </c>
      <c r="E11">
        <v>4</v>
      </c>
      <c r="F11">
        <v>1</v>
      </c>
      <c r="H11">
        <v>15.6</v>
      </c>
      <c r="I11">
        <v>86000</v>
      </c>
      <c r="J11" t="s">
        <v>76</v>
      </c>
    </row>
    <row r="12" spans="1:10">
      <c r="A12" t="s">
        <v>56</v>
      </c>
      <c r="B12">
        <v>7530</v>
      </c>
      <c r="C12" t="s">
        <v>57</v>
      </c>
      <c r="D12">
        <v>16</v>
      </c>
      <c r="F12">
        <v>512</v>
      </c>
      <c r="G12">
        <v>1.7</v>
      </c>
      <c r="H12">
        <v>15.6</v>
      </c>
      <c r="I12">
        <v>63000</v>
      </c>
      <c r="J12" s="13" t="s">
        <v>58</v>
      </c>
    </row>
    <row r="13" spans="1:10">
      <c r="A13" t="s">
        <v>45</v>
      </c>
      <c r="B13">
        <v>13</v>
      </c>
      <c r="C13" t="s">
        <v>51</v>
      </c>
      <c r="D13">
        <v>16</v>
      </c>
      <c r="F13">
        <v>512</v>
      </c>
      <c r="G13">
        <v>1.88</v>
      </c>
      <c r="H13">
        <v>16</v>
      </c>
      <c r="I13">
        <v>85000</v>
      </c>
      <c r="J13" t="s">
        <v>53</v>
      </c>
    </row>
    <row r="14" spans="1:10" hidden="1">
      <c r="A14" t="s">
        <v>89</v>
      </c>
      <c r="B14">
        <v>12</v>
      </c>
      <c r="C14" t="s">
        <v>75</v>
      </c>
      <c r="D14">
        <v>16</v>
      </c>
      <c r="E14">
        <v>4</v>
      </c>
      <c r="F14">
        <v>1</v>
      </c>
      <c r="G14">
        <v>1.8</v>
      </c>
      <c r="H14">
        <v>16</v>
      </c>
      <c r="I14">
        <v>89000</v>
      </c>
      <c r="J14" t="s">
        <v>90</v>
      </c>
    </row>
    <row r="15" spans="1:10">
      <c r="A15" t="s">
        <v>60</v>
      </c>
      <c r="B15">
        <v>7520</v>
      </c>
      <c r="C15" t="s">
        <v>57</v>
      </c>
      <c r="D15">
        <v>16</v>
      </c>
      <c r="F15">
        <v>512</v>
      </c>
      <c r="G15">
        <v>1.63</v>
      </c>
      <c r="H15">
        <v>15.6</v>
      </c>
      <c r="I15">
        <v>56000</v>
      </c>
      <c r="J15" t="s">
        <v>88</v>
      </c>
    </row>
    <row r="16" spans="1:10">
      <c r="A16" t="s">
        <v>60</v>
      </c>
      <c r="B16">
        <v>7520</v>
      </c>
      <c r="C16" t="s">
        <v>57</v>
      </c>
      <c r="D16">
        <v>16</v>
      </c>
      <c r="F16">
        <v>512</v>
      </c>
      <c r="G16">
        <v>1.63</v>
      </c>
      <c r="H16">
        <v>15.6</v>
      </c>
      <c r="I16">
        <v>56000</v>
      </c>
      <c r="J16" t="s">
        <v>59</v>
      </c>
    </row>
    <row r="17" spans="1:10" hidden="1">
      <c r="A17" t="s">
        <v>62</v>
      </c>
      <c r="B17">
        <v>5600</v>
      </c>
      <c r="C17" t="s">
        <v>57</v>
      </c>
      <c r="D17">
        <v>16</v>
      </c>
      <c r="E17">
        <v>4</v>
      </c>
      <c r="F17">
        <v>512</v>
      </c>
      <c r="G17">
        <v>1.8</v>
      </c>
      <c r="H17">
        <v>15.6</v>
      </c>
      <c r="I17">
        <v>63000</v>
      </c>
      <c r="J17" s="13" t="s">
        <v>81</v>
      </c>
    </row>
    <row r="18" spans="1:10" hidden="1">
      <c r="A18" t="s">
        <v>62</v>
      </c>
      <c r="B18">
        <v>5800</v>
      </c>
      <c r="C18" t="s">
        <v>63</v>
      </c>
      <c r="D18">
        <v>16</v>
      </c>
      <c r="E18">
        <v>4</v>
      </c>
      <c r="F18">
        <v>512</v>
      </c>
      <c r="G18">
        <v>1.8</v>
      </c>
      <c r="H18">
        <v>15.6</v>
      </c>
      <c r="I18">
        <v>70000</v>
      </c>
      <c r="J18" s="13" t="s">
        <v>61</v>
      </c>
    </row>
    <row r="19" spans="1:10">
      <c r="A19" t="s">
        <v>54</v>
      </c>
      <c r="B19">
        <v>13</v>
      </c>
      <c r="C19" t="s">
        <v>51</v>
      </c>
      <c r="D19">
        <v>16</v>
      </c>
      <c r="F19">
        <v>1</v>
      </c>
      <c r="G19">
        <v>1.7</v>
      </c>
      <c r="H19">
        <v>15.6</v>
      </c>
      <c r="I19">
        <v>105000</v>
      </c>
      <c r="J19" t="s">
        <v>55</v>
      </c>
    </row>
    <row r="20" spans="1:10" hidden="1">
      <c r="A20" t="s">
        <v>92</v>
      </c>
      <c r="B20">
        <v>5800</v>
      </c>
      <c r="C20" t="s">
        <v>63</v>
      </c>
      <c r="D20">
        <v>16</v>
      </c>
      <c r="F20">
        <v>1</v>
      </c>
      <c r="G20">
        <v>1.4</v>
      </c>
      <c r="H20">
        <v>14</v>
      </c>
      <c r="I20">
        <v>65000</v>
      </c>
      <c r="J20" t="s">
        <v>93</v>
      </c>
    </row>
    <row r="21" spans="1:10" hidden="1">
      <c r="A21" t="s">
        <v>82</v>
      </c>
      <c r="B21">
        <v>12</v>
      </c>
      <c r="C21" t="s">
        <v>67</v>
      </c>
      <c r="D21">
        <v>16</v>
      </c>
      <c r="E21">
        <v>4</v>
      </c>
      <c r="F21">
        <v>512</v>
      </c>
      <c r="G21">
        <v>2.81</v>
      </c>
      <c r="H21">
        <v>15.6</v>
      </c>
      <c r="I21">
        <v>70000</v>
      </c>
      <c r="J21" t="s">
        <v>83</v>
      </c>
    </row>
    <row r="22" spans="1:10" s="14" customFormat="1">
      <c r="A22" s="14" t="s">
        <v>72</v>
      </c>
      <c r="B22" s="14">
        <v>7840</v>
      </c>
      <c r="C22" s="14" t="s">
        <v>63</v>
      </c>
      <c r="D22" s="14">
        <v>16</v>
      </c>
      <c r="E22" s="14">
        <v>6</v>
      </c>
      <c r="F22" s="14">
        <v>1</v>
      </c>
      <c r="H22" s="14">
        <v>16.100000000000001</v>
      </c>
      <c r="I22" s="14">
        <v>85000</v>
      </c>
      <c r="J22" s="15" t="s">
        <v>73</v>
      </c>
    </row>
    <row r="23" spans="1:10" hidden="1">
      <c r="A23" t="s">
        <v>77</v>
      </c>
      <c r="B23">
        <v>5800</v>
      </c>
      <c r="C23" t="s">
        <v>63</v>
      </c>
      <c r="D23">
        <v>32</v>
      </c>
      <c r="E23">
        <v>8</v>
      </c>
      <c r="F23">
        <v>1</v>
      </c>
      <c r="G23">
        <v>2.4500000000000002</v>
      </c>
      <c r="H23">
        <v>16</v>
      </c>
      <c r="I23">
        <v>120000</v>
      </c>
      <c r="J23" t="s">
        <v>78</v>
      </c>
    </row>
    <row r="24" spans="1:10" hidden="1">
      <c r="A24" t="s">
        <v>96</v>
      </c>
      <c r="B24">
        <v>12</v>
      </c>
      <c r="C24" t="s">
        <v>67</v>
      </c>
      <c r="D24">
        <v>16</v>
      </c>
      <c r="E24">
        <v>6</v>
      </c>
      <c r="F24">
        <v>512</v>
      </c>
      <c r="G24">
        <v>2.4</v>
      </c>
      <c r="H24">
        <v>15.6</v>
      </c>
      <c r="I24">
        <v>75000</v>
      </c>
      <c r="J24" t="s">
        <v>97</v>
      </c>
    </row>
  </sheetData>
  <autoFilter ref="A1:J24" xr:uid="{00000000-0009-0000-0000-000014000000}">
    <filterColumn colId="1">
      <filters>
        <filter val="13"/>
        <filter val="7520"/>
        <filter val="7530"/>
        <filter val="7735"/>
        <filter val="7840"/>
      </filters>
    </filterColumn>
    <sortState xmlns:xlrd2="http://schemas.microsoft.com/office/spreadsheetml/2017/richdata2" ref="A2:J24">
      <sortCondition ref="A1:A24"/>
    </sortState>
  </autoFilter>
  <hyperlinks>
    <hyperlink ref="J18" r:id="rId1" xr:uid="{00000000-0004-0000-1400-000000000000}"/>
    <hyperlink ref="J5" r:id="rId2" display="https://www.amazon.in/dp/B0C1BGCPX9/ref=sspa_dk_detail_1?psc=1&amp;pd_rd_i=B0C1BGCPX9&amp;pd_rd_w=xSoJq&amp;content-id=amzn1.sym.2575ab02-73ff-40ca-8d3a-4fbe87c5a28d&amp;pf_rd_p=2575ab02-73ff-40ca-8d3a-4fbe87c5a28d&amp;pf_rd_r=F1XTY8FQMPT2CAZ93M9G&amp;pd_rd_wg=QxJMN&amp;pd_rd_r=e659126c-2e4f-4365-bd28-a4dc8284608e&amp;s=computers&amp;sp_csd=d2lkZ2V0TmFtZT1zcF9kZXRhaWw" xr:uid="{00000000-0004-0000-1400-000001000000}"/>
    <hyperlink ref="J6" r:id="rId3" xr:uid="{00000000-0004-0000-1400-000002000000}"/>
    <hyperlink ref="J8" r:id="rId4" xr:uid="{00000000-0004-0000-1400-000003000000}"/>
    <hyperlink ref="J12" r:id="rId5" xr:uid="{00000000-0004-0000-1400-000004000000}"/>
    <hyperlink ref="J17" r:id="rId6" display="https://www.amazon.in/ASUS-Vivobook-NVIDIA-GeForce-RTX-3050-Fingerprint-M6500QC-HN541WS/dp/B0BV6TFT54?crid=16UOO051WRYSV&amp;keywords=3050%2BGRAPHICS%2BWITH%2B15%22&amp;qid=1687841589&amp;sprefix=3050%2Bgraphics%2Bwith%2B15%2B%2Caps%2C304&amp;sr=8-5&amp;th=1&amp;linkCode=sl1&amp;tag=techum72-21&amp;linkId=92d83baad80bbe7de430a1313c70dcf7&amp;language=en_IN&amp;ref_=as_li_ss_tl" xr:uid="{00000000-0004-0000-1400-000005000000}"/>
    <hyperlink ref="J22" r:id="rId7" display="https://www.amazon.in/dp/B0CDG6TM66/ref=sspa_dk_detail_6?psc=1&amp;pd_rd_i=B0CDG6TM66&amp;pd_rd_w=xSoJq&amp;content-id=amzn1.sym.2575ab02-73ff-40ca-8d3a-4fbe87c5a28d&amp;pf_rd_p=2575ab02-73ff-40ca-8d3a-4fbe87c5a28d&amp;pf_rd_r=F1XTY8FQMPT2CAZ93M9G&amp;pd_rd_wg=QxJMN&amp;pd_rd_r=e659126c-2e4f-4365-bd28-a4dc8284608e&amp;s=computers&amp;sp_csd=d2lkZ2V0TmFtZT1zcF9kZXRhaWw" xr:uid="{00000000-0004-0000-1400-000006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L83"/>
  <sheetViews>
    <sheetView workbookViewId="0">
      <selection activeCell="Q31" sqref="Q31"/>
    </sheetView>
  </sheetViews>
  <sheetFormatPr defaultColWidth="11" defaultRowHeight="15.75"/>
  <cols>
    <col min="1" max="1" width="10.875" customWidth="1"/>
    <col min="15" max="15" width="37.375" bestFit="1" customWidth="1"/>
    <col min="16" max="16" width="12.375" bestFit="1" customWidth="1"/>
    <col min="17" max="17" width="22.5" bestFit="1" customWidth="1"/>
    <col min="21" max="21" width="12.375" bestFit="1" customWidth="1"/>
    <col min="28" max="28" width="12.375" bestFit="1" customWidth="1"/>
    <col min="36" max="36" width="12.375" bestFit="1" customWidth="1"/>
    <col min="37" max="37" width="15.875" bestFit="1" customWidth="1"/>
  </cols>
  <sheetData>
    <row r="1" spans="1:38">
      <c r="W1" t="s">
        <v>919</v>
      </c>
      <c r="X1" t="s">
        <v>898</v>
      </c>
      <c r="Y1" t="s">
        <v>900</v>
      </c>
      <c r="Z1" t="s">
        <v>922</v>
      </c>
      <c r="AA1" t="s">
        <v>923</v>
      </c>
      <c r="AB1" t="s">
        <v>925</v>
      </c>
      <c r="AC1" t="s">
        <v>926</v>
      </c>
      <c r="AE1" t="s">
        <v>919</v>
      </c>
      <c r="AF1" t="s">
        <v>898</v>
      </c>
      <c r="AG1" t="s">
        <v>900</v>
      </c>
      <c r="AH1" t="s">
        <v>922</v>
      </c>
      <c r="AI1" t="s">
        <v>923</v>
      </c>
      <c r="AJ1" t="s">
        <v>925</v>
      </c>
      <c r="AK1" t="s">
        <v>926</v>
      </c>
      <c r="AL1" t="s">
        <v>927</v>
      </c>
    </row>
    <row r="2" spans="1:38">
      <c r="A2">
        <v>1866</v>
      </c>
      <c r="B2">
        <v>5500</v>
      </c>
      <c r="I2">
        <v>174505</v>
      </c>
      <c r="X2" t="s">
        <v>920</v>
      </c>
      <c r="Y2" t="s">
        <v>921</v>
      </c>
      <c r="AA2" t="s">
        <v>924</v>
      </c>
      <c r="AF2" t="s">
        <v>920</v>
      </c>
      <c r="AG2" t="s">
        <v>921</v>
      </c>
      <c r="AI2" t="s">
        <v>924</v>
      </c>
      <c r="AL2" t="s">
        <v>921</v>
      </c>
    </row>
    <row r="3" spans="1:38">
      <c r="A3">
        <v>1786</v>
      </c>
      <c r="I3">
        <v>1656</v>
      </c>
      <c r="M3" t="s">
        <v>903</v>
      </c>
      <c r="O3" t="s">
        <v>897</v>
      </c>
      <c r="P3" s="30">
        <v>4730000</v>
      </c>
      <c r="R3" s="12">
        <v>91421</v>
      </c>
      <c r="S3" t="s">
        <v>910</v>
      </c>
      <c r="T3" t="s">
        <v>897</v>
      </c>
      <c r="U3" s="30">
        <v>4730000</v>
      </c>
      <c r="W3" t="s">
        <v>913</v>
      </c>
      <c r="X3" s="30">
        <v>7421</v>
      </c>
      <c r="Y3" s="30">
        <v>84000</v>
      </c>
      <c r="Z3" s="30">
        <v>0</v>
      </c>
      <c r="AA3" s="30">
        <v>91421</v>
      </c>
      <c r="AB3" s="30">
        <v>11992579</v>
      </c>
      <c r="AC3" s="11">
        <v>5.9999999999999995E-4</v>
      </c>
      <c r="AE3" t="s">
        <v>913</v>
      </c>
      <c r="AF3" s="30">
        <v>7421</v>
      </c>
      <c r="AG3" s="30">
        <v>84000</v>
      </c>
      <c r="AH3" s="30">
        <v>0</v>
      </c>
      <c r="AI3" s="30">
        <v>291421</v>
      </c>
      <c r="AJ3" s="30">
        <v>11792579</v>
      </c>
      <c r="AK3" s="11">
        <v>1.7299999999999999E-2</v>
      </c>
      <c r="AL3" s="30">
        <v>200000</v>
      </c>
    </row>
    <row r="4" spans="1:38">
      <c r="A4">
        <v>1902</v>
      </c>
      <c r="I4">
        <v>42</v>
      </c>
      <c r="O4" t="s">
        <v>898</v>
      </c>
      <c r="P4" s="30">
        <v>2850000</v>
      </c>
      <c r="T4" t="s">
        <v>898</v>
      </c>
      <c r="U4" s="24">
        <v>2100000</v>
      </c>
      <c r="V4" s="11"/>
      <c r="W4" t="s">
        <v>914</v>
      </c>
      <c r="X4" s="30">
        <v>7472</v>
      </c>
      <c r="Y4" s="30">
        <v>83948</v>
      </c>
      <c r="Z4" s="30">
        <v>0</v>
      </c>
      <c r="AA4" s="30">
        <v>91421</v>
      </c>
      <c r="AB4" s="30">
        <v>11985107</v>
      </c>
      <c r="AC4" s="11">
        <v>1.1999999999999999E-3</v>
      </c>
      <c r="AE4" t="s">
        <v>914</v>
      </c>
      <c r="AF4" s="30">
        <v>8872</v>
      </c>
      <c r="AG4" s="30">
        <v>82548</v>
      </c>
      <c r="AH4" s="30">
        <v>0</v>
      </c>
      <c r="AI4" s="30">
        <v>291421</v>
      </c>
      <c r="AJ4" s="30">
        <v>11583707</v>
      </c>
      <c r="AK4" s="11">
        <v>3.4700000000000002E-2</v>
      </c>
      <c r="AL4" s="30">
        <v>200000</v>
      </c>
    </row>
    <row r="5" spans="1:38">
      <c r="A5">
        <v>510</v>
      </c>
      <c r="I5">
        <v>1100</v>
      </c>
      <c r="O5" t="s">
        <v>899</v>
      </c>
      <c r="P5" s="30">
        <v>9150000</v>
      </c>
      <c r="T5" t="s">
        <v>899</v>
      </c>
      <c r="U5" s="24">
        <v>9900000</v>
      </c>
      <c r="V5" s="11"/>
      <c r="W5" t="s">
        <v>894</v>
      </c>
      <c r="X5" s="30">
        <v>7525</v>
      </c>
      <c r="Y5" s="30">
        <v>83896</v>
      </c>
      <c r="Z5" s="30">
        <v>0</v>
      </c>
      <c r="AA5" s="30">
        <v>91421</v>
      </c>
      <c r="AB5" s="30">
        <v>11977582</v>
      </c>
      <c r="AC5" s="11">
        <v>1.9E-3</v>
      </c>
      <c r="AE5" t="s">
        <v>894</v>
      </c>
      <c r="AF5" s="30">
        <v>10335</v>
      </c>
      <c r="AG5" s="30">
        <v>81086</v>
      </c>
      <c r="AH5" s="30">
        <v>0</v>
      </c>
      <c r="AI5" s="30">
        <v>291421</v>
      </c>
      <c r="AJ5" s="30">
        <v>11373372</v>
      </c>
      <c r="AK5" s="11">
        <v>5.2200000000000003E-2</v>
      </c>
      <c r="AL5" s="30">
        <v>200000</v>
      </c>
    </row>
    <row r="6" spans="1:38">
      <c r="A6">
        <v>1900</v>
      </c>
      <c r="I6">
        <v>4905</v>
      </c>
      <c r="O6" t="s">
        <v>900</v>
      </c>
      <c r="P6" s="30">
        <v>2799757</v>
      </c>
      <c r="T6" t="s">
        <v>900</v>
      </c>
      <c r="U6" s="24">
        <v>2033663</v>
      </c>
      <c r="V6" s="11"/>
      <c r="W6" t="s">
        <v>915</v>
      </c>
      <c r="X6" s="30">
        <v>7577</v>
      </c>
      <c r="Y6" s="30">
        <v>83843</v>
      </c>
      <c r="Z6" s="30">
        <v>0</v>
      </c>
      <c r="AA6" s="30">
        <v>91421</v>
      </c>
      <c r="AB6" s="30">
        <v>11970005</v>
      </c>
      <c r="AC6" s="11">
        <v>2.5000000000000001E-3</v>
      </c>
      <c r="AE6" t="s">
        <v>915</v>
      </c>
      <c r="AF6" s="30">
        <v>11807</v>
      </c>
      <c r="AG6" s="30">
        <v>79614</v>
      </c>
      <c r="AH6" s="30">
        <v>0</v>
      </c>
      <c r="AI6" s="30">
        <v>291421</v>
      </c>
      <c r="AJ6" s="30">
        <v>11161566</v>
      </c>
      <c r="AK6" s="11">
        <v>6.9900000000000004E-2</v>
      </c>
      <c r="AL6" s="30">
        <v>200000</v>
      </c>
    </row>
    <row r="7" spans="1:38">
      <c r="A7">
        <v>80</v>
      </c>
      <c r="I7">
        <v>260</v>
      </c>
      <c r="O7" t="s">
        <v>901</v>
      </c>
      <c r="P7" s="30">
        <v>0</v>
      </c>
      <c r="T7" t="s">
        <v>901</v>
      </c>
      <c r="U7" s="24">
        <v>0</v>
      </c>
      <c r="V7" s="11"/>
      <c r="W7" t="s">
        <v>916</v>
      </c>
      <c r="X7" s="30">
        <v>7630</v>
      </c>
      <c r="Y7" s="30">
        <v>83790</v>
      </c>
      <c r="Z7" s="30">
        <v>0</v>
      </c>
      <c r="AA7" s="30">
        <v>91421</v>
      </c>
      <c r="AB7" s="30">
        <v>11962374</v>
      </c>
      <c r="AC7" s="11">
        <v>3.0999999999999999E-3</v>
      </c>
      <c r="AE7" t="s">
        <v>916</v>
      </c>
      <c r="AF7" s="30">
        <v>13290</v>
      </c>
      <c r="AG7" s="30">
        <v>78131</v>
      </c>
      <c r="AH7" s="30">
        <v>0</v>
      </c>
      <c r="AI7" s="30">
        <v>291421</v>
      </c>
      <c r="AJ7" s="30">
        <v>10948276</v>
      </c>
      <c r="AK7" s="11">
        <v>8.7599999999999997E-2</v>
      </c>
      <c r="AL7" s="30">
        <v>200000</v>
      </c>
    </row>
    <row r="8" spans="1:38">
      <c r="A8">
        <f>SUM(A2:A7)</f>
        <v>8044</v>
      </c>
      <c r="B8">
        <f>A8+B2</f>
        <v>13544</v>
      </c>
      <c r="I8">
        <v>30</v>
      </c>
      <c r="O8" t="s">
        <v>902</v>
      </c>
      <c r="P8" s="30">
        <v>19529757</v>
      </c>
      <c r="T8" t="s">
        <v>902</v>
      </c>
      <c r="U8" s="30">
        <v>18763663</v>
      </c>
      <c r="V8" s="11"/>
      <c r="W8" t="s">
        <v>917</v>
      </c>
      <c r="X8" s="30">
        <v>7684</v>
      </c>
      <c r="Y8" s="30">
        <v>83737</v>
      </c>
      <c r="Z8" s="30">
        <v>0</v>
      </c>
      <c r="AA8" s="30">
        <v>91421</v>
      </c>
      <c r="AB8" s="30">
        <v>11954690</v>
      </c>
      <c r="AC8" s="11">
        <v>3.8E-3</v>
      </c>
      <c r="AE8" t="s">
        <v>917</v>
      </c>
      <c r="AF8" s="30">
        <v>14783</v>
      </c>
      <c r="AG8" s="30">
        <v>76638</v>
      </c>
      <c r="AH8" s="30">
        <v>0</v>
      </c>
      <c r="AI8" s="30">
        <v>291421</v>
      </c>
      <c r="AJ8" s="30">
        <v>10733493</v>
      </c>
      <c r="AK8" s="11">
        <v>0.1055</v>
      </c>
      <c r="AL8" s="30">
        <v>200000</v>
      </c>
    </row>
    <row r="9" spans="1:38">
      <c r="I9">
        <v>179</v>
      </c>
      <c r="U9" s="24"/>
      <c r="V9" s="11"/>
      <c r="W9" t="s">
        <v>918</v>
      </c>
      <c r="X9" s="30">
        <v>7738</v>
      </c>
      <c r="Y9" s="30">
        <v>83683</v>
      </c>
      <c r="Z9" s="30">
        <v>0</v>
      </c>
      <c r="AA9" s="30">
        <v>91421</v>
      </c>
      <c r="AB9" s="30">
        <v>11946953</v>
      </c>
      <c r="AC9" s="11">
        <v>4.4000000000000003E-3</v>
      </c>
      <c r="AE9" t="s">
        <v>918</v>
      </c>
      <c r="AF9" s="30">
        <v>16286</v>
      </c>
      <c r="AG9" s="30">
        <v>75134</v>
      </c>
      <c r="AH9" s="30">
        <v>0</v>
      </c>
      <c r="AI9" s="30">
        <v>291421</v>
      </c>
      <c r="AJ9" s="30">
        <v>10517207</v>
      </c>
      <c r="AK9" s="11">
        <v>0.1236</v>
      </c>
      <c r="AL9" s="30">
        <v>200000</v>
      </c>
    </row>
    <row r="10" spans="1:38">
      <c r="I10">
        <v>30</v>
      </c>
      <c r="M10" t="s">
        <v>904</v>
      </c>
      <c r="O10" t="s">
        <v>897</v>
      </c>
      <c r="P10" s="30">
        <v>4730000</v>
      </c>
      <c r="R10" s="12">
        <v>91421</v>
      </c>
      <c r="U10" s="24"/>
      <c r="V10" s="11"/>
      <c r="Y10" s="30">
        <f>SUM(Y3:Y9)</f>
        <v>586897</v>
      </c>
      <c r="AG10" s="30">
        <f>SUM(AG3:AG9)</f>
        <v>557151</v>
      </c>
    </row>
    <row r="11" spans="1:38">
      <c r="I11">
        <v>300</v>
      </c>
      <c r="O11" t="s">
        <v>898</v>
      </c>
      <c r="P11" s="30">
        <v>12000000</v>
      </c>
      <c r="U11" s="24"/>
      <c r="V11" s="11"/>
    </row>
    <row r="12" spans="1:38">
      <c r="I12">
        <v>54</v>
      </c>
      <c r="O12" t="s">
        <v>899</v>
      </c>
      <c r="P12" s="30">
        <v>0</v>
      </c>
      <c r="U12" s="24"/>
      <c r="V12" s="11"/>
      <c r="W12" t="s">
        <v>913</v>
      </c>
      <c r="X12" s="30">
        <v>33466</v>
      </c>
      <c r="Y12" s="30">
        <v>84000</v>
      </c>
      <c r="Z12" s="30">
        <v>0</v>
      </c>
      <c r="AA12" s="30">
        <v>117466</v>
      </c>
      <c r="AB12" s="30">
        <v>11966534</v>
      </c>
      <c r="AC12" s="11">
        <v>2.8E-3</v>
      </c>
      <c r="AE12" t="s">
        <v>913</v>
      </c>
      <c r="AF12" s="30">
        <v>33466</v>
      </c>
      <c r="AG12" s="30">
        <v>84000</v>
      </c>
      <c r="AH12" s="30">
        <v>0</v>
      </c>
      <c r="AI12" s="30">
        <v>317466</v>
      </c>
      <c r="AJ12" s="30">
        <v>11766534</v>
      </c>
      <c r="AK12" s="11">
        <v>1.95E-2</v>
      </c>
      <c r="AL12" s="30">
        <v>200000</v>
      </c>
    </row>
    <row r="13" spans="1:38">
      <c r="I13">
        <v>700</v>
      </c>
      <c r="O13" t="s">
        <v>900</v>
      </c>
      <c r="P13" s="30">
        <v>20911387</v>
      </c>
      <c r="U13" s="24"/>
      <c r="V13" s="11"/>
      <c r="W13" t="s">
        <v>914</v>
      </c>
      <c r="X13" s="30">
        <v>33701</v>
      </c>
      <c r="Y13" s="30">
        <v>83766</v>
      </c>
      <c r="Z13" s="30">
        <v>0</v>
      </c>
      <c r="AA13" s="30">
        <v>117466</v>
      </c>
      <c r="AB13" s="30">
        <v>11932833</v>
      </c>
      <c r="AC13" s="11">
        <v>5.5999999999999999E-3</v>
      </c>
      <c r="AE13" t="s">
        <v>914</v>
      </c>
      <c r="AF13" s="30">
        <v>35101</v>
      </c>
      <c r="AG13" s="30">
        <v>82366</v>
      </c>
      <c r="AH13" s="30">
        <v>0</v>
      </c>
      <c r="AI13" s="30">
        <v>317466</v>
      </c>
      <c r="AJ13" s="30">
        <v>11531433</v>
      </c>
      <c r="AK13" s="11">
        <v>3.9E-2</v>
      </c>
      <c r="AL13" s="30">
        <v>200000</v>
      </c>
    </row>
    <row r="14" spans="1:38">
      <c r="D14">
        <v>1700</v>
      </c>
      <c r="I14">
        <v>200</v>
      </c>
      <c r="O14" t="s">
        <v>901</v>
      </c>
      <c r="P14" s="30">
        <v>0</v>
      </c>
      <c r="V14" s="11"/>
      <c r="W14" t="s">
        <v>894</v>
      </c>
      <c r="X14" s="30">
        <v>33937</v>
      </c>
      <c r="Y14" s="30">
        <v>83530</v>
      </c>
      <c r="Z14" s="30">
        <v>0</v>
      </c>
      <c r="AA14" s="30">
        <v>117466</v>
      </c>
      <c r="AB14" s="30">
        <v>11898896</v>
      </c>
      <c r="AC14" s="11">
        <v>8.3999999999999995E-3</v>
      </c>
      <c r="AE14" t="s">
        <v>894</v>
      </c>
      <c r="AF14" s="30">
        <v>36746</v>
      </c>
      <c r="AG14" s="30">
        <v>80720</v>
      </c>
      <c r="AH14" s="30">
        <v>0</v>
      </c>
      <c r="AI14" s="30">
        <v>317466</v>
      </c>
      <c r="AJ14" s="30">
        <v>11294687</v>
      </c>
      <c r="AK14" s="11">
        <v>5.8799999999999998E-2</v>
      </c>
      <c r="AL14" s="30">
        <v>200000</v>
      </c>
    </row>
    <row r="15" spans="1:38">
      <c r="D15">
        <v>3500</v>
      </c>
      <c r="I15">
        <v>450</v>
      </c>
      <c r="O15" t="s">
        <v>902</v>
      </c>
      <c r="P15" s="30">
        <v>37641387</v>
      </c>
      <c r="U15" s="24"/>
      <c r="V15" s="11"/>
      <c r="W15" t="s">
        <v>915</v>
      </c>
      <c r="X15" s="30">
        <v>34174</v>
      </c>
      <c r="Y15" s="30">
        <v>83292</v>
      </c>
      <c r="Z15" s="30">
        <v>0</v>
      </c>
      <c r="AA15" s="30">
        <v>117466</v>
      </c>
      <c r="AB15" s="30">
        <v>11864722</v>
      </c>
      <c r="AC15" s="11">
        <v>1.1299999999999999E-2</v>
      </c>
      <c r="AE15" t="s">
        <v>915</v>
      </c>
      <c r="AF15" s="30">
        <v>38404</v>
      </c>
      <c r="AG15" s="30">
        <v>79063</v>
      </c>
      <c r="AH15" s="30">
        <v>0</v>
      </c>
      <c r="AI15" s="30">
        <v>317466</v>
      </c>
      <c r="AJ15" s="30">
        <v>11056283</v>
      </c>
      <c r="AK15" s="11">
        <v>7.8600000000000003E-2</v>
      </c>
      <c r="AL15" s="30">
        <v>200000</v>
      </c>
    </row>
    <row r="16" spans="1:38">
      <c r="D16">
        <v>16500</v>
      </c>
      <c r="I16">
        <v>1270</v>
      </c>
      <c r="U16" s="24"/>
      <c r="V16" s="11"/>
      <c r="W16" t="s">
        <v>916</v>
      </c>
      <c r="X16" s="30">
        <v>34413</v>
      </c>
      <c r="Y16" s="30">
        <v>83053</v>
      </c>
      <c r="Z16" s="30">
        <v>0</v>
      </c>
      <c r="AA16" s="30">
        <v>117466</v>
      </c>
      <c r="AB16" s="30">
        <v>11830309</v>
      </c>
      <c r="AC16" s="11">
        <v>1.41E-2</v>
      </c>
      <c r="AE16" t="s">
        <v>916</v>
      </c>
      <c r="AF16" s="30">
        <v>40072</v>
      </c>
      <c r="AG16" s="30">
        <v>77394</v>
      </c>
      <c r="AH16" s="30">
        <v>0</v>
      </c>
      <c r="AI16" s="30">
        <v>317466</v>
      </c>
      <c r="AJ16" s="30">
        <v>10816211</v>
      </c>
      <c r="AK16" s="11">
        <v>9.8599999999999993E-2</v>
      </c>
      <c r="AL16" s="30">
        <v>200000</v>
      </c>
    </row>
    <row r="17" spans="1:38">
      <c r="D17">
        <f>0.3%*12000000</f>
        <v>36000</v>
      </c>
      <c r="I17">
        <v>325</v>
      </c>
      <c r="M17" t="s">
        <v>905</v>
      </c>
      <c r="O17" t="s">
        <v>897</v>
      </c>
      <c r="P17" s="30">
        <v>4730000</v>
      </c>
      <c r="R17" s="12">
        <v>103381</v>
      </c>
      <c r="S17" t="s">
        <v>909</v>
      </c>
      <c r="T17" t="s">
        <v>897</v>
      </c>
      <c r="U17" s="30">
        <v>4730000</v>
      </c>
      <c r="V17" s="11"/>
      <c r="W17" t="s">
        <v>917</v>
      </c>
      <c r="X17" s="30">
        <v>34654</v>
      </c>
      <c r="Y17" s="30">
        <v>82812</v>
      </c>
      <c r="Z17" s="30">
        <v>0</v>
      </c>
      <c r="AA17" s="30">
        <v>117466</v>
      </c>
      <c r="AB17" s="30">
        <v>11795655</v>
      </c>
      <c r="AC17" s="11">
        <v>1.7000000000000001E-2</v>
      </c>
      <c r="AE17" t="s">
        <v>917</v>
      </c>
      <c r="AF17" s="30">
        <v>41753</v>
      </c>
      <c r="AG17" s="30">
        <v>75713</v>
      </c>
      <c r="AH17" s="30">
        <v>0</v>
      </c>
      <c r="AI17" s="30">
        <v>317466</v>
      </c>
      <c r="AJ17" s="30">
        <v>10574458</v>
      </c>
      <c r="AK17" s="11">
        <v>0.1188</v>
      </c>
      <c r="AL17" s="30">
        <v>200000</v>
      </c>
    </row>
    <row r="18" spans="1:38">
      <c r="D18">
        <f>SUM(D14:D17)</f>
        <v>57700</v>
      </c>
      <c r="I18">
        <v>4905</v>
      </c>
      <c r="O18" t="s">
        <v>898</v>
      </c>
      <c r="P18" s="30">
        <v>3366701</v>
      </c>
      <c r="T18" t="s">
        <v>898</v>
      </c>
      <c r="U18" s="30">
        <v>2759514</v>
      </c>
      <c r="V18" s="11"/>
      <c r="W18" t="s">
        <v>918</v>
      </c>
      <c r="X18" s="30">
        <v>34897</v>
      </c>
      <c r="Y18" s="30">
        <v>82570</v>
      </c>
      <c r="Z18" s="30">
        <v>0</v>
      </c>
      <c r="AA18" s="30">
        <v>117466</v>
      </c>
      <c r="AB18" s="30">
        <v>11760758</v>
      </c>
      <c r="AC18" s="11">
        <v>1.9900000000000001E-2</v>
      </c>
      <c r="AE18" t="s">
        <v>918</v>
      </c>
      <c r="AF18" s="30">
        <v>43445</v>
      </c>
      <c r="AG18" s="30">
        <v>74021</v>
      </c>
      <c r="AH18" s="30">
        <v>0</v>
      </c>
      <c r="AI18" s="30">
        <v>317466</v>
      </c>
      <c r="AJ18" s="30">
        <v>10331012</v>
      </c>
      <c r="AK18" s="11">
        <v>0.1391</v>
      </c>
      <c r="AL18" s="30">
        <v>200000</v>
      </c>
    </row>
    <row r="19" spans="1:38">
      <c r="I19">
        <v>1530</v>
      </c>
      <c r="O19" t="s">
        <v>899</v>
      </c>
      <c r="P19" s="30">
        <v>8633299</v>
      </c>
      <c r="T19" t="s">
        <v>899</v>
      </c>
      <c r="U19" s="30">
        <v>9240486</v>
      </c>
      <c r="V19" s="11"/>
      <c r="Y19" s="30">
        <f>SUM(Y12:Y18)</f>
        <v>583023</v>
      </c>
      <c r="AG19" s="30">
        <f>SUM(AG12:AG18)</f>
        <v>553277</v>
      </c>
    </row>
    <row r="20" spans="1:38">
      <c r="D20" t="s">
        <v>928</v>
      </c>
      <c r="I20">
        <v>14654</v>
      </c>
      <c r="O20" t="s">
        <v>900</v>
      </c>
      <c r="P20" s="30">
        <v>2629370</v>
      </c>
      <c r="T20" t="s">
        <v>900</v>
      </c>
      <c r="U20" s="30">
        <v>2099371</v>
      </c>
      <c r="V20" s="11"/>
    </row>
    <row r="21" spans="1:38">
      <c r="I21">
        <v>180</v>
      </c>
      <c r="O21" t="s">
        <v>901</v>
      </c>
      <c r="P21" s="30">
        <v>0</v>
      </c>
      <c r="T21" t="s">
        <v>901</v>
      </c>
      <c r="U21" s="30">
        <v>0</v>
      </c>
      <c r="V21" s="11"/>
    </row>
    <row r="22" spans="1:38">
      <c r="I22">
        <v>50</v>
      </c>
      <c r="O22" t="s">
        <v>902</v>
      </c>
      <c r="P22" s="30">
        <v>19359370</v>
      </c>
      <c r="T22" t="s">
        <v>902</v>
      </c>
      <c r="U22" s="30">
        <v>18829371</v>
      </c>
    </row>
    <row r="23" spans="1:38">
      <c r="I23">
        <v>700</v>
      </c>
    </row>
    <row r="24" spans="1:38">
      <c r="I24">
        <v>100</v>
      </c>
      <c r="M24" t="s">
        <v>906</v>
      </c>
      <c r="O24" t="s">
        <v>897</v>
      </c>
      <c r="P24" s="30">
        <v>4730000</v>
      </c>
      <c r="R24" s="12">
        <v>103381</v>
      </c>
    </row>
    <row r="25" spans="1:38">
      <c r="I25">
        <v>100</v>
      </c>
      <c r="O25" t="s">
        <v>898</v>
      </c>
      <c r="P25" s="30">
        <v>12000000</v>
      </c>
    </row>
    <row r="26" spans="1:38">
      <c r="I26">
        <v>17940</v>
      </c>
      <c r="O26" t="s">
        <v>899</v>
      </c>
      <c r="P26" s="30">
        <v>0</v>
      </c>
    </row>
    <row r="27" spans="1:38">
      <c r="I27">
        <v>1529</v>
      </c>
      <c r="O27" t="s">
        <v>900</v>
      </c>
      <c r="P27" s="30">
        <v>12811329</v>
      </c>
    </row>
    <row r="28" spans="1:38">
      <c r="I28">
        <v>253</v>
      </c>
      <c r="O28" t="s">
        <v>901</v>
      </c>
      <c r="P28" s="30">
        <v>0</v>
      </c>
    </row>
    <row r="29" spans="1:38">
      <c r="I29">
        <v>1758</v>
      </c>
      <c r="O29" t="s">
        <v>902</v>
      </c>
      <c r="P29" s="30">
        <v>29541329</v>
      </c>
    </row>
    <row r="30" spans="1:38">
      <c r="A30" t="s">
        <v>930</v>
      </c>
      <c r="B30">
        <v>31780</v>
      </c>
      <c r="C30">
        <v>31780</v>
      </c>
      <c r="I30">
        <v>1776</v>
      </c>
    </row>
    <row r="31" spans="1:38">
      <c r="F31">
        <v>91839</v>
      </c>
      <c r="I31">
        <v>217</v>
      </c>
      <c r="M31" t="s">
        <v>907</v>
      </c>
      <c r="O31" t="s">
        <v>897</v>
      </c>
      <c r="P31" s="30">
        <v>4730000</v>
      </c>
      <c r="R31" s="12">
        <v>148142</v>
      </c>
    </row>
    <row r="32" spans="1:38">
      <c r="F32">
        <v>6694</v>
      </c>
      <c r="O32" t="s">
        <v>898</v>
      </c>
      <c r="P32" s="30">
        <v>4950000</v>
      </c>
    </row>
    <row r="33" spans="1:18">
      <c r="F33">
        <v>827</v>
      </c>
      <c r="O33" t="s">
        <v>899</v>
      </c>
      <c r="P33" s="30">
        <v>7050000</v>
      </c>
    </row>
    <row r="34" spans="1:18">
      <c r="F34">
        <f>SUM(F31:F33)</f>
        <v>99360</v>
      </c>
      <c r="O34" t="s">
        <v>900</v>
      </c>
      <c r="P34" s="30">
        <v>2144432</v>
      </c>
    </row>
    <row r="35" spans="1:18">
      <c r="A35" t="s">
        <v>931</v>
      </c>
      <c r="B35">
        <v>2784</v>
      </c>
      <c r="C35">
        <v>2784</v>
      </c>
      <c r="O35" t="s">
        <v>901</v>
      </c>
      <c r="P35" s="30">
        <v>0</v>
      </c>
    </row>
    <row r="36" spans="1:18">
      <c r="F36">
        <f>C41+F34</f>
        <v>376645</v>
      </c>
      <c r="J36" t="s">
        <v>891</v>
      </c>
      <c r="K36" t="s">
        <v>892</v>
      </c>
      <c r="O36" t="s">
        <v>902</v>
      </c>
      <c r="P36" s="30">
        <v>18874432</v>
      </c>
    </row>
    <row r="37" spans="1:18">
      <c r="A37" t="s">
        <v>932</v>
      </c>
      <c r="B37">
        <v>106775</v>
      </c>
      <c r="C37">
        <v>106775</v>
      </c>
      <c r="I37">
        <f>SUM(I2:I36)</f>
        <v>231698</v>
      </c>
      <c r="J37">
        <v>209000</v>
      </c>
      <c r="K37">
        <f>J37-I37</f>
        <v>-22698</v>
      </c>
    </row>
    <row r="38" spans="1:18">
      <c r="M38" t="s">
        <v>908</v>
      </c>
      <c r="O38" t="s">
        <v>897</v>
      </c>
      <c r="P38" s="30">
        <v>4730000</v>
      </c>
      <c r="R38" s="12">
        <v>148142</v>
      </c>
    </row>
    <row r="39" spans="1:18">
      <c r="A39" t="s">
        <v>933</v>
      </c>
      <c r="B39">
        <v>41979</v>
      </c>
      <c r="C39">
        <v>77818</v>
      </c>
      <c r="O39" t="s">
        <v>898</v>
      </c>
      <c r="P39" s="30">
        <v>12000000</v>
      </c>
    </row>
    <row r="40" spans="1:18">
      <c r="B40">
        <v>119560</v>
      </c>
      <c r="C40">
        <v>58128</v>
      </c>
      <c r="O40" t="s">
        <v>899</v>
      </c>
      <c r="P40" s="30">
        <v>0</v>
      </c>
    </row>
    <row r="41" spans="1:18">
      <c r="B41">
        <f>SUM(B30:B40)</f>
        <v>302878</v>
      </c>
      <c r="C41">
        <f>SUM(C30:C40)</f>
        <v>277285</v>
      </c>
      <c r="D41" t="s">
        <v>930</v>
      </c>
      <c r="E41">
        <v>18071</v>
      </c>
      <c r="O41" t="s">
        <v>900</v>
      </c>
      <c r="P41" s="30">
        <v>5777016</v>
      </c>
    </row>
    <row r="42" spans="1:18">
      <c r="D42" t="s">
        <v>934</v>
      </c>
      <c r="E42">
        <v>472551</v>
      </c>
      <c r="O42" t="s">
        <v>901</v>
      </c>
      <c r="P42" s="30">
        <v>0</v>
      </c>
    </row>
    <row r="43" spans="1:18">
      <c r="A43" t="s">
        <v>933</v>
      </c>
      <c r="B43">
        <v>77818</v>
      </c>
      <c r="D43" t="s">
        <v>935</v>
      </c>
      <c r="E43">
        <v>16154</v>
      </c>
      <c r="O43" t="s">
        <v>902</v>
      </c>
      <c r="P43" s="30">
        <v>22507016</v>
      </c>
    </row>
    <row r="44" spans="1:18">
      <c r="B44">
        <v>58128</v>
      </c>
    </row>
    <row r="45" spans="1:18" ht="20.25">
      <c r="M45" s="31" t="s">
        <v>911</v>
      </c>
    </row>
    <row r="46" spans="1:18" ht="20.25">
      <c r="M46" s="31" t="s">
        <v>912</v>
      </c>
    </row>
    <row r="48" spans="1:18">
      <c r="A48" s="33">
        <v>45034</v>
      </c>
      <c r="B48">
        <v>1307184</v>
      </c>
    </row>
    <row r="49" spans="1:10">
      <c r="A49" s="33">
        <v>45044</v>
      </c>
      <c r="B49">
        <v>126374</v>
      </c>
    </row>
    <row r="50" spans="1:10">
      <c r="A50" s="33">
        <v>45078</v>
      </c>
      <c r="B50">
        <v>103782</v>
      </c>
    </row>
    <row r="51" spans="1:10">
      <c r="A51" s="33">
        <v>45107</v>
      </c>
      <c r="B51">
        <v>103782</v>
      </c>
    </row>
    <row r="52" spans="1:10">
      <c r="A52" s="33">
        <v>45139</v>
      </c>
      <c r="B52">
        <v>133434</v>
      </c>
    </row>
    <row r="53" spans="1:10">
      <c r="A53" s="33">
        <v>45170</v>
      </c>
      <c r="B53">
        <v>56765</v>
      </c>
    </row>
    <row r="54" spans="1:10">
      <c r="A54" s="33">
        <v>45199</v>
      </c>
      <c r="B54">
        <v>56765</v>
      </c>
    </row>
    <row r="55" spans="1:10">
      <c r="A55" s="33">
        <v>45231</v>
      </c>
      <c r="B55">
        <v>56765</v>
      </c>
    </row>
    <row r="56" spans="1:10">
      <c r="A56" s="33">
        <v>45260</v>
      </c>
      <c r="B56">
        <v>77945</v>
      </c>
    </row>
    <row r="57" spans="1:10">
      <c r="A57" s="33">
        <v>45292</v>
      </c>
      <c r="B57">
        <v>61001</v>
      </c>
    </row>
    <row r="58" spans="1:10">
      <c r="A58" s="33">
        <v>45322</v>
      </c>
      <c r="B58">
        <v>79111</v>
      </c>
    </row>
    <row r="59" spans="1:10">
      <c r="A59" s="33">
        <v>45352</v>
      </c>
      <c r="B59">
        <v>79111</v>
      </c>
    </row>
    <row r="60" spans="1:10">
      <c r="A60" s="33">
        <v>45385</v>
      </c>
      <c r="C60">
        <v>112254</v>
      </c>
    </row>
    <row r="63" spans="1:10">
      <c r="B63">
        <f>SUM(B48:B62)</f>
        <v>2242019</v>
      </c>
      <c r="E63" t="s">
        <v>937</v>
      </c>
      <c r="F63">
        <v>2564570</v>
      </c>
      <c r="G63">
        <v>133912</v>
      </c>
      <c r="H63" s="12">
        <v>4165175</v>
      </c>
      <c r="J63" s="12">
        <f>F63+G63+H63</f>
        <v>6863657</v>
      </c>
    </row>
    <row r="64" spans="1:10">
      <c r="B64">
        <v>472551</v>
      </c>
      <c r="E64" t="s">
        <v>900</v>
      </c>
      <c r="F64">
        <v>365349</v>
      </c>
    </row>
    <row r="65" spans="2:10">
      <c r="B65">
        <f>B63+B64</f>
        <v>2714570</v>
      </c>
      <c r="C65">
        <v>2564570</v>
      </c>
      <c r="E65" t="s">
        <v>157</v>
      </c>
      <c r="F65">
        <f>F63+G63+F64</f>
        <v>3063831</v>
      </c>
    </row>
    <row r="66" spans="2:10">
      <c r="B66">
        <f>B65-C65</f>
        <v>150000</v>
      </c>
      <c r="F66">
        <f>30%*(F65-1500000)</f>
        <v>469149.3</v>
      </c>
    </row>
    <row r="67" spans="2:10">
      <c r="F67">
        <f>60000+45000+30000+15000</f>
        <v>150000</v>
      </c>
    </row>
    <row r="68" spans="2:10">
      <c r="F68">
        <f>F66+F67</f>
        <v>619149.30000000005</v>
      </c>
    </row>
    <row r="71" spans="2:10">
      <c r="E71" t="s">
        <v>937</v>
      </c>
      <c r="F71">
        <v>2242019</v>
      </c>
      <c r="G71">
        <v>133912</v>
      </c>
      <c r="H71" s="12">
        <v>4165175</v>
      </c>
      <c r="J71" s="12">
        <f>F71+G71+H71</f>
        <v>6541106</v>
      </c>
    </row>
    <row r="72" spans="2:10">
      <c r="E72" t="s">
        <v>900</v>
      </c>
      <c r="F72">
        <v>365349</v>
      </c>
    </row>
    <row r="73" spans="2:10">
      <c r="E73" t="s">
        <v>157</v>
      </c>
      <c r="F73">
        <f>F71+G71+F72</f>
        <v>2741280</v>
      </c>
    </row>
    <row r="74" spans="2:10">
      <c r="F74">
        <f>30%*(F73-1500000)</f>
        <v>372384</v>
      </c>
    </row>
    <row r="75" spans="2:10">
      <c r="F75">
        <f>60000+45000+30000+15000</f>
        <v>150000</v>
      </c>
    </row>
    <row r="76" spans="2:10">
      <c r="F76">
        <f>F74+F75</f>
        <v>522384</v>
      </c>
    </row>
    <row r="78" spans="2:10">
      <c r="E78" t="s">
        <v>937</v>
      </c>
      <c r="F78">
        <v>2247198</v>
      </c>
      <c r="G78">
        <v>133912</v>
      </c>
      <c r="H78" s="12">
        <v>4165175</v>
      </c>
      <c r="J78" s="12">
        <f>F78+G78+H78</f>
        <v>6546285</v>
      </c>
    </row>
    <row r="79" spans="2:10">
      <c r="E79" t="s">
        <v>900</v>
      </c>
      <c r="F79">
        <v>376645</v>
      </c>
    </row>
    <row r="80" spans="2:10">
      <c r="E80" t="s">
        <v>157</v>
      </c>
      <c r="F80">
        <f>F78+G78+F79</f>
        <v>2757755</v>
      </c>
    </row>
    <row r="81" spans="6:6">
      <c r="F81">
        <f>30%*(F80-1500000)</f>
        <v>377326.5</v>
      </c>
    </row>
    <row r="82" spans="6:6">
      <c r="F82">
        <f>60000+45000+30000+15000</f>
        <v>150000</v>
      </c>
    </row>
    <row r="83" spans="6:6">
      <c r="F83">
        <f>F81+F82</f>
        <v>527326.5</v>
      </c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501"/>
  <sheetViews>
    <sheetView workbookViewId="0">
      <selection activeCell="D21" sqref="D21"/>
    </sheetView>
  </sheetViews>
  <sheetFormatPr defaultColWidth="11" defaultRowHeight="15.75"/>
  <cols>
    <col min="4" max="4" width="15" bestFit="1" customWidth="1"/>
  </cols>
  <sheetData>
    <row r="1" spans="1:5">
      <c r="A1" t="s">
        <v>39</v>
      </c>
      <c r="B1" t="s">
        <v>38</v>
      </c>
      <c r="C1" t="s">
        <v>40</v>
      </c>
    </row>
    <row r="2" spans="1:5">
      <c r="A2">
        <v>1</v>
      </c>
      <c r="B2">
        <v>22.8</v>
      </c>
      <c r="C2">
        <f>B2</f>
        <v>22.8</v>
      </c>
      <c r="D2" t="s">
        <v>100</v>
      </c>
      <c r="E2">
        <f>COUNTIF($B$2:$B$200,"&gt;0")</f>
        <v>126</v>
      </c>
    </row>
    <row r="3" spans="1:5">
      <c r="A3">
        <v>2</v>
      </c>
      <c r="B3">
        <v>-6.4</v>
      </c>
      <c r="C3">
        <f>B3+C2</f>
        <v>16.399999999999999</v>
      </c>
      <c r="D3" t="s">
        <v>101</v>
      </c>
      <c r="E3">
        <f>COUNTIF($B$2:$B$200,"&lt;=0")</f>
        <v>24</v>
      </c>
    </row>
    <row r="4" spans="1:5">
      <c r="A4">
        <v>3</v>
      </c>
      <c r="B4">
        <v>36.9</v>
      </c>
      <c r="C4">
        <f t="shared" ref="C4:C67" si="0">B4+C3</f>
        <v>53.3</v>
      </c>
      <c r="D4" t="s">
        <v>102</v>
      </c>
      <c r="E4" s="16">
        <f>E2/(E2+E3)</f>
        <v>0.84</v>
      </c>
    </row>
    <row r="5" spans="1:5">
      <c r="A5">
        <v>4</v>
      </c>
      <c r="B5">
        <v>4.8</v>
      </c>
      <c r="C5">
        <f t="shared" si="0"/>
        <v>58.099999999999994</v>
      </c>
      <c r="D5" t="s">
        <v>103</v>
      </c>
      <c r="E5" s="5">
        <f>100%-E4</f>
        <v>0.16000000000000003</v>
      </c>
    </row>
    <row r="6" spans="1:5">
      <c r="A6">
        <v>5</v>
      </c>
      <c r="B6">
        <v>2.5</v>
      </c>
      <c r="C6">
        <f t="shared" si="0"/>
        <v>60.599999999999994</v>
      </c>
    </row>
    <row r="7" spans="1:5">
      <c r="A7">
        <v>6</v>
      </c>
      <c r="B7">
        <v>19.3</v>
      </c>
      <c r="C7">
        <f t="shared" si="0"/>
        <v>79.899999999999991</v>
      </c>
      <c r="D7" t="s">
        <v>104</v>
      </c>
      <c r="E7" s="17">
        <f>AVERAGEIF($B$2:$B$200,"&gt;0")</f>
        <v>14.547619047619051</v>
      </c>
    </row>
    <row r="8" spans="1:5">
      <c r="A8">
        <v>7</v>
      </c>
      <c r="B8">
        <v>22.2</v>
      </c>
      <c r="C8">
        <f t="shared" si="0"/>
        <v>102.1</v>
      </c>
      <c r="D8" t="s">
        <v>105</v>
      </c>
      <c r="E8" s="17">
        <f>AVERAGEIF($B$2:$B$200,"&lt;=0")</f>
        <v>-17.066666666666666</v>
      </c>
    </row>
    <row r="9" spans="1:5">
      <c r="A9">
        <v>8</v>
      </c>
      <c r="B9">
        <v>10.8</v>
      </c>
      <c r="C9">
        <f t="shared" si="0"/>
        <v>112.89999999999999</v>
      </c>
      <c r="D9" t="s">
        <v>106</v>
      </c>
      <c r="E9" s="17">
        <f>E7/ABS(E8)</f>
        <v>0.85239955357142883</v>
      </c>
    </row>
    <row r="10" spans="1:5">
      <c r="A10">
        <v>9</v>
      </c>
      <c r="B10">
        <v>24.2</v>
      </c>
      <c r="C10">
        <f t="shared" si="0"/>
        <v>137.1</v>
      </c>
    </row>
    <row r="11" spans="1:5">
      <c r="A11">
        <v>10</v>
      </c>
      <c r="B11">
        <v>0.8</v>
      </c>
      <c r="C11">
        <f t="shared" si="0"/>
        <v>137.9</v>
      </c>
      <c r="D11" t="s">
        <v>107</v>
      </c>
      <c r="E11">
        <f>MAX($B$2:$B$200)</f>
        <v>51.2</v>
      </c>
    </row>
    <row r="12" spans="1:5">
      <c r="A12">
        <v>11</v>
      </c>
      <c r="B12">
        <v>28.1</v>
      </c>
      <c r="C12">
        <f t="shared" si="0"/>
        <v>166</v>
      </c>
      <c r="D12" t="s">
        <v>108</v>
      </c>
      <c r="E12">
        <f>MIN($B$2:$B$200)</f>
        <v>-118.2</v>
      </c>
    </row>
    <row r="13" spans="1:5">
      <c r="A13">
        <v>12</v>
      </c>
      <c r="B13">
        <v>11.5</v>
      </c>
      <c r="C13">
        <f t="shared" si="0"/>
        <v>177.5</v>
      </c>
    </row>
    <row r="14" spans="1:5">
      <c r="A14">
        <v>13</v>
      </c>
      <c r="B14">
        <v>4.9000000000000004</v>
      </c>
      <c r="C14">
        <f t="shared" si="0"/>
        <v>182.4</v>
      </c>
      <c r="D14" t="s">
        <v>109</v>
      </c>
      <c r="E14" s="17">
        <f>(E4*E7)+(E5*E8)</f>
        <v>9.4893333333333345</v>
      </c>
    </row>
    <row r="15" spans="1:5">
      <c r="A15">
        <v>14</v>
      </c>
      <c r="B15">
        <v>43.6</v>
      </c>
      <c r="C15">
        <f t="shared" si="0"/>
        <v>226</v>
      </c>
      <c r="D15" t="s">
        <v>110</v>
      </c>
      <c r="E15" s="17">
        <f>(E9*E4)-E5</f>
        <v>0.55601562500000012</v>
      </c>
    </row>
    <row r="16" spans="1:5">
      <c r="A16">
        <v>15</v>
      </c>
      <c r="B16">
        <v>-4.2</v>
      </c>
      <c r="C16">
        <f t="shared" si="0"/>
        <v>221.8</v>
      </c>
    </row>
    <row r="17" spans="1:3">
      <c r="A17">
        <v>16</v>
      </c>
      <c r="B17">
        <v>8.1999999999999993</v>
      </c>
      <c r="C17">
        <f t="shared" si="0"/>
        <v>230</v>
      </c>
    </row>
    <row r="18" spans="1:3">
      <c r="A18">
        <v>17</v>
      </c>
      <c r="B18">
        <v>13</v>
      </c>
      <c r="C18">
        <f t="shared" si="0"/>
        <v>243</v>
      </c>
    </row>
    <row r="19" spans="1:3">
      <c r="A19">
        <v>18</v>
      </c>
      <c r="B19">
        <v>9</v>
      </c>
      <c r="C19">
        <f t="shared" si="0"/>
        <v>252</v>
      </c>
    </row>
    <row r="20" spans="1:3">
      <c r="A20">
        <v>19</v>
      </c>
      <c r="B20">
        <v>30.1</v>
      </c>
      <c r="C20">
        <f t="shared" si="0"/>
        <v>282.10000000000002</v>
      </c>
    </row>
    <row r="21" spans="1:3">
      <c r="A21">
        <v>20</v>
      </c>
      <c r="B21">
        <v>22.9</v>
      </c>
      <c r="C21">
        <f t="shared" si="0"/>
        <v>305</v>
      </c>
    </row>
    <row r="22" spans="1:3">
      <c r="A22">
        <v>21</v>
      </c>
      <c r="B22" s="10">
        <v>10.5</v>
      </c>
      <c r="C22">
        <f t="shared" si="0"/>
        <v>315.5</v>
      </c>
    </row>
    <row r="23" spans="1:3">
      <c r="A23">
        <v>22</v>
      </c>
      <c r="B23" s="10">
        <v>-1.5</v>
      </c>
      <c r="C23">
        <f t="shared" si="0"/>
        <v>314</v>
      </c>
    </row>
    <row r="24" spans="1:3">
      <c r="A24">
        <v>23</v>
      </c>
      <c r="B24" s="10">
        <v>19.7</v>
      </c>
      <c r="C24">
        <f t="shared" si="0"/>
        <v>333.7</v>
      </c>
    </row>
    <row r="25" spans="1:3">
      <c r="A25">
        <v>24</v>
      </c>
      <c r="B25" s="10">
        <v>18.100000000000001</v>
      </c>
      <c r="C25">
        <f t="shared" si="0"/>
        <v>351.8</v>
      </c>
    </row>
    <row r="26" spans="1:3">
      <c r="A26">
        <v>25</v>
      </c>
      <c r="B26" s="10">
        <v>-0.3</v>
      </c>
      <c r="C26">
        <f t="shared" si="0"/>
        <v>351.5</v>
      </c>
    </row>
    <row r="27" spans="1:3">
      <c r="A27">
        <v>26</v>
      </c>
      <c r="B27" s="10">
        <v>4.0999999999999996</v>
      </c>
      <c r="C27">
        <f t="shared" si="0"/>
        <v>355.6</v>
      </c>
    </row>
    <row r="28" spans="1:3">
      <c r="A28">
        <v>27</v>
      </c>
      <c r="B28" s="10">
        <v>10.9</v>
      </c>
      <c r="C28">
        <f t="shared" si="0"/>
        <v>366.5</v>
      </c>
    </row>
    <row r="29" spans="1:3">
      <c r="A29">
        <v>28</v>
      </c>
      <c r="B29" s="10">
        <v>3.7</v>
      </c>
      <c r="C29">
        <f t="shared" si="0"/>
        <v>370.2</v>
      </c>
    </row>
    <row r="30" spans="1:3">
      <c r="A30">
        <v>29</v>
      </c>
      <c r="B30" s="10">
        <v>-6.2</v>
      </c>
      <c r="C30">
        <f t="shared" si="0"/>
        <v>364</v>
      </c>
    </row>
    <row r="31" spans="1:3">
      <c r="A31">
        <v>30</v>
      </c>
      <c r="B31" s="10">
        <v>20.100000000000001</v>
      </c>
      <c r="C31">
        <f t="shared" si="0"/>
        <v>384.1</v>
      </c>
    </row>
    <row r="32" spans="1:3">
      <c r="A32">
        <v>31</v>
      </c>
      <c r="B32" s="10">
        <v>20.399999999999999</v>
      </c>
      <c r="C32">
        <f t="shared" si="0"/>
        <v>404.5</v>
      </c>
    </row>
    <row r="33" spans="1:3">
      <c r="A33">
        <v>32</v>
      </c>
      <c r="B33" s="10">
        <v>18.5</v>
      </c>
      <c r="C33">
        <f t="shared" si="0"/>
        <v>423</v>
      </c>
    </row>
    <row r="34" spans="1:3">
      <c r="A34">
        <v>33</v>
      </c>
      <c r="B34" s="10">
        <v>34</v>
      </c>
      <c r="C34">
        <f t="shared" si="0"/>
        <v>457</v>
      </c>
    </row>
    <row r="35" spans="1:3">
      <c r="A35">
        <v>34</v>
      </c>
      <c r="B35" s="10">
        <v>13.2</v>
      </c>
      <c r="C35">
        <f t="shared" si="0"/>
        <v>470.2</v>
      </c>
    </row>
    <row r="36" spans="1:3">
      <c r="A36">
        <v>35</v>
      </c>
      <c r="B36" s="10">
        <v>8.1</v>
      </c>
      <c r="C36">
        <f t="shared" si="0"/>
        <v>478.3</v>
      </c>
    </row>
    <row r="37" spans="1:3">
      <c r="A37">
        <v>36</v>
      </c>
      <c r="B37" s="10">
        <v>-82.8</v>
      </c>
      <c r="C37">
        <f t="shared" si="0"/>
        <v>395.5</v>
      </c>
    </row>
    <row r="38" spans="1:3">
      <c r="A38">
        <v>37</v>
      </c>
      <c r="B38" s="10">
        <v>29.2</v>
      </c>
      <c r="C38">
        <f t="shared" si="0"/>
        <v>424.7</v>
      </c>
    </row>
    <row r="39" spans="1:3">
      <c r="A39">
        <v>38</v>
      </c>
      <c r="B39" s="10">
        <v>6.4</v>
      </c>
      <c r="C39">
        <f t="shared" si="0"/>
        <v>431.09999999999997</v>
      </c>
    </row>
    <row r="40" spans="1:3">
      <c r="A40">
        <v>39</v>
      </c>
      <c r="B40" s="10">
        <v>37</v>
      </c>
      <c r="C40">
        <f t="shared" si="0"/>
        <v>468.09999999999997</v>
      </c>
    </row>
    <row r="41" spans="1:3">
      <c r="A41">
        <v>40</v>
      </c>
      <c r="B41" s="10">
        <v>4</v>
      </c>
      <c r="C41">
        <f t="shared" si="0"/>
        <v>472.09999999999997</v>
      </c>
    </row>
    <row r="42" spans="1:3">
      <c r="A42">
        <v>41</v>
      </c>
      <c r="B42" s="10">
        <v>9.8000000000000007</v>
      </c>
      <c r="C42">
        <f t="shared" si="0"/>
        <v>481.9</v>
      </c>
    </row>
    <row r="43" spans="1:3">
      <c r="A43">
        <v>42</v>
      </c>
      <c r="B43" s="10">
        <v>20.2</v>
      </c>
      <c r="C43">
        <f t="shared" si="0"/>
        <v>502.09999999999997</v>
      </c>
    </row>
    <row r="44" spans="1:3">
      <c r="A44">
        <v>43</v>
      </c>
      <c r="B44" s="10">
        <v>22.4</v>
      </c>
      <c r="C44">
        <f t="shared" si="0"/>
        <v>524.5</v>
      </c>
    </row>
    <row r="45" spans="1:3">
      <c r="A45">
        <v>44</v>
      </c>
      <c r="B45" s="10">
        <v>10.8</v>
      </c>
      <c r="C45">
        <f t="shared" si="0"/>
        <v>535.29999999999995</v>
      </c>
    </row>
    <row r="46" spans="1:3">
      <c r="A46">
        <v>45</v>
      </c>
      <c r="B46" s="10">
        <v>24.7</v>
      </c>
      <c r="C46">
        <f t="shared" si="0"/>
        <v>560</v>
      </c>
    </row>
    <row r="47" spans="1:3">
      <c r="A47">
        <v>46</v>
      </c>
      <c r="B47" s="10">
        <v>8.1</v>
      </c>
      <c r="C47">
        <f t="shared" si="0"/>
        <v>568.1</v>
      </c>
    </row>
    <row r="48" spans="1:3">
      <c r="A48">
        <v>47</v>
      </c>
      <c r="B48" s="10">
        <v>-6.8</v>
      </c>
      <c r="C48">
        <f t="shared" si="0"/>
        <v>561.30000000000007</v>
      </c>
    </row>
    <row r="49" spans="1:3">
      <c r="A49">
        <v>48</v>
      </c>
      <c r="B49" s="10">
        <v>23.2</v>
      </c>
      <c r="C49">
        <f t="shared" si="0"/>
        <v>584.50000000000011</v>
      </c>
    </row>
    <row r="50" spans="1:3">
      <c r="A50">
        <v>49</v>
      </c>
      <c r="B50" s="10">
        <v>17.100000000000001</v>
      </c>
      <c r="C50">
        <f t="shared" si="0"/>
        <v>601.60000000000014</v>
      </c>
    </row>
    <row r="51" spans="1:3">
      <c r="A51">
        <v>50</v>
      </c>
      <c r="B51" s="10">
        <v>7.5</v>
      </c>
      <c r="C51">
        <f t="shared" si="0"/>
        <v>609.10000000000014</v>
      </c>
    </row>
    <row r="52" spans="1:3">
      <c r="A52">
        <v>51</v>
      </c>
      <c r="B52" s="10">
        <v>13</v>
      </c>
      <c r="C52">
        <f t="shared" si="0"/>
        <v>622.10000000000014</v>
      </c>
    </row>
    <row r="53" spans="1:3">
      <c r="A53">
        <v>52</v>
      </c>
      <c r="B53">
        <v>4.8</v>
      </c>
      <c r="C53">
        <f t="shared" si="0"/>
        <v>626.90000000000009</v>
      </c>
    </row>
    <row r="54" spans="1:3">
      <c r="A54">
        <v>53</v>
      </c>
      <c r="B54" s="10">
        <v>10.9</v>
      </c>
      <c r="C54">
        <f t="shared" si="0"/>
        <v>637.80000000000007</v>
      </c>
    </row>
    <row r="55" spans="1:3">
      <c r="A55">
        <v>54</v>
      </c>
      <c r="B55" s="10">
        <v>26.4</v>
      </c>
      <c r="C55">
        <f t="shared" si="0"/>
        <v>664.2</v>
      </c>
    </row>
    <row r="56" spans="1:3">
      <c r="A56">
        <v>55</v>
      </c>
      <c r="B56" s="10">
        <v>-118.2</v>
      </c>
      <c r="C56">
        <f t="shared" si="0"/>
        <v>546</v>
      </c>
    </row>
    <row r="57" spans="1:3">
      <c r="A57">
        <v>56</v>
      </c>
      <c r="B57" s="10">
        <v>-4</v>
      </c>
      <c r="C57">
        <f t="shared" si="0"/>
        <v>542</v>
      </c>
    </row>
    <row r="58" spans="1:3">
      <c r="A58">
        <v>57</v>
      </c>
      <c r="B58" s="10">
        <v>16.3</v>
      </c>
      <c r="C58">
        <f t="shared" si="0"/>
        <v>558.29999999999995</v>
      </c>
    </row>
    <row r="59" spans="1:3">
      <c r="A59">
        <v>58</v>
      </c>
      <c r="B59" s="10">
        <v>15.6</v>
      </c>
      <c r="C59">
        <f t="shared" si="0"/>
        <v>573.9</v>
      </c>
    </row>
    <row r="60" spans="1:3">
      <c r="A60">
        <v>59</v>
      </c>
      <c r="B60" s="10">
        <v>-10</v>
      </c>
      <c r="C60">
        <f t="shared" si="0"/>
        <v>563.9</v>
      </c>
    </row>
    <row r="61" spans="1:3">
      <c r="A61">
        <v>60</v>
      </c>
      <c r="B61" s="10">
        <v>21.2</v>
      </c>
      <c r="C61">
        <f t="shared" si="0"/>
        <v>585.1</v>
      </c>
    </row>
    <row r="62" spans="1:3">
      <c r="A62">
        <v>61</v>
      </c>
      <c r="B62" s="10">
        <v>27.2</v>
      </c>
      <c r="C62">
        <f t="shared" si="0"/>
        <v>612.30000000000007</v>
      </c>
    </row>
    <row r="63" spans="1:3">
      <c r="A63">
        <v>62</v>
      </c>
      <c r="B63" s="10">
        <v>14</v>
      </c>
      <c r="C63">
        <f t="shared" si="0"/>
        <v>626.30000000000007</v>
      </c>
    </row>
    <row r="64" spans="1:3">
      <c r="A64">
        <v>63</v>
      </c>
      <c r="B64" s="10">
        <v>0.9</v>
      </c>
      <c r="C64">
        <f t="shared" si="0"/>
        <v>627.20000000000005</v>
      </c>
    </row>
    <row r="65" spans="1:3">
      <c r="A65">
        <v>64</v>
      </c>
      <c r="B65" s="10">
        <v>-0.9</v>
      </c>
      <c r="C65">
        <f t="shared" si="0"/>
        <v>626.30000000000007</v>
      </c>
    </row>
    <row r="66" spans="1:3">
      <c r="A66">
        <v>65</v>
      </c>
      <c r="B66" s="10">
        <v>21.3</v>
      </c>
      <c r="C66">
        <f t="shared" si="0"/>
        <v>647.6</v>
      </c>
    </row>
    <row r="67" spans="1:3">
      <c r="A67">
        <v>66</v>
      </c>
      <c r="B67" s="10">
        <v>10.199999999999999</v>
      </c>
      <c r="C67">
        <f t="shared" si="0"/>
        <v>657.80000000000007</v>
      </c>
    </row>
    <row r="68" spans="1:3">
      <c r="A68">
        <v>67</v>
      </c>
      <c r="B68" s="10">
        <v>7.3</v>
      </c>
      <c r="C68">
        <f t="shared" ref="C68:C131" si="1">B68+C67</f>
        <v>665.1</v>
      </c>
    </row>
    <row r="69" spans="1:3">
      <c r="A69">
        <v>68</v>
      </c>
      <c r="B69" s="10">
        <v>8.5</v>
      </c>
      <c r="C69">
        <f t="shared" si="1"/>
        <v>673.6</v>
      </c>
    </row>
    <row r="70" spans="1:3">
      <c r="A70">
        <v>69</v>
      </c>
      <c r="B70" s="10">
        <v>19.2</v>
      </c>
      <c r="C70">
        <f t="shared" si="1"/>
        <v>692.80000000000007</v>
      </c>
    </row>
    <row r="71" spans="1:3">
      <c r="A71">
        <v>70</v>
      </c>
      <c r="B71" s="10">
        <v>-1.9</v>
      </c>
      <c r="C71">
        <f t="shared" si="1"/>
        <v>690.90000000000009</v>
      </c>
    </row>
    <row r="72" spans="1:3">
      <c r="A72">
        <v>71</v>
      </c>
      <c r="B72" s="10">
        <v>22.3</v>
      </c>
      <c r="C72">
        <f t="shared" si="1"/>
        <v>713.2</v>
      </c>
    </row>
    <row r="73" spans="1:3">
      <c r="A73">
        <v>72</v>
      </c>
      <c r="B73" s="10">
        <v>5.8</v>
      </c>
      <c r="C73">
        <f t="shared" si="1"/>
        <v>719</v>
      </c>
    </row>
    <row r="74" spans="1:3">
      <c r="A74">
        <v>73</v>
      </c>
      <c r="B74" s="10">
        <v>16.3</v>
      </c>
      <c r="C74">
        <f t="shared" si="1"/>
        <v>735.3</v>
      </c>
    </row>
    <row r="75" spans="1:3">
      <c r="A75">
        <v>74</v>
      </c>
      <c r="B75" s="10">
        <v>11.3</v>
      </c>
      <c r="C75">
        <f t="shared" si="1"/>
        <v>746.59999999999991</v>
      </c>
    </row>
    <row r="76" spans="1:3">
      <c r="A76">
        <v>75</v>
      </c>
      <c r="B76" s="10">
        <v>7.6</v>
      </c>
      <c r="C76">
        <f t="shared" si="1"/>
        <v>754.19999999999993</v>
      </c>
    </row>
    <row r="77" spans="1:3">
      <c r="A77">
        <v>76</v>
      </c>
      <c r="B77" s="10">
        <v>11.6</v>
      </c>
      <c r="C77">
        <f t="shared" si="1"/>
        <v>765.8</v>
      </c>
    </row>
    <row r="78" spans="1:3">
      <c r="A78">
        <v>77</v>
      </c>
      <c r="B78" s="10">
        <v>5.3</v>
      </c>
      <c r="C78">
        <f t="shared" si="1"/>
        <v>771.09999999999991</v>
      </c>
    </row>
    <row r="79" spans="1:3">
      <c r="A79">
        <v>78</v>
      </c>
      <c r="B79" s="10">
        <v>0.4</v>
      </c>
      <c r="C79">
        <f t="shared" si="1"/>
        <v>771.49999999999989</v>
      </c>
    </row>
    <row r="80" spans="1:3">
      <c r="A80">
        <v>79</v>
      </c>
      <c r="B80" s="10">
        <v>28.1</v>
      </c>
      <c r="C80">
        <f t="shared" si="1"/>
        <v>799.59999999999991</v>
      </c>
    </row>
    <row r="81" spans="1:3">
      <c r="A81">
        <v>80</v>
      </c>
      <c r="B81" s="10">
        <v>11.8</v>
      </c>
      <c r="C81">
        <f t="shared" si="1"/>
        <v>811.39999999999986</v>
      </c>
    </row>
    <row r="82" spans="1:3">
      <c r="A82">
        <v>81</v>
      </c>
      <c r="B82" s="10">
        <v>12.2</v>
      </c>
      <c r="C82">
        <f t="shared" si="1"/>
        <v>823.59999999999991</v>
      </c>
    </row>
    <row r="83" spans="1:3">
      <c r="A83">
        <v>82</v>
      </c>
      <c r="B83" s="10">
        <v>5.5</v>
      </c>
      <c r="C83">
        <f t="shared" si="1"/>
        <v>829.09999999999991</v>
      </c>
    </row>
    <row r="84" spans="1:3">
      <c r="A84">
        <v>83</v>
      </c>
      <c r="B84" s="10">
        <v>12.5</v>
      </c>
      <c r="C84">
        <f t="shared" si="1"/>
        <v>841.59999999999991</v>
      </c>
    </row>
    <row r="85" spans="1:3">
      <c r="A85">
        <v>84</v>
      </c>
      <c r="B85" s="10">
        <v>20.8</v>
      </c>
      <c r="C85">
        <f t="shared" si="1"/>
        <v>862.39999999999986</v>
      </c>
    </row>
    <row r="86" spans="1:3">
      <c r="A86">
        <v>85</v>
      </c>
      <c r="B86" s="10">
        <v>13.5</v>
      </c>
      <c r="C86">
        <f t="shared" si="1"/>
        <v>875.89999999999986</v>
      </c>
    </row>
    <row r="87" spans="1:3">
      <c r="A87">
        <v>86</v>
      </c>
      <c r="B87">
        <v>7.8</v>
      </c>
      <c r="C87">
        <f t="shared" si="1"/>
        <v>883.69999999999982</v>
      </c>
    </row>
    <row r="88" spans="1:3">
      <c r="A88">
        <v>87</v>
      </c>
      <c r="B88" s="10">
        <v>9.6</v>
      </c>
      <c r="C88">
        <f t="shared" si="1"/>
        <v>893.29999999999984</v>
      </c>
    </row>
    <row r="89" spans="1:3">
      <c r="A89">
        <v>88</v>
      </c>
      <c r="B89" s="10">
        <v>6.5</v>
      </c>
      <c r="C89">
        <f t="shared" si="1"/>
        <v>899.79999999999984</v>
      </c>
    </row>
    <row r="90" spans="1:3">
      <c r="A90">
        <v>89</v>
      </c>
      <c r="B90" s="10">
        <v>8.4</v>
      </c>
      <c r="C90">
        <f t="shared" si="1"/>
        <v>908.19999999999982</v>
      </c>
    </row>
    <row r="91" spans="1:3">
      <c r="A91">
        <v>90</v>
      </c>
      <c r="B91" s="10">
        <v>-6</v>
      </c>
      <c r="C91">
        <f t="shared" si="1"/>
        <v>902.19999999999982</v>
      </c>
    </row>
    <row r="92" spans="1:3">
      <c r="A92">
        <v>91</v>
      </c>
      <c r="B92" s="10">
        <v>16.100000000000001</v>
      </c>
      <c r="C92">
        <f t="shared" si="1"/>
        <v>918.29999999999984</v>
      </c>
    </row>
    <row r="93" spans="1:3">
      <c r="A93">
        <v>92</v>
      </c>
      <c r="B93" s="10">
        <v>49.6</v>
      </c>
      <c r="C93">
        <f t="shared" si="1"/>
        <v>967.89999999999986</v>
      </c>
    </row>
    <row r="94" spans="1:3">
      <c r="A94">
        <v>93</v>
      </c>
      <c r="B94" s="10">
        <v>7.1</v>
      </c>
      <c r="C94">
        <f t="shared" si="1"/>
        <v>974.99999999999989</v>
      </c>
    </row>
    <row r="95" spans="1:3">
      <c r="A95">
        <v>94</v>
      </c>
      <c r="B95" s="10">
        <v>7.9</v>
      </c>
      <c r="C95">
        <f t="shared" si="1"/>
        <v>982.89999999999986</v>
      </c>
    </row>
    <row r="96" spans="1:3">
      <c r="A96">
        <v>95</v>
      </c>
      <c r="B96" s="10">
        <v>25</v>
      </c>
      <c r="C96">
        <f t="shared" si="1"/>
        <v>1007.8999999999999</v>
      </c>
    </row>
    <row r="97" spans="1:4">
      <c r="A97">
        <v>96</v>
      </c>
      <c r="B97" s="10">
        <v>12.1</v>
      </c>
      <c r="C97">
        <f t="shared" si="1"/>
        <v>1019.9999999999999</v>
      </c>
    </row>
    <row r="98" spans="1:4">
      <c r="A98">
        <v>97</v>
      </c>
      <c r="B98" s="10">
        <v>7.6</v>
      </c>
      <c r="C98">
        <f t="shared" si="1"/>
        <v>1027.5999999999999</v>
      </c>
    </row>
    <row r="99" spans="1:4">
      <c r="A99">
        <v>98</v>
      </c>
      <c r="B99" s="10">
        <v>3.8</v>
      </c>
      <c r="C99">
        <f t="shared" si="1"/>
        <v>1031.3999999999999</v>
      </c>
    </row>
    <row r="100" spans="1:4">
      <c r="A100">
        <v>99</v>
      </c>
      <c r="B100" s="10">
        <v>-33.6</v>
      </c>
      <c r="C100">
        <f t="shared" si="1"/>
        <v>997.79999999999984</v>
      </c>
    </row>
    <row r="101" spans="1:4">
      <c r="A101">
        <v>100</v>
      </c>
      <c r="B101" s="10">
        <v>15.1</v>
      </c>
      <c r="C101">
        <f t="shared" si="1"/>
        <v>1012.8999999999999</v>
      </c>
    </row>
    <row r="102" spans="1:4">
      <c r="A102">
        <v>101</v>
      </c>
      <c r="B102" s="10">
        <v>6.9</v>
      </c>
      <c r="C102">
        <f t="shared" si="1"/>
        <v>1019.7999999999998</v>
      </c>
    </row>
    <row r="103" spans="1:4">
      <c r="A103">
        <v>102</v>
      </c>
      <c r="B103" s="10">
        <v>1</v>
      </c>
      <c r="C103">
        <f t="shared" si="1"/>
        <v>1020.7999999999998</v>
      </c>
    </row>
    <row r="104" spans="1:4">
      <c r="A104">
        <v>103</v>
      </c>
      <c r="B104" s="10">
        <v>-1.3</v>
      </c>
      <c r="C104">
        <f t="shared" si="1"/>
        <v>1019.4999999999999</v>
      </c>
      <c r="D104" s="10"/>
    </row>
    <row r="105" spans="1:4">
      <c r="A105">
        <v>104</v>
      </c>
      <c r="B105" s="10">
        <v>13.4</v>
      </c>
      <c r="C105">
        <f t="shared" si="1"/>
        <v>1032.8999999999999</v>
      </c>
      <c r="D105" s="10"/>
    </row>
    <row r="106" spans="1:4">
      <c r="A106">
        <v>105</v>
      </c>
      <c r="B106" s="10">
        <v>-13.9</v>
      </c>
      <c r="C106">
        <f t="shared" si="1"/>
        <v>1018.9999999999999</v>
      </c>
      <c r="D106" s="10"/>
    </row>
    <row r="107" spans="1:4">
      <c r="A107">
        <v>106</v>
      </c>
      <c r="B107" s="10">
        <v>15</v>
      </c>
      <c r="C107">
        <f t="shared" si="1"/>
        <v>1034</v>
      </c>
      <c r="D107" s="10"/>
    </row>
    <row r="108" spans="1:4">
      <c r="A108">
        <v>107</v>
      </c>
      <c r="B108" s="10">
        <v>13.4</v>
      </c>
      <c r="C108">
        <f t="shared" si="1"/>
        <v>1047.4000000000001</v>
      </c>
      <c r="D108" s="10"/>
    </row>
    <row r="109" spans="1:4">
      <c r="A109">
        <v>108</v>
      </c>
      <c r="B109" s="10">
        <v>4.4000000000000004</v>
      </c>
      <c r="C109">
        <f t="shared" si="1"/>
        <v>1051.8000000000002</v>
      </c>
      <c r="D109" s="10"/>
    </row>
    <row r="110" spans="1:4">
      <c r="A110">
        <v>109</v>
      </c>
      <c r="B110" s="10">
        <v>-0.7</v>
      </c>
      <c r="C110">
        <f t="shared" si="1"/>
        <v>1051.1000000000001</v>
      </c>
    </row>
    <row r="111" spans="1:4">
      <c r="A111">
        <v>110</v>
      </c>
      <c r="B111" s="10">
        <v>51.2</v>
      </c>
      <c r="C111">
        <f t="shared" si="1"/>
        <v>1102.3000000000002</v>
      </c>
    </row>
    <row r="112" spans="1:4">
      <c r="A112">
        <v>111</v>
      </c>
      <c r="B112" s="10">
        <v>8.6999999999999993</v>
      </c>
      <c r="C112">
        <f t="shared" si="1"/>
        <v>1111.0000000000002</v>
      </c>
    </row>
    <row r="113" spans="1:3">
      <c r="A113">
        <v>112</v>
      </c>
      <c r="B113" s="10">
        <v>21.8</v>
      </c>
      <c r="C113">
        <f t="shared" si="1"/>
        <v>1132.8000000000002</v>
      </c>
    </row>
    <row r="114" spans="1:3">
      <c r="A114">
        <v>113</v>
      </c>
      <c r="B114" s="10">
        <v>12.4</v>
      </c>
      <c r="C114">
        <f t="shared" si="1"/>
        <v>1145.2000000000003</v>
      </c>
    </row>
    <row r="115" spans="1:3">
      <c r="A115">
        <v>114</v>
      </c>
      <c r="B115" s="10">
        <v>11.9</v>
      </c>
      <c r="C115">
        <f t="shared" si="1"/>
        <v>1157.1000000000004</v>
      </c>
    </row>
    <row r="116" spans="1:3">
      <c r="A116">
        <v>115</v>
      </c>
      <c r="B116" s="10">
        <v>-57.1</v>
      </c>
      <c r="C116">
        <f t="shared" si="1"/>
        <v>1100.0000000000005</v>
      </c>
    </row>
    <row r="117" spans="1:3">
      <c r="A117">
        <v>116</v>
      </c>
      <c r="B117" s="10">
        <v>7.2</v>
      </c>
      <c r="C117">
        <f t="shared" si="1"/>
        <v>1107.2000000000005</v>
      </c>
    </row>
    <row r="118" spans="1:3">
      <c r="A118">
        <v>117</v>
      </c>
      <c r="B118" s="10">
        <v>13.9</v>
      </c>
      <c r="C118">
        <f t="shared" si="1"/>
        <v>1121.1000000000006</v>
      </c>
    </row>
    <row r="119" spans="1:3">
      <c r="A119">
        <v>118</v>
      </c>
      <c r="B119" s="10">
        <v>23.9</v>
      </c>
      <c r="C119">
        <f t="shared" si="1"/>
        <v>1145.0000000000007</v>
      </c>
    </row>
    <row r="120" spans="1:3">
      <c r="A120">
        <v>119</v>
      </c>
      <c r="B120" s="10">
        <v>12</v>
      </c>
      <c r="C120">
        <f t="shared" si="1"/>
        <v>1157.0000000000007</v>
      </c>
    </row>
    <row r="121" spans="1:3">
      <c r="A121">
        <v>120</v>
      </c>
      <c r="B121" s="10">
        <v>13.3</v>
      </c>
      <c r="C121">
        <f t="shared" si="1"/>
        <v>1170.3000000000006</v>
      </c>
    </row>
    <row r="122" spans="1:3">
      <c r="A122">
        <v>121</v>
      </c>
      <c r="B122" s="10">
        <v>0.9</v>
      </c>
      <c r="C122">
        <f t="shared" si="1"/>
        <v>1171.2000000000007</v>
      </c>
    </row>
    <row r="123" spans="1:3">
      <c r="A123">
        <v>122</v>
      </c>
      <c r="B123" s="10">
        <v>-2.7</v>
      </c>
      <c r="C123">
        <f t="shared" si="1"/>
        <v>1168.5000000000007</v>
      </c>
    </row>
    <row r="124" spans="1:3">
      <c r="A124">
        <v>123</v>
      </c>
      <c r="B124" s="10">
        <v>-37.4</v>
      </c>
      <c r="C124">
        <f t="shared" si="1"/>
        <v>1131.1000000000006</v>
      </c>
    </row>
    <row r="125" spans="1:3">
      <c r="A125">
        <v>124</v>
      </c>
      <c r="B125" s="10">
        <v>12.4</v>
      </c>
      <c r="C125">
        <f t="shared" si="1"/>
        <v>1143.5000000000007</v>
      </c>
    </row>
    <row r="126" spans="1:3">
      <c r="A126">
        <v>125</v>
      </c>
      <c r="B126" s="10">
        <v>10</v>
      </c>
      <c r="C126">
        <f t="shared" si="1"/>
        <v>1153.5000000000007</v>
      </c>
    </row>
    <row r="127" spans="1:3">
      <c r="A127">
        <v>126</v>
      </c>
      <c r="B127" s="10">
        <v>7</v>
      </c>
      <c r="C127">
        <f t="shared" si="1"/>
        <v>1160.5000000000007</v>
      </c>
    </row>
    <row r="128" spans="1:3">
      <c r="A128">
        <v>127</v>
      </c>
      <c r="B128" s="10">
        <v>5.6</v>
      </c>
      <c r="C128">
        <f t="shared" si="1"/>
        <v>1166.1000000000006</v>
      </c>
    </row>
    <row r="129" spans="1:3">
      <c r="A129">
        <v>128</v>
      </c>
      <c r="B129" s="10">
        <v>21.7</v>
      </c>
      <c r="C129">
        <f t="shared" si="1"/>
        <v>1187.8000000000006</v>
      </c>
    </row>
    <row r="130" spans="1:3">
      <c r="A130">
        <v>129</v>
      </c>
      <c r="B130" s="10">
        <v>21.5</v>
      </c>
      <c r="C130">
        <f t="shared" si="1"/>
        <v>1209.3000000000006</v>
      </c>
    </row>
    <row r="131" spans="1:3">
      <c r="A131">
        <v>130</v>
      </c>
      <c r="B131" s="10">
        <v>10.7</v>
      </c>
      <c r="C131">
        <f t="shared" si="1"/>
        <v>1220.0000000000007</v>
      </c>
    </row>
    <row r="132" spans="1:3">
      <c r="A132">
        <v>131</v>
      </c>
      <c r="B132" s="10">
        <v>-9.6999999999999993</v>
      </c>
      <c r="C132">
        <f t="shared" ref="C132:C195" si="2">B132+C131</f>
        <v>1210.3000000000006</v>
      </c>
    </row>
    <row r="133" spans="1:3">
      <c r="A133">
        <v>132</v>
      </c>
      <c r="B133" s="10">
        <v>9.6999999999999993</v>
      </c>
      <c r="C133">
        <f t="shared" si="2"/>
        <v>1220.0000000000007</v>
      </c>
    </row>
    <row r="134" spans="1:3">
      <c r="A134">
        <v>133</v>
      </c>
      <c r="B134" s="10">
        <v>-2.6</v>
      </c>
      <c r="C134">
        <f t="shared" si="2"/>
        <v>1217.4000000000008</v>
      </c>
    </row>
    <row r="135" spans="1:3">
      <c r="A135">
        <v>134</v>
      </c>
      <c r="B135" s="10">
        <v>30.7</v>
      </c>
      <c r="C135">
        <f t="shared" si="2"/>
        <v>1248.1000000000008</v>
      </c>
    </row>
    <row r="136" spans="1:3">
      <c r="A136">
        <v>135</v>
      </c>
      <c r="B136" s="10">
        <v>6.6</v>
      </c>
      <c r="C136">
        <f t="shared" si="2"/>
        <v>1254.7000000000007</v>
      </c>
    </row>
    <row r="137" spans="1:3">
      <c r="A137">
        <v>136</v>
      </c>
      <c r="B137" s="10">
        <v>21.3</v>
      </c>
      <c r="C137">
        <f t="shared" si="2"/>
        <v>1276.0000000000007</v>
      </c>
    </row>
    <row r="138" spans="1:3">
      <c r="A138">
        <v>137</v>
      </c>
      <c r="B138" s="10">
        <v>12.9</v>
      </c>
      <c r="C138">
        <f t="shared" si="2"/>
        <v>1288.9000000000008</v>
      </c>
    </row>
    <row r="139" spans="1:3">
      <c r="A139">
        <v>138</v>
      </c>
      <c r="B139" s="10">
        <v>13</v>
      </c>
      <c r="C139">
        <f t="shared" si="2"/>
        <v>1301.9000000000008</v>
      </c>
    </row>
    <row r="140" spans="1:3">
      <c r="A140">
        <v>139</v>
      </c>
      <c r="B140" s="10">
        <v>-0.4</v>
      </c>
      <c r="C140">
        <f t="shared" si="2"/>
        <v>1301.5000000000007</v>
      </c>
    </row>
    <row r="141" spans="1:3">
      <c r="A141">
        <v>140</v>
      </c>
      <c r="B141" s="10">
        <v>0.2</v>
      </c>
      <c r="C141">
        <f t="shared" si="2"/>
        <v>1301.7000000000007</v>
      </c>
    </row>
    <row r="142" spans="1:3">
      <c r="A142">
        <v>141</v>
      </c>
      <c r="B142" s="10">
        <v>19.5</v>
      </c>
      <c r="C142">
        <f t="shared" si="2"/>
        <v>1321.2000000000007</v>
      </c>
    </row>
    <row r="143" spans="1:3">
      <c r="A143">
        <v>142</v>
      </c>
      <c r="B143" s="10">
        <v>16.3</v>
      </c>
      <c r="C143">
        <f t="shared" si="2"/>
        <v>1337.5000000000007</v>
      </c>
    </row>
    <row r="144" spans="1:3">
      <c r="A144">
        <v>143</v>
      </c>
      <c r="B144" s="10">
        <v>9.4</v>
      </c>
      <c r="C144">
        <f t="shared" si="2"/>
        <v>1346.9000000000008</v>
      </c>
    </row>
    <row r="145" spans="1:4">
      <c r="A145">
        <v>144</v>
      </c>
      <c r="B145" s="10">
        <v>-1</v>
      </c>
      <c r="C145">
        <f t="shared" si="2"/>
        <v>1345.9000000000008</v>
      </c>
    </row>
    <row r="146" spans="1:4">
      <c r="A146">
        <v>145</v>
      </c>
      <c r="B146" s="10">
        <v>13.4</v>
      </c>
      <c r="C146">
        <f t="shared" si="2"/>
        <v>1359.3000000000009</v>
      </c>
    </row>
    <row r="147" spans="1:4">
      <c r="A147">
        <v>146</v>
      </c>
      <c r="B147" s="10">
        <v>9.4</v>
      </c>
      <c r="C147">
        <f t="shared" si="2"/>
        <v>1368.700000000001</v>
      </c>
    </row>
    <row r="148" spans="1:4">
      <c r="A148">
        <v>147</v>
      </c>
      <c r="B148" s="10">
        <v>23.8</v>
      </c>
      <c r="C148">
        <f t="shared" si="2"/>
        <v>1392.5000000000009</v>
      </c>
    </row>
    <row r="149" spans="1:4">
      <c r="A149">
        <v>148</v>
      </c>
      <c r="B149" s="10">
        <v>7.5</v>
      </c>
      <c r="C149">
        <f t="shared" si="2"/>
        <v>1400.0000000000009</v>
      </c>
    </row>
    <row r="150" spans="1:4">
      <c r="A150">
        <v>149</v>
      </c>
      <c r="B150" s="10">
        <v>14.4</v>
      </c>
      <c r="C150">
        <f t="shared" si="2"/>
        <v>1414.400000000001</v>
      </c>
    </row>
    <row r="151" spans="1:4">
      <c r="A151">
        <v>150</v>
      </c>
      <c r="B151" s="10">
        <v>9</v>
      </c>
      <c r="C151">
        <f t="shared" si="2"/>
        <v>1423.400000000001</v>
      </c>
      <c r="D151" t="s">
        <v>201</v>
      </c>
    </row>
    <row r="152" spans="1:4">
      <c r="A152">
        <v>151</v>
      </c>
      <c r="C152">
        <f t="shared" si="2"/>
        <v>1423.400000000001</v>
      </c>
    </row>
    <row r="153" spans="1:4">
      <c r="A153">
        <v>152</v>
      </c>
      <c r="C153">
        <f t="shared" si="2"/>
        <v>1423.400000000001</v>
      </c>
    </row>
    <row r="154" spans="1:4">
      <c r="A154">
        <v>153</v>
      </c>
      <c r="C154">
        <f t="shared" si="2"/>
        <v>1423.400000000001</v>
      </c>
    </row>
    <row r="155" spans="1:4">
      <c r="A155">
        <v>154</v>
      </c>
      <c r="C155">
        <f t="shared" si="2"/>
        <v>1423.400000000001</v>
      </c>
    </row>
    <row r="156" spans="1:4">
      <c r="A156">
        <v>155</v>
      </c>
      <c r="C156">
        <f t="shared" si="2"/>
        <v>1423.400000000001</v>
      </c>
    </row>
    <row r="157" spans="1:4">
      <c r="A157">
        <v>156</v>
      </c>
      <c r="C157">
        <f t="shared" si="2"/>
        <v>1423.400000000001</v>
      </c>
    </row>
    <row r="158" spans="1:4">
      <c r="A158">
        <v>157</v>
      </c>
      <c r="C158">
        <f t="shared" si="2"/>
        <v>1423.400000000001</v>
      </c>
    </row>
    <row r="159" spans="1:4">
      <c r="A159">
        <v>158</v>
      </c>
      <c r="C159">
        <f t="shared" si="2"/>
        <v>1423.400000000001</v>
      </c>
    </row>
    <row r="160" spans="1:4">
      <c r="A160">
        <v>159</v>
      </c>
      <c r="C160">
        <f t="shared" si="2"/>
        <v>1423.400000000001</v>
      </c>
    </row>
    <row r="161" spans="1:3">
      <c r="A161">
        <v>160</v>
      </c>
      <c r="C161">
        <f t="shared" si="2"/>
        <v>1423.400000000001</v>
      </c>
    </row>
    <row r="162" spans="1:3">
      <c r="A162">
        <v>161</v>
      </c>
      <c r="C162">
        <f t="shared" si="2"/>
        <v>1423.400000000001</v>
      </c>
    </row>
    <row r="163" spans="1:3">
      <c r="A163">
        <v>162</v>
      </c>
      <c r="C163">
        <f t="shared" si="2"/>
        <v>1423.400000000001</v>
      </c>
    </row>
    <row r="164" spans="1:3">
      <c r="A164">
        <v>163</v>
      </c>
      <c r="C164">
        <f t="shared" si="2"/>
        <v>1423.400000000001</v>
      </c>
    </row>
    <row r="165" spans="1:3">
      <c r="A165">
        <v>164</v>
      </c>
      <c r="C165">
        <f t="shared" si="2"/>
        <v>1423.400000000001</v>
      </c>
    </row>
    <row r="166" spans="1:3">
      <c r="A166">
        <v>165</v>
      </c>
      <c r="C166">
        <f t="shared" si="2"/>
        <v>1423.400000000001</v>
      </c>
    </row>
    <row r="167" spans="1:3">
      <c r="A167">
        <v>166</v>
      </c>
      <c r="C167">
        <f t="shared" si="2"/>
        <v>1423.400000000001</v>
      </c>
    </row>
    <row r="168" spans="1:3">
      <c r="A168">
        <v>167</v>
      </c>
      <c r="C168">
        <f t="shared" si="2"/>
        <v>1423.400000000001</v>
      </c>
    </row>
    <row r="169" spans="1:3">
      <c r="A169">
        <v>168</v>
      </c>
      <c r="C169">
        <f t="shared" si="2"/>
        <v>1423.400000000001</v>
      </c>
    </row>
    <row r="170" spans="1:3">
      <c r="A170">
        <v>169</v>
      </c>
      <c r="C170">
        <f t="shared" si="2"/>
        <v>1423.400000000001</v>
      </c>
    </row>
    <row r="171" spans="1:3">
      <c r="A171">
        <v>170</v>
      </c>
      <c r="C171">
        <f t="shared" si="2"/>
        <v>1423.400000000001</v>
      </c>
    </row>
    <row r="172" spans="1:3">
      <c r="A172">
        <v>171</v>
      </c>
      <c r="C172">
        <f t="shared" si="2"/>
        <v>1423.400000000001</v>
      </c>
    </row>
    <row r="173" spans="1:3">
      <c r="A173">
        <v>172</v>
      </c>
      <c r="C173">
        <f t="shared" si="2"/>
        <v>1423.400000000001</v>
      </c>
    </row>
    <row r="174" spans="1:3">
      <c r="A174">
        <v>173</v>
      </c>
      <c r="C174">
        <f t="shared" si="2"/>
        <v>1423.400000000001</v>
      </c>
    </row>
    <row r="175" spans="1:3">
      <c r="A175">
        <v>174</v>
      </c>
      <c r="C175">
        <f t="shared" si="2"/>
        <v>1423.400000000001</v>
      </c>
    </row>
    <row r="176" spans="1:3">
      <c r="A176">
        <v>175</v>
      </c>
      <c r="C176">
        <f t="shared" si="2"/>
        <v>1423.400000000001</v>
      </c>
    </row>
    <row r="177" spans="1:3">
      <c r="A177">
        <v>176</v>
      </c>
      <c r="C177">
        <f t="shared" si="2"/>
        <v>1423.400000000001</v>
      </c>
    </row>
    <row r="178" spans="1:3">
      <c r="A178">
        <v>177</v>
      </c>
      <c r="C178">
        <f t="shared" si="2"/>
        <v>1423.400000000001</v>
      </c>
    </row>
    <row r="179" spans="1:3">
      <c r="A179">
        <v>178</v>
      </c>
      <c r="C179">
        <f t="shared" si="2"/>
        <v>1423.400000000001</v>
      </c>
    </row>
    <row r="180" spans="1:3">
      <c r="A180">
        <v>179</v>
      </c>
      <c r="C180">
        <f t="shared" si="2"/>
        <v>1423.400000000001</v>
      </c>
    </row>
    <row r="181" spans="1:3">
      <c r="A181">
        <v>180</v>
      </c>
      <c r="C181">
        <f t="shared" si="2"/>
        <v>1423.400000000001</v>
      </c>
    </row>
    <row r="182" spans="1:3">
      <c r="A182">
        <v>181</v>
      </c>
      <c r="C182">
        <f t="shared" si="2"/>
        <v>1423.400000000001</v>
      </c>
    </row>
    <row r="183" spans="1:3">
      <c r="A183">
        <v>182</v>
      </c>
      <c r="C183">
        <f t="shared" si="2"/>
        <v>1423.400000000001</v>
      </c>
    </row>
    <row r="184" spans="1:3">
      <c r="A184">
        <v>183</v>
      </c>
      <c r="C184">
        <f t="shared" si="2"/>
        <v>1423.400000000001</v>
      </c>
    </row>
    <row r="185" spans="1:3">
      <c r="A185">
        <v>184</v>
      </c>
      <c r="C185">
        <f t="shared" si="2"/>
        <v>1423.400000000001</v>
      </c>
    </row>
    <row r="186" spans="1:3">
      <c r="A186">
        <v>185</v>
      </c>
      <c r="C186">
        <f t="shared" si="2"/>
        <v>1423.400000000001</v>
      </c>
    </row>
    <row r="187" spans="1:3">
      <c r="A187">
        <v>186</v>
      </c>
      <c r="C187">
        <f t="shared" si="2"/>
        <v>1423.400000000001</v>
      </c>
    </row>
    <row r="188" spans="1:3">
      <c r="A188">
        <v>187</v>
      </c>
      <c r="C188">
        <f t="shared" si="2"/>
        <v>1423.400000000001</v>
      </c>
    </row>
    <row r="189" spans="1:3">
      <c r="A189">
        <v>188</v>
      </c>
      <c r="C189">
        <f t="shared" si="2"/>
        <v>1423.400000000001</v>
      </c>
    </row>
    <row r="190" spans="1:3">
      <c r="A190">
        <v>189</v>
      </c>
      <c r="C190">
        <f t="shared" si="2"/>
        <v>1423.400000000001</v>
      </c>
    </row>
    <row r="191" spans="1:3">
      <c r="A191">
        <v>190</v>
      </c>
      <c r="C191">
        <f t="shared" si="2"/>
        <v>1423.400000000001</v>
      </c>
    </row>
    <row r="192" spans="1:3">
      <c r="A192">
        <v>191</v>
      </c>
      <c r="C192">
        <f t="shared" si="2"/>
        <v>1423.400000000001</v>
      </c>
    </row>
    <row r="193" spans="1:3">
      <c r="A193">
        <v>192</v>
      </c>
      <c r="C193">
        <f t="shared" si="2"/>
        <v>1423.400000000001</v>
      </c>
    </row>
    <row r="194" spans="1:3">
      <c r="A194">
        <v>193</v>
      </c>
      <c r="C194">
        <f t="shared" si="2"/>
        <v>1423.400000000001</v>
      </c>
    </row>
    <row r="195" spans="1:3">
      <c r="A195">
        <v>194</v>
      </c>
      <c r="C195">
        <f t="shared" si="2"/>
        <v>1423.400000000001</v>
      </c>
    </row>
    <row r="196" spans="1:3">
      <c r="A196">
        <v>195</v>
      </c>
      <c r="C196">
        <f t="shared" ref="C196:C259" si="3">B196+C195</f>
        <v>1423.400000000001</v>
      </c>
    </row>
    <row r="197" spans="1:3">
      <c r="A197">
        <v>196</v>
      </c>
      <c r="C197">
        <f t="shared" si="3"/>
        <v>1423.400000000001</v>
      </c>
    </row>
    <row r="198" spans="1:3">
      <c r="A198">
        <v>197</v>
      </c>
      <c r="C198">
        <f t="shared" si="3"/>
        <v>1423.400000000001</v>
      </c>
    </row>
    <row r="199" spans="1:3">
      <c r="A199">
        <v>198</v>
      </c>
      <c r="C199">
        <f t="shared" si="3"/>
        <v>1423.400000000001</v>
      </c>
    </row>
    <row r="200" spans="1:3">
      <c r="A200">
        <v>199</v>
      </c>
      <c r="C200">
        <f t="shared" si="3"/>
        <v>1423.400000000001</v>
      </c>
    </row>
    <row r="201" spans="1:3">
      <c r="A201">
        <v>200</v>
      </c>
      <c r="C201">
        <f t="shared" si="3"/>
        <v>1423.400000000001</v>
      </c>
    </row>
    <row r="202" spans="1:3">
      <c r="A202">
        <v>201</v>
      </c>
      <c r="C202">
        <f t="shared" si="3"/>
        <v>1423.400000000001</v>
      </c>
    </row>
    <row r="203" spans="1:3">
      <c r="A203">
        <v>202</v>
      </c>
      <c r="C203">
        <f t="shared" si="3"/>
        <v>1423.400000000001</v>
      </c>
    </row>
    <row r="204" spans="1:3">
      <c r="A204">
        <v>203</v>
      </c>
      <c r="C204">
        <f t="shared" si="3"/>
        <v>1423.400000000001</v>
      </c>
    </row>
    <row r="205" spans="1:3">
      <c r="A205">
        <v>204</v>
      </c>
      <c r="C205">
        <f t="shared" si="3"/>
        <v>1423.400000000001</v>
      </c>
    </row>
    <row r="206" spans="1:3">
      <c r="A206">
        <v>205</v>
      </c>
      <c r="C206">
        <f t="shared" si="3"/>
        <v>1423.400000000001</v>
      </c>
    </row>
    <row r="207" spans="1:3">
      <c r="A207">
        <v>206</v>
      </c>
      <c r="C207">
        <f t="shared" si="3"/>
        <v>1423.400000000001</v>
      </c>
    </row>
    <row r="208" spans="1:3">
      <c r="A208">
        <v>207</v>
      </c>
      <c r="C208">
        <f t="shared" si="3"/>
        <v>1423.400000000001</v>
      </c>
    </row>
    <row r="209" spans="1:3">
      <c r="A209">
        <v>208</v>
      </c>
      <c r="C209">
        <f t="shared" si="3"/>
        <v>1423.400000000001</v>
      </c>
    </row>
    <row r="210" spans="1:3">
      <c r="A210">
        <v>209</v>
      </c>
      <c r="C210">
        <f t="shared" si="3"/>
        <v>1423.400000000001</v>
      </c>
    </row>
    <row r="211" spans="1:3">
      <c r="A211">
        <v>210</v>
      </c>
      <c r="C211">
        <f t="shared" si="3"/>
        <v>1423.400000000001</v>
      </c>
    </row>
    <row r="212" spans="1:3">
      <c r="A212">
        <v>211</v>
      </c>
      <c r="C212">
        <f t="shared" si="3"/>
        <v>1423.400000000001</v>
      </c>
    </row>
    <row r="213" spans="1:3">
      <c r="A213">
        <v>212</v>
      </c>
      <c r="C213">
        <f t="shared" si="3"/>
        <v>1423.400000000001</v>
      </c>
    </row>
    <row r="214" spans="1:3">
      <c r="A214">
        <v>213</v>
      </c>
      <c r="C214">
        <f t="shared" si="3"/>
        <v>1423.400000000001</v>
      </c>
    </row>
    <row r="215" spans="1:3">
      <c r="A215">
        <v>214</v>
      </c>
      <c r="C215">
        <f t="shared" si="3"/>
        <v>1423.400000000001</v>
      </c>
    </row>
    <row r="216" spans="1:3">
      <c r="A216">
        <v>215</v>
      </c>
      <c r="C216">
        <f t="shared" si="3"/>
        <v>1423.400000000001</v>
      </c>
    </row>
    <row r="217" spans="1:3">
      <c r="A217">
        <v>216</v>
      </c>
      <c r="C217">
        <f t="shared" si="3"/>
        <v>1423.400000000001</v>
      </c>
    </row>
    <row r="218" spans="1:3">
      <c r="A218">
        <v>217</v>
      </c>
      <c r="C218">
        <f t="shared" si="3"/>
        <v>1423.400000000001</v>
      </c>
    </row>
    <row r="219" spans="1:3">
      <c r="A219">
        <v>218</v>
      </c>
      <c r="C219">
        <f t="shared" si="3"/>
        <v>1423.400000000001</v>
      </c>
    </row>
    <row r="220" spans="1:3">
      <c r="A220">
        <v>219</v>
      </c>
      <c r="C220">
        <f t="shared" si="3"/>
        <v>1423.400000000001</v>
      </c>
    </row>
    <row r="221" spans="1:3">
      <c r="A221">
        <v>220</v>
      </c>
      <c r="C221">
        <f t="shared" si="3"/>
        <v>1423.400000000001</v>
      </c>
    </row>
    <row r="222" spans="1:3">
      <c r="A222">
        <v>221</v>
      </c>
      <c r="C222">
        <f t="shared" si="3"/>
        <v>1423.400000000001</v>
      </c>
    </row>
    <row r="223" spans="1:3">
      <c r="A223">
        <v>222</v>
      </c>
      <c r="C223">
        <f t="shared" si="3"/>
        <v>1423.400000000001</v>
      </c>
    </row>
    <row r="224" spans="1:3">
      <c r="A224">
        <v>223</v>
      </c>
      <c r="C224">
        <f t="shared" si="3"/>
        <v>1423.400000000001</v>
      </c>
    </row>
    <row r="225" spans="1:3">
      <c r="A225">
        <v>224</v>
      </c>
      <c r="C225">
        <f t="shared" si="3"/>
        <v>1423.400000000001</v>
      </c>
    </row>
    <row r="226" spans="1:3">
      <c r="A226">
        <v>225</v>
      </c>
      <c r="C226">
        <f t="shared" si="3"/>
        <v>1423.400000000001</v>
      </c>
    </row>
    <row r="227" spans="1:3">
      <c r="A227">
        <v>226</v>
      </c>
      <c r="C227">
        <f t="shared" si="3"/>
        <v>1423.400000000001</v>
      </c>
    </row>
    <row r="228" spans="1:3">
      <c r="A228">
        <v>227</v>
      </c>
      <c r="C228">
        <f t="shared" si="3"/>
        <v>1423.400000000001</v>
      </c>
    </row>
    <row r="229" spans="1:3">
      <c r="A229">
        <v>228</v>
      </c>
      <c r="C229">
        <f t="shared" si="3"/>
        <v>1423.400000000001</v>
      </c>
    </row>
    <row r="230" spans="1:3">
      <c r="A230">
        <v>229</v>
      </c>
      <c r="C230">
        <f t="shared" si="3"/>
        <v>1423.400000000001</v>
      </c>
    </row>
    <row r="231" spans="1:3">
      <c r="A231">
        <v>230</v>
      </c>
      <c r="C231">
        <f t="shared" si="3"/>
        <v>1423.400000000001</v>
      </c>
    </row>
    <row r="232" spans="1:3">
      <c r="A232">
        <v>231</v>
      </c>
      <c r="C232">
        <f t="shared" si="3"/>
        <v>1423.400000000001</v>
      </c>
    </row>
    <row r="233" spans="1:3">
      <c r="A233">
        <v>232</v>
      </c>
      <c r="C233">
        <f t="shared" si="3"/>
        <v>1423.400000000001</v>
      </c>
    </row>
    <row r="234" spans="1:3">
      <c r="A234">
        <v>233</v>
      </c>
      <c r="C234">
        <f t="shared" si="3"/>
        <v>1423.400000000001</v>
      </c>
    </row>
    <row r="235" spans="1:3">
      <c r="A235">
        <v>234</v>
      </c>
      <c r="C235">
        <f t="shared" si="3"/>
        <v>1423.400000000001</v>
      </c>
    </row>
    <row r="236" spans="1:3">
      <c r="A236">
        <v>235</v>
      </c>
      <c r="C236">
        <f t="shared" si="3"/>
        <v>1423.400000000001</v>
      </c>
    </row>
    <row r="237" spans="1:3">
      <c r="A237">
        <v>236</v>
      </c>
      <c r="C237">
        <f t="shared" si="3"/>
        <v>1423.400000000001</v>
      </c>
    </row>
    <row r="238" spans="1:3">
      <c r="A238">
        <v>237</v>
      </c>
      <c r="C238">
        <f t="shared" si="3"/>
        <v>1423.400000000001</v>
      </c>
    </row>
    <row r="239" spans="1:3">
      <c r="A239">
        <v>238</v>
      </c>
      <c r="C239">
        <f t="shared" si="3"/>
        <v>1423.400000000001</v>
      </c>
    </row>
    <row r="240" spans="1:3">
      <c r="A240">
        <v>239</v>
      </c>
      <c r="C240">
        <f t="shared" si="3"/>
        <v>1423.400000000001</v>
      </c>
    </row>
    <row r="241" spans="1:3">
      <c r="A241">
        <v>240</v>
      </c>
      <c r="C241">
        <f t="shared" si="3"/>
        <v>1423.400000000001</v>
      </c>
    </row>
    <row r="242" spans="1:3">
      <c r="A242">
        <v>241</v>
      </c>
      <c r="C242">
        <f t="shared" si="3"/>
        <v>1423.400000000001</v>
      </c>
    </row>
    <row r="243" spans="1:3">
      <c r="A243">
        <v>242</v>
      </c>
      <c r="C243">
        <f t="shared" si="3"/>
        <v>1423.400000000001</v>
      </c>
    </row>
    <row r="244" spans="1:3">
      <c r="A244">
        <v>243</v>
      </c>
      <c r="C244">
        <f t="shared" si="3"/>
        <v>1423.400000000001</v>
      </c>
    </row>
    <row r="245" spans="1:3">
      <c r="A245">
        <v>244</v>
      </c>
      <c r="C245">
        <f t="shared" si="3"/>
        <v>1423.400000000001</v>
      </c>
    </row>
    <row r="246" spans="1:3">
      <c r="A246">
        <v>245</v>
      </c>
      <c r="C246">
        <f t="shared" si="3"/>
        <v>1423.400000000001</v>
      </c>
    </row>
    <row r="247" spans="1:3">
      <c r="A247">
        <v>246</v>
      </c>
      <c r="C247">
        <f t="shared" si="3"/>
        <v>1423.400000000001</v>
      </c>
    </row>
    <row r="248" spans="1:3">
      <c r="A248">
        <v>247</v>
      </c>
      <c r="C248">
        <f t="shared" si="3"/>
        <v>1423.400000000001</v>
      </c>
    </row>
    <row r="249" spans="1:3">
      <c r="A249">
        <v>248</v>
      </c>
      <c r="C249">
        <f t="shared" si="3"/>
        <v>1423.400000000001</v>
      </c>
    </row>
    <row r="250" spans="1:3">
      <c r="A250">
        <v>249</v>
      </c>
      <c r="C250">
        <f t="shared" si="3"/>
        <v>1423.400000000001</v>
      </c>
    </row>
    <row r="251" spans="1:3">
      <c r="A251">
        <v>250</v>
      </c>
      <c r="C251">
        <f t="shared" si="3"/>
        <v>1423.400000000001</v>
      </c>
    </row>
    <row r="252" spans="1:3">
      <c r="A252">
        <v>251</v>
      </c>
      <c r="C252">
        <f t="shared" si="3"/>
        <v>1423.400000000001</v>
      </c>
    </row>
    <row r="253" spans="1:3">
      <c r="A253">
        <v>252</v>
      </c>
      <c r="C253">
        <f t="shared" si="3"/>
        <v>1423.400000000001</v>
      </c>
    </row>
    <row r="254" spans="1:3">
      <c r="A254">
        <v>253</v>
      </c>
      <c r="C254">
        <f t="shared" si="3"/>
        <v>1423.400000000001</v>
      </c>
    </row>
    <row r="255" spans="1:3">
      <c r="A255">
        <v>254</v>
      </c>
      <c r="C255">
        <f t="shared" si="3"/>
        <v>1423.400000000001</v>
      </c>
    </row>
    <row r="256" spans="1:3">
      <c r="A256">
        <v>255</v>
      </c>
      <c r="C256">
        <f t="shared" si="3"/>
        <v>1423.400000000001</v>
      </c>
    </row>
    <row r="257" spans="1:3">
      <c r="A257">
        <v>256</v>
      </c>
      <c r="C257">
        <f t="shared" si="3"/>
        <v>1423.400000000001</v>
      </c>
    </row>
    <row r="258" spans="1:3">
      <c r="A258">
        <v>257</v>
      </c>
      <c r="C258">
        <f t="shared" si="3"/>
        <v>1423.400000000001</v>
      </c>
    </row>
    <row r="259" spans="1:3">
      <c r="A259">
        <v>258</v>
      </c>
      <c r="C259">
        <f t="shared" si="3"/>
        <v>1423.400000000001</v>
      </c>
    </row>
    <row r="260" spans="1:3">
      <c r="A260">
        <v>259</v>
      </c>
      <c r="C260">
        <f t="shared" ref="C260:C323" si="4">B260+C259</f>
        <v>1423.400000000001</v>
      </c>
    </row>
    <row r="261" spans="1:3">
      <c r="A261">
        <v>260</v>
      </c>
      <c r="C261">
        <f t="shared" si="4"/>
        <v>1423.400000000001</v>
      </c>
    </row>
    <row r="262" spans="1:3">
      <c r="A262">
        <v>261</v>
      </c>
      <c r="C262">
        <f t="shared" si="4"/>
        <v>1423.400000000001</v>
      </c>
    </row>
    <row r="263" spans="1:3">
      <c r="A263">
        <v>262</v>
      </c>
      <c r="C263">
        <f t="shared" si="4"/>
        <v>1423.400000000001</v>
      </c>
    </row>
    <row r="264" spans="1:3">
      <c r="A264">
        <v>263</v>
      </c>
      <c r="C264">
        <f t="shared" si="4"/>
        <v>1423.400000000001</v>
      </c>
    </row>
    <row r="265" spans="1:3">
      <c r="A265">
        <v>264</v>
      </c>
      <c r="C265">
        <f t="shared" si="4"/>
        <v>1423.400000000001</v>
      </c>
    </row>
    <row r="266" spans="1:3">
      <c r="A266">
        <v>265</v>
      </c>
      <c r="C266">
        <f t="shared" si="4"/>
        <v>1423.400000000001</v>
      </c>
    </row>
    <row r="267" spans="1:3">
      <c r="A267">
        <v>266</v>
      </c>
      <c r="C267">
        <f t="shared" si="4"/>
        <v>1423.400000000001</v>
      </c>
    </row>
    <row r="268" spans="1:3">
      <c r="A268">
        <v>267</v>
      </c>
      <c r="C268">
        <f t="shared" si="4"/>
        <v>1423.400000000001</v>
      </c>
    </row>
    <row r="269" spans="1:3">
      <c r="A269">
        <v>268</v>
      </c>
      <c r="C269">
        <f t="shared" si="4"/>
        <v>1423.400000000001</v>
      </c>
    </row>
    <row r="270" spans="1:3">
      <c r="A270">
        <v>269</v>
      </c>
      <c r="C270">
        <f t="shared" si="4"/>
        <v>1423.400000000001</v>
      </c>
    </row>
    <row r="271" spans="1:3">
      <c r="A271">
        <v>270</v>
      </c>
      <c r="C271">
        <f t="shared" si="4"/>
        <v>1423.400000000001</v>
      </c>
    </row>
    <row r="272" spans="1:3">
      <c r="A272">
        <v>271</v>
      </c>
      <c r="C272">
        <f t="shared" si="4"/>
        <v>1423.400000000001</v>
      </c>
    </row>
    <row r="273" spans="1:3">
      <c r="A273">
        <v>272</v>
      </c>
      <c r="C273">
        <f t="shared" si="4"/>
        <v>1423.400000000001</v>
      </c>
    </row>
    <row r="274" spans="1:3">
      <c r="A274">
        <v>273</v>
      </c>
      <c r="C274">
        <f t="shared" si="4"/>
        <v>1423.400000000001</v>
      </c>
    </row>
    <row r="275" spans="1:3">
      <c r="A275">
        <v>274</v>
      </c>
      <c r="C275">
        <f t="shared" si="4"/>
        <v>1423.400000000001</v>
      </c>
    </row>
    <row r="276" spans="1:3">
      <c r="A276">
        <v>275</v>
      </c>
      <c r="C276">
        <f t="shared" si="4"/>
        <v>1423.400000000001</v>
      </c>
    </row>
    <row r="277" spans="1:3">
      <c r="A277">
        <v>276</v>
      </c>
      <c r="C277">
        <f t="shared" si="4"/>
        <v>1423.400000000001</v>
      </c>
    </row>
    <row r="278" spans="1:3">
      <c r="A278">
        <v>277</v>
      </c>
      <c r="C278">
        <f t="shared" si="4"/>
        <v>1423.400000000001</v>
      </c>
    </row>
    <row r="279" spans="1:3">
      <c r="A279">
        <v>278</v>
      </c>
      <c r="C279">
        <f t="shared" si="4"/>
        <v>1423.400000000001</v>
      </c>
    </row>
    <row r="280" spans="1:3">
      <c r="A280">
        <v>279</v>
      </c>
      <c r="C280">
        <f t="shared" si="4"/>
        <v>1423.400000000001</v>
      </c>
    </row>
    <row r="281" spans="1:3">
      <c r="A281">
        <v>280</v>
      </c>
      <c r="C281">
        <f t="shared" si="4"/>
        <v>1423.400000000001</v>
      </c>
    </row>
    <row r="282" spans="1:3">
      <c r="A282">
        <v>281</v>
      </c>
      <c r="C282">
        <f t="shared" si="4"/>
        <v>1423.400000000001</v>
      </c>
    </row>
    <row r="283" spans="1:3">
      <c r="A283">
        <v>282</v>
      </c>
      <c r="C283">
        <f t="shared" si="4"/>
        <v>1423.400000000001</v>
      </c>
    </row>
    <row r="284" spans="1:3">
      <c r="A284">
        <v>283</v>
      </c>
      <c r="C284">
        <f t="shared" si="4"/>
        <v>1423.400000000001</v>
      </c>
    </row>
    <row r="285" spans="1:3">
      <c r="A285">
        <v>284</v>
      </c>
      <c r="C285">
        <f t="shared" si="4"/>
        <v>1423.400000000001</v>
      </c>
    </row>
    <row r="286" spans="1:3">
      <c r="A286">
        <v>285</v>
      </c>
      <c r="C286">
        <f t="shared" si="4"/>
        <v>1423.400000000001</v>
      </c>
    </row>
    <row r="287" spans="1:3">
      <c r="A287">
        <v>286</v>
      </c>
      <c r="C287">
        <f t="shared" si="4"/>
        <v>1423.400000000001</v>
      </c>
    </row>
    <row r="288" spans="1:3">
      <c r="A288">
        <v>287</v>
      </c>
      <c r="C288">
        <f t="shared" si="4"/>
        <v>1423.400000000001</v>
      </c>
    </row>
    <row r="289" spans="1:3">
      <c r="A289">
        <v>288</v>
      </c>
      <c r="C289">
        <f t="shared" si="4"/>
        <v>1423.400000000001</v>
      </c>
    </row>
    <row r="290" spans="1:3">
      <c r="A290">
        <v>289</v>
      </c>
      <c r="C290">
        <f t="shared" si="4"/>
        <v>1423.400000000001</v>
      </c>
    </row>
    <row r="291" spans="1:3">
      <c r="A291">
        <v>290</v>
      </c>
      <c r="C291">
        <f t="shared" si="4"/>
        <v>1423.400000000001</v>
      </c>
    </row>
    <row r="292" spans="1:3">
      <c r="A292">
        <v>291</v>
      </c>
      <c r="C292">
        <f t="shared" si="4"/>
        <v>1423.400000000001</v>
      </c>
    </row>
    <row r="293" spans="1:3">
      <c r="A293">
        <v>292</v>
      </c>
      <c r="C293">
        <f t="shared" si="4"/>
        <v>1423.400000000001</v>
      </c>
    </row>
    <row r="294" spans="1:3">
      <c r="A294">
        <v>293</v>
      </c>
      <c r="C294">
        <f t="shared" si="4"/>
        <v>1423.400000000001</v>
      </c>
    </row>
    <row r="295" spans="1:3">
      <c r="A295">
        <v>294</v>
      </c>
      <c r="C295">
        <f t="shared" si="4"/>
        <v>1423.400000000001</v>
      </c>
    </row>
    <row r="296" spans="1:3">
      <c r="A296">
        <v>295</v>
      </c>
      <c r="C296">
        <f t="shared" si="4"/>
        <v>1423.400000000001</v>
      </c>
    </row>
    <row r="297" spans="1:3">
      <c r="A297">
        <v>296</v>
      </c>
      <c r="C297">
        <f t="shared" si="4"/>
        <v>1423.400000000001</v>
      </c>
    </row>
    <row r="298" spans="1:3">
      <c r="A298">
        <v>297</v>
      </c>
      <c r="C298">
        <f t="shared" si="4"/>
        <v>1423.400000000001</v>
      </c>
    </row>
    <row r="299" spans="1:3">
      <c r="A299">
        <v>298</v>
      </c>
      <c r="C299">
        <f t="shared" si="4"/>
        <v>1423.400000000001</v>
      </c>
    </row>
    <row r="300" spans="1:3">
      <c r="A300">
        <v>299</v>
      </c>
      <c r="C300">
        <f t="shared" si="4"/>
        <v>1423.400000000001</v>
      </c>
    </row>
    <row r="301" spans="1:3">
      <c r="A301">
        <v>300</v>
      </c>
      <c r="C301">
        <f t="shared" si="4"/>
        <v>1423.400000000001</v>
      </c>
    </row>
    <row r="302" spans="1:3">
      <c r="A302">
        <v>301</v>
      </c>
      <c r="C302">
        <f t="shared" si="4"/>
        <v>1423.400000000001</v>
      </c>
    </row>
    <row r="303" spans="1:3">
      <c r="A303">
        <v>302</v>
      </c>
      <c r="C303">
        <f t="shared" si="4"/>
        <v>1423.400000000001</v>
      </c>
    </row>
    <row r="304" spans="1:3">
      <c r="A304">
        <v>303</v>
      </c>
      <c r="C304">
        <f t="shared" si="4"/>
        <v>1423.400000000001</v>
      </c>
    </row>
    <row r="305" spans="1:3">
      <c r="A305">
        <v>304</v>
      </c>
      <c r="C305">
        <f t="shared" si="4"/>
        <v>1423.400000000001</v>
      </c>
    </row>
    <row r="306" spans="1:3">
      <c r="A306">
        <v>305</v>
      </c>
      <c r="C306">
        <f t="shared" si="4"/>
        <v>1423.400000000001</v>
      </c>
    </row>
    <row r="307" spans="1:3">
      <c r="A307">
        <v>306</v>
      </c>
      <c r="C307">
        <f t="shared" si="4"/>
        <v>1423.400000000001</v>
      </c>
    </row>
    <row r="308" spans="1:3">
      <c r="A308">
        <v>307</v>
      </c>
      <c r="C308">
        <f t="shared" si="4"/>
        <v>1423.400000000001</v>
      </c>
    </row>
    <row r="309" spans="1:3">
      <c r="A309">
        <v>308</v>
      </c>
      <c r="C309">
        <f t="shared" si="4"/>
        <v>1423.400000000001</v>
      </c>
    </row>
    <row r="310" spans="1:3">
      <c r="A310">
        <v>309</v>
      </c>
      <c r="C310">
        <f t="shared" si="4"/>
        <v>1423.400000000001</v>
      </c>
    </row>
    <row r="311" spans="1:3">
      <c r="A311">
        <v>310</v>
      </c>
      <c r="C311">
        <f t="shared" si="4"/>
        <v>1423.400000000001</v>
      </c>
    </row>
    <row r="312" spans="1:3">
      <c r="A312">
        <v>311</v>
      </c>
      <c r="C312">
        <f t="shared" si="4"/>
        <v>1423.400000000001</v>
      </c>
    </row>
    <row r="313" spans="1:3">
      <c r="A313">
        <v>312</v>
      </c>
      <c r="C313">
        <f t="shared" si="4"/>
        <v>1423.400000000001</v>
      </c>
    </row>
    <row r="314" spans="1:3">
      <c r="A314">
        <v>313</v>
      </c>
      <c r="C314">
        <f t="shared" si="4"/>
        <v>1423.400000000001</v>
      </c>
    </row>
    <row r="315" spans="1:3">
      <c r="A315">
        <v>314</v>
      </c>
      <c r="C315">
        <f t="shared" si="4"/>
        <v>1423.400000000001</v>
      </c>
    </row>
    <row r="316" spans="1:3">
      <c r="A316">
        <v>315</v>
      </c>
      <c r="C316">
        <f t="shared" si="4"/>
        <v>1423.400000000001</v>
      </c>
    </row>
    <row r="317" spans="1:3">
      <c r="A317">
        <v>316</v>
      </c>
      <c r="C317">
        <f t="shared" si="4"/>
        <v>1423.400000000001</v>
      </c>
    </row>
    <row r="318" spans="1:3">
      <c r="A318">
        <v>317</v>
      </c>
      <c r="C318">
        <f t="shared" si="4"/>
        <v>1423.400000000001</v>
      </c>
    </row>
    <row r="319" spans="1:3">
      <c r="A319">
        <v>318</v>
      </c>
      <c r="C319">
        <f t="shared" si="4"/>
        <v>1423.400000000001</v>
      </c>
    </row>
    <row r="320" spans="1:3">
      <c r="A320">
        <v>319</v>
      </c>
      <c r="C320">
        <f t="shared" si="4"/>
        <v>1423.400000000001</v>
      </c>
    </row>
    <row r="321" spans="1:3">
      <c r="A321">
        <v>320</v>
      </c>
      <c r="C321">
        <f t="shared" si="4"/>
        <v>1423.400000000001</v>
      </c>
    </row>
    <row r="322" spans="1:3">
      <c r="A322">
        <v>321</v>
      </c>
      <c r="C322">
        <f t="shared" si="4"/>
        <v>1423.400000000001</v>
      </c>
    </row>
    <row r="323" spans="1:3">
      <c r="A323">
        <v>322</v>
      </c>
      <c r="C323">
        <f t="shared" si="4"/>
        <v>1423.400000000001</v>
      </c>
    </row>
    <row r="324" spans="1:3">
      <c r="A324">
        <v>323</v>
      </c>
      <c r="C324">
        <f t="shared" ref="C324:C387" si="5">B324+C323</f>
        <v>1423.400000000001</v>
      </c>
    </row>
    <row r="325" spans="1:3">
      <c r="A325">
        <v>324</v>
      </c>
      <c r="C325">
        <f t="shared" si="5"/>
        <v>1423.400000000001</v>
      </c>
    </row>
    <row r="326" spans="1:3">
      <c r="A326">
        <v>325</v>
      </c>
      <c r="C326">
        <f t="shared" si="5"/>
        <v>1423.400000000001</v>
      </c>
    </row>
    <row r="327" spans="1:3">
      <c r="A327">
        <v>326</v>
      </c>
      <c r="C327">
        <f t="shared" si="5"/>
        <v>1423.400000000001</v>
      </c>
    </row>
    <row r="328" spans="1:3">
      <c r="A328">
        <v>327</v>
      </c>
      <c r="C328">
        <f t="shared" si="5"/>
        <v>1423.400000000001</v>
      </c>
    </row>
    <row r="329" spans="1:3">
      <c r="A329">
        <v>328</v>
      </c>
      <c r="C329">
        <f t="shared" si="5"/>
        <v>1423.400000000001</v>
      </c>
    </row>
    <row r="330" spans="1:3">
      <c r="A330">
        <v>329</v>
      </c>
      <c r="C330">
        <f t="shared" si="5"/>
        <v>1423.400000000001</v>
      </c>
    </row>
    <row r="331" spans="1:3">
      <c r="A331">
        <v>330</v>
      </c>
      <c r="C331">
        <f t="shared" si="5"/>
        <v>1423.400000000001</v>
      </c>
    </row>
    <row r="332" spans="1:3">
      <c r="A332">
        <v>331</v>
      </c>
      <c r="C332">
        <f t="shared" si="5"/>
        <v>1423.400000000001</v>
      </c>
    </row>
    <row r="333" spans="1:3">
      <c r="A333">
        <v>332</v>
      </c>
      <c r="C333">
        <f t="shared" si="5"/>
        <v>1423.400000000001</v>
      </c>
    </row>
    <row r="334" spans="1:3">
      <c r="A334">
        <v>333</v>
      </c>
      <c r="C334">
        <f t="shared" si="5"/>
        <v>1423.400000000001</v>
      </c>
    </row>
    <row r="335" spans="1:3">
      <c r="A335">
        <v>334</v>
      </c>
      <c r="C335">
        <f t="shared" si="5"/>
        <v>1423.400000000001</v>
      </c>
    </row>
    <row r="336" spans="1:3">
      <c r="A336">
        <v>335</v>
      </c>
      <c r="C336">
        <f t="shared" si="5"/>
        <v>1423.400000000001</v>
      </c>
    </row>
    <row r="337" spans="1:3">
      <c r="A337">
        <v>336</v>
      </c>
      <c r="C337">
        <f t="shared" si="5"/>
        <v>1423.400000000001</v>
      </c>
    </row>
    <row r="338" spans="1:3">
      <c r="A338">
        <v>337</v>
      </c>
      <c r="C338">
        <f t="shared" si="5"/>
        <v>1423.400000000001</v>
      </c>
    </row>
    <row r="339" spans="1:3">
      <c r="A339">
        <v>338</v>
      </c>
      <c r="C339">
        <f t="shared" si="5"/>
        <v>1423.400000000001</v>
      </c>
    </row>
    <row r="340" spans="1:3">
      <c r="A340">
        <v>339</v>
      </c>
      <c r="C340">
        <f t="shared" si="5"/>
        <v>1423.400000000001</v>
      </c>
    </row>
    <row r="341" spans="1:3">
      <c r="A341">
        <v>340</v>
      </c>
      <c r="C341">
        <f t="shared" si="5"/>
        <v>1423.400000000001</v>
      </c>
    </row>
    <row r="342" spans="1:3">
      <c r="A342">
        <v>341</v>
      </c>
      <c r="C342">
        <f t="shared" si="5"/>
        <v>1423.400000000001</v>
      </c>
    </row>
    <row r="343" spans="1:3">
      <c r="A343">
        <v>342</v>
      </c>
      <c r="C343">
        <f t="shared" si="5"/>
        <v>1423.400000000001</v>
      </c>
    </row>
    <row r="344" spans="1:3">
      <c r="A344">
        <v>343</v>
      </c>
      <c r="C344">
        <f t="shared" si="5"/>
        <v>1423.400000000001</v>
      </c>
    </row>
    <row r="345" spans="1:3">
      <c r="A345">
        <v>344</v>
      </c>
      <c r="C345">
        <f t="shared" si="5"/>
        <v>1423.400000000001</v>
      </c>
    </row>
    <row r="346" spans="1:3">
      <c r="A346">
        <v>345</v>
      </c>
      <c r="C346">
        <f t="shared" si="5"/>
        <v>1423.400000000001</v>
      </c>
    </row>
    <row r="347" spans="1:3">
      <c r="A347">
        <v>346</v>
      </c>
      <c r="C347">
        <f t="shared" si="5"/>
        <v>1423.400000000001</v>
      </c>
    </row>
    <row r="348" spans="1:3">
      <c r="A348">
        <v>347</v>
      </c>
      <c r="C348">
        <f t="shared" si="5"/>
        <v>1423.400000000001</v>
      </c>
    </row>
    <row r="349" spans="1:3">
      <c r="A349">
        <v>348</v>
      </c>
      <c r="C349">
        <f t="shared" si="5"/>
        <v>1423.400000000001</v>
      </c>
    </row>
    <row r="350" spans="1:3">
      <c r="A350">
        <v>349</v>
      </c>
      <c r="C350">
        <f t="shared" si="5"/>
        <v>1423.400000000001</v>
      </c>
    </row>
    <row r="351" spans="1:3">
      <c r="A351">
        <v>350</v>
      </c>
      <c r="C351">
        <f t="shared" si="5"/>
        <v>1423.400000000001</v>
      </c>
    </row>
    <row r="352" spans="1:3">
      <c r="A352">
        <v>351</v>
      </c>
      <c r="C352">
        <f t="shared" si="5"/>
        <v>1423.400000000001</v>
      </c>
    </row>
    <row r="353" spans="1:3">
      <c r="A353">
        <v>352</v>
      </c>
      <c r="C353">
        <f t="shared" si="5"/>
        <v>1423.400000000001</v>
      </c>
    </row>
    <row r="354" spans="1:3">
      <c r="A354">
        <v>353</v>
      </c>
      <c r="C354">
        <f t="shared" si="5"/>
        <v>1423.400000000001</v>
      </c>
    </row>
    <row r="355" spans="1:3">
      <c r="A355">
        <v>354</v>
      </c>
      <c r="C355">
        <f t="shared" si="5"/>
        <v>1423.400000000001</v>
      </c>
    </row>
    <row r="356" spans="1:3">
      <c r="A356">
        <v>355</v>
      </c>
      <c r="C356">
        <f t="shared" si="5"/>
        <v>1423.400000000001</v>
      </c>
    </row>
    <row r="357" spans="1:3">
      <c r="A357">
        <v>356</v>
      </c>
      <c r="C357">
        <f t="shared" si="5"/>
        <v>1423.400000000001</v>
      </c>
    </row>
    <row r="358" spans="1:3">
      <c r="A358">
        <v>357</v>
      </c>
      <c r="C358">
        <f t="shared" si="5"/>
        <v>1423.400000000001</v>
      </c>
    </row>
    <row r="359" spans="1:3">
      <c r="A359">
        <v>358</v>
      </c>
      <c r="C359">
        <f t="shared" si="5"/>
        <v>1423.400000000001</v>
      </c>
    </row>
    <row r="360" spans="1:3">
      <c r="A360">
        <v>359</v>
      </c>
      <c r="C360">
        <f t="shared" si="5"/>
        <v>1423.400000000001</v>
      </c>
    </row>
    <row r="361" spans="1:3">
      <c r="A361">
        <v>360</v>
      </c>
      <c r="C361">
        <f t="shared" si="5"/>
        <v>1423.400000000001</v>
      </c>
    </row>
    <row r="362" spans="1:3">
      <c r="A362">
        <v>361</v>
      </c>
      <c r="C362">
        <f t="shared" si="5"/>
        <v>1423.400000000001</v>
      </c>
    </row>
    <row r="363" spans="1:3">
      <c r="A363">
        <v>362</v>
      </c>
      <c r="C363">
        <f t="shared" si="5"/>
        <v>1423.400000000001</v>
      </c>
    </row>
    <row r="364" spans="1:3">
      <c r="A364">
        <v>363</v>
      </c>
      <c r="C364">
        <f t="shared" si="5"/>
        <v>1423.400000000001</v>
      </c>
    </row>
    <row r="365" spans="1:3">
      <c r="A365">
        <v>364</v>
      </c>
      <c r="C365">
        <f t="shared" si="5"/>
        <v>1423.400000000001</v>
      </c>
    </row>
    <row r="366" spans="1:3">
      <c r="A366">
        <v>365</v>
      </c>
      <c r="C366">
        <f t="shared" si="5"/>
        <v>1423.400000000001</v>
      </c>
    </row>
    <row r="367" spans="1:3">
      <c r="A367">
        <v>366</v>
      </c>
      <c r="C367">
        <f t="shared" si="5"/>
        <v>1423.400000000001</v>
      </c>
    </row>
    <row r="368" spans="1:3">
      <c r="A368">
        <v>367</v>
      </c>
      <c r="C368">
        <f t="shared" si="5"/>
        <v>1423.400000000001</v>
      </c>
    </row>
    <row r="369" spans="1:3">
      <c r="A369">
        <v>368</v>
      </c>
      <c r="C369">
        <f t="shared" si="5"/>
        <v>1423.400000000001</v>
      </c>
    </row>
    <row r="370" spans="1:3">
      <c r="A370">
        <v>369</v>
      </c>
      <c r="C370">
        <f t="shared" si="5"/>
        <v>1423.400000000001</v>
      </c>
    </row>
    <row r="371" spans="1:3">
      <c r="A371">
        <v>370</v>
      </c>
      <c r="C371">
        <f t="shared" si="5"/>
        <v>1423.400000000001</v>
      </c>
    </row>
    <row r="372" spans="1:3">
      <c r="A372">
        <v>371</v>
      </c>
      <c r="C372">
        <f t="shared" si="5"/>
        <v>1423.400000000001</v>
      </c>
    </row>
    <row r="373" spans="1:3">
      <c r="A373">
        <v>372</v>
      </c>
      <c r="C373">
        <f t="shared" si="5"/>
        <v>1423.400000000001</v>
      </c>
    </row>
    <row r="374" spans="1:3">
      <c r="A374">
        <v>373</v>
      </c>
      <c r="C374">
        <f t="shared" si="5"/>
        <v>1423.400000000001</v>
      </c>
    </row>
    <row r="375" spans="1:3">
      <c r="A375">
        <v>374</v>
      </c>
      <c r="C375">
        <f t="shared" si="5"/>
        <v>1423.400000000001</v>
      </c>
    </row>
    <row r="376" spans="1:3">
      <c r="A376">
        <v>375</v>
      </c>
      <c r="C376">
        <f t="shared" si="5"/>
        <v>1423.400000000001</v>
      </c>
    </row>
    <row r="377" spans="1:3">
      <c r="A377">
        <v>376</v>
      </c>
      <c r="C377">
        <f t="shared" si="5"/>
        <v>1423.400000000001</v>
      </c>
    </row>
    <row r="378" spans="1:3">
      <c r="A378">
        <v>377</v>
      </c>
      <c r="C378">
        <f t="shared" si="5"/>
        <v>1423.400000000001</v>
      </c>
    </row>
    <row r="379" spans="1:3">
      <c r="A379">
        <v>378</v>
      </c>
      <c r="C379">
        <f t="shared" si="5"/>
        <v>1423.400000000001</v>
      </c>
    </row>
    <row r="380" spans="1:3">
      <c r="A380">
        <v>379</v>
      </c>
      <c r="C380">
        <f t="shared" si="5"/>
        <v>1423.400000000001</v>
      </c>
    </row>
    <row r="381" spans="1:3">
      <c r="A381">
        <v>380</v>
      </c>
      <c r="C381">
        <f t="shared" si="5"/>
        <v>1423.400000000001</v>
      </c>
    </row>
    <row r="382" spans="1:3">
      <c r="A382">
        <v>381</v>
      </c>
      <c r="C382">
        <f t="shared" si="5"/>
        <v>1423.400000000001</v>
      </c>
    </row>
    <row r="383" spans="1:3">
      <c r="A383">
        <v>382</v>
      </c>
      <c r="C383">
        <f t="shared" si="5"/>
        <v>1423.400000000001</v>
      </c>
    </row>
    <row r="384" spans="1:3">
      <c r="A384">
        <v>383</v>
      </c>
      <c r="C384">
        <f t="shared" si="5"/>
        <v>1423.400000000001</v>
      </c>
    </row>
    <row r="385" spans="1:3">
      <c r="A385">
        <v>384</v>
      </c>
      <c r="C385">
        <f t="shared" si="5"/>
        <v>1423.400000000001</v>
      </c>
    </row>
    <row r="386" spans="1:3">
      <c r="A386">
        <v>385</v>
      </c>
      <c r="C386">
        <f t="shared" si="5"/>
        <v>1423.400000000001</v>
      </c>
    </row>
    <row r="387" spans="1:3">
      <c r="A387">
        <v>386</v>
      </c>
      <c r="C387">
        <f t="shared" si="5"/>
        <v>1423.400000000001</v>
      </c>
    </row>
    <row r="388" spans="1:3">
      <c r="A388">
        <v>387</v>
      </c>
      <c r="C388">
        <f t="shared" ref="C388:C451" si="6">B388+C387</f>
        <v>1423.400000000001</v>
      </c>
    </row>
    <row r="389" spans="1:3">
      <c r="A389">
        <v>388</v>
      </c>
      <c r="C389">
        <f t="shared" si="6"/>
        <v>1423.400000000001</v>
      </c>
    </row>
    <row r="390" spans="1:3">
      <c r="A390">
        <v>389</v>
      </c>
      <c r="C390">
        <f t="shared" si="6"/>
        <v>1423.400000000001</v>
      </c>
    </row>
    <row r="391" spans="1:3">
      <c r="A391">
        <v>390</v>
      </c>
      <c r="C391">
        <f t="shared" si="6"/>
        <v>1423.400000000001</v>
      </c>
    </row>
    <row r="392" spans="1:3">
      <c r="A392">
        <v>391</v>
      </c>
      <c r="C392">
        <f t="shared" si="6"/>
        <v>1423.400000000001</v>
      </c>
    </row>
    <row r="393" spans="1:3">
      <c r="A393">
        <v>392</v>
      </c>
      <c r="C393">
        <f t="shared" si="6"/>
        <v>1423.400000000001</v>
      </c>
    </row>
    <row r="394" spans="1:3">
      <c r="A394">
        <v>393</v>
      </c>
      <c r="C394">
        <f t="shared" si="6"/>
        <v>1423.400000000001</v>
      </c>
    </row>
    <row r="395" spans="1:3">
      <c r="A395">
        <v>394</v>
      </c>
      <c r="C395">
        <f t="shared" si="6"/>
        <v>1423.400000000001</v>
      </c>
    </row>
    <row r="396" spans="1:3">
      <c r="A396">
        <v>395</v>
      </c>
      <c r="C396">
        <f t="shared" si="6"/>
        <v>1423.400000000001</v>
      </c>
    </row>
    <row r="397" spans="1:3">
      <c r="A397">
        <v>396</v>
      </c>
      <c r="C397">
        <f t="shared" si="6"/>
        <v>1423.400000000001</v>
      </c>
    </row>
    <row r="398" spans="1:3">
      <c r="A398">
        <v>397</v>
      </c>
      <c r="C398">
        <f t="shared" si="6"/>
        <v>1423.400000000001</v>
      </c>
    </row>
    <row r="399" spans="1:3">
      <c r="A399">
        <v>398</v>
      </c>
      <c r="C399">
        <f t="shared" si="6"/>
        <v>1423.400000000001</v>
      </c>
    </row>
    <row r="400" spans="1:3">
      <c r="A400">
        <v>399</v>
      </c>
      <c r="C400">
        <f t="shared" si="6"/>
        <v>1423.400000000001</v>
      </c>
    </row>
    <row r="401" spans="1:3">
      <c r="A401">
        <v>400</v>
      </c>
      <c r="C401">
        <f t="shared" si="6"/>
        <v>1423.400000000001</v>
      </c>
    </row>
    <row r="402" spans="1:3">
      <c r="A402">
        <v>401</v>
      </c>
      <c r="C402">
        <f t="shared" si="6"/>
        <v>1423.400000000001</v>
      </c>
    </row>
    <row r="403" spans="1:3">
      <c r="A403">
        <v>402</v>
      </c>
      <c r="C403">
        <f t="shared" si="6"/>
        <v>1423.400000000001</v>
      </c>
    </row>
    <row r="404" spans="1:3">
      <c r="A404">
        <v>403</v>
      </c>
      <c r="C404">
        <f t="shared" si="6"/>
        <v>1423.400000000001</v>
      </c>
    </row>
    <row r="405" spans="1:3">
      <c r="A405">
        <v>404</v>
      </c>
      <c r="C405">
        <f t="shared" si="6"/>
        <v>1423.400000000001</v>
      </c>
    </row>
    <row r="406" spans="1:3">
      <c r="A406">
        <v>405</v>
      </c>
      <c r="C406">
        <f t="shared" si="6"/>
        <v>1423.400000000001</v>
      </c>
    </row>
    <row r="407" spans="1:3">
      <c r="A407">
        <v>406</v>
      </c>
      <c r="C407">
        <f t="shared" si="6"/>
        <v>1423.400000000001</v>
      </c>
    </row>
    <row r="408" spans="1:3">
      <c r="A408">
        <v>407</v>
      </c>
      <c r="C408">
        <f t="shared" si="6"/>
        <v>1423.400000000001</v>
      </c>
    </row>
    <row r="409" spans="1:3">
      <c r="A409">
        <v>408</v>
      </c>
      <c r="C409">
        <f t="shared" si="6"/>
        <v>1423.400000000001</v>
      </c>
    </row>
    <row r="410" spans="1:3">
      <c r="A410">
        <v>409</v>
      </c>
      <c r="C410">
        <f t="shared" si="6"/>
        <v>1423.400000000001</v>
      </c>
    </row>
    <row r="411" spans="1:3">
      <c r="A411">
        <v>410</v>
      </c>
      <c r="C411">
        <f t="shared" si="6"/>
        <v>1423.400000000001</v>
      </c>
    </row>
    <row r="412" spans="1:3">
      <c r="A412">
        <v>411</v>
      </c>
      <c r="C412">
        <f t="shared" si="6"/>
        <v>1423.400000000001</v>
      </c>
    </row>
    <row r="413" spans="1:3">
      <c r="A413">
        <v>412</v>
      </c>
      <c r="C413">
        <f t="shared" si="6"/>
        <v>1423.400000000001</v>
      </c>
    </row>
    <row r="414" spans="1:3">
      <c r="A414">
        <v>413</v>
      </c>
      <c r="C414">
        <f t="shared" si="6"/>
        <v>1423.400000000001</v>
      </c>
    </row>
    <row r="415" spans="1:3">
      <c r="A415">
        <v>414</v>
      </c>
      <c r="C415">
        <f t="shared" si="6"/>
        <v>1423.400000000001</v>
      </c>
    </row>
    <row r="416" spans="1:3">
      <c r="A416">
        <v>415</v>
      </c>
      <c r="C416">
        <f t="shared" si="6"/>
        <v>1423.400000000001</v>
      </c>
    </row>
    <row r="417" spans="1:3">
      <c r="A417">
        <v>416</v>
      </c>
      <c r="C417">
        <f t="shared" si="6"/>
        <v>1423.400000000001</v>
      </c>
    </row>
    <row r="418" spans="1:3">
      <c r="A418">
        <v>417</v>
      </c>
      <c r="C418">
        <f t="shared" si="6"/>
        <v>1423.400000000001</v>
      </c>
    </row>
    <row r="419" spans="1:3">
      <c r="A419">
        <v>418</v>
      </c>
      <c r="C419">
        <f t="shared" si="6"/>
        <v>1423.400000000001</v>
      </c>
    </row>
    <row r="420" spans="1:3">
      <c r="A420">
        <v>419</v>
      </c>
      <c r="C420">
        <f t="shared" si="6"/>
        <v>1423.400000000001</v>
      </c>
    </row>
    <row r="421" spans="1:3">
      <c r="A421">
        <v>420</v>
      </c>
      <c r="C421">
        <f t="shared" si="6"/>
        <v>1423.400000000001</v>
      </c>
    </row>
    <row r="422" spans="1:3">
      <c r="A422">
        <v>421</v>
      </c>
      <c r="C422">
        <f t="shared" si="6"/>
        <v>1423.400000000001</v>
      </c>
    </row>
    <row r="423" spans="1:3">
      <c r="A423">
        <v>422</v>
      </c>
      <c r="C423">
        <f t="shared" si="6"/>
        <v>1423.400000000001</v>
      </c>
    </row>
    <row r="424" spans="1:3">
      <c r="A424">
        <v>423</v>
      </c>
      <c r="C424">
        <f t="shared" si="6"/>
        <v>1423.400000000001</v>
      </c>
    </row>
    <row r="425" spans="1:3">
      <c r="A425">
        <v>424</v>
      </c>
      <c r="C425">
        <f t="shared" si="6"/>
        <v>1423.400000000001</v>
      </c>
    </row>
    <row r="426" spans="1:3">
      <c r="A426">
        <v>425</v>
      </c>
      <c r="C426">
        <f t="shared" si="6"/>
        <v>1423.400000000001</v>
      </c>
    </row>
    <row r="427" spans="1:3">
      <c r="A427">
        <v>426</v>
      </c>
      <c r="C427">
        <f t="shared" si="6"/>
        <v>1423.400000000001</v>
      </c>
    </row>
    <row r="428" spans="1:3">
      <c r="A428">
        <v>427</v>
      </c>
      <c r="C428">
        <f t="shared" si="6"/>
        <v>1423.400000000001</v>
      </c>
    </row>
    <row r="429" spans="1:3">
      <c r="A429">
        <v>428</v>
      </c>
      <c r="C429">
        <f t="shared" si="6"/>
        <v>1423.400000000001</v>
      </c>
    </row>
    <row r="430" spans="1:3">
      <c r="A430">
        <v>429</v>
      </c>
      <c r="C430">
        <f t="shared" si="6"/>
        <v>1423.400000000001</v>
      </c>
    </row>
    <row r="431" spans="1:3">
      <c r="A431">
        <v>430</v>
      </c>
      <c r="C431">
        <f t="shared" si="6"/>
        <v>1423.400000000001</v>
      </c>
    </row>
    <row r="432" spans="1:3">
      <c r="A432">
        <v>431</v>
      </c>
      <c r="C432">
        <f t="shared" si="6"/>
        <v>1423.400000000001</v>
      </c>
    </row>
    <row r="433" spans="1:3">
      <c r="A433">
        <v>432</v>
      </c>
      <c r="C433">
        <f t="shared" si="6"/>
        <v>1423.400000000001</v>
      </c>
    </row>
    <row r="434" spans="1:3">
      <c r="A434">
        <v>433</v>
      </c>
      <c r="C434">
        <f t="shared" si="6"/>
        <v>1423.400000000001</v>
      </c>
    </row>
    <row r="435" spans="1:3">
      <c r="A435">
        <v>434</v>
      </c>
      <c r="C435">
        <f t="shared" si="6"/>
        <v>1423.400000000001</v>
      </c>
    </row>
    <row r="436" spans="1:3">
      <c r="A436">
        <v>435</v>
      </c>
      <c r="C436">
        <f t="shared" si="6"/>
        <v>1423.400000000001</v>
      </c>
    </row>
    <row r="437" spans="1:3">
      <c r="A437">
        <v>436</v>
      </c>
      <c r="C437">
        <f t="shared" si="6"/>
        <v>1423.400000000001</v>
      </c>
    </row>
    <row r="438" spans="1:3">
      <c r="A438">
        <v>437</v>
      </c>
      <c r="C438">
        <f t="shared" si="6"/>
        <v>1423.400000000001</v>
      </c>
    </row>
    <row r="439" spans="1:3">
      <c r="A439">
        <v>438</v>
      </c>
      <c r="C439">
        <f t="shared" si="6"/>
        <v>1423.400000000001</v>
      </c>
    </row>
    <row r="440" spans="1:3">
      <c r="A440">
        <v>439</v>
      </c>
      <c r="C440">
        <f t="shared" si="6"/>
        <v>1423.400000000001</v>
      </c>
    </row>
    <row r="441" spans="1:3">
      <c r="A441">
        <v>440</v>
      </c>
      <c r="C441">
        <f t="shared" si="6"/>
        <v>1423.400000000001</v>
      </c>
    </row>
    <row r="442" spans="1:3">
      <c r="A442">
        <v>441</v>
      </c>
      <c r="C442">
        <f t="shared" si="6"/>
        <v>1423.400000000001</v>
      </c>
    </row>
    <row r="443" spans="1:3">
      <c r="A443">
        <v>442</v>
      </c>
      <c r="C443">
        <f t="shared" si="6"/>
        <v>1423.400000000001</v>
      </c>
    </row>
    <row r="444" spans="1:3">
      <c r="A444">
        <v>443</v>
      </c>
      <c r="C444">
        <f t="shared" si="6"/>
        <v>1423.400000000001</v>
      </c>
    </row>
    <row r="445" spans="1:3">
      <c r="A445">
        <v>444</v>
      </c>
      <c r="C445">
        <f t="shared" si="6"/>
        <v>1423.400000000001</v>
      </c>
    </row>
    <row r="446" spans="1:3">
      <c r="A446">
        <v>445</v>
      </c>
      <c r="C446">
        <f t="shared" si="6"/>
        <v>1423.400000000001</v>
      </c>
    </row>
    <row r="447" spans="1:3">
      <c r="A447">
        <v>446</v>
      </c>
      <c r="C447">
        <f t="shared" si="6"/>
        <v>1423.400000000001</v>
      </c>
    </row>
    <row r="448" spans="1:3">
      <c r="A448">
        <v>447</v>
      </c>
      <c r="C448">
        <f t="shared" si="6"/>
        <v>1423.400000000001</v>
      </c>
    </row>
    <row r="449" spans="1:3">
      <c r="A449">
        <v>448</v>
      </c>
      <c r="C449">
        <f t="shared" si="6"/>
        <v>1423.400000000001</v>
      </c>
    </row>
    <row r="450" spans="1:3">
      <c r="A450">
        <v>449</v>
      </c>
      <c r="C450">
        <f t="shared" si="6"/>
        <v>1423.400000000001</v>
      </c>
    </row>
    <row r="451" spans="1:3">
      <c r="A451">
        <v>450</v>
      </c>
      <c r="C451">
        <f t="shared" si="6"/>
        <v>1423.400000000001</v>
      </c>
    </row>
    <row r="452" spans="1:3">
      <c r="A452">
        <v>451</v>
      </c>
      <c r="C452">
        <f t="shared" ref="C452:C501" si="7">B452+C451</f>
        <v>1423.400000000001</v>
      </c>
    </row>
    <row r="453" spans="1:3">
      <c r="A453">
        <v>452</v>
      </c>
      <c r="C453">
        <f t="shared" si="7"/>
        <v>1423.400000000001</v>
      </c>
    </row>
    <row r="454" spans="1:3">
      <c r="A454">
        <v>453</v>
      </c>
      <c r="C454">
        <f t="shared" si="7"/>
        <v>1423.400000000001</v>
      </c>
    </row>
    <row r="455" spans="1:3">
      <c r="A455">
        <v>454</v>
      </c>
      <c r="C455">
        <f t="shared" si="7"/>
        <v>1423.400000000001</v>
      </c>
    </row>
    <row r="456" spans="1:3">
      <c r="A456">
        <v>455</v>
      </c>
      <c r="C456">
        <f t="shared" si="7"/>
        <v>1423.400000000001</v>
      </c>
    </row>
    <row r="457" spans="1:3">
      <c r="A457">
        <v>456</v>
      </c>
      <c r="C457">
        <f t="shared" si="7"/>
        <v>1423.400000000001</v>
      </c>
    </row>
    <row r="458" spans="1:3">
      <c r="A458">
        <v>457</v>
      </c>
      <c r="C458">
        <f t="shared" si="7"/>
        <v>1423.400000000001</v>
      </c>
    </row>
    <row r="459" spans="1:3">
      <c r="A459">
        <v>458</v>
      </c>
      <c r="C459">
        <f t="shared" si="7"/>
        <v>1423.400000000001</v>
      </c>
    </row>
    <row r="460" spans="1:3">
      <c r="A460">
        <v>459</v>
      </c>
      <c r="C460">
        <f t="shared" si="7"/>
        <v>1423.400000000001</v>
      </c>
    </row>
    <row r="461" spans="1:3">
      <c r="A461">
        <v>460</v>
      </c>
      <c r="C461">
        <f t="shared" si="7"/>
        <v>1423.400000000001</v>
      </c>
    </row>
    <row r="462" spans="1:3">
      <c r="A462">
        <v>461</v>
      </c>
      <c r="C462">
        <f t="shared" si="7"/>
        <v>1423.400000000001</v>
      </c>
    </row>
    <row r="463" spans="1:3">
      <c r="A463">
        <v>462</v>
      </c>
      <c r="C463">
        <f t="shared" si="7"/>
        <v>1423.400000000001</v>
      </c>
    </row>
    <row r="464" spans="1:3">
      <c r="A464">
        <v>463</v>
      </c>
      <c r="C464">
        <f t="shared" si="7"/>
        <v>1423.400000000001</v>
      </c>
    </row>
    <row r="465" spans="1:3">
      <c r="A465">
        <v>464</v>
      </c>
      <c r="C465">
        <f t="shared" si="7"/>
        <v>1423.400000000001</v>
      </c>
    </row>
    <row r="466" spans="1:3">
      <c r="A466">
        <v>465</v>
      </c>
      <c r="C466">
        <f t="shared" si="7"/>
        <v>1423.400000000001</v>
      </c>
    </row>
    <row r="467" spans="1:3">
      <c r="A467">
        <v>466</v>
      </c>
      <c r="C467">
        <f t="shared" si="7"/>
        <v>1423.400000000001</v>
      </c>
    </row>
    <row r="468" spans="1:3">
      <c r="A468">
        <v>467</v>
      </c>
      <c r="C468">
        <f t="shared" si="7"/>
        <v>1423.400000000001</v>
      </c>
    </row>
    <row r="469" spans="1:3">
      <c r="A469">
        <v>468</v>
      </c>
      <c r="C469">
        <f t="shared" si="7"/>
        <v>1423.400000000001</v>
      </c>
    </row>
    <row r="470" spans="1:3">
      <c r="A470">
        <v>469</v>
      </c>
      <c r="C470">
        <f t="shared" si="7"/>
        <v>1423.400000000001</v>
      </c>
    </row>
    <row r="471" spans="1:3">
      <c r="A471">
        <v>470</v>
      </c>
      <c r="C471">
        <f t="shared" si="7"/>
        <v>1423.400000000001</v>
      </c>
    </row>
    <row r="472" spans="1:3">
      <c r="A472">
        <v>471</v>
      </c>
      <c r="C472">
        <f t="shared" si="7"/>
        <v>1423.400000000001</v>
      </c>
    </row>
    <row r="473" spans="1:3">
      <c r="A473">
        <v>472</v>
      </c>
      <c r="C473">
        <f t="shared" si="7"/>
        <v>1423.400000000001</v>
      </c>
    </row>
    <row r="474" spans="1:3">
      <c r="A474">
        <v>473</v>
      </c>
      <c r="C474">
        <f t="shared" si="7"/>
        <v>1423.400000000001</v>
      </c>
    </row>
    <row r="475" spans="1:3">
      <c r="A475">
        <v>474</v>
      </c>
      <c r="C475">
        <f t="shared" si="7"/>
        <v>1423.400000000001</v>
      </c>
    </row>
    <row r="476" spans="1:3">
      <c r="A476">
        <v>475</v>
      </c>
      <c r="C476">
        <f t="shared" si="7"/>
        <v>1423.400000000001</v>
      </c>
    </row>
    <row r="477" spans="1:3">
      <c r="A477">
        <v>476</v>
      </c>
      <c r="C477">
        <f t="shared" si="7"/>
        <v>1423.400000000001</v>
      </c>
    </row>
    <row r="478" spans="1:3">
      <c r="A478">
        <v>477</v>
      </c>
      <c r="C478">
        <f t="shared" si="7"/>
        <v>1423.400000000001</v>
      </c>
    </row>
    <row r="479" spans="1:3">
      <c r="A479">
        <v>478</v>
      </c>
      <c r="C479">
        <f t="shared" si="7"/>
        <v>1423.400000000001</v>
      </c>
    </row>
    <row r="480" spans="1:3">
      <c r="A480">
        <v>479</v>
      </c>
      <c r="C480">
        <f t="shared" si="7"/>
        <v>1423.400000000001</v>
      </c>
    </row>
    <row r="481" spans="1:3">
      <c r="A481">
        <v>480</v>
      </c>
      <c r="C481">
        <f t="shared" si="7"/>
        <v>1423.400000000001</v>
      </c>
    </row>
    <row r="482" spans="1:3">
      <c r="A482">
        <v>481</v>
      </c>
      <c r="C482">
        <f t="shared" si="7"/>
        <v>1423.400000000001</v>
      </c>
    </row>
    <row r="483" spans="1:3">
      <c r="A483">
        <v>482</v>
      </c>
      <c r="C483">
        <f t="shared" si="7"/>
        <v>1423.400000000001</v>
      </c>
    </row>
    <row r="484" spans="1:3">
      <c r="A484">
        <v>483</v>
      </c>
      <c r="C484">
        <f t="shared" si="7"/>
        <v>1423.400000000001</v>
      </c>
    </row>
    <row r="485" spans="1:3">
      <c r="A485">
        <v>484</v>
      </c>
      <c r="C485">
        <f t="shared" si="7"/>
        <v>1423.400000000001</v>
      </c>
    </row>
    <row r="486" spans="1:3">
      <c r="A486">
        <v>485</v>
      </c>
      <c r="C486">
        <f t="shared" si="7"/>
        <v>1423.400000000001</v>
      </c>
    </row>
    <row r="487" spans="1:3">
      <c r="A487">
        <v>486</v>
      </c>
      <c r="C487">
        <f t="shared" si="7"/>
        <v>1423.400000000001</v>
      </c>
    </row>
    <row r="488" spans="1:3">
      <c r="A488">
        <v>487</v>
      </c>
      <c r="C488">
        <f t="shared" si="7"/>
        <v>1423.400000000001</v>
      </c>
    </row>
    <row r="489" spans="1:3">
      <c r="A489">
        <v>488</v>
      </c>
      <c r="C489">
        <f t="shared" si="7"/>
        <v>1423.400000000001</v>
      </c>
    </row>
    <row r="490" spans="1:3">
      <c r="A490">
        <v>489</v>
      </c>
      <c r="C490">
        <f t="shared" si="7"/>
        <v>1423.400000000001</v>
      </c>
    </row>
    <row r="491" spans="1:3">
      <c r="A491">
        <v>490</v>
      </c>
      <c r="C491">
        <f t="shared" si="7"/>
        <v>1423.400000000001</v>
      </c>
    </row>
    <row r="492" spans="1:3">
      <c r="A492">
        <v>491</v>
      </c>
      <c r="C492">
        <f t="shared" si="7"/>
        <v>1423.400000000001</v>
      </c>
    </row>
    <row r="493" spans="1:3">
      <c r="A493">
        <v>492</v>
      </c>
      <c r="C493">
        <f t="shared" si="7"/>
        <v>1423.400000000001</v>
      </c>
    </row>
    <row r="494" spans="1:3">
      <c r="A494">
        <v>493</v>
      </c>
      <c r="C494">
        <f t="shared" si="7"/>
        <v>1423.400000000001</v>
      </c>
    </row>
    <row r="495" spans="1:3">
      <c r="A495">
        <v>494</v>
      </c>
      <c r="C495">
        <f t="shared" si="7"/>
        <v>1423.400000000001</v>
      </c>
    </row>
    <row r="496" spans="1:3">
      <c r="A496">
        <v>495</v>
      </c>
      <c r="C496">
        <f t="shared" si="7"/>
        <v>1423.400000000001</v>
      </c>
    </row>
    <row r="497" spans="1:3">
      <c r="A497">
        <v>496</v>
      </c>
      <c r="C497">
        <f t="shared" si="7"/>
        <v>1423.400000000001</v>
      </c>
    </row>
    <row r="498" spans="1:3">
      <c r="A498">
        <v>497</v>
      </c>
      <c r="C498">
        <f t="shared" si="7"/>
        <v>1423.400000000001</v>
      </c>
    </row>
    <row r="499" spans="1:3">
      <c r="A499">
        <v>498</v>
      </c>
      <c r="C499">
        <f t="shared" si="7"/>
        <v>1423.400000000001</v>
      </c>
    </row>
    <row r="500" spans="1:3">
      <c r="A500">
        <v>499</v>
      </c>
      <c r="C500">
        <f t="shared" si="7"/>
        <v>1423.400000000001</v>
      </c>
    </row>
    <row r="501" spans="1:3">
      <c r="A501">
        <v>500</v>
      </c>
      <c r="C501">
        <f t="shared" si="7"/>
        <v>1423.400000000001</v>
      </c>
    </row>
  </sheetData>
  <autoFilter ref="A1:B100" xr:uid="{00000000-0009-0000-0000-000016000000}">
    <sortState xmlns:xlrd2="http://schemas.microsoft.com/office/spreadsheetml/2017/richdata2" ref="A2:B36">
      <sortCondition ref="A1:A36"/>
    </sortState>
  </autoFilter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501"/>
  <sheetViews>
    <sheetView workbookViewId="0">
      <selection activeCell="D17" sqref="D17"/>
    </sheetView>
  </sheetViews>
  <sheetFormatPr defaultColWidth="11" defaultRowHeight="15.75"/>
  <cols>
    <col min="4" max="4" width="15" bestFit="1" customWidth="1"/>
  </cols>
  <sheetData>
    <row r="1" spans="1:5">
      <c r="A1" t="s">
        <v>39</v>
      </c>
      <c r="B1" t="s">
        <v>38</v>
      </c>
      <c r="C1" t="s">
        <v>40</v>
      </c>
    </row>
    <row r="2" spans="1:5">
      <c r="A2">
        <v>1</v>
      </c>
      <c r="B2">
        <v>11906</v>
      </c>
      <c r="C2">
        <f>B2</f>
        <v>11906</v>
      </c>
      <c r="D2" t="s">
        <v>100</v>
      </c>
      <c r="E2">
        <f>COUNTIF($B$2:$B$200,"&gt;0")</f>
        <v>10</v>
      </c>
    </row>
    <row r="3" spans="1:5">
      <c r="A3">
        <v>2</v>
      </c>
      <c r="B3">
        <v>5402</v>
      </c>
      <c r="C3">
        <f>B3+C2</f>
        <v>17308</v>
      </c>
      <c r="D3" t="s">
        <v>101</v>
      </c>
      <c r="E3">
        <f>COUNTIF($B$2:$B$200,"&lt;=0")</f>
        <v>4</v>
      </c>
    </row>
    <row r="4" spans="1:5">
      <c r="A4">
        <v>3</v>
      </c>
      <c r="B4">
        <v>11065</v>
      </c>
      <c r="C4">
        <f t="shared" ref="C4:C67" si="0">B4+C3</f>
        <v>28373</v>
      </c>
      <c r="D4" t="s">
        <v>102</v>
      </c>
      <c r="E4" s="16">
        <f>E2/(E2+E3)</f>
        <v>0.7142857142857143</v>
      </c>
    </row>
    <row r="5" spans="1:5">
      <c r="A5">
        <v>4</v>
      </c>
      <c r="B5">
        <v>1364</v>
      </c>
      <c r="C5">
        <f t="shared" si="0"/>
        <v>29737</v>
      </c>
      <c r="D5" t="s">
        <v>103</v>
      </c>
      <c r="E5" s="5">
        <f>100%-E4</f>
        <v>0.2857142857142857</v>
      </c>
    </row>
    <row r="6" spans="1:5">
      <c r="A6">
        <v>5</v>
      </c>
      <c r="B6">
        <v>7049</v>
      </c>
      <c r="C6">
        <f t="shared" si="0"/>
        <v>36786</v>
      </c>
    </row>
    <row r="7" spans="1:5">
      <c r="A7">
        <v>6</v>
      </c>
      <c r="B7">
        <v>1243</v>
      </c>
      <c r="C7">
        <f t="shared" si="0"/>
        <v>38029</v>
      </c>
      <c r="D7" t="s">
        <v>104</v>
      </c>
      <c r="E7" s="17">
        <f>AVERAGEIF($B$2:$B$200,"&gt;0")</f>
        <v>8643.7999999999993</v>
      </c>
    </row>
    <row r="8" spans="1:5">
      <c r="A8">
        <v>7</v>
      </c>
      <c r="B8">
        <v>1135</v>
      </c>
      <c r="C8">
        <f t="shared" si="0"/>
        <v>39164</v>
      </c>
      <c r="D8" t="s">
        <v>105</v>
      </c>
      <c r="E8" s="17">
        <f>AVERAGEIF($B$2:$B$200,"&lt;=0")</f>
        <v>-29507.25</v>
      </c>
    </row>
    <row r="9" spans="1:5">
      <c r="A9">
        <v>8</v>
      </c>
      <c r="B9">
        <v>27760</v>
      </c>
      <c r="C9">
        <f t="shared" si="0"/>
        <v>66924</v>
      </c>
      <c r="D9" t="s">
        <v>106</v>
      </c>
      <c r="E9" s="17">
        <f>E7/ABS(E8)</f>
        <v>0.29293817621093121</v>
      </c>
    </row>
    <row r="10" spans="1:5">
      <c r="A10">
        <v>9</v>
      </c>
      <c r="B10">
        <v>-85944</v>
      </c>
      <c r="C10">
        <f t="shared" si="0"/>
        <v>-19020</v>
      </c>
    </row>
    <row r="11" spans="1:5">
      <c r="A11">
        <v>10</v>
      </c>
      <c r="B11">
        <v>1028</v>
      </c>
      <c r="C11">
        <f t="shared" si="0"/>
        <v>-17992</v>
      </c>
      <c r="D11" t="s">
        <v>107</v>
      </c>
      <c r="E11">
        <f>MAX($B$2:$B$200)</f>
        <v>27760</v>
      </c>
    </row>
    <row r="12" spans="1:5">
      <c r="A12">
        <v>11</v>
      </c>
      <c r="B12">
        <v>18486</v>
      </c>
      <c r="C12">
        <f t="shared" si="0"/>
        <v>494</v>
      </c>
      <c r="D12" t="s">
        <v>108</v>
      </c>
      <c r="E12">
        <f>MIN($B$2:$B$200)</f>
        <v>-85944</v>
      </c>
    </row>
    <row r="13" spans="1:5">
      <c r="A13">
        <v>12</v>
      </c>
      <c r="B13">
        <v>-7607</v>
      </c>
      <c r="C13">
        <f t="shared" si="0"/>
        <v>-7113</v>
      </c>
    </row>
    <row r="14" spans="1:5">
      <c r="A14">
        <v>13</v>
      </c>
      <c r="B14">
        <v>-284</v>
      </c>
      <c r="C14">
        <f t="shared" si="0"/>
        <v>-7397</v>
      </c>
      <c r="D14" t="s">
        <v>109</v>
      </c>
      <c r="E14" s="17">
        <f>(E4*E7)+(E5*E8)</f>
        <v>-2256.5</v>
      </c>
    </row>
    <row r="15" spans="1:5">
      <c r="A15">
        <v>14</v>
      </c>
      <c r="B15">
        <v>-24194</v>
      </c>
      <c r="C15">
        <f t="shared" si="0"/>
        <v>-31591</v>
      </c>
      <c r="D15" t="s">
        <v>110</v>
      </c>
      <c r="E15" s="17">
        <f>(E9*E4)-E5</f>
        <v>-7.647273127790627E-2</v>
      </c>
    </row>
    <row r="16" spans="1:5">
      <c r="A16">
        <v>15</v>
      </c>
      <c r="C16">
        <f t="shared" si="0"/>
        <v>-31591</v>
      </c>
    </row>
    <row r="17" spans="1:3">
      <c r="A17">
        <v>16</v>
      </c>
      <c r="C17">
        <f t="shared" si="0"/>
        <v>-31591</v>
      </c>
    </row>
    <row r="18" spans="1:3">
      <c r="A18">
        <v>17</v>
      </c>
      <c r="C18">
        <f t="shared" si="0"/>
        <v>-31591</v>
      </c>
    </row>
    <row r="19" spans="1:3">
      <c r="A19">
        <v>18</v>
      </c>
      <c r="C19">
        <f t="shared" si="0"/>
        <v>-31591</v>
      </c>
    </row>
    <row r="20" spans="1:3">
      <c r="A20">
        <v>19</v>
      </c>
      <c r="C20">
        <f t="shared" si="0"/>
        <v>-31591</v>
      </c>
    </row>
    <row r="21" spans="1:3">
      <c r="A21">
        <v>20</v>
      </c>
      <c r="C21">
        <f t="shared" si="0"/>
        <v>-31591</v>
      </c>
    </row>
    <row r="22" spans="1:3">
      <c r="A22">
        <v>21</v>
      </c>
      <c r="B22" s="10"/>
      <c r="C22">
        <f t="shared" si="0"/>
        <v>-31591</v>
      </c>
    </row>
    <row r="23" spans="1:3">
      <c r="A23">
        <v>22</v>
      </c>
      <c r="B23" s="10"/>
      <c r="C23">
        <f t="shared" si="0"/>
        <v>-31591</v>
      </c>
    </row>
    <row r="24" spans="1:3">
      <c r="A24">
        <v>23</v>
      </c>
      <c r="B24" s="10"/>
      <c r="C24">
        <f t="shared" si="0"/>
        <v>-31591</v>
      </c>
    </row>
    <row r="25" spans="1:3">
      <c r="A25">
        <v>24</v>
      </c>
      <c r="B25" s="10"/>
      <c r="C25">
        <f t="shared" si="0"/>
        <v>-31591</v>
      </c>
    </row>
    <row r="26" spans="1:3">
      <c r="A26">
        <v>25</v>
      </c>
      <c r="B26" s="10"/>
      <c r="C26">
        <f t="shared" si="0"/>
        <v>-31591</v>
      </c>
    </row>
    <row r="27" spans="1:3">
      <c r="A27">
        <v>26</v>
      </c>
      <c r="B27" s="10"/>
      <c r="C27">
        <f t="shared" si="0"/>
        <v>-31591</v>
      </c>
    </row>
    <row r="28" spans="1:3">
      <c r="A28">
        <v>27</v>
      </c>
      <c r="B28" s="10"/>
      <c r="C28">
        <f t="shared" si="0"/>
        <v>-31591</v>
      </c>
    </row>
    <row r="29" spans="1:3">
      <c r="A29">
        <v>28</v>
      </c>
      <c r="B29" s="10"/>
      <c r="C29">
        <f t="shared" si="0"/>
        <v>-31591</v>
      </c>
    </row>
    <row r="30" spans="1:3">
      <c r="A30">
        <v>29</v>
      </c>
      <c r="B30" s="10"/>
      <c r="C30">
        <f t="shared" si="0"/>
        <v>-31591</v>
      </c>
    </row>
    <row r="31" spans="1:3">
      <c r="A31">
        <v>30</v>
      </c>
      <c r="B31" s="10"/>
      <c r="C31">
        <f t="shared" si="0"/>
        <v>-31591</v>
      </c>
    </row>
    <row r="32" spans="1:3">
      <c r="A32">
        <v>31</v>
      </c>
      <c r="B32" s="10"/>
      <c r="C32">
        <f t="shared" si="0"/>
        <v>-31591</v>
      </c>
    </row>
    <row r="33" spans="1:3">
      <c r="A33">
        <v>32</v>
      </c>
      <c r="B33" s="10"/>
      <c r="C33">
        <f t="shared" si="0"/>
        <v>-31591</v>
      </c>
    </row>
    <row r="34" spans="1:3">
      <c r="A34">
        <v>33</v>
      </c>
      <c r="B34" s="10"/>
      <c r="C34">
        <f t="shared" si="0"/>
        <v>-31591</v>
      </c>
    </row>
    <row r="35" spans="1:3">
      <c r="A35">
        <v>34</v>
      </c>
      <c r="B35" s="10"/>
      <c r="C35">
        <f t="shared" si="0"/>
        <v>-31591</v>
      </c>
    </row>
    <row r="36" spans="1:3">
      <c r="A36">
        <v>35</v>
      </c>
      <c r="B36" s="10"/>
      <c r="C36">
        <f t="shared" si="0"/>
        <v>-31591</v>
      </c>
    </row>
    <row r="37" spans="1:3">
      <c r="A37">
        <v>36</v>
      </c>
      <c r="B37" s="10"/>
      <c r="C37">
        <f t="shared" si="0"/>
        <v>-31591</v>
      </c>
    </row>
    <row r="38" spans="1:3">
      <c r="A38">
        <v>37</v>
      </c>
      <c r="B38" s="10"/>
      <c r="C38">
        <f t="shared" si="0"/>
        <v>-31591</v>
      </c>
    </row>
    <row r="39" spans="1:3">
      <c r="A39">
        <v>38</v>
      </c>
      <c r="B39" s="10"/>
      <c r="C39">
        <f t="shared" si="0"/>
        <v>-31591</v>
      </c>
    </row>
    <row r="40" spans="1:3">
      <c r="A40">
        <v>39</v>
      </c>
      <c r="B40" s="10"/>
      <c r="C40">
        <f t="shared" si="0"/>
        <v>-31591</v>
      </c>
    </row>
    <row r="41" spans="1:3">
      <c r="A41">
        <v>40</v>
      </c>
      <c r="B41" s="10"/>
      <c r="C41">
        <f t="shared" si="0"/>
        <v>-31591</v>
      </c>
    </row>
    <row r="42" spans="1:3">
      <c r="A42">
        <v>41</v>
      </c>
      <c r="B42" s="10"/>
      <c r="C42">
        <f t="shared" si="0"/>
        <v>-31591</v>
      </c>
    </row>
    <row r="43" spans="1:3">
      <c r="A43">
        <v>42</v>
      </c>
      <c r="B43" s="10"/>
      <c r="C43">
        <f t="shared" si="0"/>
        <v>-31591</v>
      </c>
    </row>
    <row r="44" spans="1:3">
      <c r="A44">
        <v>43</v>
      </c>
      <c r="B44" s="10"/>
      <c r="C44">
        <f t="shared" si="0"/>
        <v>-31591</v>
      </c>
    </row>
    <row r="45" spans="1:3">
      <c r="A45">
        <v>44</v>
      </c>
      <c r="B45" s="10"/>
      <c r="C45">
        <f t="shared" si="0"/>
        <v>-31591</v>
      </c>
    </row>
    <row r="46" spans="1:3">
      <c r="A46">
        <v>45</v>
      </c>
      <c r="B46" s="10"/>
      <c r="C46">
        <f t="shared" si="0"/>
        <v>-31591</v>
      </c>
    </row>
    <row r="47" spans="1:3">
      <c r="A47">
        <v>46</v>
      </c>
      <c r="B47" s="10"/>
      <c r="C47">
        <f t="shared" si="0"/>
        <v>-31591</v>
      </c>
    </row>
    <row r="48" spans="1:3">
      <c r="A48">
        <v>47</v>
      </c>
      <c r="B48" s="10"/>
      <c r="C48">
        <f t="shared" si="0"/>
        <v>-31591</v>
      </c>
    </row>
    <row r="49" spans="1:3">
      <c r="A49">
        <v>48</v>
      </c>
      <c r="B49" s="10"/>
      <c r="C49">
        <f t="shared" si="0"/>
        <v>-31591</v>
      </c>
    </row>
    <row r="50" spans="1:3">
      <c r="A50">
        <v>49</v>
      </c>
      <c r="B50" s="10"/>
      <c r="C50">
        <f t="shared" si="0"/>
        <v>-31591</v>
      </c>
    </row>
    <row r="51" spans="1:3">
      <c r="A51">
        <v>50</v>
      </c>
      <c r="B51" s="10"/>
      <c r="C51">
        <f t="shared" si="0"/>
        <v>-31591</v>
      </c>
    </row>
    <row r="52" spans="1:3">
      <c r="A52">
        <v>51</v>
      </c>
      <c r="B52" s="10"/>
      <c r="C52">
        <f t="shared" si="0"/>
        <v>-31591</v>
      </c>
    </row>
    <row r="53" spans="1:3">
      <c r="A53">
        <v>52</v>
      </c>
      <c r="C53">
        <f t="shared" si="0"/>
        <v>-31591</v>
      </c>
    </row>
    <row r="54" spans="1:3">
      <c r="A54">
        <v>53</v>
      </c>
      <c r="B54" s="10"/>
      <c r="C54">
        <f t="shared" si="0"/>
        <v>-31591</v>
      </c>
    </row>
    <row r="55" spans="1:3">
      <c r="A55">
        <v>54</v>
      </c>
      <c r="B55" s="10"/>
      <c r="C55">
        <f t="shared" si="0"/>
        <v>-31591</v>
      </c>
    </row>
    <row r="56" spans="1:3">
      <c r="A56">
        <v>55</v>
      </c>
      <c r="B56" s="10"/>
      <c r="C56">
        <f t="shared" si="0"/>
        <v>-31591</v>
      </c>
    </row>
    <row r="57" spans="1:3">
      <c r="A57">
        <v>56</v>
      </c>
      <c r="B57" s="10"/>
      <c r="C57">
        <f t="shared" si="0"/>
        <v>-31591</v>
      </c>
    </row>
    <row r="58" spans="1:3">
      <c r="A58">
        <v>57</v>
      </c>
      <c r="B58" s="10"/>
      <c r="C58">
        <f t="shared" si="0"/>
        <v>-31591</v>
      </c>
    </row>
    <row r="59" spans="1:3">
      <c r="A59">
        <v>58</v>
      </c>
      <c r="B59" s="10"/>
      <c r="C59">
        <f t="shared" si="0"/>
        <v>-31591</v>
      </c>
    </row>
    <row r="60" spans="1:3">
      <c r="A60">
        <v>59</v>
      </c>
      <c r="B60" s="10"/>
      <c r="C60">
        <f t="shared" si="0"/>
        <v>-31591</v>
      </c>
    </row>
    <row r="61" spans="1:3">
      <c r="A61">
        <v>60</v>
      </c>
      <c r="B61" s="10"/>
      <c r="C61">
        <f t="shared" si="0"/>
        <v>-31591</v>
      </c>
    </row>
    <row r="62" spans="1:3">
      <c r="A62">
        <v>61</v>
      </c>
      <c r="B62" s="10"/>
      <c r="C62">
        <f t="shared" si="0"/>
        <v>-31591</v>
      </c>
    </row>
    <row r="63" spans="1:3">
      <c r="A63">
        <v>62</v>
      </c>
      <c r="B63" s="10"/>
      <c r="C63">
        <f t="shared" si="0"/>
        <v>-31591</v>
      </c>
    </row>
    <row r="64" spans="1:3">
      <c r="A64">
        <v>63</v>
      </c>
      <c r="B64" s="10"/>
      <c r="C64">
        <f t="shared" si="0"/>
        <v>-31591</v>
      </c>
    </row>
    <row r="65" spans="1:3">
      <c r="A65">
        <v>64</v>
      </c>
      <c r="B65" s="10"/>
      <c r="C65">
        <f t="shared" si="0"/>
        <v>-31591</v>
      </c>
    </row>
    <row r="66" spans="1:3">
      <c r="A66">
        <v>65</v>
      </c>
      <c r="B66" s="10"/>
      <c r="C66">
        <f t="shared" si="0"/>
        <v>-31591</v>
      </c>
    </row>
    <row r="67" spans="1:3">
      <c r="A67">
        <v>66</v>
      </c>
      <c r="B67" s="10"/>
      <c r="C67">
        <f t="shared" si="0"/>
        <v>-31591</v>
      </c>
    </row>
    <row r="68" spans="1:3">
      <c r="A68">
        <v>67</v>
      </c>
      <c r="B68" s="10"/>
      <c r="C68">
        <f t="shared" ref="C68:C131" si="1">B68+C67</f>
        <v>-31591</v>
      </c>
    </row>
    <row r="69" spans="1:3">
      <c r="A69">
        <v>68</v>
      </c>
      <c r="B69" s="10"/>
      <c r="C69">
        <f t="shared" si="1"/>
        <v>-31591</v>
      </c>
    </row>
    <row r="70" spans="1:3">
      <c r="A70">
        <v>69</v>
      </c>
      <c r="B70" s="10"/>
      <c r="C70">
        <f t="shared" si="1"/>
        <v>-31591</v>
      </c>
    </row>
    <row r="71" spans="1:3">
      <c r="A71">
        <v>70</v>
      </c>
      <c r="B71" s="10"/>
      <c r="C71">
        <f t="shared" si="1"/>
        <v>-31591</v>
      </c>
    </row>
    <row r="72" spans="1:3">
      <c r="A72">
        <v>71</v>
      </c>
      <c r="B72" s="10"/>
      <c r="C72">
        <f t="shared" si="1"/>
        <v>-31591</v>
      </c>
    </row>
    <row r="73" spans="1:3">
      <c r="A73">
        <v>72</v>
      </c>
      <c r="B73" s="10"/>
      <c r="C73">
        <f t="shared" si="1"/>
        <v>-31591</v>
      </c>
    </row>
    <row r="74" spans="1:3">
      <c r="A74">
        <v>73</v>
      </c>
      <c r="B74" s="10"/>
      <c r="C74">
        <f t="shared" si="1"/>
        <v>-31591</v>
      </c>
    </row>
    <row r="75" spans="1:3">
      <c r="A75">
        <v>74</v>
      </c>
      <c r="B75" s="10"/>
      <c r="C75">
        <f t="shared" si="1"/>
        <v>-31591</v>
      </c>
    </row>
    <row r="76" spans="1:3">
      <c r="A76">
        <v>75</v>
      </c>
      <c r="B76" s="10"/>
      <c r="C76">
        <f t="shared" si="1"/>
        <v>-31591</v>
      </c>
    </row>
    <row r="77" spans="1:3">
      <c r="A77">
        <v>76</v>
      </c>
      <c r="B77" s="10"/>
      <c r="C77">
        <f t="shared" si="1"/>
        <v>-31591</v>
      </c>
    </row>
    <row r="78" spans="1:3">
      <c r="A78">
        <v>77</v>
      </c>
      <c r="B78" s="10"/>
      <c r="C78">
        <f t="shared" si="1"/>
        <v>-31591</v>
      </c>
    </row>
    <row r="79" spans="1:3">
      <c r="A79">
        <v>78</v>
      </c>
      <c r="B79" s="10"/>
      <c r="C79">
        <f t="shared" si="1"/>
        <v>-31591</v>
      </c>
    </row>
    <row r="80" spans="1:3">
      <c r="A80">
        <v>79</v>
      </c>
      <c r="B80" s="10"/>
      <c r="C80">
        <f t="shared" si="1"/>
        <v>-31591</v>
      </c>
    </row>
    <row r="81" spans="1:3">
      <c r="A81">
        <v>80</v>
      </c>
      <c r="B81" s="10"/>
      <c r="C81">
        <f t="shared" si="1"/>
        <v>-31591</v>
      </c>
    </row>
    <row r="82" spans="1:3">
      <c r="A82">
        <v>81</v>
      </c>
      <c r="B82" s="10"/>
      <c r="C82">
        <f t="shared" si="1"/>
        <v>-31591</v>
      </c>
    </row>
    <row r="83" spans="1:3">
      <c r="A83">
        <v>82</v>
      </c>
      <c r="B83" s="10"/>
      <c r="C83">
        <f t="shared" si="1"/>
        <v>-31591</v>
      </c>
    </row>
    <row r="84" spans="1:3">
      <c r="A84">
        <v>83</v>
      </c>
      <c r="B84" s="10"/>
      <c r="C84">
        <f t="shared" si="1"/>
        <v>-31591</v>
      </c>
    </row>
    <row r="85" spans="1:3">
      <c r="A85">
        <v>84</v>
      </c>
      <c r="B85" s="10"/>
      <c r="C85">
        <f t="shared" si="1"/>
        <v>-31591</v>
      </c>
    </row>
    <row r="86" spans="1:3">
      <c r="A86">
        <v>85</v>
      </c>
      <c r="B86" s="10"/>
      <c r="C86">
        <f t="shared" si="1"/>
        <v>-31591</v>
      </c>
    </row>
    <row r="87" spans="1:3">
      <c r="A87">
        <v>86</v>
      </c>
      <c r="C87">
        <f t="shared" si="1"/>
        <v>-31591</v>
      </c>
    </row>
    <row r="88" spans="1:3">
      <c r="A88">
        <v>87</v>
      </c>
      <c r="B88" s="10"/>
      <c r="C88">
        <f t="shared" si="1"/>
        <v>-31591</v>
      </c>
    </row>
    <row r="89" spans="1:3">
      <c r="A89">
        <v>88</v>
      </c>
      <c r="B89" s="10"/>
      <c r="C89">
        <f t="shared" si="1"/>
        <v>-31591</v>
      </c>
    </row>
    <row r="90" spans="1:3">
      <c r="A90">
        <v>89</v>
      </c>
      <c r="B90" s="10"/>
      <c r="C90">
        <f t="shared" si="1"/>
        <v>-31591</v>
      </c>
    </row>
    <row r="91" spans="1:3">
      <c r="A91">
        <v>90</v>
      </c>
      <c r="B91" s="10"/>
      <c r="C91">
        <f t="shared" si="1"/>
        <v>-31591</v>
      </c>
    </row>
    <row r="92" spans="1:3">
      <c r="A92">
        <v>91</v>
      </c>
      <c r="B92" s="10"/>
      <c r="C92">
        <f t="shared" si="1"/>
        <v>-31591</v>
      </c>
    </row>
    <row r="93" spans="1:3">
      <c r="A93">
        <v>92</v>
      </c>
      <c r="B93" s="10"/>
      <c r="C93">
        <f t="shared" si="1"/>
        <v>-31591</v>
      </c>
    </row>
    <row r="94" spans="1:3">
      <c r="A94">
        <v>93</v>
      </c>
      <c r="B94" s="10"/>
      <c r="C94">
        <f t="shared" si="1"/>
        <v>-31591</v>
      </c>
    </row>
    <row r="95" spans="1:3">
      <c r="A95">
        <v>94</v>
      </c>
      <c r="B95" s="10"/>
      <c r="C95">
        <f t="shared" si="1"/>
        <v>-31591</v>
      </c>
    </row>
    <row r="96" spans="1:3">
      <c r="A96">
        <v>95</v>
      </c>
      <c r="B96" s="10"/>
      <c r="C96">
        <f t="shared" si="1"/>
        <v>-31591</v>
      </c>
    </row>
    <row r="97" spans="1:4">
      <c r="A97">
        <v>96</v>
      </c>
      <c r="B97" s="10"/>
      <c r="C97">
        <f t="shared" si="1"/>
        <v>-31591</v>
      </c>
    </row>
    <row r="98" spans="1:4">
      <c r="A98">
        <v>97</v>
      </c>
      <c r="B98" s="10"/>
      <c r="C98">
        <f t="shared" si="1"/>
        <v>-31591</v>
      </c>
    </row>
    <row r="99" spans="1:4">
      <c r="A99">
        <v>98</v>
      </c>
      <c r="B99" s="10"/>
      <c r="C99">
        <f t="shared" si="1"/>
        <v>-31591</v>
      </c>
    </row>
    <row r="100" spans="1:4">
      <c r="A100">
        <v>99</v>
      </c>
      <c r="B100" s="10"/>
      <c r="C100">
        <f t="shared" si="1"/>
        <v>-31591</v>
      </c>
    </row>
    <row r="101" spans="1:4">
      <c r="A101">
        <v>100</v>
      </c>
      <c r="B101" s="10"/>
      <c r="C101">
        <f t="shared" si="1"/>
        <v>-31591</v>
      </c>
    </row>
    <row r="102" spans="1:4">
      <c r="A102">
        <v>101</v>
      </c>
      <c r="B102" s="10"/>
      <c r="C102">
        <f t="shared" si="1"/>
        <v>-31591</v>
      </c>
    </row>
    <row r="103" spans="1:4">
      <c r="A103">
        <v>102</v>
      </c>
      <c r="B103" s="10"/>
      <c r="C103">
        <f t="shared" si="1"/>
        <v>-31591</v>
      </c>
    </row>
    <row r="104" spans="1:4">
      <c r="A104">
        <v>103</v>
      </c>
      <c r="B104" s="10"/>
      <c r="C104">
        <f t="shared" si="1"/>
        <v>-31591</v>
      </c>
      <c r="D104" s="10"/>
    </row>
    <row r="105" spans="1:4">
      <c r="A105">
        <v>104</v>
      </c>
      <c r="B105" s="10"/>
      <c r="C105">
        <f t="shared" si="1"/>
        <v>-31591</v>
      </c>
      <c r="D105" s="10"/>
    </row>
    <row r="106" spans="1:4">
      <c r="A106">
        <v>105</v>
      </c>
      <c r="B106" s="10"/>
      <c r="C106">
        <f t="shared" si="1"/>
        <v>-31591</v>
      </c>
      <c r="D106" s="10"/>
    </row>
    <row r="107" spans="1:4">
      <c r="A107">
        <v>106</v>
      </c>
      <c r="B107" s="10"/>
      <c r="C107">
        <f t="shared" si="1"/>
        <v>-31591</v>
      </c>
      <c r="D107" s="10"/>
    </row>
    <row r="108" spans="1:4">
      <c r="A108">
        <v>107</v>
      </c>
      <c r="B108" s="10"/>
      <c r="C108">
        <f t="shared" si="1"/>
        <v>-31591</v>
      </c>
      <c r="D108" s="10"/>
    </row>
    <row r="109" spans="1:4">
      <c r="A109">
        <v>108</v>
      </c>
      <c r="B109" s="10"/>
      <c r="C109">
        <f t="shared" si="1"/>
        <v>-31591</v>
      </c>
      <c r="D109" s="10"/>
    </row>
    <row r="110" spans="1:4">
      <c r="A110">
        <v>109</v>
      </c>
      <c r="B110" s="10"/>
      <c r="C110">
        <f t="shared" si="1"/>
        <v>-31591</v>
      </c>
    </row>
    <row r="111" spans="1:4">
      <c r="A111">
        <v>110</v>
      </c>
      <c r="B111" s="10"/>
      <c r="C111">
        <f t="shared" si="1"/>
        <v>-31591</v>
      </c>
    </row>
    <row r="112" spans="1:4">
      <c r="A112">
        <v>111</v>
      </c>
      <c r="B112" s="10"/>
      <c r="C112">
        <f t="shared" si="1"/>
        <v>-31591</v>
      </c>
    </row>
    <row r="113" spans="1:3">
      <c r="A113">
        <v>112</v>
      </c>
      <c r="B113" s="10"/>
      <c r="C113">
        <f t="shared" si="1"/>
        <v>-31591</v>
      </c>
    </row>
    <row r="114" spans="1:3">
      <c r="A114">
        <v>113</v>
      </c>
      <c r="B114" s="10"/>
      <c r="C114">
        <f t="shared" si="1"/>
        <v>-31591</v>
      </c>
    </row>
    <row r="115" spans="1:3">
      <c r="A115">
        <v>114</v>
      </c>
      <c r="B115" s="10"/>
      <c r="C115">
        <f t="shared" si="1"/>
        <v>-31591</v>
      </c>
    </row>
    <row r="116" spans="1:3">
      <c r="A116">
        <v>115</v>
      </c>
      <c r="B116" s="10"/>
      <c r="C116">
        <f t="shared" si="1"/>
        <v>-31591</v>
      </c>
    </row>
    <row r="117" spans="1:3">
      <c r="A117">
        <v>116</v>
      </c>
      <c r="B117" s="10"/>
      <c r="C117">
        <f t="shared" si="1"/>
        <v>-31591</v>
      </c>
    </row>
    <row r="118" spans="1:3">
      <c r="A118">
        <v>117</v>
      </c>
      <c r="B118" s="10"/>
      <c r="C118">
        <f t="shared" si="1"/>
        <v>-31591</v>
      </c>
    </row>
    <row r="119" spans="1:3">
      <c r="A119">
        <v>118</v>
      </c>
      <c r="B119" s="10"/>
      <c r="C119">
        <f t="shared" si="1"/>
        <v>-31591</v>
      </c>
    </row>
    <row r="120" spans="1:3">
      <c r="A120">
        <v>119</v>
      </c>
      <c r="B120" s="10"/>
      <c r="C120">
        <f t="shared" si="1"/>
        <v>-31591</v>
      </c>
    </row>
    <row r="121" spans="1:3">
      <c r="A121">
        <v>120</v>
      </c>
      <c r="B121" s="10"/>
      <c r="C121">
        <f t="shared" si="1"/>
        <v>-31591</v>
      </c>
    </row>
    <row r="122" spans="1:3">
      <c r="A122">
        <v>121</v>
      </c>
      <c r="B122" s="10"/>
      <c r="C122">
        <f t="shared" si="1"/>
        <v>-31591</v>
      </c>
    </row>
    <row r="123" spans="1:3">
      <c r="A123">
        <v>122</v>
      </c>
      <c r="B123" s="10"/>
      <c r="C123">
        <f t="shared" si="1"/>
        <v>-31591</v>
      </c>
    </row>
    <row r="124" spans="1:3">
      <c r="A124">
        <v>123</v>
      </c>
      <c r="B124" s="10"/>
      <c r="C124">
        <f t="shared" si="1"/>
        <v>-31591</v>
      </c>
    </row>
    <row r="125" spans="1:3">
      <c r="A125">
        <v>124</v>
      </c>
      <c r="B125" s="10"/>
      <c r="C125">
        <f t="shared" si="1"/>
        <v>-31591</v>
      </c>
    </row>
    <row r="126" spans="1:3">
      <c r="A126">
        <v>125</v>
      </c>
      <c r="B126" s="10"/>
      <c r="C126">
        <f t="shared" si="1"/>
        <v>-31591</v>
      </c>
    </row>
    <row r="127" spans="1:3">
      <c r="A127">
        <v>126</v>
      </c>
      <c r="B127" s="10"/>
      <c r="C127">
        <f t="shared" si="1"/>
        <v>-31591</v>
      </c>
    </row>
    <row r="128" spans="1:3">
      <c r="A128">
        <v>127</v>
      </c>
      <c r="B128" s="10"/>
      <c r="C128">
        <f t="shared" si="1"/>
        <v>-31591</v>
      </c>
    </row>
    <row r="129" spans="1:3">
      <c r="A129">
        <v>128</v>
      </c>
      <c r="B129" s="10"/>
      <c r="C129">
        <f t="shared" si="1"/>
        <v>-31591</v>
      </c>
    </row>
    <row r="130" spans="1:3">
      <c r="A130">
        <v>129</v>
      </c>
      <c r="B130" s="10"/>
      <c r="C130">
        <f t="shared" si="1"/>
        <v>-31591</v>
      </c>
    </row>
    <row r="131" spans="1:3">
      <c r="A131">
        <v>130</v>
      </c>
      <c r="B131" s="10"/>
      <c r="C131">
        <f t="shared" si="1"/>
        <v>-31591</v>
      </c>
    </row>
    <row r="132" spans="1:3">
      <c r="A132">
        <v>131</v>
      </c>
      <c r="B132" s="10"/>
      <c r="C132">
        <f t="shared" ref="C132:C195" si="2">B132+C131</f>
        <v>-31591</v>
      </c>
    </row>
    <row r="133" spans="1:3">
      <c r="A133">
        <v>132</v>
      </c>
      <c r="B133" s="10"/>
      <c r="C133">
        <f t="shared" si="2"/>
        <v>-31591</v>
      </c>
    </row>
    <row r="134" spans="1:3">
      <c r="A134">
        <v>133</v>
      </c>
      <c r="B134" s="10"/>
      <c r="C134">
        <f t="shared" si="2"/>
        <v>-31591</v>
      </c>
    </row>
    <row r="135" spans="1:3">
      <c r="A135">
        <v>134</v>
      </c>
      <c r="B135" s="10"/>
      <c r="C135">
        <f t="shared" si="2"/>
        <v>-31591</v>
      </c>
    </row>
    <row r="136" spans="1:3">
      <c r="A136">
        <v>135</v>
      </c>
      <c r="B136" s="10"/>
      <c r="C136">
        <f t="shared" si="2"/>
        <v>-31591</v>
      </c>
    </row>
    <row r="137" spans="1:3">
      <c r="A137">
        <v>136</v>
      </c>
      <c r="B137" s="10"/>
      <c r="C137">
        <f t="shared" si="2"/>
        <v>-31591</v>
      </c>
    </row>
    <row r="138" spans="1:3">
      <c r="A138">
        <v>137</v>
      </c>
      <c r="B138" s="10"/>
      <c r="C138">
        <f t="shared" si="2"/>
        <v>-31591</v>
      </c>
    </row>
    <row r="139" spans="1:3">
      <c r="A139">
        <v>138</v>
      </c>
      <c r="B139" s="10"/>
      <c r="C139">
        <f t="shared" si="2"/>
        <v>-31591</v>
      </c>
    </row>
    <row r="140" spans="1:3">
      <c r="A140">
        <v>139</v>
      </c>
      <c r="B140" s="10"/>
      <c r="C140">
        <f t="shared" si="2"/>
        <v>-31591</v>
      </c>
    </row>
    <row r="141" spans="1:3">
      <c r="A141">
        <v>140</v>
      </c>
      <c r="B141" s="10"/>
      <c r="C141">
        <f t="shared" si="2"/>
        <v>-31591</v>
      </c>
    </row>
    <row r="142" spans="1:3">
      <c r="A142">
        <v>141</v>
      </c>
      <c r="B142" s="10"/>
      <c r="C142">
        <f t="shared" si="2"/>
        <v>-31591</v>
      </c>
    </row>
    <row r="143" spans="1:3">
      <c r="A143">
        <v>142</v>
      </c>
      <c r="B143" s="10"/>
      <c r="C143">
        <f t="shared" si="2"/>
        <v>-31591</v>
      </c>
    </row>
    <row r="144" spans="1:3">
      <c r="A144">
        <v>143</v>
      </c>
      <c r="B144" s="10"/>
      <c r="C144">
        <f t="shared" si="2"/>
        <v>-31591</v>
      </c>
    </row>
    <row r="145" spans="1:4">
      <c r="A145">
        <v>144</v>
      </c>
      <c r="B145" s="10"/>
      <c r="C145">
        <f t="shared" si="2"/>
        <v>-31591</v>
      </c>
    </row>
    <row r="146" spans="1:4">
      <c r="A146">
        <v>145</v>
      </c>
      <c r="B146" s="10"/>
      <c r="C146">
        <f t="shared" si="2"/>
        <v>-31591</v>
      </c>
    </row>
    <row r="147" spans="1:4">
      <c r="A147">
        <v>146</v>
      </c>
      <c r="B147" s="10"/>
      <c r="C147">
        <f t="shared" si="2"/>
        <v>-31591</v>
      </c>
    </row>
    <row r="148" spans="1:4">
      <c r="A148">
        <v>147</v>
      </c>
      <c r="B148" s="10"/>
      <c r="C148">
        <f t="shared" si="2"/>
        <v>-31591</v>
      </c>
    </row>
    <row r="149" spans="1:4">
      <c r="A149">
        <v>148</v>
      </c>
      <c r="B149" s="10"/>
      <c r="C149">
        <f t="shared" si="2"/>
        <v>-31591</v>
      </c>
    </row>
    <row r="150" spans="1:4">
      <c r="A150">
        <v>149</v>
      </c>
      <c r="B150" s="10"/>
      <c r="C150">
        <f t="shared" si="2"/>
        <v>-31591</v>
      </c>
    </row>
    <row r="151" spans="1:4">
      <c r="A151">
        <v>150</v>
      </c>
      <c r="B151" s="10"/>
      <c r="C151">
        <f t="shared" si="2"/>
        <v>-31591</v>
      </c>
      <c r="D151" t="s">
        <v>201</v>
      </c>
    </row>
    <row r="152" spans="1:4">
      <c r="A152">
        <v>151</v>
      </c>
      <c r="C152">
        <f t="shared" si="2"/>
        <v>-31591</v>
      </c>
    </row>
    <row r="153" spans="1:4">
      <c r="A153">
        <v>152</v>
      </c>
      <c r="C153">
        <f t="shared" si="2"/>
        <v>-31591</v>
      </c>
    </row>
    <row r="154" spans="1:4">
      <c r="A154">
        <v>153</v>
      </c>
      <c r="C154">
        <f t="shared" si="2"/>
        <v>-31591</v>
      </c>
    </row>
    <row r="155" spans="1:4">
      <c r="A155">
        <v>154</v>
      </c>
      <c r="C155">
        <f t="shared" si="2"/>
        <v>-31591</v>
      </c>
    </row>
    <row r="156" spans="1:4">
      <c r="A156">
        <v>155</v>
      </c>
      <c r="C156">
        <f t="shared" si="2"/>
        <v>-31591</v>
      </c>
    </row>
    <row r="157" spans="1:4">
      <c r="A157">
        <v>156</v>
      </c>
      <c r="C157">
        <f t="shared" si="2"/>
        <v>-31591</v>
      </c>
    </row>
    <row r="158" spans="1:4">
      <c r="A158">
        <v>157</v>
      </c>
      <c r="C158">
        <f t="shared" si="2"/>
        <v>-31591</v>
      </c>
    </row>
    <row r="159" spans="1:4">
      <c r="A159">
        <v>158</v>
      </c>
      <c r="C159">
        <f t="shared" si="2"/>
        <v>-31591</v>
      </c>
    </row>
    <row r="160" spans="1:4">
      <c r="A160">
        <v>159</v>
      </c>
      <c r="C160">
        <f t="shared" si="2"/>
        <v>-31591</v>
      </c>
    </row>
    <row r="161" spans="1:3">
      <c r="A161">
        <v>160</v>
      </c>
      <c r="C161">
        <f t="shared" si="2"/>
        <v>-31591</v>
      </c>
    </row>
    <row r="162" spans="1:3">
      <c r="A162">
        <v>161</v>
      </c>
      <c r="C162">
        <f t="shared" si="2"/>
        <v>-31591</v>
      </c>
    </row>
    <row r="163" spans="1:3">
      <c r="A163">
        <v>162</v>
      </c>
      <c r="C163">
        <f t="shared" si="2"/>
        <v>-31591</v>
      </c>
    </row>
    <row r="164" spans="1:3">
      <c r="A164">
        <v>163</v>
      </c>
      <c r="C164">
        <f t="shared" si="2"/>
        <v>-31591</v>
      </c>
    </row>
    <row r="165" spans="1:3">
      <c r="A165">
        <v>164</v>
      </c>
      <c r="C165">
        <f t="shared" si="2"/>
        <v>-31591</v>
      </c>
    </row>
    <row r="166" spans="1:3">
      <c r="A166">
        <v>165</v>
      </c>
      <c r="C166">
        <f t="shared" si="2"/>
        <v>-31591</v>
      </c>
    </row>
    <row r="167" spans="1:3">
      <c r="A167">
        <v>166</v>
      </c>
      <c r="C167">
        <f t="shared" si="2"/>
        <v>-31591</v>
      </c>
    </row>
    <row r="168" spans="1:3">
      <c r="A168">
        <v>167</v>
      </c>
      <c r="C168">
        <f t="shared" si="2"/>
        <v>-31591</v>
      </c>
    </row>
    <row r="169" spans="1:3">
      <c r="A169">
        <v>168</v>
      </c>
      <c r="C169">
        <f t="shared" si="2"/>
        <v>-31591</v>
      </c>
    </row>
    <row r="170" spans="1:3">
      <c r="A170">
        <v>169</v>
      </c>
      <c r="C170">
        <f t="shared" si="2"/>
        <v>-31591</v>
      </c>
    </row>
    <row r="171" spans="1:3">
      <c r="A171">
        <v>170</v>
      </c>
      <c r="C171">
        <f t="shared" si="2"/>
        <v>-31591</v>
      </c>
    </row>
    <row r="172" spans="1:3">
      <c r="A172">
        <v>171</v>
      </c>
      <c r="C172">
        <f t="shared" si="2"/>
        <v>-31591</v>
      </c>
    </row>
    <row r="173" spans="1:3">
      <c r="A173">
        <v>172</v>
      </c>
      <c r="C173">
        <f t="shared" si="2"/>
        <v>-31591</v>
      </c>
    </row>
    <row r="174" spans="1:3">
      <c r="A174">
        <v>173</v>
      </c>
      <c r="C174">
        <f t="shared" si="2"/>
        <v>-31591</v>
      </c>
    </row>
    <row r="175" spans="1:3">
      <c r="A175">
        <v>174</v>
      </c>
      <c r="C175">
        <f t="shared" si="2"/>
        <v>-31591</v>
      </c>
    </row>
    <row r="176" spans="1:3">
      <c r="A176">
        <v>175</v>
      </c>
      <c r="C176">
        <f t="shared" si="2"/>
        <v>-31591</v>
      </c>
    </row>
    <row r="177" spans="1:3">
      <c r="A177">
        <v>176</v>
      </c>
      <c r="C177">
        <f t="shared" si="2"/>
        <v>-31591</v>
      </c>
    </row>
    <row r="178" spans="1:3">
      <c r="A178">
        <v>177</v>
      </c>
      <c r="C178">
        <f t="shared" si="2"/>
        <v>-31591</v>
      </c>
    </row>
    <row r="179" spans="1:3">
      <c r="A179">
        <v>178</v>
      </c>
      <c r="C179">
        <f t="shared" si="2"/>
        <v>-31591</v>
      </c>
    </row>
    <row r="180" spans="1:3">
      <c r="A180">
        <v>179</v>
      </c>
      <c r="C180">
        <f t="shared" si="2"/>
        <v>-31591</v>
      </c>
    </row>
    <row r="181" spans="1:3">
      <c r="A181">
        <v>180</v>
      </c>
      <c r="C181">
        <f t="shared" si="2"/>
        <v>-31591</v>
      </c>
    </row>
    <row r="182" spans="1:3">
      <c r="A182">
        <v>181</v>
      </c>
      <c r="C182">
        <f t="shared" si="2"/>
        <v>-31591</v>
      </c>
    </row>
    <row r="183" spans="1:3">
      <c r="A183">
        <v>182</v>
      </c>
      <c r="C183">
        <f t="shared" si="2"/>
        <v>-31591</v>
      </c>
    </row>
    <row r="184" spans="1:3">
      <c r="A184">
        <v>183</v>
      </c>
      <c r="C184">
        <f t="shared" si="2"/>
        <v>-31591</v>
      </c>
    </row>
    <row r="185" spans="1:3">
      <c r="A185">
        <v>184</v>
      </c>
      <c r="C185">
        <f t="shared" si="2"/>
        <v>-31591</v>
      </c>
    </row>
    <row r="186" spans="1:3">
      <c r="A186">
        <v>185</v>
      </c>
      <c r="C186">
        <f t="shared" si="2"/>
        <v>-31591</v>
      </c>
    </row>
    <row r="187" spans="1:3">
      <c r="A187">
        <v>186</v>
      </c>
      <c r="C187">
        <f t="shared" si="2"/>
        <v>-31591</v>
      </c>
    </row>
    <row r="188" spans="1:3">
      <c r="A188">
        <v>187</v>
      </c>
      <c r="C188">
        <f t="shared" si="2"/>
        <v>-31591</v>
      </c>
    </row>
    <row r="189" spans="1:3">
      <c r="A189">
        <v>188</v>
      </c>
      <c r="C189">
        <f t="shared" si="2"/>
        <v>-31591</v>
      </c>
    </row>
    <row r="190" spans="1:3">
      <c r="A190">
        <v>189</v>
      </c>
      <c r="C190">
        <f t="shared" si="2"/>
        <v>-31591</v>
      </c>
    </row>
    <row r="191" spans="1:3">
      <c r="A191">
        <v>190</v>
      </c>
      <c r="C191">
        <f t="shared" si="2"/>
        <v>-31591</v>
      </c>
    </row>
    <row r="192" spans="1:3">
      <c r="A192">
        <v>191</v>
      </c>
      <c r="C192">
        <f t="shared" si="2"/>
        <v>-31591</v>
      </c>
    </row>
    <row r="193" spans="1:3">
      <c r="A193">
        <v>192</v>
      </c>
      <c r="C193">
        <f t="shared" si="2"/>
        <v>-31591</v>
      </c>
    </row>
    <row r="194" spans="1:3">
      <c r="A194">
        <v>193</v>
      </c>
      <c r="C194">
        <f t="shared" si="2"/>
        <v>-31591</v>
      </c>
    </row>
    <row r="195" spans="1:3">
      <c r="A195">
        <v>194</v>
      </c>
      <c r="C195">
        <f t="shared" si="2"/>
        <v>-31591</v>
      </c>
    </row>
    <row r="196" spans="1:3">
      <c r="A196">
        <v>195</v>
      </c>
      <c r="C196">
        <f t="shared" ref="C196:C259" si="3">B196+C195</f>
        <v>-31591</v>
      </c>
    </row>
    <row r="197" spans="1:3">
      <c r="A197">
        <v>196</v>
      </c>
      <c r="C197">
        <f t="shared" si="3"/>
        <v>-31591</v>
      </c>
    </row>
    <row r="198" spans="1:3">
      <c r="A198">
        <v>197</v>
      </c>
      <c r="C198">
        <f t="shared" si="3"/>
        <v>-31591</v>
      </c>
    </row>
    <row r="199" spans="1:3">
      <c r="A199">
        <v>198</v>
      </c>
      <c r="C199">
        <f t="shared" si="3"/>
        <v>-31591</v>
      </c>
    </row>
    <row r="200" spans="1:3">
      <c r="A200">
        <v>199</v>
      </c>
      <c r="C200">
        <f t="shared" si="3"/>
        <v>-31591</v>
      </c>
    </row>
    <row r="201" spans="1:3">
      <c r="A201">
        <v>200</v>
      </c>
      <c r="C201">
        <f t="shared" si="3"/>
        <v>-31591</v>
      </c>
    </row>
    <row r="202" spans="1:3">
      <c r="A202">
        <v>201</v>
      </c>
      <c r="C202">
        <f t="shared" si="3"/>
        <v>-31591</v>
      </c>
    </row>
    <row r="203" spans="1:3">
      <c r="A203">
        <v>202</v>
      </c>
      <c r="C203">
        <f t="shared" si="3"/>
        <v>-31591</v>
      </c>
    </row>
    <row r="204" spans="1:3">
      <c r="A204">
        <v>203</v>
      </c>
      <c r="C204">
        <f t="shared" si="3"/>
        <v>-31591</v>
      </c>
    </row>
    <row r="205" spans="1:3">
      <c r="A205">
        <v>204</v>
      </c>
      <c r="C205">
        <f t="shared" si="3"/>
        <v>-31591</v>
      </c>
    </row>
    <row r="206" spans="1:3">
      <c r="A206">
        <v>205</v>
      </c>
      <c r="C206">
        <f t="shared" si="3"/>
        <v>-31591</v>
      </c>
    </row>
    <row r="207" spans="1:3">
      <c r="A207">
        <v>206</v>
      </c>
      <c r="C207">
        <f t="shared" si="3"/>
        <v>-31591</v>
      </c>
    </row>
    <row r="208" spans="1:3">
      <c r="A208">
        <v>207</v>
      </c>
      <c r="C208">
        <f t="shared" si="3"/>
        <v>-31591</v>
      </c>
    </row>
    <row r="209" spans="1:3">
      <c r="A209">
        <v>208</v>
      </c>
      <c r="C209">
        <f t="shared" si="3"/>
        <v>-31591</v>
      </c>
    </row>
    <row r="210" spans="1:3">
      <c r="A210">
        <v>209</v>
      </c>
      <c r="C210">
        <f t="shared" si="3"/>
        <v>-31591</v>
      </c>
    </row>
    <row r="211" spans="1:3">
      <c r="A211">
        <v>210</v>
      </c>
      <c r="C211">
        <f t="shared" si="3"/>
        <v>-31591</v>
      </c>
    </row>
    <row r="212" spans="1:3">
      <c r="A212">
        <v>211</v>
      </c>
      <c r="C212">
        <f t="shared" si="3"/>
        <v>-31591</v>
      </c>
    </row>
    <row r="213" spans="1:3">
      <c r="A213">
        <v>212</v>
      </c>
      <c r="C213">
        <f t="shared" si="3"/>
        <v>-31591</v>
      </c>
    </row>
    <row r="214" spans="1:3">
      <c r="A214">
        <v>213</v>
      </c>
      <c r="C214">
        <f t="shared" si="3"/>
        <v>-31591</v>
      </c>
    </row>
    <row r="215" spans="1:3">
      <c r="A215">
        <v>214</v>
      </c>
      <c r="C215">
        <f t="shared" si="3"/>
        <v>-31591</v>
      </c>
    </row>
    <row r="216" spans="1:3">
      <c r="A216">
        <v>215</v>
      </c>
      <c r="C216">
        <f t="shared" si="3"/>
        <v>-31591</v>
      </c>
    </row>
    <row r="217" spans="1:3">
      <c r="A217">
        <v>216</v>
      </c>
      <c r="C217">
        <f t="shared" si="3"/>
        <v>-31591</v>
      </c>
    </row>
    <row r="218" spans="1:3">
      <c r="A218">
        <v>217</v>
      </c>
      <c r="C218">
        <f t="shared" si="3"/>
        <v>-31591</v>
      </c>
    </row>
    <row r="219" spans="1:3">
      <c r="A219">
        <v>218</v>
      </c>
      <c r="C219">
        <f t="shared" si="3"/>
        <v>-31591</v>
      </c>
    </row>
    <row r="220" spans="1:3">
      <c r="A220">
        <v>219</v>
      </c>
      <c r="C220">
        <f t="shared" si="3"/>
        <v>-31591</v>
      </c>
    </row>
    <row r="221" spans="1:3">
      <c r="A221">
        <v>220</v>
      </c>
      <c r="C221">
        <f t="shared" si="3"/>
        <v>-31591</v>
      </c>
    </row>
    <row r="222" spans="1:3">
      <c r="A222">
        <v>221</v>
      </c>
      <c r="C222">
        <f t="shared" si="3"/>
        <v>-31591</v>
      </c>
    </row>
    <row r="223" spans="1:3">
      <c r="A223">
        <v>222</v>
      </c>
      <c r="C223">
        <f t="shared" si="3"/>
        <v>-31591</v>
      </c>
    </row>
    <row r="224" spans="1:3">
      <c r="A224">
        <v>223</v>
      </c>
      <c r="C224">
        <f t="shared" si="3"/>
        <v>-31591</v>
      </c>
    </row>
    <row r="225" spans="1:3">
      <c r="A225">
        <v>224</v>
      </c>
      <c r="C225">
        <f t="shared" si="3"/>
        <v>-31591</v>
      </c>
    </row>
    <row r="226" spans="1:3">
      <c r="A226">
        <v>225</v>
      </c>
      <c r="C226">
        <f t="shared" si="3"/>
        <v>-31591</v>
      </c>
    </row>
    <row r="227" spans="1:3">
      <c r="A227">
        <v>226</v>
      </c>
      <c r="C227">
        <f t="shared" si="3"/>
        <v>-31591</v>
      </c>
    </row>
    <row r="228" spans="1:3">
      <c r="A228">
        <v>227</v>
      </c>
      <c r="C228">
        <f t="shared" si="3"/>
        <v>-31591</v>
      </c>
    </row>
    <row r="229" spans="1:3">
      <c r="A229">
        <v>228</v>
      </c>
      <c r="C229">
        <f t="shared" si="3"/>
        <v>-31591</v>
      </c>
    </row>
    <row r="230" spans="1:3">
      <c r="A230">
        <v>229</v>
      </c>
      <c r="C230">
        <f t="shared" si="3"/>
        <v>-31591</v>
      </c>
    </row>
    <row r="231" spans="1:3">
      <c r="A231">
        <v>230</v>
      </c>
      <c r="C231">
        <f t="shared" si="3"/>
        <v>-31591</v>
      </c>
    </row>
    <row r="232" spans="1:3">
      <c r="A232">
        <v>231</v>
      </c>
      <c r="C232">
        <f t="shared" si="3"/>
        <v>-31591</v>
      </c>
    </row>
    <row r="233" spans="1:3">
      <c r="A233">
        <v>232</v>
      </c>
      <c r="C233">
        <f t="shared" si="3"/>
        <v>-31591</v>
      </c>
    </row>
    <row r="234" spans="1:3">
      <c r="A234">
        <v>233</v>
      </c>
      <c r="C234">
        <f t="shared" si="3"/>
        <v>-31591</v>
      </c>
    </row>
    <row r="235" spans="1:3">
      <c r="A235">
        <v>234</v>
      </c>
      <c r="C235">
        <f t="shared" si="3"/>
        <v>-31591</v>
      </c>
    </row>
    <row r="236" spans="1:3">
      <c r="A236">
        <v>235</v>
      </c>
      <c r="C236">
        <f t="shared" si="3"/>
        <v>-31591</v>
      </c>
    </row>
    <row r="237" spans="1:3">
      <c r="A237">
        <v>236</v>
      </c>
      <c r="C237">
        <f t="shared" si="3"/>
        <v>-31591</v>
      </c>
    </row>
    <row r="238" spans="1:3">
      <c r="A238">
        <v>237</v>
      </c>
      <c r="C238">
        <f t="shared" si="3"/>
        <v>-31591</v>
      </c>
    </row>
    <row r="239" spans="1:3">
      <c r="A239">
        <v>238</v>
      </c>
      <c r="C239">
        <f t="shared" si="3"/>
        <v>-31591</v>
      </c>
    </row>
    <row r="240" spans="1:3">
      <c r="A240">
        <v>239</v>
      </c>
      <c r="C240">
        <f t="shared" si="3"/>
        <v>-31591</v>
      </c>
    </row>
    <row r="241" spans="1:3">
      <c r="A241">
        <v>240</v>
      </c>
      <c r="C241">
        <f t="shared" si="3"/>
        <v>-31591</v>
      </c>
    </row>
    <row r="242" spans="1:3">
      <c r="A242">
        <v>241</v>
      </c>
      <c r="C242">
        <f t="shared" si="3"/>
        <v>-31591</v>
      </c>
    </row>
    <row r="243" spans="1:3">
      <c r="A243">
        <v>242</v>
      </c>
      <c r="C243">
        <f t="shared" si="3"/>
        <v>-31591</v>
      </c>
    </row>
    <row r="244" spans="1:3">
      <c r="A244">
        <v>243</v>
      </c>
      <c r="C244">
        <f t="shared" si="3"/>
        <v>-31591</v>
      </c>
    </row>
    <row r="245" spans="1:3">
      <c r="A245">
        <v>244</v>
      </c>
      <c r="C245">
        <f t="shared" si="3"/>
        <v>-31591</v>
      </c>
    </row>
    <row r="246" spans="1:3">
      <c r="A246">
        <v>245</v>
      </c>
      <c r="C246">
        <f t="shared" si="3"/>
        <v>-31591</v>
      </c>
    </row>
    <row r="247" spans="1:3">
      <c r="A247">
        <v>246</v>
      </c>
      <c r="C247">
        <f t="shared" si="3"/>
        <v>-31591</v>
      </c>
    </row>
    <row r="248" spans="1:3">
      <c r="A248">
        <v>247</v>
      </c>
      <c r="C248">
        <f t="shared" si="3"/>
        <v>-31591</v>
      </c>
    </row>
    <row r="249" spans="1:3">
      <c r="A249">
        <v>248</v>
      </c>
      <c r="C249">
        <f t="shared" si="3"/>
        <v>-31591</v>
      </c>
    </row>
    <row r="250" spans="1:3">
      <c r="A250">
        <v>249</v>
      </c>
      <c r="C250">
        <f t="shared" si="3"/>
        <v>-31591</v>
      </c>
    </row>
    <row r="251" spans="1:3">
      <c r="A251">
        <v>250</v>
      </c>
      <c r="C251">
        <f t="shared" si="3"/>
        <v>-31591</v>
      </c>
    </row>
    <row r="252" spans="1:3">
      <c r="A252">
        <v>251</v>
      </c>
      <c r="C252">
        <f t="shared" si="3"/>
        <v>-31591</v>
      </c>
    </row>
    <row r="253" spans="1:3">
      <c r="A253">
        <v>252</v>
      </c>
      <c r="C253">
        <f t="shared" si="3"/>
        <v>-31591</v>
      </c>
    </row>
    <row r="254" spans="1:3">
      <c r="A254">
        <v>253</v>
      </c>
      <c r="C254">
        <f t="shared" si="3"/>
        <v>-31591</v>
      </c>
    </row>
    <row r="255" spans="1:3">
      <c r="A255">
        <v>254</v>
      </c>
      <c r="C255">
        <f t="shared" si="3"/>
        <v>-31591</v>
      </c>
    </row>
    <row r="256" spans="1:3">
      <c r="A256">
        <v>255</v>
      </c>
      <c r="C256">
        <f t="shared" si="3"/>
        <v>-31591</v>
      </c>
    </row>
    <row r="257" spans="1:3">
      <c r="A257">
        <v>256</v>
      </c>
      <c r="C257">
        <f t="shared" si="3"/>
        <v>-31591</v>
      </c>
    </row>
    <row r="258" spans="1:3">
      <c r="A258">
        <v>257</v>
      </c>
      <c r="C258">
        <f t="shared" si="3"/>
        <v>-31591</v>
      </c>
    </row>
    <row r="259" spans="1:3">
      <c r="A259">
        <v>258</v>
      </c>
      <c r="C259">
        <f t="shared" si="3"/>
        <v>-31591</v>
      </c>
    </row>
    <row r="260" spans="1:3">
      <c r="A260">
        <v>259</v>
      </c>
      <c r="C260">
        <f t="shared" ref="C260:C323" si="4">B260+C259</f>
        <v>-31591</v>
      </c>
    </row>
    <row r="261" spans="1:3">
      <c r="A261">
        <v>260</v>
      </c>
      <c r="C261">
        <f t="shared" si="4"/>
        <v>-31591</v>
      </c>
    </row>
    <row r="262" spans="1:3">
      <c r="A262">
        <v>261</v>
      </c>
      <c r="C262">
        <f t="shared" si="4"/>
        <v>-31591</v>
      </c>
    </row>
    <row r="263" spans="1:3">
      <c r="A263">
        <v>262</v>
      </c>
      <c r="C263">
        <f t="shared" si="4"/>
        <v>-31591</v>
      </c>
    </row>
    <row r="264" spans="1:3">
      <c r="A264">
        <v>263</v>
      </c>
      <c r="C264">
        <f t="shared" si="4"/>
        <v>-31591</v>
      </c>
    </row>
    <row r="265" spans="1:3">
      <c r="A265">
        <v>264</v>
      </c>
      <c r="C265">
        <f t="shared" si="4"/>
        <v>-31591</v>
      </c>
    </row>
    <row r="266" spans="1:3">
      <c r="A266">
        <v>265</v>
      </c>
      <c r="C266">
        <f t="shared" si="4"/>
        <v>-31591</v>
      </c>
    </row>
    <row r="267" spans="1:3">
      <c r="A267">
        <v>266</v>
      </c>
      <c r="C267">
        <f t="shared" si="4"/>
        <v>-31591</v>
      </c>
    </row>
    <row r="268" spans="1:3">
      <c r="A268">
        <v>267</v>
      </c>
      <c r="C268">
        <f t="shared" si="4"/>
        <v>-31591</v>
      </c>
    </row>
    <row r="269" spans="1:3">
      <c r="A269">
        <v>268</v>
      </c>
      <c r="C269">
        <f t="shared" si="4"/>
        <v>-31591</v>
      </c>
    </row>
    <row r="270" spans="1:3">
      <c r="A270">
        <v>269</v>
      </c>
      <c r="C270">
        <f t="shared" si="4"/>
        <v>-31591</v>
      </c>
    </row>
    <row r="271" spans="1:3">
      <c r="A271">
        <v>270</v>
      </c>
      <c r="C271">
        <f t="shared" si="4"/>
        <v>-31591</v>
      </c>
    </row>
    <row r="272" spans="1:3">
      <c r="A272">
        <v>271</v>
      </c>
      <c r="C272">
        <f t="shared" si="4"/>
        <v>-31591</v>
      </c>
    </row>
    <row r="273" spans="1:3">
      <c r="A273">
        <v>272</v>
      </c>
      <c r="C273">
        <f t="shared" si="4"/>
        <v>-31591</v>
      </c>
    </row>
    <row r="274" spans="1:3">
      <c r="A274">
        <v>273</v>
      </c>
      <c r="C274">
        <f t="shared" si="4"/>
        <v>-31591</v>
      </c>
    </row>
    <row r="275" spans="1:3">
      <c r="A275">
        <v>274</v>
      </c>
      <c r="C275">
        <f t="shared" si="4"/>
        <v>-31591</v>
      </c>
    </row>
    <row r="276" spans="1:3">
      <c r="A276">
        <v>275</v>
      </c>
      <c r="C276">
        <f t="shared" si="4"/>
        <v>-31591</v>
      </c>
    </row>
    <row r="277" spans="1:3">
      <c r="A277">
        <v>276</v>
      </c>
      <c r="C277">
        <f t="shared" si="4"/>
        <v>-31591</v>
      </c>
    </row>
    <row r="278" spans="1:3">
      <c r="A278">
        <v>277</v>
      </c>
      <c r="C278">
        <f t="shared" si="4"/>
        <v>-31591</v>
      </c>
    </row>
    <row r="279" spans="1:3">
      <c r="A279">
        <v>278</v>
      </c>
      <c r="C279">
        <f t="shared" si="4"/>
        <v>-31591</v>
      </c>
    </row>
    <row r="280" spans="1:3">
      <c r="A280">
        <v>279</v>
      </c>
      <c r="C280">
        <f t="shared" si="4"/>
        <v>-31591</v>
      </c>
    </row>
    <row r="281" spans="1:3">
      <c r="A281">
        <v>280</v>
      </c>
      <c r="C281">
        <f t="shared" si="4"/>
        <v>-31591</v>
      </c>
    </row>
    <row r="282" spans="1:3">
      <c r="A282">
        <v>281</v>
      </c>
      <c r="C282">
        <f t="shared" si="4"/>
        <v>-31591</v>
      </c>
    </row>
    <row r="283" spans="1:3">
      <c r="A283">
        <v>282</v>
      </c>
      <c r="C283">
        <f t="shared" si="4"/>
        <v>-31591</v>
      </c>
    </row>
    <row r="284" spans="1:3">
      <c r="A284">
        <v>283</v>
      </c>
      <c r="C284">
        <f t="shared" si="4"/>
        <v>-31591</v>
      </c>
    </row>
    <row r="285" spans="1:3">
      <c r="A285">
        <v>284</v>
      </c>
      <c r="C285">
        <f t="shared" si="4"/>
        <v>-31591</v>
      </c>
    </row>
    <row r="286" spans="1:3">
      <c r="A286">
        <v>285</v>
      </c>
      <c r="C286">
        <f t="shared" si="4"/>
        <v>-31591</v>
      </c>
    </row>
    <row r="287" spans="1:3">
      <c r="A287">
        <v>286</v>
      </c>
      <c r="C287">
        <f t="shared" si="4"/>
        <v>-31591</v>
      </c>
    </row>
    <row r="288" spans="1:3">
      <c r="A288">
        <v>287</v>
      </c>
      <c r="C288">
        <f t="shared" si="4"/>
        <v>-31591</v>
      </c>
    </row>
    <row r="289" spans="1:3">
      <c r="A289">
        <v>288</v>
      </c>
      <c r="C289">
        <f t="shared" si="4"/>
        <v>-31591</v>
      </c>
    </row>
    <row r="290" spans="1:3">
      <c r="A290">
        <v>289</v>
      </c>
      <c r="C290">
        <f t="shared" si="4"/>
        <v>-31591</v>
      </c>
    </row>
    <row r="291" spans="1:3">
      <c r="A291">
        <v>290</v>
      </c>
      <c r="C291">
        <f t="shared" si="4"/>
        <v>-31591</v>
      </c>
    </row>
    <row r="292" spans="1:3">
      <c r="A292">
        <v>291</v>
      </c>
      <c r="C292">
        <f t="shared" si="4"/>
        <v>-31591</v>
      </c>
    </row>
    <row r="293" spans="1:3">
      <c r="A293">
        <v>292</v>
      </c>
      <c r="C293">
        <f t="shared" si="4"/>
        <v>-31591</v>
      </c>
    </row>
    <row r="294" spans="1:3">
      <c r="A294">
        <v>293</v>
      </c>
      <c r="C294">
        <f t="shared" si="4"/>
        <v>-31591</v>
      </c>
    </row>
    <row r="295" spans="1:3">
      <c r="A295">
        <v>294</v>
      </c>
      <c r="C295">
        <f t="shared" si="4"/>
        <v>-31591</v>
      </c>
    </row>
    <row r="296" spans="1:3">
      <c r="A296">
        <v>295</v>
      </c>
      <c r="C296">
        <f t="shared" si="4"/>
        <v>-31591</v>
      </c>
    </row>
    <row r="297" spans="1:3">
      <c r="A297">
        <v>296</v>
      </c>
      <c r="C297">
        <f t="shared" si="4"/>
        <v>-31591</v>
      </c>
    </row>
    <row r="298" spans="1:3">
      <c r="A298">
        <v>297</v>
      </c>
      <c r="C298">
        <f t="shared" si="4"/>
        <v>-31591</v>
      </c>
    </row>
    <row r="299" spans="1:3">
      <c r="A299">
        <v>298</v>
      </c>
      <c r="C299">
        <f t="shared" si="4"/>
        <v>-31591</v>
      </c>
    </row>
    <row r="300" spans="1:3">
      <c r="A300">
        <v>299</v>
      </c>
      <c r="C300">
        <f t="shared" si="4"/>
        <v>-31591</v>
      </c>
    </row>
    <row r="301" spans="1:3">
      <c r="A301">
        <v>300</v>
      </c>
      <c r="C301">
        <f t="shared" si="4"/>
        <v>-31591</v>
      </c>
    </row>
    <row r="302" spans="1:3">
      <c r="A302">
        <v>301</v>
      </c>
      <c r="C302">
        <f t="shared" si="4"/>
        <v>-31591</v>
      </c>
    </row>
    <row r="303" spans="1:3">
      <c r="A303">
        <v>302</v>
      </c>
      <c r="C303">
        <f t="shared" si="4"/>
        <v>-31591</v>
      </c>
    </row>
    <row r="304" spans="1:3">
      <c r="A304">
        <v>303</v>
      </c>
      <c r="C304">
        <f t="shared" si="4"/>
        <v>-31591</v>
      </c>
    </row>
    <row r="305" spans="1:3">
      <c r="A305">
        <v>304</v>
      </c>
      <c r="C305">
        <f t="shared" si="4"/>
        <v>-31591</v>
      </c>
    </row>
    <row r="306" spans="1:3">
      <c r="A306">
        <v>305</v>
      </c>
      <c r="C306">
        <f t="shared" si="4"/>
        <v>-31591</v>
      </c>
    </row>
    <row r="307" spans="1:3">
      <c r="A307">
        <v>306</v>
      </c>
      <c r="C307">
        <f t="shared" si="4"/>
        <v>-31591</v>
      </c>
    </row>
    <row r="308" spans="1:3">
      <c r="A308">
        <v>307</v>
      </c>
      <c r="C308">
        <f t="shared" si="4"/>
        <v>-31591</v>
      </c>
    </row>
    <row r="309" spans="1:3">
      <c r="A309">
        <v>308</v>
      </c>
      <c r="C309">
        <f t="shared" si="4"/>
        <v>-31591</v>
      </c>
    </row>
    <row r="310" spans="1:3">
      <c r="A310">
        <v>309</v>
      </c>
      <c r="C310">
        <f t="shared" si="4"/>
        <v>-31591</v>
      </c>
    </row>
    <row r="311" spans="1:3">
      <c r="A311">
        <v>310</v>
      </c>
      <c r="C311">
        <f t="shared" si="4"/>
        <v>-31591</v>
      </c>
    </row>
    <row r="312" spans="1:3">
      <c r="A312">
        <v>311</v>
      </c>
      <c r="C312">
        <f t="shared" si="4"/>
        <v>-31591</v>
      </c>
    </row>
    <row r="313" spans="1:3">
      <c r="A313">
        <v>312</v>
      </c>
      <c r="C313">
        <f t="shared" si="4"/>
        <v>-31591</v>
      </c>
    </row>
    <row r="314" spans="1:3">
      <c r="A314">
        <v>313</v>
      </c>
      <c r="C314">
        <f t="shared" si="4"/>
        <v>-31591</v>
      </c>
    </row>
    <row r="315" spans="1:3">
      <c r="A315">
        <v>314</v>
      </c>
      <c r="C315">
        <f t="shared" si="4"/>
        <v>-31591</v>
      </c>
    </row>
    <row r="316" spans="1:3">
      <c r="A316">
        <v>315</v>
      </c>
      <c r="C316">
        <f t="shared" si="4"/>
        <v>-31591</v>
      </c>
    </row>
    <row r="317" spans="1:3">
      <c r="A317">
        <v>316</v>
      </c>
      <c r="C317">
        <f t="shared" si="4"/>
        <v>-31591</v>
      </c>
    </row>
    <row r="318" spans="1:3">
      <c r="A318">
        <v>317</v>
      </c>
      <c r="C318">
        <f t="shared" si="4"/>
        <v>-31591</v>
      </c>
    </row>
    <row r="319" spans="1:3">
      <c r="A319">
        <v>318</v>
      </c>
      <c r="C319">
        <f t="shared" si="4"/>
        <v>-31591</v>
      </c>
    </row>
    <row r="320" spans="1:3">
      <c r="A320">
        <v>319</v>
      </c>
      <c r="C320">
        <f t="shared" si="4"/>
        <v>-31591</v>
      </c>
    </row>
    <row r="321" spans="1:3">
      <c r="A321">
        <v>320</v>
      </c>
      <c r="C321">
        <f t="shared" si="4"/>
        <v>-31591</v>
      </c>
    </row>
    <row r="322" spans="1:3">
      <c r="A322">
        <v>321</v>
      </c>
      <c r="C322">
        <f t="shared" si="4"/>
        <v>-31591</v>
      </c>
    </row>
    <row r="323" spans="1:3">
      <c r="A323">
        <v>322</v>
      </c>
      <c r="C323">
        <f t="shared" si="4"/>
        <v>-31591</v>
      </c>
    </row>
    <row r="324" spans="1:3">
      <c r="A324">
        <v>323</v>
      </c>
      <c r="C324">
        <f t="shared" ref="C324:C387" si="5">B324+C323</f>
        <v>-31591</v>
      </c>
    </row>
    <row r="325" spans="1:3">
      <c r="A325">
        <v>324</v>
      </c>
      <c r="C325">
        <f t="shared" si="5"/>
        <v>-31591</v>
      </c>
    </row>
    <row r="326" spans="1:3">
      <c r="A326">
        <v>325</v>
      </c>
      <c r="C326">
        <f t="shared" si="5"/>
        <v>-31591</v>
      </c>
    </row>
    <row r="327" spans="1:3">
      <c r="A327">
        <v>326</v>
      </c>
      <c r="C327">
        <f t="shared" si="5"/>
        <v>-31591</v>
      </c>
    </row>
    <row r="328" spans="1:3">
      <c r="A328">
        <v>327</v>
      </c>
      <c r="C328">
        <f t="shared" si="5"/>
        <v>-31591</v>
      </c>
    </row>
    <row r="329" spans="1:3">
      <c r="A329">
        <v>328</v>
      </c>
      <c r="C329">
        <f t="shared" si="5"/>
        <v>-31591</v>
      </c>
    </row>
    <row r="330" spans="1:3">
      <c r="A330">
        <v>329</v>
      </c>
      <c r="C330">
        <f t="shared" si="5"/>
        <v>-31591</v>
      </c>
    </row>
    <row r="331" spans="1:3">
      <c r="A331">
        <v>330</v>
      </c>
      <c r="C331">
        <f t="shared" si="5"/>
        <v>-31591</v>
      </c>
    </row>
    <row r="332" spans="1:3">
      <c r="A332">
        <v>331</v>
      </c>
      <c r="C332">
        <f t="shared" si="5"/>
        <v>-31591</v>
      </c>
    </row>
    <row r="333" spans="1:3">
      <c r="A333">
        <v>332</v>
      </c>
      <c r="C333">
        <f t="shared" si="5"/>
        <v>-31591</v>
      </c>
    </row>
    <row r="334" spans="1:3">
      <c r="A334">
        <v>333</v>
      </c>
      <c r="C334">
        <f t="shared" si="5"/>
        <v>-31591</v>
      </c>
    </row>
    <row r="335" spans="1:3">
      <c r="A335">
        <v>334</v>
      </c>
      <c r="C335">
        <f t="shared" si="5"/>
        <v>-31591</v>
      </c>
    </row>
    <row r="336" spans="1:3">
      <c r="A336">
        <v>335</v>
      </c>
      <c r="C336">
        <f t="shared" si="5"/>
        <v>-31591</v>
      </c>
    </row>
    <row r="337" spans="1:3">
      <c r="A337">
        <v>336</v>
      </c>
      <c r="C337">
        <f t="shared" si="5"/>
        <v>-31591</v>
      </c>
    </row>
    <row r="338" spans="1:3">
      <c r="A338">
        <v>337</v>
      </c>
      <c r="C338">
        <f t="shared" si="5"/>
        <v>-31591</v>
      </c>
    </row>
    <row r="339" spans="1:3">
      <c r="A339">
        <v>338</v>
      </c>
      <c r="C339">
        <f t="shared" si="5"/>
        <v>-31591</v>
      </c>
    </row>
    <row r="340" spans="1:3">
      <c r="A340">
        <v>339</v>
      </c>
      <c r="C340">
        <f t="shared" si="5"/>
        <v>-31591</v>
      </c>
    </row>
    <row r="341" spans="1:3">
      <c r="A341">
        <v>340</v>
      </c>
      <c r="C341">
        <f t="shared" si="5"/>
        <v>-31591</v>
      </c>
    </row>
    <row r="342" spans="1:3">
      <c r="A342">
        <v>341</v>
      </c>
      <c r="C342">
        <f t="shared" si="5"/>
        <v>-31591</v>
      </c>
    </row>
    <row r="343" spans="1:3">
      <c r="A343">
        <v>342</v>
      </c>
      <c r="C343">
        <f t="shared" si="5"/>
        <v>-31591</v>
      </c>
    </row>
    <row r="344" spans="1:3">
      <c r="A344">
        <v>343</v>
      </c>
      <c r="C344">
        <f t="shared" si="5"/>
        <v>-31591</v>
      </c>
    </row>
    <row r="345" spans="1:3">
      <c r="A345">
        <v>344</v>
      </c>
      <c r="C345">
        <f t="shared" si="5"/>
        <v>-31591</v>
      </c>
    </row>
    <row r="346" spans="1:3">
      <c r="A346">
        <v>345</v>
      </c>
      <c r="C346">
        <f t="shared" si="5"/>
        <v>-31591</v>
      </c>
    </row>
    <row r="347" spans="1:3">
      <c r="A347">
        <v>346</v>
      </c>
      <c r="C347">
        <f t="shared" si="5"/>
        <v>-31591</v>
      </c>
    </row>
    <row r="348" spans="1:3">
      <c r="A348">
        <v>347</v>
      </c>
      <c r="C348">
        <f t="shared" si="5"/>
        <v>-31591</v>
      </c>
    </row>
    <row r="349" spans="1:3">
      <c r="A349">
        <v>348</v>
      </c>
      <c r="C349">
        <f t="shared" si="5"/>
        <v>-31591</v>
      </c>
    </row>
    <row r="350" spans="1:3">
      <c r="A350">
        <v>349</v>
      </c>
      <c r="C350">
        <f t="shared" si="5"/>
        <v>-31591</v>
      </c>
    </row>
    <row r="351" spans="1:3">
      <c r="A351">
        <v>350</v>
      </c>
      <c r="C351">
        <f t="shared" si="5"/>
        <v>-31591</v>
      </c>
    </row>
    <row r="352" spans="1:3">
      <c r="A352">
        <v>351</v>
      </c>
      <c r="C352">
        <f t="shared" si="5"/>
        <v>-31591</v>
      </c>
    </row>
    <row r="353" spans="1:3">
      <c r="A353">
        <v>352</v>
      </c>
      <c r="C353">
        <f t="shared" si="5"/>
        <v>-31591</v>
      </c>
    </row>
    <row r="354" spans="1:3">
      <c r="A354">
        <v>353</v>
      </c>
      <c r="C354">
        <f t="shared" si="5"/>
        <v>-31591</v>
      </c>
    </row>
    <row r="355" spans="1:3">
      <c r="A355">
        <v>354</v>
      </c>
      <c r="C355">
        <f t="shared" si="5"/>
        <v>-31591</v>
      </c>
    </row>
    <row r="356" spans="1:3">
      <c r="A356">
        <v>355</v>
      </c>
      <c r="C356">
        <f t="shared" si="5"/>
        <v>-31591</v>
      </c>
    </row>
    <row r="357" spans="1:3">
      <c r="A357">
        <v>356</v>
      </c>
      <c r="C357">
        <f t="shared" si="5"/>
        <v>-31591</v>
      </c>
    </row>
    <row r="358" spans="1:3">
      <c r="A358">
        <v>357</v>
      </c>
      <c r="C358">
        <f t="shared" si="5"/>
        <v>-31591</v>
      </c>
    </row>
    <row r="359" spans="1:3">
      <c r="A359">
        <v>358</v>
      </c>
      <c r="C359">
        <f t="shared" si="5"/>
        <v>-31591</v>
      </c>
    </row>
    <row r="360" spans="1:3">
      <c r="A360">
        <v>359</v>
      </c>
      <c r="C360">
        <f t="shared" si="5"/>
        <v>-31591</v>
      </c>
    </row>
    <row r="361" spans="1:3">
      <c r="A361">
        <v>360</v>
      </c>
      <c r="C361">
        <f t="shared" si="5"/>
        <v>-31591</v>
      </c>
    </row>
    <row r="362" spans="1:3">
      <c r="A362">
        <v>361</v>
      </c>
      <c r="C362">
        <f t="shared" si="5"/>
        <v>-31591</v>
      </c>
    </row>
    <row r="363" spans="1:3">
      <c r="A363">
        <v>362</v>
      </c>
      <c r="C363">
        <f t="shared" si="5"/>
        <v>-31591</v>
      </c>
    </row>
    <row r="364" spans="1:3">
      <c r="A364">
        <v>363</v>
      </c>
      <c r="C364">
        <f t="shared" si="5"/>
        <v>-31591</v>
      </c>
    </row>
    <row r="365" spans="1:3">
      <c r="A365">
        <v>364</v>
      </c>
      <c r="C365">
        <f t="shared" si="5"/>
        <v>-31591</v>
      </c>
    </row>
    <row r="366" spans="1:3">
      <c r="A366">
        <v>365</v>
      </c>
      <c r="C366">
        <f t="shared" si="5"/>
        <v>-31591</v>
      </c>
    </row>
    <row r="367" spans="1:3">
      <c r="A367">
        <v>366</v>
      </c>
      <c r="C367">
        <f t="shared" si="5"/>
        <v>-31591</v>
      </c>
    </row>
    <row r="368" spans="1:3">
      <c r="A368">
        <v>367</v>
      </c>
      <c r="C368">
        <f t="shared" si="5"/>
        <v>-31591</v>
      </c>
    </row>
    <row r="369" spans="1:3">
      <c r="A369">
        <v>368</v>
      </c>
      <c r="C369">
        <f t="shared" si="5"/>
        <v>-31591</v>
      </c>
    </row>
    <row r="370" spans="1:3">
      <c r="A370">
        <v>369</v>
      </c>
      <c r="C370">
        <f t="shared" si="5"/>
        <v>-31591</v>
      </c>
    </row>
    <row r="371" spans="1:3">
      <c r="A371">
        <v>370</v>
      </c>
      <c r="C371">
        <f t="shared" si="5"/>
        <v>-31591</v>
      </c>
    </row>
    <row r="372" spans="1:3">
      <c r="A372">
        <v>371</v>
      </c>
      <c r="C372">
        <f t="shared" si="5"/>
        <v>-31591</v>
      </c>
    </row>
    <row r="373" spans="1:3">
      <c r="A373">
        <v>372</v>
      </c>
      <c r="C373">
        <f t="shared" si="5"/>
        <v>-31591</v>
      </c>
    </row>
    <row r="374" spans="1:3">
      <c r="A374">
        <v>373</v>
      </c>
      <c r="C374">
        <f t="shared" si="5"/>
        <v>-31591</v>
      </c>
    </row>
    <row r="375" spans="1:3">
      <c r="A375">
        <v>374</v>
      </c>
      <c r="C375">
        <f t="shared" si="5"/>
        <v>-31591</v>
      </c>
    </row>
    <row r="376" spans="1:3">
      <c r="A376">
        <v>375</v>
      </c>
      <c r="C376">
        <f t="shared" si="5"/>
        <v>-31591</v>
      </c>
    </row>
    <row r="377" spans="1:3">
      <c r="A377">
        <v>376</v>
      </c>
      <c r="C377">
        <f t="shared" si="5"/>
        <v>-31591</v>
      </c>
    </row>
    <row r="378" spans="1:3">
      <c r="A378">
        <v>377</v>
      </c>
      <c r="C378">
        <f t="shared" si="5"/>
        <v>-31591</v>
      </c>
    </row>
    <row r="379" spans="1:3">
      <c r="A379">
        <v>378</v>
      </c>
      <c r="C379">
        <f t="shared" si="5"/>
        <v>-31591</v>
      </c>
    </row>
    <row r="380" spans="1:3">
      <c r="A380">
        <v>379</v>
      </c>
      <c r="C380">
        <f t="shared" si="5"/>
        <v>-31591</v>
      </c>
    </row>
    <row r="381" spans="1:3">
      <c r="A381">
        <v>380</v>
      </c>
      <c r="C381">
        <f t="shared" si="5"/>
        <v>-31591</v>
      </c>
    </row>
    <row r="382" spans="1:3">
      <c r="A382">
        <v>381</v>
      </c>
      <c r="C382">
        <f t="shared" si="5"/>
        <v>-31591</v>
      </c>
    </row>
    <row r="383" spans="1:3">
      <c r="A383">
        <v>382</v>
      </c>
      <c r="C383">
        <f t="shared" si="5"/>
        <v>-31591</v>
      </c>
    </row>
    <row r="384" spans="1:3">
      <c r="A384">
        <v>383</v>
      </c>
      <c r="C384">
        <f t="shared" si="5"/>
        <v>-31591</v>
      </c>
    </row>
    <row r="385" spans="1:3">
      <c r="A385">
        <v>384</v>
      </c>
      <c r="C385">
        <f t="shared" si="5"/>
        <v>-31591</v>
      </c>
    </row>
    <row r="386" spans="1:3">
      <c r="A386">
        <v>385</v>
      </c>
      <c r="C386">
        <f t="shared" si="5"/>
        <v>-31591</v>
      </c>
    </row>
    <row r="387" spans="1:3">
      <c r="A387">
        <v>386</v>
      </c>
      <c r="C387">
        <f t="shared" si="5"/>
        <v>-31591</v>
      </c>
    </row>
    <row r="388" spans="1:3">
      <c r="A388">
        <v>387</v>
      </c>
      <c r="C388">
        <f t="shared" ref="C388:C451" si="6">B388+C387</f>
        <v>-31591</v>
      </c>
    </row>
    <row r="389" spans="1:3">
      <c r="A389">
        <v>388</v>
      </c>
      <c r="C389">
        <f t="shared" si="6"/>
        <v>-31591</v>
      </c>
    </row>
    <row r="390" spans="1:3">
      <c r="A390">
        <v>389</v>
      </c>
      <c r="C390">
        <f t="shared" si="6"/>
        <v>-31591</v>
      </c>
    </row>
    <row r="391" spans="1:3">
      <c r="A391">
        <v>390</v>
      </c>
      <c r="C391">
        <f t="shared" si="6"/>
        <v>-31591</v>
      </c>
    </row>
    <row r="392" spans="1:3">
      <c r="A392">
        <v>391</v>
      </c>
      <c r="C392">
        <f t="shared" si="6"/>
        <v>-31591</v>
      </c>
    </row>
    <row r="393" spans="1:3">
      <c r="A393">
        <v>392</v>
      </c>
      <c r="C393">
        <f t="shared" si="6"/>
        <v>-31591</v>
      </c>
    </row>
    <row r="394" spans="1:3">
      <c r="A394">
        <v>393</v>
      </c>
      <c r="C394">
        <f t="shared" si="6"/>
        <v>-31591</v>
      </c>
    </row>
    <row r="395" spans="1:3">
      <c r="A395">
        <v>394</v>
      </c>
      <c r="C395">
        <f t="shared" si="6"/>
        <v>-31591</v>
      </c>
    </row>
    <row r="396" spans="1:3">
      <c r="A396">
        <v>395</v>
      </c>
      <c r="C396">
        <f t="shared" si="6"/>
        <v>-31591</v>
      </c>
    </row>
    <row r="397" spans="1:3">
      <c r="A397">
        <v>396</v>
      </c>
      <c r="C397">
        <f t="shared" si="6"/>
        <v>-31591</v>
      </c>
    </row>
    <row r="398" spans="1:3">
      <c r="A398">
        <v>397</v>
      </c>
      <c r="C398">
        <f t="shared" si="6"/>
        <v>-31591</v>
      </c>
    </row>
    <row r="399" spans="1:3">
      <c r="A399">
        <v>398</v>
      </c>
      <c r="C399">
        <f t="shared" si="6"/>
        <v>-31591</v>
      </c>
    </row>
    <row r="400" spans="1:3">
      <c r="A400">
        <v>399</v>
      </c>
      <c r="C400">
        <f t="shared" si="6"/>
        <v>-31591</v>
      </c>
    </row>
    <row r="401" spans="1:3">
      <c r="A401">
        <v>400</v>
      </c>
      <c r="C401">
        <f t="shared" si="6"/>
        <v>-31591</v>
      </c>
    </row>
    <row r="402" spans="1:3">
      <c r="A402">
        <v>401</v>
      </c>
      <c r="C402">
        <f t="shared" si="6"/>
        <v>-31591</v>
      </c>
    </row>
    <row r="403" spans="1:3">
      <c r="A403">
        <v>402</v>
      </c>
      <c r="C403">
        <f t="shared" si="6"/>
        <v>-31591</v>
      </c>
    </row>
    <row r="404" spans="1:3">
      <c r="A404">
        <v>403</v>
      </c>
      <c r="C404">
        <f t="shared" si="6"/>
        <v>-31591</v>
      </c>
    </row>
    <row r="405" spans="1:3">
      <c r="A405">
        <v>404</v>
      </c>
      <c r="C405">
        <f t="shared" si="6"/>
        <v>-31591</v>
      </c>
    </row>
    <row r="406" spans="1:3">
      <c r="A406">
        <v>405</v>
      </c>
      <c r="C406">
        <f t="shared" si="6"/>
        <v>-31591</v>
      </c>
    </row>
    <row r="407" spans="1:3">
      <c r="A407">
        <v>406</v>
      </c>
      <c r="C407">
        <f t="shared" si="6"/>
        <v>-31591</v>
      </c>
    </row>
    <row r="408" spans="1:3">
      <c r="A408">
        <v>407</v>
      </c>
      <c r="C408">
        <f t="shared" si="6"/>
        <v>-31591</v>
      </c>
    </row>
    <row r="409" spans="1:3">
      <c r="A409">
        <v>408</v>
      </c>
      <c r="C409">
        <f t="shared" si="6"/>
        <v>-31591</v>
      </c>
    </row>
    <row r="410" spans="1:3">
      <c r="A410">
        <v>409</v>
      </c>
      <c r="C410">
        <f t="shared" si="6"/>
        <v>-31591</v>
      </c>
    </row>
    <row r="411" spans="1:3">
      <c r="A411">
        <v>410</v>
      </c>
      <c r="C411">
        <f t="shared" si="6"/>
        <v>-31591</v>
      </c>
    </row>
    <row r="412" spans="1:3">
      <c r="A412">
        <v>411</v>
      </c>
      <c r="C412">
        <f t="shared" si="6"/>
        <v>-31591</v>
      </c>
    </row>
    <row r="413" spans="1:3">
      <c r="A413">
        <v>412</v>
      </c>
      <c r="C413">
        <f t="shared" si="6"/>
        <v>-31591</v>
      </c>
    </row>
    <row r="414" spans="1:3">
      <c r="A414">
        <v>413</v>
      </c>
      <c r="C414">
        <f t="shared" si="6"/>
        <v>-31591</v>
      </c>
    </row>
    <row r="415" spans="1:3">
      <c r="A415">
        <v>414</v>
      </c>
      <c r="C415">
        <f t="shared" si="6"/>
        <v>-31591</v>
      </c>
    </row>
    <row r="416" spans="1:3">
      <c r="A416">
        <v>415</v>
      </c>
      <c r="C416">
        <f t="shared" si="6"/>
        <v>-31591</v>
      </c>
    </row>
    <row r="417" spans="1:3">
      <c r="A417">
        <v>416</v>
      </c>
      <c r="C417">
        <f t="shared" si="6"/>
        <v>-31591</v>
      </c>
    </row>
    <row r="418" spans="1:3">
      <c r="A418">
        <v>417</v>
      </c>
      <c r="C418">
        <f t="shared" si="6"/>
        <v>-31591</v>
      </c>
    </row>
    <row r="419" spans="1:3">
      <c r="A419">
        <v>418</v>
      </c>
      <c r="C419">
        <f t="shared" si="6"/>
        <v>-31591</v>
      </c>
    </row>
    <row r="420" spans="1:3">
      <c r="A420">
        <v>419</v>
      </c>
      <c r="C420">
        <f t="shared" si="6"/>
        <v>-31591</v>
      </c>
    </row>
    <row r="421" spans="1:3">
      <c r="A421">
        <v>420</v>
      </c>
      <c r="C421">
        <f t="shared" si="6"/>
        <v>-31591</v>
      </c>
    </row>
    <row r="422" spans="1:3">
      <c r="A422">
        <v>421</v>
      </c>
      <c r="C422">
        <f t="shared" si="6"/>
        <v>-31591</v>
      </c>
    </row>
    <row r="423" spans="1:3">
      <c r="A423">
        <v>422</v>
      </c>
      <c r="C423">
        <f t="shared" si="6"/>
        <v>-31591</v>
      </c>
    </row>
    <row r="424" spans="1:3">
      <c r="A424">
        <v>423</v>
      </c>
      <c r="C424">
        <f t="shared" si="6"/>
        <v>-31591</v>
      </c>
    </row>
    <row r="425" spans="1:3">
      <c r="A425">
        <v>424</v>
      </c>
      <c r="C425">
        <f t="shared" si="6"/>
        <v>-31591</v>
      </c>
    </row>
    <row r="426" spans="1:3">
      <c r="A426">
        <v>425</v>
      </c>
      <c r="C426">
        <f t="shared" si="6"/>
        <v>-31591</v>
      </c>
    </row>
    <row r="427" spans="1:3">
      <c r="A427">
        <v>426</v>
      </c>
      <c r="C427">
        <f t="shared" si="6"/>
        <v>-31591</v>
      </c>
    </row>
    <row r="428" spans="1:3">
      <c r="A428">
        <v>427</v>
      </c>
      <c r="C428">
        <f t="shared" si="6"/>
        <v>-31591</v>
      </c>
    </row>
    <row r="429" spans="1:3">
      <c r="A429">
        <v>428</v>
      </c>
      <c r="C429">
        <f t="shared" si="6"/>
        <v>-31591</v>
      </c>
    </row>
    <row r="430" spans="1:3">
      <c r="A430">
        <v>429</v>
      </c>
      <c r="C430">
        <f t="shared" si="6"/>
        <v>-31591</v>
      </c>
    </row>
    <row r="431" spans="1:3">
      <c r="A431">
        <v>430</v>
      </c>
      <c r="C431">
        <f t="shared" si="6"/>
        <v>-31591</v>
      </c>
    </row>
    <row r="432" spans="1:3">
      <c r="A432">
        <v>431</v>
      </c>
      <c r="C432">
        <f t="shared" si="6"/>
        <v>-31591</v>
      </c>
    </row>
    <row r="433" spans="1:3">
      <c r="A433">
        <v>432</v>
      </c>
      <c r="C433">
        <f t="shared" si="6"/>
        <v>-31591</v>
      </c>
    </row>
    <row r="434" spans="1:3">
      <c r="A434">
        <v>433</v>
      </c>
      <c r="C434">
        <f t="shared" si="6"/>
        <v>-31591</v>
      </c>
    </row>
    <row r="435" spans="1:3">
      <c r="A435">
        <v>434</v>
      </c>
      <c r="C435">
        <f t="shared" si="6"/>
        <v>-31591</v>
      </c>
    </row>
    <row r="436" spans="1:3">
      <c r="A436">
        <v>435</v>
      </c>
      <c r="C436">
        <f t="shared" si="6"/>
        <v>-31591</v>
      </c>
    </row>
    <row r="437" spans="1:3">
      <c r="A437">
        <v>436</v>
      </c>
      <c r="C437">
        <f t="shared" si="6"/>
        <v>-31591</v>
      </c>
    </row>
    <row r="438" spans="1:3">
      <c r="A438">
        <v>437</v>
      </c>
      <c r="C438">
        <f t="shared" si="6"/>
        <v>-31591</v>
      </c>
    </row>
    <row r="439" spans="1:3">
      <c r="A439">
        <v>438</v>
      </c>
      <c r="C439">
        <f t="shared" si="6"/>
        <v>-31591</v>
      </c>
    </row>
    <row r="440" spans="1:3">
      <c r="A440">
        <v>439</v>
      </c>
      <c r="C440">
        <f t="shared" si="6"/>
        <v>-31591</v>
      </c>
    </row>
    <row r="441" spans="1:3">
      <c r="A441">
        <v>440</v>
      </c>
      <c r="C441">
        <f t="shared" si="6"/>
        <v>-31591</v>
      </c>
    </row>
    <row r="442" spans="1:3">
      <c r="A442">
        <v>441</v>
      </c>
      <c r="C442">
        <f t="shared" si="6"/>
        <v>-31591</v>
      </c>
    </row>
    <row r="443" spans="1:3">
      <c r="A443">
        <v>442</v>
      </c>
      <c r="C443">
        <f t="shared" si="6"/>
        <v>-31591</v>
      </c>
    </row>
    <row r="444" spans="1:3">
      <c r="A444">
        <v>443</v>
      </c>
      <c r="C444">
        <f t="shared" si="6"/>
        <v>-31591</v>
      </c>
    </row>
    <row r="445" spans="1:3">
      <c r="A445">
        <v>444</v>
      </c>
      <c r="C445">
        <f t="shared" si="6"/>
        <v>-31591</v>
      </c>
    </row>
    <row r="446" spans="1:3">
      <c r="A446">
        <v>445</v>
      </c>
      <c r="C446">
        <f t="shared" si="6"/>
        <v>-31591</v>
      </c>
    </row>
    <row r="447" spans="1:3">
      <c r="A447">
        <v>446</v>
      </c>
      <c r="C447">
        <f t="shared" si="6"/>
        <v>-31591</v>
      </c>
    </row>
    <row r="448" spans="1:3">
      <c r="A448">
        <v>447</v>
      </c>
      <c r="C448">
        <f t="shared" si="6"/>
        <v>-31591</v>
      </c>
    </row>
    <row r="449" spans="1:3">
      <c r="A449">
        <v>448</v>
      </c>
      <c r="C449">
        <f t="shared" si="6"/>
        <v>-31591</v>
      </c>
    </row>
    <row r="450" spans="1:3">
      <c r="A450">
        <v>449</v>
      </c>
      <c r="C450">
        <f t="shared" si="6"/>
        <v>-31591</v>
      </c>
    </row>
    <row r="451" spans="1:3">
      <c r="A451">
        <v>450</v>
      </c>
      <c r="C451">
        <f t="shared" si="6"/>
        <v>-31591</v>
      </c>
    </row>
    <row r="452" spans="1:3">
      <c r="A452">
        <v>451</v>
      </c>
      <c r="C452">
        <f t="shared" ref="C452:C501" si="7">B452+C451</f>
        <v>-31591</v>
      </c>
    </row>
    <row r="453" spans="1:3">
      <c r="A453">
        <v>452</v>
      </c>
      <c r="C453">
        <f t="shared" si="7"/>
        <v>-31591</v>
      </c>
    </row>
    <row r="454" spans="1:3">
      <c r="A454">
        <v>453</v>
      </c>
      <c r="C454">
        <f t="shared" si="7"/>
        <v>-31591</v>
      </c>
    </row>
    <row r="455" spans="1:3">
      <c r="A455">
        <v>454</v>
      </c>
      <c r="C455">
        <f t="shared" si="7"/>
        <v>-31591</v>
      </c>
    </row>
    <row r="456" spans="1:3">
      <c r="A456">
        <v>455</v>
      </c>
      <c r="C456">
        <f t="shared" si="7"/>
        <v>-31591</v>
      </c>
    </row>
    <row r="457" spans="1:3">
      <c r="A457">
        <v>456</v>
      </c>
      <c r="C457">
        <f t="shared" si="7"/>
        <v>-31591</v>
      </c>
    </row>
    <row r="458" spans="1:3">
      <c r="A458">
        <v>457</v>
      </c>
      <c r="C458">
        <f t="shared" si="7"/>
        <v>-31591</v>
      </c>
    </row>
    <row r="459" spans="1:3">
      <c r="A459">
        <v>458</v>
      </c>
      <c r="C459">
        <f t="shared" si="7"/>
        <v>-31591</v>
      </c>
    </row>
    <row r="460" spans="1:3">
      <c r="A460">
        <v>459</v>
      </c>
      <c r="C460">
        <f t="shared" si="7"/>
        <v>-31591</v>
      </c>
    </row>
    <row r="461" spans="1:3">
      <c r="A461">
        <v>460</v>
      </c>
      <c r="C461">
        <f t="shared" si="7"/>
        <v>-31591</v>
      </c>
    </row>
    <row r="462" spans="1:3">
      <c r="A462">
        <v>461</v>
      </c>
      <c r="C462">
        <f t="shared" si="7"/>
        <v>-31591</v>
      </c>
    </row>
    <row r="463" spans="1:3">
      <c r="A463">
        <v>462</v>
      </c>
      <c r="C463">
        <f t="shared" si="7"/>
        <v>-31591</v>
      </c>
    </row>
    <row r="464" spans="1:3">
      <c r="A464">
        <v>463</v>
      </c>
      <c r="C464">
        <f t="shared" si="7"/>
        <v>-31591</v>
      </c>
    </row>
    <row r="465" spans="1:3">
      <c r="A465">
        <v>464</v>
      </c>
      <c r="C465">
        <f t="shared" si="7"/>
        <v>-31591</v>
      </c>
    </row>
    <row r="466" spans="1:3">
      <c r="A466">
        <v>465</v>
      </c>
      <c r="C466">
        <f t="shared" si="7"/>
        <v>-31591</v>
      </c>
    </row>
    <row r="467" spans="1:3">
      <c r="A467">
        <v>466</v>
      </c>
      <c r="C467">
        <f t="shared" si="7"/>
        <v>-31591</v>
      </c>
    </row>
    <row r="468" spans="1:3">
      <c r="A468">
        <v>467</v>
      </c>
      <c r="C468">
        <f t="shared" si="7"/>
        <v>-31591</v>
      </c>
    </row>
    <row r="469" spans="1:3">
      <c r="A469">
        <v>468</v>
      </c>
      <c r="C469">
        <f t="shared" si="7"/>
        <v>-31591</v>
      </c>
    </row>
    <row r="470" spans="1:3">
      <c r="A470">
        <v>469</v>
      </c>
      <c r="C470">
        <f t="shared" si="7"/>
        <v>-31591</v>
      </c>
    </row>
    <row r="471" spans="1:3">
      <c r="A471">
        <v>470</v>
      </c>
      <c r="C471">
        <f t="shared" si="7"/>
        <v>-31591</v>
      </c>
    </row>
    <row r="472" spans="1:3">
      <c r="A472">
        <v>471</v>
      </c>
      <c r="C472">
        <f t="shared" si="7"/>
        <v>-31591</v>
      </c>
    </row>
    <row r="473" spans="1:3">
      <c r="A473">
        <v>472</v>
      </c>
      <c r="C473">
        <f t="shared" si="7"/>
        <v>-31591</v>
      </c>
    </row>
    <row r="474" spans="1:3">
      <c r="A474">
        <v>473</v>
      </c>
      <c r="C474">
        <f t="shared" si="7"/>
        <v>-31591</v>
      </c>
    </row>
    <row r="475" spans="1:3">
      <c r="A475">
        <v>474</v>
      </c>
      <c r="C475">
        <f t="shared" si="7"/>
        <v>-31591</v>
      </c>
    </row>
    <row r="476" spans="1:3">
      <c r="A476">
        <v>475</v>
      </c>
      <c r="C476">
        <f t="shared" si="7"/>
        <v>-31591</v>
      </c>
    </row>
    <row r="477" spans="1:3">
      <c r="A477">
        <v>476</v>
      </c>
      <c r="C477">
        <f t="shared" si="7"/>
        <v>-31591</v>
      </c>
    </row>
    <row r="478" spans="1:3">
      <c r="A478">
        <v>477</v>
      </c>
      <c r="C478">
        <f t="shared" si="7"/>
        <v>-31591</v>
      </c>
    </row>
    <row r="479" spans="1:3">
      <c r="A479">
        <v>478</v>
      </c>
      <c r="C479">
        <f t="shared" si="7"/>
        <v>-31591</v>
      </c>
    </row>
    <row r="480" spans="1:3">
      <c r="A480">
        <v>479</v>
      </c>
      <c r="C480">
        <f t="shared" si="7"/>
        <v>-31591</v>
      </c>
    </row>
    <row r="481" spans="1:3">
      <c r="A481">
        <v>480</v>
      </c>
      <c r="C481">
        <f t="shared" si="7"/>
        <v>-31591</v>
      </c>
    </row>
    <row r="482" spans="1:3">
      <c r="A482">
        <v>481</v>
      </c>
      <c r="C482">
        <f t="shared" si="7"/>
        <v>-31591</v>
      </c>
    </row>
    <row r="483" spans="1:3">
      <c r="A483">
        <v>482</v>
      </c>
      <c r="C483">
        <f t="shared" si="7"/>
        <v>-31591</v>
      </c>
    </row>
    <row r="484" spans="1:3">
      <c r="A484">
        <v>483</v>
      </c>
      <c r="C484">
        <f t="shared" si="7"/>
        <v>-31591</v>
      </c>
    </row>
    <row r="485" spans="1:3">
      <c r="A485">
        <v>484</v>
      </c>
      <c r="C485">
        <f t="shared" si="7"/>
        <v>-31591</v>
      </c>
    </row>
    <row r="486" spans="1:3">
      <c r="A486">
        <v>485</v>
      </c>
      <c r="C486">
        <f t="shared" si="7"/>
        <v>-31591</v>
      </c>
    </row>
    <row r="487" spans="1:3">
      <c r="A487">
        <v>486</v>
      </c>
      <c r="C487">
        <f t="shared" si="7"/>
        <v>-31591</v>
      </c>
    </row>
    <row r="488" spans="1:3">
      <c r="A488">
        <v>487</v>
      </c>
      <c r="C488">
        <f t="shared" si="7"/>
        <v>-31591</v>
      </c>
    </row>
    <row r="489" spans="1:3">
      <c r="A489">
        <v>488</v>
      </c>
      <c r="C489">
        <f t="shared" si="7"/>
        <v>-31591</v>
      </c>
    </row>
    <row r="490" spans="1:3">
      <c r="A490">
        <v>489</v>
      </c>
      <c r="C490">
        <f t="shared" si="7"/>
        <v>-31591</v>
      </c>
    </row>
    <row r="491" spans="1:3">
      <c r="A491">
        <v>490</v>
      </c>
      <c r="C491">
        <f t="shared" si="7"/>
        <v>-31591</v>
      </c>
    </row>
    <row r="492" spans="1:3">
      <c r="A492">
        <v>491</v>
      </c>
      <c r="C492">
        <f t="shared" si="7"/>
        <v>-31591</v>
      </c>
    </row>
    <row r="493" spans="1:3">
      <c r="A493">
        <v>492</v>
      </c>
      <c r="C493">
        <f t="shared" si="7"/>
        <v>-31591</v>
      </c>
    </row>
    <row r="494" spans="1:3">
      <c r="A494">
        <v>493</v>
      </c>
      <c r="C494">
        <f t="shared" si="7"/>
        <v>-31591</v>
      </c>
    </row>
    <row r="495" spans="1:3">
      <c r="A495">
        <v>494</v>
      </c>
      <c r="C495">
        <f t="shared" si="7"/>
        <v>-31591</v>
      </c>
    </row>
    <row r="496" spans="1:3">
      <c r="A496">
        <v>495</v>
      </c>
      <c r="C496">
        <f t="shared" si="7"/>
        <v>-31591</v>
      </c>
    </row>
    <row r="497" spans="1:3">
      <c r="A497">
        <v>496</v>
      </c>
      <c r="C497">
        <f t="shared" si="7"/>
        <v>-31591</v>
      </c>
    </row>
    <row r="498" spans="1:3">
      <c r="A498">
        <v>497</v>
      </c>
      <c r="C498">
        <f t="shared" si="7"/>
        <v>-31591</v>
      </c>
    </row>
    <row r="499" spans="1:3">
      <c r="A499">
        <v>498</v>
      </c>
      <c r="C499">
        <f t="shared" si="7"/>
        <v>-31591</v>
      </c>
    </row>
    <row r="500" spans="1:3">
      <c r="A500">
        <v>499</v>
      </c>
      <c r="C500">
        <f t="shared" si="7"/>
        <v>-31591</v>
      </c>
    </row>
    <row r="501" spans="1:3">
      <c r="A501">
        <v>500</v>
      </c>
      <c r="C501">
        <f t="shared" si="7"/>
        <v>-31591</v>
      </c>
    </row>
  </sheetData>
  <autoFilter ref="A1:B100" xr:uid="{00000000-0009-0000-0000-000017000000}">
    <sortState xmlns:xlrd2="http://schemas.microsoft.com/office/spreadsheetml/2017/richdata2" ref="A2:B36">
      <sortCondition ref="A1:A36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total</vt:lpstr>
      <vt:lpstr>month wise 2025-26</vt:lpstr>
      <vt:lpstr>Agreement</vt:lpstr>
      <vt:lpstr>Sheet2</vt:lpstr>
      <vt:lpstr>Sheet1</vt:lpstr>
      <vt:lpstr>Equity</vt:lpstr>
      <vt:lpstr>Debt funds</vt:lpstr>
      <vt:lpstr>covered call</vt:lpstr>
      <vt:lpstr>month wise 2024-25</vt:lpstr>
      <vt:lpstr>Strategic Indices</vt:lpstr>
      <vt:lpstr>Momentum</vt:lpstr>
      <vt:lpstr>Crypto</vt:lpstr>
      <vt:lpstr>tax-regime FY2025-26</vt:lpstr>
      <vt:lpstr>tax-regime FY2024-25</vt:lpstr>
      <vt:lpstr>covered call-old</vt:lpstr>
      <vt:lpstr>Amruta</vt:lpstr>
      <vt:lpstr>P-bfly+Call</vt:lpstr>
      <vt:lpstr>All Weekly Fly</vt:lpstr>
      <vt:lpstr>Nifty Daily Range</vt:lpstr>
      <vt:lpstr>NF Weekly Range</vt:lpstr>
      <vt:lpstr>BNF Daily Range</vt:lpstr>
      <vt:lpstr>NF Weekly Fly</vt:lpstr>
      <vt:lpstr>month wise 2023-24</vt:lpstr>
      <vt:lpstr>laptops</vt:lpstr>
      <vt:lpstr>Sheet7</vt:lpstr>
      <vt:lpstr>graphs 2023-24</vt:lpstr>
      <vt:lpstr>graphs 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Aniket Bhadane</cp:lastModifiedBy>
  <cp:lastPrinted>2026-02-12T15:13:51Z</cp:lastPrinted>
  <dcterms:created xsi:type="dcterms:W3CDTF">2023-02-10T05:24:19Z</dcterms:created>
  <dcterms:modified xsi:type="dcterms:W3CDTF">2026-03-06T15:12:36Z</dcterms:modified>
</cp:coreProperties>
</file>